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BB167CF-CECD-4D86-B913-BBE1AEDAE834}" xr6:coauthVersionLast="41" xr6:coauthVersionMax="41" xr10:uidLastSave="{00000000-0000-0000-0000-000000000000}"/>
  <bookViews>
    <workbookView xWindow="1035" yWindow="0" windowWidth="11670" windowHeight="12900" tabRatio="929" activeTab="5" xr2:uid="{00000000-000D-0000-FFFF-FFFF00000000}"/>
  </bookViews>
  <sheets>
    <sheet name="入力の仕方" sheetId="44" r:id="rId1"/>
    <sheet name="基本情報" sheetId="17" state="hidden" r:id="rId2"/>
    <sheet name="ナンバーカード割付" sheetId="46" state="hidden" r:id="rId3"/>
    <sheet name="所属コード設定" sheetId="21" state="hidden" r:id="rId4"/>
    <sheet name="競技設定（大会別）" sheetId="45" state="hidden" r:id="rId5"/>
    <sheet name="基本情報 " sheetId="31" r:id="rId6"/>
    <sheet name="男子種目選択" sheetId="15" r:id="rId7"/>
    <sheet name="男子記録入力" sheetId="29" r:id="rId8"/>
    <sheet name="混合・男子リレー入力" sheetId="37" r:id="rId9"/>
    <sheet name="女子種目選択" sheetId="16" r:id="rId10"/>
    <sheet name="女子記録入力" sheetId="35" r:id="rId11"/>
    <sheet name="女子リレー入力" sheetId="40" r:id="rId12"/>
    <sheet name="csv (張付)" sheetId="28" r:id="rId13"/>
    <sheet name="team.csv (張付)" sheetId="39" r:id="rId14"/>
    <sheet name="競技設定" sheetId="34" state="hidden" r:id="rId15"/>
    <sheet name="基本情報 (2)" sheetId="22" state="hidden" r:id="rId16"/>
    <sheet name="学校名" sheetId="5" state="hidden" r:id="rId17"/>
    <sheet name="tmp２" sheetId="19" state="hidden" r:id="rId18"/>
    <sheet name="tmp４" sheetId="26" state="hidden" r:id="rId19"/>
    <sheet name="csv" sheetId="20" state="hidden" r:id="rId20"/>
    <sheet name="csv２" sheetId="27" state="hidden" r:id="rId21"/>
    <sheet name="team.csv1" sheetId="36" state="hidden" r:id="rId22"/>
    <sheet name="team.csv2" sheetId="38" state="hidden" r:id="rId23"/>
  </sheets>
  <externalReferences>
    <externalReference r:id="rId24"/>
    <externalReference r:id="rId25"/>
    <externalReference r:id="rId26"/>
  </externalReferences>
  <definedNames>
    <definedName name="_xlnm._FilterDatabase" localSheetId="9" hidden="1">女子種目選択!$A$3:$N$43</definedName>
    <definedName name="_xlnm._FilterDatabase" localSheetId="6" hidden="1">男子種目選択!$A$3:$N$43</definedName>
    <definedName name="_xlnm.Print_Area" localSheetId="5">'基本情報 '!$T$3:$Z$33</definedName>
    <definedName name="_xlnm.Print_Area" localSheetId="3">所属コード設定!$V$2:$AE$102</definedName>
    <definedName name="_xlnm.Print_Area" localSheetId="9">女子種目選択!$A$1:$N$43</definedName>
    <definedName name="_xlnm.Print_Area" localSheetId="6">男子種目選択!$A$1:$N$43</definedName>
    <definedName name="コード">競技設定!$B$4:$D$103</definedName>
    <definedName name="コード２">競技設定!$G$4:$I$103</definedName>
    <definedName name="コード３">競技設定!$L$4:$N$53</definedName>
    <definedName name="コード４">競技設定!$Q$4:$S$53</definedName>
    <definedName name="コード女">#REF!</definedName>
    <definedName name="コード男">#REF!</definedName>
    <definedName name="コンバインドA">競技設定!$AA$4</definedName>
    <definedName name="ナンバー">'競技設定（大会別）'!$B$6:$C$15</definedName>
    <definedName name="リレ">team.csv1!$K$2:$Q$121</definedName>
    <definedName name="リレー" localSheetId="9">#REF!</definedName>
    <definedName name="リレー" localSheetId="6">男子種目選択!#REF!</definedName>
    <definedName name="リレー">#REF!</definedName>
    <definedName name="リレー女" localSheetId="9">女子種目選択!#REF!</definedName>
    <definedName name="リレー女">#REF!</definedName>
    <definedName name="リレ女">女子リレー入力!$G$4:$AH$63</definedName>
    <definedName name="リレ男">混合・男子リレー入力!$G$4:$AH$63</definedName>
    <definedName name="一覧範囲">'基本情報 (2)'!$B$9:$P$208</definedName>
    <definedName name="各種目">'競技設定（大会別）'!$E$2:$EM$105</definedName>
    <definedName name="学校名" localSheetId="20">[1]学校名!$A$2:$D$51</definedName>
    <definedName name="学校名" localSheetId="18">[1]学校名!$A$2:$D$51</definedName>
    <definedName name="学校名">学校名!$A$2:$D$51</definedName>
    <definedName name="学校名コード">所属コード設定!$A$3:$K$102</definedName>
    <definedName name="記録入力">#REF!</definedName>
    <definedName name="記録表示" localSheetId="8">混合・男子リレー入力!$G$4:$AF$4</definedName>
    <definedName name="記録表示" localSheetId="11">女子リレー入力!$G$4:$AF$4</definedName>
    <definedName name="記録表示" localSheetId="10">女子記録入力!$D$4:$AD$4</definedName>
    <definedName name="記録表示">男子記録入力!$D$4:$AD$4</definedName>
    <definedName name="記録表示男" localSheetId="8">混合・男子リレー入力!$H$4:$AF$4</definedName>
    <definedName name="記録表示男" localSheetId="11">女子リレー入力!$H$4:$AF$4</definedName>
    <definedName name="記録表示男" localSheetId="10">女子記録入力!$E$4:$AD$4</definedName>
    <definedName name="記録表示男">男子記録入力!$E$4:$AD$4</definedName>
    <definedName name="競技名" localSheetId="9">#REF!</definedName>
    <definedName name="競技名" localSheetId="6">男子種目選択!#REF!</definedName>
    <definedName name="競技名">#REF!</definedName>
    <definedName name="競技名２" localSheetId="9">女子種目選択!#REF!</definedName>
    <definedName name="競技名２" localSheetId="6">男子種目選択!#REF!</definedName>
    <definedName name="競技名２">#REF!</definedName>
    <definedName name="競技名２女" localSheetId="9">女子種目選択!#REF!</definedName>
    <definedName name="競技名２女">#REF!</definedName>
    <definedName name="競技名女" localSheetId="6">男子種目選択!#REF!</definedName>
    <definedName name="競技名女">#REF!</definedName>
    <definedName name="個票" localSheetId="9">#REF!</definedName>
    <definedName name="個票" localSheetId="6">男子種目選択!#REF!</definedName>
    <definedName name="個票">#REF!</definedName>
    <definedName name="個票女" localSheetId="9">女子種目選択!#REF!</definedName>
    <definedName name="個票女">#REF!</definedName>
    <definedName name="校名１">所属コード設定!$Y$3:$Z$102</definedName>
    <definedName name="校名２">所属コード設定!$V$3:$W$3</definedName>
    <definedName name="校名選択">学校名!$B$2:$E$202</definedName>
    <definedName name="種別コード">競技設定!$R$4:$R$9</definedName>
    <definedName name="種目女" localSheetId="9">女子種目選択!#REF!</definedName>
    <definedName name="種目女">#REF!</definedName>
    <definedName name="種目男" localSheetId="6">男子種目選択!$E$65:$N$79</definedName>
    <definedName name="種目男">#REF!</definedName>
    <definedName name="所属１">所属コード設定!$AC$3:$AC$102</definedName>
    <definedName name="所属２">所属コード設定!$AE$3:$AE$102</definedName>
    <definedName name="所属コード">所属コード設定!$G$3:$K$102</definedName>
    <definedName name="女リレー">女子種目選択!$C$4:$O$104</definedName>
    <definedName name="女子ナンバー">'基本情報 (2)'!$N$9:$O$208</definedName>
    <definedName name="小学校">所属コード設定!$N$1:$P$152</definedName>
    <definedName name="情報">'基本情報 (2)'!$B$9:$P$208</definedName>
    <definedName name="数値">'競技設定（大会別）'!$E$208:$F$217</definedName>
    <definedName name="生年">基本情報!$B$9:$W$108</definedName>
    <definedName name="大会選択">'競技設定（大会別）'!$B$6:$E$15</definedName>
    <definedName name="大会名" localSheetId="6">男子種目選択!#REF!</definedName>
    <definedName name="大会名">#REF!</definedName>
    <definedName name="男リレー">男子種目選択!$C$4:$O$206</definedName>
    <definedName name="男子ナンバー">'基本情報 (2)'!$L$9:$M$208</definedName>
    <definedName name="登録">csv!$F$2:$AO$401</definedName>
    <definedName name="得点">競技設定!$W$4:$Y$7</definedName>
    <definedName name="年度" localSheetId="6">男子種目選択!#REF!</definedName>
    <definedName name="年度">#REF!</definedName>
    <definedName name="範囲１" localSheetId="9">#REF!</definedName>
    <definedName name="範囲１" localSheetId="6">男子種目選択!#REF!</definedName>
    <definedName name="範囲１">#REF!</definedName>
    <definedName name="範囲１女" localSheetId="9">女子種目選択!#REF!</definedName>
    <definedName name="範囲１女">#REF!</definedName>
    <definedName name="範囲３">ナンバーカード割付!$A$4:$F$103</definedName>
    <definedName name="範囲５" localSheetId="9">#REF!</definedName>
    <definedName name="範囲５" localSheetId="6">男子種目選択!#REF!</definedName>
    <definedName name="範囲５">#REF!</definedName>
    <definedName name="範囲５女" localSheetId="9">女子種目選択!#REF!</definedName>
    <definedName name="範囲５女">#REF!</definedName>
    <definedName name="範囲CSV">csv!$A$2:$AH$401</definedName>
    <definedName name="範囲リレー">team.csv1!$C$2:$Q$121</definedName>
    <definedName name="範囲り女">'tmp４'!$F$203:$I$602</definedName>
    <definedName name="範囲り男">'tmp２'!$F$203:$I$1202</definedName>
    <definedName name="表示" localSheetId="8">混合・男子リレー入力!#REF!</definedName>
    <definedName name="表示" localSheetId="11">女子リレー入力!#REF!</definedName>
    <definedName name="表示" localSheetId="10">女子記録入力!$AE$4:$AK$4</definedName>
    <definedName name="表示">男子記録入力!$AE$4:$AK$4</definedName>
    <definedName name="名">'競技設定（大会別）'!$A$6:$B$15</definedName>
    <definedName name="名称" localSheetId="20">[2]Sheet3!$F$2:$I$61</definedName>
    <definedName name="名称" localSheetId="18">[2]Sheet3!$F$2:$I$61</definedName>
    <definedName name="名称">所属コード設定!$G$3:$J$62</definedName>
    <definedName name="名選択">所属コード設定!$AC$3:$AF$202</definedName>
    <definedName name="名前検索" localSheetId="9">#REF!</definedName>
    <definedName name="名前検索" localSheetId="6">男子種目選択!#REF!</definedName>
    <definedName name="名前検索">#REF!</definedName>
    <definedName name="名前検索女" localSheetId="9">女子種目選択!#REF!</definedName>
    <definedName name="名前検索女">#REF!</definedName>
    <definedName name="陸連">基本情報!$E$9:$W$108</definedName>
    <definedName name="略称">[3]所属コード設定!$B$2:$H$101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21" l="1"/>
  <c r="O5" i="21"/>
  <c r="O6" i="2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3" i="21"/>
  <c r="BV5" i="35"/>
  <c r="BK5" i="35" s="1"/>
  <c r="BW5" i="35"/>
  <c r="BO5" i="35" s="1"/>
  <c r="BV6" i="35"/>
  <c r="BK6" i="35" s="1"/>
  <c r="BW6" i="35"/>
  <c r="BO6" i="35" s="1"/>
  <c r="BV7" i="35"/>
  <c r="BK7" i="35" s="1"/>
  <c r="BW7" i="35"/>
  <c r="BO7" i="35" s="1"/>
  <c r="BV8" i="35"/>
  <c r="BK8" i="35" s="1"/>
  <c r="BW8" i="35"/>
  <c r="BO8" i="35" s="1"/>
  <c r="BV9" i="35"/>
  <c r="BK9" i="35" s="1"/>
  <c r="BW9" i="35"/>
  <c r="BO9" i="35" s="1"/>
  <c r="BV10" i="35"/>
  <c r="BK10" i="35" s="1"/>
  <c r="BW10" i="35"/>
  <c r="BO10" i="35" s="1"/>
  <c r="BV11" i="35"/>
  <c r="BK11" i="35" s="1"/>
  <c r="BW11" i="35"/>
  <c r="BO11" i="35" s="1"/>
  <c r="BV12" i="35"/>
  <c r="BK12" i="35" s="1"/>
  <c r="BW12" i="35"/>
  <c r="BO12" i="35" s="1"/>
  <c r="BV13" i="35"/>
  <c r="BK13" i="35" s="1"/>
  <c r="BW13" i="35"/>
  <c r="BO13" i="35" s="1"/>
  <c r="BV14" i="35"/>
  <c r="BK14" i="35" s="1"/>
  <c r="BW14" i="35"/>
  <c r="BO14" i="35" s="1"/>
  <c r="BV15" i="35"/>
  <c r="BK15" i="35" s="1"/>
  <c r="BW15" i="35"/>
  <c r="BO15" i="35" s="1"/>
  <c r="BV16" i="35"/>
  <c r="BK16" i="35" s="1"/>
  <c r="BW16" i="35"/>
  <c r="BO16" i="35" s="1"/>
  <c r="BV17" i="35"/>
  <c r="BK17" i="35" s="1"/>
  <c r="BW17" i="35"/>
  <c r="BO17" i="35" s="1"/>
  <c r="BV18" i="35"/>
  <c r="BK18" i="35" s="1"/>
  <c r="BW18" i="35"/>
  <c r="BO18" i="35" s="1"/>
  <c r="BV19" i="35"/>
  <c r="BK19" i="35" s="1"/>
  <c r="BW19" i="35"/>
  <c r="BO19" i="35" s="1"/>
  <c r="BV20" i="35"/>
  <c r="BK20" i="35" s="1"/>
  <c r="BW20" i="35"/>
  <c r="BO20" i="35" s="1"/>
  <c r="BV21" i="35"/>
  <c r="BK21" i="35" s="1"/>
  <c r="BW21" i="35"/>
  <c r="BO21" i="35" s="1"/>
  <c r="BV22" i="35"/>
  <c r="BK22" i="35" s="1"/>
  <c r="BW22" i="35"/>
  <c r="BO22" i="35" s="1"/>
  <c r="BV23" i="35"/>
  <c r="BK23" i="35" s="1"/>
  <c r="BW23" i="35"/>
  <c r="BO23" i="35" s="1"/>
  <c r="BV24" i="35"/>
  <c r="BK24" i="35" s="1"/>
  <c r="BW24" i="35"/>
  <c r="BO24" i="35" s="1"/>
  <c r="BV25" i="35"/>
  <c r="BK25" i="35" s="1"/>
  <c r="BW25" i="35"/>
  <c r="BO25" i="35" s="1"/>
  <c r="BV26" i="35"/>
  <c r="BK26" i="35" s="1"/>
  <c r="BW26" i="35"/>
  <c r="BO26" i="35" s="1"/>
  <c r="BV27" i="35"/>
  <c r="BK27" i="35" s="1"/>
  <c r="BW27" i="35"/>
  <c r="BO27" i="35" s="1"/>
  <c r="BV28" i="35"/>
  <c r="BK28" i="35" s="1"/>
  <c r="BW28" i="35"/>
  <c r="BO28" i="35" s="1"/>
  <c r="BV29" i="35"/>
  <c r="BK29" i="35" s="1"/>
  <c r="BW29" i="35"/>
  <c r="BO29" i="35" s="1"/>
  <c r="BV30" i="35"/>
  <c r="BK30" i="35" s="1"/>
  <c r="BW30" i="35"/>
  <c r="BO30" i="35" s="1"/>
  <c r="BV31" i="35"/>
  <c r="BK31" i="35" s="1"/>
  <c r="BW31" i="35"/>
  <c r="BO31" i="35" s="1"/>
  <c r="BV32" i="35"/>
  <c r="BK32" i="35" s="1"/>
  <c r="BW32" i="35"/>
  <c r="BO32" i="35" s="1"/>
  <c r="BV33" i="35"/>
  <c r="BK33" i="35" s="1"/>
  <c r="BW33" i="35"/>
  <c r="BO33" i="35" s="1"/>
  <c r="BV34" i="35"/>
  <c r="BK34" i="35" s="1"/>
  <c r="BW34" i="35"/>
  <c r="BO34" i="35" s="1"/>
  <c r="BV35" i="35"/>
  <c r="BK35" i="35" s="1"/>
  <c r="BW35" i="35"/>
  <c r="BO35" i="35" s="1"/>
  <c r="BV36" i="35"/>
  <c r="BK36" i="35" s="1"/>
  <c r="BW36" i="35"/>
  <c r="BO36" i="35" s="1"/>
  <c r="BV37" i="35"/>
  <c r="BK37" i="35" s="1"/>
  <c r="BW37" i="35"/>
  <c r="BO37" i="35" s="1"/>
  <c r="BV38" i="35"/>
  <c r="BK38" i="35" s="1"/>
  <c r="BW38" i="35"/>
  <c r="BO38" i="35" s="1"/>
  <c r="BV39" i="35"/>
  <c r="BK39" i="35" s="1"/>
  <c r="BW39" i="35"/>
  <c r="BO39" i="35" s="1"/>
  <c r="BV40" i="35"/>
  <c r="BK40" i="35" s="1"/>
  <c r="BW40" i="35"/>
  <c r="BO40" i="35" s="1"/>
  <c r="BV41" i="35"/>
  <c r="BK41" i="35" s="1"/>
  <c r="BW41" i="35"/>
  <c r="BO41" i="35" s="1"/>
  <c r="BV42" i="35"/>
  <c r="BK42" i="35" s="1"/>
  <c r="BW42" i="35"/>
  <c r="BO42" i="35" s="1"/>
  <c r="BV43" i="35"/>
  <c r="BK43" i="35" s="1"/>
  <c r="BW43" i="35"/>
  <c r="BO43" i="35" s="1"/>
  <c r="BV44" i="35"/>
  <c r="BK44" i="35" s="1"/>
  <c r="BW44" i="35"/>
  <c r="BO44" i="35" s="1"/>
  <c r="BV45" i="35"/>
  <c r="BK45" i="35" s="1"/>
  <c r="BW45" i="35"/>
  <c r="BO45" i="35" s="1"/>
  <c r="BV46" i="35"/>
  <c r="BK46" i="35" s="1"/>
  <c r="BW46" i="35"/>
  <c r="BO46" i="35" s="1"/>
  <c r="BV47" i="35"/>
  <c r="BK47" i="35" s="1"/>
  <c r="BW47" i="35"/>
  <c r="BO47" i="35" s="1"/>
  <c r="BV48" i="35"/>
  <c r="BK48" i="35" s="1"/>
  <c r="BW48" i="35"/>
  <c r="BO48" i="35" s="1"/>
  <c r="BV49" i="35"/>
  <c r="BK49" i="35" s="1"/>
  <c r="BW49" i="35"/>
  <c r="BO49" i="35" s="1"/>
  <c r="BV50" i="35"/>
  <c r="BK50" i="35" s="1"/>
  <c r="BW50" i="35"/>
  <c r="BO50" i="35" s="1"/>
  <c r="BV51" i="35"/>
  <c r="BK51" i="35" s="1"/>
  <c r="BW51" i="35"/>
  <c r="BO51" i="35" s="1"/>
  <c r="BV52" i="35"/>
  <c r="BK52" i="35" s="1"/>
  <c r="BW52" i="35"/>
  <c r="BO52" i="35" s="1"/>
  <c r="BV53" i="35"/>
  <c r="BK53" i="35" s="1"/>
  <c r="BW53" i="35"/>
  <c r="BO53" i="35" s="1"/>
  <c r="BV54" i="35"/>
  <c r="BK54" i="35" s="1"/>
  <c r="BW54" i="35"/>
  <c r="BO54" i="35" s="1"/>
  <c r="BV55" i="35"/>
  <c r="BK55" i="35" s="1"/>
  <c r="BW55" i="35"/>
  <c r="BO55" i="35" s="1"/>
  <c r="BV56" i="35"/>
  <c r="BK56" i="35" s="1"/>
  <c r="BW56" i="35"/>
  <c r="BO56" i="35" s="1"/>
  <c r="BV57" i="35"/>
  <c r="BK57" i="35" s="1"/>
  <c r="BW57" i="35"/>
  <c r="BO57" i="35" s="1"/>
  <c r="BV58" i="35"/>
  <c r="BK58" i="35" s="1"/>
  <c r="BW58" i="35"/>
  <c r="BO58" i="35" s="1"/>
  <c r="BV59" i="35"/>
  <c r="BK59" i="35" s="1"/>
  <c r="BW59" i="35"/>
  <c r="BO59" i="35" s="1"/>
  <c r="BV60" i="35"/>
  <c r="BK60" i="35" s="1"/>
  <c r="BW60" i="35"/>
  <c r="BO60" i="35" s="1"/>
  <c r="BV61" i="35"/>
  <c r="BK61" i="35" s="1"/>
  <c r="BW61" i="35"/>
  <c r="BO61" i="35" s="1"/>
  <c r="BV62" i="35"/>
  <c r="BK62" i="35" s="1"/>
  <c r="BW62" i="35"/>
  <c r="BO62" i="35" s="1"/>
  <c r="BV63" i="35"/>
  <c r="BK63" i="35" s="1"/>
  <c r="BW63" i="35"/>
  <c r="BO63" i="35" s="1"/>
  <c r="BV64" i="35"/>
  <c r="BK64" i="35" s="1"/>
  <c r="BW64" i="35"/>
  <c r="BO64" i="35" s="1"/>
  <c r="BV65" i="35"/>
  <c r="BK65" i="35" s="1"/>
  <c r="BW65" i="35"/>
  <c r="BO65" i="35" s="1"/>
  <c r="BV66" i="35"/>
  <c r="BK66" i="35" s="1"/>
  <c r="BW66" i="35"/>
  <c r="BO66" i="35" s="1"/>
  <c r="BV67" i="35"/>
  <c r="BK67" i="35" s="1"/>
  <c r="BW67" i="35"/>
  <c r="BO67" i="35" s="1"/>
  <c r="BV68" i="35"/>
  <c r="BK68" i="35" s="1"/>
  <c r="BW68" i="35"/>
  <c r="BO68" i="35" s="1"/>
  <c r="BV69" i="35"/>
  <c r="BK69" i="35" s="1"/>
  <c r="BW69" i="35"/>
  <c r="BO69" i="35" s="1"/>
  <c r="BV70" i="35"/>
  <c r="BK70" i="35" s="1"/>
  <c r="BW70" i="35"/>
  <c r="BO70" i="35" s="1"/>
  <c r="BV71" i="35"/>
  <c r="BK71" i="35" s="1"/>
  <c r="BW71" i="35"/>
  <c r="BO71" i="35" s="1"/>
  <c r="BV72" i="35"/>
  <c r="BK72" i="35" s="1"/>
  <c r="BW72" i="35"/>
  <c r="BO72" i="35" s="1"/>
  <c r="BV73" i="35"/>
  <c r="BK73" i="35" s="1"/>
  <c r="BW73" i="35"/>
  <c r="BO73" i="35" s="1"/>
  <c r="BV74" i="35"/>
  <c r="BK74" i="35" s="1"/>
  <c r="BW74" i="35"/>
  <c r="BO74" i="35" s="1"/>
  <c r="BV75" i="35"/>
  <c r="BK75" i="35" s="1"/>
  <c r="BW75" i="35"/>
  <c r="BO75" i="35" s="1"/>
  <c r="BV76" i="35"/>
  <c r="BK76" i="35" s="1"/>
  <c r="BW76" i="35"/>
  <c r="BO76" i="35" s="1"/>
  <c r="BV77" i="35"/>
  <c r="BK77" i="35" s="1"/>
  <c r="BW77" i="35"/>
  <c r="BO77" i="35" s="1"/>
  <c r="BV78" i="35"/>
  <c r="BK78" i="35" s="1"/>
  <c r="BW78" i="35"/>
  <c r="BO78" i="35" s="1"/>
  <c r="BV79" i="35"/>
  <c r="BK79" i="35" s="1"/>
  <c r="BW79" i="35"/>
  <c r="BO79" i="35" s="1"/>
  <c r="BV80" i="35"/>
  <c r="BK80" i="35" s="1"/>
  <c r="BW80" i="35"/>
  <c r="BO80" i="35" s="1"/>
  <c r="BV81" i="35"/>
  <c r="BK81" i="35" s="1"/>
  <c r="BW81" i="35"/>
  <c r="BO81" i="35" s="1"/>
  <c r="BV82" i="35"/>
  <c r="BK82" i="35" s="1"/>
  <c r="BW82" i="35"/>
  <c r="BO82" i="35" s="1"/>
  <c r="BV83" i="35"/>
  <c r="BK83" i="35" s="1"/>
  <c r="BW83" i="35"/>
  <c r="BO83" i="35" s="1"/>
  <c r="BV84" i="35"/>
  <c r="BK84" i="35" s="1"/>
  <c r="BW84" i="35"/>
  <c r="BO84" i="35" s="1"/>
  <c r="BV85" i="35"/>
  <c r="BK85" i="35" s="1"/>
  <c r="BW85" i="35"/>
  <c r="BO85" i="35" s="1"/>
  <c r="BV86" i="35"/>
  <c r="BK86" i="35" s="1"/>
  <c r="BW86" i="35"/>
  <c r="BO86" i="35" s="1"/>
  <c r="BV87" i="35"/>
  <c r="BK87" i="35" s="1"/>
  <c r="BW87" i="35"/>
  <c r="BO87" i="35" s="1"/>
  <c r="BV88" i="35"/>
  <c r="BK88" i="35" s="1"/>
  <c r="BW88" i="35"/>
  <c r="BO88" i="35" s="1"/>
  <c r="BV89" i="35"/>
  <c r="BK89" i="35" s="1"/>
  <c r="BW89" i="35"/>
  <c r="BO89" i="35" s="1"/>
  <c r="BV90" i="35"/>
  <c r="BK90" i="35" s="1"/>
  <c r="BW90" i="35"/>
  <c r="BO90" i="35" s="1"/>
  <c r="BV91" i="35"/>
  <c r="BK91" i="35" s="1"/>
  <c r="BW91" i="35"/>
  <c r="BO91" i="35" s="1"/>
  <c r="BV92" i="35"/>
  <c r="BK92" i="35" s="1"/>
  <c r="BW92" i="35"/>
  <c r="BO92" i="35" s="1"/>
  <c r="BV93" i="35"/>
  <c r="BK93" i="35" s="1"/>
  <c r="BW93" i="35"/>
  <c r="BO93" i="35" s="1"/>
  <c r="BV94" i="35"/>
  <c r="BK94" i="35" s="1"/>
  <c r="BW94" i="35"/>
  <c r="BO94" i="35" s="1"/>
  <c r="BV95" i="35"/>
  <c r="BK95" i="35" s="1"/>
  <c r="BW95" i="35"/>
  <c r="BO95" i="35" s="1"/>
  <c r="BV96" i="35"/>
  <c r="BK96" i="35" s="1"/>
  <c r="BW96" i="35"/>
  <c r="BO96" i="35" s="1"/>
  <c r="BV97" i="35"/>
  <c r="BK97" i="35" s="1"/>
  <c r="BW97" i="35"/>
  <c r="BO97" i="35" s="1"/>
  <c r="BV98" i="35"/>
  <c r="BK98" i="35" s="1"/>
  <c r="BW98" i="35"/>
  <c r="BO98" i="35" s="1"/>
  <c r="BV99" i="35"/>
  <c r="BK99" i="35" s="1"/>
  <c r="BW99" i="35"/>
  <c r="BO99" i="35" s="1"/>
  <c r="BV100" i="35"/>
  <c r="BK100" i="35" s="1"/>
  <c r="BW100" i="35"/>
  <c r="BO100" i="35" s="1"/>
  <c r="BV101" i="35"/>
  <c r="BK101" i="35" s="1"/>
  <c r="BW101" i="35"/>
  <c r="BO101" i="35" s="1"/>
  <c r="BV102" i="35"/>
  <c r="BK102" i="35" s="1"/>
  <c r="BW102" i="35"/>
  <c r="BO102" i="35" s="1"/>
  <c r="BV103" i="35"/>
  <c r="BK103" i="35" s="1"/>
  <c r="BW103" i="35"/>
  <c r="BO103" i="35" s="1"/>
  <c r="BV104" i="35"/>
  <c r="BW104" i="35"/>
  <c r="BO104" i="35" s="1"/>
  <c r="BO5" i="29"/>
  <c r="BO6" i="29"/>
  <c r="BO7" i="29"/>
  <c r="BO8" i="29"/>
  <c r="BO9" i="29"/>
  <c r="BO10" i="29"/>
  <c r="BO11" i="29"/>
  <c r="BO12" i="29"/>
  <c r="BO13" i="29"/>
  <c r="BO14" i="29"/>
  <c r="BO15" i="29"/>
  <c r="BO16" i="29"/>
  <c r="BO17" i="29"/>
  <c r="BO18" i="29"/>
  <c r="BO19" i="29"/>
  <c r="BO20" i="29"/>
  <c r="BO21" i="29"/>
  <c r="BO22" i="29"/>
  <c r="BO23" i="29"/>
  <c r="BO24" i="29"/>
  <c r="BO25" i="29"/>
  <c r="BO26" i="29"/>
  <c r="BO27" i="29"/>
  <c r="BO28" i="29"/>
  <c r="BO29" i="29"/>
  <c r="BO30" i="29"/>
  <c r="BO31" i="29"/>
  <c r="BO32" i="29"/>
  <c r="BO33" i="29"/>
  <c r="BO34" i="29"/>
  <c r="BO35" i="29"/>
  <c r="BO36" i="29"/>
  <c r="BO37" i="29"/>
  <c r="BO38" i="29"/>
  <c r="BO39" i="29"/>
  <c r="BO40" i="29"/>
  <c r="BO41" i="29"/>
  <c r="BO42" i="29"/>
  <c r="BO43" i="29"/>
  <c r="BO44" i="29"/>
  <c r="BO45" i="29"/>
  <c r="BO46" i="29"/>
  <c r="BO47" i="29"/>
  <c r="BO48" i="29"/>
  <c r="BO49" i="29"/>
  <c r="BO50" i="29"/>
  <c r="BO51" i="29"/>
  <c r="BO52" i="29"/>
  <c r="BO53" i="29"/>
  <c r="BO54" i="29"/>
  <c r="BO55" i="29"/>
  <c r="BO56" i="29"/>
  <c r="BO57" i="29"/>
  <c r="BO58" i="29"/>
  <c r="BO59" i="29"/>
  <c r="BO60" i="29"/>
  <c r="BO61" i="29"/>
  <c r="BO62" i="29"/>
  <c r="BO63" i="29"/>
  <c r="BO64" i="29"/>
  <c r="BO65" i="29"/>
  <c r="BO66" i="29"/>
  <c r="BO67" i="29"/>
  <c r="BO68" i="29"/>
  <c r="BO69" i="29"/>
  <c r="BO70" i="29"/>
  <c r="BO71" i="29"/>
  <c r="BO72" i="29"/>
  <c r="BO73" i="29"/>
  <c r="BO74" i="29"/>
  <c r="BO75" i="29"/>
  <c r="BO76" i="29"/>
  <c r="BO77" i="29"/>
  <c r="BO78" i="29"/>
  <c r="BO79" i="29"/>
  <c r="BO80" i="29"/>
  <c r="BO81" i="29"/>
  <c r="BO82" i="29"/>
  <c r="BO83" i="29"/>
  <c r="BO84" i="29"/>
  <c r="BO85" i="29"/>
  <c r="BO86" i="29"/>
  <c r="BO87" i="29"/>
  <c r="BO88" i="29"/>
  <c r="BO89" i="29"/>
  <c r="BO90" i="29"/>
  <c r="BO91" i="29"/>
  <c r="BO92" i="29"/>
  <c r="BO93" i="29"/>
  <c r="BO94" i="29"/>
  <c r="BO95" i="29"/>
  <c r="BO96" i="29"/>
  <c r="BO97" i="29"/>
  <c r="BO98" i="29"/>
  <c r="BO99" i="29"/>
  <c r="BO100" i="29"/>
  <c r="BO101" i="29"/>
  <c r="BO102" i="29"/>
  <c r="BO103" i="29"/>
  <c r="BO104" i="29"/>
  <c r="BK5" i="29"/>
  <c r="BK6" i="29"/>
  <c r="BK7" i="29"/>
  <c r="BK8" i="29"/>
  <c r="BK9" i="29"/>
  <c r="BK10" i="29"/>
  <c r="BK11" i="29"/>
  <c r="BK12" i="29"/>
  <c r="BK13" i="29"/>
  <c r="BK14" i="29"/>
  <c r="BK15" i="29"/>
  <c r="BK16" i="29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29" i="29"/>
  <c r="BK30" i="29"/>
  <c r="BK31" i="29"/>
  <c r="BK32" i="29"/>
  <c r="BK33" i="29"/>
  <c r="BK34" i="29"/>
  <c r="BK35" i="29"/>
  <c r="BK36" i="29"/>
  <c r="BK37" i="29"/>
  <c r="BK38" i="29"/>
  <c r="BK39" i="29"/>
  <c r="BK40" i="29"/>
  <c r="BK41" i="29"/>
  <c r="BK42" i="29"/>
  <c r="BK43" i="29"/>
  <c r="BK44" i="29"/>
  <c r="BK45" i="29"/>
  <c r="BK46" i="29"/>
  <c r="BK47" i="29"/>
  <c r="BK48" i="29"/>
  <c r="BK49" i="29"/>
  <c r="BK50" i="29"/>
  <c r="BK51" i="29"/>
  <c r="BK52" i="29"/>
  <c r="BK53" i="29"/>
  <c r="BK54" i="29"/>
  <c r="BK55" i="29"/>
  <c r="BK56" i="29"/>
  <c r="BK57" i="29"/>
  <c r="BK58" i="29"/>
  <c r="BK59" i="29"/>
  <c r="BK60" i="29"/>
  <c r="BK61" i="29"/>
  <c r="BK62" i="29"/>
  <c r="BK63" i="29"/>
  <c r="BK64" i="29"/>
  <c r="BK65" i="29"/>
  <c r="BK66" i="29"/>
  <c r="BK67" i="29"/>
  <c r="BK68" i="29"/>
  <c r="BK69" i="29"/>
  <c r="BK70" i="29"/>
  <c r="BK71" i="29"/>
  <c r="BK72" i="29"/>
  <c r="BK73" i="29"/>
  <c r="BK74" i="29"/>
  <c r="BK75" i="29"/>
  <c r="BK76" i="29"/>
  <c r="BK77" i="29"/>
  <c r="BK78" i="29"/>
  <c r="BK79" i="29"/>
  <c r="BK80" i="29"/>
  <c r="BK81" i="29"/>
  <c r="BK82" i="29"/>
  <c r="BK83" i="29"/>
  <c r="BK84" i="29"/>
  <c r="BK85" i="29"/>
  <c r="BK86" i="29"/>
  <c r="BK87" i="29"/>
  <c r="BK88" i="29"/>
  <c r="BK89" i="29"/>
  <c r="BK90" i="29"/>
  <c r="BK91" i="29"/>
  <c r="BK92" i="29"/>
  <c r="BK93" i="29"/>
  <c r="BK94" i="29"/>
  <c r="BK95" i="29"/>
  <c r="BK96" i="29"/>
  <c r="BK97" i="29"/>
  <c r="BK98" i="29"/>
  <c r="BK99" i="29"/>
  <c r="BK100" i="29"/>
  <c r="BK101" i="29"/>
  <c r="BK102" i="29"/>
  <c r="BK103" i="29"/>
  <c r="BK104" i="29"/>
  <c r="U4" i="31" l="1"/>
  <c r="AH2" i="21" l="1"/>
  <c r="AH3" i="21" s="1"/>
  <c r="AE5" i="35" l="1"/>
  <c r="AF5" i="35" s="1"/>
  <c r="AE6" i="35"/>
  <c r="AF6" i="35" s="1"/>
  <c r="AE7" i="35"/>
  <c r="AF7" i="35" s="1"/>
  <c r="AE8" i="35"/>
  <c r="AF8" i="35" s="1"/>
  <c r="AE9" i="35"/>
  <c r="AF9" i="35" s="1"/>
  <c r="AE10" i="35"/>
  <c r="AF10" i="35" s="1"/>
  <c r="AE11" i="35"/>
  <c r="AF11" i="35" s="1"/>
  <c r="AE12" i="35"/>
  <c r="AF12" i="35" s="1"/>
  <c r="AE13" i="35"/>
  <c r="AF13" i="35" s="1"/>
  <c r="AE14" i="35"/>
  <c r="AF14" i="35" s="1"/>
  <c r="AE15" i="35"/>
  <c r="AE16" i="35"/>
  <c r="AE17" i="35"/>
  <c r="AE18" i="35"/>
  <c r="AE19" i="35"/>
  <c r="AE20" i="35"/>
  <c r="AE21" i="35"/>
  <c r="AF21" i="35" s="1"/>
  <c r="AE22" i="35"/>
  <c r="AF22" i="35" s="1"/>
  <c r="AE23" i="35"/>
  <c r="AF23" i="35" s="1"/>
  <c r="AE24" i="35"/>
  <c r="AF24" i="35" s="1"/>
  <c r="AE25" i="35"/>
  <c r="AF25" i="35" s="1"/>
  <c r="AE26" i="35"/>
  <c r="AF26" i="35" s="1"/>
  <c r="AE27" i="35"/>
  <c r="AF27" i="35" s="1"/>
  <c r="AE28" i="35"/>
  <c r="AF28" i="35" s="1"/>
  <c r="AE29" i="35"/>
  <c r="AF29" i="35" s="1"/>
  <c r="AE30" i="35"/>
  <c r="AF30" i="35" s="1"/>
  <c r="AE31" i="35"/>
  <c r="AF31" i="35" s="1"/>
  <c r="AE32" i="35"/>
  <c r="AE33" i="35"/>
  <c r="AE34" i="35"/>
  <c r="AE35" i="35"/>
  <c r="AE36" i="35"/>
  <c r="AE37" i="35"/>
  <c r="AF37" i="35" s="1"/>
  <c r="AE38" i="35"/>
  <c r="AF38" i="35" s="1"/>
  <c r="AE39" i="35"/>
  <c r="AF39" i="35" s="1"/>
  <c r="AE40" i="35"/>
  <c r="AF40" i="35" s="1"/>
  <c r="AE41" i="35"/>
  <c r="AF41" i="35" s="1"/>
  <c r="AE42" i="35"/>
  <c r="AF42" i="35" s="1"/>
  <c r="AE43" i="35"/>
  <c r="AF43" i="35" s="1"/>
  <c r="AE44" i="35"/>
  <c r="AF44" i="35" s="1"/>
  <c r="AE45" i="35"/>
  <c r="AF45" i="35" s="1"/>
  <c r="AE46" i="35"/>
  <c r="AF46" i="35" s="1"/>
  <c r="AE47" i="35"/>
  <c r="AF47" i="35" s="1"/>
  <c r="AE48" i="35"/>
  <c r="AE49" i="35"/>
  <c r="AF49" i="35" s="1"/>
  <c r="AE50" i="35"/>
  <c r="AF50" i="35" s="1"/>
  <c r="AE51" i="35"/>
  <c r="AF51" i="35" s="1"/>
  <c r="AE52" i="35"/>
  <c r="AF52" i="35" s="1"/>
  <c r="AE53" i="35"/>
  <c r="AF53" i="35" s="1"/>
  <c r="AE54" i="35"/>
  <c r="AF54" i="35" s="1"/>
  <c r="AE55" i="35"/>
  <c r="AF55" i="35" s="1"/>
  <c r="AE56" i="35"/>
  <c r="AF56" i="35" s="1"/>
  <c r="AE57" i="35"/>
  <c r="AF57" i="35" s="1"/>
  <c r="AE58" i="35"/>
  <c r="AF58" i="35" s="1"/>
  <c r="AE59" i="35"/>
  <c r="AF59" i="35" s="1"/>
  <c r="AE60" i="35"/>
  <c r="AF60" i="35" s="1"/>
  <c r="AE61" i="35"/>
  <c r="AF61" i="35" s="1"/>
  <c r="AE62" i="35"/>
  <c r="AF62" i="35" s="1"/>
  <c r="AE63" i="35"/>
  <c r="AE64" i="35"/>
  <c r="AE65" i="35"/>
  <c r="AE66" i="35"/>
  <c r="AE67" i="35"/>
  <c r="AE68" i="35"/>
  <c r="AE69" i="35"/>
  <c r="AF69" i="35" s="1"/>
  <c r="AE70" i="35"/>
  <c r="AF70" i="35" s="1"/>
  <c r="AE71" i="35"/>
  <c r="AF71" i="35" s="1"/>
  <c r="AE72" i="35"/>
  <c r="AF72" i="35" s="1"/>
  <c r="AE73" i="35"/>
  <c r="AF73" i="35" s="1"/>
  <c r="AE74" i="35"/>
  <c r="AF74" i="35" s="1"/>
  <c r="AE75" i="35"/>
  <c r="AF75" i="35" s="1"/>
  <c r="AE76" i="35"/>
  <c r="AF76" i="35" s="1"/>
  <c r="AE77" i="35"/>
  <c r="AF77" i="35" s="1"/>
  <c r="AE78" i="35"/>
  <c r="AF78" i="35" s="1"/>
  <c r="AE79" i="35"/>
  <c r="AF79" i="35" s="1"/>
  <c r="AE80" i="35"/>
  <c r="AF80" i="35" s="1"/>
  <c r="AE81" i="35"/>
  <c r="AF81" i="35" s="1"/>
  <c r="AE82" i="35"/>
  <c r="AE83" i="35"/>
  <c r="AE84" i="35"/>
  <c r="AE85" i="35"/>
  <c r="AF85" i="35" s="1"/>
  <c r="AE86" i="35"/>
  <c r="AF86" i="35" s="1"/>
  <c r="AE87" i="35"/>
  <c r="AF87" i="35" s="1"/>
  <c r="AE88" i="35"/>
  <c r="AF88" i="35" s="1"/>
  <c r="AE89" i="35"/>
  <c r="AF89" i="35" s="1"/>
  <c r="AE90" i="35"/>
  <c r="AF90" i="35" s="1"/>
  <c r="AE91" i="35"/>
  <c r="AF91" i="35" s="1"/>
  <c r="AE92" i="35"/>
  <c r="AF92" i="35" s="1"/>
  <c r="AE93" i="35"/>
  <c r="AF93" i="35" s="1"/>
  <c r="AE94" i="35"/>
  <c r="AF94" i="35" s="1"/>
  <c r="AE95" i="35"/>
  <c r="AF95" i="35" s="1"/>
  <c r="AE96" i="35"/>
  <c r="AE97" i="35"/>
  <c r="AE98" i="35"/>
  <c r="AE99" i="35"/>
  <c r="AF99" i="35" s="1"/>
  <c r="AE100" i="35"/>
  <c r="AF100" i="35" s="1"/>
  <c r="AE101" i="35"/>
  <c r="AF101" i="35" s="1"/>
  <c r="AE102" i="35"/>
  <c r="AF102" i="35" s="1"/>
  <c r="AE103" i="35"/>
  <c r="AF103" i="35" s="1"/>
  <c r="AE104" i="35"/>
  <c r="AF104" i="35" s="1"/>
  <c r="AE4" i="35"/>
  <c r="AF4" i="35" s="1"/>
  <c r="AE6" i="29"/>
  <c r="AE7" i="29"/>
  <c r="AE8" i="29"/>
  <c r="BC8" i="29" s="1"/>
  <c r="AE9" i="29"/>
  <c r="AE10" i="29"/>
  <c r="AE11" i="29"/>
  <c r="BC11" i="29" s="1"/>
  <c r="AE12" i="29"/>
  <c r="BC12" i="29" s="1"/>
  <c r="AE13" i="29"/>
  <c r="AE14" i="29"/>
  <c r="AE15" i="29"/>
  <c r="BC15" i="29" s="1"/>
  <c r="AE16" i="29"/>
  <c r="BC16" i="29" s="1"/>
  <c r="AE17" i="29"/>
  <c r="BC17" i="29" s="1"/>
  <c r="AE18" i="29"/>
  <c r="BC18" i="29" s="1"/>
  <c r="AE19" i="29"/>
  <c r="BC19" i="29" s="1"/>
  <c r="AE20" i="29"/>
  <c r="BC20" i="29" s="1"/>
  <c r="AE21" i="29"/>
  <c r="BC21" i="29" s="1"/>
  <c r="AE22" i="29"/>
  <c r="AE23" i="29"/>
  <c r="AE24" i="29"/>
  <c r="BC24" i="29" s="1"/>
  <c r="AE25" i="29"/>
  <c r="AE26" i="29"/>
  <c r="BC26" i="29" s="1"/>
  <c r="AE27" i="29"/>
  <c r="AE28" i="29"/>
  <c r="AE29" i="29"/>
  <c r="AE30" i="29"/>
  <c r="AE31" i="29"/>
  <c r="BC31" i="29" s="1"/>
  <c r="AE32" i="29"/>
  <c r="BC32" i="29" s="1"/>
  <c r="AE33" i="29"/>
  <c r="BC33" i="29" s="1"/>
  <c r="AE34" i="29"/>
  <c r="BC34" i="29" s="1"/>
  <c r="AE35" i="29"/>
  <c r="BC35" i="29" s="1"/>
  <c r="AE36" i="29"/>
  <c r="BC36" i="29" s="1"/>
  <c r="AE37" i="29"/>
  <c r="BC37" i="29" s="1"/>
  <c r="AE38" i="29"/>
  <c r="AE39" i="29"/>
  <c r="AE40" i="29"/>
  <c r="BC40" i="29" s="1"/>
  <c r="AE41" i="29"/>
  <c r="AE42" i="29"/>
  <c r="AE43" i="29"/>
  <c r="AE44" i="29"/>
  <c r="BC44" i="29" s="1"/>
  <c r="AE45" i="29"/>
  <c r="AE46" i="29"/>
  <c r="BC46" i="29" s="1"/>
  <c r="AE47" i="29"/>
  <c r="BC47" i="29" s="1"/>
  <c r="AE48" i="29"/>
  <c r="AE49" i="29"/>
  <c r="AE50" i="29"/>
  <c r="BC50" i="29" s="1"/>
  <c r="AE51" i="29"/>
  <c r="BC51" i="29" s="1"/>
  <c r="AE52" i="29"/>
  <c r="BC52" i="29" s="1"/>
  <c r="AE53" i="29"/>
  <c r="BC53" i="29" s="1"/>
  <c r="AE54" i="29"/>
  <c r="AE55" i="29"/>
  <c r="AE56" i="29"/>
  <c r="BC56" i="29" s="1"/>
  <c r="AE57" i="29"/>
  <c r="AE58" i="29"/>
  <c r="AE59" i="29"/>
  <c r="AE60" i="29"/>
  <c r="BC60" i="29" s="1"/>
  <c r="AE61" i="29"/>
  <c r="AE62" i="29"/>
  <c r="AE63" i="29"/>
  <c r="BC63" i="29" s="1"/>
  <c r="AE64" i="29"/>
  <c r="BC64" i="29" s="1"/>
  <c r="AE65" i="29"/>
  <c r="AE66" i="29"/>
  <c r="AE67" i="29"/>
  <c r="BC67" i="29" s="1"/>
  <c r="AE68" i="29"/>
  <c r="BC68" i="29" s="1"/>
  <c r="AE69" i="29"/>
  <c r="BC69" i="29" s="1"/>
  <c r="AE70" i="29"/>
  <c r="AE71" i="29"/>
  <c r="AE72" i="29"/>
  <c r="BC72" i="29" s="1"/>
  <c r="AE73" i="29"/>
  <c r="AE74" i="29"/>
  <c r="AE75" i="29"/>
  <c r="BC75" i="29" s="1"/>
  <c r="AE76" i="29"/>
  <c r="BC76" i="29" s="1"/>
  <c r="AE77" i="29"/>
  <c r="AE78" i="29"/>
  <c r="AE79" i="29"/>
  <c r="BC79" i="29" s="1"/>
  <c r="AE80" i="29"/>
  <c r="BC80" i="29" s="1"/>
  <c r="AE81" i="29"/>
  <c r="BC81" i="29" s="1"/>
  <c r="AE82" i="29"/>
  <c r="BC82" i="29" s="1"/>
  <c r="AE83" i="29"/>
  <c r="BC83" i="29" s="1"/>
  <c r="AE84" i="29"/>
  <c r="BC84" i="29" s="1"/>
  <c r="AE85" i="29"/>
  <c r="BC85" i="29" s="1"/>
  <c r="AE86" i="29"/>
  <c r="AE87" i="29"/>
  <c r="AE88" i="29"/>
  <c r="BC88" i="29" s="1"/>
  <c r="AE89" i="29"/>
  <c r="AE90" i="29"/>
  <c r="AE91" i="29"/>
  <c r="AE92" i="29"/>
  <c r="BC92" i="29" s="1"/>
  <c r="AE93" i="29"/>
  <c r="AE94" i="29"/>
  <c r="AE95" i="29"/>
  <c r="BC95" i="29" s="1"/>
  <c r="AE96" i="29"/>
  <c r="BC96" i="29" s="1"/>
  <c r="AE97" i="29"/>
  <c r="BC97" i="29" s="1"/>
  <c r="AE98" i="29"/>
  <c r="AE99" i="29"/>
  <c r="BC99" i="29" s="1"/>
  <c r="AE100" i="29"/>
  <c r="BC100" i="29" s="1"/>
  <c r="AE101" i="29"/>
  <c r="BC101" i="29" s="1"/>
  <c r="AE102" i="29"/>
  <c r="AE103" i="29"/>
  <c r="AE104" i="29"/>
  <c r="BC104" i="29" s="1"/>
  <c r="AE5" i="29"/>
  <c r="BC25" i="29"/>
  <c r="BC27" i="29"/>
  <c r="BC77" i="29"/>
  <c r="BC78" i="29"/>
  <c r="BC98" i="29"/>
  <c r="AE4" i="29"/>
  <c r="O105" i="19"/>
  <c r="O106" i="19"/>
  <c r="O107" i="19"/>
  <c r="O108" i="19"/>
  <c r="O10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5" i="19"/>
  <c r="O186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BC11" i="35"/>
  <c r="BC13" i="35"/>
  <c r="BC14" i="35"/>
  <c r="BC27" i="35"/>
  <c r="BC29" i="35"/>
  <c r="BC30" i="35"/>
  <c r="BC31" i="35"/>
  <c r="BC43" i="35"/>
  <c r="BC45" i="35"/>
  <c r="BC46" i="35"/>
  <c r="BC47" i="35"/>
  <c r="BC49" i="35"/>
  <c r="BC50" i="35"/>
  <c r="BC51" i="35"/>
  <c r="BC59" i="35"/>
  <c r="BC60" i="35"/>
  <c r="BC61" i="35"/>
  <c r="BC62" i="35"/>
  <c r="BC75" i="35"/>
  <c r="BC76" i="35"/>
  <c r="BC77" i="35"/>
  <c r="BC78" i="35"/>
  <c r="BC79" i="35"/>
  <c r="BC80" i="35"/>
  <c r="BC81" i="35"/>
  <c r="BC91" i="35"/>
  <c r="BC93" i="35"/>
  <c r="BC94" i="35"/>
  <c r="BC95" i="35"/>
  <c r="BC99" i="35"/>
  <c r="BC100" i="35"/>
  <c r="AE105" i="35"/>
  <c r="AE106" i="35"/>
  <c r="AE107" i="35"/>
  <c r="AE108" i="35"/>
  <c r="AE109" i="35"/>
  <c r="AE110" i="35"/>
  <c r="AE111" i="35"/>
  <c r="AE112" i="35"/>
  <c r="AE113" i="35"/>
  <c r="AE114" i="35"/>
  <c r="AE115" i="35"/>
  <c r="AE116" i="35"/>
  <c r="AE117" i="35"/>
  <c r="AE118" i="35"/>
  <c r="AE119" i="35"/>
  <c r="AE120" i="35"/>
  <c r="AE121" i="35"/>
  <c r="AE122" i="35"/>
  <c r="AE123" i="35"/>
  <c r="AE124" i="35"/>
  <c r="AE125" i="35"/>
  <c r="AE126" i="35"/>
  <c r="AE127" i="35"/>
  <c r="AE128" i="35"/>
  <c r="AE129" i="35"/>
  <c r="AE130" i="35"/>
  <c r="AE131" i="35"/>
  <c r="AE132" i="35"/>
  <c r="AE133" i="35"/>
  <c r="AE134" i="35"/>
  <c r="AE135" i="35"/>
  <c r="AE136" i="35"/>
  <c r="AE137" i="35"/>
  <c r="AE138" i="35"/>
  <c r="AE139" i="35"/>
  <c r="AE140" i="35"/>
  <c r="AE141" i="35"/>
  <c r="AE142" i="35"/>
  <c r="AE143" i="35"/>
  <c r="AE144" i="35"/>
  <c r="AE145" i="35"/>
  <c r="AE146" i="35"/>
  <c r="AE147" i="35"/>
  <c r="AE148" i="35"/>
  <c r="AE149" i="35"/>
  <c r="AE150" i="35"/>
  <c r="AE151" i="35"/>
  <c r="AE152" i="35"/>
  <c r="AE153" i="35"/>
  <c r="AE154" i="35"/>
  <c r="AE155" i="35"/>
  <c r="AE156" i="35"/>
  <c r="AE157" i="35"/>
  <c r="AE158" i="35"/>
  <c r="AE159" i="35"/>
  <c r="AE160" i="35"/>
  <c r="AE161" i="35"/>
  <c r="AE162" i="35"/>
  <c r="AE163" i="35"/>
  <c r="AE164" i="35"/>
  <c r="AE165" i="35"/>
  <c r="AE166" i="35"/>
  <c r="AE167" i="35"/>
  <c r="AE168" i="35"/>
  <c r="AE169" i="35"/>
  <c r="AE170" i="35"/>
  <c r="AE171" i="35"/>
  <c r="AE172" i="35"/>
  <c r="AE173" i="35"/>
  <c r="AE174" i="35"/>
  <c r="AE175" i="35"/>
  <c r="AE176" i="35"/>
  <c r="AE177" i="35"/>
  <c r="AE178" i="35"/>
  <c r="AE179" i="35"/>
  <c r="AE180" i="35"/>
  <c r="AE181" i="35"/>
  <c r="AE182" i="35"/>
  <c r="AE183" i="35"/>
  <c r="AE184" i="35"/>
  <c r="AE185" i="35"/>
  <c r="AE186" i="35"/>
  <c r="AE187" i="35"/>
  <c r="AE188" i="35"/>
  <c r="AE189" i="35"/>
  <c r="AE190" i="35"/>
  <c r="AE191" i="35"/>
  <c r="AE192" i="35"/>
  <c r="AE193" i="35"/>
  <c r="AE194" i="35"/>
  <c r="AE195" i="35"/>
  <c r="AE196" i="35"/>
  <c r="AE197" i="35"/>
  <c r="AE198" i="35"/>
  <c r="AE199" i="35"/>
  <c r="AE200" i="35"/>
  <c r="AE201" i="35"/>
  <c r="AE202" i="35"/>
  <c r="AE203" i="35"/>
  <c r="BC48" i="29"/>
  <c r="BC49" i="29"/>
  <c r="BC65" i="29"/>
  <c r="BC66" i="29"/>
  <c r="BC71" i="29"/>
  <c r="BC7" i="35"/>
  <c r="BC9" i="35"/>
  <c r="BC10" i="35"/>
  <c r="BC21" i="35"/>
  <c r="BC22" i="35"/>
  <c r="BC23" i="35"/>
  <c r="BC25" i="35"/>
  <c r="BC26" i="35"/>
  <c r="BC37" i="35"/>
  <c r="BC38" i="35"/>
  <c r="BC39" i="35"/>
  <c r="BC41" i="35"/>
  <c r="BC42" i="35"/>
  <c r="BC53" i="35"/>
  <c r="BC54" i="35"/>
  <c r="BC55" i="35"/>
  <c r="BC57" i="35"/>
  <c r="BC58" i="35"/>
  <c r="BC69" i="35"/>
  <c r="BC70" i="35"/>
  <c r="BC71" i="35"/>
  <c r="BC73" i="35"/>
  <c r="BC74" i="35"/>
  <c r="BC85" i="35"/>
  <c r="BC86" i="35"/>
  <c r="BC87" i="35"/>
  <c r="BC89" i="35"/>
  <c r="BC90" i="35"/>
  <c r="BC101" i="35"/>
  <c r="BC102" i="35"/>
  <c r="BC103" i="35"/>
  <c r="BC6" i="29"/>
  <c r="BC7" i="29"/>
  <c r="BC9" i="29"/>
  <c r="BC10" i="29"/>
  <c r="BC13" i="29"/>
  <c r="BC14" i="29"/>
  <c r="BC22" i="29"/>
  <c r="BC23" i="29"/>
  <c r="BC28" i="29"/>
  <c r="BC29" i="29"/>
  <c r="BC30" i="29"/>
  <c r="BC38" i="29"/>
  <c r="BC39" i="29"/>
  <c r="BC41" i="29"/>
  <c r="BC42" i="29"/>
  <c r="BC43" i="29"/>
  <c r="BC45" i="29"/>
  <c r="BC54" i="29"/>
  <c r="BC55" i="29"/>
  <c r="BC57" i="29"/>
  <c r="BC58" i="29"/>
  <c r="BC59" i="29"/>
  <c r="BC61" i="29"/>
  <c r="BC62" i="29"/>
  <c r="BC70" i="29"/>
  <c r="BC73" i="29"/>
  <c r="BC74" i="29"/>
  <c r="BC86" i="29"/>
  <c r="BC87" i="29"/>
  <c r="BC89" i="29"/>
  <c r="BC90" i="29"/>
  <c r="BC91" i="29"/>
  <c r="BC93" i="29"/>
  <c r="BC94" i="29"/>
  <c r="BC102" i="29"/>
  <c r="BC103" i="29"/>
  <c r="BC5" i="29"/>
  <c r="BC96" i="35" l="1"/>
  <c r="AF96" i="35"/>
  <c r="BC84" i="35"/>
  <c r="AF84" i="35"/>
  <c r="BC16" i="35"/>
  <c r="AF16" i="35"/>
  <c r="BC104" i="35"/>
  <c r="BC72" i="35"/>
  <c r="BC40" i="35"/>
  <c r="BC8" i="35"/>
  <c r="BC92" i="35"/>
  <c r="BC44" i="35"/>
  <c r="BC83" i="35"/>
  <c r="AF83" i="35"/>
  <c r="BC67" i="35"/>
  <c r="AF67" i="35"/>
  <c r="BC63" i="35"/>
  <c r="AF63" i="35"/>
  <c r="BC35" i="35"/>
  <c r="AF35" i="35"/>
  <c r="BC19" i="35"/>
  <c r="AF19" i="35"/>
  <c r="BC15" i="35"/>
  <c r="AF15" i="35"/>
  <c r="BC64" i="35"/>
  <c r="AF64" i="35"/>
  <c r="BC48" i="35"/>
  <c r="AF48" i="35"/>
  <c r="BC32" i="35"/>
  <c r="AF32" i="35"/>
  <c r="BC20" i="35"/>
  <c r="AF20" i="35"/>
  <c r="BC52" i="35"/>
  <c r="BC28" i="35"/>
  <c r="BC12" i="35"/>
  <c r="BC98" i="35"/>
  <c r="AF98" i="35"/>
  <c r="BC82" i="35"/>
  <c r="AF82" i="35"/>
  <c r="BC66" i="35"/>
  <c r="AF66" i="35"/>
  <c r="BC34" i="35"/>
  <c r="AF34" i="35"/>
  <c r="BC18" i="35"/>
  <c r="AF18" i="35"/>
  <c r="BC68" i="35"/>
  <c r="AF68" i="35"/>
  <c r="BC36" i="35"/>
  <c r="AF36" i="35"/>
  <c r="BC88" i="35"/>
  <c r="BC56" i="35"/>
  <c r="BC24" i="35"/>
  <c r="BC97" i="35"/>
  <c r="AF97" i="35"/>
  <c r="BC65" i="35"/>
  <c r="AF65" i="35"/>
  <c r="BC33" i="35"/>
  <c r="AF33" i="35"/>
  <c r="BC17" i="35"/>
  <c r="AF17" i="35"/>
  <c r="K1" i="46"/>
  <c r="L2" i="21"/>
  <c r="A4" i="21" s="1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K32" i="22" s="1"/>
  <c r="H33" i="22"/>
  <c r="K33" i="22" s="1"/>
  <c r="AE33" i="22" s="1"/>
  <c r="A34" i="31" s="1"/>
  <c r="H34" i="22"/>
  <c r="K34" i="22" s="1"/>
  <c r="AE34" i="22" s="1"/>
  <c r="A35" i="31" s="1"/>
  <c r="H35" i="22"/>
  <c r="K35" i="22" s="1"/>
  <c r="AE35" i="22" s="1"/>
  <c r="A36" i="31" s="1"/>
  <c r="H36" i="22"/>
  <c r="K36" i="22" s="1"/>
  <c r="AE36" i="22" s="1"/>
  <c r="A37" i="31" s="1"/>
  <c r="H37" i="22"/>
  <c r="K37" i="22" s="1"/>
  <c r="AE37" i="22" s="1"/>
  <c r="A38" i="31" s="1"/>
  <c r="H38" i="22"/>
  <c r="K38" i="22" s="1"/>
  <c r="AE38" i="22" s="1"/>
  <c r="A39" i="31" s="1"/>
  <c r="H39" i="22"/>
  <c r="K39" i="22" s="1"/>
  <c r="AE39" i="22" s="1"/>
  <c r="A40" i="31" s="1"/>
  <c r="H40" i="22"/>
  <c r="K40" i="22" s="1"/>
  <c r="AE40" i="22" s="1"/>
  <c r="A41" i="31" s="1"/>
  <c r="H41" i="22"/>
  <c r="K41" i="22" s="1"/>
  <c r="AE41" i="22" s="1"/>
  <c r="A42" i="31" s="1"/>
  <c r="H42" i="22"/>
  <c r="K42" i="22" s="1"/>
  <c r="AE42" i="22" s="1"/>
  <c r="A43" i="31" s="1"/>
  <c r="H43" i="22"/>
  <c r="K43" i="22" s="1"/>
  <c r="AE43" i="22" s="1"/>
  <c r="A44" i="31" s="1"/>
  <c r="H44" i="22"/>
  <c r="K44" i="22" s="1"/>
  <c r="AE44" i="22" s="1"/>
  <c r="A45" i="31" s="1"/>
  <c r="H45" i="22"/>
  <c r="K45" i="22" s="1"/>
  <c r="AE45" i="22" s="1"/>
  <c r="A46" i="31" s="1"/>
  <c r="H46" i="22"/>
  <c r="K46" i="22" s="1"/>
  <c r="AE46" i="22" s="1"/>
  <c r="A47" i="31" s="1"/>
  <c r="H47" i="22"/>
  <c r="K47" i="22" s="1"/>
  <c r="AE47" i="22" s="1"/>
  <c r="A48" i="31" s="1"/>
  <c r="H48" i="22"/>
  <c r="K48" i="22" s="1"/>
  <c r="AE48" i="22" s="1"/>
  <c r="A49" i="31" s="1"/>
  <c r="H49" i="22"/>
  <c r="K49" i="22" s="1"/>
  <c r="AE49" i="22" s="1"/>
  <c r="A50" i="31" s="1"/>
  <c r="H50" i="22"/>
  <c r="K50" i="22" s="1"/>
  <c r="AE50" i="22" s="1"/>
  <c r="A51" i="31" s="1"/>
  <c r="H51" i="22"/>
  <c r="K51" i="22" s="1"/>
  <c r="AE51" i="22" s="1"/>
  <c r="A52" i="31" s="1"/>
  <c r="H52" i="22"/>
  <c r="K52" i="22" s="1"/>
  <c r="AE52" i="22" s="1"/>
  <c r="A53" i="31" s="1"/>
  <c r="H53" i="22"/>
  <c r="K53" i="22" s="1"/>
  <c r="AE53" i="22" s="1"/>
  <c r="A54" i="31" s="1"/>
  <c r="H54" i="22"/>
  <c r="K54" i="22" s="1"/>
  <c r="AE54" i="22" s="1"/>
  <c r="A55" i="31" s="1"/>
  <c r="H55" i="22"/>
  <c r="K55" i="22" s="1"/>
  <c r="AE55" i="22" s="1"/>
  <c r="A56" i="31" s="1"/>
  <c r="H56" i="22"/>
  <c r="K56" i="22" s="1"/>
  <c r="AE56" i="22" s="1"/>
  <c r="A57" i="31" s="1"/>
  <c r="H57" i="22"/>
  <c r="K57" i="22" s="1"/>
  <c r="AE57" i="22" s="1"/>
  <c r="A58" i="31" s="1"/>
  <c r="H58" i="22"/>
  <c r="K58" i="22" s="1"/>
  <c r="AE58" i="22" s="1"/>
  <c r="A59" i="31" s="1"/>
  <c r="H59" i="22"/>
  <c r="K59" i="22" s="1"/>
  <c r="AE59" i="22" s="1"/>
  <c r="A60" i="31" s="1"/>
  <c r="H60" i="22"/>
  <c r="K60" i="22" s="1"/>
  <c r="AE60" i="22" s="1"/>
  <c r="A61" i="31" s="1"/>
  <c r="H61" i="22"/>
  <c r="K61" i="22" s="1"/>
  <c r="AE61" i="22" s="1"/>
  <c r="A62" i="31" s="1"/>
  <c r="H62" i="22"/>
  <c r="K62" i="22" s="1"/>
  <c r="AE62" i="22" s="1"/>
  <c r="A63" i="31" s="1"/>
  <c r="H63" i="22"/>
  <c r="K63" i="22" s="1"/>
  <c r="AE63" i="22" s="1"/>
  <c r="A64" i="31" s="1"/>
  <c r="H64" i="22"/>
  <c r="K64" i="22" s="1"/>
  <c r="AE64" i="22" s="1"/>
  <c r="A65" i="31" s="1"/>
  <c r="H65" i="22"/>
  <c r="K65" i="22" s="1"/>
  <c r="AE65" i="22" s="1"/>
  <c r="A66" i="31" s="1"/>
  <c r="H66" i="22"/>
  <c r="K66" i="22" s="1"/>
  <c r="AE66" i="22" s="1"/>
  <c r="A67" i="31" s="1"/>
  <c r="H67" i="22"/>
  <c r="K67" i="22" s="1"/>
  <c r="AE67" i="22" s="1"/>
  <c r="A68" i="31" s="1"/>
  <c r="H68" i="22"/>
  <c r="K68" i="22" s="1"/>
  <c r="AE68" i="22" s="1"/>
  <c r="A69" i="31" s="1"/>
  <c r="H69" i="22"/>
  <c r="K69" i="22" s="1"/>
  <c r="AE69" i="22" s="1"/>
  <c r="A70" i="31" s="1"/>
  <c r="H70" i="22"/>
  <c r="K70" i="22" s="1"/>
  <c r="AE70" i="22" s="1"/>
  <c r="A71" i="31" s="1"/>
  <c r="H71" i="22"/>
  <c r="K71" i="22" s="1"/>
  <c r="AE71" i="22" s="1"/>
  <c r="A72" i="31" s="1"/>
  <c r="H72" i="22"/>
  <c r="K72" i="22" s="1"/>
  <c r="AE72" i="22" s="1"/>
  <c r="A73" i="31" s="1"/>
  <c r="H73" i="22"/>
  <c r="K73" i="22" s="1"/>
  <c r="AE73" i="22" s="1"/>
  <c r="A74" i="31" s="1"/>
  <c r="H74" i="22"/>
  <c r="K74" i="22" s="1"/>
  <c r="AE74" i="22" s="1"/>
  <c r="A75" i="31" s="1"/>
  <c r="H75" i="22"/>
  <c r="K75" i="22" s="1"/>
  <c r="AE75" i="22" s="1"/>
  <c r="A76" i="31" s="1"/>
  <c r="H76" i="22"/>
  <c r="K76" i="22" s="1"/>
  <c r="AE76" i="22" s="1"/>
  <c r="A77" i="31" s="1"/>
  <c r="H77" i="22"/>
  <c r="K77" i="22" s="1"/>
  <c r="AE77" i="22" s="1"/>
  <c r="A78" i="31" s="1"/>
  <c r="H78" i="22"/>
  <c r="K78" i="22" s="1"/>
  <c r="AE78" i="22" s="1"/>
  <c r="A79" i="31" s="1"/>
  <c r="H79" i="22"/>
  <c r="K79" i="22" s="1"/>
  <c r="AE79" i="22" s="1"/>
  <c r="A80" i="31" s="1"/>
  <c r="H80" i="22"/>
  <c r="K80" i="22" s="1"/>
  <c r="AE80" i="22" s="1"/>
  <c r="A81" i="31" s="1"/>
  <c r="H81" i="22"/>
  <c r="K81" i="22" s="1"/>
  <c r="AE81" i="22" s="1"/>
  <c r="A82" i="31" s="1"/>
  <c r="H82" i="22"/>
  <c r="K82" i="22" s="1"/>
  <c r="AE82" i="22" s="1"/>
  <c r="A83" i="31" s="1"/>
  <c r="H83" i="22"/>
  <c r="K83" i="22" s="1"/>
  <c r="AE83" i="22" s="1"/>
  <c r="A84" i="31" s="1"/>
  <c r="H84" i="22"/>
  <c r="K84" i="22" s="1"/>
  <c r="AE84" i="22" s="1"/>
  <c r="A85" i="31" s="1"/>
  <c r="H85" i="22"/>
  <c r="K85" i="22" s="1"/>
  <c r="AE85" i="22" s="1"/>
  <c r="A86" i="31" s="1"/>
  <c r="H86" i="22"/>
  <c r="K86" i="22" s="1"/>
  <c r="AE86" i="22" s="1"/>
  <c r="A87" i="31" s="1"/>
  <c r="H87" i="22"/>
  <c r="K87" i="22" s="1"/>
  <c r="AE87" i="22" s="1"/>
  <c r="A88" i="31" s="1"/>
  <c r="H88" i="22"/>
  <c r="K88" i="22" s="1"/>
  <c r="AE88" i="22" s="1"/>
  <c r="A89" i="31" s="1"/>
  <c r="H89" i="22"/>
  <c r="K89" i="22" s="1"/>
  <c r="AE89" i="22" s="1"/>
  <c r="A90" i="31" s="1"/>
  <c r="H90" i="22"/>
  <c r="K90" i="22" s="1"/>
  <c r="AE90" i="22" s="1"/>
  <c r="A91" i="31" s="1"/>
  <c r="H91" i="22"/>
  <c r="K91" i="22" s="1"/>
  <c r="AE91" i="22" s="1"/>
  <c r="A92" i="31" s="1"/>
  <c r="H92" i="22"/>
  <c r="K92" i="22" s="1"/>
  <c r="AE92" i="22" s="1"/>
  <c r="A93" i="31" s="1"/>
  <c r="H93" i="22"/>
  <c r="K93" i="22" s="1"/>
  <c r="AE93" i="22" s="1"/>
  <c r="A94" i="31" s="1"/>
  <c r="H94" i="22"/>
  <c r="K94" i="22" s="1"/>
  <c r="AE94" i="22" s="1"/>
  <c r="A95" i="31" s="1"/>
  <c r="H95" i="22"/>
  <c r="K95" i="22" s="1"/>
  <c r="AE95" i="22" s="1"/>
  <c r="A96" i="31" s="1"/>
  <c r="H96" i="22"/>
  <c r="K96" i="22" s="1"/>
  <c r="AE96" i="22" s="1"/>
  <c r="A97" i="31" s="1"/>
  <c r="H97" i="22"/>
  <c r="K97" i="22" s="1"/>
  <c r="AE97" i="22" s="1"/>
  <c r="A98" i="31" s="1"/>
  <c r="H98" i="22"/>
  <c r="K98" i="22" s="1"/>
  <c r="AE98" i="22" s="1"/>
  <c r="A99" i="31" s="1"/>
  <c r="H99" i="22"/>
  <c r="K99" i="22" s="1"/>
  <c r="AE99" i="22" s="1"/>
  <c r="A100" i="31" s="1"/>
  <c r="H100" i="22"/>
  <c r="K100" i="22" s="1"/>
  <c r="AE100" i="22" s="1"/>
  <c r="A101" i="31" s="1"/>
  <c r="H101" i="22"/>
  <c r="K101" i="22" s="1"/>
  <c r="AE101" i="22" s="1"/>
  <c r="A102" i="31" s="1"/>
  <c r="H102" i="22"/>
  <c r="K102" i="22" s="1"/>
  <c r="AE102" i="22" s="1"/>
  <c r="A103" i="31" s="1"/>
  <c r="H103" i="22"/>
  <c r="K103" i="22" s="1"/>
  <c r="AE103" i="22" s="1"/>
  <c r="A104" i="31" s="1"/>
  <c r="H104" i="22"/>
  <c r="K104" i="22" s="1"/>
  <c r="AE104" i="22" s="1"/>
  <c r="A105" i="31" s="1"/>
  <c r="H105" i="22"/>
  <c r="K105" i="22" s="1"/>
  <c r="AE105" i="22" s="1"/>
  <c r="A106" i="31" s="1"/>
  <c r="H106" i="22"/>
  <c r="K106" i="22" s="1"/>
  <c r="AE106" i="22" s="1"/>
  <c r="A107" i="31" s="1"/>
  <c r="H107" i="22"/>
  <c r="K107" i="22" s="1"/>
  <c r="AE107" i="22" s="1"/>
  <c r="A108" i="31" s="1"/>
  <c r="H108" i="22"/>
  <c r="K108" i="22" s="1"/>
  <c r="AE108" i="22" s="1"/>
  <c r="A109" i="31" s="1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AE32" i="22" l="1"/>
  <c r="A33" i="31" s="1"/>
  <c r="A67" i="21"/>
  <c r="A66" i="21"/>
  <c r="A65" i="21"/>
  <c r="A64" i="21"/>
  <c r="A51" i="21"/>
  <c r="A50" i="21"/>
  <c r="A49" i="21"/>
  <c r="A99" i="21"/>
  <c r="A35" i="21"/>
  <c r="A98" i="21"/>
  <c r="A34" i="21"/>
  <c r="A97" i="21"/>
  <c r="A33" i="21"/>
  <c r="A96" i="21"/>
  <c r="A32" i="21"/>
  <c r="A83" i="21"/>
  <c r="A19" i="21"/>
  <c r="A82" i="21"/>
  <c r="A18" i="21"/>
  <c r="A81" i="21"/>
  <c r="A17" i="21"/>
  <c r="A48" i="21"/>
  <c r="A80" i="21"/>
  <c r="A16" i="21"/>
  <c r="A95" i="21"/>
  <c r="A79" i="21"/>
  <c r="A63" i="21"/>
  <c r="A47" i="21"/>
  <c r="A31" i="21"/>
  <c r="A15" i="21"/>
  <c r="A94" i="21"/>
  <c r="A78" i="21"/>
  <c r="A62" i="21"/>
  <c r="A46" i="21"/>
  <c r="A30" i="21"/>
  <c r="A14" i="21"/>
  <c r="A93" i="21"/>
  <c r="A77" i="21"/>
  <c r="A61" i="21"/>
  <c r="A45" i="21"/>
  <c r="A29" i="21"/>
  <c r="A13" i="21"/>
  <c r="A92" i="21"/>
  <c r="A76" i="21"/>
  <c r="A60" i="21"/>
  <c r="A44" i="21"/>
  <c r="A28" i="21"/>
  <c r="A12" i="21"/>
  <c r="A91" i="21"/>
  <c r="A75" i="21"/>
  <c r="A59" i="21"/>
  <c r="A43" i="21"/>
  <c r="A27" i="21"/>
  <c r="A11" i="21"/>
  <c r="A90" i="21"/>
  <c r="A74" i="21"/>
  <c r="A58" i="21"/>
  <c r="A42" i="21"/>
  <c r="A26" i="21"/>
  <c r="A10" i="21"/>
  <c r="A89" i="21"/>
  <c r="A73" i="21"/>
  <c r="A57" i="21"/>
  <c r="A41" i="21"/>
  <c r="A25" i="21"/>
  <c r="A9" i="21"/>
  <c r="A88" i="21"/>
  <c r="A72" i="21"/>
  <c r="A56" i="21"/>
  <c r="A40" i="21"/>
  <c r="A24" i="21"/>
  <c r="A8" i="21"/>
  <c r="A3" i="21"/>
  <c r="A87" i="21"/>
  <c r="A71" i="21"/>
  <c r="A55" i="21"/>
  <c r="A39" i="21"/>
  <c r="A23" i="21"/>
  <c r="A7" i="21"/>
  <c r="A102" i="21"/>
  <c r="A86" i="21"/>
  <c r="A70" i="21"/>
  <c r="A54" i="21"/>
  <c r="A38" i="21"/>
  <c r="A22" i="21"/>
  <c r="A6" i="21"/>
  <c r="A101" i="21"/>
  <c r="A85" i="21"/>
  <c r="A69" i="21"/>
  <c r="A53" i="21"/>
  <c r="A37" i="21"/>
  <c r="A21" i="21"/>
  <c r="A5" i="21"/>
  <c r="A100" i="21"/>
  <c r="A84" i="21"/>
  <c r="A68" i="21"/>
  <c r="A52" i="21"/>
  <c r="A36" i="21"/>
  <c r="A20" i="21"/>
  <c r="L1" i="46" l="1"/>
  <c r="M5" i="46"/>
  <c r="M6" i="46"/>
  <c r="M7" i="46"/>
  <c r="M8" i="46"/>
  <c r="M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99" i="46"/>
  <c r="M100" i="46"/>
  <c r="M101" i="46"/>
  <c r="M102" i="46"/>
  <c r="M103" i="46"/>
  <c r="M4" i="46"/>
  <c r="AF153" i="21"/>
  <c r="AF185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W158" i="21"/>
  <c r="W159" i="21"/>
  <c r="W160" i="21"/>
  <c r="W161" i="21"/>
  <c r="W162" i="21"/>
  <c r="W163" i="21"/>
  <c r="W164" i="21"/>
  <c r="W165" i="2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W180" i="21"/>
  <c r="W181" i="21"/>
  <c r="W182" i="21"/>
  <c r="W183" i="21"/>
  <c r="W184" i="21"/>
  <c r="W185" i="21"/>
  <c r="W186" i="21"/>
  <c r="W187" i="21"/>
  <c r="W188" i="21"/>
  <c r="W189" i="21"/>
  <c r="W190" i="21"/>
  <c r="W191" i="21"/>
  <c r="W192" i="21"/>
  <c r="W193" i="21"/>
  <c r="W194" i="21"/>
  <c r="W195" i="21"/>
  <c r="W196" i="21"/>
  <c r="W197" i="21"/>
  <c r="W198" i="21"/>
  <c r="W199" i="21"/>
  <c r="W200" i="21"/>
  <c r="W201" i="21"/>
  <c r="W202" i="21"/>
  <c r="W103" i="21"/>
  <c r="N103" i="21" s="1"/>
  <c r="O103" i="21" s="1"/>
  <c r="V104" i="21"/>
  <c r="AF104" i="21" s="1"/>
  <c r="V105" i="21"/>
  <c r="AF105" i="21" s="1"/>
  <c r="V106" i="21"/>
  <c r="AF106" i="21" s="1"/>
  <c r="V107" i="21"/>
  <c r="AF107" i="21" s="1"/>
  <c r="V108" i="21"/>
  <c r="AF108" i="21" s="1"/>
  <c r="V109" i="21"/>
  <c r="AF109" i="21" s="1"/>
  <c r="V110" i="21"/>
  <c r="AF110" i="21" s="1"/>
  <c r="V111" i="21"/>
  <c r="AF111" i="21" s="1"/>
  <c r="V112" i="21"/>
  <c r="AF112" i="21" s="1"/>
  <c r="V113" i="21"/>
  <c r="AF113" i="21" s="1"/>
  <c r="V114" i="21"/>
  <c r="AF114" i="21" s="1"/>
  <c r="V115" i="21"/>
  <c r="AF115" i="21" s="1"/>
  <c r="V116" i="21"/>
  <c r="AF116" i="21" s="1"/>
  <c r="V117" i="21"/>
  <c r="AF117" i="21" s="1"/>
  <c r="V118" i="21"/>
  <c r="AF118" i="21" s="1"/>
  <c r="V119" i="21"/>
  <c r="AF119" i="21" s="1"/>
  <c r="V120" i="21"/>
  <c r="AF120" i="21" s="1"/>
  <c r="V121" i="21"/>
  <c r="AF121" i="21" s="1"/>
  <c r="V122" i="21"/>
  <c r="AF122" i="21" s="1"/>
  <c r="V123" i="21"/>
  <c r="AF123" i="21" s="1"/>
  <c r="V124" i="21"/>
  <c r="AF124" i="21" s="1"/>
  <c r="V125" i="21"/>
  <c r="AF125" i="21" s="1"/>
  <c r="V126" i="21"/>
  <c r="AF126" i="21" s="1"/>
  <c r="V127" i="21"/>
  <c r="AF127" i="21" s="1"/>
  <c r="V128" i="21"/>
  <c r="AF128" i="21" s="1"/>
  <c r="V129" i="21"/>
  <c r="AF129" i="21" s="1"/>
  <c r="V130" i="21"/>
  <c r="AF130" i="21" s="1"/>
  <c r="V131" i="21"/>
  <c r="AF131" i="21" s="1"/>
  <c r="V132" i="21"/>
  <c r="AF132" i="21" s="1"/>
  <c r="V133" i="21"/>
  <c r="AF133" i="21" s="1"/>
  <c r="V134" i="21"/>
  <c r="AF134" i="21" s="1"/>
  <c r="V135" i="21"/>
  <c r="AF135" i="21" s="1"/>
  <c r="V136" i="21"/>
  <c r="AF136" i="21" s="1"/>
  <c r="V137" i="21"/>
  <c r="AF137" i="21" s="1"/>
  <c r="V138" i="21"/>
  <c r="AF138" i="21" s="1"/>
  <c r="V139" i="21"/>
  <c r="AF139" i="21" s="1"/>
  <c r="V140" i="21"/>
  <c r="AF140" i="21" s="1"/>
  <c r="V141" i="21"/>
  <c r="AF141" i="21" s="1"/>
  <c r="V142" i="21"/>
  <c r="AF142" i="21" s="1"/>
  <c r="V143" i="21"/>
  <c r="AF143" i="21" s="1"/>
  <c r="V144" i="21"/>
  <c r="AF144" i="21" s="1"/>
  <c r="V145" i="21"/>
  <c r="AF145" i="21" s="1"/>
  <c r="V146" i="21"/>
  <c r="AF146" i="21" s="1"/>
  <c r="V147" i="21"/>
  <c r="AF147" i="21" s="1"/>
  <c r="V148" i="21"/>
  <c r="AF148" i="21" s="1"/>
  <c r="V149" i="21"/>
  <c r="AF149" i="21" s="1"/>
  <c r="V150" i="21"/>
  <c r="AF150" i="21" s="1"/>
  <c r="V151" i="21"/>
  <c r="AF151" i="21" s="1"/>
  <c r="V152" i="21"/>
  <c r="AF152" i="21" s="1"/>
  <c r="V153" i="21"/>
  <c r="V154" i="21"/>
  <c r="AF154" i="21" s="1"/>
  <c r="V155" i="21"/>
  <c r="AF155" i="21" s="1"/>
  <c r="V156" i="21"/>
  <c r="AF156" i="21" s="1"/>
  <c r="V157" i="21"/>
  <c r="AF157" i="21" s="1"/>
  <c r="V158" i="21"/>
  <c r="AF158" i="21" s="1"/>
  <c r="V159" i="21"/>
  <c r="AF159" i="21" s="1"/>
  <c r="V160" i="21"/>
  <c r="AF160" i="21" s="1"/>
  <c r="V161" i="21"/>
  <c r="AF161" i="21" s="1"/>
  <c r="V162" i="21"/>
  <c r="AF162" i="21" s="1"/>
  <c r="V163" i="21"/>
  <c r="AF163" i="21" s="1"/>
  <c r="V164" i="21"/>
  <c r="AF164" i="21" s="1"/>
  <c r="V165" i="21"/>
  <c r="AF165" i="21" s="1"/>
  <c r="V166" i="21"/>
  <c r="AF166" i="21" s="1"/>
  <c r="V167" i="21"/>
  <c r="AF167" i="21" s="1"/>
  <c r="V168" i="21"/>
  <c r="AF168" i="21" s="1"/>
  <c r="V169" i="21"/>
  <c r="AF169" i="21" s="1"/>
  <c r="V170" i="21"/>
  <c r="AF170" i="21" s="1"/>
  <c r="V171" i="21"/>
  <c r="AF171" i="21" s="1"/>
  <c r="V172" i="21"/>
  <c r="AF172" i="21" s="1"/>
  <c r="V173" i="21"/>
  <c r="AF173" i="21" s="1"/>
  <c r="V174" i="21"/>
  <c r="AF174" i="21" s="1"/>
  <c r="V175" i="21"/>
  <c r="AF175" i="21" s="1"/>
  <c r="V176" i="21"/>
  <c r="AF176" i="21" s="1"/>
  <c r="V177" i="21"/>
  <c r="AF177" i="21" s="1"/>
  <c r="V178" i="21"/>
  <c r="AF178" i="21" s="1"/>
  <c r="V179" i="21"/>
  <c r="AF179" i="21" s="1"/>
  <c r="V180" i="21"/>
  <c r="AF180" i="21" s="1"/>
  <c r="V181" i="21"/>
  <c r="AF181" i="21" s="1"/>
  <c r="V182" i="21"/>
  <c r="AF182" i="21" s="1"/>
  <c r="V183" i="21"/>
  <c r="AF183" i="21" s="1"/>
  <c r="V184" i="21"/>
  <c r="AF184" i="21" s="1"/>
  <c r="V185" i="21"/>
  <c r="V186" i="21"/>
  <c r="AF186" i="21" s="1"/>
  <c r="V187" i="21"/>
  <c r="AF187" i="21" s="1"/>
  <c r="V188" i="21"/>
  <c r="AF188" i="21" s="1"/>
  <c r="V189" i="21"/>
  <c r="AF189" i="21" s="1"/>
  <c r="V190" i="21"/>
  <c r="AF190" i="21" s="1"/>
  <c r="V191" i="21"/>
  <c r="AF191" i="21" s="1"/>
  <c r="V192" i="21"/>
  <c r="AF192" i="21" s="1"/>
  <c r="V193" i="21"/>
  <c r="AF193" i="21" s="1"/>
  <c r="V194" i="21"/>
  <c r="AF194" i="21" s="1"/>
  <c r="V195" i="21"/>
  <c r="AF195" i="21" s="1"/>
  <c r="V196" i="21"/>
  <c r="AF196" i="21" s="1"/>
  <c r="V197" i="21"/>
  <c r="AF197" i="21" s="1"/>
  <c r="V198" i="21"/>
  <c r="AF198" i="21" s="1"/>
  <c r="V199" i="21"/>
  <c r="AF199" i="21" s="1"/>
  <c r="V200" i="21"/>
  <c r="AF200" i="21" s="1"/>
  <c r="V201" i="21"/>
  <c r="AF201" i="21" s="1"/>
  <c r="V202" i="21"/>
  <c r="AF202" i="21" s="1"/>
  <c r="V103" i="21"/>
  <c r="AF103" i="21" s="1"/>
  <c r="AC202" i="21"/>
  <c r="AB202" i="21"/>
  <c r="AB104" i="21"/>
  <c r="AC104" i="21"/>
  <c r="AB105" i="21"/>
  <c r="AC105" i="21"/>
  <c r="AB106" i="21"/>
  <c r="AC106" i="21"/>
  <c r="AB107" i="21"/>
  <c r="AC107" i="21"/>
  <c r="AB108" i="21"/>
  <c r="AC108" i="21"/>
  <c r="AB109" i="21"/>
  <c r="AC109" i="21"/>
  <c r="AB110" i="21"/>
  <c r="AC110" i="21"/>
  <c r="AB111" i="21"/>
  <c r="AC111" i="21"/>
  <c r="AB112" i="21"/>
  <c r="AC112" i="21"/>
  <c r="AB113" i="21"/>
  <c r="AC113" i="21"/>
  <c r="AB114" i="21"/>
  <c r="AC114" i="21"/>
  <c r="AB115" i="21"/>
  <c r="AC115" i="21"/>
  <c r="AB116" i="21"/>
  <c r="AC116" i="21"/>
  <c r="AB117" i="21"/>
  <c r="AC117" i="21"/>
  <c r="AB118" i="21"/>
  <c r="AC118" i="21"/>
  <c r="AB119" i="21"/>
  <c r="AC119" i="21"/>
  <c r="AB120" i="21"/>
  <c r="AC120" i="21"/>
  <c r="AB121" i="21"/>
  <c r="AC121" i="21"/>
  <c r="AB122" i="21"/>
  <c r="AC122" i="21"/>
  <c r="AB123" i="21"/>
  <c r="AC123" i="21"/>
  <c r="AB124" i="21"/>
  <c r="AC124" i="21"/>
  <c r="AB125" i="21"/>
  <c r="AC125" i="21"/>
  <c r="AB126" i="21"/>
  <c r="AC126" i="21"/>
  <c r="AB127" i="21"/>
  <c r="AC127" i="21"/>
  <c r="AB128" i="21"/>
  <c r="AC128" i="21"/>
  <c r="AB129" i="21"/>
  <c r="AC129" i="21"/>
  <c r="AB130" i="21"/>
  <c r="AC130" i="21"/>
  <c r="AB131" i="21"/>
  <c r="AC131" i="21"/>
  <c r="AB132" i="21"/>
  <c r="AC132" i="21"/>
  <c r="AB133" i="21"/>
  <c r="AC133" i="21"/>
  <c r="AB134" i="21"/>
  <c r="AC134" i="21"/>
  <c r="AB135" i="21"/>
  <c r="AC135" i="21"/>
  <c r="AB136" i="21"/>
  <c r="AC136" i="21"/>
  <c r="AB137" i="21"/>
  <c r="AC137" i="21"/>
  <c r="AB138" i="21"/>
  <c r="AC138" i="21"/>
  <c r="AB139" i="21"/>
  <c r="AC139" i="21"/>
  <c r="AB140" i="21"/>
  <c r="AC140" i="21"/>
  <c r="AB141" i="21"/>
  <c r="AC141" i="21"/>
  <c r="AB142" i="21"/>
  <c r="AC142" i="21"/>
  <c r="AB143" i="21"/>
  <c r="AC143" i="21"/>
  <c r="AB144" i="21"/>
  <c r="AC144" i="21"/>
  <c r="AB145" i="21"/>
  <c r="AC145" i="21"/>
  <c r="AB146" i="21"/>
  <c r="AC146" i="21"/>
  <c r="AB147" i="21"/>
  <c r="AC147" i="21"/>
  <c r="AB148" i="21"/>
  <c r="AC148" i="21"/>
  <c r="AB149" i="21"/>
  <c r="AC149" i="21"/>
  <c r="AB150" i="21"/>
  <c r="AC150" i="21"/>
  <c r="AB151" i="21"/>
  <c r="AC151" i="21"/>
  <c r="AB152" i="21"/>
  <c r="AC152" i="21"/>
  <c r="AB153" i="21"/>
  <c r="AC153" i="21"/>
  <c r="AB154" i="21"/>
  <c r="AC154" i="21"/>
  <c r="AB155" i="21"/>
  <c r="AC155" i="21"/>
  <c r="AB156" i="21"/>
  <c r="AC156" i="21"/>
  <c r="AB157" i="21"/>
  <c r="AC157" i="21"/>
  <c r="AB158" i="21"/>
  <c r="AC158" i="21"/>
  <c r="AB159" i="21"/>
  <c r="AC159" i="21"/>
  <c r="AB160" i="21"/>
  <c r="AC160" i="21"/>
  <c r="AB161" i="21"/>
  <c r="AC161" i="21"/>
  <c r="AB162" i="21"/>
  <c r="AC162" i="21"/>
  <c r="AB163" i="21"/>
  <c r="AC163" i="21"/>
  <c r="AB164" i="21"/>
  <c r="AC164" i="21"/>
  <c r="AB165" i="21"/>
  <c r="AC165" i="21"/>
  <c r="AB166" i="21"/>
  <c r="AC166" i="21"/>
  <c r="AB167" i="21"/>
  <c r="AC167" i="21"/>
  <c r="AB168" i="21"/>
  <c r="AC168" i="21"/>
  <c r="AB169" i="21"/>
  <c r="AC169" i="21"/>
  <c r="AB170" i="21"/>
  <c r="AC170" i="21"/>
  <c r="AB171" i="21"/>
  <c r="AC171" i="21"/>
  <c r="AB172" i="21"/>
  <c r="AC172" i="21"/>
  <c r="AB173" i="21"/>
  <c r="AC173" i="21"/>
  <c r="AB174" i="21"/>
  <c r="AC174" i="21"/>
  <c r="AB175" i="21"/>
  <c r="AC175" i="21"/>
  <c r="AB176" i="21"/>
  <c r="AC176" i="21"/>
  <c r="AB177" i="21"/>
  <c r="AC177" i="21"/>
  <c r="AB178" i="21"/>
  <c r="AC178" i="21"/>
  <c r="AB179" i="21"/>
  <c r="AC179" i="21"/>
  <c r="AB180" i="21"/>
  <c r="AC180" i="21"/>
  <c r="AB181" i="21"/>
  <c r="AC181" i="21"/>
  <c r="AB182" i="21"/>
  <c r="AC182" i="21"/>
  <c r="AB183" i="21"/>
  <c r="AC183" i="21"/>
  <c r="AB184" i="21"/>
  <c r="AC184" i="21"/>
  <c r="AB185" i="21"/>
  <c r="AC185" i="21"/>
  <c r="AB186" i="21"/>
  <c r="AC186" i="21"/>
  <c r="AB187" i="21"/>
  <c r="AC187" i="21"/>
  <c r="AB188" i="21"/>
  <c r="AC188" i="21"/>
  <c r="AB189" i="21"/>
  <c r="AC189" i="21"/>
  <c r="AB190" i="21"/>
  <c r="AC190" i="21"/>
  <c r="AB191" i="21"/>
  <c r="AC191" i="21"/>
  <c r="AB192" i="21"/>
  <c r="AC192" i="21"/>
  <c r="AB193" i="21"/>
  <c r="AC193" i="21"/>
  <c r="AB194" i="21"/>
  <c r="AC194" i="21"/>
  <c r="AB195" i="21"/>
  <c r="AC195" i="21"/>
  <c r="AB196" i="21"/>
  <c r="AC196" i="21"/>
  <c r="AB197" i="21"/>
  <c r="AC197" i="21"/>
  <c r="AB198" i="21"/>
  <c r="AC198" i="21"/>
  <c r="AB199" i="21"/>
  <c r="AC199" i="21"/>
  <c r="AB200" i="21"/>
  <c r="AC200" i="21"/>
  <c r="AB201" i="21"/>
  <c r="AC201" i="21"/>
  <c r="AB103" i="21"/>
  <c r="AC103" i="21"/>
  <c r="G4" i="31" s="1"/>
  <c r="A1" i="19" s="1"/>
  <c r="H9" i="22"/>
  <c r="K9" i="22" l="1"/>
  <c r="K26" i="22"/>
  <c r="K21" i="22"/>
  <c r="K14" i="22"/>
  <c r="K16" i="22"/>
  <c r="K31" i="22"/>
  <c r="K15" i="22"/>
  <c r="K22" i="22"/>
  <c r="K10" i="22"/>
  <c r="K18" i="22"/>
  <c r="K17" i="22"/>
  <c r="K28" i="22"/>
  <c r="AE28" i="22" s="1"/>
  <c r="A29" i="31" s="1"/>
  <c r="K12" i="22"/>
  <c r="K27" i="22"/>
  <c r="K11" i="22"/>
  <c r="K20" i="22"/>
  <c r="AE20" i="22" s="1"/>
  <c r="A21" i="31" s="1"/>
  <c r="K29" i="22"/>
  <c r="K13" i="22"/>
  <c r="K24" i="22"/>
  <c r="K30" i="22"/>
  <c r="AE30" i="22" s="1"/>
  <c r="A31" i="31" s="1"/>
  <c r="K23" i="22"/>
  <c r="K25" i="22"/>
  <c r="K19" i="22"/>
  <c r="A19" i="46"/>
  <c r="F19" i="46" s="1"/>
  <c r="A35" i="46"/>
  <c r="F35" i="46" s="1"/>
  <c r="A51" i="46"/>
  <c r="F51" i="46" s="1"/>
  <c r="A67" i="46"/>
  <c r="F67" i="46" s="1"/>
  <c r="A83" i="46"/>
  <c r="F83" i="46" s="1"/>
  <c r="A99" i="46"/>
  <c r="F99" i="46" s="1"/>
  <c r="A28" i="46"/>
  <c r="F28" i="46" s="1"/>
  <c r="A45" i="46"/>
  <c r="F45" i="46" s="1"/>
  <c r="A30" i="46"/>
  <c r="F30" i="46" s="1"/>
  <c r="A31" i="46"/>
  <c r="F31" i="46" s="1"/>
  <c r="A64" i="46"/>
  <c r="F64" i="46" s="1"/>
  <c r="A81" i="46"/>
  <c r="F81" i="46" s="1"/>
  <c r="A66" i="46"/>
  <c r="F66" i="46" s="1"/>
  <c r="A20" i="46"/>
  <c r="F20" i="46" s="1"/>
  <c r="A36" i="46"/>
  <c r="F36" i="46" s="1"/>
  <c r="A52" i="46"/>
  <c r="F52" i="46" s="1"/>
  <c r="A68" i="46"/>
  <c r="F68" i="46" s="1"/>
  <c r="A84" i="46"/>
  <c r="F84" i="46" s="1"/>
  <c r="A100" i="46"/>
  <c r="F100" i="46" s="1"/>
  <c r="A75" i="46"/>
  <c r="F75" i="46" s="1"/>
  <c r="A12" i="46"/>
  <c r="F12" i="46" s="1"/>
  <c r="A13" i="46"/>
  <c r="F13" i="46" s="1"/>
  <c r="A14" i="46"/>
  <c r="F14" i="46" s="1"/>
  <c r="A15" i="46"/>
  <c r="F15" i="46" s="1"/>
  <c r="A16" i="46"/>
  <c r="F16" i="46" s="1"/>
  <c r="A17" i="46"/>
  <c r="F17" i="46" s="1"/>
  <c r="A18" i="46"/>
  <c r="F18" i="46" s="1"/>
  <c r="A5" i="46"/>
  <c r="F5" i="46" s="1"/>
  <c r="A21" i="46"/>
  <c r="F21" i="46" s="1"/>
  <c r="A37" i="46"/>
  <c r="F37" i="46" s="1"/>
  <c r="A53" i="46"/>
  <c r="F53" i="46" s="1"/>
  <c r="A69" i="46"/>
  <c r="F69" i="46" s="1"/>
  <c r="A85" i="46"/>
  <c r="F85" i="46" s="1"/>
  <c r="A101" i="46"/>
  <c r="F101" i="46" s="1"/>
  <c r="A44" i="46"/>
  <c r="F44" i="46" s="1"/>
  <c r="A29" i="46"/>
  <c r="F29" i="46" s="1"/>
  <c r="A46" i="46"/>
  <c r="F46" i="46" s="1"/>
  <c r="A47" i="46"/>
  <c r="F47" i="46" s="1"/>
  <c r="A32" i="46"/>
  <c r="F32" i="46" s="1"/>
  <c r="A33" i="46"/>
  <c r="F33" i="46" s="1"/>
  <c r="A82" i="46"/>
  <c r="F82" i="46" s="1"/>
  <c r="A6" i="46"/>
  <c r="F6" i="46" s="1"/>
  <c r="A22" i="46"/>
  <c r="F22" i="46" s="1"/>
  <c r="A38" i="46"/>
  <c r="F38" i="46" s="1"/>
  <c r="A54" i="46"/>
  <c r="F54" i="46" s="1"/>
  <c r="A70" i="46"/>
  <c r="F70" i="46" s="1"/>
  <c r="A86" i="46"/>
  <c r="F86" i="46" s="1"/>
  <c r="A102" i="46"/>
  <c r="F102" i="46" s="1"/>
  <c r="A91" i="46"/>
  <c r="F91" i="46" s="1"/>
  <c r="A92" i="46"/>
  <c r="F92" i="46" s="1"/>
  <c r="A94" i="46"/>
  <c r="F94" i="46" s="1"/>
  <c r="A97" i="46"/>
  <c r="F97" i="46" s="1"/>
  <c r="A98" i="46"/>
  <c r="F98" i="46" s="1"/>
  <c r="A7" i="46"/>
  <c r="F7" i="46" s="1"/>
  <c r="A23" i="46"/>
  <c r="F23" i="46" s="1"/>
  <c r="A39" i="46"/>
  <c r="F39" i="46" s="1"/>
  <c r="A55" i="46"/>
  <c r="F55" i="46" s="1"/>
  <c r="A71" i="46"/>
  <c r="F71" i="46" s="1"/>
  <c r="A87" i="46"/>
  <c r="F87" i="46" s="1"/>
  <c r="A103" i="46"/>
  <c r="F103" i="46" s="1"/>
  <c r="A59" i="46"/>
  <c r="F59" i="46" s="1"/>
  <c r="A93" i="46"/>
  <c r="F93" i="46" s="1"/>
  <c r="A95" i="46"/>
  <c r="F95" i="46" s="1"/>
  <c r="A96" i="46"/>
  <c r="F96" i="46" s="1"/>
  <c r="A8" i="46"/>
  <c r="F8" i="46" s="1"/>
  <c r="A24" i="46"/>
  <c r="F24" i="46" s="1"/>
  <c r="A40" i="46"/>
  <c r="F40" i="46" s="1"/>
  <c r="A56" i="46"/>
  <c r="F56" i="46" s="1"/>
  <c r="A72" i="46"/>
  <c r="F72" i="46" s="1"/>
  <c r="A88" i="46"/>
  <c r="F88" i="46" s="1"/>
  <c r="A4" i="46"/>
  <c r="F4" i="46" s="1"/>
  <c r="A43" i="46"/>
  <c r="F43" i="46" s="1"/>
  <c r="A60" i="46"/>
  <c r="F60" i="46" s="1"/>
  <c r="A77" i="46"/>
  <c r="F77" i="46" s="1"/>
  <c r="A78" i="46"/>
  <c r="F78" i="46" s="1"/>
  <c r="A79" i="46"/>
  <c r="F79" i="46" s="1"/>
  <c r="A80" i="46"/>
  <c r="F80" i="46" s="1"/>
  <c r="A49" i="46"/>
  <c r="F49" i="46" s="1"/>
  <c r="A34" i="46"/>
  <c r="F34" i="46" s="1"/>
  <c r="A9" i="46"/>
  <c r="F9" i="46" s="1"/>
  <c r="A25" i="46"/>
  <c r="F25" i="46" s="1"/>
  <c r="A41" i="46"/>
  <c r="F41" i="46" s="1"/>
  <c r="A57" i="46"/>
  <c r="F57" i="46" s="1"/>
  <c r="A73" i="46"/>
  <c r="F73" i="46" s="1"/>
  <c r="A89" i="46"/>
  <c r="F89" i="46" s="1"/>
  <c r="A27" i="46"/>
  <c r="F27" i="46" s="1"/>
  <c r="A76" i="46"/>
  <c r="F76" i="46" s="1"/>
  <c r="A61" i="46"/>
  <c r="F61" i="46" s="1"/>
  <c r="A62" i="46"/>
  <c r="F62" i="46" s="1"/>
  <c r="A63" i="46"/>
  <c r="F63" i="46" s="1"/>
  <c r="A48" i="46"/>
  <c r="F48" i="46" s="1"/>
  <c r="A65" i="46"/>
  <c r="F65" i="46" s="1"/>
  <c r="A50" i="46"/>
  <c r="F50" i="46" s="1"/>
  <c r="A10" i="46"/>
  <c r="F10" i="46" s="1"/>
  <c r="A26" i="46"/>
  <c r="F26" i="46" s="1"/>
  <c r="A42" i="46"/>
  <c r="F42" i="46" s="1"/>
  <c r="A58" i="46"/>
  <c r="F58" i="46" s="1"/>
  <c r="A74" i="46"/>
  <c r="F74" i="46" s="1"/>
  <c r="A90" i="46"/>
  <c r="F90" i="46" s="1"/>
  <c r="A11" i="46"/>
  <c r="F11" i="46" s="1"/>
  <c r="AE22" i="22" l="1"/>
  <c r="A23" i="31" s="1"/>
  <c r="AE14" i="22"/>
  <c r="A15" i="31" s="1"/>
  <c r="AE19" i="22"/>
  <c r="A20" i="31" s="1"/>
  <c r="AE24" i="22"/>
  <c r="A25" i="31" s="1"/>
  <c r="AE11" i="22"/>
  <c r="A12" i="31" s="1"/>
  <c r="AE17" i="22"/>
  <c r="A18" i="31" s="1"/>
  <c r="AE15" i="22"/>
  <c r="A16" i="31" s="1"/>
  <c r="AE21" i="22"/>
  <c r="A22" i="31" s="1"/>
  <c r="AE25" i="22"/>
  <c r="A26" i="31" s="1"/>
  <c r="AE13" i="22"/>
  <c r="A14" i="31" s="1"/>
  <c r="AE27" i="22"/>
  <c r="A28" i="31" s="1"/>
  <c r="AE18" i="22"/>
  <c r="A19" i="31" s="1"/>
  <c r="AE31" i="22"/>
  <c r="A32" i="31" s="1"/>
  <c r="AE26" i="22"/>
  <c r="A27" i="31" s="1"/>
  <c r="AE23" i="22"/>
  <c r="A24" i="31" s="1"/>
  <c r="AE29" i="22"/>
  <c r="A30" i="31" s="1"/>
  <c r="AE12" i="22"/>
  <c r="A13" i="31" s="1"/>
  <c r="AE10" i="22"/>
  <c r="A11" i="31" s="1"/>
  <c r="AE16" i="22"/>
  <c r="A17" i="31" s="1"/>
  <c r="AE9" i="22"/>
  <c r="A10" i="31" s="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2" i="5"/>
  <c r="J3" i="31"/>
  <c r="A1" i="45" s="1"/>
  <c r="BH203" i="29"/>
  <c r="BG203" i="29"/>
  <c r="BH202" i="29"/>
  <c r="BG202" i="29"/>
  <c r="BH201" i="29"/>
  <c r="BG201" i="29"/>
  <c r="BH200" i="29"/>
  <c r="BG200" i="29"/>
  <c r="BH199" i="29"/>
  <c r="BG199" i="29"/>
  <c r="BH198" i="29"/>
  <c r="BG198" i="29"/>
  <c r="BH197" i="29"/>
  <c r="BG197" i="29"/>
  <c r="BH196" i="29"/>
  <c r="BG196" i="29"/>
  <c r="BH195" i="29"/>
  <c r="BG195" i="29"/>
  <c r="BH194" i="29"/>
  <c r="BG194" i="29"/>
  <c r="BH193" i="29"/>
  <c r="BG193" i="29"/>
  <c r="BH192" i="29"/>
  <c r="BG192" i="29"/>
  <c r="BH191" i="29"/>
  <c r="BG191" i="29"/>
  <c r="BH190" i="29"/>
  <c r="BG190" i="29"/>
  <c r="BH189" i="29"/>
  <c r="BG189" i="29"/>
  <c r="BH188" i="29"/>
  <c r="BG188" i="29"/>
  <c r="BH187" i="29"/>
  <c r="BG187" i="29"/>
  <c r="BH186" i="29"/>
  <c r="BG186" i="29"/>
  <c r="BH185" i="29"/>
  <c r="BG185" i="29"/>
  <c r="BH184" i="29"/>
  <c r="BG184" i="29"/>
  <c r="BH183" i="29"/>
  <c r="BG183" i="29"/>
  <c r="BH182" i="29"/>
  <c r="BG182" i="29"/>
  <c r="BH181" i="29"/>
  <c r="BG181" i="29"/>
  <c r="BH180" i="29"/>
  <c r="BG180" i="29"/>
  <c r="BH179" i="29"/>
  <c r="BG179" i="29"/>
  <c r="BH178" i="29"/>
  <c r="BG178" i="29"/>
  <c r="BH177" i="29"/>
  <c r="BG177" i="29"/>
  <c r="BH176" i="29"/>
  <c r="BG176" i="29"/>
  <c r="BH175" i="29"/>
  <c r="BG175" i="29"/>
  <c r="BH174" i="29"/>
  <c r="BG174" i="29"/>
  <c r="BH173" i="29"/>
  <c r="BG173" i="29"/>
  <c r="BH172" i="29"/>
  <c r="BG172" i="29"/>
  <c r="BH171" i="29"/>
  <c r="BG171" i="29"/>
  <c r="BH170" i="29"/>
  <c r="BG170" i="29"/>
  <c r="BH169" i="29"/>
  <c r="BG169" i="29"/>
  <c r="BH168" i="29"/>
  <c r="BG168" i="29"/>
  <c r="BH167" i="29"/>
  <c r="BG167" i="29"/>
  <c r="BH166" i="29"/>
  <c r="BG166" i="29"/>
  <c r="BH165" i="29"/>
  <c r="BG165" i="29"/>
  <c r="BH164" i="29"/>
  <c r="BG164" i="29"/>
  <c r="BH163" i="29"/>
  <c r="BG163" i="29"/>
  <c r="BH162" i="29"/>
  <c r="BG162" i="29"/>
  <c r="BH161" i="29"/>
  <c r="BG161" i="29"/>
  <c r="BH160" i="29"/>
  <c r="BG160" i="29"/>
  <c r="BH159" i="29"/>
  <c r="BG159" i="29"/>
  <c r="BH158" i="29"/>
  <c r="BG158" i="29"/>
  <c r="BH157" i="29"/>
  <c r="BG157" i="29"/>
  <c r="BH156" i="29"/>
  <c r="BG156" i="29"/>
  <c r="BH155" i="29"/>
  <c r="BG155" i="29"/>
  <c r="BH154" i="29"/>
  <c r="BG154" i="29"/>
  <c r="BH153" i="29"/>
  <c r="BG153" i="29"/>
  <c r="BH152" i="29"/>
  <c r="BG152" i="29"/>
  <c r="BH151" i="29"/>
  <c r="BG151" i="29"/>
  <c r="BH150" i="29"/>
  <c r="BG150" i="29"/>
  <c r="BH149" i="29"/>
  <c r="BG149" i="29"/>
  <c r="BH148" i="29"/>
  <c r="BG148" i="29"/>
  <c r="BH147" i="29"/>
  <c r="BG147" i="29"/>
  <c r="BH146" i="29"/>
  <c r="BG146" i="29"/>
  <c r="BH145" i="29"/>
  <c r="BG145" i="29"/>
  <c r="BH144" i="29"/>
  <c r="BG144" i="29"/>
  <c r="BH143" i="29"/>
  <c r="BG143" i="29"/>
  <c r="BH142" i="29"/>
  <c r="BG142" i="29"/>
  <c r="BH141" i="29"/>
  <c r="BG141" i="29"/>
  <c r="BH140" i="29"/>
  <c r="BG140" i="29"/>
  <c r="BH139" i="29"/>
  <c r="BG139" i="29"/>
  <c r="BH138" i="29"/>
  <c r="BG138" i="29"/>
  <c r="BH137" i="29"/>
  <c r="BG137" i="29"/>
  <c r="BH136" i="29"/>
  <c r="BG136" i="29"/>
  <c r="BH135" i="29"/>
  <c r="BG135" i="29"/>
  <c r="BH134" i="29"/>
  <c r="BG134" i="29"/>
  <c r="BH133" i="29"/>
  <c r="BG133" i="29"/>
  <c r="BH132" i="29"/>
  <c r="BG132" i="29"/>
  <c r="BH131" i="29"/>
  <c r="BG131" i="29"/>
  <c r="BH130" i="29"/>
  <c r="BG130" i="29"/>
  <c r="BH129" i="29"/>
  <c r="BG129" i="29"/>
  <c r="BH128" i="29"/>
  <c r="BG128" i="29"/>
  <c r="BH127" i="29"/>
  <c r="BG127" i="29"/>
  <c r="BH126" i="29"/>
  <c r="BG126" i="29"/>
  <c r="BH125" i="29"/>
  <c r="BG125" i="29"/>
  <c r="BH124" i="29"/>
  <c r="BG124" i="29"/>
  <c r="BH123" i="29"/>
  <c r="BG123" i="29"/>
  <c r="BH122" i="29"/>
  <c r="BG122" i="29"/>
  <c r="BH121" i="29"/>
  <c r="BG121" i="29"/>
  <c r="BH120" i="29"/>
  <c r="BG120" i="29"/>
  <c r="BH119" i="29"/>
  <c r="BG119" i="29"/>
  <c r="BH118" i="29"/>
  <c r="BG118" i="29"/>
  <c r="BH117" i="29"/>
  <c r="BG117" i="29"/>
  <c r="BH116" i="29"/>
  <c r="BG116" i="29"/>
  <c r="BH115" i="29"/>
  <c r="BG115" i="29"/>
  <c r="BH114" i="29"/>
  <c r="BG114" i="29"/>
  <c r="BH113" i="29"/>
  <c r="BG113" i="29"/>
  <c r="BH112" i="29"/>
  <c r="BG112" i="29"/>
  <c r="BH111" i="29"/>
  <c r="BG111" i="29"/>
  <c r="BH110" i="29"/>
  <c r="BG110" i="29"/>
  <c r="BH109" i="29"/>
  <c r="BG109" i="29"/>
  <c r="BH108" i="29"/>
  <c r="BG108" i="29"/>
  <c r="BH107" i="29"/>
  <c r="BG107" i="29"/>
  <c r="BH106" i="29"/>
  <c r="BG106" i="29"/>
  <c r="BH105" i="29"/>
  <c r="BG105" i="29"/>
  <c r="BC1" i="29"/>
  <c r="BG105" i="35"/>
  <c r="BG106" i="35"/>
  <c r="BG107" i="35"/>
  <c r="BG108" i="35"/>
  <c r="BG109" i="35"/>
  <c r="BG110" i="35"/>
  <c r="BG111" i="35"/>
  <c r="BG112" i="35"/>
  <c r="BG113" i="35"/>
  <c r="BG114" i="35"/>
  <c r="BG115" i="35"/>
  <c r="BG116" i="35"/>
  <c r="BG117" i="35"/>
  <c r="BG118" i="35"/>
  <c r="BG119" i="35"/>
  <c r="BG120" i="35"/>
  <c r="BG121" i="35"/>
  <c r="BG122" i="35"/>
  <c r="BG123" i="35"/>
  <c r="BG124" i="35"/>
  <c r="BG125" i="35"/>
  <c r="BG126" i="35"/>
  <c r="BG127" i="35"/>
  <c r="BG128" i="35"/>
  <c r="BG129" i="35"/>
  <c r="BG130" i="35"/>
  <c r="BG131" i="35"/>
  <c r="BG132" i="35"/>
  <c r="BG133" i="35"/>
  <c r="BG134" i="35"/>
  <c r="BG135" i="35"/>
  <c r="BG136" i="35"/>
  <c r="BG137" i="35"/>
  <c r="BG138" i="35"/>
  <c r="BG139" i="35"/>
  <c r="BG140" i="35"/>
  <c r="BG141" i="35"/>
  <c r="BG142" i="35"/>
  <c r="BG143" i="35"/>
  <c r="BG144" i="35"/>
  <c r="BG145" i="35"/>
  <c r="BG146" i="35"/>
  <c r="BG147" i="35"/>
  <c r="BG148" i="35"/>
  <c r="BG149" i="35"/>
  <c r="BG150" i="35"/>
  <c r="BG151" i="35"/>
  <c r="BG152" i="35"/>
  <c r="BG153" i="35"/>
  <c r="BG154" i="35"/>
  <c r="BG155" i="35"/>
  <c r="BG156" i="35"/>
  <c r="BG157" i="35"/>
  <c r="BG158" i="35"/>
  <c r="BG159" i="35"/>
  <c r="BG160" i="35"/>
  <c r="BG161" i="35"/>
  <c r="BG162" i="35"/>
  <c r="BG163" i="35"/>
  <c r="BG164" i="35"/>
  <c r="BG165" i="35"/>
  <c r="BG166" i="35"/>
  <c r="BG167" i="35"/>
  <c r="BG168" i="35"/>
  <c r="BG169" i="35"/>
  <c r="BG170" i="35"/>
  <c r="BG171" i="35"/>
  <c r="BG172" i="35"/>
  <c r="BG173" i="35"/>
  <c r="BG174" i="35"/>
  <c r="BG175" i="35"/>
  <c r="BG176" i="35"/>
  <c r="BG177" i="35"/>
  <c r="BG178" i="35"/>
  <c r="BG179" i="35"/>
  <c r="BG180" i="35"/>
  <c r="BG181" i="35"/>
  <c r="BG182" i="35"/>
  <c r="BG183" i="35"/>
  <c r="BG184" i="35"/>
  <c r="BG185" i="35"/>
  <c r="BG186" i="35"/>
  <c r="BG187" i="35"/>
  <c r="BG188" i="35"/>
  <c r="BG189" i="35"/>
  <c r="BG190" i="35"/>
  <c r="BG191" i="35"/>
  <c r="BG192" i="35"/>
  <c r="BG193" i="35"/>
  <c r="BG194" i="35"/>
  <c r="BG195" i="35"/>
  <c r="BG196" i="35"/>
  <c r="BG197" i="35"/>
  <c r="BG198" i="35"/>
  <c r="BG199" i="35"/>
  <c r="BG200" i="35"/>
  <c r="BG201" i="35"/>
  <c r="BG202" i="35"/>
  <c r="BG203" i="35"/>
  <c r="BH203" i="35"/>
  <c r="BH202" i="35"/>
  <c r="BH201" i="35"/>
  <c r="BH200" i="35"/>
  <c r="BH199" i="35"/>
  <c r="BH198" i="35"/>
  <c r="BH197" i="35"/>
  <c r="BH196" i="35"/>
  <c r="BH195" i="35"/>
  <c r="BH194" i="35"/>
  <c r="BH193" i="35"/>
  <c r="BH192" i="35"/>
  <c r="BH191" i="35"/>
  <c r="BH190" i="35"/>
  <c r="BH189" i="35"/>
  <c r="BH188" i="35"/>
  <c r="BH187" i="35"/>
  <c r="BH186" i="35"/>
  <c r="BH185" i="35"/>
  <c r="BH184" i="35"/>
  <c r="BH183" i="35"/>
  <c r="BH182" i="35"/>
  <c r="BH181" i="35"/>
  <c r="BH180" i="35"/>
  <c r="BH179" i="35"/>
  <c r="BH178" i="35"/>
  <c r="BH177" i="35"/>
  <c r="BH176" i="35"/>
  <c r="BH175" i="35"/>
  <c r="BH174" i="35"/>
  <c r="BH173" i="35"/>
  <c r="BH172" i="35"/>
  <c r="BH171" i="35"/>
  <c r="BH170" i="35"/>
  <c r="BH169" i="35"/>
  <c r="BH168" i="35"/>
  <c r="BH167" i="35"/>
  <c r="BH166" i="35"/>
  <c r="BH165" i="35"/>
  <c r="BH164" i="35"/>
  <c r="BH163" i="35"/>
  <c r="BH162" i="35"/>
  <c r="BH161" i="35"/>
  <c r="BH160" i="35"/>
  <c r="BH159" i="35"/>
  <c r="BH158" i="35"/>
  <c r="BH157" i="35"/>
  <c r="BH156" i="35"/>
  <c r="BH155" i="35"/>
  <c r="BH154" i="35"/>
  <c r="BH153" i="35"/>
  <c r="BH152" i="35"/>
  <c r="BH151" i="35"/>
  <c r="BH150" i="35"/>
  <c r="BH149" i="35"/>
  <c r="BH148" i="35"/>
  <c r="BH147" i="35"/>
  <c r="BH146" i="35"/>
  <c r="BH145" i="35"/>
  <c r="BH144" i="35"/>
  <c r="BH143" i="35"/>
  <c r="BH142" i="35"/>
  <c r="BH141" i="35"/>
  <c r="BH140" i="35"/>
  <c r="BH139" i="35"/>
  <c r="BH138" i="35"/>
  <c r="BH137" i="35"/>
  <c r="BH136" i="35"/>
  <c r="BH135" i="35"/>
  <c r="BH134" i="35"/>
  <c r="BH133" i="35"/>
  <c r="BH132" i="35"/>
  <c r="BH131" i="35"/>
  <c r="BH130" i="35"/>
  <c r="BH129" i="35"/>
  <c r="BH128" i="35"/>
  <c r="BH127" i="35"/>
  <c r="BH126" i="35"/>
  <c r="BH125" i="35"/>
  <c r="BH124" i="35"/>
  <c r="BH123" i="35"/>
  <c r="BH122" i="35"/>
  <c r="BH121" i="35"/>
  <c r="BH120" i="35"/>
  <c r="BH119" i="35"/>
  <c r="BH118" i="35"/>
  <c r="BH117" i="35"/>
  <c r="BH116" i="35"/>
  <c r="BH115" i="35"/>
  <c r="BH114" i="35"/>
  <c r="BH113" i="35"/>
  <c r="BH112" i="35"/>
  <c r="BH111" i="35"/>
  <c r="BH110" i="35"/>
  <c r="BH109" i="35"/>
  <c r="BH108" i="35"/>
  <c r="BH107" i="35"/>
  <c r="BH106" i="35"/>
  <c r="BH105" i="35"/>
  <c r="BC1" i="35"/>
  <c r="BC4" i="35"/>
  <c r="G5" i="35"/>
  <c r="BJ5" i="35" s="1"/>
  <c r="BL5" i="35" s="1"/>
  <c r="G6" i="35"/>
  <c r="BJ6" i="35" s="1"/>
  <c r="BL6" i="35" s="1"/>
  <c r="G7" i="35"/>
  <c r="BJ7" i="35" s="1"/>
  <c r="BL7" i="35" s="1"/>
  <c r="G8" i="35"/>
  <c r="BJ8" i="35" s="1"/>
  <c r="BL8" i="35" s="1"/>
  <c r="G9" i="35"/>
  <c r="BJ9" i="35" s="1"/>
  <c r="BL9" i="35" s="1"/>
  <c r="G10" i="35"/>
  <c r="BJ10" i="35" s="1"/>
  <c r="BL10" i="35" s="1"/>
  <c r="G11" i="35"/>
  <c r="BJ11" i="35" s="1"/>
  <c r="BL11" i="35" s="1"/>
  <c r="G12" i="35"/>
  <c r="BJ12" i="35" s="1"/>
  <c r="BL12" i="35" s="1"/>
  <c r="G13" i="35"/>
  <c r="BJ13" i="35" s="1"/>
  <c r="BL13" i="35" s="1"/>
  <c r="G14" i="35"/>
  <c r="BJ14" i="35" s="1"/>
  <c r="BL14" i="35" s="1"/>
  <c r="G15" i="35"/>
  <c r="BJ15" i="35" s="1"/>
  <c r="BL15" i="35" s="1"/>
  <c r="G16" i="35"/>
  <c r="BJ16" i="35" s="1"/>
  <c r="BL16" i="35" s="1"/>
  <c r="G17" i="35"/>
  <c r="BJ17" i="35" s="1"/>
  <c r="BL17" i="35" s="1"/>
  <c r="G18" i="35"/>
  <c r="BJ18" i="35" s="1"/>
  <c r="BL18" i="35" s="1"/>
  <c r="G19" i="35"/>
  <c r="BJ19" i="35" s="1"/>
  <c r="BL19" i="35" s="1"/>
  <c r="G20" i="35"/>
  <c r="BJ20" i="35" s="1"/>
  <c r="BL20" i="35" s="1"/>
  <c r="G21" i="35"/>
  <c r="BJ21" i="35" s="1"/>
  <c r="BL21" i="35" s="1"/>
  <c r="G22" i="35"/>
  <c r="BJ22" i="35" s="1"/>
  <c r="BL22" i="35" s="1"/>
  <c r="G23" i="35"/>
  <c r="BJ23" i="35" s="1"/>
  <c r="BL23" i="35" s="1"/>
  <c r="G24" i="35"/>
  <c r="BJ24" i="35" s="1"/>
  <c r="BL24" i="35" s="1"/>
  <c r="G25" i="35"/>
  <c r="BJ25" i="35" s="1"/>
  <c r="BL25" i="35" s="1"/>
  <c r="G26" i="35"/>
  <c r="BJ26" i="35" s="1"/>
  <c r="BL26" i="35" s="1"/>
  <c r="G27" i="35"/>
  <c r="BJ27" i="35" s="1"/>
  <c r="BL27" i="35" s="1"/>
  <c r="G28" i="35"/>
  <c r="BJ28" i="35" s="1"/>
  <c r="BL28" i="35" s="1"/>
  <c r="G29" i="35"/>
  <c r="BJ29" i="35" s="1"/>
  <c r="BL29" i="35" s="1"/>
  <c r="G30" i="35"/>
  <c r="BJ30" i="35" s="1"/>
  <c r="BL30" i="35" s="1"/>
  <c r="G31" i="35"/>
  <c r="BJ31" i="35" s="1"/>
  <c r="BL31" i="35" s="1"/>
  <c r="G32" i="35"/>
  <c r="BJ32" i="35" s="1"/>
  <c r="BL32" i="35" s="1"/>
  <c r="G33" i="35"/>
  <c r="BJ33" i="35" s="1"/>
  <c r="BL33" i="35" s="1"/>
  <c r="G34" i="35"/>
  <c r="BJ34" i="35" s="1"/>
  <c r="BL34" i="35" s="1"/>
  <c r="G35" i="35"/>
  <c r="BJ35" i="35" s="1"/>
  <c r="BL35" i="35" s="1"/>
  <c r="G36" i="35"/>
  <c r="BJ36" i="35" s="1"/>
  <c r="BL36" i="35" s="1"/>
  <c r="G37" i="35"/>
  <c r="BJ37" i="35" s="1"/>
  <c r="BL37" i="35" s="1"/>
  <c r="G38" i="35"/>
  <c r="BJ38" i="35" s="1"/>
  <c r="BL38" i="35" s="1"/>
  <c r="G39" i="35"/>
  <c r="BJ39" i="35" s="1"/>
  <c r="BL39" i="35" s="1"/>
  <c r="G40" i="35"/>
  <c r="BJ40" i="35" s="1"/>
  <c r="BL40" i="35" s="1"/>
  <c r="G41" i="35"/>
  <c r="BJ41" i="35" s="1"/>
  <c r="BL41" i="35" s="1"/>
  <c r="G42" i="35"/>
  <c r="BJ42" i="35" s="1"/>
  <c r="BL42" i="35" s="1"/>
  <c r="G43" i="35"/>
  <c r="BJ43" i="35" s="1"/>
  <c r="BL43" i="35" s="1"/>
  <c r="G44" i="35"/>
  <c r="BJ44" i="35" s="1"/>
  <c r="BL44" i="35" s="1"/>
  <c r="G45" i="35"/>
  <c r="BJ45" i="35" s="1"/>
  <c r="BL45" i="35" s="1"/>
  <c r="G46" i="35"/>
  <c r="BJ46" i="35" s="1"/>
  <c r="BL46" i="35" s="1"/>
  <c r="G47" i="35"/>
  <c r="H47" i="35" s="1"/>
  <c r="G48" i="35"/>
  <c r="BJ48" i="35" s="1"/>
  <c r="BL48" i="35" s="1"/>
  <c r="G49" i="35"/>
  <c r="BJ49" i="35" s="1"/>
  <c r="BL49" i="35" s="1"/>
  <c r="G50" i="35"/>
  <c r="BJ50" i="35" s="1"/>
  <c r="BL50" i="35" s="1"/>
  <c r="G51" i="35"/>
  <c r="BJ51" i="35" s="1"/>
  <c r="BL51" i="35" s="1"/>
  <c r="G52" i="35"/>
  <c r="BJ52" i="35" s="1"/>
  <c r="BL52" i="35" s="1"/>
  <c r="G53" i="35"/>
  <c r="BJ53" i="35" s="1"/>
  <c r="BL53" i="35" s="1"/>
  <c r="G54" i="35"/>
  <c r="BJ54" i="35" s="1"/>
  <c r="BL54" i="35" s="1"/>
  <c r="G55" i="35"/>
  <c r="BJ55" i="35" s="1"/>
  <c r="BL55" i="35" s="1"/>
  <c r="G56" i="35"/>
  <c r="BJ56" i="35" s="1"/>
  <c r="BL56" i="35" s="1"/>
  <c r="G57" i="35"/>
  <c r="BJ57" i="35" s="1"/>
  <c r="BL57" i="35" s="1"/>
  <c r="G58" i="35"/>
  <c r="BJ58" i="35" s="1"/>
  <c r="BL58" i="35" s="1"/>
  <c r="G59" i="35"/>
  <c r="BJ59" i="35" s="1"/>
  <c r="BL59" i="35" s="1"/>
  <c r="G60" i="35"/>
  <c r="BJ60" i="35" s="1"/>
  <c r="BL60" i="35" s="1"/>
  <c r="G61" i="35"/>
  <c r="BJ61" i="35" s="1"/>
  <c r="BL61" i="35" s="1"/>
  <c r="G62" i="35"/>
  <c r="BJ62" i="35" s="1"/>
  <c r="BL62" i="35" s="1"/>
  <c r="G63" i="35"/>
  <c r="BJ63" i="35" s="1"/>
  <c r="BL63" i="35" s="1"/>
  <c r="G64" i="35"/>
  <c r="BJ64" i="35" s="1"/>
  <c r="BL64" i="35" s="1"/>
  <c r="G65" i="35"/>
  <c r="BJ65" i="35" s="1"/>
  <c r="BL65" i="35" s="1"/>
  <c r="G66" i="35"/>
  <c r="BJ66" i="35" s="1"/>
  <c r="BL66" i="35" s="1"/>
  <c r="G67" i="35"/>
  <c r="BJ67" i="35" s="1"/>
  <c r="BL67" i="35" s="1"/>
  <c r="G68" i="35"/>
  <c r="BJ68" i="35" s="1"/>
  <c r="BL68" i="35" s="1"/>
  <c r="G69" i="35"/>
  <c r="BJ69" i="35" s="1"/>
  <c r="BL69" i="35" s="1"/>
  <c r="G70" i="35"/>
  <c r="BJ70" i="35" s="1"/>
  <c r="BL70" i="35" s="1"/>
  <c r="G71" i="35"/>
  <c r="BJ71" i="35" s="1"/>
  <c r="BL71" i="35" s="1"/>
  <c r="G72" i="35"/>
  <c r="BJ72" i="35" s="1"/>
  <c r="BL72" i="35" s="1"/>
  <c r="G73" i="35"/>
  <c r="BJ73" i="35" s="1"/>
  <c r="BL73" i="35" s="1"/>
  <c r="G74" i="35"/>
  <c r="BJ74" i="35" s="1"/>
  <c r="BL74" i="35" s="1"/>
  <c r="G75" i="35"/>
  <c r="BJ75" i="35" s="1"/>
  <c r="BL75" i="35" s="1"/>
  <c r="G76" i="35"/>
  <c r="BJ76" i="35" s="1"/>
  <c r="BL76" i="35" s="1"/>
  <c r="G77" i="35"/>
  <c r="BJ77" i="35" s="1"/>
  <c r="BL77" i="35" s="1"/>
  <c r="G78" i="35"/>
  <c r="BJ78" i="35" s="1"/>
  <c r="BL78" i="35" s="1"/>
  <c r="G79" i="35"/>
  <c r="BJ79" i="35" s="1"/>
  <c r="BL79" i="35" s="1"/>
  <c r="G80" i="35"/>
  <c r="BJ80" i="35" s="1"/>
  <c r="BL80" i="35" s="1"/>
  <c r="G81" i="35"/>
  <c r="BJ81" i="35" s="1"/>
  <c r="BL81" i="35" s="1"/>
  <c r="G82" i="35"/>
  <c r="BJ82" i="35" s="1"/>
  <c r="BL82" i="35" s="1"/>
  <c r="G83" i="35"/>
  <c r="BJ83" i="35" s="1"/>
  <c r="BL83" i="35" s="1"/>
  <c r="G84" i="35"/>
  <c r="BJ84" i="35" s="1"/>
  <c r="BL84" i="35" s="1"/>
  <c r="G85" i="35"/>
  <c r="BJ85" i="35" s="1"/>
  <c r="BL85" i="35" s="1"/>
  <c r="G86" i="35"/>
  <c r="BJ86" i="35" s="1"/>
  <c r="BL86" i="35" s="1"/>
  <c r="G87" i="35"/>
  <c r="BJ87" i="35" s="1"/>
  <c r="BL87" i="35" s="1"/>
  <c r="G88" i="35"/>
  <c r="BJ88" i="35" s="1"/>
  <c r="BL88" i="35" s="1"/>
  <c r="G89" i="35"/>
  <c r="BJ89" i="35" s="1"/>
  <c r="BL89" i="35" s="1"/>
  <c r="G90" i="35"/>
  <c r="BJ90" i="35" s="1"/>
  <c r="BL90" i="35" s="1"/>
  <c r="G91" i="35"/>
  <c r="BJ91" i="35" s="1"/>
  <c r="BL91" i="35" s="1"/>
  <c r="G92" i="35"/>
  <c r="BJ92" i="35" s="1"/>
  <c r="BL92" i="35" s="1"/>
  <c r="G93" i="35"/>
  <c r="BJ93" i="35" s="1"/>
  <c r="BL93" i="35" s="1"/>
  <c r="G94" i="35"/>
  <c r="BJ94" i="35" s="1"/>
  <c r="BL94" i="35" s="1"/>
  <c r="G95" i="35"/>
  <c r="BJ95" i="35" s="1"/>
  <c r="BL95" i="35" s="1"/>
  <c r="G96" i="35"/>
  <c r="BJ96" i="35" s="1"/>
  <c r="BL96" i="35" s="1"/>
  <c r="G97" i="35"/>
  <c r="BJ97" i="35" s="1"/>
  <c r="BL97" i="35" s="1"/>
  <c r="G98" i="35"/>
  <c r="BJ98" i="35" s="1"/>
  <c r="BL98" i="35" s="1"/>
  <c r="G99" i="35"/>
  <c r="BJ99" i="35" s="1"/>
  <c r="BL99" i="35" s="1"/>
  <c r="G100" i="35"/>
  <c r="BJ100" i="35" s="1"/>
  <c r="BL100" i="35" s="1"/>
  <c r="G101" i="35"/>
  <c r="BJ101" i="35" s="1"/>
  <c r="BL101" i="35" s="1"/>
  <c r="G102" i="35"/>
  <c r="BJ102" i="35" s="1"/>
  <c r="BL102" i="35" s="1"/>
  <c r="G103" i="35"/>
  <c r="BJ103" i="35" s="1"/>
  <c r="BL103" i="35" s="1"/>
  <c r="G104" i="35"/>
  <c r="BJ104" i="35" s="1"/>
  <c r="G105" i="35"/>
  <c r="H105" i="35" s="1"/>
  <c r="G106" i="35"/>
  <c r="H106" i="35" s="1"/>
  <c r="G107" i="35"/>
  <c r="H107" i="35" s="1"/>
  <c r="G108" i="35"/>
  <c r="H108" i="35" s="1"/>
  <c r="G109" i="35"/>
  <c r="H109" i="35" s="1"/>
  <c r="G110" i="35"/>
  <c r="H110" i="35" s="1"/>
  <c r="G111" i="35"/>
  <c r="H111" i="35" s="1"/>
  <c r="G112" i="35"/>
  <c r="H112" i="35" s="1"/>
  <c r="G113" i="35"/>
  <c r="H113" i="35" s="1"/>
  <c r="G114" i="35"/>
  <c r="H114" i="35" s="1"/>
  <c r="G115" i="35"/>
  <c r="H115" i="35" s="1"/>
  <c r="G116" i="35"/>
  <c r="H116" i="35" s="1"/>
  <c r="G117" i="35"/>
  <c r="H117" i="35" s="1"/>
  <c r="G118" i="35"/>
  <c r="H118" i="35" s="1"/>
  <c r="G119" i="35"/>
  <c r="H119" i="35" s="1"/>
  <c r="G120" i="35"/>
  <c r="H120" i="35" s="1"/>
  <c r="G121" i="35"/>
  <c r="H121" i="35" s="1"/>
  <c r="G122" i="35"/>
  <c r="H122" i="35" s="1"/>
  <c r="G123" i="35"/>
  <c r="H123" i="35" s="1"/>
  <c r="G124" i="35"/>
  <c r="H124" i="35" s="1"/>
  <c r="G125" i="35"/>
  <c r="H125" i="35" s="1"/>
  <c r="G126" i="35"/>
  <c r="H126" i="35" s="1"/>
  <c r="G127" i="35"/>
  <c r="H127" i="35" s="1"/>
  <c r="G128" i="35"/>
  <c r="H128" i="35" s="1"/>
  <c r="G129" i="35"/>
  <c r="H129" i="35" s="1"/>
  <c r="G130" i="35"/>
  <c r="H130" i="35" s="1"/>
  <c r="G131" i="35"/>
  <c r="H131" i="35" s="1"/>
  <c r="G132" i="35"/>
  <c r="H132" i="35" s="1"/>
  <c r="G133" i="35"/>
  <c r="H133" i="35" s="1"/>
  <c r="G134" i="35"/>
  <c r="H134" i="35" s="1"/>
  <c r="G135" i="35"/>
  <c r="H135" i="35" s="1"/>
  <c r="G136" i="35"/>
  <c r="H136" i="35" s="1"/>
  <c r="G137" i="35"/>
  <c r="H137" i="35" s="1"/>
  <c r="G138" i="35"/>
  <c r="H138" i="35" s="1"/>
  <c r="G139" i="35"/>
  <c r="H139" i="35" s="1"/>
  <c r="G140" i="35"/>
  <c r="H140" i="35" s="1"/>
  <c r="G141" i="35"/>
  <c r="H141" i="35" s="1"/>
  <c r="G142" i="35"/>
  <c r="H142" i="35" s="1"/>
  <c r="G143" i="35"/>
  <c r="H143" i="35" s="1"/>
  <c r="G144" i="35"/>
  <c r="H144" i="35" s="1"/>
  <c r="G145" i="35"/>
  <c r="H145" i="35" s="1"/>
  <c r="G146" i="35"/>
  <c r="H146" i="35" s="1"/>
  <c r="G147" i="35"/>
  <c r="H147" i="35" s="1"/>
  <c r="G148" i="35"/>
  <c r="H148" i="35" s="1"/>
  <c r="G149" i="35"/>
  <c r="H149" i="35" s="1"/>
  <c r="G150" i="35"/>
  <c r="H150" i="35" s="1"/>
  <c r="G151" i="35"/>
  <c r="H151" i="35" s="1"/>
  <c r="G152" i="35"/>
  <c r="H152" i="35" s="1"/>
  <c r="G153" i="35"/>
  <c r="H153" i="35" s="1"/>
  <c r="G154" i="35"/>
  <c r="H154" i="35" s="1"/>
  <c r="G155" i="35"/>
  <c r="H155" i="35" s="1"/>
  <c r="G156" i="35"/>
  <c r="H156" i="35" s="1"/>
  <c r="G157" i="35"/>
  <c r="H157" i="35" s="1"/>
  <c r="G158" i="35"/>
  <c r="H158" i="35" s="1"/>
  <c r="G159" i="35"/>
  <c r="H159" i="35" s="1"/>
  <c r="G160" i="35"/>
  <c r="H160" i="35" s="1"/>
  <c r="G161" i="35"/>
  <c r="H161" i="35" s="1"/>
  <c r="G162" i="35"/>
  <c r="H162" i="35" s="1"/>
  <c r="G163" i="35"/>
  <c r="H163" i="35" s="1"/>
  <c r="G164" i="35"/>
  <c r="H164" i="35" s="1"/>
  <c r="G165" i="35"/>
  <c r="H165" i="35" s="1"/>
  <c r="G166" i="35"/>
  <c r="H166" i="35" s="1"/>
  <c r="G167" i="35"/>
  <c r="H167" i="35" s="1"/>
  <c r="G168" i="35"/>
  <c r="H168" i="35" s="1"/>
  <c r="G169" i="35"/>
  <c r="H169" i="35" s="1"/>
  <c r="G170" i="35"/>
  <c r="H170" i="35" s="1"/>
  <c r="G171" i="35"/>
  <c r="H171" i="35" s="1"/>
  <c r="G172" i="35"/>
  <c r="H172" i="35" s="1"/>
  <c r="G173" i="35"/>
  <c r="H173" i="35" s="1"/>
  <c r="G174" i="35"/>
  <c r="H174" i="35" s="1"/>
  <c r="G175" i="35"/>
  <c r="H175" i="35" s="1"/>
  <c r="G176" i="35"/>
  <c r="H176" i="35" s="1"/>
  <c r="G177" i="35"/>
  <c r="H177" i="35" s="1"/>
  <c r="G178" i="35"/>
  <c r="H178" i="35" s="1"/>
  <c r="G179" i="35"/>
  <c r="H179" i="35" s="1"/>
  <c r="G180" i="35"/>
  <c r="H180" i="35" s="1"/>
  <c r="G181" i="35"/>
  <c r="H181" i="35" s="1"/>
  <c r="G182" i="35"/>
  <c r="H182" i="35" s="1"/>
  <c r="G183" i="35"/>
  <c r="H183" i="35" s="1"/>
  <c r="G184" i="35"/>
  <c r="H184" i="35" s="1"/>
  <c r="G185" i="35"/>
  <c r="H185" i="35" s="1"/>
  <c r="G186" i="35"/>
  <c r="H186" i="35" s="1"/>
  <c r="G187" i="35"/>
  <c r="H187" i="35" s="1"/>
  <c r="G188" i="35"/>
  <c r="H188" i="35" s="1"/>
  <c r="G189" i="35"/>
  <c r="H189" i="35" s="1"/>
  <c r="G190" i="35"/>
  <c r="H190" i="35" s="1"/>
  <c r="G191" i="35"/>
  <c r="H191" i="35" s="1"/>
  <c r="G192" i="35"/>
  <c r="H192" i="35" s="1"/>
  <c r="G193" i="35"/>
  <c r="H193" i="35" s="1"/>
  <c r="G194" i="35"/>
  <c r="H194" i="35" s="1"/>
  <c r="G195" i="35"/>
  <c r="H195" i="35" s="1"/>
  <c r="G196" i="35"/>
  <c r="H196" i="35" s="1"/>
  <c r="G197" i="35"/>
  <c r="H197" i="35" s="1"/>
  <c r="G198" i="35"/>
  <c r="H198" i="35" s="1"/>
  <c r="G199" i="35"/>
  <c r="H199" i="35" s="1"/>
  <c r="G200" i="35"/>
  <c r="H200" i="35" s="1"/>
  <c r="G201" i="35"/>
  <c r="H201" i="35" s="1"/>
  <c r="G202" i="35"/>
  <c r="H202" i="35" s="1"/>
  <c r="G203" i="35"/>
  <c r="H203" i="35" s="1"/>
  <c r="G4" i="35"/>
  <c r="G5" i="29"/>
  <c r="G6" i="29"/>
  <c r="H6" i="29" s="1"/>
  <c r="G7" i="29"/>
  <c r="BJ7" i="29" s="1"/>
  <c r="BL7" i="29" s="1"/>
  <c r="G8" i="29"/>
  <c r="BJ8" i="29" s="1"/>
  <c r="BL8" i="29" s="1"/>
  <c r="G9" i="29"/>
  <c r="BJ9" i="29" s="1"/>
  <c r="BL9" i="29" s="1"/>
  <c r="G10" i="29"/>
  <c r="BJ10" i="29" s="1"/>
  <c r="BL10" i="29" s="1"/>
  <c r="G11" i="29"/>
  <c r="BJ11" i="29" s="1"/>
  <c r="BL11" i="29" s="1"/>
  <c r="G12" i="29"/>
  <c r="BJ12" i="29" s="1"/>
  <c r="BL12" i="29" s="1"/>
  <c r="G13" i="29"/>
  <c r="BJ13" i="29" s="1"/>
  <c r="BL13" i="29" s="1"/>
  <c r="G14" i="29"/>
  <c r="G15" i="29"/>
  <c r="G16" i="29"/>
  <c r="BJ16" i="29" s="1"/>
  <c r="BL16" i="29" s="1"/>
  <c r="G17" i="29"/>
  <c r="G18" i="29"/>
  <c r="G19" i="29"/>
  <c r="BJ19" i="29" s="1"/>
  <c r="BL19" i="29" s="1"/>
  <c r="G20" i="29"/>
  <c r="G21" i="29"/>
  <c r="BJ21" i="29" s="1"/>
  <c r="BL21" i="29" s="1"/>
  <c r="G22" i="29"/>
  <c r="BJ22" i="29" s="1"/>
  <c r="BL22" i="29" s="1"/>
  <c r="G23" i="29"/>
  <c r="BJ23" i="29" s="1"/>
  <c r="BL23" i="29" s="1"/>
  <c r="G24" i="29"/>
  <c r="BJ24" i="29" s="1"/>
  <c r="BL24" i="29" s="1"/>
  <c r="G25" i="29"/>
  <c r="BJ25" i="29" s="1"/>
  <c r="BL25" i="29" s="1"/>
  <c r="G26" i="29"/>
  <c r="BJ26" i="29" s="1"/>
  <c r="BL26" i="29" s="1"/>
  <c r="G27" i="29"/>
  <c r="BJ27" i="29" s="1"/>
  <c r="BL27" i="29" s="1"/>
  <c r="G28" i="29"/>
  <c r="BJ28" i="29" s="1"/>
  <c r="BL28" i="29" s="1"/>
  <c r="G29" i="29"/>
  <c r="BJ29" i="29" s="1"/>
  <c r="BL29" i="29" s="1"/>
  <c r="G30" i="29"/>
  <c r="G31" i="29"/>
  <c r="G32" i="29"/>
  <c r="G33" i="29"/>
  <c r="G34" i="29"/>
  <c r="G35" i="29"/>
  <c r="BJ35" i="29" s="1"/>
  <c r="BL35" i="29" s="1"/>
  <c r="G36" i="29"/>
  <c r="BJ36" i="29" s="1"/>
  <c r="BL36" i="29" s="1"/>
  <c r="G37" i="29"/>
  <c r="BJ37" i="29" s="1"/>
  <c r="BL37" i="29" s="1"/>
  <c r="G38" i="29"/>
  <c r="BJ38" i="29" s="1"/>
  <c r="BL38" i="29" s="1"/>
  <c r="G39" i="29"/>
  <c r="BJ39" i="29" s="1"/>
  <c r="BL39" i="29" s="1"/>
  <c r="G40" i="29"/>
  <c r="BJ40" i="29" s="1"/>
  <c r="BL40" i="29" s="1"/>
  <c r="G41" i="29"/>
  <c r="BJ41" i="29" s="1"/>
  <c r="BL41" i="29" s="1"/>
  <c r="G42" i="29"/>
  <c r="BJ42" i="29" s="1"/>
  <c r="BL42" i="29" s="1"/>
  <c r="G43" i="29"/>
  <c r="BJ43" i="29" s="1"/>
  <c r="BL43" i="29" s="1"/>
  <c r="G44" i="29"/>
  <c r="BJ44" i="29" s="1"/>
  <c r="BL44" i="29" s="1"/>
  <c r="G45" i="29"/>
  <c r="BJ45" i="29" s="1"/>
  <c r="BL45" i="29" s="1"/>
  <c r="G46" i="29"/>
  <c r="G47" i="29"/>
  <c r="G48" i="29"/>
  <c r="BJ48" i="29" s="1"/>
  <c r="BL48" i="29" s="1"/>
  <c r="G49" i="29"/>
  <c r="G50" i="29"/>
  <c r="G51" i="29"/>
  <c r="BJ51" i="29" s="1"/>
  <c r="BL51" i="29" s="1"/>
  <c r="G52" i="29"/>
  <c r="G53" i="29"/>
  <c r="BJ53" i="29" s="1"/>
  <c r="BL53" i="29" s="1"/>
  <c r="G54" i="29"/>
  <c r="BJ54" i="29" s="1"/>
  <c r="BL54" i="29" s="1"/>
  <c r="G55" i="29"/>
  <c r="BJ55" i="29" s="1"/>
  <c r="BL55" i="29" s="1"/>
  <c r="G56" i="29"/>
  <c r="BJ56" i="29" s="1"/>
  <c r="BL56" i="29" s="1"/>
  <c r="G57" i="29"/>
  <c r="BJ57" i="29" s="1"/>
  <c r="BL57" i="29" s="1"/>
  <c r="G58" i="29"/>
  <c r="BJ58" i="29" s="1"/>
  <c r="BL58" i="29" s="1"/>
  <c r="G59" i="29"/>
  <c r="BJ59" i="29" s="1"/>
  <c r="BL59" i="29" s="1"/>
  <c r="G60" i="29"/>
  <c r="BJ60" i="29" s="1"/>
  <c r="BL60" i="29" s="1"/>
  <c r="G61" i="29"/>
  <c r="BJ61" i="29" s="1"/>
  <c r="BL61" i="29" s="1"/>
  <c r="G62" i="29"/>
  <c r="G63" i="29"/>
  <c r="G64" i="29"/>
  <c r="G65" i="29"/>
  <c r="G66" i="29"/>
  <c r="G67" i="29"/>
  <c r="BJ67" i="29" s="1"/>
  <c r="BL67" i="29" s="1"/>
  <c r="G68" i="29"/>
  <c r="BJ68" i="29" s="1"/>
  <c r="BL68" i="29" s="1"/>
  <c r="G69" i="29"/>
  <c r="BJ69" i="29" s="1"/>
  <c r="BL69" i="29" s="1"/>
  <c r="G70" i="29"/>
  <c r="BJ70" i="29" s="1"/>
  <c r="BL70" i="29" s="1"/>
  <c r="G71" i="29"/>
  <c r="BJ71" i="29" s="1"/>
  <c r="BL71" i="29" s="1"/>
  <c r="G72" i="29"/>
  <c r="BJ72" i="29" s="1"/>
  <c r="BL72" i="29" s="1"/>
  <c r="G73" i="29"/>
  <c r="BJ73" i="29" s="1"/>
  <c r="BL73" i="29" s="1"/>
  <c r="G74" i="29"/>
  <c r="BJ74" i="29" s="1"/>
  <c r="BL74" i="29" s="1"/>
  <c r="G75" i="29"/>
  <c r="BJ75" i="29" s="1"/>
  <c r="BL75" i="29" s="1"/>
  <c r="G76" i="29"/>
  <c r="BJ76" i="29" s="1"/>
  <c r="BL76" i="29" s="1"/>
  <c r="G77" i="29"/>
  <c r="BJ77" i="29" s="1"/>
  <c r="BL77" i="29" s="1"/>
  <c r="G78" i="29"/>
  <c r="G79" i="29"/>
  <c r="G80" i="29"/>
  <c r="BJ80" i="29" s="1"/>
  <c r="BL80" i="29" s="1"/>
  <c r="G81" i="29"/>
  <c r="G82" i="29"/>
  <c r="G83" i="29"/>
  <c r="BJ83" i="29" s="1"/>
  <c r="BL83" i="29" s="1"/>
  <c r="G84" i="29"/>
  <c r="H84" i="29" s="1"/>
  <c r="G85" i="29"/>
  <c r="BJ85" i="29" s="1"/>
  <c r="BL85" i="29" s="1"/>
  <c r="G86" i="29"/>
  <c r="BJ86" i="29" s="1"/>
  <c r="BL86" i="29" s="1"/>
  <c r="G87" i="29"/>
  <c r="BJ87" i="29" s="1"/>
  <c r="BL87" i="29" s="1"/>
  <c r="G88" i="29"/>
  <c r="BJ88" i="29" s="1"/>
  <c r="BL88" i="29" s="1"/>
  <c r="G89" i="29"/>
  <c r="BJ89" i="29" s="1"/>
  <c r="BL89" i="29" s="1"/>
  <c r="G90" i="29"/>
  <c r="BJ90" i="29" s="1"/>
  <c r="BL90" i="29" s="1"/>
  <c r="G91" i="29"/>
  <c r="BJ91" i="29" s="1"/>
  <c r="BL91" i="29" s="1"/>
  <c r="G92" i="29"/>
  <c r="BJ92" i="29" s="1"/>
  <c r="BL92" i="29" s="1"/>
  <c r="G93" i="29"/>
  <c r="H93" i="29" s="1"/>
  <c r="G94" i="29"/>
  <c r="G95" i="29"/>
  <c r="G96" i="29"/>
  <c r="H96" i="29" s="1"/>
  <c r="G97" i="29"/>
  <c r="G98" i="29"/>
  <c r="G99" i="29"/>
  <c r="BJ99" i="29" s="1"/>
  <c r="BL99" i="29" s="1"/>
  <c r="G100" i="29"/>
  <c r="G101" i="29"/>
  <c r="BJ101" i="29" s="1"/>
  <c r="BL101" i="29" s="1"/>
  <c r="G102" i="29"/>
  <c r="BJ102" i="29" s="1"/>
  <c r="BL102" i="29" s="1"/>
  <c r="G103" i="29"/>
  <c r="BJ103" i="29" s="1"/>
  <c r="BL103" i="29" s="1"/>
  <c r="G104" i="29"/>
  <c r="BJ104" i="29" s="1"/>
  <c r="G4" i="29"/>
  <c r="BJ4" i="29" s="1"/>
  <c r="AF6" i="29"/>
  <c r="AF7" i="29"/>
  <c r="BN11" i="29"/>
  <c r="BP11" i="29" s="1"/>
  <c r="AF12" i="29"/>
  <c r="AF20" i="29"/>
  <c r="AF23" i="29"/>
  <c r="AF24" i="29"/>
  <c r="AF28" i="29"/>
  <c r="AF31" i="29"/>
  <c r="AF32" i="29"/>
  <c r="AF40" i="29"/>
  <c r="AF44" i="29"/>
  <c r="AF47" i="29"/>
  <c r="AF48" i="29"/>
  <c r="BN52" i="29"/>
  <c r="BP52" i="29" s="1"/>
  <c r="AF55" i="29"/>
  <c r="AF56" i="29"/>
  <c r="BG58" i="29"/>
  <c r="AF60" i="29"/>
  <c r="AF63" i="29"/>
  <c r="AF64" i="29"/>
  <c r="BN66" i="29"/>
  <c r="BP66" i="29" s="1"/>
  <c r="AF68" i="29"/>
  <c r="AF71" i="29"/>
  <c r="AF72" i="29"/>
  <c r="BN76" i="29"/>
  <c r="BP76" i="29" s="1"/>
  <c r="AF76" i="29"/>
  <c r="AF79" i="29"/>
  <c r="AF80" i="29"/>
  <c r="AF84" i="29"/>
  <c r="BG87" i="29"/>
  <c r="AF88" i="29"/>
  <c r="AF92" i="29"/>
  <c r="AF95" i="29"/>
  <c r="AF96" i="29"/>
  <c r="BN99" i="29"/>
  <c r="BP99" i="29" s="1"/>
  <c r="AF100" i="29"/>
  <c r="AF103" i="29"/>
  <c r="AF104" i="29"/>
  <c r="H21" i="29"/>
  <c r="H27" i="29"/>
  <c r="H28" i="29"/>
  <c r="H35" i="29"/>
  <c r="H37" i="29"/>
  <c r="H39" i="29"/>
  <c r="H43" i="29"/>
  <c r="H51" i="29"/>
  <c r="H53" i="29"/>
  <c r="H59" i="29"/>
  <c r="H67" i="29"/>
  <c r="H75" i="29"/>
  <c r="H76" i="29"/>
  <c r="H83" i="29"/>
  <c r="H91" i="29"/>
  <c r="H99" i="29"/>
  <c r="BL104" i="35" l="1"/>
  <c r="BK104" i="35"/>
  <c r="BL4" i="29"/>
  <c r="BL104" i="29"/>
  <c r="H74" i="29"/>
  <c r="H73" i="29"/>
  <c r="H26" i="29"/>
  <c r="H72" i="29"/>
  <c r="H23" i="29"/>
  <c r="H58" i="29"/>
  <c r="H90" i="29"/>
  <c r="H103" i="29"/>
  <c r="H55" i="29"/>
  <c r="H101" i="29"/>
  <c r="H42" i="29"/>
  <c r="H40" i="29"/>
  <c r="H19" i="29"/>
  <c r="H7" i="29"/>
  <c r="H56" i="29"/>
  <c r="H44" i="29"/>
  <c r="H88" i="29"/>
  <c r="H60" i="29"/>
  <c r="H92" i="29"/>
  <c r="H24" i="29"/>
  <c r="H71" i="29"/>
  <c r="BC6" i="35"/>
  <c r="BC5" i="35"/>
  <c r="AF4" i="29"/>
  <c r="BC4" i="29"/>
  <c r="BN39" i="35"/>
  <c r="BP39" i="35" s="1"/>
  <c r="BN96" i="35"/>
  <c r="BP96" i="35" s="1"/>
  <c r="H84" i="35"/>
  <c r="H27" i="35"/>
  <c r="H8" i="29"/>
  <c r="H89" i="29"/>
  <c r="H57" i="29"/>
  <c r="H25" i="29"/>
  <c r="H68" i="35"/>
  <c r="H43" i="35"/>
  <c r="H20" i="35"/>
  <c r="BN50" i="35"/>
  <c r="BP50" i="35" s="1"/>
  <c r="BE68" i="35"/>
  <c r="H65" i="35"/>
  <c r="H36" i="35"/>
  <c r="H17" i="35"/>
  <c r="BN59" i="35"/>
  <c r="BP59" i="35" s="1"/>
  <c r="H49" i="35"/>
  <c r="H61" i="29"/>
  <c r="H41" i="29"/>
  <c r="H85" i="29"/>
  <c r="H69" i="29"/>
  <c r="AF36" i="29"/>
  <c r="H100" i="35"/>
  <c r="H52" i="35"/>
  <c r="H33" i="35"/>
  <c r="H15" i="35"/>
  <c r="BN24" i="35"/>
  <c r="BP24" i="35" s="1"/>
  <c r="BN88" i="35"/>
  <c r="BP88" i="35" s="1"/>
  <c r="BJ93" i="29"/>
  <c r="BL93" i="29" s="1"/>
  <c r="AF85" i="29"/>
  <c r="BN85" i="29"/>
  <c r="BP85" i="29" s="1"/>
  <c r="BG85" i="29"/>
  <c r="AF61" i="29"/>
  <c r="BN61" i="29"/>
  <c r="BP61" i="29" s="1"/>
  <c r="AF49" i="29"/>
  <c r="BN49" i="29"/>
  <c r="BP49" i="29" s="1"/>
  <c r="AF38" i="29"/>
  <c r="BN38" i="29"/>
  <c r="BP38" i="29" s="1"/>
  <c r="AF26" i="29"/>
  <c r="BN26" i="29"/>
  <c r="BP26" i="29" s="1"/>
  <c r="BG26" i="29"/>
  <c r="AF14" i="29"/>
  <c r="BN14" i="29"/>
  <c r="BP14" i="29" s="1"/>
  <c r="H99" i="35"/>
  <c r="H83" i="35"/>
  <c r="H67" i="35"/>
  <c r="H51" i="35"/>
  <c r="H35" i="35"/>
  <c r="H19" i="35"/>
  <c r="BJ96" i="29"/>
  <c r="BL96" i="29" s="1"/>
  <c r="BN96" i="29"/>
  <c r="BP96" i="29" s="1"/>
  <c r="H87" i="29"/>
  <c r="BN84" i="29"/>
  <c r="BP84" i="29" s="1"/>
  <c r="BN72" i="29"/>
  <c r="BP72" i="29" s="1"/>
  <c r="AF37" i="29"/>
  <c r="BG37" i="29"/>
  <c r="BN37" i="29"/>
  <c r="BP37" i="29" s="1"/>
  <c r="AF25" i="29"/>
  <c r="BN25" i="29"/>
  <c r="BP25" i="29" s="1"/>
  <c r="AF13" i="29"/>
  <c r="BN13" i="29"/>
  <c r="BP13" i="29" s="1"/>
  <c r="H100" i="29"/>
  <c r="BJ100" i="29"/>
  <c r="BL100" i="29" s="1"/>
  <c r="H52" i="29"/>
  <c r="BJ52" i="29"/>
  <c r="BL52" i="29" s="1"/>
  <c r="H20" i="29"/>
  <c r="BJ20" i="29"/>
  <c r="BL20" i="29" s="1"/>
  <c r="H98" i="35"/>
  <c r="H82" i="35"/>
  <c r="H66" i="35"/>
  <c r="H50" i="35"/>
  <c r="H34" i="35"/>
  <c r="H18" i="35"/>
  <c r="BG99" i="29"/>
  <c r="H86" i="29"/>
  <c r="BN83" i="29"/>
  <c r="BP83" i="29" s="1"/>
  <c r="BG83" i="29"/>
  <c r="BN60" i="29"/>
  <c r="BP60" i="29" s="1"/>
  <c r="BN48" i="29"/>
  <c r="BP48" i="29" s="1"/>
  <c r="H97" i="35"/>
  <c r="H81" i="35"/>
  <c r="AF73" i="29"/>
  <c r="BN73" i="29"/>
  <c r="BP73" i="29" s="1"/>
  <c r="H38" i="29"/>
  <c r="H29" i="29"/>
  <c r="AF94" i="29"/>
  <c r="BN94" i="29"/>
  <c r="BP94" i="29" s="1"/>
  <c r="AF82" i="29"/>
  <c r="BN82" i="29"/>
  <c r="BP82" i="29" s="1"/>
  <c r="BF82" i="29"/>
  <c r="BN71" i="29"/>
  <c r="BP71" i="29" s="1"/>
  <c r="BG71" i="29"/>
  <c r="BG59" i="29"/>
  <c r="BN59" i="29"/>
  <c r="BP59" i="29" s="1"/>
  <c r="BE36" i="29"/>
  <c r="BG36" i="29"/>
  <c r="BF36" i="29"/>
  <c r="BN24" i="29"/>
  <c r="BP24" i="29" s="1"/>
  <c r="BN12" i="29"/>
  <c r="BP12" i="29" s="1"/>
  <c r="H98" i="29"/>
  <c r="BJ98" i="29"/>
  <c r="BL98" i="29" s="1"/>
  <c r="H82" i="29"/>
  <c r="BJ82" i="29"/>
  <c r="BL82" i="29" s="1"/>
  <c r="H66" i="29"/>
  <c r="BJ66" i="29"/>
  <c r="BL66" i="29" s="1"/>
  <c r="H50" i="29"/>
  <c r="BJ50" i="29"/>
  <c r="BL50" i="29" s="1"/>
  <c r="H34" i="29"/>
  <c r="BJ34" i="29"/>
  <c r="BL34" i="29" s="1"/>
  <c r="H18" i="29"/>
  <c r="BJ18" i="29"/>
  <c r="BL18" i="29" s="1"/>
  <c r="H96" i="35"/>
  <c r="H80" i="35"/>
  <c r="H64" i="35"/>
  <c r="H48" i="35"/>
  <c r="H32" i="35"/>
  <c r="H16" i="35"/>
  <c r="BJ47" i="35"/>
  <c r="BL47" i="35" s="1"/>
  <c r="BN95" i="29"/>
  <c r="BP95" i="29" s="1"/>
  <c r="BG95" i="29"/>
  <c r="AF93" i="29"/>
  <c r="BN93" i="29"/>
  <c r="BP93" i="29" s="1"/>
  <c r="AF81" i="29"/>
  <c r="BN81" i="29"/>
  <c r="BP81" i="29" s="1"/>
  <c r="AF70" i="29"/>
  <c r="BN70" i="29"/>
  <c r="BP70" i="29" s="1"/>
  <c r="AF58" i="29"/>
  <c r="BN58" i="29"/>
  <c r="BP58" i="29" s="1"/>
  <c r="BN47" i="29"/>
  <c r="BP47" i="29" s="1"/>
  <c r="BE47" i="29"/>
  <c r="BN35" i="29"/>
  <c r="BP35" i="29" s="1"/>
  <c r="BG35" i="29"/>
  <c r="H97" i="29"/>
  <c r="BJ97" i="29"/>
  <c r="BL97" i="29" s="1"/>
  <c r="H81" i="29"/>
  <c r="BJ81" i="29"/>
  <c r="BL81" i="29" s="1"/>
  <c r="H65" i="29"/>
  <c r="BJ65" i="29"/>
  <c r="BL65" i="29" s="1"/>
  <c r="H49" i="29"/>
  <c r="BJ49" i="29"/>
  <c r="BL49" i="29" s="1"/>
  <c r="H33" i="29"/>
  <c r="BJ33" i="29"/>
  <c r="BL33" i="29" s="1"/>
  <c r="H17" i="29"/>
  <c r="BJ17" i="29"/>
  <c r="BL17" i="29" s="1"/>
  <c r="H95" i="35"/>
  <c r="H79" i="35"/>
  <c r="H63" i="35"/>
  <c r="H31" i="35"/>
  <c r="H77" i="29"/>
  <c r="BN104" i="29"/>
  <c r="BP104" i="29" s="1"/>
  <c r="BG104" i="29"/>
  <c r="AF69" i="29"/>
  <c r="BN69" i="29"/>
  <c r="BP69" i="29" s="1"/>
  <c r="BG69" i="29"/>
  <c r="AF57" i="29"/>
  <c r="BN57" i="29"/>
  <c r="BP57" i="29" s="1"/>
  <c r="AF46" i="29"/>
  <c r="BN46" i="29"/>
  <c r="BP46" i="29" s="1"/>
  <c r="AF34" i="29"/>
  <c r="BF34" i="29"/>
  <c r="BN34" i="29"/>
  <c r="BP34" i="29" s="1"/>
  <c r="BG23" i="29"/>
  <c r="BN23" i="29"/>
  <c r="BP23" i="29" s="1"/>
  <c r="AF10" i="29"/>
  <c r="BN10" i="29"/>
  <c r="BP10" i="29" s="1"/>
  <c r="H64" i="29"/>
  <c r="BJ64" i="29"/>
  <c r="BL64" i="29" s="1"/>
  <c r="H32" i="29"/>
  <c r="BJ32" i="29"/>
  <c r="BL32" i="29" s="1"/>
  <c r="H94" i="35"/>
  <c r="H78" i="35"/>
  <c r="H62" i="35"/>
  <c r="H46" i="35"/>
  <c r="H30" i="35"/>
  <c r="H104" i="29"/>
  <c r="H54" i="29"/>
  <c r="BN92" i="29"/>
  <c r="BP92" i="29" s="1"/>
  <c r="BE92" i="29"/>
  <c r="BN80" i="29"/>
  <c r="BP80" i="29" s="1"/>
  <c r="AF45" i="29"/>
  <c r="BN45" i="29"/>
  <c r="BP45" i="29" s="1"/>
  <c r="AF33" i="29"/>
  <c r="AF22" i="29"/>
  <c r="BN22" i="29"/>
  <c r="BP22" i="29" s="1"/>
  <c r="AF9" i="29"/>
  <c r="BN9" i="29"/>
  <c r="BP9" i="29" s="1"/>
  <c r="H95" i="29"/>
  <c r="BJ95" i="29"/>
  <c r="BL95" i="29" s="1"/>
  <c r="H79" i="29"/>
  <c r="BJ79" i="29"/>
  <c r="BL79" i="29" s="1"/>
  <c r="H63" i="29"/>
  <c r="BJ63" i="29"/>
  <c r="BL63" i="29" s="1"/>
  <c r="H47" i="29"/>
  <c r="BJ47" i="29"/>
  <c r="BL47" i="29" s="1"/>
  <c r="H31" i="29"/>
  <c r="BJ31" i="29"/>
  <c r="BL31" i="29" s="1"/>
  <c r="H15" i="29"/>
  <c r="BJ15" i="29"/>
  <c r="BL15" i="29" s="1"/>
  <c r="H93" i="35"/>
  <c r="H77" i="35"/>
  <c r="H61" i="35"/>
  <c r="H45" i="35"/>
  <c r="H29" i="35"/>
  <c r="BN103" i="29"/>
  <c r="BP103" i="29" s="1"/>
  <c r="BG103" i="29"/>
  <c r="H46" i="29"/>
  <c r="BJ46" i="29"/>
  <c r="BL46" i="29" s="1"/>
  <c r="H30" i="29"/>
  <c r="BJ30" i="29"/>
  <c r="BL30" i="29" s="1"/>
  <c r="H14" i="29"/>
  <c r="BJ14" i="29"/>
  <c r="BL14" i="29" s="1"/>
  <c r="H92" i="35"/>
  <c r="H76" i="35"/>
  <c r="H60" i="35"/>
  <c r="H44" i="35"/>
  <c r="H28" i="35"/>
  <c r="AF62" i="29"/>
  <c r="BN62" i="29"/>
  <c r="BP62" i="29" s="1"/>
  <c r="BF62" i="29"/>
  <c r="AF21" i="29"/>
  <c r="BN21" i="29"/>
  <c r="BP21" i="29" s="1"/>
  <c r="BG21" i="29"/>
  <c r="BE79" i="29"/>
  <c r="BN79" i="29"/>
  <c r="BP79" i="29" s="1"/>
  <c r="H91" i="35"/>
  <c r="H75" i="35"/>
  <c r="H59" i="35"/>
  <c r="BN91" i="29"/>
  <c r="BP91" i="29" s="1"/>
  <c r="H94" i="29"/>
  <c r="BJ94" i="29"/>
  <c r="BL94" i="29" s="1"/>
  <c r="BN44" i="29"/>
  <c r="BP44" i="29" s="1"/>
  <c r="H45" i="29"/>
  <c r="AF101" i="29"/>
  <c r="BN101" i="29"/>
  <c r="BP101" i="29" s="1"/>
  <c r="BG101" i="29"/>
  <c r="AF89" i="29"/>
  <c r="BN89" i="29"/>
  <c r="BP89" i="29" s="1"/>
  <c r="AF78" i="29"/>
  <c r="BN78" i="29"/>
  <c r="BP78" i="29" s="1"/>
  <c r="AF66" i="29"/>
  <c r="BN55" i="29"/>
  <c r="BP55" i="29" s="1"/>
  <c r="BG55" i="29"/>
  <c r="BN43" i="29"/>
  <c r="BP43" i="29" s="1"/>
  <c r="BN20" i="29"/>
  <c r="BP20" i="29" s="1"/>
  <c r="BN7" i="29"/>
  <c r="BP7" i="29" s="1"/>
  <c r="H90" i="35"/>
  <c r="H74" i="35"/>
  <c r="H58" i="35"/>
  <c r="H42" i="35"/>
  <c r="H26" i="35"/>
  <c r="BN93" i="35"/>
  <c r="BP93" i="35" s="1"/>
  <c r="BG93" i="35"/>
  <c r="BG77" i="35"/>
  <c r="BN77" i="35"/>
  <c r="BP77" i="35" s="1"/>
  <c r="BG61" i="35"/>
  <c r="BN61" i="35"/>
  <c r="BP61" i="35" s="1"/>
  <c r="BG45" i="35"/>
  <c r="BN45" i="35"/>
  <c r="BP45" i="35" s="1"/>
  <c r="BG29" i="35"/>
  <c r="BN29" i="35"/>
  <c r="BP29" i="35" s="1"/>
  <c r="BN13" i="35"/>
  <c r="BP13" i="35" s="1"/>
  <c r="BG13" i="35"/>
  <c r="BE76" i="29"/>
  <c r="BG20" i="35"/>
  <c r="BF20" i="35"/>
  <c r="H78" i="29"/>
  <c r="BJ78" i="29"/>
  <c r="BL78" i="29" s="1"/>
  <c r="H22" i="29"/>
  <c r="AF77" i="29"/>
  <c r="BN77" i="29"/>
  <c r="BP77" i="29" s="1"/>
  <c r="AF65" i="29"/>
  <c r="BN65" i="29"/>
  <c r="BP65" i="29" s="1"/>
  <c r="AF54" i="29"/>
  <c r="BN54" i="29"/>
  <c r="BP54" i="29" s="1"/>
  <c r="AF42" i="29"/>
  <c r="BN42" i="29"/>
  <c r="BP42" i="29" s="1"/>
  <c r="BG42" i="29"/>
  <c r="BN31" i="29"/>
  <c r="BP31" i="29" s="1"/>
  <c r="BN19" i="29"/>
  <c r="BP19" i="29" s="1"/>
  <c r="BG19" i="29"/>
  <c r="H89" i="35"/>
  <c r="H73" i="35"/>
  <c r="H57" i="35"/>
  <c r="H41" i="35"/>
  <c r="H25" i="35"/>
  <c r="BG36" i="35"/>
  <c r="BF36" i="35"/>
  <c r="BN39" i="29"/>
  <c r="BP39" i="29" s="1"/>
  <c r="BG39" i="29"/>
  <c r="BN68" i="29"/>
  <c r="BP68" i="29" s="1"/>
  <c r="AF8" i="29"/>
  <c r="BN8" i="29"/>
  <c r="BP8" i="29" s="1"/>
  <c r="H102" i="29"/>
  <c r="AF90" i="29"/>
  <c r="BG90" i="29"/>
  <c r="BE88" i="29"/>
  <c r="BN88" i="29"/>
  <c r="BP88" i="29" s="1"/>
  <c r="AF41" i="29"/>
  <c r="BN41" i="29"/>
  <c r="BP41" i="29" s="1"/>
  <c r="AF18" i="29"/>
  <c r="BN18" i="29"/>
  <c r="BP18" i="29" s="1"/>
  <c r="H88" i="35"/>
  <c r="H72" i="35"/>
  <c r="H56" i="35"/>
  <c r="H40" i="35"/>
  <c r="H24" i="35"/>
  <c r="H8" i="35"/>
  <c r="BN33" i="29"/>
  <c r="BP33" i="29" s="1"/>
  <c r="BG52" i="35"/>
  <c r="BF52" i="35"/>
  <c r="AF50" i="29"/>
  <c r="BN50" i="29"/>
  <c r="BP50" i="29" s="1"/>
  <c r="BN56" i="29"/>
  <c r="BP56" i="29" s="1"/>
  <c r="H62" i="29"/>
  <c r="BJ62" i="29"/>
  <c r="BL62" i="29" s="1"/>
  <c r="AF102" i="29"/>
  <c r="BN102" i="29"/>
  <c r="BP102" i="29" s="1"/>
  <c r="BN67" i="29"/>
  <c r="BP67" i="29" s="1"/>
  <c r="BG67" i="29"/>
  <c r="BN32" i="29"/>
  <c r="BP32" i="29" s="1"/>
  <c r="BN100" i="29"/>
  <c r="BP100" i="29" s="1"/>
  <c r="BE100" i="29"/>
  <c r="AF53" i="29"/>
  <c r="BN53" i="29"/>
  <c r="BP53" i="29" s="1"/>
  <c r="BG53" i="29"/>
  <c r="AF30" i="29"/>
  <c r="BN30" i="29"/>
  <c r="BP30" i="29" s="1"/>
  <c r="BG30" i="29"/>
  <c r="H70" i="29"/>
  <c r="AF87" i="29"/>
  <c r="BN64" i="29"/>
  <c r="BP64" i="29" s="1"/>
  <c r="AF52" i="29"/>
  <c r="AF29" i="29"/>
  <c r="BN29" i="29"/>
  <c r="BP29" i="29" s="1"/>
  <c r="AF17" i="29"/>
  <c r="BN17" i="29"/>
  <c r="BP17" i="29" s="1"/>
  <c r="H103" i="35"/>
  <c r="H87" i="35"/>
  <c r="H71" i="35"/>
  <c r="H55" i="35"/>
  <c r="H39" i="35"/>
  <c r="H23" i="35"/>
  <c r="BN36" i="29"/>
  <c r="BP36" i="29" s="1"/>
  <c r="BJ84" i="29"/>
  <c r="BL84" i="29" s="1"/>
  <c r="BN15" i="29"/>
  <c r="BP15" i="29" s="1"/>
  <c r="AF98" i="29"/>
  <c r="BN98" i="29"/>
  <c r="BP98" i="29" s="1"/>
  <c r="BN75" i="29"/>
  <c r="BP75" i="29" s="1"/>
  <c r="BG75" i="29"/>
  <c r="BN40" i="29"/>
  <c r="BP40" i="29" s="1"/>
  <c r="AF16" i="29"/>
  <c r="BN16" i="29"/>
  <c r="BP16" i="29" s="1"/>
  <c r="H102" i="35"/>
  <c r="H86" i="35"/>
  <c r="H70" i="35"/>
  <c r="H54" i="35"/>
  <c r="H38" i="35"/>
  <c r="H22" i="35"/>
  <c r="BN87" i="29"/>
  <c r="BP87" i="29" s="1"/>
  <c r="BG84" i="35"/>
  <c r="BF84" i="35"/>
  <c r="BN27" i="29"/>
  <c r="BP27" i="29" s="1"/>
  <c r="BG27" i="29"/>
  <c r="AF97" i="29"/>
  <c r="BN97" i="29"/>
  <c r="BP97" i="29" s="1"/>
  <c r="AF86" i="29"/>
  <c r="BN86" i="29"/>
  <c r="BP86" i="29" s="1"/>
  <c r="AF74" i="29"/>
  <c r="BN74" i="29"/>
  <c r="BP74" i="29" s="1"/>
  <c r="BG74" i="29"/>
  <c r="BN63" i="29"/>
  <c r="BP63" i="29" s="1"/>
  <c r="BE63" i="29"/>
  <c r="BN51" i="29"/>
  <c r="BP51" i="29" s="1"/>
  <c r="BG51" i="29"/>
  <c r="AF39" i="29"/>
  <c r="BN28" i="29"/>
  <c r="BP28" i="29" s="1"/>
  <c r="AF15" i="29"/>
  <c r="H101" i="35"/>
  <c r="H85" i="35"/>
  <c r="H69" i="35"/>
  <c r="H53" i="35"/>
  <c r="H37" i="35"/>
  <c r="H21" i="35"/>
  <c r="BN90" i="29"/>
  <c r="BP90" i="29" s="1"/>
  <c r="BF100" i="35"/>
  <c r="BG100" i="35"/>
  <c r="BN20" i="35"/>
  <c r="BP20" i="35" s="1"/>
  <c r="BN25" i="35"/>
  <c r="BP25" i="35" s="1"/>
  <c r="BN32" i="35"/>
  <c r="BP32" i="35" s="1"/>
  <c r="BN56" i="35"/>
  <c r="BP56" i="35" s="1"/>
  <c r="BN60" i="35"/>
  <c r="BP60" i="35" s="1"/>
  <c r="BN72" i="35"/>
  <c r="BP72" i="35" s="1"/>
  <c r="BN80" i="35"/>
  <c r="BP80" i="35" s="1"/>
  <c r="BN89" i="35"/>
  <c r="BP89" i="35" s="1"/>
  <c r="BN101" i="35"/>
  <c r="BP101" i="35" s="1"/>
  <c r="BG24" i="35"/>
  <c r="BG40" i="35"/>
  <c r="BG56" i="35"/>
  <c r="BG72" i="35"/>
  <c r="BG88" i="35"/>
  <c r="BN51" i="35"/>
  <c r="BP51" i="35" s="1"/>
  <c r="BN10" i="35"/>
  <c r="BP10" i="35" s="1"/>
  <c r="BN17" i="35"/>
  <c r="BP17" i="35" s="1"/>
  <c r="BN36" i="35"/>
  <c r="BP36" i="35" s="1"/>
  <c r="BN41" i="35"/>
  <c r="BP41" i="35" s="1"/>
  <c r="BN48" i="35"/>
  <c r="BP48" i="35" s="1"/>
  <c r="BN67" i="35"/>
  <c r="BP67" i="35" s="1"/>
  <c r="BN84" i="35"/>
  <c r="BP84" i="35" s="1"/>
  <c r="BN102" i="35"/>
  <c r="BP102" i="35" s="1"/>
  <c r="BE26" i="35"/>
  <c r="BE58" i="35"/>
  <c r="BE74" i="35"/>
  <c r="BE90" i="35"/>
  <c r="BN21" i="35"/>
  <c r="BP21" i="35" s="1"/>
  <c r="BN64" i="35"/>
  <c r="BP64" i="35" s="1"/>
  <c r="BN94" i="35"/>
  <c r="BP94" i="35" s="1"/>
  <c r="BN14" i="35"/>
  <c r="BP14" i="35" s="1"/>
  <c r="BN26" i="35"/>
  <c r="BP26" i="35" s="1"/>
  <c r="BN33" i="35"/>
  <c r="BP33" i="35" s="1"/>
  <c r="BN52" i="35"/>
  <c r="BP52" i="35" s="1"/>
  <c r="BN57" i="35"/>
  <c r="BP57" i="35" s="1"/>
  <c r="BN73" i="35"/>
  <c r="BP73" i="35" s="1"/>
  <c r="BN81" i="35"/>
  <c r="BP81" i="35" s="1"/>
  <c r="BN90" i="35"/>
  <c r="BP90" i="35" s="1"/>
  <c r="BN22" i="35"/>
  <c r="BP22" i="35" s="1"/>
  <c r="BN37" i="35"/>
  <c r="BP37" i="35" s="1"/>
  <c r="BN68" i="35"/>
  <c r="BP68" i="35" s="1"/>
  <c r="BN85" i="35"/>
  <c r="BP85" i="35" s="1"/>
  <c r="BN98" i="35"/>
  <c r="BP98" i="35" s="1"/>
  <c r="BN103" i="35"/>
  <c r="BP103" i="35" s="1"/>
  <c r="BN30" i="35"/>
  <c r="BP30" i="35" s="1"/>
  <c r="BN42" i="35"/>
  <c r="BP42" i="35" s="1"/>
  <c r="BN49" i="35"/>
  <c r="BP49" i="35" s="1"/>
  <c r="BN11" i="35"/>
  <c r="BP11" i="35" s="1"/>
  <c r="BN38" i="35"/>
  <c r="BP38" i="35" s="1"/>
  <c r="BN53" i="35"/>
  <c r="BP53" i="35" s="1"/>
  <c r="BN65" i="35"/>
  <c r="BP65" i="35" s="1"/>
  <c r="BN78" i="35"/>
  <c r="BP78" i="35" s="1"/>
  <c r="BN86" i="35"/>
  <c r="BP86" i="35" s="1"/>
  <c r="BN91" i="35"/>
  <c r="BP91" i="35" s="1"/>
  <c r="BN95" i="35"/>
  <c r="BP95" i="35" s="1"/>
  <c r="BN18" i="35"/>
  <c r="BP18" i="35" s="1"/>
  <c r="BN46" i="35"/>
  <c r="BP46" i="35" s="1"/>
  <c r="BN58" i="35"/>
  <c r="BP58" i="35" s="1"/>
  <c r="BN69" i="35"/>
  <c r="BP69" i="35" s="1"/>
  <c r="BN74" i="35"/>
  <c r="BP74" i="35" s="1"/>
  <c r="BN15" i="35"/>
  <c r="BP15" i="35" s="1"/>
  <c r="BN27" i="35"/>
  <c r="BP27" i="35" s="1"/>
  <c r="BN54" i="35"/>
  <c r="BP54" i="35" s="1"/>
  <c r="BN62" i="35"/>
  <c r="BP62" i="35" s="1"/>
  <c r="BF33" i="35"/>
  <c r="BF65" i="35"/>
  <c r="BG97" i="35"/>
  <c r="BN23" i="35"/>
  <c r="BP23" i="35" s="1"/>
  <c r="BN34" i="35"/>
  <c r="BP34" i="35" s="1"/>
  <c r="BN70" i="35"/>
  <c r="BP70" i="35" s="1"/>
  <c r="BN82" i="35"/>
  <c r="BP82" i="35" s="1"/>
  <c r="BN87" i="35"/>
  <c r="BP87" i="35" s="1"/>
  <c r="BN99" i="35"/>
  <c r="BP99" i="35" s="1"/>
  <c r="BN8" i="35"/>
  <c r="BP8" i="35" s="1"/>
  <c r="BN12" i="35"/>
  <c r="BP12" i="35" s="1"/>
  <c r="BN31" i="35"/>
  <c r="BP31" i="35" s="1"/>
  <c r="BN43" i="35"/>
  <c r="BP43" i="35" s="1"/>
  <c r="BN75" i="35"/>
  <c r="BP75" i="35" s="1"/>
  <c r="BN79" i="35"/>
  <c r="BP79" i="35" s="1"/>
  <c r="BN92" i="35"/>
  <c r="BP92" i="35" s="1"/>
  <c r="BN19" i="35"/>
  <c r="BP19" i="35" s="1"/>
  <c r="BN28" i="35"/>
  <c r="BP28" i="35" s="1"/>
  <c r="BN47" i="35"/>
  <c r="BP47" i="35" s="1"/>
  <c r="BN66" i="35"/>
  <c r="BP66" i="35" s="1"/>
  <c r="BN100" i="35"/>
  <c r="BP100" i="35" s="1"/>
  <c r="BG21" i="35"/>
  <c r="BG37" i="35"/>
  <c r="BG53" i="35"/>
  <c r="BG69" i="35"/>
  <c r="BG85" i="35"/>
  <c r="BG101" i="35"/>
  <c r="BN16" i="35"/>
  <c r="BP16" i="35" s="1"/>
  <c r="BN40" i="35"/>
  <c r="BP40" i="35" s="1"/>
  <c r="BN55" i="35"/>
  <c r="BP55" i="35" s="1"/>
  <c r="BN63" i="35"/>
  <c r="BP63" i="35" s="1"/>
  <c r="BN71" i="35"/>
  <c r="BP71" i="35" s="1"/>
  <c r="BG22" i="35"/>
  <c r="BG38" i="35"/>
  <c r="BG54" i="35"/>
  <c r="BG70" i="35"/>
  <c r="BG86" i="35"/>
  <c r="BG102" i="35"/>
  <c r="BN9" i="35"/>
  <c r="BP9" i="35" s="1"/>
  <c r="BN35" i="35"/>
  <c r="BP35" i="35" s="1"/>
  <c r="BN44" i="35"/>
  <c r="BP44" i="35" s="1"/>
  <c r="BN76" i="35"/>
  <c r="BP76" i="35" s="1"/>
  <c r="BN83" i="35"/>
  <c r="BP83" i="35" s="1"/>
  <c r="BN97" i="35"/>
  <c r="BP97" i="35" s="1"/>
  <c r="BE71" i="35"/>
  <c r="BG87" i="35"/>
  <c r="BG103" i="35"/>
  <c r="BN5" i="35"/>
  <c r="BP5" i="35" s="1"/>
  <c r="H7" i="35"/>
  <c r="BN7" i="35"/>
  <c r="BP7" i="35" s="1"/>
  <c r="H104" i="35"/>
  <c r="BN104" i="35"/>
  <c r="BP104" i="35" s="1"/>
  <c r="BJ4" i="35"/>
  <c r="BN4" i="35"/>
  <c r="BN4" i="29"/>
  <c r="BP4" i="29" s="1"/>
  <c r="BN6" i="35"/>
  <c r="BP6" i="35" s="1"/>
  <c r="BJ6" i="29"/>
  <c r="BL6" i="29" s="1"/>
  <c r="BN6" i="29"/>
  <c r="BP6" i="29" s="1"/>
  <c r="BJ5" i="29"/>
  <c r="BL5" i="29" s="1"/>
  <c r="BN5" i="29"/>
  <c r="BP5" i="29" s="1"/>
  <c r="BE37" i="29"/>
  <c r="BE53" i="29"/>
  <c r="BE69" i="29"/>
  <c r="BE85" i="29"/>
  <c r="BE26" i="29"/>
  <c r="BF37" i="29"/>
  <c r="BE42" i="29"/>
  <c r="BF53" i="29"/>
  <c r="BE58" i="29"/>
  <c r="BF69" i="29"/>
  <c r="BE74" i="29"/>
  <c r="BF85" i="29"/>
  <c r="BE15" i="29"/>
  <c r="BF26" i="29"/>
  <c r="BE31" i="29"/>
  <c r="BF42" i="29"/>
  <c r="BF58" i="29"/>
  <c r="BE30" i="29"/>
  <c r="BE19" i="29"/>
  <c r="BF30" i="29"/>
  <c r="BE35" i="29"/>
  <c r="BF46" i="29"/>
  <c r="BF78" i="29"/>
  <c r="BF67" i="29"/>
  <c r="BF99" i="29"/>
  <c r="BF18" i="29"/>
  <c r="BE39" i="29"/>
  <c r="BF50" i="29"/>
  <c r="BE55" i="29"/>
  <c r="BF66" i="29"/>
  <c r="BE87" i="29"/>
  <c r="BF39" i="29"/>
  <c r="BE44" i="29"/>
  <c r="BF55" i="29"/>
  <c r="BE60" i="29"/>
  <c r="BF71" i="29"/>
  <c r="BF87" i="29"/>
  <c r="BE24" i="35"/>
  <c r="BE40" i="35"/>
  <c r="BE88" i="35"/>
  <c r="BE13" i="35"/>
  <c r="BF24" i="35"/>
  <c r="BE29" i="35"/>
  <c r="BF40" i="35"/>
  <c r="BF56" i="35"/>
  <c r="BE61" i="35"/>
  <c r="BF72" i="35"/>
  <c r="BE77" i="35"/>
  <c r="BF29" i="35"/>
  <c r="BF77" i="35"/>
  <c r="BF93" i="35"/>
  <c r="BE87" i="35"/>
  <c r="BE103" i="35"/>
  <c r="BF87" i="35"/>
  <c r="BF103" i="35"/>
  <c r="BE97" i="35"/>
  <c r="BF17" i="35"/>
  <c r="BE22" i="35"/>
  <c r="BE38" i="35"/>
  <c r="BE70" i="35"/>
  <c r="BE86" i="35"/>
  <c r="BF22" i="35"/>
  <c r="BF38" i="35"/>
  <c r="BF54" i="35"/>
  <c r="BE59" i="35"/>
  <c r="BF70" i="35"/>
  <c r="BE75" i="35"/>
  <c r="BF86" i="35"/>
  <c r="BE91" i="35"/>
  <c r="BF96" i="35"/>
  <c r="BE101" i="35"/>
  <c r="BF21" i="35"/>
  <c r="BE20" i="35"/>
  <c r="BE36" i="35"/>
  <c r="BE52" i="35"/>
  <c r="BF79" i="35"/>
  <c r="BE84" i="35"/>
  <c r="BF95" i="35"/>
  <c r="BE100" i="35"/>
  <c r="H36" i="29"/>
  <c r="H68" i="29"/>
  <c r="H80" i="29"/>
  <c r="H48" i="29"/>
  <c r="H16" i="29"/>
  <c r="AF99" i="29"/>
  <c r="AF91" i="29"/>
  <c r="AF83" i="29"/>
  <c r="AF75" i="29"/>
  <c r="AF67" i="29"/>
  <c r="AF59" i="29"/>
  <c r="AF51" i="29"/>
  <c r="AF43" i="29"/>
  <c r="AF35" i="29"/>
  <c r="AF27" i="29"/>
  <c r="AF19" i="29"/>
  <c r="AF11" i="29"/>
  <c r="BP4" i="35" l="1"/>
  <c r="BL4" i="35"/>
  <c r="BE45" i="35"/>
  <c r="BF51" i="29"/>
  <c r="BE21" i="29"/>
  <c r="BF68" i="35"/>
  <c r="BE104" i="29"/>
  <c r="BF95" i="29"/>
  <c r="BG68" i="35"/>
  <c r="BE103" i="29"/>
  <c r="BF35" i="29"/>
  <c r="BF90" i="29"/>
  <c r="BF104" i="29"/>
  <c r="BF83" i="29"/>
  <c r="BE71" i="29"/>
  <c r="BF61" i="35"/>
  <c r="BE99" i="29"/>
  <c r="BF23" i="29"/>
  <c r="BE83" i="29"/>
  <c r="BF101" i="29"/>
  <c r="BE95" i="29"/>
  <c r="BF45" i="35"/>
  <c r="BF103" i="29"/>
  <c r="BF74" i="29"/>
  <c r="BE67" i="29"/>
  <c r="BF21" i="29"/>
  <c r="BE93" i="35"/>
  <c r="BF19" i="29"/>
  <c r="BF13" i="35"/>
  <c r="BF88" i="35"/>
  <c r="BE23" i="29"/>
  <c r="BE51" i="29"/>
  <c r="BE101" i="29"/>
  <c r="BE35" i="35"/>
  <c r="BG35" i="35"/>
  <c r="BF35" i="35"/>
  <c r="BE80" i="35"/>
  <c r="BG80" i="35"/>
  <c r="BG58" i="35"/>
  <c r="BF58" i="35"/>
  <c r="BG25" i="35"/>
  <c r="BF25" i="35"/>
  <c r="BE25" i="35"/>
  <c r="BG19" i="35"/>
  <c r="BF19" i="35"/>
  <c r="BE19" i="35"/>
  <c r="BG64" i="35"/>
  <c r="BE64" i="35"/>
  <c r="BG42" i="35"/>
  <c r="BF42" i="35"/>
  <c r="BF63" i="29"/>
  <c r="BG63" i="29"/>
  <c r="BF15" i="29"/>
  <c r="BG15" i="29"/>
  <c r="BG80" i="29"/>
  <c r="BF80" i="29"/>
  <c r="BE80" i="29"/>
  <c r="BG93" i="29"/>
  <c r="BF93" i="29"/>
  <c r="BE93" i="29"/>
  <c r="BG48" i="29"/>
  <c r="BF48" i="29"/>
  <c r="BE48" i="29"/>
  <c r="BE84" i="29"/>
  <c r="BG84" i="29"/>
  <c r="BF84" i="29"/>
  <c r="BE48" i="35"/>
  <c r="BG48" i="35"/>
  <c r="BG26" i="35"/>
  <c r="BF26" i="35"/>
  <c r="BG29" i="29"/>
  <c r="BF29" i="29"/>
  <c r="BE29" i="29"/>
  <c r="BG32" i="29"/>
  <c r="BF32" i="29"/>
  <c r="BE32" i="29"/>
  <c r="BE20" i="29"/>
  <c r="BG20" i="29"/>
  <c r="BF20" i="29"/>
  <c r="BE59" i="29"/>
  <c r="BF59" i="29"/>
  <c r="BE32" i="35"/>
  <c r="BG32" i="35"/>
  <c r="BG62" i="29"/>
  <c r="BE62" i="29"/>
  <c r="BF92" i="29"/>
  <c r="BG92" i="29"/>
  <c r="BF60" i="29"/>
  <c r="BG60" i="29"/>
  <c r="BF38" i="29"/>
  <c r="BG38" i="29"/>
  <c r="BE38" i="29"/>
  <c r="BE16" i="35"/>
  <c r="BG16" i="35"/>
  <c r="BF31" i="29"/>
  <c r="BG31" i="29"/>
  <c r="BE43" i="29"/>
  <c r="BF43" i="29"/>
  <c r="BF44" i="29"/>
  <c r="BG44" i="29"/>
  <c r="BG96" i="29"/>
  <c r="BF96" i="29"/>
  <c r="BE96" i="29"/>
  <c r="BG91" i="35"/>
  <c r="BF91" i="35"/>
  <c r="BG82" i="29"/>
  <c r="BE82" i="29"/>
  <c r="BG81" i="35"/>
  <c r="BE81" i="35"/>
  <c r="BG75" i="35"/>
  <c r="BF75" i="35"/>
  <c r="BG86" i="29"/>
  <c r="BF86" i="29"/>
  <c r="BE86" i="29"/>
  <c r="BG64" i="29"/>
  <c r="BE64" i="29"/>
  <c r="BF64" i="29"/>
  <c r="BG102" i="29"/>
  <c r="BF102" i="29"/>
  <c r="BE102" i="29"/>
  <c r="BE68" i="29"/>
  <c r="BG68" i="29"/>
  <c r="BF68" i="29"/>
  <c r="BF101" i="35"/>
  <c r="BG65" i="35"/>
  <c r="BE65" i="35"/>
  <c r="BG92" i="35"/>
  <c r="BF92" i="35"/>
  <c r="BE92" i="35"/>
  <c r="BG59" i="35"/>
  <c r="BF59" i="35"/>
  <c r="BG16" i="29"/>
  <c r="BF16" i="29"/>
  <c r="BE16" i="29"/>
  <c r="BF76" i="29"/>
  <c r="BG76" i="29"/>
  <c r="BG34" i="29"/>
  <c r="BE34" i="29"/>
  <c r="BF47" i="29"/>
  <c r="BG47" i="29"/>
  <c r="BF49" i="29"/>
  <c r="BE49" i="29"/>
  <c r="BG49" i="29"/>
  <c r="BF80" i="35"/>
  <c r="BE69" i="35"/>
  <c r="BF64" i="35"/>
  <c r="BE102" i="35"/>
  <c r="BG49" i="35"/>
  <c r="BE49" i="35"/>
  <c r="BG94" i="35"/>
  <c r="BF94" i="35"/>
  <c r="BE94" i="35"/>
  <c r="BG76" i="35"/>
  <c r="BF76" i="35"/>
  <c r="BE76" i="35"/>
  <c r="BG43" i="35"/>
  <c r="BF43" i="35"/>
  <c r="BE43" i="35"/>
  <c r="BG18" i="29"/>
  <c r="BE18" i="29"/>
  <c r="BG66" i="29"/>
  <c r="BE66" i="29"/>
  <c r="BF85" i="35"/>
  <c r="BE53" i="35"/>
  <c r="BF97" i="35"/>
  <c r="BG98" i="35"/>
  <c r="BE98" i="35"/>
  <c r="BF98" i="35"/>
  <c r="BG33" i="35"/>
  <c r="BE33" i="35"/>
  <c r="BF78" i="35"/>
  <c r="BG78" i="35"/>
  <c r="BE78" i="35"/>
  <c r="BG60" i="35"/>
  <c r="BF60" i="35"/>
  <c r="BE60" i="35"/>
  <c r="BG27" i="35"/>
  <c r="BF27" i="35"/>
  <c r="BE27" i="35"/>
  <c r="BE97" i="29"/>
  <c r="BG97" i="29"/>
  <c r="BF97" i="29"/>
  <c r="BF54" i="29"/>
  <c r="BG54" i="29"/>
  <c r="BE54" i="29"/>
  <c r="BE91" i="29"/>
  <c r="BG91" i="29"/>
  <c r="BF91" i="29"/>
  <c r="BF22" i="29"/>
  <c r="BE22" i="29"/>
  <c r="BG22" i="29"/>
  <c r="BG46" i="29"/>
  <c r="BE46" i="29"/>
  <c r="BG94" i="29"/>
  <c r="BF94" i="29"/>
  <c r="BE94" i="29"/>
  <c r="BE52" i="29"/>
  <c r="BG52" i="29"/>
  <c r="BF52" i="29"/>
  <c r="BG25" i="29"/>
  <c r="BE25" i="29"/>
  <c r="BF25" i="29"/>
  <c r="BG61" i="29"/>
  <c r="BE61" i="29"/>
  <c r="BF61" i="29"/>
  <c r="BE82" i="35"/>
  <c r="BF82" i="35"/>
  <c r="BG82" i="35"/>
  <c r="BE17" i="35"/>
  <c r="BG17" i="35"/>
  <c r="BG95" i="35"/>
  <c r="BE95" i="35"/>
  <c r="BF62" i="35"/>
  <c r="BE62" i="35"/>
  <c r="BG62" i="35"/>
  <c r="BG44" i="35"/>
  <c r="BF44" i="35"/>
  <c r="BE44" i="35"/>
  <c r="BE56" i="29"/>
  <c r="BG56" i="29"/>
  <c r="BF56" i="29"/>
  <c r="BG78" i="29"/>
  <c r="BE78" i="29"/>
  <c r="BG73" i="29"/>
  <c r="BF73" i="29"/>
  <c r="BE73" i="29"/>
  <c r="BF48" i="35"/>
  <c r="BF69" i="35"/>
  <c r="BE37" i="35"/>
  <c r="BF81" i="35"/>
  <c r="BE66" i="35"/>
  <c r="BF66" i="35"/>
  <c r="BG66" i="35"/>
  <c r="BE79" i="35"/>
  <c r="BG79" i="35"/>
  <c r="BF46" i="35"/>
  <c r="BE46" i="35"/>
  <c r="BG46" i="35"/>
  <c r="BG28" i="35"/>
  <c r="BF28" i="35"/>
  <c r="BE28" i="35"/>
  <c r="BE40" i="29"/>
  <c r="BG40" i="29"/>
  <c r="BF40" i="29"/>
  <c r="BG41" i="29"/>
  <c r="BF41" i="29"/>
  <c r="BE41" i="29"/>
  <c r="BF32" i="35"/>
  <c r="BG71" i="35"/>
  <c r="BF71" i="35"/>
  <c r="BF99" i="35"/>
  <c r="BE99" i="35"/>
  <c r="BG99" i="35"/>
  <c r="BE50" i="35"/>
  <c r="BG50" i="35"/>
  <c r="BF50" i="35"/>
  <c r="BG63" i="35"/>
  <c r="BF63" i="35"/>
  <c r="BE63" i="35"/>
  <c r="BG30" i="35"/>
  <c r="BF30" i="35"/>
  <c r="BE30" i="35"/>
  <c r="BG89" i="35"/>
  <c r="BF89" i="35"/>
  <c r="BE89" i="35"/>
  <c r="BE28" i="29"/>
  <c r="BG28" i="29"/>
  <c r="BF28" i="29"/>
  <c r="BE27" i="29"/>
  <c r="BF27" i="29"/>
  <c r="BE75" i="29"/>
  <c r="BF75" i="29"/>
  <c r="BG50" i="29"/>
  <c r="BE50" i="29"/>
  <c r="BG65" i="29"/>
  <c r="BF65" i="29"/>
  <c r="BE65" i="29"/>
  <c r="BG33" i="29"/>
  <c r="BF33" i="29"/>
  <c r="BE33" i="29"/>
  <c r="BG57" i="29"/>
  <c r="BF57" i="29"/>
  <c r="BE57" i="29"/>
  <c r="BG70" i="29"/>
  <c r="BF70" i="29"/>
  <c r="BE70" i="29"/>
  <c r="BE24" i="29"/>
  <c r="BG24" i="29"/>
  <c r="BF24" i="29"/>
  <c r="BG83" i="35"/>
  <c r="BE83" i="35"/>
  <c r="BF83" i="35"/>
  <c r="BG47" i="35"/>
  <c r="BE47" i="35"/>
  <c r="BF47" i="35"/>
  <c r="BG89" i="29"/>
  <c r="BF89" i="29"/>
  <c r="BE89" i="29"/>
  <c r="BF53" i="35"/>
  <c r="BE55" i="35"/>
  <c r="BG55" i="35"/>
  <c r="BF55" i="35"/>
  <c r="BG73" i="35"/>
  <c r="BF73" i="35"/>
  <c r="BE73" i="35"/>
  <c r="BE54" i="35"/>
  <c r="BG39" i="35"/>
  <c r="BF39" i="35"/>
  <c r="BE39" i="35"/>
  <c r="BF67" i="35"/>
  <c r="BE67" i="35"/>
  <c r="BG67" i="35"/>
  <c r="BE18" i="35"/>
  <c r="BF18" i="35"/>
  <c r="BG18" i="35"/>
  <c r="BE31" i="35"/>
  <c r="BF31" i="35"/>
  <c r="BG31" i="35"/>
  <c r="BG90" i="35"/>
  <c r="BF90" i="35"/>
  <c r="BG57" i="35"/>
  <c r="BF57" i="35"/>
  <c r="BE57" i="35"/>
  <c r="BG98" i="29"/>
  <c r="BF98" i="29"/>
  <c r="BE98" i="29"/>
  <c r="BG17" i="29"/>
  <c r="BF17" i="29"/>
  <c r="BE17" i="29"/>
  <c r="BG45" i="29"/>
  <c r="BF45" i="29"/>
  <c r="BE45" i="29"/>
  <c r="BG81" i="29"/>
  <c r="BE81" i="29"/>
  <c r="BF81" i="29"/>
  <c r="BE85" i="35"/>
  <c r="BE21" i="35"/>
  <c r="BE34" i="35"/>
  <c r="BF34" i="35"/>
  <c r="BG34" i="35"/>
  <c r="BG14" i="35"/>
  <c r="BF14" i="35"/>
  <c r="BE14" i="35"/>
  <c r="BE42" i="35"/>
  <c r="BF16" i="35"/>
  <c r="BE72" i="35"/>
  <c r="BE90" i="29"/>
  <c r="BF37" i="35"/>
  <c r="BF102" i="35"/>
  <c r="BF49" i="35"/>
  <c r="BE56" i="35"/>
  <c r="BG43" i="29"/>
  <c r="BG23" i="35"/>
  <c r="BF23" i="35"/>
  <c r="BE23" i="35"/>
  <c r="BF51" i="35"/>
  <c r="BE51" i="35"/>
  <c r="BG51" i="35"/>
  <c r="BE96" i="35"/>
  <c r="BG96" i="35"/>
  <c r="BE15" i="35"/>
  <c r="BF15" i="35"/>
  <c r="BG15" i="35"/>
  <c r="BG74" i="35"/>
  <c r="BF74" i="35"/>
  <c r="BG41" i="35"/>
  <c r="BE41" i="35"/>
  <c r="BF41" i="35"/>
  <c r="BF100" i="29"/>
  <c r="BG100" i="29"/>
  <c r="BF88" i="29"/>
  <c r="BG88" i="29"/>
  <c r="BG77" i="29"/>
  <c r="BF77" i="29"/>
  <c r="BE77" i="29"/>
  <c r="BF79" i="29"/>
  <c r="BG79" i="29"/>
  <c r="BE72" i="29"/>
  <c r="BG72" i="29"/>
  <c r="BF72" i="29"/>
  <c r="AB5" i="40" l="1"/>
  <c r="AB6" i="40"/>
  <c r="AB7" i="40"/>
  <c r="AB8" i="40"/>
  <c r="AB9" i="40"/>
  <c r="AB11" i="40"/>
  <c r="AB12" i="40"/>
  <c r="AB13" i="40"/>
  <c r="AB14" i="40"/>
  <c r="AB15" i="40"/>
  <c r="AB17" i="40"/>
  <c r="AB18" i="40"/>
  <c r="AB19" i="40"/>
  <c r="AB20" i="40"/>
  <c r="AB21" i="40"/>
  <c r="AB23" i="40"/>
  <c r="AB24" i="40"/>
  <c r="AB25" i="40"/>
  <c r="AB26" i="40"/>
  <c r="AB27" i="40"/>
  <c r="AB29" i="40"/>
  <c r="AB30" i="40"/>
  <c r="AB31" i="40"/>
  <c r="AB32" i="40"/>
  <c r="AB33" i="40"/>
  <c r="AB35" i="40"/>
  <c r="AB36" i="40"/>
  <c r="AB37" i="40"/>
  <c r="AB38" i="40"/>
  <c r="AB39" i="40"/>
  <c r="AB41" i="40"/>
  <c r="AB42" i="40"/>
  <c r="AB43" i="40"/>
  <c r="AB44" i="40"/>
  <c r="AB45" i="40"/>
  <c r="AB47" i="40"/>
  <c r="AB48" i="40"/>
  <c r="AB49" i="40"/>
  <c r="AB50" i="40"/>
  <c r="AB51" i="40"/>
  <c r="AB53" i="40"/>
  <c r="AB54" i="40"/>
  <c r="AB55" i="40"/>
  <c r="AB56" i="40"/>
  <c r="AB57" i="40"/>
  <c r="AB59" i="40"/>
  <c r="AB60" i="40"/>
  <c r="AB61" i="40"/>
  <c r="AB62" i="40"/>
  <c r="AB63" i="40"/>
  <c r="AB64" i="40"/>
  <c r="Z64" i="40"/>
  <c r="J58" i="40"/>
  <c r="L58" i="40" s="1"/>
  <c r="J52" i="40"/>
  <c r="N52" i="40" s="1"/>
  <c r="J46" i="40"/>
  <c r="J40" i="40"/>
  <c r="N40" i="40" s="1"/>
  <c r="J34" i="40"/>
  <c r="L34" i="40" s="1"/>
  <c r="J28" i="40"/>
  <c r="J22" i="40"/>
  <c r="N22" i="40" s="1"/>
  <c r="J16" i="40"/>
  <c r="L16" i="40" s="1"/>
  <c r="J10" i="40"/>
  <c r="L10" i="40" s="1"/>
  <c r="N46" i="40" l="1"/>
  <c r="AB46" i="40"/>
  <c r="L46" i="40"/>
  <c r="L28" i="40"/>
  <c r="AB22" i="40"/>
  <c r="AB28" i="40"/>
  <c r="N28" i="40"/>
  <c r="L52" i="40"/>
  <c r="AB58" i="40"/>
  <c r="AB34" i="40"/>
  <c r="AB10" i="40"/>
  <c r="AB52" i="40"/>
  <c r="N58" i="40"/>
  <c r="N10" i="40"/>
  <c r="L40" i="40"/>
  <c r="AB40" i="40"/>
  <c r="AB16" i="40"/>
  <c r="N34" i="40"/>
  <c r="L22" i="40"/>
  <c r="N16" i="40"/>
  <c r="AB63" i="37" l="1"/>
  <c r="T63" i="37"/>
  <c r="U63" i="37" s="1"/>
  <c r="AC63" i="37" s="1"/>
  <c r="R63" i="37"/>
  <c r="S63" i="37" s="1"/>
  <c r="AA63" i="37" s="1"/>
  <c r="P63" i="37"/>
  <c r="AB62" i="37"/>
  <c r="T62" i="37"/>
  <c r="U62" i="37" s="1"/>
  <c r="AC62" i="37" s="1"/>
  <c r="R62" i="37"/>
  <c r="Q62" i="37" s="1"/>
  <c r="P62" i="37"/>
  <c r="AB61" i="37"/>
  <c r="T61" i="37"/>
  <c r="U61" i="37" s="1"/>
  <c r="AC61" i="37" s="1"/>
  <c r="R61" i="37"/>
  <c r="S61" i="37" s="1"/>
  <c r="AA61" i="37" s="1"/>
  <c r="P61" i="37"/>
  <c r="AB60" i="37"/>
  <c r="T60" i="37"/>
  <c r="U60" i="37" s="1"/>
  <c r="AC60" i="37" s="1"/>
  <c r="R60" i="37"/>
  <c r="S60" i="37" s="1"/>
  <c r="AA60" i="37" s="1"/>
  <c r="P60" i="37"/>
  <c r="AB59" i="37"/>
  <c r="T59" i="37"/>
  <c r="U59" i="37" s="1"/>
  <c r="AC59" i="37" s="1"/>
  <c r="R59" i="37"/>
  <c r="S59" i="37" s="1"/>
  <c r="AA59" i="37" s="1"/>
  <c r="P59" i="37"/>
  <c r="T58" i="37"/>
  <c r="R58" i="37"/>
  <c r="S58" i="37" s="1"/>
  <c r="AA58" i="37" s="1"/>
  <c r="P58" i="37"/>
  <c r="AB57" i="37"/>
  <c r="T57" i="37"/>
  <c r="U57" i="37" s="1"/>
  <c r="AC57" i="37" s="1"/>
  <c r="R57" i="37"/>
  <c r="S57" i="37" s="1"/>
  <c r="P57" i="37"/>
  <c r="AB56" i="37"/>
  <c r="T56" i="37"/>
  <c r="U56" i="37" s="1"/>
  <c r="AC56" i="37" s="1"/>
  <c r="R56" i="37"/>
  <c r="S56" i="37" s="1"/>
  <c r="AA56" i="37" s="1"/>
  <c r="P56" i="37"/>
  <c r="AB55" i="37"/>
  <c r="T55" i="37"/>
  <c r="U55" i="37" s="1"/>
  <c r="AC55" i="37" s="1"/>
  <c r="R55" i="37"/>
  <c r="S55" i="37" s="1"/>
  <c r="AA55" i="37" s="1"/>
  <c r="P55" i="37"/>
  <c r="AB54" i="37"/>
  <c r="T54" i="37"/>
  <c r="U54" i="37" s="1"/>
  <c r="AC54" i="37" s="1"/>
  <c r="R54" i="37"/>
  <c r="Q54" i="37" s="1"/>
  <c r="P54" i="37"/>
  <c r="AB53" i="37"/>
  <c r="T53" i="37"/>
  <c r="U53" i="37" s="1"/>
  <c r="AC53" i="37" s="1"/>
  <c r="R53" i="37"/>
  <c r="Q53" i="37" s="1"/>
  <c r="P53" i="37"/>
  <c r="T52" i="37"/>
  <c r="R52" i="37"/>
  <c r="Q52" i="37" s="1"/>
  <c r="P52" i="37"/>
  <c r="AB51" i="37"/>
  <c r="T51" i="37"/>
  <c r="U51" i="37" s="1"/>
  <c r="R51" i="37"/>
  <c r="S51" i="37" s="1"/>
  <c r="AA51" i="37" s="1"/>
  <c r="P51" i="37"/>
  <c r="AB50" i="37"/>
  <c r="T50" i="37"/>
  <c r="U50" i="37" s="1"/>
  <c r="AC50" i="37" s="1"/>
  <c r="R50" i="37"/>
  <c r="S50" i="37" s="1"/>
  <c r="AA50" i="37" s="1"/>
  <c r="P50" i="37"/>
  <c r="AB49" i="37"/>
  <c r="T49" i="37"/>
  <c r="U49" i="37" s="1"/>
  <c r="AC49" i="37" s="1"/>
  <c r="R49" i="37"/>
  <c r="S49" i="37" s="1"/>
  <c r="AA49" i="37" s="1"/>
  <c r="P49" i="37"/>
  <c r="AB48" i="37"/>
  <c r="T48" i="37"/>
  <c r="U48" i="37" s="1"/>
  <c r="AC48" i="37" s="1"/>
  <c r="R48" i="37"/>
  <c r="S48" i="37" s="1"/>
  <c r="AA48" i="37" s="1"/>
  <c r="P48" i="37"/>
  <c r="AB47" i="37"/>
  <c r="T47" i="37"/>
  <c r="U47" i="37" s="1"/>
  <c r="AC47" i="37" s="1"/>
  <c r="R47" i="37"/>
  <c r="S47" i="37" s="1"/>
  <c r="AA47" i="37" s="1"/>
  <c r="P47" i="37"/>
  <c r="T46" i="37"/>
  <c r="R46" i="37"/>
  <c r="S46" i="37" s="1"/>
  <c r="AA46" i="37" s="1"/>
  <c r="P46" i="37"/>
  <c r="AB45" i="37"/>
  <c r="T45" i="37"/>
  <c r="U45" i="37" s="1"/>
  <c r="AC45" i="37" s="1"/>
  <c r="R45" i="37"/>
  <c r="Q45" i="37" s="1"/>
  <c r="P45" i="37"/>
  <c r="AB44" i="37"/>
  <c r="T44" i="37"/>
  <c r="U44" i="37" s="1"/>
  <c r="AC44" i="37" s="1"/>
  <c r="R44" i="37"/>
  <c r="Q44" i="37" s="1"/>
  <c r="P44" i="37"/>
  <c r="AB43" i="37"/>
  <c r="T43" i="37"/>
  <c r="U43" i="37" s="1"/>
  <c r="AC43" i="37" s="1"/>
  <c r="R43" i="37"/>
  <c r="S43" i="37" s="1"/>
  <c r="AA43" i="37" s="1"/>
  <c r="P43" i="37"/>
  <c r="AB42" i="37"/>
  <c r="T42" i="37"/>
  <c r="U42" i="37" s="1"/>
  <c r="AC42" i="37" s="1"/>
  <c r="R42" i="37"/>
  <c r="S42" i="37" s="1"/>
  <c r="AA42" i="37" s="1"/>
  <c r="P42" i="37"/>
  <c r="AB41" i="37"/>
  <c r="T41" i="37"/>
  <c r="U41" i="37" s="1"/>
  <c r="AC41" i="37" s="1"/>
  <c r="R41" i="37"/>
  <c r="S41" i="37" s="1"/>
  <c r="AA41" i="37" s="1"/>
  <c r="P41" i="37"/>
  <c r="T40" i="37"/>
  <c r="R40" i="37"/>
  <c r="S40" i="37" s="1"/>
  <c r="AA40" i="37" s="1"/>
  <c r="P40" i="37"/>
  <c r="AB39" i="37"/>
  <c r="T39" i="37"/>
  <c r="U39" i="37" s="1"/>
  <c r="AC39" i="37" s="1"/>
  <c r="R39" i="37"/>
  <c r="S39" i="37" s="1"/>
  <c r="AA39" i="37" s="1"/>
  <c r="P39" i="37"/>
  <c r="AB38" i="37"/>
  <c r="T38" i="37"/>
  <c r="U38" i="37" s="1"/>
  <c r="AC38" i="37" s="1"/>
  <c r="R38" i="37"/>
  <c r="Q38" i="37" s="1"/>
  <c r="P38" i="37"/>
  <c r="AB37" i="37"/>
  <c r="T37" i="37"/>
  <c r="U37" i="37" s="1"/>
  <c r="AC37" i="37" s="1"/>
  <c r="R37" i="37"/>
  <c r="Q37" i="37" s="1"/>
  <c r="P37" i="37"/>
  <c r="AB36" i="37"/>
  <c r="T36" i="37"/>
  <c r="U36" i="37" s="1"/>
  <c r="AC36" i="37" s="1"/>
  <c r="R36" i="37"/>
  <c r="Q36" i="37" s="1"/>
  <c r="P36" i="37"/>
  <c r="AB35" i="37"/>
  <c r="T35" i="37"/>
  <c r="U35" i="37" s="1"/>
  <c r="AC35" i="37" s="1"/>
  <c r="R35" i="37"/>
  <c r="S35" i="37" s="1"/>
  <c r="AA35" i="37" s="1"/>
  <c r="P35" i="37"/>
  <c r="T34" i="37"/>
  <c r="R34" i="37"/>
  <c r="S34" i="37" s="1"/>
  <c r="AA34" i="37" s="1"/>
  <c r="P34" i="37"/>
  <c r="AB33" i="37"/>
  <c r="T33" i="37"/>
  <c r="U33" i="37" s="1"/>
  <c r="AC33" i="37" s="1"/>
  <c r="R33" i="37"/>
  <c r="S33" i="37" s="1"/>
  <c r="AA33" i="37" s="1"/>
  <c r="P33" i="37"/>
  <c r="AB32" i="37"/>
  <c r="T32" i="37"/>
  <c r="U32" i="37" s="1"/>
  <c r="AC32" i="37" s="1"/>
  <c r="R32" i="37"/>
  <c r="S32" i="37" s="1"/>
  <c r="AA32" i="37" s="1"/>
  <c r="P32" i="37"/>
  <c r="AB31" i="37"/>
  <c r="T31" i="37"/>
  <c r="U31" i="37" s="1"/>
  <c r="AC31" i="37" s="1"/>
  <c r="R31" i="37"/>
  <c r="S31" i="37" s="1"/>
  <c r="AA31" i="37" s="1"/>
  <c r="P31" i="37"/>
  <c r="AB30" i="37"/>
  <c r="T30" i="37"/>
  <c r="U30" i="37" s="1"/>
  <c r="AC30" i="37" s="1"/>
  <c r="R30" i="37"/>
  <c r="S30" i="37" s="1"/>
  <c r="AA30" i="37" s="1"/>
  <c r="P30" i="37"/>
  <c r="AB29" i="37"/>
  <c r="T29" i="37"/>
  <c r="U29" i="37" s="1"/>
  <c r="AC29" i="37" s="1"/>
  <c r="R29" i="37"/>
  <c r="Q29" i="37" s="1"/>
  <c r="P29" i="37"/>
  <c r="T28" i="37"/>
  <c r="R28" i="37"/>
  <c r="Q28" i="37" s="1"/>
  <c r="X28" i="37" s="1"/>
  <c r="P28" i="37"/>
  <c r="AB27" i="37"/>
  <c r="T27" i="37"/>
  <c r="U27" i="37" s="1"/>
  <c r="AC27" i="37" s="1"/>
  <c r="R27" i="37"/>
  <c r="S27" i="37" s="1"/>
  <c r="AA27" i="37" s="1"/>
  <c r="P27" i="37"/>
  <c r="AB26" i="37"/>
  <c r="T26" i="37"/>
  <c r="U26" i="37" s="1"/>
  <c r="AC26" i="37" s="1"/>
  <c r="R26" i="37"/>
  <c r="S26" i="37" s="1"/>
  <c r="AA26" i="37" s="1"/>
  <c r="P26" i="37"/>
  <c r="AB25" i="37"/>
  <c r="T25" i="37"/>
  <c r="U25" i="37" s="1"/>
  <c r="AC25" i="37" s="1"/>
  <c r="R25" i="37"/>
  <c r="S25" i="37" s="1"/>
  <c r="AA25" i="37" s="1"/>
  <c r="P25" i="37"/>
  <c r="AB24" i="37"/>
  <c r="T24" i="37"/>
  <c r="U24" i="37" s="1"/>
  <c r="AC24" i="37" s="1"/>
  <c r="R24" i="37"/>
  <c r="S24" i="37" s="1"/>
  <c r="AA24" i="37" s="1"/>
  <c r="P24" i="37"/>
  <c r="AB23" i="37"/>
  <c r="T23" i="37"/>
  <c r="U23" i="37" s="1"/>
  <c r="AC23" i="37" s="1"/>
  <c r="R23" i="37"/>
  <c r="S23" i="37" s="1"/>
  <c r="AA23" i="37" s="1"/>
  <c r="P23" i="37"/>
  <c r="T22" i="37"/>
  <c r="R22" i="37"/>
  <c r="Q22" i="37" s="1"/>
  <c r="P22" i="37"/>
  <c r="AB21" i="37"/>
  <c r="T21" i="37"/>
  <c r="U21" i="37" s="1"/>
  <c r="AC21" i="37" s="1"/>
  <c r="R21" i="37"/>
  <c r="Q21" i="37" s="1"/>
  <c r="P21" i="37"/>
  <c r="AB20" i="37"/>
  <c r="T20" i="37"/>
  <c r="U20" i="37" s="1"/>
  <c r="AC20" i="37" s="1"/>
  <c r="R20" i="37"/>
  <c r="S20" i="37" s="1"/>
  <c r="AA20" i="37" s="1"/>
  <c r="P20" i="37"/>
  <c r="AB19" i="37"/>
  <c r="T19" i="37"/>
  <c r="U19" i="37" s="1"/>
  <c r="AC19" i="37" s="1"/>
  <c r="R19" i="37"/>
  <c r="S19" i="37" s="1"/>
  <c r="AA19" i="37" s="1"/>
  <c r="P19" i="37"/>
  <c r="AB18" i="37"/>
  <c r="T18" i="37"/>
  <c r="U18" i="37" s="1"/>
  <c r="AC18" i="37" s="1"/>
  <c r="R18" i="37"/>
  <c r="S18" i="37" s="1"/>
  <c r="AA18" i="37" s="1"/>
  <c r="P18" i="37"/>
  <c r="AB17" i="37"/>
  <c r="T17" i="37"/>
  <c r="U17" i="37" s="1"/>
  <c r="AC17" i="37" s="1"/>
  <c r="R17" i="37"/>
  <c r="S17" i="37" s="1"/>
  <c r="AA17" i="37" s="1"/>
  <c r="P17" i="37"/>
  <c r="T16" i="37"/>
  <c r="R16" i="37"/>
  <c r="Q16" i="37" s="1"/>
  <c r="P16" i="37"/>
  <c r="AB15" i="37"/>
  <c r="T15" i="37"/>
  <c r="U15" i="37" s="1"/>
  <c r="AC15" i="37" s="1"/>
  <c r="R15" i="37"/>
  <c r="S15" i="37" s="1"/>
  <c r="AA15" i="37" s="1"/>
  <c r="P15" i="37"/>
  <c r="AB14" i="37"/>
  <c r="T14" i="37"/>
  <c r="U14" i="37" s="1"/>
  <c r="AC14" i="37" s="1"/>
  <c r="R14" i="37"/>
  <c r="S14" i="37" s="1"/>
  <c r="AA14" i="37" s="1"/>
  <c r="P14" i="37"/>
  <c r="AB13" i="37"/>
  <c r="T13" i="37"/>
  <c r="U13" i="37" s="1"/>
  <c r="AC13" i="37" s="1"/>
  <c r="R13" i="37"/>
  <c r="S13" i="37" s="1"/>
  <c r="AA13" i="37" s="1"/>
  <c r="P13" i="37"/>
  <c r="AB12" i="37"/>
  <c r="T12" i="37"/>
  <c r="U12" i="37" s="1"/>
  <c r="AC12" i="37" s="1"/>
  <c r="R12" i="37"/>
  <c r="S12" i="37" s="1"/>
  <c r="AA12" i="37" s="1"/>
  <c r="P12" i="37"/>
  <c r="AB11" i="37"/>
  <c r="T11" i="37"/>
  <c r="U11" i="37" s="1"/>
  <c r="AC11" i="37" s="1"/>
  <c r="R11" i="37"/>
  <c r="S11" i="37" s="1"/>
  <c r="AA11" i="37" s="1"/>
  <c r="P11" i="37"/>
  <c r="T10" i="37"/>
  <c r="R10" i="37"/>
  <c r="S10" i="37" s="1"/>
  <c r="AA10" i="37" s="1"/>
  <c r="P10" i="37"/>
  <c r="AB9" i="37"/>
  <c r="T9" i="37"/>
  <c r="U9" i="37" s="1"/>
  <c r="AC9" i="37" s="1"/>
  <c r="R9" i="37"/>
  <c r="S9" i="37" s="1"/>
  <c r="AA9" i="37" s="1"/>
  <c r="P9" i="37"/>
  <c r="AB8" i="37"/>
  <c r="T8" i="37"/>
  <c r="U8" i="37" s="1"/>
  <c r="AC8" i="37" s="1"/>
  <c r="R8" i="37"/>
  <c r="Q8" i="37" s="1"/>
  <c r="P8" i="37"/>
  <c r="AB7" i="37"/>
  <c r="T7" i="37"/>
  <c r="U7" i="37" s="1"/>
  <c r="AC7" i="37" s="1"/>
  <c r="R7" i="37"/>
  <c r="S7" i="37" s="1"/>
  <c r="AA7" i="37" s="1"/>
  <c r="P7" i="37"/>
  <c r="AB6" i="37"/>
  <c r="T6" i="37"/>
  <c r="U6" i="37" s="1"/>
  <c r="AC6" i="37" s="1"/>
  <c r="R6" i="37"/>
  <c r="S6" i="37" s="1"/>
  <c r="AA6" i="37" s="1"/>
  <c r="P6" i="37"/>
  <c r="AB5" i="37"/>
  <c r="T5" i="37"/>
  <c r="U5" i="37" s="1"/>
  <c r="AC5" i="37" s="1"/>
  <c r="R5" i="37"/>
  <c r="S5" i="37" s="1"/>
  <c r="AA5" i="37" s="1"/>
  <c r="P5" i="37"/>
  <c r="T4" i="37"/>
  <c r="R4" i="37"/>
  <c r="Q4" i="37" s="1"/>
  <c r="P4" i="37"/>
  <c r="Z1" i="37"/>
  <c r="L2" i="36"/>
  <c r="L3" i="36"/>
  <c r="L4" i="36"/>
  <c r="L5" i="36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A62" i="36"/>
  <c r="D62" i="36"/>
  <c r="J62" i="36"/>
  <c r="O62" i="36"/>
  <c r="A63" i="36"/>
  <c r="D63" i="36"/>
  <c r="J63" i="36"/>
  <c r="O63" i="36"/>
  <c r="A64" i="36"/>
  <c r="D64" i="36"/>
  <c r="J64" i="36"/>
  <c r="O64" i="36"/>
  <c r="A65" i="36"/>
  <c r="D65" i="36"/>
  <c r="J65" i="36"/>
  <c r="O65" i="36"/>
  <c r="A66" i="36"/>
  <c r="D66" i="36"/>
  <c r="J66" i="36"/>
  <c r="O66" i="36"/>
  <c r="A67" i="36"/>
  <c r="D67" i="36"/>
  <c r="J67" i="36"/>
  <c r="O67" i="36"/>
  <c r="A68" i="36"/>
  <c r="D68" i="36"/>
  <c r="J68" i="36"/>
  <c r="O68" i="36"/>
  <c r="A69" i="36"/>
  <c r="D69" i="36"/>
  <c r="J69" i="36"/>
  <c r="O69" i="36"/>
  <c r="A70" i="36"/>
  <c r="D70" i="36"/>
  <c r="J70" i="36"/>
  <c r="O70" i="36"/>
  <c r="A71" i="36"/>
  <c r="D71" i="36"/>
  <c r="J71" i="36"/>
  <c r="O71" i="36"/>
  <c r="A72" i="36"/>
  <c r="D72" i="36"/>
  <c r="J72" i="36"/>
  <c r="O72" i="36"/>
  <c r="A73" i="36"/>
  <c r="D73" i="36"/>
  <c r="J73" i="36"/>
  <c r="O73" i="36"/>
  <c r="A74" i="36"/>
  <c r="D74" i="36"/>
  <c r="J74" i="36"/>
  <c r="O74" i="36"/>
  <c r="A75" i="36"/>
  <c r="D75" i="36"/>
  <c r="J75" i="36"/>
  <c r="O75" i="36"/>
  <c r="A76" i="36"/>
  <c r="D76" i="36"/>
  <c r="J76" i="36"/>
  <c r="O76" i="36"/>
  <c r="A77" i="36"/>
  <c r="D77" i="36"/>
  <c r="J77" i="36"/>
  <c r="O77" i="36"/>
  <c r="A78" i="36"/>
  <c r="D78" i="36"/>
  <c r="J78" i="36"/>
  <c r="O78" i="36"/>
  <c r="A79" i="36"/>
  <c r="D79" i="36"/>
  <c r="J79" i="36"/>
  <c r="O79" i="36"/>
  <c r="A80" i="36"/>
  <c r="D80" i="36"/>
  <c r="J80" i="36"/>
  <c r="O80" i="36"/>
  <c r="A81" i="36"/>
  <c r="D81" i="36"/>
  <c r="J81" i="36"/>
  <c r="O81" i="36"/>
  <c r="A82" i="36"/>
  <c r="D82" i="36"/>
  <c r="J82" i="36"/>
  <c r="O82" i="36"/>
  <c r="A83" i="36"/>
  <c r="D83" i="36"/>
  <c r="J83" i="36"/>
  <c r="O83" i="36"/>
  <c r="A84" i="36"/>
  <c r="D84" i="36"/>
  <c r="J84" i="36"/>
  <c r="O84" i="36"/>
  <c r="A85" i="36"/>
  <c r="D85" i="36"/>
  <c r="J85" i="36"/>
  <c r="O85" i="36"/>
  <c r="A86" i="36"/>
  <c r="D86" i="36"/>
  <c r="J86" i="36"/>
  <c r="O86" i="36"/>
  <c r="A87" i="36"/>
  <c r="D87" i="36"/>
  <c r="J87" i="36"/>
  <c r="O87" i="36"/>
  <c r="A88" i="36"/>
  <c r="D88" i="36"/>
  <c r="J88" i="36"/>
  <c r="O88" i="36"/>
  <c r="A89" i="36"/>
  <c r="D89" i="36"/>
  <c r="J89" i="36"/>
  <c r="O89" i="36"/>
  <c r="A90" i="36"/>
  <c r="D90" i="36"/>
  <c r="J90" i="36"/>
  <c r="O90" i="36"/>
  <c r="A91" i="36"/>
  <c r="D91" i="36"/>
  <c r="J91" i="36"/>
  <c r="O91" i="36"/>
  <c r="A92" i="36"/>
  <c r="D92" i="36"/>
  <c r="J92" i="36"/>
  <c r="O92" i="36"/>
  <c r="A93" i="36"/>
  <c r="D93" i="36"/>
  <c r="J93" i="36"/>
  <c r="O93" i="36"/>
  <c r="A94" i="36"/>
  <c r="D94" i="36"/>
  <c r="J94" i="36"/>
  <c r="O94" i="36"/>
  <c r="A95" i="36"/>
  <c r="D95" i="36"/>
  <c r="J95" i="36"/>
  <c r="O95" i="36"/>
  <c r="A96" i="36"/>
  <c r="D96" i="36"/>
  <c r="J96" i="36"/>
  <c r="O96" i="36"/>
  <c r="A97" i="36"/>
  <c r="D97" i="36"/>
  <c r="J97" i="36"/>
  <c r="O97" i="36"/>
  <c r="A98" i="36"/>
  <c r="D98" i="36"/>
  <c r="J98" i="36"/>
  <c r="O98" i="36"/>
  <c r="A99" i="36"/>
  <c r="D99" i="36"/>
  <c r="J99" i="36"/>
  <c r="O99" i="36"/>
  <c r="A100" i="36"/>
  <c r="D100" i="36"/>
  <c r="J100" i="36"/>
  <c r="O100" i="36"/>
  <c r="A101" i="36"/>
  <c r="D101" i="36"/>
  <c r="J101" i="36"/>
  <c r="O101" i="36"/>
  <c r="A102" i="36"/>
  <c r="D102" i="36"/>
  <c r="J102" i="36"/>
  <c r="O102" i="36"/>
  <c r="A103" i="36"/>
  <c r="D103" i="36"/>
  <c r="J103" i="36"/>
  <c r="O103" i="36"/>
  <c r="A104" i="36"/>
  <c r="D104" i="36"/>
  <c r="J104" i="36"/>
  <c r="O104" i="36"/>
  <c r="A105" i="36"/>
  <c r="D105" i="36"/>
  <c r="J105" i="36"/>
  <c r="O105" i="36"/>
  <c r="A106" i="36"/>
  <c r="D106" i="36"/>
  <c r="J106" i="36"/>
  <c r="O106" i="36"/>
  <c r="A107" i="36"/>
  <c r="D107" i="36"/>
  <c r="J107" i="36"/>
  <c r="O107" i="36"/>
  <c r="A108" i="36"/>
  <c r="D108" i="36"/>
  <c r="J108" i="36"/>
  <c r="O108" i="36"/>
  <c r="A109" i="36"/>
  <c r="D109" i="36"/>
  <c r="J109" i="36"/>
  <c r="O109" i="36"/>
  <c r="A110" i="36"/>
  <c r="D110" i="36"/>
  <c r="J110" i="36"/>
  <c r="O110" i="36"/>
  <c r="A111" i="36"/>
  <c r="D111" i="36"/>
  <c r="J111" i="36"/>
  <c r="O111" i="36"/>
  <c r="A112" i="36"/>
  <c r="D112" i="36"/>
  <c r="J112" i="36"/>
  <c r="O112" i="36"/>
  <c r="A113" i="36"/>
  <c r="D113" i="36"/>
  <c r="J113" i="36"/>
  <c r="O113" i="36"/>
  <c r="A114" i="36"/>
  <c r="D114" i="36"/>
  <c r="J114" i="36"/>
  <c r="O114" i="36"/>
  <c r="A115" i="36"/>
  <c r="D115" i="36"/>
  <c r="J115" i="36"/>
  <c r="O115" i="36"/>
  <c r="A116" i="36"/>
  <c r="D116" i="36"/>
  <c r="J116" i="36"/>
  <c r="O116" i="36"/>
  <c r="A117" i="36"/>
  <c r="D117" i="36"/>
  <c r="J117" i="36"/>
  <c r="O117" i="36"/>
  <c r="A118" i="36"/>
  <c r="D118" i="36"/>
  <c r="J118" i="36"/>
  <c r="O118" i="36"/>
  <c r="A119" i="36"/>
  <c r="D119" i="36"/>
  <c r="J119" i="36"/>
  <c r="O119" i="36"/>
  <c r="A120" i="36"/>
  <c r="D120" i="36"/>
  <c r="J120" i="36"/>
  <c r="O120" i="36"/>
  <c r="A121" i="36"/>
  <c r="D121" i="36"/>
  <c r="J121" i="36"/>
  <c r="O121" i="36"/>
  <c r="Q9" i="37" l="1"/>
  <c r="S28" i="37"/>
  <c r="AA28" i="37" s="1"/>
  <c r="Q18" i="37"/>
  <c r="X18" i="37" s="1"/>
  <c r="Q26" i="37"/>
  <c r="X26" i="37" s="1"/>
  <c r="Z26" i="37" s="1"/>
  <c r="Q7" i="37"/>
  <c r="X7" i="37" s="1"/>
  <c r="Q34" i="37"/>
  <c r="X34" i="37" s="1"/>
  <c r="Q11" i="37"/>
  <c r="Q5" i="37"/>
  <c r="V5" i="37" s="1"/>
  <c r="W5" i="37" s="1"/>
  <c r="Q13" i="37"/>
  <c r="X13" i="37" s="1"/>
  <c r="Z13" i="37" s="1"/>
  <c r="Q32" i="37"/>
  <c r="X32" i="37" s="1"/>
  <c r="Q51" i="37"/>
  <c r="X51" i="37" s="1"/>
  <c r="Z51" i="37" s="1"/>
  <c r="AD51" i="37" s="1"/>
  <c r="Q6" i="37"/>
  <c r="X6" i="37" s="1"/>
  <c r="Z6" i="37" s="1"/>
  <c r="Q14" i="37"/>
  <c r="V14" i="37" s="1"/>
  <c r="W14" i="37" s="1"/>
  <c r="V11" i="37"/>
  <c r="W11" i="37" s="1"/>
  <c r="S36" i="37"/>
  <c r="AA36" i="37" s="1"/>
  <c r="Q39" i="37"/>
  <c r="V39" i="37" s="1"/>
  <c r="W39" i="37" s="1"/>
  <c r="Q50" i="37"/>
  <c r="X50" i="37" s="1"/>
  <c r="Z50" i="37" s="1"/>
  <c r="S16" i="37"/>
  <c r="AA16" i="37" s="1"/>
  <c r="Q23" i="37"/>
  <c r="V23" i="37" s="1"/>
  <c r="W23" i="37" s="1"/>
  <c r="S52" i="37"/>
  <c r="AA52" i="37" s="1"/>
  <c r="Q56" i="37"/>
  <c r="X56" i="37" s="1"/>
  <c r="Z56" i="37" s="1"/>
  <c r="Q61" i="37"/>
  <c r="X61" i="37" s="1"/>
  <c r="Q20" i="37"/>
  <c r="X20" i="37" s="1"/>
  <c r="Z20" i="37" s="1"/>
  <c r="S44" i="37"/>
  <c r="AA44" i="37" s="1"/>
  <c r="Q59" i="37"/>
  <c r="X11" i="37"/>
  <c r="Z11" i="37" s="1"/>
  <c r="AD11" i="37" s="1"/>
  <c r="Q24" i="37"/>
  <c r="Q42" i="37"/>
  <c r="X42" i="37" s="1"/>
  <c r="Y42" i="37" s="1"/>
  <c r="Q48" i="37"/>
  <c r="X48" i="37" s="1"/>
  <c r="Z48" i="37" s="1"/>
  <c r="AD48" i="37" s="1"/>
  <c r="S53" i="37"/>
  <c r="AA53" i="37" s="1"/>
  <c r="V26" i="37"/>
  <c r="W26" i="37" s="1"/>
  <c r="Q57" i="37"/>
  <c r="X57" i="37" s="1"/>
  <c r="Y57" i="37" s="1"/>
  <c r="Q40" i="37"/>
  <c r="X40" i="37" s="1"/>
  <c r="V9" i="37"/>
  <c r="W9" i="37" s="1"/>
  <c r="V18" i="37"/>
  <c r="W18" i="37" s="1"/>
  <c r="X9" i="37"/>
  <c r="Z9" i="37" s="1"/>
  <c r="AC51" i="37"/>
  <c r="Q58" i="37"/>
  <c r="X58" i="37" s="1"/>
  <c r="Z58" i="37" s="1"/>
  <c r="AD58" i="37" s="1"/>
  <c r="Q10" i="37"/>
  <c r="X10" i="37" s="1"/>
  <c r="Y10" i="37" s="1"/>
  <c r="X4" i="37"/>
  <c r="X8" i="37"/>
  <c r="Z7" i="37"/>
  <c r="Y7" i="37"/>
  <c r="X22" i="37"/>
  <c r="X38" i="37"/>
  <c r="S4" i="37"/>
  <c r="AA4" i="37" s="1"/>
  <c r="S8" i="37"/>
  <c r="AA8" i="37" s="1"/>
  <c r="Y13" i="37"/>
  <c r="S21" i="37"/>
  <c r="AA21" i="37" s="1"/>
  <c r="S22" i="37"/>
  <c r="AA22" i="37" s="1"/>
  <c r="S37" i="37"/>
  <c r="AA37" i="37" s="1"/>
  <c r="S38" i="37"/>
  <c r="AA38" i="37" s="1"/>
  <c r="S54" i="37"/>
  <c r="AA54" i="37" s="1"/>
  <c r="AD56" i="37"/>
  <c r="V7" i="37"/>
  <c r="W7" i="37" s="1"/>
  <c r="Q46" i="37"/>
  <c r="X53" i="37"/>
  <c r="Y56" i="37"/>
  <c r="Q63" i="37"/>
  <c r="X37" i="37"/>
  <c r="X16" i="37"/>
  <c r="Z18" i="37"/>
  <c r="Y18" i="37"/>
  <c r="X44" i="37"/>
  <c r="V44" i="37"/>
  <c r="W44" i="37" s="1"/>
  <c r="X45" i="37"/>
  <c r="X52" i="37"/>
  <c r="X62" i="37"/>
  <c r="Y9" i="37"/>
  <c r="Q15" i="37"/>
  <c r="X23" i="37"/>
  <c r="Z28" i="37"/>
  <c r="Y28" i="37"/>
  <c r="Q30" i="37"/>
  <c r="S45" i="37"/>
  <c r="AA45" i="37" s="1"/>
  <c r="Q47" i="37"/>
  <c r="Z61" i="37"/>
  <c r="Y61" i="37"/>
  <c r="S62" i="37"/>
  <c r="AA62" i="37" s="1"/>
  <c r="X29" i="37"/>
  <c r="Z34" i="37"/>
  <c r="Y34" i="37"/>
  <c r="X21" i="37"/>
  <c r="X36" i="37"/>
  <c r="S29" i="37"/>
  <c r="AA29" i="37" s="1"/>
  <c r="Q31" i="37"/>
  <c r="Y50" i="37"/>
  <c r="V56" i="37"/>
  <c r="W56" i="37" s="1"/>
  <c r="X54" i="37"/>
  <c r="Q55" i="37"/>
  <c r="AA57" i="37"/>
  <c r="Q17" i="37"/>
  <c r="V20" i="37"/>
  <c r="W20" i="37" s="1"/>
  <c r="Q25" i="37"/>
  <c r="Q33" i="37"/>
  <c r="Q41" i="37"/>
  <c r="Q49" i="37"/>
  <c r="Q12" i="37"/>
  <c r="Y58" i="37"/>
  <c r="V61" i="37"/>
  <c r="W61" i="37" s="1"/>
  <c r="Q19" i="37"/>
  <c r="Q27" i="37"/>
  <c r="Q35" i="37"/>
  <c r="Q43" i="37"/>
  <c r="Q60" i="37"/>
  <c r="Y11" i="37" l="1"/>
  <c r="V6" i="37"/>
  <c r="W6" i="37" s="1"/>
  <c r="Y6" i="37"/>
  <c r="X39" i="37"/>
  <c r="AE56" i="37"/>
  <c r="AF56" i="37" s="1"/>
  <c r="Y26" i="37"/>
  <c r="V13" i="37"/>
  <c r="W13" i="37" s="1"/>
  <c r="X5" i="37"/>
  <c r="V36" i="37"/>
  <c r="W36" i="37" s="1"/>
  <c r="Z42" i="37"/>
  <c r="AD42" i="37" s="1"/>
  <c r="AE42" i="37" s="1"/>
  <c r="AF42" i="37" s="1"/>
  <c r="V50" i="37"/>
  <c r="W50" i="37" s="1"/>
  <c r="V32" i="37"/>
  <c r="W32" i="37" s="1"/>
  <c r="V54" i="37"/>
  <c r="W54" i="37" s="1"/>
  <c r="Z57" i="37"/>
  <c r="AD57" i="37" s="1"/>
  <c r="AE57" i="37" s="1"/>
  <c r="AF57" i="37" s="1"/>
  <c r="X14" i="37"/>
  <c r="Y14" i="37" s="1"/>
  <c r="V51" i="37"/>
  <c r="W51" i="37" s="1"/>
  <c r="Y51" i="37"/>
  <c r="AE51" i="37" s="1"/>
  <c r="AF51" i="37" s="1"/>
  <c r="V29" i="37"/>
  <c r="W29" i="37" s="1"/>
  <c r="V57" i="37"/>
  <c r="W57" i="37" s="1"/>
  <c r="V21" i="37"/>
  <c r="W21" i="37" s="1"/>
  <c r="Y20" i="37"/>
  <c r="V48" i="37"/>
  <c r="W48" i="37" s="1"/>
  <c r="V62" i="37"/>
  <c r="W62" i="37" s="1"/>
  <c r="Y48" i="37"/>
  <c r="AE48" i="37" s="1"/>
  <c r="AF48" i="37" s="1"/>
  <c r="Z40" i="37"/>
  <c r="AD40" i="37" s="1"/>
  <c r="Y40" i="37"/>
  <c r="X59" i="37"/>
  <c r="V59" i="37"/>
  <c r="W59" i="37" s="1"/>
  <c r="AE11" i="37"/>
  <c r="AF11" i="37" s="1"/>
  <c r="V24" i="37"/>
  <c r="W24" i="37" s="1"/>
  <c r="X24" i="37"/>
  <c r="V53" i="37"/>
  <c r="W53" i="37" s="1"/>
  <c r="V42" i="37"/>
  <c r="W42" i="37" s="1"/>
  <c r="Z10" i="37"/>
  <c r="AD10" i="37" s="1"/>
  <c r="X43" i="37"/>
  <c r="V43" i="37"/>
  <c r="W43" i="37" s="1"/>
  <c r="X12" i="37"/>
  <c r="V12" i="37"/>
  <c r="W12" i="37" s="1"/>
  <c r="X17" i="37"/>
  <c r="V17" i="37"/>
  <c r="W17" i="37" s="1"/>
  <c r="AD28" i="37"/>
  <c r="Y45" i="37"/>
  <c r="Z45" i="37"/>
  <c r="Z16" i="37"/>
  <c r="Y16" i="37"/>
  <c r="AD13" i="37"/>
  <c r="AE13" i="37" s="1"/>
  <c r="AF13" i="37" s="1"/>
  <c r="V38" i="37"/>
  <c r="W38" i="37" s="1"/>
  <c r="X35" i="37"/>
  <c r="V35" i="37"/>
  <c r="W35" i="37" s="1"/>
  <c r="Y54" i="37"/>
  <c r="Z54" i="37"/>
  <c r="AD50" i="37"/>
  <c r="AE50" i="37" s="1"/>
  <c r="AF50" i="37" s="1"/>
  <c r="Y21" i="37"/>
  <c r="Z21" i="37"/>
  <c r="Y29" i="37"/>
  <c r="Z29" i="37"/>
  <c r="V47" i="37"/>
  <c r="W47" i="37" s="1"/>
  <c r="X47" i="37"/>
  <c r="Y62" i="37"/>
  <c r="Z62" i="37"/>
  <c r="Z38" i="37"/>
  <c r="Y38" i="37"/>
  <c r="AD6" i="37"/>
  <c r="AE6" i="37" s="1"/>
  <c r="AF6" i="37" s="1"/>
  <c r="X27" i="37"/>
  <c r="V27" i="37"/>
  <c r="W27" i="37" s="1"/>
  <c r="V49" i="37"/>
  <c r="W49" i="37" s="1"/>
  <c r="X49" i="37"/>
  <c r="V31" i="37"/>
  <c r="W31" i="37" s="1"/>
  <c r="X31" i="37"/>
  <c r="Z23" i="37"/>
  <c r="Y23" i="37"/>
  <c r="Z44" i="37"/>
  <c r="Y44" i="37"/>
  <c r="Z53" i="37"/>
  <c r="Y53" i="37"/>
  <c r="V8" i="37"/>
  <c r="W8" i="37" s="1"/>
  <c r="X19" i="37"/>
  <c r="V19" i="37"/>
  <c r="W19" i="37" s="1"/>
  <c r="V41" i="37"/>
  <c r="W41" i="37" s="1"/>
  <c r="X41" i="37"/>
  <c r="V15" i="37"/>
  <c r="W15" i="37" s="1"/>
  <c r="X15" i="37"/>
  <c r="Z22" i="37"/>
  <c r="Y22" i="37"/>
  <c r="Y8" i="37"/>
  <c r="Z8" i="37"/>
  <c r="X33" i="37"/>
  <c r="V33" i="37"/>
  <c r="W33" i="37" s="1"/>
  <c r="X55" i="37"/>
  <c r="V55" i="37"/>
  <c r="W55" i="37" s="1"/>
  <c r="Z39" i="37"/>
  <c r="Y39" i="37"/>
  <c r="X46" i="37"/>
  <c r="X60" i="37"/>
  <c r="V60" i="37"/>
  <c r="W60" i="37" s="1"/>
  <c r="AD61" i="37"/>
  <c r="AE61" i="37" s="1"/>
  <c r="AF61" i="37" s="1"/>
  <c r="X30" i="37"/>
  <c r="V30" i="37"/>
  <c r="W30" i="37" s="1"/>
  <c r="Z52" i="37"/>
  <c r="Y52" i="37"/>
  <c r="V37" i="37"/>
  <c r="W37" i="37" s="1"/>
  <c r="V25" i="37"/>
  <c r="W25" i="37" s="1"/>
  <c r="X25" i="37"/>
  <c r="AD34" i="37"/>
  <c r="Y37" i="37"/>
  <c r="Z37" i="37"/>
  <c r="AD7" i="37"/>
  <c r="AE7" i="37" s="1"/>
  <c r="AF7" i="37" s="1"/>
  <c r="AD20" i="37"/>
  <c r="Z36" i="37"/>
  <c r="Y36" i="37"/>
  <c r="Z32" i="37"/>
  <c r="Y32" i="37"/>
  <c r="AD9" i="37"/>
  <c r="AE9" i="37" s="1"/>
  <c r="AF9" i="37" s="1"/>
  <c r="V45" i="37"/>
  <c r="W45" i="37" s="1"/>
  <c r="AD18" i="37"/>
  <c r="AE18" i="37" s="1"/>
  <c r="AF18" i="37" s="1"/>
  <c r="X63" i="37"/>
  <c r="V63" i="37"/>
  <c r="W63" i="37" s="1"/>
  <c r="AD26" i="37"/>
  <c r="AE26" i="37" s="1"/>
  <c r="AF26" i="37" s="1"/>
  <c r="Y4" i="37"/>
  <c r="Z5" i="37" l="1"/>
  <c r="Y5" i="37"/>
  <c r="Z14" i="37"/>
  <c r="AE20" i="37"/>
  <c r="AF20" i="37" s="1"/>
  <c r="Z59" i="37"/>
  <c r="AD59" i="37" s="1"/>
  <c r="Y59" i="37"/>
  <c r="Z24" i="37"/>
  <c r="Y24" i="37"/>
  <c r="AD37" i="37"/>
  <c r="AE37" i="37" s="1"/>
  <c r="AF37" i="37" s="1"/>
  <c r="Z60" i="37"/>
  <c r="Y60" i="37"/>
  <c r="Z41" i="37"/>
  <c r="Y41" i="37"/>
  <c r="AD53" i="37"/>
  <c r="AE53" i="37" s="1"/>
  <c r="AF53" i="37" s="1"/>
  <c r="AD52" i="37"/>
  <c r="AD22" i="37"/>
  <c r="Z55" i="37"/>
  <c r="Y55" i="37"/>
  <c r="Z19" i="37"/>
  <c r="Y19" i="37"/>
  <c r="AD44" i="37"/>
  <c r="AE44" i="37" s="1"/>
  <c r="AF44" i="37" s="1"/>
  <c r="Z35" i="37"/>
  <c r="Y35" i="37"/>
  <c r="Z17" i="37"/>
  <c r="Y17" i="37"/>
  <c r="AD36" i="37"/>
  <c r="AE36" i="37" s="1"/>
  <c r="AF36" i="37" s="1"/>
  <c r="Z30" i="37"/>
  <c r="Y30" i="37"/>
  <c r="Z27" i="37"/>
  <c r="Y27" i="37"/>
  <c r="AD16" i="37"/>
  <c r="Z25" i="37"/>
  <c r="Y25" i="37"/>
  <c r="Z33" i="37"/>
  <c r="Y33" i="37"/>
  <c r="AD23" i="37"/>
  <c r="AE23" i="37" s="1"/>
  <c r="AF23" i="37" s="1"/>
  <c r="Y47" i="37"/>
  <c r="Z47" i="37"/>
  <c r="AD45" i="37"/>
  <c r="AE45" i="37" s="1"/>
  <c r="AF45" i="37" s="1"/>
  <c r="Z12" i="37"/>
  <c r="Y12" i="37"/>
  <c r="AD38" i="37"/>
  <c r="AE38" i="37" s="1"/>
  <c r="AF38" i="37" s="1"/>
  <c r="Z49" i="37"/>
  <c r="Y49" i="37"/>
  <c r="Y46" i="37"/>
  <c r="Z46" i="37"/>
  <c r="AD21" i="37"/>
  <c r="AE21" i="37" s="1"/>
  <c r="AF21" i="37" s="1"/>
  <c r="AD8" i="37"/>
  <c r="AE8" i="37" s="1"/>
  <c r="AF8" i="37" s="1"/>
  <c r="Y15" i="37"/>
  <c r="Z15" i="37"/>
  <c r="AD62" i="37"/>
  <c r="AE62" i="37" s="1"/>
  <c r="AF62" i="37" s="1"/>
  <c r="Z63" i="37"/>
  <c r="Y63" i="37"/>
  <c r="AD32" i="37"/>
  <c r="AE32" i="37" s="1"/>
  <c r="AF32" i="37" s="1"/>
  <c r="AD39" i="37"/>
  <c r="AE39" i="37" s="1"/>
  <c r="AF39" i="37" s="1"/>
  <c r="Z31" i="37"/>
  <c r="Y31" i="37"/>
  <c r="AD29" i="37"/>
  <c r="AE29" i="37" s="1"/>
  <c r="AF29" i="37" s="1"/>
  <c r="AD54" i="37"/>
  <c r="AE54" i="37" s="1"/>
  <c r="AF54" i="37" s="1"/>
  <c r="AD14" i="37"/>
  <c r="AE14" i="37" s="1"/>
  <c r="AF14" i="37" s="1"/>
  <c r="Z43" i="37"/>
  <c r="Y43" i="37"/>
  <c r="AD5" i="37" l="1"/>
  <c r="AE5" i="37"/>
  <c r="AF5" i="37" s="1"/>
  <c r="AE59" i="37"/>
  <c r="AF59" i="37" s="1"/>
  <c r="AD24" i="37"/>
  <c r="AE24" i="37"/>
  <c r="AF24" i="37" s="1"/>
  <c r="AD15" i="37"/>
  <c r="AE15" i="37" s="1"/>
  <c r="AF15" i="37" s="1"/>
  <c r="AD35" i="37"/>
  <c r="AE35" i="37" s="1"/>
  <c r="AF35" i="37" s="1"/>
  <c r="AD12" i="37"/>
  <c r="AE12" i="37" s="1"/>
  <c r="AF12" i="37" s="1"/>
  <c r="AD41" i="37"/>
  <c r="AE41" i="37" s="1"/>
  <c r="AF41" i="37" s="1"/>
  <c r="AD33" i="37"/>
  <c r="AE33" i="37" s="1"/>
  <c r="AF33" i="37" s="1"/>
  <c r="AD27" i="37"/>
  <c r="AE27" i="37" s="1"/>
  <c r="AF27" i="37" s="1"/>
  <c r="AD55" i="37"/>
  <c r="AE55" i="37" s="1"/>
  <c r="AF55" i="37" s="1"/>
  <c r="AD63" i="37"/>
  <c r="AE63" i="37" s="1"/>
  <c r="AF63" i="37" s="1"/>
  <c r="AD49" i="37"/>
  <c r="AE49" i="37" s="1"/>
  <c r="AF49" i="37" s="1"/>
  <c r="AD47" i="37"/>
  <c r="AE47" i="37" s="1"/>
  <c r="AF47" i="37" s="1"/>
  <c r="AD60" i="37"/>
  <c r="AE60" i="37" s="1"/>
  <c r="AF60" i="37" s="1"/>
  <c r="AD46" i="37"/>
  <c r="AD43" i="37"/>
  <c r="AE43" i="37" s="1"/>
  <c r="AF43" i="37" s="1"/>
  <c r="AD31" i="37"/>
  <c r="AE31" i="37" s="1"/>
  <c r="AF31" i="37" s="1"/>
  <c r="AD30" i="37"/>
  <c r="AE30" i="37" s="1"/>
  <c r="AF30" i="37" s="1"/>
  <c r="AD17" i="37"/>
  <c r="AE17" i="37" s="1"/>
  <c r="AF17" i="37" s="1"/>
  <c r="AD19" i="37"/>
  <c r="AE19" i="37" s="1"/>
  <c r="AF19" i="37" s="1"/>
  <c r="AD25" i="37"/>
  <c r="AE25" i="37" s="1"/>
  <c r="AF25" i="37" s="1"/>
  <c r="W102" i="20" l="1"/>
  <c r="X102" i="20"/>
  <c r="AA102" i="20"/>
  <c r="AB102" i="20"/>
  <c r="AE102" i="20"/>
  <c r="AF102" i="20"/>
  <c r="H105" i="19"/>
  <c r="I105" i="19"/>
  <c r="J105" i="19"/>
  <c r="M105" i="19"/>
  <c r="H106" i="19"/>
  <c r="I106" i="19"/>
  <c r="J106" i="19"/>
  <c r="M106" i="19"/>
  <c r="H107" i="19"/>
  <c r="I107" i="19"/>
  <c r="J107" i="19"/>
  <c r="M107" i="19"/>
  <c r="H108" i="19"/>
  <c r="I108" i="19"/>
  <c r="J108" i="19"/>
  <c r="M108" i="19"/>
  <c r="H109" i="19"/>
  <c r="I109" i="19"/>
  <c r="J109" i="19"/>
  <c r="M109" i="19"/>
  <c r="H110" i="19"/>
  <c r="I110" i="19"/>
  <c r="J110" i="19"/>
  <c r="M110" i="19"/>
  <c r="H111" i="19"/>
  <c r="I111" i="19"/>
  <c r="J111" i="19"/>
  <c r="M111" i="19"/>
  <c r="H112" i="19"/>
  <c r="I112" i="19"/>
  <c r="J112" i="19"/>
  <c r="M112" i="19"/>
  <c r="H113" i="19"/>
  <c r="I113" i="19"/>
  <c r="J113" i="19"/>
  <c r="M113" i="19"/>
  <c r="H114" i="19"/>
  <c r="I114" i="19"/>
  <c r="J114" i="19"/>
  <c r="M114" i="19"/>
  <c r="H115" i="19"/>
  <c r="I115" i="19"/>
  <c r="J115" i="19"/>
  <c r="M115" i="19"/>
  <c r="H116" i="19"/>
  <c r="I116" i="19"/>
  <c r="J116" i="19"/>
  <c r="M116" i="19"/>
  <c r="H117" i="19"/>
  <c r="I117" i="19"/>
  <c r="J117" i="19"/>
  <c r="M117" i="19"/>
  <c r="H118" i="19"/>
  <c r="I118" i="19"/>
  <c r="J118" i="19"/>
  <c r="M118" i="19"/>
  <c r="H119" i="19"/>
  <c r="I119" i="19"/>
  <c r="J119" i="19"/>
  <c r="M119" i="19"/>
  <c r="H120" i="19"/>
  <c r="I120" i="19"/>
  <c r="J120" i="19"/>
  <c r="M120" i="19"/>
  <c r="H121" i="19"/>
  <c r="I121" i="19"/>
  <c r="J121" i="19"/>
  <c r="M121" i="19"/>
  <c r="H122" i="19"/>
  <c r="I122" i="19"/>
  <c r="J122" i="19"/>
  <c r="M122" i="19"/>
  <c r="H123" i="19"/>
  <c r="I123" i="19"/>
  <c r="J123" i="19"/>
  <c r="M123" i="19"/>
  <c r="H124" i="19"/>
  <c r="I124" i="19"/>
  <c r="J124" i="19"/>
  <c r="M124" i="19"/>
  <c r="H125" i="19"/>
  <c r="I125" i="19"/>
  <c r="J125" i="19"/>
  <c r="M125" i="19"/>
  <c r="H126" i="19"/>
  <c r="I126" i="19"/>
  <c r="J126" i="19"/>
  <c r="M126" i="19"/>
  <c r="N126" i="19"/>
  <c r="H127" i="19"/>
  <c r="I127" i="19"/>
  <c r="J127" i="19"/>
  <c r="M127" i="19"/>
  <c r="N127" i="19"/>
  <c r="H128" i="19"/>
  <c r="I128" i="19"/>
  <c r="J128" i="19"/>
  <c r="M128" i="19"/>
  <c r="N128" i="19"/>
  <c r="H129" i="19"/>
  <c r="I129" i="19"/>
  <c r="J129" i="19"/>
  <c r="M129" i="19"/>
  <c r="N129" i="19"/>
  <c r="H130" i="19"/>
  <c r="I130" i="19"/>
  <c r="J130" i="19"/>
  <c r="M130" i="19"/>
  <c r="N130" i="19"/>
  <c r="H131" i="19"/>
  <c r="I131" i="19"/>
  <c r="J131" i="19"/>
  <c r="M131" i="19"/>
  <c r="N131" i="19"/>
  <c r="H132" i="19"/>
  <c r="I132" i="19"/>
  <c r="J132" i="19"/>
  <c r="M132" i="19"/>
  <c r="N132" i="19"/>
  <c r="H133" i="19"/>
  <c r="I133" i="19"/>
  <c r="J133" i="19"/>
  <c r="M133" i="19"/>
  <c r="N133" i="19"/>
  <c r="H134" i="19"/>
  <c r="I134" i="19"/>
  <c r="J134" i="19"/>
  <c r="M134" i="19"/>
  <c r="N134" i="19"/>
  <c r="H135" i="19"/>
  <c r="I135" i="19"/>
  <c r="J135" i="19"/>
  <c r="M135" i="19"/>
  <c r="N135" i="19"/>
  <c r="H136" i="19"/>
  <c r="I136" i="19"/>
  <c r="J136" i="19"/>
  <c r="M136" i="19"/>
  <c r="N136" i="19"/>
  <c r="H137" i="19"/>
  <c r="I137" i="19"/>
  <c r="J137" i="19"/>
  <c r="M137" i="19"/>
  <c r="N137" i="19"/>
  <c r="H138" i="19"/>
  <c r="I138" i="19"/>
  <c r="J138" i="19"/>
  <c r="M138" i="19"/>
  <c r="N138" i="19"/>
  <c r="H139" i="19"/>
  <c r="I139" i="19"/>
  <c r="J139" i="19"/>
  <c r="M139" i="19"/>
  <c r="N139" i="19"/>
  <c r="H140" i="19"/>
  <c r="I140" i="19"/>
  <c r="J140" i="19"/>
  <c r="M140" i="19"/>
  <c r="N140" i="19"/>
  <c r="H141" i="19"/>
  <c r="I141" i="19"/>
  <c r="J141" i="19"/>
  <c r="M141" i="19"/>
  <c r="N141" i="19"/>
  <c r="H142" i="19"/>
  <c r="I142" i="19"/>
  <c r="J142" i="19"/>
  <c r="M142" i="19"/>
  <c r="N142" i="19"/>
  <c r="H143" i="19"/>
  <c r="I143" i="19"/>
  <c r="J143" i="19"/>
  <c r="M143" i="19"/>
  <c r="N143" i="19"/>
  <c r="H144" i="19"/>
  <c r="I144" i="19"/>
  <c r="J144" i="19"/>
  <c r="M144" i="19"/>
  <c r="N144" i="19"/>
  <c r="H145" i="19"/>
  <c r="I145" i="19"/>
  <c r="J145" i="19"/>
  <c r="M145" i="19"/>
  <c r="N145" i="19"/>
  <c r="H146" i="19"/>
  <c r="I146" i="19"/>
  <c r="J146" i="19"/>
  <c r="M146" i="19"/>
  <c r="N146" i="19"/>
  <c r="H147" i="19"/>
  <c r="I147" i="19"/>
  <c r="J147" i="19"/>
  <c r="M147" i="19"/>
  <c r="N147" i="19"/>
  <c r="H148" i="19"/>
  <c r="I148" i="19"/>
  <c r="J148" i="19"/>
  <c r="M148" i="19"/>
  <c r="N148" i="19"/>
  <c r="H149" i="19"/>
  <c r="I149" i="19"/>
  <c r="J149" i="19"/>
  <c r="M149" i="19"/>
  <c r="N149" i="19"/>
  <c r="H150" i="19"/>
  <c r="I150" i="19"/>
  <c r="J150" i="19"/>
  <c r="M150" i="19"/>
  <c r="N150" i="19"/>
  <c r="H151" i="19"/>
  <c r="I151" i="19"/>
  <c r="J151" i="19"/>
  <c r="M151" i="19"/>
  <c r="N151" i="19"/>
  <c r="H152" i="19"/>
  <c r="I152" i="19"/>
  <c r="J152" i="19"/>
  <c r="M152" i="19"/>
  <c r="N152" i="19"/>
  <c r="H153" i="19"/>
  <c r="I153" i="19"/>
  <c r="J153" i="19"/>
  <c r="M153" i="19"/>
  <c r="N153" i="19"/>
  <c r="H154" i="19"/>
  <c r="I154" i="19"/>
  <c r="J154" i="19"/>
  <c r="M154" i="19"/>
  <c r="N154" i="19"/>
  <c r="H155" i="19"/>
  <c r="I155" i="19"/>
  <c r="J155" i="19"/>
  <c r="M155" i="19"/>
  <c r="N155" i="19"/>
  <c r="H156" i="19"/>
  <c r="I156" i="19"/>
  <c r="J156" i="19"/>
  <c r="M156" i="19"/>
  <c r="N156" i="19"/>
  <c r="H157" i="19"/>
  <c r="I157" i="19"/>
  <c r="J157" i="19"/>
  <c r="M157" i="19"/>
  <c r="N157" i="19"/>
  <c r="H158" i="19"/>
  <c r="I158" i="19"/>
  <c r="J158" i="19"/>
  <c r="M158" i="19"/>
  <c r="N158" i="19"/>
  <c r="H159" i="19"/>
  <c r="I159" i="19"/>
  <c r="J159" i="19"/>
  <c r="M159" i="19"/>
  <c r="N159" i="19"/>
  <c r="H160" i="19"/>
  <c r="I160" i="19"/>
  <c r="J160" i="19"/>
  <c r="M160" i="19"/>
  <c r="N160" i="19"/>
  <c r="H161" i="19"/>
  <c r="I161" i="19"/>
  <c r="J161" i="19"/>
  <c r="M161" i="19"/>
  <c r="N161" i="19"/>
  <c r="H162" i="19"/>
  <c r="I162" i="19"/>
  <c r="J162" i="19"/>
  <c r="M162" i="19"/>
  <c r="N162" i="19"/>
  <c r="H163" i="19"/>
  <c r="I163" i="19"/>
  <c r="J163" i="19"/>
  <c r="M163" i="19"/>
  <c r="N163" i="19"/>
  <c r="H164" i="19"/>
  <c r="I164" i="19"/>
  <c r="J164" i="19"/>
  <c r="M164" i="19"/>
  <c r="N164" i="19"/>
  <c r="H165" i="19"/>
  <c r="I165" i="19"/>
  <c r="J165" i="19"/>
  <c r="M165" i="19"/>
  <c r="N165" i="19"/>
  <c r="H166" i="19"/>
  <c r="I166" i="19"/>
  <c r="J166" i="19"/>
  <c r="M166" i="19"/>
  <c r="N166" i="19"/>
  <c r="H167" i="19"/>
  <c r="I167" i="19"/>
  <c r="J167" i="19"/>
  <c r="M167" i="19"/>
  <c r="N167" i="19"/>
  <c r="H168" i="19"/>
  <c r="I168" i="19"/>
  <c r="J168" i="19"/>
  <c r="M168" i="19"/>
  <c r="N168" i="19"/>
  <c r="H169" i="19"/>
  <c r="I169" i="19"/>
  <c r="J169" i="19"/>
  <c r="M169" i="19"/>
  <c r="N169" i="19"/>
  <c r="H170" i="19"/>
  <c r="I170" i="19"/>
  <c r="J170" i="19"/>
  <c r="M170" i="19"/>
  <c r="N170" i="19"/>
  <c r="H171" i="19"/>
  <c r="I171" i="19"/>
  <c r="J171" i="19"/>
  <c r="M171" i="19"/>
  <c r="N171" i="19"/>
  <c r="H172" i="19"/>
  <c r="I172" i="19"/>
  <c r="J172" i="19"/>
  <c r="M172" i="19"/>
  <c r="N172" i="19"/>
  <c r="H173" i="19"/>
  <c r="I173" i="19"/>
  <c r="J173" i="19"/>
  <c r="M173" i="19"/>
  <c r="N173" i="19"/>
  <c r="H174" i="19"/>
  <c r="I174" i="19"/>
  <c r="J174" i="19"/>
  <c r="M174" i="19"/>
  <c r="N174" i="19"/>
  <c r="H175" i="19"/>
  <c r="I175" i="19"/>
  <c r="J175" i="19"/>
  <c r="M175" i="19"/>
  <c r="N175" i="19"/>
  <c r="H176" i="19"/>
  <c r="I176" i="19"/>
  <c r="J176" i="19"/>
  <c r="M176" i="19"/>
  <c r="N176" i="19"/>
  <c r="H177" i="19"/>
  <c r="I177" i="19"/>
  <c r="J177" i="19"/>
  <c r="M177" i="19"/>
  <c r="N177" i="19"/>
  <c r="H178" i="19"/>
  <c r="I178" i="19"/>
  <c r="J178" i="19"/>
  <c r="M178" i="19"/>
  <c r="N178" i="19"/>
  <c r="H179" i="19"/>
  <c r="I179" i="19"/>
  <c r="J179" i="19"/>
  <c r="M179" i="19"/>
  <c r="N179" i="19"/>
  <c r="H180" i="19"/>
  <c r="I180" i="19"/>
  <c r="J180" i="19"/>
  <c r="M180" i="19"/>
  <c r="N180" i="19"/>
  <c r="H181" i="19"/>
  <c r="I181" i="19"/>
  <c r="J181" i="19"/>
  <c r="M181" i="19"/>
  <c r="N181" i="19"/>
  <c r="H182" i="19"/>
  <c r="I182" i="19"/>
  <c r="J182" i="19"/>
  <c r="M182" i="19"/>
  <c r="N182" i="19"/>
  <c r="H183" i="19"/>
  <c r="I183" i="19"/>
  <c r="J183" i="19"/>
  <c r="M183" i="19"/>
  <c r="N183" i="19"/>
  <c r="H184" i="19"/>
  <c r="I184" i="19"/>
  <c r="J184" i="19"/>
  <c r="M184" i="19"/>
  <c r="N184" i="19"/>
  <c r="H185" i="19"/>
  <c r="I185" i="19"/>
  <c r="J185" i="19"/>
  <c r="M185" i="19"/>
  <c r="N185" i="19"/>
  <c r="H186" i="19"/>
  <c r="I186" i="19"/>
  <c r="J186" i="19"/>
  <c r="M186" i="19"/>
  <c r="N186" i="19"/>
  <c r="H187" i="19"/>
  <c r="I187" i="19"/>
  <c r="J187" i="19"/>
  <c r="M187" i="19"/>
  <c r="N187" i="19"/>
  <c r="H188" i="19"/>
  <c r="I188" i="19"/>
  <c r="J188" i="19"/>
  <c r="M188" i="19"/>
  <c r="N188" i="19"/>
  <c r="H189" i="19"/>
  <c r="I189" i="19"/>
  <c r="J189" i="19"/>
  <c r="M189" i="19"/>
  <c r="N189" i="19"/>
  <c r="H190" i="19"/>
  <c r="I190" i="19"/>
  <c r="J190" i="19"/>
  <c r="M190" i="19"/>
  <c r="N190" i="19"/>
  <c r="H191" i="19"/>
  <c r="I191" i="19"/>
  <c r="J191" i="19"/>
  <c r="M191" i="19"/>
  <c r="N191" i="19"/>
  <c r="H192" i="19"/>
  <c r="I192" i="19"/>
  <c r="J192" i="19"/>
  <c r="M192" i="19"/>
  <c r="N192" i="19"/>
  <c r="H193" i="19"/>
  <c r="I193" i="19"/>
  <c r="J193" i="19"/>
  <c r="M193" i="19"/>
  <c r="N193" i="19"/>
  <c r="H194" i="19"/>
  <c r="I194" i="19"/>
  <c r="J194" i="19"/>
  <c r="M194" i="19"/>
  <c r="N194" i="19"/>
  <c r="H195" i="19"/>
  <c r="I195" i="19"/>
  <c r="J195" i="19"/>
  <c r="M195" i="19"/>
  <c r="N195" i="19"/>
  <c r="H196" i="19"/>
  <c r="I196" i="19"/>
  <c r="J196" i="19"/>
  <c r="M196" i="19"/>
  <c r="N196" i="19"/>
  <c r="H197" i="19"/>
  <c r="I197" i="19"/>
  <c r="J197" i="19"/>
  <c r="M197" i="19"/>
  <c r="N197" i="19"/>
  <c r="H198" i="19"/>
  <c r="I198" i="19"/>
  <c r="J198" i="19"/>
  <c r="M198" i="19"/>
  <c r="N198" i="19"/>
  <c r="H199" i="19"/>
  <c r="I199" i="19"/>
  <c r="J199" i="19"/>
  <c r="M199" i="19"/>
  <c r="N199" i="19"/>
  <c r="H200" i="19"/>
  <c r="I200" i="19"/>
  <c r="J200" i="19"/>
  <c r="M200" i="19"/>
  <c r="N200" i="19"/>
  <c r="H201" i="19"/>
  <c r="I201" i="19"/>
  <c r="J201" i="19"/>
  <c r="M201" i="19"/>
  <c r="N201" i="19"/>
  <c r="H202" i="19"/>
  <c r="I202" i="19"/>
  <c r="J202" i="19"/>
  <c r="M202" i="19"/>
  <c r="N202" i="19"/>
  <c r="H104" i="19"/>
  <c r="I104" i="19"/>
  <c r="J104" i="19"/>
  <c r="M104" i="19"/>
  <c r="N104" i="19"/>
  <c r="O104" i="19"/>
  <c r="AX204" i="29"/>
  <c r="AQ204" i="29"/>
  <c r="AY204" i="29" s="1"/>
  <c r="AP204" i="29"/>
  <c r="AN204" i="29"/>
  <c r="AO204" i="29" s="1"/>
  <c r="AW204" i="29" s="1"/>
  <c r="AL204" i="29"/>
  <c r="AX203" i="29"/>
  <c r="AQ203" i="29"/>
  <c r="AY203" i="29" s="1"/>
  <c r="AP203" i="29"/>
  <c r="AN203" i="29"/>
  <c r="AL203" i="29"/>
  <c r="AJ203" i="29"/>
  <c r="AH203" i="29"/>
  <c r="AX202" i="29"/>
  <c r="AQ202" i="29"/>
  <c r="AY202" i="29" s="1"/>
  <c r="AP202" i="29"/>
  <c r="AN202" i="29"/>
  <c r="AO202" i="29" s="1"/>
  <c r="AW202" i="29" s="1"/>
  <c r="AL202" i="29"/>
  <c r="AJ202" i="29"/>
  <c r="AH202" i="29"/>
  <c r="AX201" i="29"/>
  <c r="AQ201" i="29"/>
  <c r="AY201" i="29" s="1"/>
  <c r="AP201" i="29"/>
  <c r="AN201" i="29"/>
  <c r="AO201" i="29" s="1"/>
  <c r="AW201" i="29" s="1"/>
  <c r="AL201" i="29"/>
  <c r="AJ201" i="29"/>
  <c r="AH201" i="29"/>
  <c r="AX200" i="29"/>
  <c r="AQ200" i="29"/>
  <c r="AY200" i="29" s="1"/>
  <c r="AP200" i="29"/>
  <c r="AN200" i="29"/>
  <c r="AM200" i="29" s="1"/>
  <c r="AL200" i="29"/>
  <c r="AJ200" i="29"/>
  <c r="AH200" i="29"/>
  <c r="AX199" i="29"/>
  <c r="AQ199" i="29"/>
  <c r="AY199" i="29" s="1"/>
  <c r="AP199" i="29"/>
  <c r="AN199" i="29"/>
  <c r="AO199" i="29" s="1"/>
  <c r="AW199" i="29" s="1"/>
  <c r="AL199" i="29"/>
  <c r="AJ199" i="29"/>
  <c r="AH199" i="29"/>
  <c r="AX198" i="29"/>
  <c r="AQ198" i="29"/>
  <c r="AY198" i="29" s="1"/>
  <c r="AP198" i="29"/>
  <c r="AN198" i="29"/>
  <c r="AO198" i="29" s="1"/>
  <c r="AW198" i="29" s="1"/>
  <c r="AL198" i="29"/>
  <c r="AJ198" i="29"/>
  <c r="AH198" i="29"/>
  <c r="AX197" i="29"/>
  <c r="AQ197" i="29"/>
  <c r="AY197" i="29" s="1"/>
  <c r="AP197" i="29"/>
  <c r="AN197" i="29"/>
  <c r="AO197" i="29" s="1"/>
  <c r="AW197" i="29" s="1"/>
  <c r="AL197" i="29"/>
  <c r="AJ197" i="29"/>
  <c r="AH197" i="29"/>
  <c r="AX196" i="29"/>
  <c r="AQ196" i="29"/>
  <c r="AY196" i="29" s="1"/>
  <c r="AP196" i="29"/>
  <c r="AN196" i="29"/>
  <c r="AO196" i="29" s="1"/>
  <c r="AW196" i="29" s="1"/>
  <c r="AL196" i="29"/>
  <c r="AJ196" i="29"/>
  <c r="AH196" i="29"/>
  <c r="AX195" i="29"/>
  <c r="AQ195" i="29"/>
  <c r="AY195" i="29" s="1"/>
  <c r="AP195" i="29"/>
  <c r="AN195" i="29"/>
  <c r="AL195" i="29"/>
  <c r="AJ195" i="29"/>
  <c r="AH195" i="29"/>
  <c r="AX194" i="29"/>
  <c r="AQ194" i="29"/>
  <c r="AY194" i="29" s="1"/>
  <c r="AP194" i="29"/>
  <c r="AN194" i="29"/>
  <c r="AO194" i="29" s="1"/>
  <c r="AW194" i="29" s="1"/>
  <c r="AL194" i="29"/>
  <c r="AJ194" i="29"/>
  <c r="AH194" i="29"/>
  <c r="AX193" i="29"/>
  <c r="AQ193" i="29"/>
  <c r="AY193" i="29" s="1"/>
  <c r="AP193" i="29"/>
  <c r="AN193" i="29"/>
  <c r="AO193" i="29" s="1"/>
  <c r="AW193" i="29" s="1"/>
  <c r="AL193" i="29"/>
  <c r="AJ193" i="29"/>
  <c r="AH193" i="29"/>
  <c r="AX192" i="29"/>
  <c r="AQ192" i="29"/>
  <c r="AY192" i="29" s="1"/>
  <c r="AP192" i="29"/>
  <c r="AN192" i="29"/>
  <c r="AM192" i="29" s="1"/>
  <c r="AL192" i="29"/>
  <c r="AJ192" i="29"/>
  <c r="AH192" i="29"/>
  <c r="AX191" i="29"/>
  <c r="AQ191" i="29"/>
  <c r="AY191" i="29" s="1"/>
  <c r="AP191" i="29"/>
  <c r="AN191" i="29"/>
  <c r="AO191" i="29" s="1"/>
  <c r="AL191" i="29"/>
  <c r="AJ191" i="29"/>
  <c r="AH191" i="29"/>
  <c r="AX190" i="29"/>
  <c r="AQ190" i="29"/>
  <c r="AY190" i="29" s="1"/>
  <c r="AP190" i="29"/>
  <c r="AN190" i="29"/>
  <c r="AO190" i="29" s="1"/>
  <c r="AW190" i="29" s="1"/>
  <c r="AL190" i="29"/>
  <c r="AJ190" i="29"/>
  <c r="AH190" i="29"/>
  <c r="AX189" i="29"/>
  <c r="AQ189" i="29"/>
  <c r="AY189" i="29" s="1"/>
  <c r="AP189" i="29"/>
  <c r="AN189" i="29"/>
  <c r="AO189" i="29" s="1"/>
  <c r="AW189" i="29" s="1"/>
  <c r="AL189" i="29"/>
  <c r="AJ189" i="29"/>
  <c r="AH189" i="29"/>
  <c r="AX188" i="29"/>
  <c r="AQ188" i="29"/>
  <c r="AY188" i="29" s="1"/>
  <c r="AP188" i="29"/>
  <c r="AN188" i="29"/>
  <c r="AO188" i="29" s="1"/>
  <c r="AW188" i="29" s="1"/>
  <c r="AL188" i="29"/>
  <c r="AJ188" i="29"/>
  <c r="AH188" i="29"/>
  <c r="AX187" i="29"/>
  <c r="AQ187" i="29"/>
  <c r="AY187" i="29" s="1"/>
  <c r="AP187" i="29"/>
  <c r="AN187" i="29"/>
  <c r="AL187" i="29"/>
  <c r="AJ187" i="29"/>
  <c r="AH187" i="29"/>
  <c r="AX186" i="29"/>
  <c r="AQ186" i="29"/>
  <c r="AY186" i="29" s="1"/>
  <c r="AP186" i="29"/>
  <c r="AN186" i="29"/>
  <c r="AO186" i="29" s="1"/>
  <c r="AW186" i="29" s="1"/>
  <c r="AL186" i="29"/>
  <c r="AJ186" i="29"/>
  <c r="AH186" i="29"/>
  <c r="AX185" i="29"/>
  <c r="AQ185" i="29"/>
  <c r="AY185" i="29" s="1"/>
  <c r="AP185" i="29"/>
  <c r="AN185" i="29"/>
  <c r="AO185" i="29" s="1"/>
  <c r="AW185" i="29" s="1"/>
  <c r="AL185" i="29"/>
  <c r="AJ185" i="29"/>
  <c r="AH185" i="29"/>
  <c r="AX184" i="29"/>
  <c r="AQ184" i="29"/>
  <c r="AY184" i="29" s="1"/>
  <c r="AP184" i="29"/>
  <c r="AN184" i="29"/>
  <c r="AM184" i="29" s="1"/>
  <c r="AL184" i="29"/>
  <c r="AJ184" i="29"/>
  <c r="AH184" i="29"/>
  <c r="AX183" i="29"/>
  <c r="AQ183" i="29"/>
  <c r="AY183" i="29" s="1"/>
  <c r="AP183" i="29"/>
  <c r="AN183" i="29"/>
  <c r="AO183" i="29" s="1"/>
  <c r="AW183" i="29" s="1"/>
  <c r="AL183" i="29"/>
  <c r="AJ183" i="29"/>
  <c r="AH183" i="29"/>
  <c r="AX182" i="29"/>
  <c r="AQ182" i="29"/>
  <c r="AY182" i="29" s="1"/>
  <c r="AP182" i="29"/>
  <c r="AN182" i="29"/>
  <c r="AO182" i="29" s="1"/>
  <c r="AW182" i="29" s="1"/>
  <c r="AL182" i="29"/>
  <c r="AJ182" i="29"/>
  <c r="AH182" i="29"/>
  <c r="AX181" i="29"/>
  <c r="AQ181" i="29"/>
  <c r="AY181" i="29" s="1"/>
  <c r="AP181" i="29"/>
  <c r="AN181" i="29"/>
  <c r="AO181" i="29" s="1"/>
  <c r="AW181" i="29" s="1"/>
  <c r="AL181" i="29"/>
  <c r="AJ181" i="29"/>
  <c r="AH181" i="29"/>
  <c r="AX180" i="29"/>
  <c r="AQ180" i="29"/>
  <c r="AY180" i="29" s="1"/>
  <c r="AP180" i="29"/>
  <c r="AN180" i="29"/>
  <c r="AM180" i="29" s="1"/>
  <c r="AL180" i="29"/>
  <c r="AJ180" i="29"/>
  <c r="AH180" i="29"/>
  <c r="AX179" i="29"/>
  <c r="AQ179" i="29"/>
  <c r="AY179" i="29" s="1"/>
  <c r="AP179" i="29"/>
  <c r="AN179" i="29"/>
  <c r="AL179" i="29"/>
  <c r="AJ179" i="29"/>
  <c r="AH179" i="29"/>
  <c r="AX178" i="29"/>
  <c r="AQ178" i="29"/>
  <c r="AY178" i="29" s="1"/>
  <c r="AP178" i="29"/>
  <c r="AN178" i="29"/>
  <c r="AO178" i="29" s="1"/>
  <c r="AW178" i="29" s="1"/>
  <c r="AL178" i="29"/>
  <c r="AJ178" i="29"/>
  <c r="AH178" i="29"/>
  <c r="AX177" i="29"/>
  <c r="AQ177" i="29"/>
  <c r="AY177" i="29" s="1"/>
  <c r="AP177" i="29"/>
  <c r="AN177" i="29"/>
  <c r="AO177" i="29" s="1"/>
  <c r="AW177" i="29" s="1"/>
  <c r="AL177" i="29"/>
  <c r="AJ177" i="29"/>
  <c r="AH177" i="29"/>
  <c r="AX176" i="29"/>
  <c r="AQ176" i="29"/>
  <c r="AY176" i="29" s="1"/>
  <c r="AP176" i="29"/>
  <c r="AN176" i="29"/>
  <c r="AM176" i="29" s="1"/>
  <c r="AL176" i="29"/>
  <c r="AJ176" i="29"/>
  <c r="AH176" i="29"/>
  <c r="AX175" i="29"/>
  <c r="AQ175" i="29"/>
  <c r="AY175" i="29" s="1"/>
  <c r="AP175" i="29"/>
  <c r="AN175" i="29"/>
  <c r="AO175" i="29" s="1"/>
  <c r="AW175" i="29" s="1"/>
  <c r="AL175" i="29"/>
  <c r="AJ175" i="29"/>
  <c r="AH175" i="29"/>
  <c r="AX174" i="29"/>
  <c r="AQ174" i="29"/>
  <c r="AY174" i="29" s="1"/>
  <c r="AP174" i="29"/>
  <c r="AN174" i="29"/>
  <c r="AO174" i="29" s="1"/>
  <c r="AW174" i="29" s="1"/>
  <c r="AL174" i="29"/>
  <c r="AJ174" i="29"/>
  <c r="AH174" i="29"/>
  <c r="AX173" i="29"/>
  <c r="AQ173" i="29"/>
  <c r="AY173" i="29" s="1"/>
  <c r="AP173" i="29"/>
  <c r="AN173" i="29"/>
  <c r="AO173" i="29" s="1"/>
  <c r="AW173" i="29" s="1"/>
  <c r="AL173" i="29"/>
  <c r="AJ173" i="29"/>
  <c r="AH173" i="29"/>
  <c r="AX172" i="29"/>
  <c r="AQ172" i="29"/>
  <c r="AY172" i="29" s="1"/>
  <c r="AP172" i="29"/>
  <c r="AN172" i="29"/>
  <c r="AM172" i="29" s="1"/>
  <c r="AL172" i="29"/>
  <c r="AJ172" i="29"/>
  <c r="AH172" i="29"/>
  <c r="AX171" i="29"/>
  <c r="AQ171" i="29"/>
  <c r="AY171" i="29" s="1"/>
  <c r="AP171" i="29"/>
  <c r="AN171" i="29"/>
  <c r="AL171" i="29"/>
  <c r="AJ171" i="29"/>
  <c r="AH171" i="29"/>
  <c r="AX170" i="29"/>
  <c r="AQ170" i="29"/>
  <c r="AY170" i="29" s="1"/>
  <c r="AP170" i="29"/>
  <c r="AN170" i="29"/>
  <c r="AO170" i="29" s="1"/>
  <c r="AW170" i="29" s="1"/>
  <c r="AL170" i="29"/>
  <c r="AJ170" i="29"/>
  <c r="AH170" i="29"/>
  <c r="AX169" i="29"/>
  <c r="AQ169" i="29"/>
  <c r="AY169" i="29" s="1"/>
  <c r="AP169" i="29"/>
  <c r="AN169" i="29"/>
  <c r="AO169" i="29" s="1"/>
  <c r="AW169" i="29" s="1"/>
  <c r="AL169" i="29"/>
  <c r="AJ169" i="29"/>
  <c r="AH169" i="29"/>
  <c r="AX168" i="29"/>
  <c r="AQ168" i="29"/>
  <c r="AY168" i="29" s="1"/>
  <c r="AP168" i="29"/>
  <c r="AN168" i="29"/>
  <c r="AM168" i="29" s="1"/>
  <c r="AL168" i="29"/>
  <c r="AJ168" i="29"/>
  <c r="AH168" i="29"/>
  <c r="AX167" i="29"/>
  <c r="AQ167" i="29"/>
  <c r="AY167" i="29" s="1"/>
  <c r="AP167" i="29"/>
  <c r="AN167" i="29"/>
  <c r="AO167" i="29" s="1"/>
  <c r="AW167" i="29" s="1"/>
  <c r="AL167" i="29"/>
  <c r="AJ167" i="29"/>
  <c r="AH167" i="29"/>
  <c r="AX166" i="29"/>
  <c r="AQ166" i="29"/>
  <c r="AY166" i="29" s="1"/>
  <c r="AP166" i="29"/>
  <c r="AN166" i="29"/>
  <c r="AO166" i="29" s="1"/>
  <c r="AW166" i="29" s="1"/>
  <c r="AL166" i="29"/>
  <c r="AJ166" i="29"/>
  <c r="AH166" i="29"/>
  <c r="AX165" i="29"/>
  <c r="AQ165" i="29"/>
  <c r="AY165" i="29" s="1"/>
  <c r="AP165" i="29"/>
  <c r="AN165" i="29"/>
  <c r="AM165" i="29" s="1"/>
  <c r="AL165" i="29"/>
  <c r="AJ165" i="29"/>
  <c r="AH165" i="29"/>
  <c r="AX164" i="29"/>
  <c r="AQ164" i="29"/>
  <c r="AY164" i="29" s="1"/>
  <c r="AP164" i="29"/>
  <c r="AN164" i="29"/>
  <c r="AO164" i="29" s="1"/>
  <c r="AW164" i="29" s="1"/>
  <c r="AL164" i="29"/>
  <c r="AJ164" i="29"/>
  <c r="AH164" i="29"/>
  <c r="AX163" i="29"/>
  <c r="AQ163" i="29"/>
  <c r="AY163" i="29" s="1"/>
  <c r="AP163" i="29"/>
  <c r="AN163" i="29"/>
  <c r="AL163" i="29"/>
  <c r="AJ163" i="29"/>
  <c r="AH163" i="29"/>
  <c r="AX162" i="29"/>
  <c r="AQ162" i="29"/>
  <c r="AY162" i="29" s="1"/>
  <c r="AP162" i="29"/>
  <c r="AN162" i="29"/>
  <c r="AO162" i="29" s="1"/>
  <c r="AL162" i="29"/>
  <c r="AJ162" i="29"/>
  <c r="AH162" i="29"/>
  <c r="AX161" i="29"/>
  <c r="AQ161" i="29"/>
  <c r="AY161" i="29" s="1"/>
  <c r="AP161" i="29"/>
  <c r="AN161" i="29"/>
  <c r="AO161" i="29" s="1"/>
  <c r="AW161" i="29" s="1"/>
  <c r="AL161" i="29"/>
  <c r="AJ161" i="29"/>
  <c r="AH161" i="29"/>
  <c r="AX160" i="29"/>
  <c r="AQ160" i="29"/>
  <c r="AY160" i="29" s="1"/>
  <c r="AP160" i="29"/>
  <c r="AN160" i="29"/>
  <c r="AM160" i="29" s="1"/>
  <c r="AL160" i="29"/>
  <c r="AJ160" i="29"/>
  <c r="AH160" i="29"/>
  <c r="AX159" i="29"/>
  <c r="AQ159" i="29"/>
  <c r="AY159" i="29" s="1"/>
  <c r="AP159" i="29"/>
  <c r="AN159" i="29"/>
  <c r="AO159" i="29" s="1"/>
  <c r="AW159" i="29" s="1"/>
  <c r="AL159" i="29"/>
  <c r="AJ159" i="29"/>
  <c r="AH159" i="29"/>
  <c r="AX158" i="29"/>
  <c r="AQ158" i="29"/>
  <c r="AY158" i="29" s="1"/>
  <c r="AP158" i="29"/>
  <c r="AN158" i="29"/>
  <c r="AO158" i="29" s="1"/>
  <c r="AW158" i="29" s="1"/>
  <c r="AL158" i="29"/>
  <c r="AJ158" i="29"/>
  <c r="AH158" i="29"/>
  <c r="AX157" i="29"/>
  <c r="AQ157" i="29"/>
  <c r="AY157" i="29" s="1"/>
  <c r="AP157" i="29"/>
  <c r="AN157" i="29"/>
  <c r="AM157" i="29" s="1"/>
  <c r="AL157" i="29"/>
  <c r="AJ157" i="29"/>
  <c r="AH157" i="29"/>
  <c r="AX156" i="29"/>
  <c r="AQ156" i="29"/>
  <c r="AY156" i="29" s="1"/>
  <c r="AP156" i="29"/>
  <c r="AN156" i="29"/>
  <c r="AM156" i="29" s="1"/>
  <c r="AT156" i="29" s="1"/>
  <c r="AV156" i="29" s="1"/>
  <c r="AL156" i="29"/>
  <c r="AJ156" i="29"/>
  <c r="AH156" i="29"/>
  <c r="AX155" i="29"/>
  <c r="AQ155" i="29"/>
  <c r="AY155" i="29" s="1"/>
  <c r="AP155" i="29"/>
  <c r="AN155" i="29"/>
  <c r="AM155" i="29" s="1"/>
  <c r="AL155" i="29"/>
  <c r="AJ155" i="29"/>
  <c r="AH155" i="29"/>
  <c r="AX154" i="29"/>
  <c r="AQ154" i="29"/>
  <c r="AY154" i="29" s="1"/>
  <c r="AP154" i="29"/>
  <c r="AN154" i="29"/>
  <c r="AO154" i="29" s="1"/>
  <c r="AL154" i="29"/>
  <c r="AJ154" i="29"/>
  <c r="AH154" i="29"/>
  <c r="AX153" i="29"/>
  <c r="AQ153" i="29"/>
  <c r="AY153" i="29" s="1"/>
  <c r="AP153" i="29"/>
  <c r="AN153" i="29"/>
  <c r="AO153" i="29" s="1"/>
  <c r="AW153" i="29" s="1"/>
  <c r="AL153" i="29"/>
  <c r="AJ153" i="29"/>
  <c r="AH153" i="29"/>
  <c r="AX152" i="29"/>
  <c r="AQ152" i="29"/>
  <c r="AY152" i="29" s="1"/>
  <c r="AP152" i="29"/>
  <c r="AN152" i="29"/>
  <c r="AM152" i="29" s="1"/>
  <c r="AL152" i="29"/>
  <c r="AJ152" i="29"/>
  <c r="AH152" i="29"/>
  <c r="AX151" i="29"/>
  <c r="AQ151" i="29"/>
  <c r="AY151" i="29" s="1"/>
  <c r="AP151" i="29"/>
  <c r="AN151" i="29"/>
  <c r="AL151" i="29"/>
  <c r="AJ151" i="29"/>
  <c r="AH151" i="29"/>
  <c r="AX150" i="29"/>
  <c r="AQ150" i="29"/>
  <c r="AY150" i="29" s="1"/>
  <c r="AP150" i="29"/>
  <c r="AN150" i="29"/>
  <c r="AM150" i="29" s="1"/>
  <c r="AL150" i="29"/>
  <c r="AJ150" i="29"/>
  <c r="AH150" i="29"/>
  <c r="AX149" i="29"/>
  <c r="AQ149" i="29"/>
  <c r="AY149" i="29" s="1"/>
  <c r="AP149" i="29"/>
  <c r="AN149" i="29"/>
  <c r="AO149" i="29" s="1"/>
  <c r="AW149" i="29" s="1"/>
  <c r="AL149" i="29"/>
  <c r="AJ149" i="29"/>
  <c r="AH149" i="29"/>
  <c r="AX148" i="29"/>
  <c r="AQ148" i="29"/>
  <c r="AY148" i="29" s="1"/>
  <c r="AP148" i="29"/>
  <c r="AN148" i="29"/>
  <c r="AO148" i="29" s="1"/>
  <c r="AW148" i="29" s="1"/>
  <c r="AL148" i="29"/>
  <c r="AJ148" i="29"/>
  <c r="AH148" i="29"/>
  <c r="AX147" i="29"/>
  <c r="AQ147" i="29"/>
  <c r="AY147" i="29" s="1"/>
  <c r="AP147" i="29"/>
  <c r="AN147" i="29"/>
  <c r="AM147" i="29" s="1"/>
  <c r="AL147" i="29"/>
  <c r="AJ147" i="29"/>
  <c r="AH147" i="29"/>
  <c r="AX146" i="29"/>
  <c r="AQ146" i="29"/>
  <c r="AY146" i="29" s="1"/>
  <c r="AP146" i="29"/>
  <c r="AN146" i="29"/>
  <c r="AM146" i="29" s="1"/>
  <c r="AL146" i="29"/>
  <c r="AJ146" i="29"/>
  <c r="AH146" i="29"/>
  <c r="AX145" i="29"/>
  <c r="AQ145" i="29"/>
  <c r="AY145" i="29" s="1"/>
  <c r="AP145" i="29"/>
  <c r="AN145" i="29"/>
  <c r="AO145" i="29" s="1"/>
  <c r="AL145" i="29"/>
  <c r="AJ145" i="29"/>
  <c r="AH145" i="29"/>
  <c r="AX144" i="29"/>
  <c r="AQ144" i="29"/>
  <c r="AY144" i="29" s="1"/>
  <c r="AP144" i="29"/>
  <c r="AN144" i="29"/>
  <c r="AO144" i="29" s="1"/>
  <c r="AW144" i="29" s="1"/>
  <c r="AL144" i="29"/>
  <c r="AJ144" i="29"/>
  <c r="AH144" i="29"/>
  <c r="AX143" i="29"/>
  <c r="AQ143" i="29"/>
  <c r="AY143" i="29" s="1"/>
  <c r="AP143" i="29"/>
  <c r="AN143" i="29"/>
  <c r="AM143" i="29" s="1"/>
  <c r="AL143" i="29"/>
  <c r="AJ143" i="29"/>
  <c r="AH143" i="29"/>
  <c r="AX142" i="29"/>
  <c r="AQ142" i="29"/>
  <c r="AY142" i="29" s="1"/>
  <c r="AP142" i="29"/>
  <c r="AN142" i="29"/>
  <c r="AO142" i="29" s="1"/>
  <c r="AW142" i="29" s="1"/>
  <c r="AL142" i="29"/>
  <c r="AJ142" i="29"/>
  <c r="AH142" i="29"/>
  <c r="AX141" i="29"/>
  <c r="AQ141" i="29"/>
  <c r="AY141" i="29" s="1"/>
  <c r="AP141" i="29"/>
  <c r="AN141" i="29"/>
  <c r="AL141" i="29"/>
  <c r="AJ141" i="29"/>
  <c r="AH141" i="29"/>
  <c r="AX140" i="29"/>
  <c r="AQ140" i="29"/>
  <c r="AY140" i="29" s="1"/>
  <c r="AP140" i="29"/>
  <c r="AN140" i="29"/>
  <c r="AO140" i="29" s="1"/>
  <c r="AW140" i="29" s="1"/>
  <c r="AL140" i="29"/>
  <c r="AJ140" i="29"/>
  <c r="AH140" i="29"/>
  <c r="AX139" i="29"/>
  <c r="AQ139" i="29"/>
  <c r="AY139" i="29" s="1"/>
  <c r="AP139" i="29"/>
  <c r="AN139" i="29"/>
  <c r="AO139" i="29" s="1"/>
  <c r="AL139" i="29"/>
  <c r="AJ139" i="29"/>
  <c r="AH139" i="29"/>
  <c r="AX138" i="29"/>
  <c r="AQ138" i="29"/>
  <c r="AY138" i="29" s="1"/>
  <c r="AP138" i="29"/>
  <c r="AN138" i="29"/>
  <c r="AM138" i="29" s="1"/>
  <c r="AL138" i="29"/>
  <c r="AJ138" i="29"/>
  <c r="AH138" i="29"/>
  <c r="AX137" i="29"/>
  <c r="AQ137" i="29"/>
  <c r="AY137" i="29" s="1"/>
  <c r="AP137" i="29"/>
  <c r="AN137" i="29"/>
  <c r="AO137" i="29" s="1"/>
  <c r="AW137" i="29" s="1"/>
  <c r="AL137" i="29"/>
  <c r="AJ137" i="29"/>
  <c r="AH137" i="29"/>
  <c r="AX136" i="29"/>
  <c r="AQ136" i="29"/>
  <c r="AY136" i="29" s="1"/>
  <c r="AP136" i="29"/>
  <c r="AN136" i="29"/>
  <c r="AO136" i="29" s="1"/>
  <c r="AW136" i="29" s="1"/>
  <c r="AL136" i="29"/>
  <c r="AJ136" i="29"/>
  <c r="AH136" i="29"/>
  <c r="AX135" i="29"/>
  <c r="AQ135" i="29"/>
  <c r="AY135" i="29" s="1"/>
  <c r="AP135" i="29"/>
  <c r="AN135" i="29"/>
  <c r="AM135" i="29" s="1"/>
  <c r="AL135" i="29"/>
  <c r="AJ135" i="29"/>
  <c r="AH135" i="29"/>
  <c r="AX134" i="29"/>
  <c r="AQ134" i="29"/>
  <c r="AY134" i="29" s="1"/>
  <c r="AP134" i="29"/>
  <c r="AN134" i="29"/>
  <c r="AO134" i="29" s="1"/>
  <c r="AW134" i="29" s="1"/>
  <c r="AL134" i="29"/>
  <c r="AJ134" i="29"/>
  <c r="AH134" i="29"/>
  <c r="AX133" i="29"/>
  <c r="AQ133" i="29"/>
  <c r="AY133" i="29" s="1"/>
  <c r="AP133" i="29"/>
  <c r="AN133" i="29"/>
  <c r="AO133" i="29" s="1"/>
  <c r="AW133" i="29" s="1"/>
  <c r="AL133" i="29"/>
  <c r="AJ133" i="29"/>
  <c r="AH133" i="29"/>
  <c r="AX132" i="29"/>
  <c r="AQ132" i="29"/>
  <c r="AY132" i="29" s="1"/>
  <c r="AP132" i="29"/>
  <c r="AN132" i="29"/>
  <c r="AM132" i="29" s="1"/>
  <c r="AL132" i="29"/>
  <c r="AJ132" i="29"/>
  <c r="AH132" i="29"/>
  <c r="AX131" i="29"/>
  <c r="AQ131" i="29"/>
  <c r="AY131" i="29" s="1"/>
  <c r="AP131" i="29"/>
  <c r="AN131" i="29"/>
  <c r="AO131" i="29" s="1"/>
  <c r="AL131" i="29"/>
  <c r="AJ131" i="29"/>
  <c r="AH131" i="29"/>
  <c r="AX130" i="29"/>
  <c r="AQ130" i="29"/>
  <c r="AY130" i="29" s="1"/>
  <c r="AP130" i="29"/>
  <c r="AN130" i="29"/>
  <c r="AM130" i="29" s="1"/>
  <c r="AL130" i="29"/>
  <c r="AJ130" i="29"/>
  <c r="AH130" i="29"/>
  <c r="AX129" i="29"/>
  <c r="AQ129" i="29"/>
  <c r="AY129" i="29" s="1"/>
  <c r="AP129" i="29"/>
  <c r="AN129" i="29"/>
  <c r="AO129" i="29" s="1"/>
  <c r="AW129" i="29" s="1"/>
  <c r="AL129" i="29"/>
  <c r="AJ129" i="29"/>
  <c r="AH129" i="29"/>
  <c r="AX128" i="29"/>
  <c r="AQ128" i="29"/>
  <c r="AY128" i="29" s="1"/>
  <c r="AP128" i="29"/>
  <c r="AN128" i="29"/>
  <c r="AO128" i="29" s="1"/>
  <c r="AW128" i="29" s="1"/>
  <c r="AL128" i="29"/>
  <c r="AJ128" i="29"/>
  <c r="AH128" i="29"/>
  <c r="AX127" i="29"/>
  <c r="AQ127" i="29"/>
  <c r="AY127" i="29" s="1"/>
  <c r="AP127" i="29"/>
  <c r="AN127" i="29"/>
  <c r="AM127" i="29" s="1"/>
  <c r="AL127" i="29"/>
  <c r="AJ127" i="29"/>
  <c r="AH127" i="29"/>
  <c r="AX126" i="29"/>
  <c r="AQ126" i="29"/>
  <c r="AY126" i="29" s="1"/>
  <c r="AP126" i="29"/>
  <c r="AN126" i="29"/>
  <c r="AO126" i="29" s="1"/>
  <c r="AW126" i="29" s="1"/>
  <c r="AL126" i="29"/>
  <c r="AJ126" i="29"/>
  <c r="AH126" i="29"/>
  <c r="AX125" i="29"/>
  <c r="AQ125" i="29"/>
  <c r="AY125" i="29" s="1"/>
  <c r="AP125" i="29"/>
  <c r="AN125" i="29"/>
  <c r="AO125" i="29" s="1"/>
  <c r="AW125" i="29" s="1"/>
  <c r="AL125" i="29"/>
  <c r="AJ125" i="29"/>
  <c r="AH125" i="29"/>
  <c r="AX124" i="29"/>
  <c r="AQ124" i="29"/>
  <c r="AY124" i="29" s="1"/>
  <c r="AP124" i="29"/>
  <c r="AN124" i="29"/>
  <c r="AM124" i="29" s="1"/>
  <c r="AL124" i="29"/>
  <c r="AJ124" i="29"/>
  <c r="AH124" i="29"/>
  <c r="AX123" i="29"/>
  <c r="AQ123" i="29"/>
  <c r="AY123" i="29" s="1"/>
  <c r="AP123" i="29"/>
  <c r="AN123" i="29"/>
  <c r="AM123" i="29" s="1"/>
  <c r="AT123" i="29" s="1"/>
  <c r="AV123" i="29" s="1"/>
  <c r="AL123" i="29"/>
  <c r="AJ123" i="29"/>
  <c r="AH123" i="29"/>
  <c r="AX122" i="29"/>
  <c r="AQ122" i="29"/>
  <c r="AY122" i="29" s="1"/>
  <c r="AP122" i="29"/>
  <c r="AN122" i="29"/>
  <c r="AM122" i="29" s="1"/>
  <c r="AL122" i="29"/>
  <c r="AJ122" i="29"/>
  <c r="AH122" i="29"/>
  <c r="AX121" i="29"/>
  <c r="AQ121" i="29"/>
  <c r="AY121" i="29" s="1"/>
  <c r="AP121" i="29"/>
  <c r="AN121" i="29"/>
  <c r="AO121" i="29" s="1"/>
  <c r="AL121" i="29"/>
  <c r="AJ121" i="29"/>
  <c r="AH121" i="29"/>
  <c r="AX120" i="29"/>
  <c r="AQ120" i="29"/>
  <c r="AY120" i="29" s="1"/>
  <c r="AP120" i="29"/>
  <c r="AN120" i="29"/>
  <c r="AO120" i="29" s="1"/>
  <c r="AW120" i="29" s="1"/>
  <c r="AL120" i="29"/>
  <c r="AJ120" i="29"/>
  <c r="AH120" i="29"/>
  <c r="AX119" i="29"/>
  <c r="AQ119" i="29"/>
  <c r="AY119" i="29" s="1"/>
  <c r="AP119" i="29"/>
  <c r="AN119" i="29"/>
  <c r="AM119" i="29" s="1"/>
  <c r="AL119" i="29"/>
  <c r="AJ119" i="29"/>
  <c r="AH119" i="29"/>
  <c r="AX118" i="29"/>
  <c r="AQ118" i="29"/>
  <c r="AY118" i="29" s="1"/>
  <c r="AP118" i="29"/>
  <c r="AN118" i="29"/>
  <c r="AO118" i="29" s="1"/>
  <c r="AW118" i="29" s="1"/>
  <c r="AL118" i="29"/>
  <c r="AJ118" i="29"/>
  <c r="AH118" i="29"/>
  <c r="AX117" i="29"/>
  <c r="AQ117" i="29"/>
  <c r="AY117" i="29" s="1"/>
  <c r="AP117" i="29"/>
  <c r="AN117" i="29"/>
  <c r="AO117" i="29" s="1"/>
  <c r="AW117" i="29" s="1"/>
  <c r="AL117" i="29"/>
  <c r="AJ117" i="29"/>
  <c r="AH117" i="29"/>
  <c r="AX116" i="29"/>
  <c r="AQ116" i="29"/>
  <c r="AY116" i="29" s="1"/>
  <c r="AP116" i="29"/>
  <c r="AN116" i="29"/>
  <c r="AO116" i="29" s="1"/>
  <c r="AW116" i="29" s="1"/>
  <c r="AL116" i="29"/>
  <c r="AJ116" i="29"/>
  <c r="AH116" i="29"/>
  <c r="AX115" i="29"/>
  <c r="AQ115" i="29"/>
  <c r="AY115" i="29" s="1"/>
  <c r="AP115" i="29"/>
  <c r="AN115" i="29"/>
  <c r="AM115" i="29" s="1"/>
  <c r="AT115" i="29" s="1"/>
  <c r="AV115" i="29" s="1"/>
  <c r="AL115" i="29"/>
  <c r="AJ115" i="29"/>
  <c r="AH115" i="29"/>
  <c r="AX114" i="29"/>
  <c r="AQ114" i="29"/>
  <c r="AY114" i="29" s="1"/>
  <c r="AP114" i="29"/>
  <c r="AN114" i="29"/>
  <c r="AL114" i="29"/>
  <c r="AJ114" i="29"/>
  <c r="AH114" i="29"/>
  <c r="AX113" i="29"/>
  <c r="AQ113" i="29"/>
  <c r="AY113" i="29" s="1"/>
  <c r="AP113" i="29"/>
  <c r="AN113" i="29"/>
  <c r="AO113" i="29" s="1"/>
  <c r="AW113" i="29" s="1"/>
  <c r="AL113" i="29"/>
  <c r="AJ113" i="29"/>
  <c r="AH113" i="29"/>
  <c r="AX112" i="29"/>
  <c r="AQ112" i="29"/>
  <c r="AY112" i="29" s="1"/>
  <c r="AP112" i="29"/>
  <c r="AN112" i="29"/>
  <c r="AO112" i="29" s="1"/>
  <c r="AW112" i="29" s="1"/>
  <c r="AL112" i="29"/>
  <c r="AJ112" i="29"/>
  <c r="AH112" i="29"/>
  <c r="AX111" i="29"/>
  <c r="AQ111" i="29"/>
  <c r="AY111" i="29" s="1"/>
  <c r="AP111" i="29"/>
  <c r="AN111" i="29"/>
  <c r="AM111" i="29" s="1"/>
  <c r="AL111" i="29"/>
  <c r="AJ111" i="29"/>
  <c r="AH111" i="29"/>
  <c r="AX110" i="29"/>
  <c r="AQ110" i="29"/>
  <c r="AY110" i="29" s="1"/>
  <c r="AP110" i="29"/>
  <c r="AN110" i="29"/>
  <c r="AL110" i="29"/>
  <c r="AJ110" i="29"/>
  <c r="AH110" i="29"/>
  <c r="AX109" i="29"/>
  <c r="AQ109" i="29"/>
  <c r="AY109" i="29" s="1"/>
  <c r="AP109" i="29"/>
  <c r="AN109" i="29"/>
  <c r="AO109" i="29" s="1"/>
  <c r="AW109" i="29" s="1"/>
  <c r="AL109" i="29"/>
  <c r="AJ109" i="29"/>
  <c r="AH109" i="29"/>
  <c r="AX108" i="29"/>
  <c r="AQ108" i="29"/>
  <c r="AY108" i="29" s="1"/>
  <c r="AP108" i="29"/>
  <c r="AN108" i="29"/>
  <c r="AM108" i="29" s="1"/>
  <c r="AT108" i="29" s="1"/>
  <c r="AV108" i="29" s="1"/>
  <c r="AL108" i="29"/>
  <c r="AJ108" i="29"/>
  <c r="AH108" i="29"/>
  <c r="AX107" i="29"/>
  <c r="AQ107" i="29"/>
  <c r="AY107" i="29" s="1"/>
  <c r="AP107" i="29"/>
  <c r="AN107" i="29"/>
  <c r="AM107" i="29" s="1"/>
  <c r="AT107" i="29" s="1"/>
  <c r="AV107" i="29" s="1"/>
  <c r="AL107" i="29"/>
  <c r="AJ107" i="29"/>
  <c r="AH107" i="29"/>
  <c r="AX106" i="29"/>
  <c r="AQ106" i="29"/>
  <c r="AY106" i="29" s="1"/>
  <c r="AP106" i="29"/>
  <c r="AN106" i="29"/>
  <c r="AM106" i="29" s="1"/>
  <c r="AT106" i="29" s="1"/>
  <c r="AV106" i="29" s="1"/>
  <c r="AL106" i="29"/>
  <c r="AJ106" i="29"/>
  <c r="AH106" i="29"/>
  <c r="AX105" i="29"/>
  <c r="AQ105" i="29"/>
  <c r="AY105" i="29" s="1"/>
  <c r="AP105" i="29"/>
  <c r="AN105" i="29"/>
  <c r="AO105" i="29" s="1"/>
  <c r="AL105" i="29"/>
  <c r="AJ105" i="29"/>
  <c r="AH105" i="29"/>
  <c r="Z204" i="29"/>
  <c r="S204" i="29"/>
  <c r="AA204" i="29" s="1"/>
  <c r="R204" i="29"/>
  <c r="P204" i="29"/>
  <c r="Q204" i="29" s="1"/>
  <c r="Y204" i="29" s="1"/>
  <c r="N204" i="29"/>
  <c r="L204" i="29"/>
  <c r="J204" i="29"/>
  <c r="Z203" i="29"/>
  <c r="S203" i="29"/>
  <c r="AA203" i="29" s="1"/>
  <c r="R203" i="29"/>
  <c r="P203" i="29"/>
  <c r="Q203" i="29" s="1"/>
  <c r="N203" i="29"/>
  <c r="L203" i="29"/>
  <c r="J203" i="29"/>
  <c r="Z202" i="29"/>
  <c r="S202" i="29"/>
  <c r="AA202" i="29" s="1"/>
  <c r="R202" i="29"/>
  <c r="P202" i="29"/>
  <c r="Q202" i="29" s="1"/>
  <c r="Y202" i="29" s="1"/>
  <c r="N202" i="29"/>
  <c r="L202" i="29"/>
  <c r="J202" i="29"/>
  <c r="Z201" i="29"/>
  <c r="S201" i="29"/>
  <c r="AA201" i="29" s="1"/>
  <c r="R201" i="29"/>
  <c r="P201" i="29"/>
  <c r="O201" i="29" s="1"/>
  <c r="N201" i="29"/>
  <c r="L201" i="29"/>
  <c r="J201" i="29"/>
  <c r="Z200" i="29"/>
  <c r="S200" i="29"/>
  <c r="AA200" i="29" s="1"/>
  <c r="R200" i="29"/>
  <c r="P200" i="29"/>
  <c r="Q200" i="29" s="1"/>
  <c r="Y200" i="29" s="1"/>
  <c r="N200" i="29"/>
  <c r="L200" i="29"/>
  <c r="J200" i="29"/>
  <c r="Z199" i="29"/>
  <c r="S199" i="29"/>
  <c r="AA199" i="29" s="1"/>
  <c r="R199" i="29"/>
  <c r="P199" i="29"/>
  <c r="Q199" i="29" s="1"/>
  <c r="Y199" i="29" s="1"/>
  <c r="N199" i="29"/>
  <c r="L199" i="29"/>
  <c r="J199" i="29"/>
  <c r="Z198" i="29"/>
  <c r="S198" i="29"/>
  <c r="AA198" i="29" s="1"/>
  <c r="R198" i="29"/>
  <c r="P198" i="29"/>
  <c r="O198" i="29" s="1"/>
  <c r="N198" i="29"/>
  <c r="L198" i="29"/>
  <c r="J198" i="29"/>
  <c r="Z197" i="29"/>
  <c r="S197" i="29"/>
  <c r="AA197" i="29" s="1"/>
  <c r="R197" i="29"/>
  <c r="P197" i="29"/>
  <c r="Q197" i="29" s="1"/>
  <c r="Y197" i="29" s="1"/>
  <c r="N197" i="29"/>
  <c r="L197" i="29"/>
  <c r="J197" i="29"/>
  <c r="Z196" i="29"/>
  <c r="S196" i="29"/>
  <c r="AA196" i="29" s="1"/>
  <c r="R196" i="29"/>
  <c r="P196" i="29"/>
  <c r="Q196" i="29" s="1"/>
  <c r="Y196" i="29" s="1"/>
  <c r="N196" i="29"/>
  <c r="L196" i="29"/>
  <c r="J196" i="29"/>
  <c r="Z195" i="29"/>
  <c r="S195" i="29"/>
  <c r="AA195" i="29" s="1"/>
  <c r="R195" i="29"/>
  <c r="P195" i="29"/>
  <c r="Q195" i="29" s="1"/>
  <c r="N195" i="29"/>
  <c r="L195" i="29"/>
  <c r="J195" i="29"/>
  <c r="Z194" i="29"/>
  <c r="S194" i="29"/>
  <c r="AA194" i="29" s="1"/>
  <c r="R194" i="29"/>
  <c r="P194" i="29"/>
  <c r="Q194" i="29" s="1"/>
  <c r="Y194" i="29" s="1"/>
  <c r="N194" i="29"/>
  <c r="L194" i="29"/>
  <c r="J194" i="29"/>
  <c r="Z193" i="29"/>
  <c r="S193" i="29"/>
  <c r="AA193" i="29" s="1"/>
  <c r="R193" i="29"/>
  <c r="P193" i="29"/>
  <c r="O193" i="29" s="1"/>
  <c r="N193" i="29"/>
  <c r="L193" i="29"/>
  <c r="J193" i="29"/>
  <c r="Z192" i="29"/>
  <c r="S192" i="29"/>
  <c r="AA192" i="29" s="1"/>
  <c r="R192" i="29"/>
  <c r="P192" i="29"/>
  <c r="Q192" i="29" s="1"/>
  <c r="Y192" i="29" s="1"/>
  <c r="N192" i="29"/>
  <c r="L192" i="29"/>
  <c r="J192" i="29"/>
  <c r="Z191" i="29"/>
  <c r="S191" i="29"/>
  <c r="AA191" i="29" s="1"/>
  <c r="R191" i="29"/>
  <c r="P191" i="29"/>
  <c r="Q191" i="29" s="1"/>
  <c r="Y191" i="29" s="1"/>
  <c r="O191" i="29"/>
  <c r="N191" i="29"/>
  <c r="L191" i="29"/>
  <c r="J191" i="29"/>
  <c r="Z190" i="29"/>
  <c r="S190" i="29"/>
  <c r="AA190" i="29" s="1"/>
  <c r="R190" i="29"/>
  <c r="P190" i="29"/>
  <c r="O190" i="29" s="1"/>
  <c r="N190" i="29"/>
  <c r="L190" i="29"/>
  <c r="J190" i="29"/>
  <c r="Z189" i="29"/>
  <c r="S189" i="29"/>
  <c r="AA189" i="29" s="1"/>
  <c r="R189" i="29"/>
  <c r="P189" i="29"/>
  <c r="Q189" i="29" s="1"/>
  <c r="Y189" i="29" s="1"/>
  <c r="N189" i="29"/>
  <c r="L189" i="29"/>
  <c r="J189" i="29"/>
  <c r="Z188" i="29"/>
  <c r="S188" i="29"/>
  <c r="AA188" i="29" s="1"/>
  <c r="R188" i="29"/>
  <c r="P188" i="29"/>
  <c r="N188" i="29"/>
  <c r="L188" i="29"/>
  <c r="J188" i="29"/>
  <c r="Z187" i="29"/>
  <c r="S187" i="29"/>
  <c r="AA187" i="29" s="1"/>
  <c r="R187" i="29"/>
  <c r="P187" i="29"/>
  <c r="Q187" i="29" s="1"/>
  <c r="Y187" i="29" s="1"/>
  <c r="N187" i="29"/>
  <c r="L187" i="29"/>
  <c r="J187" i="29"/>
  <c r="Z186" i="29"/>
  <c r="S186" i="29"/>
  <c r="AA186" i="29" s="1"/>
  <c r="R186" i="29"/>
  <c r="P186" i="29"/>
  <c r="Q186" i="29" s="1"/>
  <c r="Y186" i="29" s="1"/>
  <c r="N186" i="29"/>
  <c r="L186" i="29"/>
  <c r="J186" i="29"/>
  <c r="Z185" i="29"/>
  <c r="S185" i="29"/>
  <c r="AA185" i="29" s="1"/>
  <c r="R185" i="29"/>
  <c r="P185" i="29"/>
  <c r="N185" i="29"/>
  <c r="L185" i="29"/>
  <c r="J185" i="29"/>
  <c r="Z184" i="29"/>
  <c r="S184" i="29"/>
  <c r="AA184" i="29" s="1"/>
  <c r="R184" i="29"/>
  <c r="P184" i="29"/>
  <c r="Q184" i="29" s="1"/>
  <c r="Y184" i="29" s="1"/>
  <c r="N184" i="29"/>
  <c r="L184" i="29"/>
  <c r="J184" i="29"/>
  <c r="Z183" i="29"/>
  <c r="S183" i="29"/>
  <c r="AA183" i="29" s="1"/>
  <c r="R183" i="29"/>
  <c r="P183" i="29"/>
  <c r="Q183" i="29" s="1"/>
  <c r="Y183" i="29" s="1"/>
  <c r="N183" i="29"/>
  <c r="L183" i="29"/>
  <c r="J183" i="29"/>
  <c r="Z182" i="29"/>
  <c r="S182" i="29"/>
  <c r="AA182" i="29" s="1"/>
  <c r="R182" i="29"/>
  <c r="P182" i="29"/>
  <c r="O182" i="29" s="1"/>
  <c r="N182" i="29"/>
  <c r="L182" i="29"/>
  <c r="J182" i="29"/>
  <c r="Z181" i="29"/>
  <c r="S181" i="29"/>
  <c r="AA181" i="29" s="1"/>
  <c r="R181" i="29"/>
  <c r="P181" i="29"/>
  <c r="Q181" i="29" s="1"/>
  <c r="Y181" i="29" s="1"/>
  <c r="N181" i="29"/>
  <c r="L181" i="29"/>
  <c r="J181" i="29"/>
  <c r="Z180" i="29"/>
  <c r="S180" i="29"/>
  <c r="AA180" i="29" s="1"/>
  <c r="R180" i="29"/>
  <c r="P180" i="29"/>
  <c r="Q180" i="29" s="1"/>
  <c r="Y180" i="29" s="1"/>
  <c r="N180" i="29"/>
  <c r="L180" i="29"/>
  <c r="J180" i="29"/>
  <c r="Z179" i="29"/>
  <c r="S179" i="29"/>
  <c r="AA179" i="29" s="1"/>
  <c r="R179" i="29"/>
  <c r="P179" i="29"/>
  <c r="Q179" i="29" s="1"/>
  <c r="Y179" i="29" s="1"/>
  <c r="N179" i="29"/>
  <c r="L179" i="29"/>
  <c r="J179" i="29"/>
  <c r="Z178" i="29"/>
  <c r="S178" i="29"/>
  <c r="AA178" i="29" s="1"/>
  <c r="R178" i="29"/>
  <c r="P178" i="29"/>
  <c r="Q178" i="29" s="1"/>
  <c r="Y178" i="29" s="1"/>
  <c r="N178" i="29"/>
  <c r="L178" i="29"/>
  <c r="J178" i="29"/>
  <c r="Z177" i="29"/>
  <c r="S177" i="29"/>
  <c r="AA177" i="29" s="1"/>
  <c r="R177" i="29"/>
  <c r="P177" i="29"/>
  <c r="O177" i="29" s="1"/>
  <c r="N177" i="29"/>
  <c r="L177" i="29"/>
  <c r="J177" i="29"/>
  <c r="Z176" i="29"/>
  <c r="S176" i="29"/>
  <c r="AA176" i="29" s="1"/>
  <c r="R176" i="29"/>
  <c r="P176" i="29"/>
  <c r="Q176" i="29" s="1"/>
  <c r="Y176" i="29" s="1"/>
  <c r="N176" i="29"/>
  <c r="L176" i="29"/>
  <c r="J176" i="29"/>
  <c r="Z175" i="29"/>
  <c r="S175" i="29"/>
  <c r="AA175" i="29" s="1"/>
  <c r="R175" i="29"/>
  <c r="P175" i="29"/>
  <c r="Q175" i="29" s="1"/>
  <c r="Y175" i="29" s="1"/>
  <c r="N175" i="29"/>
  <c r="L175" i="29"/>
  <c r="J175" i="29"/>
  <c r="Z174" i="29"/>
  <c r="S174" i="29"/>
  <c r="AA174" i="29" s="1"/>
  <c r="R174" i="29"/>
  <c r="P174" i="29"/>
  <c r="O174" i="29" s="1"/>
  <c r="N174" i="29"/>
  <c r="L174" i="29"/>
  <c r="J174" i="29"/>
  <c r="Z173" i="29"/>
  <c r="S173" i="29"/>
  <c r="AA173" i="29" s="1"/>
  <c r="R173" i="29"/>
  <c r="P173" i="29"/>
  <c r="Q173" i="29" s="1"/>
  <c r="Y173" i="29" s="1"/>
  <c r="N173" i="29"/>
  <c r="L173" i="29"/>
  <c r="J173" i="29"/>
  <c r="Z172" i="29"/>
  <c r="S172" i="29"/>
  <c r="AA172" i="29" s="1"/>
  <c r="R172" i="29"/>
  <c r="P172" i="29"/>
  <c r="Q172" i="29" s="1"/>
  <c r="Y172" i="29" s="1"/>
  <c r="N172" i="29"/>
  <c r="L172" i="29"/>
  <c r="J172" i="29"/>
  <c r="Z171" i="29"/>
  <c r="S171" i="29"/>
  <c r="AA171" i="29" s="1"/>
  <c r="R171" i="29"/>
  <c r="P171" i="29"/>
  <c r="Q171" i="29" s="1"/>
  <c r="Y171" i="29" s="1"/>
  <c r="N171" i="29"/>
  <c r="L171" i="29"/>
  <c r="J171" i="29"/>
  <c r="Z170" i="29"/>
  <c r="S170" i="29"/>
  <c r="AA170" i="29" s="1"/>
  <c r="R170" i="29"/>
  <c r="P170" i="29"/>
  <c r="Q170" i="29" s="1"/>
  <c r="Y170" i="29" s="1"/>
  <c r="N170" i="29"/>
  <c r="L170" i="29"/>
  <c r="J170" i="29"/>
  <c r="Z169" i="29"/>
  <c r="S169" i="29"/>
  <c r="AA169" i="29" s="1"/>
  <c r="R169" i="29"/>
  <c r="P169" i="29"/>
  <c r="O169" i="29" s="1"/>
  <c r="N169" i="29"/>
  <c r="L169" i="29"/>
  <c r="J169" i="29"/>
  <c r="Z168" i="29"/>
  <c r="S168" i="29"/>
  <c r="AA168" i="29" s="1"/>
  <c r="R168" i="29"/>
  <c r="P168" i="29"/>
  <c r="Q168" i="29" s="1"/>
  <c r="Y168" i="29" s="1"/>
  <c r="N168" i="29"/>
  <c r="L168" i="29"/>
  <c r="J168" i="29"/>
  <c r="Z167" i="29"/>
  <c r="S167" i="29"/>
  <c r="AA167" i="29" s="1"/>
  <c r="R167" i="29"/>
  <c r="P167" i="29"/>
  <c r="Q167" i="29" s="1"/>
  <c r="Y167" i="29" s="1"/>
  <c r="N167" i="29"/>
  <c r="L167" i="29"/>
  <c r="J167" i="29"/>
  <c r="Z166" i="29"/>
  <c r="S166" i="29"/>
  <c r="AA166" i="29" s="1"/>
  <c r="R166" i="29"/>
  <c r="P166" i="29"/>
  <c r="O166" i="29" s="1"/>
  <c r="N166" i="29"/>
  <c r="L166" i="29"/>
  <c r="J166" i="29"/>
  <c r="Z165" i="29"/>
  <c r="S165" i="29"/>
  <c r="AA165" i="29" s="1"/>
  <c r="R165" i="29"/>
  <c r="P165" i="29"/>
  <c r="Q165" i="29" s="1"/>
  <c r="Y165" i="29" s="1"/>
  <c r="N165" i="29"/>
  <c r="L165" i="29"/>
  <c r="J165" i="29"/>
  <c r="Z164" i="29"/>
  <c r="S164" i="29"/>
  <c r="AA164" i="29" s="1"/>
  <c r="R164" i="29"/>
  <c r="P164" i="29"/>
  <c r="Q164" i="29" s="1"/>
  <c r="Y164" i="29" s="1"/>
  <c r="N164" i="29"/>
  <c r="L164" i="29"/>
  <c r="J164" i="29"/>
  <c r="Z163" i="29"/>
  <c r="S163" i="29"/>
  <c r="AA163" i="29" s="1"/>
  <c r="R163" i="29"/>
  <c r="P163" i="29"/>
  <c r="Q163" i="29" s="1"/>
  <c r="Y163" i="29" s="1"/>
  <c r="N163" i="29"/>
  <c r="L163" i="29"/>
  <c r="J163" i="29"/>
  <c r="Z162" i="29"/>
  <c r="S162" i="29"/>
  <c r="AA162" i="29" s="1"/>
  <c r="R162" i="29"/>
  <c r="P162" i="29"/>
  <c r="O162" i="29" s="1"/>
  <c r="V162" i="29" s="1"/>
  <c r="X162" i="29" s="1"/>
  <c r="N162" i="29"/>
  <c r="L162" i="29"/>
  <c r="J162" i="29"/>
  <c r="Z161" i="29"/>
  <c r="S161" i="29"/>
  <c r="AA161" i="29" s="1"/>
  <c r="R161" i="29"/>
  <c r="P161" i="29"/>
  <c r="O161" i="29" s="1"/>
  <c r="N161" i="29"/>
  <c r="L161" i="29"/>
  <c r="J161" i="29"/>
  <c r="Z160" i="29"/>
  <c r="S160" i="29"/>
  <c r="AA160" i="29" s="1"/>
  <c r="R160" i="29"/>
  <c r="P160" i="29"/>
  <c r="Q160" i="29" s="1"/>
  <c r="Y160" i="29" s="1"/>
  <c r="N160" i="29"/>
  <c r="L160" i="29"/>
  <c r="J160" i="29"/>
  <c r="Z159" i="29"/>
  <c r="S159" i="29"/>
  <c r="AA159" i="29" s="1"/>
  <c r="R159" i="29"/>
  <c r="P159" i="29"/>
  <c r="O159" i="29" s="1"/>
  <c r="N159" i="29"/>
  <c r="L159" i="29"/>
  <c r="J159" i="29"/>
  <c r="Z158" i="29"/>
  <c r="S158" i="29"/>
  <c r="AA158" i="29" s="1"/>
  <c r="R158" i="29"/>
  <c r="P158" i="29"/>
  <c r="O158" i="29" s="1"/>
  <c r="N158" i="29"/>
  <c r="L158" i="29"/>
  <c r="J158" i="29"/>
  <c r="Z157" i="29"/>
  <c r="S157" i="29"/>
  <c r="AA157" i="29" s="1"/>
  <c r="R157" i="29"/>
  <c r="P157" i="29"/>
  <c r="Q157" i="29" s="1"/>
  <c r="Y157" i="29" s="1"/>
  <c r="N157" i="29"/>
  <c r="L157" i="29"/>
  <c r="J157" i="29"/>
  <c r="Z156" i="29"/>
  <c r="S156" i="29"/>
  <c r="AA156" i="29" s="1"/>
  <c r="R156" i="29"/>
  <c r="P156" i="29"/>
  <c r="Q156" i="29" s="1"/>
  <c r="Y156" i="29" s="1"/>
  <c r="N156" i="29"/>
  <c r="L156" i="29"/>
  <c r="J156" i="29"/>
  <c r="Z155" i="29"/>
  <c r="S155" i="29"/>
  <c r="AA155" i="29" s="1"/>
  <c r="R155" i="29"/>
  <c r="P155" i="29"/>
  <c r="Q155" i="29" s="1"/>
  <c r="Y155" i="29" s="1"/>
  <c r="N155" i="29"/>
  <c r="L155" i="29"/>
  <c r="J155" i="29"/>
  <c r="Z154" i="29"/>
  <c r="S154" i="29"/>
  <c r="AA154" i="29" s="1"/>
  <c r="R154" i="29"/>
  <c r="P154" i="29"/>
  <c r="Q154" i="29" s="1"/>
  <c r="Y154" i="29" s="1"/>
  <c r="N154" i="29"/>
  <c r="L154" i="29"/>
  <c r="J154" i="29"/>
  <c r="Z153" i="29"/>
  <c r="S153" i="29"/>
  <c r="AA153" i="29" s="1"/>
  <c r="R153" i="29"/>
  <c r="P153" i="29"/>
  <c r="N153" i="29"/>
  <c r="L153" i="29"/>
  <c r="J153" i="29"/>
  <c r="Z152" i="29"/>
  <c r="S152" i="29"/>
  <c r="R152" i="29"/>
  <c r="P152" i="29"/>
  <c r="Q152" i="29" s="1"/>
  <c r="Y152" i="29" s="1"/>
  <c r="N152" i="29"/>
  <c r="L152" i="29"/>
  <c r="J152" i="29"/>
  <c r="Z151" i="29"/>
  <c r="S151" i="29"/>
  <c r="AA151" i="29" s="1"/>
  <c r="R151" i="29"/>
  <c r="P151" i="29"/>
  <c r="Q151" i="29" s="1"/>
  <c r="Y151" i="29" s="1"/>
  <c r="N151" i="29"/>
  <c r="L151" i="29"/>
  <c r="J151" i="29"/>
  <c r="Z150" i="29"/>
  <c r="S150" i="29"/>
  <c r="AA150" i="29" s="1"/>
  <c r="R150" i="29"/>
  <c r="P150" i="29"/>
  <c r="O150" i="29" s="1"/>
  <c r="N150" i="29"/>
  <c r="L150" i="29"/>
  <c r="J150" i="29"/>
  <c r="Z149" i="29"/>
  <c r="S149" i="29"/>
  <c r="AA149" i="29" s="1"/>
  <c r="R149" i="29"/>
  <c r="P149" i="29"/>
  <c r="Q149" i="29" s="1"/>
  <c r="Y149" i="29" s="1"/>
  <c r="N149" i="29"/>
  <c r="L149" i="29"/>
  <c r="J149" i="29"/>
  <c r="Z148" i="29"/>
  <c r="S148" i="29"/>
  <c r="AA148" i="29" s="1"/>
  <c r="R148" i="29"/>
  <c r="P148" i="29"/>
  <c r="Q148" i="29" s="1"/>
  <c r="Y148" i="29" s="1"/>
  <c r="N148" i="29"/>
  <c r="L148" i="29"/>
  <c r="J148" i="29"/>
  <c r="Z147" i="29"/>
  <c r="S147" i="29"/>
  <c r="AA147" i="29" s="1"/>
  <c r="R147" i="29"/>
  <c r="P147" i="29"/>
  <c r="O147" i="29" s="1"/>
  <c r="N147" i="29"/>
  <c r="L147" i="29"/>
  <c r="J147" i="29"/>
  <c r="Z146" i="29"/>
  <c r="S146" i="29"/>
  <c r="AA146" i="29" s="1"/>
  <c r="R146" i="29"/>
  <c r="P146" i="29"/>
  <c r="Q146" i="29" s="1"/>
  <c r="Y146" i="29" s="1"/>
  <c r="N146" i="29"/>
  <c r="L146" i="29"/>
  <c r="J146" i="29"/>
  <c r="Z145" i="29"/>
  <c r="S145" i="29"/>
  <c r="AA145" i="29" s="1"/>
  <c r="R145" i="29"/>
  <c r="P145" i="29"/>
  <c r="Q145" i="29" s="1"/>
  <c r="Y145" i="29" s="1"/>
  <c r="N145" i="29"/>
  <c r="L145" i="29"/>
  <c r="J145" i="29"/>
  <c r="Z144" i="29"/>
  <c r="S144" i="29"/>
  <c r="AA144" i="29" s="1"/>
  <c r="R144" i="29"/>
  <c r="P144" i="29"/>
  <c r="Q144" i="29" s="1"/>
  <c r="N144" i="29"/>
  <c r="L144" i="29"/>
  <c r="J144" i="29"/>
  <c r="Z143" i="29"/>
  <c r="S143" i="29"/>
  <c r="AA143" i="29" s="1"/>
  <c r="R143" i="29"/>
  <c r="P143" i="29"/>
  <c r="O143" i="29" s="1"/>
  <c r="V143" i="29" s="1"/>
  <c r="X143" i="29" s="1"/>
  <c r="N143" i="29"/>
  <c r="L143" i="29"/>
  <c r="J143" i="29"/>
  <c r="Z142" i="29"/>
  <c r="S142" i="29"/>
  <c r="AA142" i="29" s="1"/>
  <c r="R142" i="29"/>
  <c r="P142" i="29"/>
  <c r="N142" i="29"/>
  <c r="L142" i="29"/>
  <c r="J142" i="29"/>
  <c r="Z141" i="29"/>
  <c r="S141" i="29"/>
  <c r="AA141" i="29" s="1"/>
  <c r="R141" i="29"/>
  <c r="P141" i="29"/>
  <c r="Q141" i="29" s="1"/>
  <c r="Y141" i="29" s="1"/>
  <c r="N141" i="29"/>
  <c r="L141" i="29"/>
  <c r="J141" i="29"/>
  <c r="Z140" i="29"/>
  <c r="S140" i="29"/>
  <c r="AA140" i="29" s="1"/>
  <c r="R140" i="29"/>
  <c r="P140" i="29"/>
  <c r="O140" i="29" s="1"/>
  <c r="V140" i="29" s="1"/>
  <c r="X140" i="29" s="1"/>
  <c r="N140" i="29"/>
  <c r="L140" i="29"/>
  <c r="J140" i="29"/>
  <c r="Z139" i="29"/>
  <c r="S139" i="29"/>
  <c r="AA139" i="29" s="1"/>
  <c r="R139" i="29"/>
  <c r="P139" i="29"/>
  <c r="N139" i="29"/>
  <c r="L139" i="29"/>
  <c r="J139" i="29"/>
  <c r="Z138" i="29"/>
  <c r="S138" i="29"/>
  <c r="AA138" i="29" s="1"/>
  <c r="R138" i="29"/>
  <c r="P138" i="29"/>
  <c r="Q138" i="29" s="1"/>
  <c r="Y138" i="29" s="1"/>
  <c r="N138" i="29"/>
  <c r="L138" i="29"/>
  <c r="J138" i="29"/>
  <c r="Z137" i="29"/>
  <c r="S137" i="29"/>
  <c r="AA137" i="29" s="1"/>
  <c r="R137" i="29"/>
  <c r="P137" i="29"/>
  <c r="O137" i="29" s="1"/>
  <c r="N137" i="29"/>
  <c r="L137" i="29"/>
  <c r="J137" i="29"/>
  <c r="Z136" i="29"/>
  <c r="S136" i="29"/>
  <c r="AA136" i="29" s="1"/>
  <c r="R136" i="29"/>
  <c r="P136" i="29"/>
  <c r="Q136" i="29" s="1"/>
  <c r="N136" i="29"/>
  <c r="L136" i="29"/>
  <c r="J136" i="29"/>
  <c r="Z135" i="29"/>
  <c r="S135" i="29"/>
  <c r="AA135" i="29" s="1"/>
  <c r="R135" i="29"/>
  <c r="P135" i="29"/>
  <c r="O135" i="29" s="1"/>
  <c r="V135" i="29" s="1"/>
  <c r="X135" i="29" s="1"/>
  <c r="N135" i="29"/>
  <c r="L135" i="29"/>
  <c r="J135" i="29"/>
  <c r="Z134" i="29"/>
  <c r="S134" i="29"/>
  <c r="AA134" i="29" s="1"/>
  <c r="R134" i="29"/>
  <c r="P134" i="29"/>
  <c r="Q134" i="29" s="1"/>
  <c r="Y134" i="29" s="1"/>
  <c r="N134" i="29"/>
  <c r="L134" i="29"/>
  <c r="J134" i="29"/>
  <c r="Z133" i="29"/>
  <c r="S133" i="29"/>
  <c r="AA133" i="29" s="1"/>
  <c r="R133" i="29"/>
  <c r="P133" i="29"/>
  <c r="Q133" i="29" s="1"/>
  <c r="Y133" i="29" s="1"/>
  <c r="N133" i="29"/>
  <c r="L133" i="29"/>
  <c r="J133" i="29"/>
  <c r="Z132" i="29"/>
  <c r="S132" i="29"/>
  <c r="AA132" i="29" s="1"/>
  <c r="R132" i="29"/>
  <c r="P132" i="29"/>
  <c r="O132" i="29" s="1"/>
  <c r="N132" i="29"/>
  <c r="L132" i="29"/>
  <c r="J132" i="29"/>
  <c r="Z131" i="29"/>
  <c r="S131" i="29"/>
  <c r="AA131" i="29" s="1"/>
  <c r="R131" i="29"/>
  <c r="P131" i="29"/>
  <c r="O131" i="29" s="1"/>
  <c r="N131" i="29"/>
  <c r="L131" i="29"/>
  <c r="J131" i="29"/>
  <c r="Z130" i="29"/>
  <c r="S130" i="29"/>
  <c r="AA130" i="29" s="1"/>
  <c r="R130" i="29"/>
  <c r="P130" i="29"/>
  <c r="Q130" i="29" s="1"/>
  <c r="Y130" i="29" s="1"/>
  <c r="N130" i="29"/>
  <c r="L130" i="29"/>
  <c r="J130" i="29"/>
  <c r="Z129" i="29"/>
  <c r="S129" i="29"/>
  <c r="AA129" i="29" s="1"/>
  <c r="R129" i="29"/>
  <c r="P129" i="29"/>
  <c r="O129" i="29" s="1"/>
  <c r="V129" i="29" s="1"/>
  <c r="X129" i="29" s="1"/>
  <c r="N129" i="29"/>
  <c r="L129" i="29"/>
  <c r="J129" i="29"/>
  <c r="Z128" i="29"/>
  <c r="S128" i="29"/>
  <c r="AA128" i="29" s="1"/>
  <c r="R128" i="29"/>
  <c r="P128" i="29"/>
  <c r="Q128" i="29" s="1"/>
  <c r="Y128" i="29" s="1"/>
  <c r="N128" i="29"/>
  <c r="L128" i="29"/>
  <c r="J128" i="29"/>
  <c r="Z127" i="29"/>
  <c r="S127" i="29"/>
  <c r="AA127" i="29" s="1"/>
  <c r="R127" i="29"/>
  <c r="P127" i="29"/>
  <c r="O127" i="29" s="1"/>
  <c r="V127" i="29" s="1"/>
  <c r="X127" i="29" s="1"/>
  <c r="N127" i="29"/>
  <c r="L127" i="29"/>
  <c r="J127" i="29"/>
  <c r="Z126" i="29"/>
  <c r="S126" i="29"/>
  <c r="AA126" i="29" s="1"/>
  <c r="R126" i="29"/>
  <c r="P126" i="29"/>
  <c r="Q126" i="29" s="1"/>
  <c r="Y126" i="29" s="1"/>
  <c r="N126" i="29"/>
  <c r="L126" i="29"/>
  <c r="J126" i="29"/>
  <c r="Z125" i="29"/>
  <c r="S125" i="29"/>
  <c r="AA125" i="29" s="1"/>
  <c r="R125" i="29"/>
  <c r="P125" i="29"/>
  <c r="Q125" i="29" s="1"/>
  <c r="Y125" i="29" s="1"/>
  <c r="N125" i="29"/>
  <c r="L125" i="29"/>
  <c r="J125" i="29"/>
  <c r="Z124" i="29"/>
  <c r="S124" i="29"/>
  <c r="AA124" i="29" s="1"/>
  <c r="R124" i="29"/>
  <c r="P124" i="29"/>
  <c r="O124" i="29" s="1"/>
  <c r="N124" i="29"/>
  <c r="L124" i="29"/>
  <c r="J124" i="29"/>
  <c r="Z123" i="29"/>
  <c r="S123" i="29"/>
  <c r="AA123" i="29" s="1"/>
  <c r="R123" i="29"/>
  <c r="P123" i="29"/>
  <c r="O123" i="29" s="1"/>
  <c r="N123" i="29"/>
  <c r="L123" i="29"/>
  <c r="J123" i="29"/>
  <c r="Z122" i="29"/>
  <c r="S122" i="29"/>
  <c r="AA122" i="29" s="1"/>
  <c r="R122" i="29"/>
  <c r="P122" i="29"/>
  <c r="Q122" i="29" s="1"/>
  <c r="Y122" i="29" s="1"/>
  <c r="N122" i="29"/>
  <c r="L122" i="29"/>
  <c r="J122" i="29"/>
  <c r="Z121" i="29"/>
  <c r="S121" i="29"/>
  <c r="AA121" i="29" s="1"/>
  <c r="R121" i="29"/>
  <c r="P121" i="29"/>
  <c r="Q121" i="29" s="1"/>
  <c r="Y121" i="29" s="1"/>
  <c r="N121" i="29"/>
  <c r="L121" i="29"/>
  <c r="J121" i="29"/>
  <c r="Z120" i="29"/>
  <c r="S120" i="29"/>
  <c r="AA120" i="29" s="1"/>
  <c r="R120" i="29"/>
  <c r="P120" i="29"/>
  <c r="Q120" i="29" s="1"/>
  <c r="Y120" i="29" s="1"/>
  <c r="N120" i="29"/>
  <c r="L120" i="29"/>
  <c r="J120" i="29"/>
  <c r="Z119" i="29"/>
  <c r="S119" i="29"/>
  <c r="AA119" i="29" s="1"/>
  <c r="R119" i="29"/>
  <c r="P119" i="29"/>
  <c r="O119" i="29" s="1"/>
  <c r="N119" i="29"/>
  <c r="L119" i="29"/>
  <c r="J119" i="29"/>
  <c r="Z118" i="29"/>
  <c r="S118" i="29"/>
  <c r="AA118" i="29" s="1"/>
  <c r="R118" i="29"/>
  <c r="P118" i="29"/>
  <c r="Q118" i="29" s="1"/>
  <c r="Y118" i="29" s="1"/>
  <c r="N118" i="29"/>
  <c r="L118" i="29"/>
  <c r="J118" i="29"/>
  <c r="Z117" i="29"/>
  <c r="S117" i="29"/>
  <c r="AA117" i="29" s="1"/>
  <c r="R117" i="29"/>
  <c r="P117" i="29"/>
  <c r="Q117" i="29" s="1"/>
  <c r="Y117" i="29" s="1"/>
  <c r="N117" i="29"/>
  <c r="L117" i="29"/>
  <c r="J117" i="29"/>
  <c r="Z116" i="29"/>
  <c r="S116" i="29"/>
  <c r="AA116" i="29" s="1"/>
  <c r="R116" i="29"/>
  <c r="P116" i="29"/>
  <c r="O116" i="29" s="1"/>
  <c r="N116" i="29"/>
  <c r="L116" i="29"/>
  <c r="J116" i="29"/>
  <c r="Z115" i="29"/>
  <c r="S115" i="29"/>
  <c r="AA115" i="29" s="1"/>
  <c r="R115" i="29"/>
  <c r="P115" i="29"/>
  <c r="O115" i="29" s="1"/>
  <c r="N115" i="29"/>
  <c r="L115" i="29"/>
  <c r="J115" i="29"/>
  <c r="Z114" i="29"/>
  <c r="S114" i="29"/>
  <c r="AA114" i="29" s="1"/>
  <c r="R114" i="29"/>
  <c r="P114" i="29"/>
  <c r="N114" i="29"/>
  <c r="L114" i="29"/>
  <c r="J114" i="29"/>
  <c r="Z113" i="29"/>
  <c r="S113" i="29"/>
  <c r="AA113" i="29" s="1"/>
  <c r="R113" i="29"/>
  <c r="P113" i="29"/>
  <c r="Q113" i="29" s="1"/>
  <c r="Y113" i="29" s="1"/>
  <c r="N113" i="29"/>
  <c r="L113" i="29"/>
  <c r="J113" i="29"/>
  <c r="Z112" i="29"/>
  <c r="S112" i="29"/>
  <c r="AA112" i="29" s="1"/>
  <c r="R112" i="29"/>
  <c r="P112" i="29"/>
  <c r="Q112" i="29" s="1"/>
  <c r="Y112" i="29" s="1"/>
  <c r="N112" i="29"/>
  <c r="L112" i="29"/>
  <c r="J112" i="29"/>
  <c r="Z111" i="29"/>
  <c r="S111" i="29"/>
  <c r="AA111" i="29" s="1"/>
  <c r="R111" i="29"/>
  <c r="P111" i="29"/>
  <c r="N111" i="29"/>
  <c r="L111" i="29"/>
  <c r="J111" i="29"/>
  <c r="Z110" i="29"/>
  <c r="S110" i="29"/>
  <c r="AA110" i="29" s="1"/>
  <c r="R110" i="29"/>
  <c r="P110" i="29"/>
  <c r="Q110" i="29" s="1"/>
  <c r="Y110" i="29" s="1"/>
  <c r="N110" i="29"/>
  <c r="L110" i="29"/>
  <c r="J110" i="29"/>
  <c r="Z109" i="29"/>
  <c r="S109" i="29"/>
  <c r="AA109" i="29" s="1"/>
  <c r="R109" i="29"/>
  <c r="P109" i="29"/>
  <c r="N109" i="29"/>
  <c r="L109" i="29"/>
  <c r="J109" i="29"/>
  <c r="Z108" i="29"/>
  <c r="S108" i="29"/>
  <c r="AA108" i="29" s="1"/>
  <c r="R108" i="29"/>
  <c r="P108" i="29"/>
  <c r="O108" i="29" s="1"/>
  <c r="V108" i="29" s="1"/>
  <c r="X108" i="29" s="1"/>
  <c r="N108" i="29"/>
  <c r="L108" i="29"/>
  <c r="J108" i="29"/>
  <c r="Z107" i="29"/>
  <c r="S107" i="29"/>
  <c r="AA107" i="29" s="1"/>
  <c r="R107" i="29"/>
  <c r="P107" i="29"/>
  <c r="O107" i="29" s="1"/>
  <c r="V107" i="29" s="1"/>
  <c r="X107" i="29" s="1"/>
  <c r="N107" i="29"/>
  <c r="L107" i="29"/>
  <c r="J107" i="29"/>
  <c r="Z106" i="29"/>
  <c r="S106" i="29"/>
  <c r="AA106" i="29" s="1"/>
  <c r="R106" i="29"/>
  <c r="P106" i="29"/>
  <c r="Q106" i="29" s="1"/>
  <c r="Y106" i="29" s="1"/>
  <c r="N106" i="29"/>
  <c r="L106" i="29"/>
  <c r="J106" i="29"/>
  <c r="Z105" i="29"/>
  <c r="S105" i="29"/>
  <c r="AA105" i="29" s="1"/>
  <c r="R105" i="29"/>
  <c r="P105" i="29"/>
  <c r="Q105" i="29" s="1"/>
  <c r="Y105" i="29" s="1"/>
  <c r="N105" i="29"/>
  <c r="L105" i="29"/>
  <c r="J105" i="29"/>
  <c r="AX204" i="35"/>
  <c r="AQ204" i="35"/>
  <c r="AY204" i="35" s="1"/>
  <c r="AP204" i="35"/>
  <c r="AN204" i="35"/>
  <c r="AO204" i="35" s="1"/>
  <c r="AW204" i="35" s="1"/>
  <c r="AL204" i="35"/>
  <c r="AX203" i="35"/>
  <c r="AQ203" i="35"/>
  <c r="AY203" i="35" s="1"/>
  <c r="AP203" i="35"/>
  <c r="AN203" i="35"/>
  <c r="AM203" i="35" s="1"/>
  <c r="AL203" i="35"/>
  <c r="AJ203" i="35"/>
  <c r="AH203" i="35"/>
  <c r="AX202" i="35"/>
  <c r="AQ202" i="35"/>
  <c r="AY202" i="35" s="1"/>
  <c r="AP202" i="35"/>
  <c r="AN202" i="35"/>
  <c r="AO202" i="35" s="1"/>
  <c r="AW202" i="35" s="1"/>
  <c r="AL202" i="35"/>
  <c r="AJ202" i="35"/>
  <c r="AH202" i="35"/>
  <c r="AX201" i="35"/>
  <c r="AQ201" i="35"/>
  <c r="AY201" i="35" s="1"/>
  <c r="AP201" i="35"/>
  <c r="AN201" i="35"/>
  <c r="AL201" i="35"/>
  <c r="AJ201" i="35"/>
  <c r="AH201" i="35"/>
  <c r="AX200" i="35"/>
  <c r="AQ200" i="35"/>
  <c r="AY200" i="35" s="1"/>
  <c r="AP200" i="35"/>
  <c r="AN200" i="35"/>
  <c r="AO200" i="35" s="1"/>
  <c r="AW200" i="35" s="1"/>
  <c r="AL200" i="35"/>
  <c r="AJ200" i="35"/>
  <c r="AH200" i="35"/>
  <c r="AX199" i="35"/>
  <c r="AQ199" i="35"/>
  <c r="AY199" i="35" s="1"/>
  <c r="AP199" i="35"/>
  <c r="AN199" i="35"/>
  <c r="AO199" i="35" s="1"/>
  <c r="AW199" i="35" s="1"/>
  <c r="AL199" i="35"/>
  <c r="AJ199" i="35"/>
  <c r="AH199" i="35"/>
  <c r="AX198" i="35"/>
  <c r="AQ198" i="35"/>
  <c r="AY198" i="35" s="1"/>
  <c r="AP198" i="35"/>
  <c r="AN198" i="35"/>
  <c r="AM198" i="35" s="1"/>
  <c r="AL198" i="35"/>
  <c r="AJ198" i="35"/>
  <c r="AH198" i="35"/>
  <c r="AX197" i="35"/>
  <c r="AQ197" i="35"/>
  <c r="AY197" i="35" s="1"/>
  <c r="AP197" i="35"/>
  <c r="AN197" i="35"/>
  <c r="AO197" i="35" s="1"/>
  <c r="AW197" i="35" s="1"/>
  <c r="AL197" i="35"/>
  <c r="AJ197" i="35"/>
  <c r="AH197" i="35"/>
  <c r="AX196" i="35"/>
  <c r="AQ196" i="35"/>
  <c r="AY196" i="35" s="1"/>
  <c r="AP196" i="35"/>
  <c r="AN196" i="35"/>
  <c r="AO196" i="35" s="1"/>
  <c r="AW196" i="35" s="1"/>
  <c r="AL196" i="35"/>
  <c r="AJ196" i="35"/>
  <c r="AH196" i="35"/>
  <c r="AX195" i="35"/>
  <c r="AQ195" i="35"/>
  <c r="AY195" i="35" s="1"/>
  <c r="AP195" i="35"/>
  <c r="AN195" i="35"/>
  <c r="AO195" i="35" s="1"/>
  <c r="AW195" i="35" s="1"/>
  <c r="AL195" i="35"/>
  <c r="AJ195" i="35"/>
  <c r="AH195" i="35"/>
  <c r="AX194" i="35"/>
  <c r="AQ194" i="35"/>
  <c r="AY194" i="35" s="1"/>
  <c r="AP194" i="35"/>
  <c r="AN194" i="35"/>
  <c r="AO194" i="35" s="1"/>
  <c r="AW194" i="35" s="1"/>
  <c r="AL194" i="35"/>
  <c r="AJ194" i="35"/>
  <c r="AH194" i="35"/>
  <c r="AX193" i="35"/>
  <c r="AQ193" i="35"/>
  <c r="AY193" i="35" s="1"/>
  <c r="AP193" i="35"/>
  <c r="AN193" i="35"/>
  <c r="AL193" i="35"/>
  <c r="AJ193" i="35"/>
  <c r="AH193" i="35"/>
  <c r="AX192" i="35"/>
  <c r="AQ192" i="35"/>
  <c r="AY192" i="35" s="1"/>
  <c r="AP192" i="35"/>
  <c r="AN192" i="35"/>
  <c r="AO192" i="35" s="1"/>
  <c r="AW192" i="35" s="1"/>
  <c r="AL192" i="35"/>
  <c r="AJ192" i="35"/>
  <c r="AH192" i="35"/>
  <c r="AX191" i="35"/>
  <c r="AQ191" i="35"/>
  <c r="AY191" i="35" s="1"/>
  <c r="AP191" i="35"/>
  <c r="AN191" i="35"/>
  <c r="AO191" i="35" s="1"/>
  <c r="AW191" i="35" s="1"/>
  <c r="AL191" i="35"/>
  <c r="AJ191" i="35"/>
  <c r="AH191" i="35"/>
  <c r="AX190" i="35"/>
  <c r="AQ190" i="35"/>
  <c r="AY190" i="35" s="1"/>
  <c r="AP190" i="35"/>
  <c r="AN190" i="35"/>
  <c r="AM190" i="35" s="1"/>
  <c r="AT190" i="35" s="1"/>
  <c r="AV190" i="35" s="1"/>
  <c r="AL190" i="35"/>
  <c r="AJ190" i="35"/>
  <c r="AH190" i="35"/>
  <c r="AX189" i="35"/>
  <c r="AQ189" i="35"/>
  <c r="AY189" i="35" s="1"/>
  <c r="AP189" i="35"/>
  <c r="AN189" i="35"/>
  <c r="AO189" i="35" s="1"/>
  <c r="AW189" i="35" s="1"/>
  <c r="AL189" i="35"/>
  <c r="AJ189" i="35"/>
  <c r="AH189" i="35"/>
  <c r="AX188" i="35"/>
  <c r="AQ188" i="35"/>
  <c r="AY188" i="35" s="1"/>
  <c r="AP188" i="35"/>
  <c r="AN188" i="35"/>
  <c r="AO188" i="35" s="1"/>
  <c r="AW188" i="35" s="1"/>
  <c r="AL188" i="35"/>
  <c r="AJ188" i="35"/>
  <c r="AH188" i="35"/>
  <c r="AX187" i="35"/>
  <c r="AQ187" i="35"/>
  <c r="AY187" i="35" s="1"/>
  <c r="AP187" i="35"/>
  <c r="AN187" i="35"/>
  <c r="AO187" i="35" s="1"/>
  <c r="AW187" i="35" s="1"/>
  <c r="AL187" i="35"/>
  <c r="AJ187" i="35"/>
  <c r="AH187" i="35"/>
  <c r="AX186" i="35"/>
  <c r="AQ186" i="35"/>
  <c r="AY186" i="35" s="1"/>
  <c r="AP186" i="35"/>
  <c r="AN186" i="35"/>
  <c r="AO186" i="35" s="1"/>
  <c r="AW186" i="35" s="1"/>
  <c r="AL186" i="35"/>
  <c r="AJ186" i="35"/>
  <c r="AH186" i="35"/>
  <c r="AX185" i="35"/>
  <c r="AQ185" i="35"/>
  <c r="AY185" i="35" s="1"/>
  <c r="AP185" i="35"/>
  <c r="AN185" i="35"/>
  <c r="AL185" i="35"/>
  <c r="AJ185" i="35"/>
  <c r="AH185" i="35"/>
  <c r="AX184" i="35"/>
  <c r="AQ184" i="35"/>
  <c r="AY184" i="35" s="1"/>
  <c r="AP184" i="35"/>
  <c r="AN184" i="35"/>
  <c r="AM184" i="35" s="1"/>
  <c r="AL184" i="35"/>
  <c r="AJ184" i="35"/>
  <c r="AH184" i="35"/>
  <c r="AX183" i="35"/>
  <c r="AQ183" i="35"/>
  <c r="AY183" i="35" s="1"/>
  <c r="AP183" i="35"/>
  <c r="AN183" i="35"/>
  <c r="AO183" i="35" s="1"/>
  <c r="AW183" i="35" s="1"/>
  <c r="AL183" i="35"/>
  <c r="AJ183" i="35"/>
  <c r="AH183" i="35"/>
  <c r="AX182" i="35"/>
  <c r="AQ182" i="35"/>
  <c r="AY182" i="35" s="1"/>
  <c r="AP182" i="35"/>
  <c r="AN182" i="35"/>
  <c r="AO182" i="35" s="1"/>
  <c r="AW182" i="35" s="1"/>
  <c r="AL182" i="35"/>
  <c r="AJ182" i="35"/>
  <c r="AH182" i="35"/>
  <c r="AX181" i="35"/>
  <c r="AQ181" i="35"/>
  <c r="AY181" i="35" s="1"/>
  <c r="AP181" i="35"/>
  <c r="AN181" i="35"/>
  <c r="AO181" i="35" s="1"/>
  <c r="AW181" i="35" s="1"/>
  <c r="AL181" i="35"/>
  <c r="AJ181" i="35"/>
  <c r="AH181" i="35"/>
  <c r="AX180" i="35"/>
  <c r="AQ180" i="35"/>
  <c r="AY180" i="35" s="1"/>
  <c r="AP180" i="35"/>
  <c r="AN180" i="35"/>
  <c r="AO180" i="35" s="1"/>
  <c r="AW180" i="35" s="1"/>
  <c r="AL180" i="35"/>
  <c r="AJ180" i="35"/>
  <c r="AH180" i="35"/>
  <c r="AX179" i="35"/>
  <c r="AQ179" i="35"/>
  <c r="AY179" i="35" s="1"/>
  <c r="AP179" i="35"/>
  <c r="AN179" i="35"/>
  <c r="AO179" i="35" s="1"/>
  <c r="AW179" i="35" s="1"/>
  <c r="AL179" i="35"/>
  <c r="AJ179" i="35"/>
  <c r="AH179" i="35"/>
  <c r="AX178" i="35"/>
  <c r="AQ178" i="35"/>
  <c r="AY178" i="35" s="1"/>
  <c r="AP178" i="35"/>
  <c r="AN178" i="35"/>
  <c r="AO178" i="35" s="1"/>
  <c r="AW178" i="35" s="1"/>
  <c r="AL178" i="35"/>
  <c r="AJ178" i="35"/>
  <c r="AH178" i="35"/>
  <c r="AX177" i="35"/>
  <c r="AQ177" i="35"/>
  <c r="AY177" i="35" s="1"/>
  <c r="AP177" i="35"/>
  <c r="AN177" i="35"/>
  <c r="AL177" i="35"/>
  <c r="AJ177" i="35"/>
  <c r="AH177" i="35"/>
  <c r="AX176" i="35"/>
  <c r="AQ176" i="35"/>
  <c r="AY176" i="35" s="1"/>
  <c r="AP176" i="35"/>
  <c r="AN176" i="35"/>
  <c r="AO176" i="35" s="1"/>
  <c r="AW176" i="35" s="1"/>
  <c r="AL176" i="35"/>
  <c r="AJ176" i="35"/>
  <c r="AH176" i="35"/>
  <c r="AX175" i="35"/>
  <c r="AQ175" i="35"/>
  <c r="AY175" i="35" s="1"/>
  <c r="AP175" i="35"/>
  <c r="AN175" i="35"/>
  <c r="AO175" i="35" s="1"/>
  <c r="AW175" i="35" s="1"/>
  <c r="AL175" i="35"/>
  <c r="AJ175" i="35"/>
  <c r="AH175" i="35"/>
  <c r="AX174" i="35"/>
  <c r="AQ174" i="35"/>
  <c r="AY174" i="35" s="1"/>
  <c r="AP174" i="35"/>
  <c r="AN174" i="35"/>
  <c r="AM174" i="35" s="1"/>
  <c r="AL174" i="35"/>
  <c r="AJ174" i="35"/>
  <c r="AH174" i="35"/>
  <c r="AX173" i="35"/>
  <c r="AQ173" i="35"/>
  <c r="AY173" i="35" s="1"/>
  <c r="AP173" i="35"/>
  <c r="AN173" i="35"/>
  <c r="AO173" i="35" s="1"/>
  <c r="AW173" i="35" s="1"/>
  <c r="AL173" i="35"/>
  <c r="AJ173" i="35"/>
  <c r="AH173" i="35"/>
  <c r="AX172" i="35"/>
  <c r="AQ172" i="35"/>
  <c r="AY172" i="35" s="1"/>
  <c r="AP172" i="35"/>
  <c r="AN172" i="35"/>
  <c r="AO172" i="35" s="1"/>
  <c r="AW172" i="35" s="1"/>
  <c r="AL172" i="35"/>
  <c r="AJ172" i="35"/>
  <c r="AH172" i="35"/>
  <c r="AX171" i="35"/>
  <c r="AQ171" i="35"/>
  <c r="AY171" i="35" s="1"/>
  <c r="AP171" i="35"/>
  <c r="AN171" i="35"/>
  <c r="AO171" i="35" s="1"/>
  <c r="AW171" i="35" s="1"/>
  <c r="AL171" i="35"/>
  <c r="AJ171" i="35"/>
  <c r="AH171" i="35"/>
  <c r="AX170" i="35"/>
  <c r="AQ170" i="35"/>
  <c r="AY170" i="35" s="1"/>
  <c r="AP170" i="35"/>
  <c r="AN170" i="35"/>
  <c r="AO170" i="35" s="1"/>
  <c r="AW170" i="35" s="1"/>
  <c r="AL170" i="35"/>
  <c r="AJ170" i="35"/>
  <c r="AH170" i="35"/>
  <c r="AX169" i="35"/>
  <c r="AQ169" i="35"/>
  <c r="AY169" i="35" s="1"/>
  <c r="AP169" i="35"/>
  <c r="AN169" i="35"/>
  <c r="AL169" i="35"/>
  <c r="AJ169" i="35"/>
  <c r="AH169" i="35"/>
  <c r="AX168" i="35"/>
  <c r="AQ168" i="35"/>
  <c r="AY168" i="35" s="1"/>
  <c r="AP168" i="35"/>
  <c r="AN168" i="35"/>
  <c r="AM168" i="35" s="1"/>
  <c r="AL168" i="35"/>
  <c r="AJ168" i="35"/>
  <c r="AH168" i="35"/>
  <c r="AX167" i="35"/>
  <c r="AQ167" i="35"/>
  <c r="AY167" i="35" s="1"/>
  <c r="AP167" i="35"/>
  <c r="AN167" i="35"/>
  <c r="AO167" i="35" s="1"/>
  <c r="AW167" i="35" s="1"/>
  <c r="AL167" i="35"/>
  <c r="AJ167" i="35"/>
  <c r="AH167" i="35"/>
  <c r="AX166" i="35"/>
  <c r="AQ166" i="35"/>
  <c r="AY166" i="35" s="1"/>
  <c r="AP166" i="35"/>
  <c r="AN166" i="35"/>
  <c r="AO166" i="35" s="1"/>
  <c r="AW166" i="35" s="1"/>
  <c r="AL166" i="35"/>
  <c r="AJ166" i="35"/>
  <c r="AH166" i="35"/>
  <c r="AX165" i="35"/>
  <c r="AQ165" i="35"/>
  <c r="AY165" i="35" s="1"/>
  <c r="AP165" i="35"/>
  <c r="AN165" i="35"/>
  <c r="AO165" i="35" s="1"/>
  <c r="AW165" i="35" s="1"/>
  <c r="AL165" i="35"/>
  <c r="AJ165" i="35"/>
  <c r="AH165" i="35"/>
  <c r="AX164" i="35"/>
  <c r="AQ164" i="35"/>
  <c r="AY164" i="35" s="1"/>
  <c r="AP164" i="35"/>
  <c r="AN164" i="35"/>
  <c r="AO164" i="35" s="1"/>
  <c r="AW164" i="35" s="1"/>
  <c r="AL164" i="35"/>
  <c r="AJ164" i="35"/>
  <c r="AH164" i="35"/>
  <c r="AX163" i="35"/>
  <c r="AQ163" i="35"/>
  <c r="AY163" i="35" s="1"/>
  <c r="AP163" i="35"/>
  <c r="AN163" i="35"/>
  <c r="AO163" i="35" s="1"/>
  <c r="AW163" i="35" s="1"/>
  <c r="AL163" i="35"/>
  <c r="AJ163" i="35"/>
  <c r="AH163" i="35"/>
  <c r="AX162" i="35"/>
  <c r="AQ162" i="35"/>
  <c r="AY162" i="35" s="1"/>
  <c r="AP162" i="35"/>
  <c r="AN162" i="35"/>
  <c r="AO162" i="35" s="1"/>
  <c r="AW162" i="35" s="1"/>
  <c r="AL162" i="35"/>
  <c r="AJ162" i="35"/>
  <c r="AH162" i="35"/>
  <c r="AX161" i="35"/>
  <c r="AQ161" i="35"/>
  <c r="AY161" i="35" s="1"/>
  <c r="AP161" i="35"/>
  <c r="AN161" i="35"/>
  <c r="AL161" i="35"/>
  <c r="AJ161" i="35"/>
  <c r="AH161" i="35"/>
  <c r="AX160" i="35"/>
  <c r="AQ160" i="35"/>
  <c r="AY160" i="35" s="1"/>
  <c r="AP160" i="35"/>
  <c r="AN160" i="35"/>
  <c r="AM160" i="35" s="1"/>
  <c r="AL160" i="35"/>
  <c r="AJ160" i="35"/>
  <c r="AH160" i="35"/>
  <c r="AX159" i="35"/>
  <c r="AQ159" i="35"/>
  <c r="AY159" i="35" s="1"/>
  <c r="AP159" i="35"/>
  <c r="AN159" i="35"/>
  <c r="AO159" i="35" s="1"/>
  <c r="AW159" i="35" s="1"/>
  <c r="AL159" i="35"/>
  <c r="AJ159" i="35"/>
  <c r="AH159" i="35"/>
  <c r="AX158" i="35"/>
  <c r="AQ158" i="35"/>
  <c r="AY158" i="35" s="1"/>
  <c r="AP158" i="35"/>
  <c r="AN158" i="35"/>
  <c r="AM158" i="35" s="1"/>
  <c r="AT158" i="35" s="1"/>
  <c r="AV158" i="35" s="1"/>
  <c r="AL158" i="35"/>
  <c r="AJ158" i="35"/>
  <c r="AH158" i="35"/>
  <c r="AX157" i="35"/>
  <c r="AQ157" i="35"/>
  <c r="AY157" i="35" s="1"/>
  <c r="AP157" i="35"/>
  <c r="AN157" i="35"/>
  <c r="AO157" i="35" s="1"/>
  <c r="AW157" i="35" s="1"/>
  <c r="AL157" i="35"/>
  <c r="AJ157" i="35"/>
  <c r="AH157" i="35"/>
  <c r="AX156" i="35"/>
  <c r="AQ156" i="35"/>
  <c r="AY156" i="35" s="1"/>
  <c r="AP156" i="35"/>
  <c r="AN156" i="35"/>
  <c r="AO156" i="35" s="1"/>
  <c r="AW156" i="35" s="1"/>
  <c r="AL156" i="35"/>
  <c r="AJ156" i="35"/>
  <c r="AH156" i="35"/>
  <c r="AX155" i="35"/>
  <c r="AQ155" i="35"/>
  <c r="AY155" i="35" s="1"/>
  <c r="AP155" i="35"/>
  <c r="AN155" i="35"/>
  <c r="AO155" i="35" s="1"/>
  <c r="AW155" i="35" s="1"/>
  <c r="AL155" i="35"/>
  <c r="AJ155" i="35"/>
  <c r="AH155" i="35"/>
  <c r="AX154" i="35"/>
  <c r="AQ154" i="35"/>
  <c r="AY154" i="35" s="1"/>
  <c r="AP154" i="35"/>
  <c r="AN154" i="35"/>
  <c r="AO154" i="35" s="1"/>
  <c r="AW154" i="35" s="1"/>
  <c r="AL154" i="35"/>
  <c r="AJ154" i="35"/>
  <c r="AH154" i="35"/>
  <c r="AX153" i="35"/>
  <c r="AQ153" i="35"/>
  <c r="AY153" i="35" s="1"/>
  <c r="AP153" i="35"/>
  <c r="AN153" i="35"/>
  <c r="AL153" i="35"/>
  <c r="AJ153" i="35"/>
  <c r="AH153" i="35"/>
  <c r="AX152" i="35"/>
  <c r="AQ152" i="35"/>
  <c r="AY152" i="35" s="1"/>
  <c r="AP152" i="35"/>
  <c r="AN152" i="35"/>
  <c r="AO152" i="35" s="1"/>
  <c r="AW152" i="35" s="1"/>
  <c r="AL152" i="35"/>
  <c r="AJ152" i="35"/>
  <c r="AH152" i="35"/>
  <c r="AX151" i="35"/>
  <c r="AQ151" i="35"/>
  <c r="AY151" i="35" s="1"/>
  <c r="AP151" i="35"/>
  <c r="AN151" i="35"/>
  <c r="AO151" i="35" s="1"/>
  <c r="AW151" i="35" s="1"/>
  <c r="AL151" i="35"/>
  <c r="AJ151" i="35"/>
  <c r="AH151" i="35"/>
  <c r="AX150" i="35"/>
  <c r="AQ150" i="35"/>
  <c r="AY150" i="35" s="1"/>
  <c r="AP150" i="35"/>
  <c r="AN150" i="35"/>
  <c r="AM150" i="35" s="1"/>
  <c r="AT150" i="35" s="1"/>
  <c r="AV150" i="35" s="1"/>
  <c r="AL150" i="35"/>
  <c r="AJ150" i="35"/>
  <c r="AH150" i="35"/>
  <c r="AX149" i="35"/>
  <c r="AQ149" i="35"/>
  <c r="AY149" i="35" s="1"/>
  <c r="AP149" i="35"/>
  <c r="AN149" i="35"/>
  <c r="AO149" i="35" s="1"/>
  <c r="AW149" i="35" s="1"/>
  <c r="AL149" i="35"/>
  <c r="AJ149" i="35"/>
  <c r="AH149" i="35"/>
  <c r="AX148" i="35"/>
  <c r="AQ148" i="35"/>
  <c r="AY148" i="35" s="1"/>
  <c r="AP148" i="35"/>
  <c r="AN148" i="35"/>
  <c r="AO148" i="35" s="1"/>
  <c r="AW148" i="35" s="1"/>
  <c r="AL148" i="35"/>
  <c r="AJ148" i="35"/>
  <c r="AH148" i="35"/>
  <c r="AX147" i="35"/>
  <c r="AQ147" i="35"/>
  <c r="AY147" i="35" s="1"/>
  <c r="AP147" i="35"/>
  <c r="AN147" i="35"/>
  <c r="AO147" i="35" s="1"/>
  <c r="AW147" i="35" s="1"/>
  <c r="AL147" i="35"/>
  <c r="AJ147" i="35"/>
  <c r="AH147" i="35"/>
  <c r="AX146" i="35"/>
  <c r="AQ146" i="35"/>
  <c r="AY146" i="35" s="1"/>
  <c r="AP146" i="35"/>
  <c r="AN146" i="35"/>
  <c r="AM146" i="35" s="1"/>
  <c r="AL146" i="35"/>
  <c r="AJ146" i="35"/>
  <c r="AH146" i="35"/>
  <c r="AX145" i="35"/>
  <c r="AQ145" i="35"/>
  <c r="AY145" i="35" s="1"/>
  <c r="AP145" i="35"/>
  <c r="AN145" i="35"/>
  <c r="AM145" i="35" s="1"/>
  <c r="AL145" i="35"/>
  <c r="AJ145" i="35"/>
  <c r="AH145" i="35"/>
  <c r="AX144" i="35"/>
  <c r="AQ144" i="35"/>
  <c r="AY144" i="35" s="1"/>
  <c r="AP144" i="35"/>
  <c r="AN144" i="35"/>
  <c r="AO144" i="35" s="1"/>
  <c r="AW144" i="35" s="1"/>
  <c r="AL144" i="35"/>
  <c r="AJ144" i="35"/>
  <c r="AH144" i="35"/>
  <c r="AX143" i="35"/>
  <c r="AQ143" i="35"/>
  <c r="AY143" i="35" s="1"/>
  <c r="AP143" i="35"/>
  <c r="AN143" i="35"/>
  <c r="AO143" i="35" s="1"/>
  <c r="AL143" i="35"/>
  <c r="AJ143" i="35"/>
  <c r="AH143" i="35"/>
  <c r="AX142" i="35"/>
  <c r="AQ142" i="35"/>
  <c r="AY142" i="35" s="1"/>
  <c r="AP142" i="35"/>
  <c r="AN142" i="35"/>
  <c r="AO142" i="35" s="1"/>
  <c r="AW142" i="35" s="1"/>
  <c r="AL142" i="35"/>
  <c r="AJ142" i="35"/>
  <c r="AH142" i="35"/>
  <c r="AX141" i="35"/>
  <c r="AQ141" i="35"/>
  <c r="AY141" i="35" s="1"/>
  <c r="AP141" i="35"/>
  <c r="AN141" i="35"/>
  <c r="AL141" i="35"/>
  <c r="AJ141" i="35"/>
  <c r="AH141" i="35"/>
  <c r="AX140" i="35"/>
  <c r="AQ140" i="35"/>
  <c r="AY140" i="35" s="1"/>
  <c r="AP140" i="35"/>
  <c r="AN140" i="35"/>
  <c r="AO140" i="35" s="1"/>
  <c r="AW140" i="35" s="1"/>
  <c r="AL140" i="35"/>
  <c r="AJ140" i="35"/>
  <c r="AH140" i="35"/>
  <c r="AX139" i="35"/>
  <c r="AQ139" i="35"/>
  <c r="AY139" i="35" s="1"/>
  <c r="AP139" i="35"/>
  <c r="AN139" i="35"/>
  <c r="AO139" i="35" s="1"/>
  <c r="AW139" i="35" s="1"/>
  <c r="AL139" i="35"/>
  <c r="AJ139" i="35"/>
  <c r="AH139" i="35"/>
  <c r="AX138" i="35"/>
  <c r="AQ138" i="35"/>
  <c r="AY138" i="35" s="1"/>
  <c r="AP138" i="35"/>
  <c r="AN138" i="35"/>
  <c r="AM138" i="35" s="1"/>
  <c r="AL138" i="35"/>
  <c r="AJ138" i="35"/>
  <c r="AH138" i="35"/>
  <c r="AX137" i="35"/>
  <c r="AQ137" i="35"/>
  <c r="AP137" i="35"/>
  <c r="AN137" i="35"/>
  <c r="AO137" i="35" s="1"/>
  <c r="AW137" i="35" s="1"/>
  <c r="AL137" i="35"/>
  <c r="AJ137" i="35"/>
  <c r="AH137" i="35"/>
  <c r="AX136" i="35"/>
  <c r="AQ136" i="35"/>
  <c r="AY136" i="35" s="1"/>
  <c r="AP136" i="35"/>
  <c r="AN136" i="35"/>
  <c r="AO136" i="35" s="1"/>
  <c r="AW136" i="35" s="1"/>
  <c r="AL136" i="35"/>
  <c r="AJ136" i="35"/>
  <c r="AH136" i="35"/>
  <c r="AX135" i="35"/>
  <c r="AQ135" i="35"/>
  <c r="AY135" i="35" s="1"/>
  <c r="AP135" i="35"/>
  <c r="AN135" i="35"/>
  <c r="AO135" i="35" s="1"/>
  <c r="AW135" i="35" s="1"/>
  <c r="AL135" i="35"/>
  <c r="AJ135" i="35"/>
  <c r="AH135" i="35"/>
  <c r="AX134" i="35"/>
  <c r="AQ134" i="35"/>
  <c r="AY134" i="35" s="1"/>
  <c r="AP134" i="35"/>
  <c r="AN134" i="35"/>
  <c r="AO134" i="35" s="1"/>
  <c r="AW134" i="35" s="1"/>
  <c r="AL134" i="35"/>
  <c r="AJ134" i="35"/>
  <c r="AH134" i="35"/>
  <c r="AX133" i="35"/>
  <c r="AQ133" i="35"/>
  <c r="AY133" i="35" s="1"/>
  <c r="AP133" i="35"/>
  <c r="AN133" i="35"/>
  <c r="AO133" i="35" s="1"/>
  <c r="AW133" i="35" s="1"/>
  <c r="AL133" i="35"/>
  <c r="AJ133" i="35"/>
  <c r="AH133" i="35"/>
  <c r="AX132" i="35"/>
  <c r="AQ132" i="35"/>
  <c r="AY132" i="35" s="1"/>
  <c r="AP132" i="35"/>
  <c r="AN132" i="35"/>
  <c r="AO132" i="35" s="1"/>
  <c r="AW132" i="35" s="1"/>
  <c r="AL132" i="35"/>
  <c r="AJ132" i="35"/>
  <c r="AH132" i="35"/>
  <c r="AX131" i="35"/>
  <c r="AQ131" i="35"/>
  <c r="AY131" i="35" s="1"/>
  <c r="AP131" i="35"/>
  <c r="AN131" i="35"/>
  <c r="AO131" i="35" s="1"/>
  <c r="AW131" i="35" s="1"/>
  <c r="AL131" i="35"/>
  <c r="AJ131" i="35"/>
  <c r="AH131" i="35"/>
  <c r="AX130" i="35"/>
  <c r="AQ130" i="35"/>
  <c r="AY130" i="35" s="1"/>
  <c r="AP130" i="35"/>
  <c r="AN130" i="35"/>
  <c r="AM130" i="35" s="1"/>
  <c r="AL130" i="35"/>
  <c r="AJ130" i="35"/>
  <c r="AH130" i="35"/>
  <c r="AX129" i="35"/>
  <c r="AQ129" i="35"/>
  <c r="AY129" i="35" s="1"/>
  <c r="AP129" i="35"/>
  <c r="AN129" i="35"/>
  <c r="AM129" i="35" s="1"/>
  <c r="AT129" i="35" s="1"/>
  <c r="AV129" i="35" s="1"/>
  <c r="AL129" i="35"/>
  <c r="AJ129" i="35"/>
  <c r="AH129" i="35"/>
  <c r="AX128" i="35"/>
  <c r="AQ128" i="35"/>
  <c r="AY128" i="35" s="1"/>
  <c r="AP128" i="35"/>
  <c r="AN128" i="35"/>
  <c r="AO128" i="35" s="1"/>
  <c r="AW128" i="35" s="1"/>
  <c r="AL128" i="35"/>
  <c r="AJ128" i="35"/>
  <c r="AH128" i="35"/>
  <c r="AX127" i="35"/>
  <c r="AQ127" i="35"/>
  <c r="AY127" i="35" s="1"/>
  <c r="AP127" i="35"/>
  <c r="AN127" i="35"/>
  <c r="AO127" i="35" s="1"/>
  <c r="AW127" i="35" s="1"/>
  <c r="AL127" i="35"/>
  <c r="AJ127" i="35"/>
  <c r="AH127" i="35"/>
  <c r="AX126" i="35"/>
  <c r="AQ126" i="35"/>
  <c r="AY126" i="35" s="1"/>
  <c r="AP126" i="35"/>
  <c r="AN126" i="35"/>
  <c r="AO126" i="35" s="1"/>
  <c r="AW126" i="35" s="1"/>
  <c r="AL126" i="35"/>
  <c r="AJ126" i="35"/>
  <c r="AH126" i="35"/>
  <c r="AX125" i="35"/>
  <c r="AQ125" i="35"/>
  <c r="AY125" i="35" s="1"/>
  <c r="AP125" i="35"/>
  <c r="AN125" i="35"/>
  <c r="AO125" i="35" s="1"/>
  <c r="AW125" i="35" s="1"/>
  <c r="AL125" i="35"/>
  <c r="AJ125" i="35"/>
  <c r="AH125" i="35"/>
  <c r="AX124" i="35"/>
  <c r="AQ124" i="35"/>
  <c r="AY124" i="35" s="1"/>
  <c r="AP124" i="35"/>
  <c r="AN124" i="35"/>
  <c r="AO124" i="35" s="1"/>
  <c r="AW124" i="35" s="1"/>
  <c r="AL124" i="35"/>
  <c r="AJ124" i="35"/>
  <c r="AH124" i="35"/>
  <c r="AX123" i="35"/>
  <c r="AQ123" i="35"/>
  <c r="AY123" i="35" s="1"/>
  <c r="AP123" i="35"/>
  <c r="AN123" i="35"/>
  <c r="AO123" i="35" s="1"/>
  <c r="AW123" i="35" s="1"/>
  <c r="AL123" i="35"/>
  <c r="AJ123" i="35"/>
  <c r="AH123" i="35"/>
  <c r="AX122" i="35"/>
  <c r="AQ122" i="35"/>
  <c r="AY122" i="35" s="1"/>
  <c r="AP122" i="35"/>
  <c r="AN122" i="35"/>
  <c r="AM122" i="35" s="1"/>
  <c r="AL122" i="35"/>
  <c r="AJ122" i="35"/>
  <c r="AH122" i="35"/>
  <c r="AX121" i="35"/>
  <c r="AQ121" i="35"/>
  <c r="AY121" i="35" s="1"/>
  <c r="AP121" i="35"/>
  <c r="AN121" i="35"/>
  <c r="AM121" i="35" s="1"/>
  <c r="AL121" i="35"/>
  <c r="AJ121" i="35"/>
  <c r="AH121" i="35"/>
  <c r="AX120" i="35"/>
  <c r="AQ120" i="35"/>
  <c r="AY120" i="35" s="1"/>
  <c r="AP120" i="35"/>
  <c r="AN120" i="35"/>
  <c r="AO120" i="35" s="1"/>
  <c r="AW120" i="35" s="1"/>
  <c r="AL120" i="35"/>
  <c r="AJ120" i="35"/>
  <c r="AH120" i="35"/>
  <c r="AX119" i="35"/>
  <c r="AQ119" i="35"/>
  <c r="AY119" i="35" s="1"/>
  <c r="AP119" i="35"/>
  <c r="AN119" i="35"/>
  <c r="AO119" i="35" s="1"/>
  <c r="AW119" i="35" s="1"/>
  <c r="AL119" i="35"/>
  <c r="AJ119" i="35"/>
  <c r="AH119" i="35"/>
  <c r="AX118" i="35"/>
  <c r="AQ118" i="35"/>
  <c r="AY118" i="35" s="1"/>
  <c r="AP118" i="35"/>
  <c r="AN118" i="35"/>
  <c r="AO118" i="35" s="1"/>
  <c r="AL118" i="35"/>
  <c r="AJ118" i="35"/>
  <c r="AH118" i="35"/>
  <c r="AX117" i="35"/>
  <c r="AQ117" i="35"/>
  <c r="AY117" i="35" s="1"/>
  <c r="AP117" i="35"/>
  <c r="AN117" i="35"/>
  <c r="AO117" i="35" s="1"/>
  <c r="AW117" i="35" s="1"/>
  <c r="AL117" i="35"/>
  <c r="AJ117" i="35"/>
  <c r="AH117" i="35"/>
  <c r="AX116" i="35"/>
  <c r="AQ116" i="35"/>
  <c r="AY116" i="35" s="1"/>
  <c r="AP116" i="35"/>
  <c r="AN116" i="35"/>
  <c r="AO116" i="35" s="1"/>
  <c r="AW116" i="35" s="1"/>
  <c r="AL116" i="35"/>
  <c r="AJ116" i="35"/>
  <c r="AH116" i="35"/>
  <c r="AX115" i="35"/>
  <c r="AQ115" i="35"/>
  <c r="AY115" i="35" s="1"/>
  <c r="AP115" i="35"/>
  <c r="AN115" i="35"/>
  <c r="AO115" i="35" s="1"/>
  <c r="AW115" i="35" s="1"/>
  <c r="AL115" i="35"/>
  <c r="AJ115" i="35"/>
  <c r="AH115" i="35"/>
  <c r="AX114" i="35"/>
  <c r="AQ114" i="35"/>
  <c r="AY114" i="35" s="1"/>
  <c r="AP114" i="35"/>
  <c r="AN114" i="35"/>
  <c r="AM114" i="35" s="1"/>
  <c r="AL114" i="35"/>
  <c r="AJ114" i="35"/>
  <c r="AH114" i="35"/>
  <c r="AX113" i="35"/>
  <c r="AQ113" i="35"/>
  <c r="AY113" i="35" s="1"/>
  <c r="AP113" i="35"/>
  <c r="AN113" i="35"/>
  <c r="AO113" i="35" s="1"/>
  <c r="AW113" i="35" s="1"/>
  <c r="AL113" i="35"/>
  <c r="AJ113" i="35"/>
  <c r="AH113" i="35"/>
  <c r="AX112" i="35"/>
  <c r="AQ112" i="35"/>
  <c r="AY112" i="35" s="1"/>
  <c r="AP112" i="35"/>
  <c r="AN112" i="35"/>
  <c r="AM112" i="35" s="1"/>
  <c r="AL112" i="35"/>
  <c r="AJ112" i="35"/>
  <c r="AH112" i="35"/>
  <c r="AX111" i="35"/>
  <c r="AQ111" i="35"/>
  <c r="AY111" i="35" s="1"/>
  <c r="AP111" i="35"/>
  <c r="AN111" i="35"/>
  <c r="AM111" i="35" s="1"/>
  <c r="AT111" i="35" s="1"/>
  <c r="AV111" i="35" s="1"/>
  <c r="AL111" i="35"/>
  <c r="AJ111" i="35"/>
  <c r="AH111" i="35"/>
  <c r="AX110" i="35"/>
  <c r="AQ110" i="35"/>
  <c r="AY110" i="35" s="1"/>
  <c r="AP110" i="35"/>
  <c r="AN110" i="35"/>
  <c r="AO110" i="35" s="1"/>
  <c r="AW110" i="35" s="1"/>
  <c r="AL110" i="35"/>
  <c r="AJ110" i="35"/>
  <c r="AH110" i="35"/>
  <c r="AX109" i="35"/>
  <c r="AQ109" i="35"/>
  <c r="AY109" i="35" s="1"/>
  <c r="AP109" i="35"/>
  <c r="AN109" i="35"/>
  <c r="AL109" i="35"/>
  <c r="AJ109" i="35"/>
  <c r="AH109" i="35"/>
  <c r="AX108" i="35"/>
  <c r="AQ108" i="35"/>
  <c r="AY108" i="35" s="1"/>
  <c r="AP108" i="35"/>
  <c r="AN108" i="35"/>
  <c r="AO108" i="35" s="1"/>
  <c r="AW108" i="35" s="1"/>
  <c r="AL108" i="35"/>
  <c r="AJ108" i="35"/>
  <c r="AH108" i="35"/>
  <c r="AX107" i="35"/>
  <c r="AQ107" i="35"/>
  <c r="AY107" i="35" s="1"/>
  <c r="AP107" i="35"/>
  <c r="AN107" i="35"/>
  <c r="AO107" i="35" s="1"/>
  <c r="AW107" i="35" s="1"/>
  <c r="AL107" i="35"/>
  <c r="AJ107" i="35"/>
  <c r="AH107" i="35"/>
  <c r="AX106" i="35"/>
  <c r="AQ106" i="35"/>
  <c r="AY106" i="35" s="1"/>
  <c r="AP106" i="35"/>
  <c r="AN106" i="35"/>
  <c r="AM106" i="35" s="1"/>
  <c r="AL106" i="35"/>
  <c r="AJ106" i="35"/>
  <c r="AH106" i="35"/>
  <c r="AX105" i="35"/>
  <c r="AQ105" i="35"/>
  <c r="AY105" i="35" s="1"/>
  <c r="AP105" i="35"/>
  <c r="AN105" i="35"/>
  <c r="AM105" i="35" s="1"/>
  <c r="AT105" i="35" s="1"/>
  <c r="AV105" i="35" s="1"/>
  <c r="AL105" i="35"/>
  <c r="AJ105" i="35"/>
  <c r="AH105" i="35"/>
  <c r="Z204" i="35"/>
  <c r="AJ204" i="35" s="1"/>
  <c r="S204" i="35"/>
  <c r="AA204" i="35" s="1"/>
  <c r="R204" i="35"/>
  <c r="P204" i="35"/>
  <c r="Q204" i="35" s="1"/>
  <c r="Y204" i="35" s="1"/>
  <c r="N204" i="35"/>
  <c r="L204" i="35"/>
  <c r="J204" i="35"/>
  <c r="Z203" i="35"/>
  <c r="S203" i="35"/>
  <c r="AA203" i="35" s="1"/>
  <c r="R203" i="35"/>
  <c r="P203" i="35"/>
  <c r="Q203" i="35" s="1"/>
  <c r="Y203" i="35" s="1"/>
  <c r="N203" i="35"/>
  <c r="L203" i="35"/>
  <c r="J203" i="35"/>
  <c r="Z202" i="35"/>
  <c r="S202" i="35"/>
  <c r="AA202" i="35" s="1"/>
  <c r="R202" i="35"/>
  <c r="P202" i="35"/>
  <c r="Q202" i="35" s="1"/>
  <c r="Y202" i="35" s="1"/>
  <c r="N202" i="35"/>
  <c r="L202" i="35"/>
  <c r="J202" i="35"/>
  <c r="Z201" i="35"/>
  <c r="S201" i="35"/>
  <c r="AA201" i="35" s="1"/>
  <c r="R201" i="35"/>
  <c r="P201" i="35"/>
  <c r="N201" i="35"/>
  <c r="L201" i="35"/>
  <c r="J201" i="35"/>
  <c r="Z200" i="35"/>
  <c r="S200" i="35"/>
  <c r="AA200" i="35" s="1"/>
  <c r="R200" i="35"/>
  <c r="P200" i="35"/>
  <c r="Q200" i="35" s="1"/>
  <c r="Y200" i="35" s="1"/>
  <c r="N200" i="35"/>
  <c r="L200" i="35"/>
  <c r="J200" i="35"/>
  <c r="Z199" i="35"/>
  <c r="S199" i="35"/>
  <c r="AA199" i="35" s="1"/>
  <c r="R199" i="35"/>
  <c r="P199" i="35"/>
  <c r="Q199" i="35" s="1"/>
  <c r="Y199" i="35" s="1"/>
  <c r="N199" i="35"/>
  <c r="L199" i="35"/>
  <c r="J199" i="35"/>
  <c r="Z198" i="35"/>
  <c r="S198" i="35"/>
  <c r="AA198" i="35" s="1"/>
  <c r="R198" i="35"/>
  <c r="P198" i="35"/>
  <c r="O198" i="35" s="1"/>
  <c r="V198" i="35" s="1"/>
  <c r="X198" i="35" s="1"/>
  <c r="N198" i="35"/>
  <c r="L198" i="35"/>
  <c r="J198" i="35"/>
  <c r="Z197" i="35"/>
  <c r="S197" i="35"/>
  <c r="AA197" i="35" s="1"/>
  <c r="R197" i="35"/>
  <c r="P197" i="35"/>
  <c r="Q197" i="35" s="1"/>
  <c r="Y197" i="35" s="1"/>
  <c r="N197" i="35"/>
  <c r="L197" i="35"/>
  <c r="J197" i="35"/>
  <c r="Z196" i="35"/>
  <c r="S196" i="35"/>
  <c r="AA196" i="35" s="1"/>
  <c r="R196" i="35"/>
  <c r="P196" i="35"/>
  <c r="Q196" i="35" s="1"/>
  <c r="Y196" i="35" s="1"/>
  <c r="N196" i="35"/>
  <c r="L196" i="35"/>
  <c r="J196" i="35"/>
  <c r="Z195" i="35"/>
  <c r="S195" i="35"/>
  <c r="AA195" i="35" s="1"/>
  <c r="R195" i="35"/>
  <c r="P195" i="35"/>
  <c r="Q195" i="35" s="1"/>
  <c r="Y195" i="35" s="1"/>
  <c r="N195" i="35"/>
  <c r="L195" i="35"/>
  <c r="J195" i="35"/>
  <c r="Z194" i="35"/>
  <c r="S194" i="35"/>
  <c r="AA194" i="35" s="1"/>
  <c r="R194" i="35"/>
  <c r="P194" i="35"/>
  <c r="Q194" i="35" s="1"/>
  <c r="Y194" i="35" s="1"/>
  <c r="N194" i="35"/>
  <c r="L194" i="35"/>
  <c r="J194" i="35"/>
  <c r="Z193" i="35"/>
  <c r="S193" i="35"/>
  <c r="AA193" i="35" s="1"/>
  <c r="R193" i="35"/>
  <c r="P193" i="35"/>
  <c r="N193" i="35"/>
  <c r="L193" i="35"/>
  <c r="J193" i="35"/>
  <c r="Z192" i="35"/>
  <c r="S192" i="35"/>
  <c r="AA192" i="35" s="1"/>
  <c r="R192" i="35"/>
  <c r="P192" i="35"/>
  <c r="Q192" i="35" s="1"/>
  <c r="Y192" i="35" s="1"/>
  <c r="N192" i="35"/>
  <c r="L192" i="35"/>
  <c r="J192" i="35"/>
  <c r="Z191" i="35"/>
  <c r="S191" i="35"/>
  <c r="AA191" i="35" s="1"/>
  <c r="R191" i="35"/>
  <c r="P191" i="35"/>
  <c r="Q191" i="35" s="1"/>
  <c r="Y191" i="35" s="1"/>
  <c r="N191" i="35"/>
  <c r="L191" i="35"/>
  <c r="J191" i="35"/>
  <c r="Z190" i="35"/>
  <c r="S190" i="35"/>
  <c r="AA190" i="35" s="1"/>
  <c r="R190" i="35"/>
  <c r="P190" i="35"/>
  <c r="O190" i="35" s="1"/>
  <c r="V190" i="35" s="1"/>
  <c r="X190" i="35" s="1"/>
  <c r="N190" i="35"/>
  <c r="L190" i="35"/>
  <c r="J190" i="35"/>
  <c r="Z189" i="35"/>
  <c r="S189" i="35"/>
  <c r="AA189" i="35" s="1"/>
  <c r="R189" i="35"/>
  <c r="P189" i="35"/>
  <c r="Q189" i="35" s="1"/>
  <c r="Y189" i="35" s="1"/>
  <c r="N189" i="35"/>
  <c r="L189" i="35"/>
  <c r="J189" i="35"/>
  <c r="Z188" i="35"/>
  <c r="S188" i="35"/>
  <c r="AA188" i="35" s="1"/>
  <c r="R188" i="35"/>
  <c r="P188" i="35"/>
  <c r="Q188" i="35" s="1"/>
  <c r="Y188" i="35" s="1"/>
  <c r="N188" i="35"/>
  <c r="L188" i="35"/>
  <c r="J188" i="35"/>
  <c r="Z187" i="35"/>
  <c r="S187" i="35"/>
  <c r="AA187" i="35" s="1"/>
  <c r="R187" i="35"/>
  <c r="P187" i="35"/>
  <c r="Q187" i="35" s="1"/>
  <c r="Y187" i="35" s="1"/>
  <c r="N187" i="35"/>
  <c r="L187" i="35"/>
  <c r="J187" i="35"/>
  <c r="Z186" i="35"/>
  <c r="S186" i="35"/>
  <c r="AA186" i="35" s="1"/>
  <c r="R186" i="35"/>
  <c r="P186" i="35"/>
  <c r="O186" i="35" s="1"/>
  <c r="V186" i="35" s="1"/>
  <c r="X186" i="35" s="1"/>
  <c r="N186" i="35"/>
  <c r="L186" i="35"/>
  <c r="J186" i="35"/>
  <c r="Z185" i="35"/>
  <c r="S185" i="35"/>
  <c r="AA185" i="35" s="1"/>
  <c r="R185" i="35"/>
  <c r="P185" i="35"/>
  <c r="N185" i="35"/>
  <c r="L185" i="35"/>
  <c r="J185" i="35"/>
  <c r="Z184" i="35"/>
  <c r="S184" i="35"/>
  <c r="AA184" i="35" s="1"/>
  <c r="R184" i="35"/>
  <c r="P184" i="35"/>
  <c r="Q184" i="35" s="1"/>
  <c r="Y184" i="35" s="1"/>
  <c r="N184" i="35"/>
  <c r="L184" i="35"/>
  <c r="J184" i="35"/>
  <c r="Z183" i="35"/>
  <c r="S183" i="35"/>
  <c r="AA183" i="35" s="1"/>
  <c r="R183" i="35"/>
  <c r="P183" i="35"/>
  <c r="O183" i="35" s="1"/>
  <c r="V183" i="35" s="1"/>
  <c r="X183" i="35" s="1"/>
  <c r="N183" i="35"/>
  <c r="L183" i="35"/>
  <c r="J183" i="35"/>
  <c r="Z182" i="35"/>
  <c r="S182" i="35"/>
  <c r="AA182" i="35" s="1"/>
  <c r="R182" i="35"/>
  <c r="P182" i="35"/>
  <c r="O182" i="35" s="1"/>
  <c r="V182" i="35" s="1"/>
  <c r="X182" i="35" s="1"/>
  <c r="N182" i="35"/>
  <c r="L182" i="35"/>
  <c r="J182" i="35"/>
  <c r="Z181" i="35"/>
  <c r="S181" i="35"/>
  <c r="AA181" i="35" s="1"/>
  <c r="R181" i="35"/>
  <c r="P181" i="35"/>
  <c r="Q181" i="35" s="1"/>
  <c r="Y181" i="35" s="1"/>
  <c r="N181" i="35"/>
  <c r="L181" i="35"/>
  <c r="J181" i="35"/>
  <c r="Z180" i="35"/>
  <c r="S180" i="35"/>
  <c r="AA180" i="35" s="1"/>
  <c r="R180" i="35"/>
  <c r="P180" i="35"/>
  <c r="Q180" i="35" s="1"/>
  <c r="Y180" i="35" s="1"/>
  <c r="N180" i="35"/>
  <c r="L180" i="35"/>
  <c r="J180" i="35"/>
  <c r="Z179" i="35"/>
  <c r="S179" i="35"/>
  <c r="AA179" i="35" s="1"/>
  <c r="R179" i="35"/>
  <c r="P179" i="35"/>
  <c r="Q179" i="35" s="1"/>
  <c r="Y179" i="35" s="1"/>
  <c r="N179" i="35"/>
  <c r="L179" i="35"/>
  <c r="J179" i="35"/>
  <c r="Z178" i="35"/>
  <c r="S178" i="35"/>
  <c r="AA178" i="35" s="1"/>
  <c r="R178" i="35"/>
  <c r="P178" i="35"/>
  <c r="Q178" i="35" s="1"/>
  <c r="Y178" i="35" s="1"/>
  <c r="N178" i="35"/>
  <c r="L178" i="35"/>
  <c r="J178" i="35"/>
  <c r="Z177" i="35"/>
  <c r="S177" i="35"/>
  <c r="AA177" i="35" s="1"/>
  <c r="R177" i="35"/>
  <c r="P177" i="35"/>
  <c r="N177" i="35"/>
  <c r="L177" i="35"/>
  <c r="J177" i="35"/>
  <c r="Z176" i="35"/>
  <c r="S176" i="35"/>
  <c r="AA176" i="35" s="1"/>
  <c r="R176" i="35"/>
  <c r="P176" i="35"/>
  <c r="Q176" i="35" s="1"/>
  <c r="Y176" i="35" s="1"/>
  <c r="N176" i="35"/>
  <c r="L176" i="35"/>
  <c r="J176" i="35"/>
  <c r="Z175" i="35"/>
  <c r="S175" i="35"/>
  <c r="AA175" i="35" s="1"/>
  <c r="R175" i="35"/>
  <c r="P175" i="35"/>
  <c r="O175" i="35" s="1"/>
  <c r="N175" i="35"/>
  <c r="L175" i="35"/>
  <c r="J175" i="35"/>
  <c r="Z174" i="35"/>
  <c r="S174" i="35"/>
  <c r="AA174" i="35" s="1"/>
  <c r="R174" i="35"/>
  <c r="P174" i="35"/>
  <c r="O174" i="35" s="1"/>
  <c r="V174" i="35" s="1"/>
  <c r="X174" i="35" s="1"/>
  <c r="N174" i="35"/>
  <c r="L174" i="35"/>
  <c r="J174" i="35"/>
  <c r="Z173" i="35"/>
  <c r="S173" i="35"/>
  <c r="AA173" i="35" s="1"/>
  <c r="R173" i="35"/>
  <c r="P173" i="35"/>
  <c r="Q173" i="35" s="1"/>
  <c r="Y173" i="35" s="1"/>
  <c r="N173" i="35"/>
  <c r="L173" i="35"/>
  <c r="J173" i="35"/>
  <c r="Z172" i="35"/>
  <c r="S172" i="35"/>
  <c r="AA172" i="35" s="1"/>
  <c r="R172" i="35"/>
  <c r="P172" i="35"/>
  <c r="Q172" i="35" s="1"/>
  <c r="Y172" i="35" s="1"/>
  <c r="N172" i="35"/>
  <c r="L172" i="35"/>
  <c r="J172" i="35"/>
  <c r="Z171" i="35"/>
  <c r="S171" i="35"/>
  <c r="AA171" i="35" s="1"/>
  <c r="R171" i="35"/>
  <c r="P171" i="35"/>
  <c r="Q171" i="35" s="1"/>
  <c r="Y171" i="35" s="1"/>
  <c r="N171" i="35"/>
  <c r="L171" i="35"/>
  <c r="J171" i="35"/>
  <c r="Z170" i="35"/>
  <c r="S170" i="35"/>
  <c r="AA170" i="35" s="1"/>
  <c r="R170" i="35"/>
  <c r="P170" i="35"/>
  <c r="Q170" i="35" s="1"/>
  <c r="Y170" i="35" s="1"/>
  <c r="N170" i="35"/>
  <c r="L170" i="35"/>
  <c r="J170" i="35"/>
  <c r="Z169" i="35"/>
  <c r="S169" i="35"/>
  <c r="AA169" i="35" s="1"/>
  <c r="R169" i="35"/>
  <c r="P169" i="35"/>
  <c r="N169" i="35"/>
  <c r="L169" i="35"/>
  <c r="J169" i="35"/>
  <c r="Z168" i="35"/>
  <c r="S168" i="35"/>
  <c r="AA168" i="35" s="1"/>
  <c r="R168" i="35"/>
  <c r="P168" i="35"/>
  <c r="Q168" i="35" s="1"/>
  <c r="Y168" i="35" s="1"/>
  <c r="N168" i="35"/>
  <c r="L168" i="35"/>
  <c r="J168" i="35"/>
  <c r="Z167" i="35"/>
  <c r="S167" i="35"/>
  <c r="AA167" i="35" s="1"/>
  <c r="R167" i="35"/>
  <c r="P167" i="35"/>
  <c r="Q167" i="35" s="1"/>
  <c r="Y167" i="35" s="1"/>
  <c r="N167" i="35"/>
  <c r="L167" i="35"/>
  <c r="J167" i="35"/>
  <c r="Z166" i="35"/>
  <c r="S166" i="35"/>
  <c r="AA166" i="35" s="1"/>
  <c r="R166" i="35"/>
  <c r="P166" i="35"/>
  <c r="O166" i="35" s="1"/>
  <c r="V166" i="35" s="1"/>
  <c r="X166" i="35" s="1"/>
  <c r="N166" i="35"/>
  <c r="L166" i="35"/>
  <c r="J166" i="35"/>
  <c r="Z165" i="35"/>
  <c r="S165" i="35"/>
  <c r="AA165" i="35" s="1"/>
  <c r="R165" i="35"/>
  <c r="P165" i="35"/>
  <c r="Q165" i="35" s="1"/>
  <c r="Y165" i="35" s="1"/>
  <c r="N165" i="35"/>
  <c r="L165" i="35"/>
  <c r="J165" i="35"/>
  <c r="Z164" i="35"/>
  <c r="S164" i="35"/>
  <c r="AA164" i="35" s="1"/>
  <c r="R164" i="35"/>
  <c r="P164" i="35"/>
  <c r="Q164" i="35" s="1"/>
  <c r="Y164" i="35" s="1"/>
  <c r="N164" i="35"/>
  <c r="L164" i="35"/>
  <c r="J164" i="35"/>
  <c r="Z163" i="35"/>
  <c r="S163" i="35"/>
  <c r="AA163" i="35" s="1"/>
  <c r="R163" i="35"/>
  <c r="P163" i="35"/>
  <c r="Q163" i="35" s="1"/>
  <c r="Y163" i="35" s="1"/>
  <c r="N163" i="35"/>
  <c r="L163" i="35"/>
  <c r="J163" i="35"/>
  <c r="Z162" i="35"/>
  <c r="S162" i="35"/>
  <c r="AA162" i="35" s="1"/>
  <c r="R162" i="35"/>
  <c r="P162" i="35"/>
  <c r="Q162" i="35" s="1"/>
  <c r="Y162" i="35" s="1"/>
  <c r="N162" i="35"/>
  <c r="L162" i="35"/>
  <c r="J162" i="35"/>
  <c r="Z161" i="35"/>
  <c r="S161" i="35"/>
  <c r="AA161" i="35" s="1"/>
  <c r="R161" i="35"/>
  <c r="P161" i="35"/>
  <c r="N161" i="35"/>
  <c r="L161" i="35"/>
  <c r="J161" i="35"/>
  <c r="Z160" i="35"/>
  <c r="S160" i="35"/>
  <c r="AA160" i="35" s="1"/>
  <c r="R160" i="35"/>
  <c r="P160" i="35"/>
  <c r="Q160" i="35" s="1"/>
  <c r="Y160" i="35" s="1"/>
  <c r="N160" i="35"/>
  <c r="L160" i="35"/>
  <c r="J160" i="35"/>
  <c r="Z159" i="35"/>
  <c r="S159" i="35"/>
  <c r="AA159" i="35" s="1"/>
  <c r="R159" i="35"/>
  <c r="P159" i="35"/>
  <c r="O159" i="35" s="1"/>
  <c r="N159" i="35"/>
  <c r="L159" i="35"/>
  <c r="J159" i="35"/>
  <c r="Z158" i="35"/>
  <c r="S158" i="35"/>
  <c r="AA158" i="35" s="1"/>
  <c r="R158" i="35"/>
  <c r="P158" i="35"/>
  <c r="O158" i="35" s="1"/>
  <c r="V158" i="35" s="1"/>
  <c r="X158" i="35" s="1"/>
  <c r="N158" i="35"/>
  <c r="L158" i="35"/>
  <c r="J158" i="35"/>
  <c r="Z157" i="35"/>
  <c r="S157" i="35"/>
  <c r="AA157" i="35" s="1"/>
  <c r="R157" i="35"/>
  <c r="P157" i="35"/>
  <c r="Q157" i="35" s="1"/>
  <c r="Y157" i="35" s="1"/>
  <c r="N157" i="35"/>
  <c r="L157" i="35"/>
  <c r="J157" i="35"/>
  <c r="Z156" i="35"/>
  <c r="S156" i="35"/>
  <c r="AA156" i="35" s="1"/>
  <c r="R156" i="35"/>
  <c r="P156" i="35"/>
  <c r="Q156" i="35" s="1"/>
  <c r="Y156" i="35" s="1"/>
  <c r="N156" i="35"/>
  <c r="L156" i="35"/>
  <c r="J156" i="35"/>
  <c r="Z155" i="35"/>
  <c r="S155" i="35"/>
  <c r="AA155" i="35" s="1"/>
  <c r="R155" i="35"/>
  <c r="P155" i="35"/>
  <c r="O155" i="35" s="1"/>
  <c r="V155" i="35" s="1"/>
  <c r="X155" i="35" s="1"/>
  <c r="N155" i="35"/>
  <c r="L155" i="35"/>
  <c r="J155" i="35"/>
  <c r="Z154" i="35"/>
  <c r="S154" i="35"/>
  <c r="AA154" i="35" s="1"/>
  <c r="R154" i="35"/>
  <c r="P154" i="35"/>
  <c r="Q154" i="35" s="1"/>
  <c r="Y154" i="35" s="1"/>
  <c r="N154" i="35"/>
  <c r="L154" i="35"/>
  <c r="J154" i="35"/>
  <c r="Z153" i="35"/>
  <c r="S153" i="35"/>
  <c r="AA153" i="35" s="1"/>
  <c r="R153" i="35"/>
  <c r="P153" i="35"/>
  <c r="N153" i="35"/>
  <c r="L153" i="35"/>
  <c r="J153" i="35"/>
  <c r="Z152" i="35"/>
  <c r="S152" i="35"/>
  <c r="AA152" i="35" s="1"/>
  <c r="R152" i="35"/>
  <c r="P152" i="35"/>
  <c r="Q152" i="35" s="1"/>
  <c r="Y152" i="35" s="1"/>
  <c r="N152" i="35"/>
  <c r="L152" i="35"/>
  <c r="J152" i="35"/>
  <c r="Z151" i="35"/>
  <c r="S151" i="35"/>
  <c r="AA151" i="35" s="1"/>
  <c r="R151" i="35"/>
  <c r="P151" i="35"/>
  <c r="Q151" i="35" s="1"/>
  <c r="Y151" i="35" s="1"/>
  <c r="N151" i="35"/>
  <c r="L151" i="35"/>
  <c r="J151" i="35"/>
  <c r="Z150" i="35"/>
  <c r="S150" i="35"/>
  <c r="AA150" i="35" s="1"/>
  <c r="R150" i="35"/>
  <c r="P150" i="35"/>
  <c r="O150" i="35" s="1"/>
  <c r="V150" i="35" s="1"/>
  <c r="X150" i="35" s="1"/>
  <c r="N150" i="35"/>
  <c r="L150" i="35"/>
  <c r="J150" i="35"/>
  <c r="Z149" i="35"/>
  <c r="S149" i="35"/>
  <c r="AA149" i="35" s="1"/>
  <c r="R149" i="35"/>
  <c r="P149" i="35"/>
  <c r="N149" i="35"/>
  <c r="L149" i="35"/>
  <c r="J149" i="35"/>
  <c r="Z148" i="35"/>
  <c r="S148" i="35"/>
  <c r="AA148" i="35" s="1"/>
  <c r="R148" i="35"/>
  <c r="P148" i="35"/>
  <c r="N148" i="35"/>
  <c r="L148" i="35"/>
  <c r="J148" i="35"/>
  <c r="Z147" i="35"/>
  <c r="S147" i="35"/>
  <c r="AA147" i="35" s="1"/>
  <c r="R147" i="35"/>
  <c r="P147" i="35"/>
  <c r="Q147" i="35" s="1"/>
  <c r="Y147" i="35" s="1"/>
  <c r="N147" i="35"/>
  <c r="L147" i="35"/>
  <c r="J147" i="35"/>
  <c r="Z146" i="35"/>
  <c r="S146" i="35"/>
  <c r="AA146" i="35" s="1"/>
  <c r="R146" i="35"/>
  <c r="P146" i="35"/>
  <c r="O146" i="35" s="1"/>
  <c r="N146" i="35"/>
  <c r="L146" i="35"/>
  <c r="J146" i="35"/>
  <c r="Z145" i="35"/>
  <c r="S145" i="35"/>
  <c r="AA145" i="35" s="1"/>
  <c r="R145" i="35"/>
  <c r="P145" i="35"/>
  <c r="O145" i="35" s="1"/>
  <c r="V145" i="35" s="1"/>
  <c r="X145" i="35" s="1"/>
  <c r="N145" i="35"/>
  <c r="L145" i="35"/>
  <c r="J145" i="35"/>
  <c r="Z144" i="35"/>
  <c r="S144" i="35"/>
  <c r="R144" i="35"/>
  <c r="P144" i="35"/>
  <c r="O144" i="35" s="1"/>
  <c r="V144" i="35" s="1"/>
  <c r="X144" i="35" s="1"/>
  <c r="N144" i="35"/>
  <c r="L144" i="35"/>
  <c r="J144" i="35"/>
  <c r="Z143" i="35"/>
  <c r="S143" i="35"/>
  <c r="AA143" i="35" s="1"/>
  <c r="R143" i="35"/>
  <c r="P143" i="35"/>
  <c r="Q143" i="35" s="1"/>
  <c r="Y143" i="35" s="1"/>
  <c r="N143" i="35"/>
  <c r="L143" i="35"/>
  <c r="J143" i="35"/>
  <c r="Z142" i="35"/>
  <c r="S142" i="35"/>
  <c r="AA142" i="35" s="1"/>
  <c r="R142" i="35"/>
  <c r="P142" i="35"/>
  <c r="O142" i="35" s="1"/>
  <c r="V142" i="35" s="1"/>
  <c r="X142" i="35" s="1"/>
  <c r="N142" i="35"/>
  <c r="L142" i="35"/>
  <c r="J142" i="35"/>
  <c r="Z141" i="35"/>
  <c r="S141" i="35"/>
  <c r="AA141" i="35" s="1"/>
  <c r="R141" i="35"/>
  <c r="P141" i="35"/>
  <c r="Q141" i="35" s="1"/>
  <c r="Y141" i="35" s="1"/>
  <c r="N141" i="35"/>
  <c r="L141" i="35"/>
  <c r="J141" i="35"/>
  <c r="Z140" i="35"/>
  <c r="S140" i="35"/>
  <c r="AA140" i="35" s="1"/>
  <c r="R140" i="35"/>
  <c r="P140" i="35"/>
  <c r="N140" i="35"/>
  <c r="L140" i="35"/>
  <c r="J140" i="35"/>
  <c r="Z139" i="35"/>
  <c r="S139" i="35"/>
  <c r="AA139" i="35" s="1"/>
  <c r="R139" i="35"/>
  <c r="P139" i="35"/>
  <c r="Q139" i="35" s="1"/>
  <c r="Y139" i="35" s="1"/>
  <c r="N139" i="35"/>
  <c r="L139" i="35"/>
  <c r="J139" i="35"/>
  <c r="Z138" i="35"/>
  <c r="S138" i="35"/>
  <c r="AA138" i="35" s="1"/>
  <c r="R138" i="35"/>
  <c r="P138" i="35"/>
  <c r="O138" i="35" s="1"/>
  <c r="N138" i="35"/>
  <c r="L138" i="35"/>
  <c r="J138" i="35"/>
  <c r="Z137" i="35"/>
  <c r="S137" i="35"/>
  <c r="AA137" i="35" s="1"/>
  <c r="R137" i="35"/>
  <c r="P137" i="35"/>
  <c r="O137" i="35" s="1"/>
  <c r="V137" i="35" s="1"/>
  <c r="X137" i="35" s="1"/>
  <c r="N137" i="35"/>
  <c r="L137" i="35"/>
  <c r="J137" i="35"/>
  <c r="Z136" i="35"/>
  <c r="S136" i="35"/>
  <c r="R136" i="35"/>
  <c r="P136" i="35"/>
  <c r="O136" i="35" s="1"/>
  <c r="V136" i="35" s="1"/>
  <c r="X136" i="35" s="1"/>
  <c r="N136" i="35"/>
  <c r="L136" i="35"/>
  <c r="J136" i="35"/>
  <c r="Z135" i="35"/>
  <c r="S135" i="35"/>
  <c r="AA135" i="35" s="1"/>
  <c r="R135" i="35"/>
  <c r="P135" i="35"/>
  <c r="Q135" i="35" s="1"/>
  <c r="Y135" i="35" s="1"/>
  <c r="N135" i="35"/>
  <c r="L135" i="35"/>
  <c r="J135" i="35"/>
  <c r="Z134" i="35"/>
  <c r="S134" i="35"/>
  <c r="AA134" i="35" s="1"/>
  <c r="R134" i="35"/>
  <c r="P134" i="35"/>
  <c r="O134" i="35" s="1"/>
  <c r="V134" i="35" s="1"/>
  <c r="X134" i="35" s="1"/>
  <c r="N134" i="35"/>
  <c r="L134" i="35"/>
  <c r="J134" i="35"/>
  <c r="Z133" i="35"/>
  <c r="S133" i="35"/>
  <c r="AA133" i="35" s="1"/>
  <c r="R133" i="35"/>
  <c r="P133" i="35"/>
  <c r="Q133" i="35" s="1"/>
  <c r="Y133" i="35" s="1"/>
  <c r="N133" i="35"/>
  <c r="L133" i="35"/>
  <c r="J133" i="35"/>
  <c r="Z132" i="35"/>
  <c r="S132" i="35"/>
  <c r="AA132" i="35" s="1"/>
  <c r="R132" i="35"/>
  <c r="P132" i="35"/>
  <c r="Q132" i="35" s="1"/>
  <c r="Y132" i="35" s="1"/>
  <c r="N132" i="35"/>
  <c r="L132" i="35"/>
  <c r="J132" i="35"/>
  <c r="Z131" i="35"/>
  <c r="S131" i="35"/>
  <c r="AA131" i="35" s="1"/>
  <c r="R131" i="35"/>
  <c r="P131" i="35"/>
  <c r="Q131" i="35" s="1"/>
  <c r="Y131" i="35" s="1"/>
  <c r="N131" i="35"/>
  <c r="L131" i="35"/>
  <c r="J131" i="35"/>
  <c r="Z130" i="35"/>
  <c r="S130" i="35"/>
  <c r="AA130" i="35" s="1"/>
  <c r="R130" i="35"/>
  <c r="P130" i="35"/>
  <c r="O130" i="35" s="1"/>
  <c r="N130" i="35"/>
  <c r="L130" i="35"/>
  <c r="J130" i="35"/>
  <c r="Z129" i="35"/>
  <c r="S129" i="35"/>
  <c r="AA129" i="35" s="1"/>
  <c r="R129" i="35"/>
  <c r="P129" i="35"/>
  <c r="O129" i="35" s="1"/>
  <c r="V129" i="35" s="1"/>
  <c r="X129" i="35" s="1"/>
  <c r="N129" i="35"/>
  <c r="L129" i="35"/>
  <c r="J129" i="35"/>
  <c r="Z128" i="35"/>
  <c r="S128" i="35"/>
  <c r="AA128" i="35" s="1"/>
  <c r="R128" i="35"/>
  <c r="P128" i="35"/>
  <c r="O128" i="35" s="1"/>
  <c r="V128" i="35" s="1"/>
  <c r="X128" i="35" s="1"/>
  <c r="N128" i="35"/>
  <c r="L128" i="35"/>
  <c r="J128" i="35"/>
  <c r="Z127" i="35"/>
  <c r="S127" i="35"/>
  <c r="AA127" i="35" s="1"/>
  <c r="R127" i="35"/>
  <c r="P127" i="35"/>
  <c r="Q127" i="35" s="1"/>
  <c r="Y127" i="35" s="1"/>
  <c r="N127" i="35"/>
  <c r="L127" i="35"/>
  <c r="J127" i="35"/>
  <c r="Z126" i="35"/>
  <c r="S126" i="35"/>
  <c r="AA126" i="35" s="1"/>
  <c r="R126" i="35"/>
  <c r="P126" i="35"/>
  <c r="Q126" i="35" s="1"/>
  <c r="Y126" i="35" s="1"/>
  <c r="N126" i="35"/>
  <c r="L126" i="35"/>
  <c r="J126" i="35"/>
  <c r="Z125" i="35"/>
  <c r="S125" i="35"/>
  <c r="AA125" i="35" s="1"/>
  <c r="R125" i="35"/>
  <c r="P125" i="35"/>
  <c r="Q125" i="35" s="1"/>
  <c r="Y125" i="35" s="1"/>
  <c r="N125" i="35"/>
  <c r="L125" i="35"/>
  <c r="J125" i="35"/>
  <c r="Z124" i="35"/>
  <c r="S124" i="35"/>
  <c r="AA124" i="35" s="1"/>
  <c r="R124" i="35"/>
  <c r="P124" i="35"/>
  <c r="Q124" i="35" s="1"/>
  <c r="Y124" i="35" s="1"/>
  <c r="N124" i="35"/>
  <c r="L124" i="35"/>
  <c r="J124" i="35"/>
  <c r="Z123" i="35"/>
  <c r="S123" i="35"/>
  <c r="AA123" i="35" s="1"/>
  <c r="R123" i="35"/>
  <c r="P123" i="35"/>
  <c r="Q123" i="35" s="1"/>
  <c r="Y123" i="35" s="1"/>
  <c r="N123" i="35"/>
  <c r="L123" i="35"/>
  <c r="J123" i="35"/>
  <c r="Z122" i="35"/>
  <c r="S122" i="35"/>
  <c r="AA122" i="35" s="1"/>
  <c r="R122" i="35"/>
  <c r="P122" i="35"/>
  <c r="Q122" i="35" s="1"/>
  <c r="Y122" i="35" s="1"/>
  <c r="N122" i="35"/>
  <c r="L122" i="35"/>
  <c r="J122" i="35"/>
  <c r="Z121" i="35"/>
  <c r="S121" i="35"/>
  <c r="AA121" i="35" s="1"/>
  <c r="R121" i="35"/>
  <c r="P121" i="35"/>
  <c r="O121" i="35" s="1"/>
  <c r="V121" i="35" s="1"/>
  <c r="X121" i="35" s="1"/>
  <c r="N121" i="35"/>
  <c r="L121" i="35"/>
  <c r="J121" i="35"/>
  <c r="Z120" i="35"/>
  <c r="S120" i="35"/>
  <c r="AA120" i="35" s="1"/>
  <c r="R120" i="35"/>
  <c r="P120" i="35"/>
  <c r="Q120" i="35" s="1"/>
  <c r="Y120" i="35" s="1"/>
  <c r="N120" i="35"/>
  <c r="L120" i="35"/>
  <c r="J120" i="35"/>
  <c r="Z119" i="35"/>
  <c r="S119" i="35"/>
  <c r="AA119" i="35" s="1"/>
  <c r="R119" i="35"/>
  <c r="P119" i="35"/>
  <c r="Q119" i="35" s="1"/>
  <c r="Y119" i="35" s="1"/>
  <c r="N119" i="35"/>
  <c r="L119" i="35"/>
  <c r="J119" i="35"/>
  <c r="Z118" i="35"/>
  <c r="S118" i="35"/>
  <c r="AA118" i="35" s="1"/>
  <c r="R118" i="35"/>
  <c r="P118" i="35"/>
  <c r="Q118" i="35" s="1"/>
  <c r="Y118" i="35" s="1"/>
  <c r="N118" i="35"/>
  <c r="L118" i="35"/>
  <c r="J118" i="35"/>
  <c r="Z117" i="35"/>
  <c r="S117" i="35"/>
  <c r="AA117" i="35" s="1"/>
  <c r="R117" i="35"/>
  <c r="P117" i="35"/>
  <c r="Q117" i="35" s="1"/>
  <c r="Y117" i="35" s="1"/>
  <c r="N117" i="35"/>
  <c r="L117" i="35"/>
  <c r="J117" i="35"/>
  <c r="Z116" i="35"/>
  <c r="S116" i="35"/>
  <c r="AA116" i="35" s="1"/>
  <c r="R116" i="35"/>
  <c r="P116" i="35"/>
  <c r="Q116" i="35" s="1"/>
  <c r="Y116" i="35" s="1"/>
  <c r="N116" i="35"/>
  <c r="L116" i="35"/>
  <c r="J116" i="35"/>
  <c r="Z115" i="35"/>
  <c r="S115" i="35"/>
  <c r="AA115" i="35" s="1"/>
  <c r="R115" i="35"/>
  <c r="P115" i="35"/>
  <c r="N115" i="35"/>
  <c r="L115" i="35"/>
  <c r="J115" i="35"/>
  <c r="Z114" i="35"/>
  <c r="S114" i="35"/>
  <c r="AA114" i="35" s="1"/>
  <c r="R114" i="35"/>
  <c r="P114" i="35"/>
  <c r="Q114" i="35" s="1"/>
  <c r="Y114" i="35" s="1"/>
  <c r="N114" i="35"/>
  <c r="L114" i="35"/>
  <c r="J114" i="35"/>
  <c r="Z113" i="35"/>
  <c r="S113" i="35"/>
  <c r="AA113" i="35" s="1"/>
  <c r="R113" i="35"/>
  <c r="P113" i="35"/>
  <c r="O113" i="35" s="1"/>
  <c r="V113" i="35" s="1"/>
  <c r="X113" i="35" s="1"/>
  <c r="N113" i="35"/>
  <c r="L113" i="35"/>
  <c r="J113" i="35"/>
  <c r="Z112" i="35"/>
  <c r="S112" i="35"/>
  <c r="AA112" i="35" s="1"/>
  <c r="R112" i="35"/>
  <c r="P112" i="35"/>
  <c r="Q112" i="35" s="1"/>
  <c r="Y112" i="35" s="1"/>
  <c r="N112" i="35"/>
  <c r="L112" i="35"/>
  <c r="J112" i="35"/>
  <c r="Z111" i="35"/>
  <c r="S111" i="35"/>
  <c r="AA111" i="35" s="1"/>
  <c r="R111" i="35"/>
  <c r="P111" i="35"/>
  <c r="Q111" i="35" s="1"/>
  <c r="Y111" i="35" s="1"/>
  <c r="N111" i="35"/>
  <c r="L111" i="35"/>
  <c r="J111" i="35"/>
  <c r="Z110" i="35"/>
  <c r="S110" i="35"/>
  <c r="AA110" i="35" s="1"/>
  <c r="R110" i="35"/>
  <c r="P110" i="35"/>
  <c r="Q110" i="35" s="1"/>
  <c r="Y110" i="35" s="1"/>
  <c r="N110" i="35"/>
  <c r="L110" i="35"/>
  <c r="J110" i="35"/>
  <c r="Z109" i="35"/>
  <c r="S109" i="35"/>
  <c r="AA109" i="35" s="1"/>
  <c r="R109" i="35"/>
  <c r="P109" i="35"/>
  <c r="O109" i="35" s="1"/>
  <c r="V109" i="35" s="1"/>
  <c r="N109" i="35"/>
  <c r="L109" i="35"/>
  <c r="J109" i="35"/>
  <c r="Z108" i="35"/>
  <c r="S108" i="35"/>
  <c r="AA108" i="35" s="1"/>
  <c r="R108" i="35"/>
  <c r="P108" i="35"/>
  <c r="Q108" i="35" s="1"/>
  <c r="Y108" i="35" s="1"/>
  <c r="N108" i="35"/>
  <c r="L108" i="35"/>
  <c r="J108" i="35"/>
  <c r="Z107" i="35"/>
  <c r="S107" i="35"/>
  <c r="AA107" i="35" s="1"/>
  <c r="R107" i="35"/>
  <c r="P107" i="35"/>
  <c r="O107" i="35" s="1"/>
  <c r="N107" i="35"/>
  <c r="L107" i="35"/>
  <c r="J107" i="35"/>
  <c r="Z106" i="35"/>
  <c r="S106" i="35"/>
  <c r="AA106" i="35" s="1"/>
  <c r="R106" i="35"/>
  <c r="P106" i="35"/>
  <c r="Q106" i="35" s="1"/>
  <c r="Y106" i="35" s="1"/>
  <c r="N106" i="35"/>
  <c r="L106" i="35"/>
  <c r="J106" i="35"/>
  <c r="Z105" i="35"/>
  <c r="S105" i="35"/>
  <c r="AA105" i="35" s="1"/>
  <c r="R105" i="35"/>
  <c r="P105" i="35"/>
  <c r="N105" i="35"/>
  <c r="L105" i="35"/>
  <c r="J105" i="35"/>
  <c r="X109" i="35" l="1"/>
  <c r="AB109" i="35" s="1"/>
  <c r="O151" i="35"/>
  <c r="Q183" i="35"/>
  <c r="Y183" i="35" s="1"/>
  <c r="AM191" i="35"/>
  <c r="AT191" i="35" s="1"/>
  <c r="AV191" i="35" s="1"/>
  <c r="AM136" i="35"/>
  <c r="AO158" i="35"/>
  <c r="AW158" i="35" s="1"/>
  <c r="AM140" i="29"/>
  <c r="AT140" i="29" s="1"/>
  <c r="AV140" i="29" s="1"/>
  <c r="AM204" i="35"/>
  <c r="O120" i="29"/>
  <c r="V120" i="29" s="1"/>
  <c r="X120" i="29" s="1"/>
  <c r="O204" i="35"/>
  <c r="V204" i="35" s="1"/>
  <c r="X204" i="35" s="1"/>
  <c r="Q144" i="35"/>
  <c r="Y144" i="35" s="1"/>
  <c r="AM119" i="35"/>
  <c r="AT119" i="35" s="1"/>
  <c r="AV119" i="35" s="1"/>
  <c r="AM128" i="35"/>
  <c r="AT128" i="35" s="1"/>
  <c r="AV128" i="35" s="1"/>
  <c r="AM201" i="29"/>
  <c r="AT201" i="29" s="1"/>
  <c r="AV201" i="29" s="1"/>
  <c r="AM135" i="35"/>
  <c r="AT135" i="35" s="1"/>
  <c r="AV135" i="35" s="1"/>
  <c r="AM137" i="35"/>
  <c r="AT137" i="35" s="1"/>
  <c r="AV137" i="35" s="1"/>
  <c r="O202" i="35"/>
  <c r="AM142" i="35"/>
  <c r="AT142" i="35" s="1"/>
  <c r="AV142" i="35" s="1"/>
  <c r="AM118" i="35"/>
  <c r="AT118" i="35" s="1"/>
  <c r="AV118" i="35" s="1"/>
  <c r="O120" i="35"/>
  <c r="V120" i="35" s="1"/>
  <c r="X120" i="35" s="1"/>
  <c r="O126" i="35"/>
  <c r="V126" i="35" s="1"/>
  <c r="X126" i="35" s="1"/>
  <c r="Q150" i="35"/>
  <c r="Y150" i="35" s="1"/>
  <c r="O167" i="29"/>
  <c r="V167" i="29" s="1"/>
  <c r="X167" i="29" s="1"/>
  <c r="AM113" i="29"/>
  <c r="AT113" i="29" s="1"/>
  <c r="AV113" i="29" s="1"/>
  <c r="Q155" i="35"/>
  <c r="Y155" i="35" s="1"/>
  <c r="AM154" i="29"/>
  <c r="AT154" i="29" s="1"/>
  <c r="AV154" i="29" s="1"/>
  <c r="Q107" i="35"/>
  <c r="Y107" i="35" s="1"/>
  <c r="O111" i="35"/>
  <c r="V111" i="35" s="1"/>
  <c r="X111" i="35" s="1"/>
  <c r="O112" i="35"/>
  <c r="V112" i="35" s="1"/>
  <c r="X112" i="35" s="1"/>
  <c r="Q142" i="35"/>
  <c r="Y142" i="35" s="1"/>
  <c r="AM182" i="35"/>
  <c r="AT182" i="35" s="1"/>
  <c r="AV182" i="35" s="1"/>
  <c r="AM183" i="35"/>
  <c r="AT183" i="35" s="1"/>
  <c r="AV183" i="35" s="1"/>
  <c r="AO190" i="35"/>
  <c r="AW190" i="35" s="1"/>
  <c r="O152" i="29"/>
  <c r="V152" i="29" s="1"/>
  <c r="X152" i="29" s="1"/>
  <c r="O116" i="35"/>
  <c r="V116" i="35" s="1"/>
  <c r="X116" i="35" s="1"/>
  <c r="O122" i="35"/>
  <c r="Q166" i="35"/>
  <c r="Y166" i="35" s="1"/>
  <c r="Q175" i="35"/>
  <c r="Y175" i="35" s="1"/>
  <c r="O192" i="35"/>
  <c r="V192" i="35" s="1"/>
  <c r="X192" i="35" s="1"/>
  <c r="AM126" i="35"/>
  <c r="AT126" i="35" s="1"/>
  <c r="AV126" i="35" s="1"/>
  <c r="AO129" i="35"/>
  <c r="AW129" i="35" s="1"/>
  <c r="AM164" i="35"/>
  <c r="AO203" i="35"/>
  <c r="AW203" i="35" s="1"/>
  <c r="O164" i="35"/>
  <c r="V164" i="35" s="1"/>
  <c r="X164" i="35" s="1"/>
  <c r="AM125" i="35"/>
  <c r="AT125" i="35" s="1"/>
  <c r="AV125" i="35" s="1"/>
  <c r="AM127" i="35"/>
  <c r="AT127" i="35" s="1"/>
  <c r="AV127" i="35" s="1"/>
  <c r="AZ129" i="35"/>
  <c r="AM166" i="35"/>
  <c r="AT166" i="35" s="1"/>
  <c r="AV166" i="35" s="1"/>
  <c r="AM182" i="29"/>
  <c r="AR182" i="29" s="1"/>
  <c r="AS182" i="29" s="1"/>
  <c r="Q136" i="35"/>
  <c r="Y136" i="35" s="1"/>
  <c r="Q138" i="35"/>
  <c r="Y138" i="35" s="1"/>
  <c r="Q182" i="35"/>
  <c r="Y182" i="35" s="1"/>
  <c r="AO121" i="35"/>
  <c r="AW121" i="35" s="1"/>
  <c r="AH204" i="35"/>
  <c r="Q134" i="35"/>
  <c r="Y134" i="35" s="1"/>
  <c r="AM113" i="35"/>
  <c r="AT113" i="35" s="1"/>
  <c r="AV113" i="35" s="1"/>
  <c r="AM156" i="35"/>
  <c r="AT156" i="35" s="1"/>
  <c r="AV156" i="35" s="1"/>
  <c r="AM202" i="35"/>
  <c r="AT202" i="35" s="1"/>
  <c r="AV202" i="35" s="1"/>
  <c r="AO111" i="35"/>
  <c r="AW111" i="35" s="1"/>
  <c r="Q113" i="35"/>
  <c r="T113" i="35" s="1"/>
  <c r="U113" i="35" s="1"/>
  <c r="Q128" i="35"/>
  <c r="Y128" i="35" s="1"/>
  <c r="AO130" i="35"/>
  <c r="AW130" i="35" s="1"/>
  <c r="AM143" i="35"/>
  <c r="AT143" i="35" s="1"/>
  <c r="AV143" i="35" s="1"/>
  <c r="AO145" i="35"/>
  <c r="AW145" i="35" s="1"/>
  <c r="AO138" i="29"/>
  <c r="AW138" i="29" s="1"/>
  <c r="Q130" i="35"/>
  <c r="Y130" i="35" s="1"/>
  <c r="O124" i="35"/>
  <c r="V124" i="35" s="1"/>
  <c r="X124" i="35" s="1"/>
  <c r="O172" i="35"/>
  <c r="V172" i="35" s="1"/>
  <c r="X172" i="35" s="1"/>
  <c r="Q174" i="35"/>
  <c r="Y174" i="35" s="1"/>
  <c r="O196" i="35"/>
  <c r="V196" i="35" s="1"/>
  <c r="X196" i="35" s="1"/>
  <c r="O194" i="35"/>
  <c r="T194" i="35" s="1"/>
  <c r="U194" i="35" s="1"/>
  <c r="AM172" i="35"/>
  <c r="AT172" i="35" s="1"/>
  <c r="AV172" i="35" s="1"/>
  <c r="AO174" i="35"/>
  <c r="AW174" i="35" s="1"/>
  <c r="Q137" i="35"/>
  <c r="Y137" i="35" s="1"/>
  <c r="AO105" i="35"/>
  <c r="AW105" i="35" s="1"/>
  <c r="AM161" i="29"/>
  <c r="AT161" i="29" s="1"/>
  <c r="AV161" i="29" s="1"/>
  <c r="O188" i="35"/>
  <c r="V188" i="35" s="1"/>
  <c r="X188" i="35" s="1"/>
  <c r="AM105" i="29"/>
  <c r="AT105" i="29" s="1"/>
  <c r="Q129" i="29"/>
  <c r="Y129" i="29" s="1"/>
  <c r="O133" i="29"/>
  <c r="V133" i="29" s="1"/>
  <c r="X133" i="29" s="1"/>
  <c r="O195" i="29"/>
  <c r="V195" i="29" s="1"/>
  <c r="X195" i="29" s="1"/>
  <c r="AM109" i="29"/>
  <c r="AR109" i="29" s="1"/>
  <c r="AS109" i="29" s="1"/>
  <c r="AM190" i="29"/>
  <c r="AT190" i="29" s="1"/>
  <c r="AV190" i="29" s="1"/>
  <c r="O144" i="29"/>
  <c r="V144" i="29" s="1"/>
  <c r="X144" i="29" s="1"/>
  <c r="O175" i="29"/>
  <c r="AM125" i="29"/>
  <c r="AT125" i="29" s="1"/>
  <c r="AV125" i="29" s="1"/>
  <c r="AM193" i="29"/>
  <c r="AT193" i="29" s="1"/>
  <c r="AV193" i="29" s="1"/>
  <c r="AU113" i="29"/>
  <c r="Q127" i="29"/>
  <c r="Y127" i="29" s="1"/>
  <c r="O189" i="29"/>
  <c r="V189" i="29" s="1"/>
  <c r="X189" i="29" s="1"/>
  <c r="AM153" i="29"/>
  <c r="AT153" i="29" s="1"/>
  <c r="AV153" i="29" s="1"/>
  <c r="AM164" i="29"/>
  <c r="AT164" i="29" s="1"/>
  <c r="AM204" i="29"/>
  <c r="AR204" i="29" s="1"/>
  <c r="AS204" i="29" s="1"/>
  <c r="O112" i="29"/>
  <c r="V112" i="29" s="1"/>
  <c r="X112" i="29" s="1"/>
  <c r="AM120" i="29"/>
  <c r="AT120" i="29" s="1"/>
  <c r="AV120" i="29" s="1"/>
  <c r="Q140" i="29"/>
  <c r="Y140" i="29" s="1"/>
  <c r="AM136" i="29"/>
  <c r="AT136" i="29" s="1"/>
  <c r="AM191" i="29"/>
  <c r="AT191" i="29" s="1"/>
  <c r="AV191" i="29" s="1"/>
  <c r="O106" i="29"/>
  <c r="V106" i="29" s="1"/>
  <c r="O203" i="29"/>
  <c r="V203" i="29" s="1"/>
  <c r="X203" i="29" s="1"/>
  <c r="O128" i="29"/>
  <c r="V128" i="29" s="1"/>
  <c r="O134" i="29"/>
  <c r="V134" i="29" s="1"/>
  <c r="X134" i="29" s="1"/>
  <c r="AM145" i="29"/>
  <c r="AT145" i="29" s="1"/>
  <c r="AV145" i="29" s="1"/>
  <c r="AZ156" i="29"/>
  <c r="O168" i="29"/>
  <c r="V168" i="29" s="1"/>
  <c r="X168" i="29" s="1"/>
  <c r="O186" i="29"/>
  <c r="T186" i="29" s="1"/>
  <c r="U186" i="29" s="1"/>
  <c r="O197" i="29"/>
  <c r="V197" i="29" s="1"/>
  <c r="AO165" i="29"/>
  <c r="AW165" i="29" s="1"/>
  <c r="AO130" i="29"/>
  <c r="AW130" i="29" s="1"/>
  <c r="AO184" i="29"/>
  <c r="AW184" i="29" s="1"/>
  <c r="AO111" i="29"/>
  <c r="AW111" i="29" s="1"/>
  <c r="AO122" i="29"/>
  <c r="AW122" i="29" s="1"/>
  <c r="AO124" i="29"/>
  <c r="AW124" i="29" s="1"/>
  <c r="AO152" i="29"/>
  <c r="AW152" i="29" s="1"/>
  <c r="O136" i="29"/>
  <c r="V136" i="29" s="1"/>
  <c r="AM133" i="29"/>
  <c r="AT133" i="29" s="1"/>
  <c r="AV133" i="29" s="1"/>
  <c r="O156" i="29"/>
  <c r="V156" i="29" s="1"/>
  <c r="X156" i="29" s="1"/>
  <c r="Q158" i="29"/>
  <c r="Y158" i="29" s="1"/>
  <c r="Q182" i="29"/>
  <c r="Y182" i="29" s="1"/>
  <c r="O141" i="29"/>
  <c r="V141" i="29" s="1"/>
  <c r="X141" i="29" s="1"/>
  <c r="AO127" i="29"/>
  <c r="AW127" i="29" s="1"/>
  <c r="O202" i="29"/>
  <c r="AO123" i="29"/>
  <c r="AW123" i="29" s="1"/>
  <c r="AO157" i="29"/>
  <c r="AW157" i="29" s="1"/>
  <c r="AO172" i="29"/>
  <c r="AW172" i="29" s="1"/>
  <c r="O117" i="29"/>
  <c r="O125" i="29"/>
  <c r="V125" i="29" s="1"/>
  <c r="X125" i="29" s="1"/>
  <c r="O204" i="29"/>
  <c r="V204" i="29" s="1"/>
  <c r="X204" i="29" s="1"/>
  <c r="AO108" i="29"/>
  <c r="AW108" i="29" s="1"/>
  <c r="O113" i="29"/>
  <c r="V113" i="29" s="1"/>
  <c r="X113" i="29" s="1"/>
  <c r="O121" i="29"/>
  <c r="T121" i="29" s="1"/>
  <c r="U121" i="29" s="1"/>
  <c r="O148" i="29"/>
  <c r="T130" i="35"/>
  <c r="U130" i="35" s="1"/>
  <c r="V130" i="35"/>
  <c r="X130" i="35" s="1"/>
  <c r="AT145" i="35"/>
  <c r="AV145" i="35" s="1"/>
  <c r="AZ145" i="35" s="1"/>
  <c r="V138" i="35"/>
  <c r="X138" i="35" s="1"/>
  <c r="AR143" i="35"/>
  <c r="AS143" i="35" s="1"/>
  <c r="AW143" i="35"/>
  <c r="V107" i="35"/>
  <c r="X107" i="35" s="1"/>
  <c r="T107" i="35"/>
  <c r="U107" i="35" s="1"/>
  <c r="V146" i="35"/>
  <c r="X146" i="35" s="1"/>
  <c r="V159" i="35"/>
  <c r="X159" i="35" s="1"/>
  <c r="AT121" i="35"/>
  <c r="AV121" i="35" s="1"/>
  <c r="T151" i="35"/>
  <c r="U151" i="35" s="1"/>
  <c r="V151" i="35"/>
  <c r="X151" i="35" s="1"/>
  <c r="AO106" i="35"/>
  <c r="AW106" i="35" s="1"/>
  <c r="O106" i="35"/>
  <c r="O114" i="35"/>
  <c r="V114" i="35" s="1"/>
  <c r="X114" i="35" s="1"/>
  <c r="O118" i="35"/>
  <c r="V118" i="35" s="1"/>
  <c r="X118" i="35" s="1"/>
  <c r="T120" i="35"/>
  <c r="U120" i="35" s="1"/>
  <c r="O167" i="35"/>
  <c r="Q190" i="35"/>
  <c r="Y190" i="35" s="1"/>
  <c r="AM120" i="35"/>
  <c r="AM144" i="35"/>
  <c r="AM180" i="35"/>
  <c r="AT180" i="35" s="1"/>
  <c r="AV180" i="35" s="1"/>
  <c r="AM188" i="35"/>
  <c r="AT188" i="35" s="1"/>
  <c r="AV188" i="35" s="1"/>
  <c r="AM194" i="35"/>
  <c r="AT194" i="35" s="1"/>
  <c r="AV194" i="35" s="1"/>
  <c r="AM196" i="35"/>
  <c r="AT196" i="35" s="1"/>
  <c r="AV196" i="35" s="1"/>
  <c r="AO198" i="35"/>
  <c r="AW198" i="35" s="1"/>
  <c r="AM199" i="35"/>
  <c r="AT199" i="35" s="1"/>
  <c r="AV199" i="35" s="1"/>
  <c r="Q121" i="35"/>
  <c r="Y121" i="35" s="1"/>
  <c r="Q198" i="35"/>
  <c r="Y198" i="35" s="1"/>
  <c r="AO168" i="35"/>
  <c r="AW168" i="35" s="1"/>
  <c r="O127" i="35"/>
  <c r="V127" i="35" s="1"/>
  <c r="X127" i="35" s="1"/>
  <c r="AA144" i="35"/>
  <c r="O184" i="35"/>
  <c r="V184" i="35" s="1"/>
  <c r="X184" i="35" s="1"/>
  <c r="Q186" i="35"/>
  <c r="Y186" i="35" s="1"/>
  <c r="AR126" i="35"/>
  <c r="AS126" i="35" s="1"/>
  <c r="Q146" i="35"/>
  <c r="Y146" i="35" s="1"/>
  <c r="Q159" i="35"/>
  <c r="Y159" i="35" s="1"/>
  <c r="O119" i="35"/>
  <c r="V119" i="35" s="1"/>
  <c r="X119" i="35" s="1"/>
  <c r="O132" i="35"/>
  <c r="V132" i="35" s="1"/>
  <c r="X132" i="35" s="1"/>
  <c r="O135" i="35"/>
  <c r="V135" i="35" s="1"/>
  <c r="X135" i="35" s="1"/>
  <c r="O180" i="35"/>
  <c r="V180" i="35" s="1"/>
  <c r="X180" i="35" s="1"/>
  <c r="AM110" i="35"/>
  <c r="AO138" i="35"/>
  <c r="AW138" i="35" s="1"/>
  <c r="AO160" i="35"/>
  <c r="AW160" i="35" s="1"/>
  <c r="AM175" i="35"/>
  <c r="AO112" i="35"/>
  <c r="AW112" i="35" s="1"/>
  <c r="O143" i="35"/>
  <c r="V143" i="35" s="1"/>
  <c r="X143" i="35" s="1"/>
  <c r="T202" i="35"/>
  <c r="U202" i="35" s="1"/>
  <c r="V202" i="35"/>
  <c r="X202" i="35" s="1"/>
  <c r="AM133" i="35"/>
  <c r="AT133" i="35" s="1"/>
  <c r="AV133" i="35" s="1"/>
  <c r="AM134" i="35"/>
  <c r="AO184" i="35"/>
  <c r="AW184" i="35" s="1"/>
  <c r="AO150" i="35"/>
  <c r="AW150" i="35" s="1"/>
  <c r="T111" i="35"/>
  <c r="U111" i="35" s="1"/>
  <c r="T122" i="35"/>
  <c r="U122" i="35" s="1"/>
  <c r="V122" i="35"/>
  <c r="X122" i="35" s="1"/>
  <c r="O156" i="35"/>
  <c r="V156" i="35" s="1"/>
  <c r="X156" i="35" s="1"/>
  <c r="Q158" i="35"/>
  <c r="Y158" i="35" s="1"/>
  <c r="T175" i="35"/>
  <c r="U175" i="35" s="1"/>
  <c r="V175" i="35"/>
  <c r="X175" i="35" s="1"/>
  <c r="O176" i="35"/>
  <c r="V176" i="35" s="1"/>
  <c r="X176" i="35" s="1"/>
  <c r="V137" i="29"/>
  <c r="X137" i="29" s="1"/>
  <c r="V159" i="29"/>
  <c r="X159" i="29" s="1"/>
  <c r="AT132" i="29"/>
  <c r="AT147" i="29"/>
  <c r="AV147" i="29" s="1"/>
  <c r="AT124" i="29"/>
  <c r="AT172" i="29"/>
  <c r="AV172" i="29" s="1"/>
  <c r="Q108" i="29"/>
  <c r="Y108" i="29" s="1"/>
  <c r="Q131" i="29"/>
  <c r="Y131" i="29" s="1"/>
  <c r="Q137" i="29"/>
  <c r="Y137" i="29" s="1"/>
  <c r="Q143" i="29"/>
  <c r="Y143" i="29" s="1"/>
  <c r="Q159" i="29"/>
  <c r="Y159" i="29" s="1"/>
  <c r="Q166" i="29"/>
  <c r="Y166" i="29" s="1"/>
  <c r="T167" i="29"/>
  <c r="U167" i="29" s="1"/>
  <c r="Q190" i="29"/>
  <c r="Y190" i="29" s="1"/>
  <c r="AO107" i="29"/>
  <c r="AW107" i="29" s="1"/>
  <c r="AO132" i="29"/>
  <c r="AW132" i="29" s="1"/>
  <c r="AO135" i="29"/>
  <c r="AW135" i="29" s="1"/>
  <c r="AO147" i="29"/>
  <c r="AW147" i="29" s="1"/>
  <c r="AO156" i="29"/>
  <c r="AR156" i="29" s="1"/>
  <c r="AS156" i="29" s="1"/>
  <c r="AM185" i="29"/>
  <c r="Q124" i="29"/>
  <c r="Y124" i="29" s="1"/>
  <c r="O126" i="29"/>
  <c r="Q132" i="29"/>
  <c r="Y132" i="29" s="1"/>
  <c r="O145" i="29"/>
  <c r="T145" i="29" s="1"/>
  <c r="U145" i="29" s="1"/>
  <c r="Q150" i="29"/>
  <c r="Y150" i="29" s="1"/>
  <c r="O151" i="29"/>
  <c r="T151" i="29" s="1"/>
  <c r="U151" i="29" s="1"/>
  <c r="Q161" i="29"/>
  <c r="Y161" i="29" s="1"/>
  <c r="Q162" i="29"/>
  <c r="Y162" i="29" s="1"/>
  <c r="AM112" i="29"/>
  <c r="AT112" i="29" s="1"/>
  <c r="AV112" i="29" s="1"/>
  <c r="AM128" i="29"/>
  <c r="AT128" i="29" s="1"/>
  <c r="AV128" i="29" s="1"/>
  <c r="AM129" i="29"/>
  <c r="AM137" i="29"/>
  <c r="AM148" i="29"/>
  <c r="AT148" i="29" s="1"/>
  <c r="AM158" i="29"/>
  <c r="AR158" i="29" s="1"/>
  <c r="AS158" i="29" s="1"/>
  <c r="AO160" i="29"/>
  <c r="AW160" i="29" s="1"/>
  <c r="AM162" i="29"/>
  <c r="AT162" i="29" s="1"/>
  <c r="AV162" i="29" s="1"/>
  <c r="O105" i="29"/>
  <c r="V105" i="29" s="1"/>
  <c r="Q116" i="29"/>
  <c r="Y116" i="29" s="1"/>
  <c r="O118" i="29"/>
  <c r="Q135" i="29"/>
  <c r="Y135" i="29" s="1"/>
  <c r="O170" i="29"/>
  <c r="V170" i="29" s="1"/>
  <c r="X170" i="29" s="1"/>
  <c r="O172" i="29"/>
  <c r="T172" i="29" s="1"/>
  <c r="U172" i="29" s="1"/>
  <c r="Q174" i="29"/>
  <c r="Y174" i="29" s="1"/>
  <c r="Q177" i="29"/>
  <c r="Y177" i="29" s="1"/>
  <c r="O178" i="29"/>
  <c r="O181" i="29"/>
  <c r="Q198" i="29"/>
  <c r="Y198" i="29" s="1"/>
  <c r="O199" i="29"/>
  <c r="AO115" i="29"/>
  <c r="AW115" i="29" s="1"/>
  <c r="AM116" i="29"/>
  <c r="AT116" i="29" s="1"/>
  <c r="AV116" i="29" s="1"/>
  <c r="AM131" i="29"/>
  <c r="AT131" i="29" s="1"/>
  <c r="AV131" i="29" s="1"/>
  <c r="AM139" i="29"/>
  <c r="AT139" i="29" s="1"/>
  <c r="AV139" i="29" s="1"/>
  <c r="AM166" i="29"/>
  <c r="AT166" i="29" s="1"/>
  <c r="AV166" i="29" s="1"/>
  <c r="AO168" i="29"/>
  <c r="AW168" i="29" s="1"/>
  <c r="AM169" i="29"/>
  <c r="AT169" i="29" s="1"/>
  <c r="AV169" i="29" s="1"/>
  <c r="AM174" i="29"/>
  <c r="AT174" i="29" s="1"/>
  <c r="AV174" i="29" s="1"/>
  <c r="AO176" i="29"/>
  <c r="AW176" i="29" s="1"/>
  <c r="AM177" i="29"/>
  <c r="AT177" i="29" s="1"/>
  <c r="AV177" i="29" s="1"/>
  <c r="AO180" i="29"/>
  <c r="AW180" i="29" s="1"/>
  <c r="AM198" i="29"/>
  <c r="AT198" i="29" s="1"/>
  <c r="AV198" i="29" s="1"/>
  <c r="AM199" i="29"/>
  <c r="T127" i="29"/>
  <c r="U127" i="29" s="1"/>
  <c r="V132" i="29"/>
  <c r="X132" i="29" s="1"/>
  <c r="W167" i="29"/>
  <c r="Q119" i="29"/>
  <c r="Y119" i="29" s="1"/>
  <c r="O183" i="29"/>
  <c r="V183" i="29" s="1"/>
  <c r="X183" i="29" s="1"/>
  <c r="O194" i="29"/>
  <c r="V194" i="29" s="1"/>
  <c r="X194" i="29" s="1"/>
  <c r="AM117" i="29"/>
  <c r="AT117" i="29" s="1"/>
  <c r="AV117" i="29" s="1"/>
  <c r="AO119" i="29"/>
  <c r="AW119" i="29" s="1"/>
  <c r="AM121" i="29"/>
  <c r="AT121" i="29" s="1"/>
  <c r="AV121" i="29" s="1"/>
  <c r="AO143" i="29"/>
  <c r="AW143" i="29" s="1"/>
  <c r="AM144" i="29"/>
  <c r="AT144" i="29" s="1"/>
  <c r="AV144" i="29" s="1"/>
  <c r="AO155" i="29"/>
  <c r="AW155" i="29" s="1"/>
  <c r="AO192" i="29"/>
  <c r="AW192" i="29" s="1"/>
  <c r="AO200" i="29"/>
  <c r="AW200" i="29" s="1"/>
  <c r="AT109" i="29"/>
  <c r="AV109" i="29" s="1"/>
  <c r="AT127" i="29"/>
  <c r="AV127" i="29" s="1"/>
  <c r="AW105" i="29"/>
  <c r="AM171" i="29"/>
  <c r="AO171" i="29"/>
  <c r="AW171" i="29" s="1"/>
  <c r="AU108" i="29"/>
  <c r="AW121" i="29"/>
  <c r="AM114" i="29"/>
  <c r="AO114" i="29"/>
  <c r="AW114" i="29" s="1"/>
  <c r="AO141" i="29"/>
  <c r="AW141" i="29" s="1"/>
  <c r="AM141" i="29"/>
  <c r="AU120" i="29"/>
  <c r="AW191" i="29"/>
  <c r="AZ106" i="29"/>
  <c r="AR113" i="29"/>
  <c r="AS113" i="29" s="1"/>
  <c r="AW145" i="29"/>
  <c r="AR145" i="29"/>
  <c r="AS145" i="29" s="1"/>
  <c r="AU123" i="29"/>
  <c r="AZ140" i="29"/>
  <c r="AU115" i="29"/>
  <c r="AT122" i="29"/>
  <c r="AV122" i="29" s="1"/>
  <c r="AU154" i="29"/>
  <c r="AT180" i="29"/>
  <c r="AV180" i="29" s="1"/>
  <c r="AU106" i="29"/>
  <c r="AO110" i="29"/>
  <c r="AW110" i="29" s="1"/>
  <c r="AM110" i="29"/>
  <c r="AT119" i="29"/>
  <c r="AV119" i="29" s="1"/>
  <c r="AR125" i="29"/>
  <c r="AS125" i="29" s="1"/>
  <c r="AT146" i="29"/>
  <c r="AV146" i="29" s="1"/>
  <c r="AW154" i="29"/>
  <c r="AR154" i="29"/>
  <c r="AS154" i="29" s="1"/>
  <c r="AM179" i="29"/>
  <c r="AO179" i="29"/>
  <c r="AW179" i="29" s="1"/>
  <c r="AT200" i="29"/>
  <c r="AV200" i="29" s="1"/>
  <c r="AO106" i="29"/>
  <c r="AW106" i="29" s="1"/>
  <c r="AU107" i="29"/>
  <c r="AR108" i="29"/>
  <c r="AS108" i="29" s="1"/>
  <c r="AT143" i="29"/>
  <c r="AV143" i="29" s="1"/>
  <c r="AO146" i="29"/>
  <c r="AW146" i="29" s="1"/>
  <c r="AT138" i="29"/>
  <c r="AV138" i="29" s="1"/>
  <c r="AM149" i="29"/>
  <c r="AT135" i="29"/>
  <c r="AV135" i="29" s="1"/>
  <c r="AT150" i="29"/>
  <c r="AV150" i="29" s="1"/>
  <c r="AT157" i="29"/>
  <c r="AV157" i="29" s="1"/>
  <c r="AT111" i="29"/>
  <c r="AV111" i="29" s="1"/>
  <c r="AT130" i="29"/>
  <c r="AV130" i="29" s="1"/>
  <c r="AO150" i="29"/>
  <c r="AW150" i="29" s="1"/>
  <c r="AT192" i="29"/>
  <c r="AV192" i="29" s="1"/>
  <c r="AR192" i="29"/>
  <c r="AS192" i="29" s="1"/>
  <c r="AR140" i="29"/>
  <c r="AS140" i="29" s="1"/>
  <c r="AT204" i="29"/>
  <c r="AV204" i="29" s="1"/>
  <c r="AM118" i="29"/>
  <c r="AM126" i="29"/>
  <c r="AM134" i="29"/>
  <c r="AM142" i="29"/>
  <c r="AT155" i="29"/>
  <c r="AV155" i="29" s="1"/>
  <c r="AT160" i="29"/>
  <c r="AV160" i="29" s="1"/>
  <c r="AT165" i="29"/>
  <c r="AV165" i="29" s="1"/>
  <c r="AT184" i="29"/>
  <c r="AV184" i="29" s="1"/>
  <c r="AW131" i="29"/>
  <c r="AW139" i="29"/>
  <c r="AT152" i="29"/>
  <c r="AV152" i="29" s="1"/>
  <c r="AM203" i="29"/>
  <c r="AO203" i="29"/>
  <c r="AW203" i="29" s="1"/>
  <c r="AU140" i="29"/>
  <c r="AT168" i="29"/>
  <c r="AV168" i="29" s="1"/>
  <c r="AT176" i="29"/>
  <c r="AV176" i="29" s="1"/>
  <c r="AM195" i="29"/>
  <c r="AO195" i="29"/>
  <c r="AW195" i="29" s="1"/>
  <c r="AO151" i="29"/>
  <c r="AW151" i="29" s="1"/>
  <c r="AM151" i="29"/>
  <c r="AU162" i="29"/>
  <c r="AM187" i="29"/>
  <c r="AO187" i="29"/>
  <c r="AW187" i="29" s="1"/>
  <c r="AU201" i="29"/>
  <c r="AW162" i="29"/>
  <c r="AR162" i="29"/>
  <c r="AS162" i="29" s="1"/>
  <c r="AM163" i="29"/>
  <c r="AO163" i="29"/>
  <c r="AW163" i="29" s="1"/>
  <c r="AU193" i="29"/>
  <c r="AU156" i="29"/>
  <c r="AM188" i="29"/>
  <c r="AM196" i="29"/>
  <c r="AM159" i="29"/>
  <c r="AM167" i="29"/>
  <c r="AM175" i="29"/>
  <c r="AM183" i="29"/>
  <c r="AM170" i="29"/>
  <c r="AM178" i="29"/>
  <c r="AM186" i="29"/>
  <c r="AM194" i="29"/>
  <c r="AM202" i="29"/>
  <c r="AM173" i="29"/>
  <c r="AM181" i="29"/>
  <c r="AM189" i="29"/>
  <c r="AM197" i="29"/>
  <c r="Q109" i="29"/>
  <c r="Y109" i="29" s="1"/>
  <c r="O109" i="29"/>
  <c r="V124" i="29"/>
  <c r="X124" i="29" s="1"/>
  <c r="Q142" i="29"/>
  <c r="Y142" i="29" s="1"/>
  <c r="O142" i="29"/>
  <c r="V119" i="29"/>
  <c r="X119" i="29" s="1"/>
  <c r="W108" i="29"/>
  <c r="Q114" i="29"/>
  <c r="Y114" i="29" s="1"/>
  <c r="O114" i="29"/>
  <c r="W137" i="29"/>
  <c r="O111" i="29"/>
  <c r="Q111" i="29"/>
  <c r="Y111" i="29" s="1"/>
  <c r="W140" i="29"/>
  <c r="V116" i="29"/>
  <c r="X116" i="29" s="1"/>
  <c r="T144" i="29"/>
  <c r="U144" i="29" s="1"/>
  <c r="Y144" i="29"/>
  <c r="AA152" i="29"/>
  <c r="T152" i="29"/>
  <c r="U152" i="29" s="1"/>
  <c r="O185" i="29"/>
  <c r="Q185" i="29"/>
  <c r="Y185" i="29" s="1"/>
  <c r="W162" i="29"/>
  <c r="T191" i="29"/>
  <c r="U191" i="29" s="1"/>
  <c r="V191" i="29"/>
  <c r="X191" i="29" s="1"/>
  <c r="W107" i="29"/>
  <c r="O139" i="29"/>
  <c r="Q139" i="29"/>
  <c r="Y139" i="29" s="1"/>
  <c r="V147" i="29"/>
  <c r="X147" i="29" s="1"/>
  <c r="T148" i="29"/>
  <c r="U148" i="29" s="1"/>
  <c r="V148" i="29"/>
  <c r="X148" i="29" s="1"/>
  <c r="AB120" i="29"/>
  <c r="W141" i="29"/>
  <c r="Q147" i="29"/>
  <c r="Y147" i="29" s="1"/>
  <c r="AB129" i="29"/>
  <c r="W143" i="29"/>
  <c r="V150" i="29"/>
  <c r="X150" i="29" s="1"/>
  <c r="T150" i="29"/>
  <c r="U150" i="29" s="1"/>
  <c r="W203" i="29"/>
  <c r="Q107" i="29"/>
  <c r="Y107" i="29" s="1"/>
  <c r="V115" i="29"/>
  <c r="X115" i="29" s="1"/>
  <c r="V117" i="29"/>
  <c r="X117" i="29" s="1"/>
  <c r="T117" i="29"/>
  <c r="U117" i="29" s="1"/>
  <c r="W129" i="29"/>
  <c r="V131" i="29"/>
  <c r="X131" i="29" s="1"/>
  <c r="AB144" i="29"/>
  <c r="AB189" i="29"/>
  <c r="Y203" i="29"/>
  <c r="O110" i="29"/>
  <c r="Q115" i="29"/>
  <c r="Y115" i="29" s="1"/>
  <c r="T120" i="29"/>
  <c r="U120" i="29" s="1"/>
  <c r="V126" i="29"/>
  <c r="X126" i="29" s="1"/>
  <c r="T126" i="29"/>
  <c r="U126" i="29" s="1"/>
  <c r="W135" i="29"/>
  <c r="V123" i="29"/>
  <c r="X123" i="29" s="1"/>
  <c r="O153" i="29"/>
  <c r="Q153" i="29"/>
  <c r="Y153" i="29" s="1"/>
  <c r="O164" i="29"/>
  <c r="Q123" i="29"/>
  <c r="Y123" i="29" s="1"/>
  <c r="W127" i="29"/>
  <c r="Y136" i="29"/>
  <c r="V174" i="29"/>
  <c r="X174" i="29" s="1"/>
  <c r="T175" i="29"/>
  <c r="U175" i="29" s="1"/>
  <c r="V175" i="29"/>
  <c r="X175" i="29" s="1"/>
  <c r="Q188" i="29"/>
  <c r="Y188" i="29" s="1"/>
  <c r="O188" i="29"/>
  <c r="V161" i="29"/>
  <c r="X161" i="29" s="1"/>
  <c r="AB167" i="29"/>
  <c r="V201" i="29"/>
  <c r="X201" i="29" s="1"/>
  <c r="V158" i="29"/>
  <c r="X158" i="29" s="1"/>
  <c r="T158" i="29"/>
  <c r="U158" i="29" s="1"/>
  <c r="V182" i="29"/>
  <c r="X182" i="29" s="1"/>
  <c r="W195" i="29"/>
  <c r="Q201" i="29"/>
  <c r="Y201" i="29" s="1"/>
  <c r="O122" i="29"/>
  <c r="O130" i="29"/>
  <c r="O138" i="29"/>
  <c r="O146" i="29"/>
  <c r="O180" i="29"/>
  <c r="Y195" i="29"/>
  <c r="T195" i="29"/>
  <c r="U195" i="29" s="1"/>
  <c r="O196" i="29"/>
  <c r="V198" i="29"/>
  <c r="X198" i="29" s="1"/>
  <c r="V166" i="29"/>
  <c r="X166" i="29" s="1"/>
  <c r="T166" i="29"/>
  <c r="U166" i="29" s="1"/>
  <c r="V169" i="29"/>
  <c r="X169" i="29" s="1"/>
  <c r="V193" i="29"/>
  <c r="X193" i="29" s="1"/>
  <c r="W120" i="29"/>
  <c r="W136" i="29"/>
  <c r="W144" i="29"/>
  <c r="W152" i="29"/>
  <c r="Q169" i="29"/>
  <c r="Y169" i="29" s="1"/>
  <c r="V177" i="29"/>
  <c r="X177" i="29" s="1"/>
  <c r="Q193" i="29"/>
  <c r="Y193" i="29" s="1"/>
  <c r="V190" i="29"/>
  <c r="X190" i="29" s="1"/>
  <c r="T190" i="29"/>
  <c r="U190" i="29" s="1"/>
  <c r="O154" i="29"/>
  <c r="O149" i="29"/>
  <c r="O157" i="29"/>
  <c r="O165" i="29"/>
  <c r="O173" i="29"/>
  <c r="W189" i="29"/>
  <c r="W197" i="29"/>
  <c r="O160" i="29"/>
  <c r="O176" i="29"/>
  <c r="O184" i="29"/>
  <c r="O192" i="29"/>
  <c r="O200" i="29"/>
  <c r="O155" i="29"/>
  <c r="O163" i="29"/>
  <c r="O171" i="29"/>
  <c r="O179" i="29"/>
  <c r="O187" i="29"/>
  <c r="AR136" i="35"/>
  <c r="AS136" i="35" s="1"/>
  <c r="AT136" i="35"/>
  <c r="AV136" i="35" s="1"/>
  <c r="AU142" i="35"/>
  <c r="AO109" i="35"/>
  <c r="AW109" i="35" s="1"/>
  <c r="AM109" i="35"/>
  <c r="AT114" i="35"/>
  <c r="AV114" i="35" s="1"/>
  <c r="AO141" i="35"/>
  <c r="AW141" i="35" s="1"/>
  <c r="AM141" i="35"/>
  <c r="AO114" i="35"/>
  <c r="AW114" i="35" s="1"/>
  <c r="AZ113" i="35"/>
  <c r="AW118" i="35"/>
  <c r="AR118" i="35"/>
  <c r="AS118" i="35" s="1"/>
  <c r="AT146" i="35"/>
  <c r="AV146" i="35" s="1"/>
  <c r="AT174" i="35"/>
  <c r="AV174" i="35" s="1"/>
  <c r="AY137" i="35"/>
  <c r="AR137" i="35"/>
  <c r="AS137" i="35" s="1"/>
  <c r="AO146" i="35"/>
  <c r="AW146" i="35" s="1"/>
  <c r="AT106" i="35"/>
  <c r="AV106" i="35" s="1"/>
  <c r="AR106" i="35"/>
  <c r="AS106" i="35" s="1"/>
  <c r="AT138" i="35"/>
  <c r="AV138" i="35" s="1"/>
  <c r="AR138" i="35"/>
  <c r="AS138" i="35" s="1"/>
  <c r="AT164" i="35"/>
  <c r="AV164" i="35" s="1"/>
  <c r="AR164" i="35"/>
  <c r="AS164" i="35" s="1"/>
  <c r="AR125" i="35"/>
  <c r="AS125" i="35" s="1"/>
  <c r="AT184" i="35"/>
  <c r="AV184" i="35" s="1"/>
  <c r="AR184" i="35"/>
  <c r="AS184" i="35" s="1"/>
  <c r="AM193" i="35"/>
  <c r="AO193" i="35"/>
  <c r="AW193" i="35" s="1"/>
  <c r="AT112" i="35"/>
  <c r="AV112" i="35" s="1"/>
  <c r="AR129" i="35"/>
  <c r="AS129" i="35" s="1"/>
  <c r="AT130" i="35"/>
  <c r="AV130" i="35" s="1"/>
  <c r="AU111" i="35"/>
  <c r="AM117" i="35"/>
  <c r="AU126" i="35"/>
  <c r="AR142" i="35"/>
  <c r="AS142" i="35" s="1"/>
  <c r="AU143" i="35"/>
  <c r="AM161" i="35"/>
  <c r="AO161" i="35"/>
  <c r="AW161" i="35" s="1"/>
  <c r="AT122" i="35"/>
  <c r="AV122" i="35" s="1"/>
  <c r="AZ137" i="35"/>
  <c r="AU105" i="35"/>
  <c r="AU118" i="35"/>
  <c r="AO122" i="35"/>
  <c r="AW122" i="35" s="1"/>
  <c r="AM107" i="35"/>
  <c r="AM115" i="35"/>
  <c r="AM123" i="35"/>
  <c r="AM131" i="35"/>
  <c r="AM139" i="35"/>
  <c r="AM147" i="35"/>
  <c r="AM153" i="35"/>
  <c r="AO153" i="35"/>
  <c r="AW153" i="35" s="1"/>
  <c r="AR156" i="35"/>
  <c r="AS156" i="35" s="1"/>
  <c r="AU166" i="35"/>
  <c r="AM185" i="35"/>
  <c r="AO185" i="35"/>
  <c r="AW185" i="35" s="1"/>
  <c r="AU191" i="35"/>
  <c r="AR196" i="35"/>
  <c r="AS196" i="35" s="1"/>
  <c r="AT203" i="35"/>
  <c r="AV203" i="35" s="1"/>
  <c r="AR203" i="35"/>
  <c r="AS203" i="35" s="1"/>
  <c r="AT204" i="35"/>
  <c r="AV204" i="35" s="1"/>
  <c r="AR204" i="35"/>
  <c r="AS204" i="35" s="1"/>
  <c r="AR111" i="35"/>
  <c r="AS111" i="35" s="1"/>
  <c r="AM177" i="35"/>
  <c r="AO177" i="35"/>
  <c r="AW177" i="35" s="1"/>
  <c r="AU183" i="35"/>
  <c r="AU113" i="35"/>
  <c r="AU129" i="35"/>
  <c r="AU137" i="35"/>
  <c r="AU158" i="35"/>
  <c r="AU190" i="35"/>
  <c r="AT198" i="35"/>
  <c r="AV198" i="35" s="1"/>
  <c r="AR198" i="35"/>
  <c r="AS198" i="35" s="1"/>
  <c r="AM108" i="35"/>
  <c r="AM116" i="35"/>
  <c r="AM124" i="35"/>
  <c r="AM132" i="35"/>
  <c r="AM140" i="35"/>
  <c r="AM148" i="35"/>
  <c r="AT168" i="35"/>
  <c r="AV168" i="35" s="1"/>
  <c r="AR168" i="35"/>
  <c r="AS168" i="35" s="1"/>
  <c r="AR199" i="35"/>
  <c r="AS199" i="35" s="1"/>
  <c r="AM169" i="35"/>
  <c r="AO169" i="35"/>
  <c r="AW169" i="35" s="1"/>
  <c r="AR191" i="35"/>
  <c r="AS191" i="35" s="1"/>
  <c r="AU150" i="35"/>
  <c r="AT160" i="35"/>
  <c r="AV160" i="35" s="1"/>
  <c r="AR183" i="35"/>
  <c r="AS183" i="35" s="1"/>
  <c r="AM201" i="35"/>
  <c r="AO201" i="35"/>
  <c r="AW201" i="35" s="1"/>
  <c r="AR202" i="35"/>
  <c r="AS202" i="35" s="1"/>
  <c r="AM151" i="35"/>
  <c r="AM159" i="35"/>
  <c r="AM167" i="35"/>
  <c r="AM154" i="35"/>
  <c r="AM162" i="35"/>
  <c r="AM170" i="35"/>
  <c r="AM178" i="35"/>
  <c r="AM186" i="35"/>
  <c r="AU202" i="35"/>
  <c r="AM149" i="35"/>
  <c r="AM157" i="35"/>
  <c r="AR158" i="35"/>
  <c r="AS158" i="35" s="1"/>
  <c r="AM165" i="35"/>
  <c r="AR166" i="35"/>
  <c r="AS166" i="35" s="1"/>
  <c r="AM173" i="35"/>
  <c r="AM181" i="35"/>
  <c r="AM189" i="35"/>
  <c r="AR190" i="35"/>
  <c r="AS190" i="35" s="1"/>
  <c r="AM197" i="35"/>
  <c r="AM152" i="35"/>
  <c r="AM176" i="35"/>
  <c r="AM192" i="35"/>
  <c r="AM200" i="35"/>
  <c r="AM155" i="35"/>
  <c r="AM163" i="35"/>
  <c r="AM171" i="35"/>
  <c r="AM179" i="35"/>
  <c r="AM187" i="35"/>
  <c r="AM195" i="35"/>
  <c r="O105" i="35"/>
  <c r="V105" i="35" s="1"/>
  <c r="X105" i="35" s="1"/>
  <c r="Q105" i="35"/>
  <c r="Y105" i="35" s="1"/>
  <c r="W127" i="35"/>
  <c r="Q140" i="35"/>
  <c r="Y140" i="35" s="1"/>
  <c r="O140" i="35"/>
  <c r="V140" i="35" s="1"/>
  <c r="X140" i="35" s="1"/>
  <c r="T112" i="35"/>
  <c r="U112" i="35" s="1"/>
  <c r="AA136" i="35"/>
  <c r="T136" i="35"/>
  <c r="U136" i="35" s="1"/>
  <c r="T132" i="35"/>
  <c r="U132" i="35" s="1"/>
  <c r="W113" i="35"/>
  <c r="W126" i="35"/>
  <c r="W144" i="35"/>
  <c r="T135" i="35"/>
  <c r="U135" i="35" s="1"/>
  <c r="W143" i="35"/>
  <c r="O161" i="35"/>
  <c r="V161" i="35" s="1"/>
  <c r="X161" i="35" s="1"/>
  <c r="Q161" i="35"/>
  <c r="Y161" i="35" s="1"/>
  <c r="W120" i="35"/>
  <c r="T137" i="35"/>
  <c r="U137" i="35" s="1"/>
  <c r="T174" i="35"/>
  <c r="U174" i="35" s="1"/>
  <c r="W130" i="35"/>
  <c r="O108" i="35"/>
  <c r="V108" i="35" s="1"/>
  <c r="X108" i="35" s="1"/>
  <c r="O110" i="35"/>
  <c r="V110" i="35" s="1"/>
  <c r="X110" i="35" s="1"/>
  <c r="Q115" i="35"/>
  <c r="Y115" i="35" s="1"/>
  <c r="O115" i="35"/>
  <c r="V115" i="35" s="1"/>
  <c r="X115" i="35" s="1"/>
  <c r="Q129" i="35"/>
  <c r="Y129" i="35" s="1"/>
  <c r="W136" i="35"/>
  <c r="W142" i="35"/>
  <c r="Q148" i="35"/>
  <c r="Y148" i="35" s="1"/>
  <c r="O148" i="35"/>
  <c r="V148" i="35" s="1"/>
  <c r="X148" i="35" s="1"/>
  <c r="Q149" i="35"/>
  <c r="Y149" i="35" s="1"/>
  <c r="O149" i="35"/>
  <c r="V149" i="35" s="1"/>
  <c r="X149" i="35" s="1"/>
  <c r="T183" i="35"/>
  <c r="U183" i="35" s="1"/>
  <c r="W192" i="35"/>
  <c r="W109" i="35"/>
  <c r="T116" i="35"/>
  <c r="U116" i="35" s="1"/>
  <c r="T124" i="35"/>
  <c r="U124" i="35" s="1"/>
  <c r="O201" i="35"/>
  <c r="V201" i="35" s="1"/>
  <c r="X201" i="35" s="1"/>
  <c r="Q201" i="35"/>
  <c r="Y201" i="35" s="1"/>
  <c r="Q109" i="35"/>
  <c r="T121" i="35"/>
  <c r="U121" i="35" s="1"/>
  <c r="W122" i="35"/>
  <c r="T143" i="35"/>
  <c r="U143" i="35" s="1"/>
  <c r="Q145" i="35"/>
  <c r="Y145" i="35" s="1"/>
  <c r="W128" i="35"/>
  <c r="W134" i="35"/>
  <c r="O153" i="35"/>
  <c r="V153" i="35" s="1"/>
  <c r="X153" i="35" s="1"/>
  <c r="Q153" i="35"/>
  <c r="Y153" i="35" s="1"/>
  <c r="O193" i="35"/>
  <c r="V193" i="35" s="1"/>
  <c r="X193" i="35" s="1"/>
  <c r="Q193" i="35"/>
  <c r="Y193" i="35" s="1"/>
  <c r="T204" i="35"/>
  <c r="U204" i="35" s="1"/>
  <c r="O117" i="35"/>
  <c r="V117" i="35" s="1"/>
  <c r="X117" i="35" s="1"/>
  <c r="O125" i="35"/>
  <c r="V125" i="35" s="1"/>
  <c r="X125" i="35" s="1"/>
  <c r="T126" i="35"/>
  <c r="U126" i="35" s="1"/>
  <c r="O133" i="35"/>
  <c r="V133" i="35" s="1"/>
  <c r="X133" i="35" s="1"/>
  <c r="T134" i="35"/>
  <c r="U134" i="35" s="1"/>
  <c r="O141" i="35"/>
  <c r="V141" i="35" s="1"/>
  <c r="X141" i="35" s="1"/>
  <c r="T155" i="35"/>
  <c r="U155" i="35" s="1"/>
  <c r="T156" i="35"/>
  <c r="U156" i="35" s="1"/>
  <c r="T166" i="35"/>
  <c r="U166" i="35" s="1"/>
  <c r="O185" i="35"/>
  <c r="V185" i="35" s="1"/>
  <c r="X185" i="35" s="1"/>
  <c r="Q185" i="35"/>
  <c r="Y185" i="35" s="1"/>
  <c r="T188" i="35"/>
  <c r="U188" i="35" s="1"/>
  <c r="T196" i="35"/>
  <c r="U196" i="35" s="1"/>
  <c r="O123" i="35"/>
  <c r="V123" i="35" s="1"/>
  <c r="X123" i="35" s="1"/>
  <c r="O131" i="35"/>
  <c r="V131" i="35" s="1"/>
  <c r="X131" i="35" s="1"/>
  <c r="O139" i="35"/>
  <c r="V139" i="35" s="1"/>
  <c r="X139" i="35" s="1"/>
  <c r="O147" i="35"/>
  <c r="V147" i="35" s="1"/>
  <c r="X147" i="35" s="1"/>
  <c r="T150" i="35"/>
  <c r="U150" i="35" s="1"/>
  <c r="O177" i="35"/>
  <c r="V177" i="35" s="1"/>
  <c r="X177" i="35" s="1"/>
  <c r="Q177" i="35"/>
  <c r="Y177" i="35" s="1"/>
  <c r="T180" i="35"/>
  <c r="U180" i="35" s="1"/>
  <c r="O169" i="35"/>
  <c r="V169" i="35" s="1"/>
  <c r="X169" i="35" s="1"/>
  <c r="Q169" i="35"/>
  <c r="Y169" i="35" s="1"/>
  <c r="T172" i="35"/>
  <c r="U172" i="35" s="1"/>
  <c r="T182" i="35"/>
  <c r="U182" i="35" s="1"/>
  <c r="O191" i="35"/>
  <c r="V191" i="35" s="1"/>
  <c r="X191" i="35" s="1"/>
  <c r="T192" i="35"/>
  <c r="U192" i="35" s="1"/>
  <c r="O199" i="35"/>
  <c r="V199" i="35" s="1"/>
  <c r="X199" i="35" s="1"/>
  <c r="O154" i="35"/>
  <c r="V154" i="35" s="1"/>
  <c r="X154" i="35" s="1"/>
  <c r="O162" i="35"/>
  <c r="V162" i="35" s="1"/>
  <c r="X162" i="35" s="1"/>
  <c r="O170" i="35"/>
  <c r="V170" i="35" s="1"/>
  <c r="X170" i="35" s="1"/>
  <c r="O178" i="35"/>
  <c r="V178" i="35" s="1"/>
  <c r="X178" i="35" s="1"/>
  <c r="O157" i="35"/>
  <c r="V157" i="35" s="1"/>
  <c r="X157" i="35" s="1"/>
  <c r="O165" i="35"/>
  <c r="V165" i="35" s="1"/>
  <c r="X165" i="35" s="1"/>
  <c r="O173" i="35"/>
  <c r="V173" i="35" s="1"/>
  <c r="X173" i="35" s="1"/>
  <c r="O181" i="35"/>
  <c r="V181" i="35" s="1"/>
  <c r="X181" i="35" s="1"/>
  <c r="O189" i="35"/>
  <c r="V189" i="35" s="1"/>
  <c r="X189" i="35" s="1"/>
  <c r="O197" i="35"/>
  <c r="V197" i="35" s="1"/>
  <c r="X197" i="35" s="1"/>
  <c r="O152" i="35"/>
  <c r="V152" i="35" s="1"/>
  <c r="X152" i="35" s="1"/>
  <c r="O160" i="35"/>
  <c r="V160" i="35" s="1"/>
  <c r="X160" i="35" s="1"/>
  <c r="O168" i="35"/>
  <c r="V168" i="35" s="1"/>
  <c r="X168" i="35" s="1"/>
  <c r="O200" i="35"/>
  <c r="V200" i="35" s="1"/>
  <c r="X200" i="35" s="1"/>
  <c r="O163" i="35"/>
  <c r="V163" i="35" s="1"/>
  <c r="X163" i="35" s="1"/>
  <c r="O171" i="35"/>
  <c r="V171" i="35" s="1"/>
  <c r="X171" i="35" s="1"/>
  <c r="O179" i="35"/>
  <c r="V179" i="35" s="1"/>
  <c r="X179" i="35" s="1"/>
  <c r="O187" i="35"/>
  <c r="V187" i="35" s="1"/>
  <c r="X187" i="35" s="1"/>
  <c r="O195" i="35"/>
  <c r="V195" i="35" s="1"/>
  <c r="X195" i="35" s="1"/>
  <c r="O203" i="35"/>
  <c r="V203" i="35" s="1"/>
  <c r="X203" i="35" s="1"/>
  <c r="AR182" i="35" l="1"/>
  <c r="AS182" i="35" s="1"/>
  <c r="AU119" i="35"/>
  <c r="T119" i="35"/>
  <c r="U119" i="35" s="1"/>
  <c r="AU127" i="35"/>
  <c r="W111" i="35"/>
  <c r="T164" i="35"/>
  <c r="U164" i="35" s="1"/>
  <c r="AR127" i="35"/>
  <c r="AS127" i="35" s="1"/>
  <c r="AR135" i="35"/>
  <c r="AS135" i="35" s="1"/>
  <c r="W107" i="35"/>
  <c r="AR119" i="35"/>
  <c r="AS119" i="35" s="1"/>
  <c r="AR128" i="35"/>
  <c r="AS128" i="35" s="1"/>
  <c r="Y113" i="35"/>
  <c r="T128" i="35"/>
  <c r="U128" i="35" s="1"/>
  <c r="AR130" i="35"/>
  <c r="AS130" i="35" s="1"/>
  <c r="T127" i="35"/>
  <c r="U127" i="35" s="1"/>
  <c r="AR150" i="35"/>
  <c r="AS150" i="35" s="1"/>
  <c r="T144" i="35"/>
  <c r="U144" i="35" s="1"/>
  <c r="AU182" i="35"/>
  <c r="AR172" i="35"/>
  <c r="AS172" i="35" s="1"/>
  <c r="AU135" i="35"/>
  <c r="AR121" i="35"/>
  <c r="AS121" i="35" s="1"/>
  <c r="T142" i="35"/>
  <c r="U142" i="35" s="1"/>
  <c r="AU145" i="35"/>
  <c r="AR174" i="35"/>
  <c r="AS174" i="35" s="1"/>
  <c r="AU105" i="29"/>
  <c r="AV105" i="29"/>
  <c r="AU164" i="29"/>
  <c r="AV164" i="29"/>
  <c r="X105" i="29"/>
  <c r="AB105" i="29" s="1"/>
  <c r="X197" i="29"/>
  <c r="AC167" i="29"/>
  <c r="AD167" i="29" s="1"/>
  <c r="AV124" i="29"/>
  <c r="AZ124" i="29" s="1"/>
  <c r="AV132" i="29"/>
  <c r="AV148" i="29"/>
  <c r="AZ148" i="29" s="1"/>
  <c r="T133" i="29"/>
  <c r="U133" i="29" s="1"/>
  <c r="T170" i="29"/>
  <c r="U170" i="29" s="1"/>
  <c r="T129" i="29"/>
  <c r="U129" i="29" s="1"/>
  <c r="AB128" i="29"/>
  <c r="X128" i="29"/>
  <c r="AT182" i="29"/>
  <c r="AV182" i="29" s="1"/>
  <c r="T116" i="29"/>
  <c r="U116" i="29" s="1"/>
  <c r="AR130" i="29"/>
  <c r="AS130" i="29" s="1"/>
  <c r="X136" i="29"/>
  <c r="AB136" i="29" s="1"/>
  <c r="AC136" i="29" s="1"/>
  <c r="AD136" i="29" s="1"/>
  <c r="X106" i="29"/>
  <c r="AB106" i="29" s="1"/>
  <c r="T197" i="29"/>
  <c r="U197" i="29" s="1"/>
  <c r="T189" i="29"/>
  <c r="U189" i="29" s="1"/>
  <c r="W170" i="29"/>
  <c r="W133" i="29"/>
  <c r="AZ136" i="29"/>
  <c r="AV136" i="29"/>
  <c r="AU128" i="35"/>
  <c r="AU153" i="29"/>
  <c r="V172" i="29"/>
  <c r="X172" i="29" s="1"/>
  <c r="AR161" i="29"/>
  <c r="AS161" i="29" s="1"/>
  <c r="T198" i="29"/>
  <c r="U198" i="29" s="1"/>
  <c r="T114" i="35"/>
  <c r="U114" i="35" s="1"/>
  <c r="V151" i="29"/>
  <c r="X151" i="29" s="1"/>
  <c r="AR120" i="29"/>
  <c r="AS120" i="29" s="1"/>
  <c r="AU161" i="29"/>
  <c r="AR153" i="29"/>
  <c r="AS153" i="29" s="1"/>
  <c r="V186" i="29"/>
  <c r="X186" i="29" s="1"/>
  <c r="AB186" i="29" s="1"/>
  <c r="AC186" i="29" s="1"/>
  <c r="AD186" i="29" s="1"/>
  <c r="T156" i="29"/>
  <c r="U156" i="29" s="1"/>
  <c r="T134" i="29"/>
  <c r="U134" i="29" s="1"/>
  <c r="AR165" i="29"/>
  <c r="AS165" i="29" s="1"/>
  <c r="AR105" i="35"/>
  <c r="AS105" i="35" s="1"/>
  <c r="AT158" i="29"/>
  <c r="AV158" i="29" s="1"/>
  <c r="AR105" i="29"/>
  <c r="AS105" i="29" s="1"/>
  <c r="AR157" i="29"/>
  <c r="AS157" i="29" s="1"/>
  <c r="T168" i="29"/>
  <c r="U168" i="29" s="1"/>
  <c r="AZ105" i="29"/>
  <c r="BA105" i="29" s="1"/>
  <c r="BB105" i="29" s="1"/>
  <c r="AR155" i="29"/>
  <c r="AS155" i="29" s="1"/>
  <c r="AR127" i="29"/>
  <c r="AS127" i="29" s="1"/>
  <c r="AU199" i="35"/>
  <c r="T174" i="29"/>
  <c r="U174" i="29" s="1"/>
  <c r="W113" i="29"/>
  <c r="AR201" i="29"/>
  <c r="AS201" i="29" s="1"/>
  <c r="T176" i="35"/>
  <c r="U176" i="35" s="1"/>
  <c r="W176" i="35"/>
  <c r="T190" i="35"/>
  <c r="U190" i="35" s="1"/>
  <c r="W128" i="29"/>
  <c r="AC128" i="29" s="1"/>
  <c r="AD128" i="29" s="1"/>
  <c r="W168" i="29"/>
  <c r="AR135" i="29"/>
  <c r="AS135" i="29" s="1"/>
  <c r="AR193" i="29"/>
  <c r="AS193" i="29" s="1"/>
  <c r="T128" i="29"/>
  <c r="U128" i="29" s="1"/>
  <c r="T184" i="35"/>
  <c r="U184" i="35" s="1"/>
  <c r="T198" i="35"/>
  <c r="U198" i="35" s="1"/>
  <c r="W151" i="35"/>
  <c r="T186" i="35"/>
  <c r="U186" i="35" s="1"/>
  <c r="W184" i="35"/>
  <c r="W159" i="29"/>
  <c r="AR176" i="29"/>
  <c r="AS176" i="29" s="1"/>
  <c r="AU145" i="29"/>
  <c r="T105" i="29"/>
  <c r="U105" i="29" s="1"/>
  <c r="AU191" i="29"/>
  <c r="AR190" i="29"/>
  <c r="AS190" i="29" s="1"/>
  <c r="AU169" i="29"/>
  <c r="AR174" i="29"/>
  <c r="AS174" i="29" s="1"/>
  <c r="AR191" i="29"/>
  <c r="AS191" i="29" s="1"/>
  <c r="AR166" i="29"/>
  <c r="AS166" i="29" s="1"/>
  <c r="V145" i="29"/>
  <c r="X145" i="29" s="1"/>
  <c r="AR122" i="29"/>
  <c r="AS122" i="29" s="1"/>
  <c r="T204" i="29"/>
  <c r="U204" i="29" s="1"/>
  <c r="AR122" i="35"/>
  <c r="AS122" i="35" s="1"/>
  <c r="AR168" i="29"/>
  <c r="AS168" i="29" s="1"/>
  <c r="AR184" i="29"/>
  <c r="AS184" i="29" s="1"/>
  <c r="AR138" i="29"/>
  <c r="AS138" i="29" s="1"/>
  <c r="AR124" i="29"/>
  <c r="AS124" i="29" s="1"/>
  <c r="T113" i="29"/>
  <c r="U113" i="29" s="1"/>
  <c r="T140" i="29"/>
  <c r="U140" i="29" s="1"/>
  <c r="AZ202" i="35"/>
  <c r="BA202" i="35" s="1"/>
  <c r="BB202" i="35" s="1"/>
  <c r="AR180" i="35"/>
  <c r="AS180" i="35" s="1"/>
  <c r="AR111" i="29"/>
  <c r="AS111" i="29" s="1"/>
  <c r="AR116" i="29"/>
  <c r="AS116" i="29" s="1"/>
  <c r="AB119" i="35"/>
  <c r="AZ194" i="35"/>
  <c r="AZ121" i="35"/>
  <c r="W125" i="29"/>
  <c r="AB107" i="35"/>
  <c r="AC107" i="35" s="1"/>
  <c r="AD107" i="35" s="1"/>
  <c r="W146" i="35"/>
  <c r="V194" i="35"/>
  <c r="X194" i="35" s="1"/>
  <c r="T125" i="29"/>
  <c r="U125" i="29" s="1"/>
  <c r="AR128" i="29"/>
  <c r="AS128" i="29" s="1"/>
  <c r="AR114" i="35"/>
  <c r="AS114" i="35" s="1"/>
  <c r="AR198" i="29"/>
  <c r="AS198" i="29" s="1"/>
  <c r="T138" i="35"/>
  <c r="U138" i="35" s="1"/>
  <c r="AR136" i="29"/>
  <c r="AS136" i="29" s="1"/>
  <c r="W114" i="35"/>
  <c r="AB114" i="35"/>
  <c r="AR145" i="35"/>
  <c r="AS145" i="35" s="1"/>
  <c r="BA129" i="35"/>
  <c r="BB129" i="35" s="1"/>
  <c r="AU131" i="29"/>
  <c r="AR115" i="29"/>
  <c r="AS115" i="29" s="1"/>
  <c r="AR133" i="29"/>
  <c r="AS133" i="29" s="1"/>
  <c r="BA113" i="35"/>
  <c r="BB113" i="35" s="1"/>
  <c r="AR113" i="35"/>
  <c r="AS113" i="35" s="1"/>
  <c r="T143" i="29"/>
  <c r="U143" i="29" s="1"/>
  <c r="AU139" i="29"/>
  <c r="T161" i="29"/>
  <c r="U161" i="29" s="1"/>
  <c r="AU177" i="29"/>
  <c r="T135" i="29"/>
  <c r="U135" i="29" s="1"/>
  <c r="BA145" i="35"/>
  <c r="BB145" i="35" s="1"/>
  <c r="AC129" i="29"/>
  <c r="AD129" i="29" s="1"/>
  <c r="AC189" i="29"/>
  <c r="AD189" i="29" s="1"/>
  <c r="W105" i="29"/>
  <c r="W112" i="29"/>
  <c r="AZ112" i="29"/>
  <c r="AR117" i="29"/>
  <c r="AS117" i="29" s="1"/>
  <c r="T119" i="29"/>
  <c r="U119" i="29" s="1"/>
  <c r="AW156" i="29"/>
  <c r="AU132" i="29"/>
  <c r="AU124" i="29"/>
  <c r="AU147" i="29"/>
  <c r="AR112" i="29"/>
  <c r="AS112" i="29" s="1"/>
  <c r="T177" i="29"/>
  <c r="U177" i="29" s="1"/>
  <c r="AR169" i="29"/>
  <c r="AS169" i="29" s="1"/>
  <c r="T203" i="29"/>
  <c r="U203" i="29" s="1"/>
  <c r="W186" i="29"/>
  <c r="AR152" i="29"/>
  <c r="AS152" i="29" s="1"/>
  <c r="W106" i="29"/>
  <c r="T112" i="29"/>
  <c r="U112" i="29" s="1"/>
  <c r="T201" i="29"/>
  <c r="U201" i="29" s="1"/>
  <c r="AR123" i="29"/>
  <c r="AS123" i="29" s="1"/>
  <c r="W194" i="29"/>
  <c r="T106" i="29"/>
  <c r="U106" i="29" s="1"/>
  <c r="AU121" i="29"/>
  <c r="AZ121" i="29"/>
  <c r="AR164" i="29"/>
  <c r="AS164" i="29" s="1"/>
  <c r="AZ172" i="29"/>
  <c r="T183" i="29"/>
  <c r="U183" i="29" s="1"/>
  <c r="AU136" i="29"/>
  <c r="AR172" i="29"/>
  <c r="AS172" i="29" s="1"/>
  <c r="T136" i="29"/>
  <c r="U136" i="29" s="1"/>
  <c r="AU116" i="29"/>
  <c r="AR119" i="29"/>
  <c r="AS119" i="29" s="1"/>
  <c r="T141" i="29"/>
  <c r="U141" i="29" s="1"/>
  <c r="T193" i="29"/>
  <c r="U193" i="29" s="1"/>
  <c r="T131" i="29"/>
  <c r="U131" i="29" s="1"/>
  <c r="T124" i="29"/>
  <c r="U124" i="29" s="1"/>
  <c r="AU112" i="29"/>
  <c r="AR121" i="29"/>
  <c r="AS121" i="29" s="1"/>
  <c r="AR144" i="29"/>
  <c r="AS144" i="29" s="1"/>
  <c r="AR200" i="29"/>
  <c r="AS200" i="29" s="1"/>
  <c r="AU148" i="29"/>
  <c r="W183" i="29"/>
  <c r="T194" i="29"/>
  <c r="U194" i="29" s="1"/>
  <c r="W132" i="29"/>
  <c r="V121" i="29"/>
  <c r="X121" i="29" s="1"/>
  <c r="AU172" i="29"/>
  <c r="BA140" i="29"/>
  <c r="BB140" i="29" s="1"/>
  <c r="AR107" i="29"/>
  <c r="AS107" i="29" s="1"/>
  <c r="AR148" i="29"/>
  <c r="AS148" i="29" s="1"/>
  <c r="T162" i="29"/>
  <c r="U162" i="29" s="1"/>
  <c r="T182" i="29"/>
  <c r="U182" i="29" s="1"/>
  <c r="AR177" i="29"/>
  <c r="AS177" i="29" s="1"/>
  <c r="AR160" i="29"/>
  <c r="AS160" i="29" s="1"/>
  <c r="AR180" i="29"/>
  <c r="AS180" i="29" s="1"/>
  <c r="T202" i="29"/>
  <c r="U202" i="29" s="1"/>
  <c r="V202" i="29"/>
  <c r="X202" i="29" s="1"/>
  <c r="AT134" i="35"/>
  <c r="AV134" i="35" s="1"/>
  <c r="AR134" i="35"/>
  <c r="AS134" i="35" s="1"/>
  <c r="T158" i="35"/>
  <c r="U158" i="35" s="1"/>
  <c r="W159" i="35"/>
  <c r="AR160" i="35"/>
  <c r="AS160" i="35" s="1"/>
  <c r="T106" i="35"/>
  <c r="U106" i="35" s="1"/>
  <c r="V106" i="35"/>
  <c r="X106" i="35" s="1"/>
  <c r="T159" i="35"/>
  <c r="U159" i="35" s="1"/>
  <c r="AR175" i="35"/>
  <c r="AS175" i="35" s="1"/>
  <c r="AT175" i="35"/>
  <c r="AV175" i="35" s="1"/>
  <c r="AR144" i="35"/>
  <c r="AS144" i="35" s="1"/>
  <c r="AT144" i="35"/>
  <c r="AV144" i="35" s="1"/>
  <c r="AU194" i="35"/>
  <c r="AR133" i="35"/>
  <c r="AS133" i="35" s="1"/>
  <c r="AT110" i="35"/>
  <c r="AV110" i="35" s="1"/>
  <c r="AR110" i="35"/>
  <c r="AS110" i="35" s="1"/>
  <c r="AR120" i="35"/>
  <c r="AS120" i="35" s="1"/>
  <c r="AT120" i="35"/>
  <c r="AV120" i="35" s="1"/>
  <c r="T146" i="35"/>
  <c r="U146" i="35" s="1"/>
  <c r="W138" i="35"/>
  <c r="AR194" i="35"/>
  <c r="AS194" i="35" s="1"/>
  <c r="AR112" i="35"/>
  <c r="AS112" i="35" s="1"/>
  <c r="AU121" i="35"/>
  <c r="W119" i="35"/>
  <c r="AR188" i="35"/>
  <c r="AS188" i="35" s="1"/>
  <c r="T167" i="35"/>
  <c r="U167" i="35" s="1"/>
  <c r="V167" i="35"/>
  <c r="X167" i="35" s="1"/>
  <c r="T118" i="35"/>
  <c r="U118" i="35" s="1"/>
  <c r="BA137" i="35"/>
  <c r="BB137" i="35" s="1"/>
  <c r="AT199" i="29"/>
  <c r="AV199" i="29" s="1"/>
  <c r="AR199" i="29"/>
  <c r="AS199" i="29" s="1"/>
  <c r="V118" i="29"/>
  <c r="X118" i="29" s="1"/>
  <c r="T118" i="29"/>
  <c r="U118" i="29" s="1"/>
  <c r="AT137" i="29"/>
  <c r="AV137" i="29" s="1"/>
  <c r="AR137" i="29"/>
  <c r="AS137" i="29" s="1"/>
  <c r="AR131" i="29"/>
  <c r="AS131" i="29" s="1"/>
  <c r="BA156" i="29"/>
  <c r="BB156" i="29" s="1"/>
  <c r="AR146" i="29"/>
  <c r="AS146" i="29" s="1"/>
  <c r="T181" i="29"/>
  <c r="U181" i="29" s="1"/>
  <c r="V181" i="29"/>
  <c r="X181" i="29" s="1"/>
  <c r="AT129" i="29"/>
  <c r="AV129" i="29" s="1"/>
  <c r="AR129" i="29"/>
  <c r="AS129" i="29" s="1"/>
  <c r="T178" i="29"/>
  <c r="U178" i="29" s="1"/>
  <c r="V178" i="29"/>
  <c r="X178" i="29" s="1"/>
  <c r="AR132" i="29"/>
  <c r="AS132" i="29" s="1"/>
  <c r="AC120" i="29"/>
  <c r="AD120" i="29" s="1"/>
  <c r="BA106" i="29"/>
  <c r="BB106" i="29" s="1"/>
  <c r="AU144" i="29"/>
  <c r="T159" i="29"/>
  <c r="U159" i="29" s="1"/>
  <c r="AR106" i="29"/>
  <c r="AS106" i="29" s="1"/>
  <c r="AR139" i="29"/>
  <c r="AS139" i="29" s="1"/>
  <c r="T169" i="29"/>
  <c r="U169" i="29" s="1"/>
  <c r="T132" i="29"/>
  <c r="U132" i="29" s="1"/>
  <c r="AC144" i="29"/>
  <c r="AD144" i="29" s="1"/>
  <c r="AR143" i="29"/>
  <c r="AS143" i="29" s="1"/>
  <c r="T108" i="29"/>
  <c r="U108" i="29" s="1"/>
  <c r="T199" i="29"/>
  <c r="U199" i="29" s="1"/>
  <c r="V199" i="29"/>
  <c r="X199" i="29" s="1"/>
  <c r="AR185" i="29"/>
  <c r="AS185" i="29" s="1"/>
  <c r="AT185" i="29"/>
  <c r="AV185" i="29" s="1"/>
  <c r="AR147" i="29"/>
  <c r="AS147" i="29" s="1"/>
  <c r="T137" i="29"/>
  <c r="U137" i="29" s="1"/>
  <c r="AT178" i="29"/>
  <c r="AV178" i="29" s="1"/>
  <c r="AR178" i="29"/>
  <c r="AS178" i="29" s="1"/>
  <c r="AZ193" i="29"/>
  <c r="BA193" i="29" s="1"/>
  <c r="BB193" i="29" s="1"/>
  <c r="AT187" i="29"/>
  <c r="AV187" i="29" s="1"/>
  <c r="AR187" i="29"/>
  <c r="AS187" i="29" s="1"/>
  <c r="AU165" i="29"/>
  <c r="AT118" i="29"/>
  <c r="AV118" i="29" s="1"/>
  <c r="AR118" i="29"/>
  <c r="AS118" i="29" s="1"/>
  <c r="AU135" i="29"/>
  <c r="AU143" i="29"/>
  <c r="AZ107" i="29"/>
  <c r="BA107" i="29" s="1"/>
  <c r="BB107" i="29" s="1"/>
  <c r="AU128" i="29"/>
  <c r="AT186" i="29"/>
  <c r="AV186" i="29" s="1"/>
  <c r="AR186" i="29"/>
  <c r="AS186" i="29" s="1"/>
  <c r="AZ154" i="29"/>
  <c r="BA154" i="29" s="1"/>
  <c r="BB154" i="29" s="1"/>
  <c r="AT114" i="29"/>
  <c r="AV114" i="29" s="1"/>
  <c r="AR114" i="29"/>
  <c r="AS114" i="29" s="1"/>
  <c r="AR188" i="29"/>
  <c r="AS188" i="29" s="1"/>
  <c r="AT188" i="29"/>
  <c r="AV188" i="29" s="1"/>
  <c r="AT197" i="29"/>
  <c r="AV197" i="29" s="1"/>
  <c r="AR197" i="29"/>
  <c r="AS197" i="29" s="1"/>
  <c r="AT170" i="29"/>
  <c r="AV170" i="29" s="1"/>
  <c r="AR170" i="29"/>
  <c r="AS170" i="29" s="1"/>
  <c r="AZ201" i="29"/>
  <c r="BA201" i="29" s="1"/>
  <c r="BB201" i="29" s="1"/>
  <c r="AU198" i="29"/>
  <c r="AU192" i="29"/>
  <c r="AU130" i="29"/>
  <c r="AU111" i="29"/>
  <c r="AU158" i="29"/>
  <c r="AZ153" i="29"/>
  <c r="BA153" i="29" s="1"/>
  <c r="BB153" i="29" s="1"/>
  <c r="AZ147" i="29"/>
  <c r="AU125" i="29"/>
  <c r="AZ145" i="29"/>
  <c r="AT171" i="29"/>
  <c r="AV171" i="29" s="1"/>
  <c r="AR171" i="29"/>
  <c r="AS171" i="29" s="1"/>
  <c r="AT126" i="29"/>
  <c r="AV126" i="29" s="1"/>
  <c r="AR126" i="29"/>
  <c r="AS126" i="29" s="1"/>
  <c r="AU138" i="29"/>
  <c r="AT189" i="29"/>
  <c r="AV189" i="29" s="1"/>
  <c r="AR189" i="29"/>
  <c r="AS189" i="29" s="1"/>
  <c r="AU152" i="29"/>
  <c r="AU184" i="29"/>
  <c r="AU160" i="29"/>
  <c r="AU204" i="29"/>
  <c r="AU117" i="29"/>
  <c r="AT149" i="29"/>
  <c r="AV149" i="29" s="1"/>
  <c r="AR149" i="29"/>
  <c r="AS149" i="29" s="1"/>
  <c r="AT141" i="29"/>
  <c r="AV141" i="29" s="1"/>
  <c r="AR141" i="29"/>
  <c r="AS141" i="29" s="1"/>
  <c r="AZ144" i="29"/>
  <c r="BA144" i="29" s="1"/>
  <c r="BB144" i="29" s="1"/>
  <c r="AR196" i="29"/>
  <c r="AS196" i="29" s="1"/>
  <c r="AT196" i="29"/>
  <c r="AV196" i="29" s="1"/>
  <c r="AU168" i="29"/>
  <c r="AZ161" i="29"/>
  <c r="BA161" i="29" s="1"/>
  <c r="BB161" i="29" s="1"/>
  <c r="AT181" i="29"/>
  <c r="AV181" i="29" s="1"/>
  <c r="AR181" i="29"/>
  <c r="AS181" i="29" s="1"/>
  <c r="AT183" i="29"/>
  <c r="AV183" i="29" s="1"/>
  <c r="AR183" i="29"/>
  <c r="AS183" i="29" s="1"/>
  <c r="AZ191" i="29"/>
  <c r="AT195" i="29"/>
  <c r="AV195" i="29" s="1"/>
  <c r="AR195" i="29"/>
  <c r="AS195" i="29" s="1"/>
  <c r="AU157" i="29"/>
  <c r="AU200" i="29"/>
  <c r="AU146" i="29"/>
  <c r="AU119" i="29"/>
  <c r="AU180" i="29"/>
  <c r="AU127" i="29"/>
  <c r="AU133" i="29"/>
  <c r="AU182" i="29"/>
  <c r="AT173" i="29"/>
  <c r="AV173" i="29" s="1"/>
  <c r="AR173" i="29"/>
  <c r="AS173" i="29" s="1"/>
  <c r="AT175" i="29"/>
  <c r="AV175" i="29" s="1"/>
  <c r="AR175" i="29"/>
  <c r="AS175" i="29" s="1"/>
  <c r="AU174" i="29"/>
  <c r="AU155" i="29"/>
  <c r="AZ177" i="29"/>
  <c r="AU150" i="29"/>
  <c r="AZ113" i="29"/>
  <c r="BA113" i="29" s="1"/>
  <c r="BB113" i="29" s="1"/>
  <c r="AT110" i="29"/>
  <c r="AV110" i="29" s="1"/>
  <c r="AR110" i="29"/>
  <c r="AS110" i="29" s="1"/>
  <c r="AU122" i="29"/>
  <c r="AZ123" i="29"/>
  <c r="BA123" i="29" s="1"/>
  <c r="BB123" i="29" s="1"/>
  <c r="AZ108" i="29"/>
  <c r="BA108" i="29" s="1"/>
  <c r="BB108" i="29" s="1"/>
  <c r="AZ131" i="29"/>
  <c r="BA131" i="29" s="1"/>
  <c r="BB131" i="29" s="1"/>
  <c r="AT202" i="29"/>
  <c r="AV202" i="29" s="1"/>
  <c r="AR202" i="29"/>
  <c r="AS202" i="29" s="1"/>
  <c r="AT167" i="29"/>
  <c r="AV167" i="29" s="1"/>
  <c r="AR167" i="29"/>
  <c r="AS167" i="29" s="1"/>
  <c r="AT163" i="29"/>
  <c r="AV163" i="29" s="1"/>
  <c r="AR163" i="29"/>
  <c r="AS163" i="29" s="1"/>
  <c r="AZ162" i="29"/>
  <c r="BA162" i="29" s="1"/>
  <c r="BB162" i="29" s="1"/>
  <c r="AU176" i="29"/>
  <c r="AT142" i="29"/>
  <c r="AV142" i="29" s="1"/>
  <c r="AR142" i="29"/>
  <c r="AS142" i="29" s="1"/>
  <c r="AR150" i="29"/>
  <c r="AS150" i="29" s="1"/>
  <c r="AZ139" i="29"/>
  <c r="BA139" i="29" s="1"/>
  <c r="BB139" i="29" s="1"/>
  <c r="AT179" i="29"/>
  <c r="AV179" i="29" s="1"/>
  <c r="AR179" i="29"/>
  <c r="AS179" i="29" s="1"/>
  <c r="AZ120" i="29"/>
  <c r="BA120" i="29" s="1"/>
  <c r="BB120" i="29" s="1"/>
  <c r="AU109" i="29"/>
  <c r="AZ115" i="29"/>
  <c r="BA115" i="29" s="1"/>
  <c r="BB115" i="29" s="1"/>
  <c r="AT194" i="29"/>
  <c r="AV194" i="29" s="1"/>
  <c r="AR194" i="29"/>
  <c r="AS194" i="29" s="1"/>
  <c r="AT159" i="29"/>
  <c r="AV159" i="29" s="1"/>
  <c r="AR159" i="29"/>
  <c r="AS159" i="29" s="1"/>
  <c r="AU190" i="29"/>
  <c r="AT151" i="29"/>
  <c r="AV151" i="29" s="1"/>
  <c r="AR151" i="29"/>
  <c r="AS151" i="29" s="1"/>
  <c r="AT203" i="29"/>
  <c r="AV203" i="29" s="1"/>
  <c r="AR203" i="29"/>
  <c r="AS203" i="29" s="1"/>
  <c r="AU166" i="29"/>
  <c r="AT134" i="29"/>
  <c r="AV134" i="29" s="1"/>
  <c r="AR134" i="29"/>
  <c r="AS134" i="29" s="1"/>
  <c r="AZ169" i="29"/>
  <c r="AZ116" i="29"/>
  <c r="BA116" i="29" s="1"/>
  <c r="BB116" i="29" s="1"/>
  <c r="W156" i="29"/>
  <c r="V138" i="29"/>
  <c r="X138" i="29" s="1"/>
  <c r="T138" i="29"/>
  <c r="U138" i="29" s="1"/>
  <c r="W119" i="29"/>
  <c r="V163" i="29"/>
  <c r="X163" i="29" s="1"/>
  <c r="T163" i="29"/>
  <c r="U163" i="29" s="1"/>
  <c r="W151" i="29"/>
  <c r="V155" i="29"/>
  <c r="X155" i="29" s="1"/>
  <c r="T155" i="29"/>
  <c r="U155" i="29" s="1"/>
  <c r="T154" i="29"/>
  <c r="U154" i="29" s="1"/>
  <c r="V154" i="29"/>
  <c r="X154" i="29" s="1"/>
  <c r="AB194" i="29"/>
  <c r="AC194" i="29" s="1"/>
  <c r="AD194" i="29" s="1"/>
  <c r="V122" i="29"/>
  <c r="X122" i="29" s="1"/>
  <c r="T122" i="29"/>
  <c r="U122" i="29" s="1"/>
  <c r="W172" i="29"/>
  <c r="W161" i="29"/>
  <c r="V164" i="29"/>
  <c r="X164" i="29" s="1"/>
  <c r="T164" i="29"/>
  <c r="U164" i="29" s="1"/>
  <c r="W123" i="29"/>
  <c r="T115" i="29"/>
  <c r="U115" i="29" s="1"/>
  <c r="AB143" i="29"/>
  <c r="AC143" i="29" s="1"/>
  <c r="AD143" i="29" s="1"/>
  <c r="AB107" i="29"/>
  <c r="AC107" i="29" s="1"/>
  <c r="AD107" i="29" s="1"/>
  <c r="W191" i="29"/>
  <c r="V111" i="29"/>
  <c r="X111" i="29" s="1"/>
  <c r="T111" i="29"/>
  <c r="U111" i="29" s="1"/>
  <c r="AB137" i="29"/>
  <c r="AC137" i="29" s="1"/>
  <c r="AD137" i="29" s="1"/>
  <c r="V171" i="29"/>
  <c r="X171" i="29" s="1"/>
  <c r="T171" i="29"/>
  <c r="U171" i="29" s="1"/>
  <c r="AB203" i="29"/>
  <c r="AC203" i="29" s="1"/>
  <c r="AD203" i="29" s="1"/>
  <c r="W193" i="29"/>
  <c r="V130" i="29"/>
  <c r="X130" i="29" s="1"/>
  <c r="T130" i="29"/>
  <c r="U130" i="29" s="1"/>
  <c r="W117" i="29"/>
  <c r="V200" i="29"/>
  <c r="X200" i="29" s="1"/>
  <c r="T200" i="29"/>
  <c r="U200" i="29" s="1"/>
  <c r="V173" i="29"/>
  <c r="X173" i="29" s="1"/>
  <c r="T173" i="29"/>
  <c r="U173" i="29" s="1"/>
  <c r="AB152" i="29"/>
  <c r="AC152" i="29" s="1"/>
  <c r="AD152" i="29" s="1"/>
  <c r="W174" i="29"/>
  <c r="W131" i="29"/>
  <c r="W115" i="29"/>
  <c r="W148" i="29"/>
  <c r="AB159" i="29"/>
  <c r="AC159" i="29" s="1"/>
  <c r="AD159" i="29" s="1"/>
  <c r="AB113" i="29"/>
  <c r="AC113" i="29" s="1"/>
  <c r="AD113" i="29" s="1"/>
  <c r="T107" i="29"/>
  <c r="U107" i="29" s="1"/>
  <c r="V142" i="29"/>
  <c r="X142" i="29" s="1"/>
  <c r="T142" i="29"/>
  <c r="U142" i="29" s="1"/>
  <c r="V139" i="29"/>
  <c r="X139" i="29" s="1"/>
  <c r="T139" i="29"/>
  <c r="U139" i="29" s="1"/>
  <c r="T123" i="29"/>
  <c r="U123" i="29" s="1"/>
  <c r="V192" i="29"/>
  <c r="X192" i="29" s="1"/>
  <c r="T192" i="29"/>
  <c r="U192" i="29" s="1"/>
  <c r="V165" i="29"/>
  <c r="X165" i="29" s="1"/>
  <c r="T165" i="29"/>
  <c r="U165" i="29" s="1"/>
  <c r="V180" i="29"/>
  <c r="X180" i="29" s="1"/>
  <c r="T180" i="29"/>
  <c r="U180" i="29" s="1"/>
  <c r="W158" i="29"/>
  <c r="V153" i="29"/>
  <c r="X153" i="29" s="1"/>
  <c r="T153" i="29"/>
  <c r="U153" i="29" s="1"/>
  <c r="AB112" i="29"/>
  <c r="AC112" i="29" s="1"/>
  <c r="AD112" i="29" s="1"/>
  <c r="W134" i="29"/>
  <c r="AB141" i="29"/>
  <c r="AC141" i="29" s="1"/>
  <c r="AD141" i="29" s="1"/>
  <c r="W145" i="29"/>
  <c r="W182" i="29"/>
  <c r="W126" i="29"/>
  <c r="W116" i="29"/>
  <c r="V184" i="29"/>
  <c r="X184" i="29" s="1"/>
  <c r="T184" i="29"/>
  <c r="U184" i="29" s="1"/>
  <c r="V157" i="29"/>
  <c r="X157" i="29" s="1"/>
  <c r="T157" i="29"/>
  <c r="U157" i="29" s="1"/>
  <c r="W177" i="29"/>
  <c r="W169" i="29"/>
  <c r="W198" i="29"/>
  <c r="V110" i="29"/>
  <c r="X110" i="29" s="1"/>
  <c r="T110" i="29"/>
  <c r="U110" i="29" s="1"/>
  <c r="W204" i="29"/>
  <c r="AB183" i="29"/>
  <c r="T147" i="29"/>
  <c r="U147" i="29" s="1"/>
  <c r="AB108" i="29"/>
  <c r="AC108" i="29" s="1"/>
  <c r="AD108" i="29" s="1"/>
  <c r="W124" i="29"/>
  <c r="W175" i="29"/>
  <c r="AB168" i="29"/>
  <c r="V114" i="29"/>
  <c r="X114" i="29" s="1"/>
  <c r="T114" i="29"/>
  <c r="U114" i="29" s="1"/>
  <c r="V187" i="29"/>
  <c r="X187" i="29" s="1"/>
  <c r="T187" i="29"/>
  <c r="U187" i="29" s="1"/>
  <c r="V176" i="29"/>
  <c r="X176" i="29" s="1"/>
  <c r="T176" i="29"/>
  <c r="U176" i="29" s="1"/>
  <c r="V149" i="29"/>
  <c r="X149" i="29" s="1"/>
  <c r="T149" i="29"/>
  <c r="U149" i="29" s="1"/>
  <c r="W190" i="29"/>
  <c r="V196" i="29"/>
  <c r="X196" i="29" s="1"/>
  <c r="T196" i="29"/>
  <c r="U196" i="29" s="1"/>
  <c r="AB170" i="29"/>
  <c r="AC170" i="29" s="1"/>
  <c r="AD170" i="29" s="1"/>
  <c r="AB195" i="29"/>
  <c r="AC195" i="29" s="1"/>
  <c r="AD195" i="29" s="1"/>
  <c r="W201" i="29"/>
  <c r="V188" i="29"/>
  <c r="X188" i="29" s="1"/>
  <c r="T188" i="29"/>
  <c r="U188" i="29" s="1"/>
  <c r="AB135" i="29"/>
  <c r="AC135" i="29" s="1"/>
  <c r="AD135" i="29" s="1"/>
  <c r="AB132" i="29"/>
  <c r="W147" i="29"/>
  <c r="AB162" i="29"/>
  <c r="AC162" i="29" s="1"/>
  <c r="AD162" i="29" s="1"/>
  <c r="AB140" i="29"/>
  <c r="AC140" i="29" s="1"/>
  <c r="AD140" i="29" s="1"/>
  <c r="AB127" i="29"/>
  <c r="AC127" i="29" s="1"/>
  <c r="AD127" i="29" s="1"/>
  <c r="V179" i="29"/>
  <c r="X179" i="29" s="1"/>
  <c r="T179" i="29"/>
  <c r="U179" i="29" s="1"/>
  <c r="V160" i="29"/>
  <c r="X160" i="29" s="1"/>
  <c r="T160" i="29"/>
  <c r="U160" i="29" s="1"/>
  <c r="W166" i="29"/>
  <c r="V146" i="29"/>
  <c r="X146" i="29" s="1"/>
  <c r="T146" i="29"/>
  <c r="U146" i="29" s="1"/>
  <c r="AB125" i="29"/>
  <c r="AC125" i="29" s="1"/>
  <c r="AD125" i="29" s="1"/>
  <c r="W150" i="29"/>
  <c r="AB133" i="29"/>
  <c r="AC133" i="29" s="1"/>
  <c r="AD133" i="29" s="1"/>
  <c r="W121" i="29"/>
  <c r="V185" i="29"/>
  <c r="X185" i="29" s="1"/>
  <c r="T185" i="29"/>
  <c r="U185" i="29" s="1"/>
  <c r="T109" i="29"/>
  <c r="U109" i="29" s="1"/>
  <c r="V109" i="29"/>
  <c r="X109" i="29" s="1"/>
  <c r="AT200" i="35"/>
  <c r="AV200" i="35" s="1"/>
  <c r="AR200" i="35"/>
  <c r="AS200" i="35" s="1"/>
  <c r="AT181" i="35"/>
  <c r="AV181" i="35" s="1"/>
  <c r="AR181" i="35"/>
  <c r="AS181" i="35" s="1"/>
  <c r="AU172" i="35"/>
  <c r="AT116" i="35"/>
  <c r="AV116" i="35" s="1"/>
  <c r="AR116" i="35"/>
  <c r="AS116" i="35" s="1"/>
  <c r="AZ191" i="35"/>
  <c r="BA191" i="35" s="1"/>
  <c r="BB191" i="35" s="1"/>
  <c r="AR115" i="35"/>
  <c r="AS115" i="35" s="1"/>
  <c r="AT115" i="35"/>
  <c r="AV115" i="35" s="1"/>
  <c r="AT161" i="35"/>
  <c r="AV161" i="35" s="1"/>
  <c r="AR161" i="35"/>
  <c r="AS161" i="35" s="1"/>
  <c r="AZ126" i="35"/>
  <c r="BA126" i="35" s="1"/>
  <c r="BB126" i="35" s="1"/>
  <c r="AU112" i="35"/>
  <c r="AT193" i="35"/>
  <c r="AV193" i="35" s="1"/>
  <c r="AR193" i="35"/>
  <c r="AS193" i="35" s="1"/>
  <c r="AU125" i="35"/>
  <c r="AZ127" i="35"/>
  <c r="BA127" i="35" s="1"/>
  <c r="BB127" i="35" s="1"/>
  <c r="AT192" i="35"/>
  <c r="AV192" i="35" s="1"/>
  <c r="AR192" i="35"/>
  <c r="AS192" i="35" s="1"/>
  <c r="AT173" i="35"/>
  <c r="AV173" i="35" s="1"/>
  <c r="AR173" i="35"/>
  <c r="AS173" i="35" s="1"/>
  <c r="AR167" i="35"/>
  <c r="AS167" i="35" s="1"/>
  <c r="AT167" i="35"/>
  <c r="AV167" i="35" s="1"/>
  <c r="AU160" i="35"/>
  <c r="AT108" i="35"/>
  <c r="AV108" i="35" s="1"/>
  <c r="AR108" i="35"/>
  <c r="AS108" i="35" s="1"/>
  <c r="AZ183" i="35"/>
  <c r="BA183" i="35" s="1"/>
  <c r="BB183" i="35" s="1"/>
  <c r="AU156" i="35"/>
  <c r="AR107" i="35"/>
  <c r="AS107" i="35" s="1"/>
  <c r="AT107" i="35"/>
  <c r="AV107" i="35" s="1"/>
  <c r="AZ135" i="35"/>
  <c r="BA135" i="35" s="1"/>
  <c r="BB135" i="35" s="1"/>
  <c r="AZ105" i="35"/>
  <c r="BA105" i="35" s="1"/>
  <c r="BB105" i="35" s="1"/>
  <c r="AU164" i="35"/>
  <c r="AU174" i="35"/>
  <c r="AT195" i="35"/>
  <c r="AV195" i="35" s="1"/>
  <c r="AR195" i="35"/>
  <c r="AS195" i="35" s="1"/>
  <c r="AT176" i="35"/>
  <c r="AV176" i="35" s="1"/>
  <c r="AR176" i="35"/>
  <c r="AS176" i="35" s="1"/>
  <c r="AR186" i="35"/>
  <c r="AS186" i="35" s="1"/>
  <c r="AT186" i="35"/>
  <c r="AV186" i="35" s="1"/>
  <c r="AR159" i="35"/>
  <c r="AS159" i="35" s="1"/>
  <c r="AT159" i="35"/>
  <c r="AV159" i="35" s="1"/>
  <c r="AT169" i="35"/>
  <c r="AV169" i="35" s="1"/>
  <c r="AR169" i="35"/>
  <c r="AS169" i="35" s="1"/>
  <c r="AZ158" i="35"/>
  <c r="BA158" i="35" s="1"/>
  <c r="BB158" i="35" s="1"/>
  <c r="AU204" i="35"/>
  <c r="AU188" i="35"/>
  <c r="AT117" i="35"/>
  <c r="AV117" i="35" s="1"/>
  <c r="AR117" i="35"/>
  <c r="AS117" i="35" s="1"/>
  <c r="AU184" i="35"/>
  <c r="AR146" i="35"/>
  <c r="AS146" i="35" s="1"/>
  <c r="AZ128" i="35"/>
  <c r="BA128" i="35" s="1"/>
  <c r="BB128" i="35" s="1"/>
  <c r="AU136" i="35"/>
  <c r="AT187" i="35"/>
  <c r="AV187" i="35" s="1"/>
  <c r="AR187" i="35"/>
  <c r="AS187" i="35" s="1"/>
  <c r="AT152" i="35"/>
  <c r="AV152" i="35" s="1"/>
  <c r="AR152" i="35"/>
  <c r="AS152" i="35" s="1"/>
  <c r="AT165" i="35"/>
  <c r="AV165" i="35" s="1"/>
  <c r="AR165" i="35"/>
  <c r="AS165" i="35" s="1"/>
  <c r="AR178" i="35"/>
  <c r="AS178" i="35" s="1"/>
  <c r="AT178" i="35"/>
  <c r="AV178" i="35" s="1"/>
  <c r="AR151" i="35"/>
  <c r="AS151" i="35" s="1"/>
  <c r="AT151" i="35"/>
  <c r="AV151" i="35" s="1"/>
  <c r="AU168" i="35"/>
  <c r="AU198" i="35"/>
  <c r="AU180" i="35"/>
  <c r="AT153" i="35"/>
  <c r="AV153" i="35" s="1"/>
  <c r="AR153" i="35"/>
  <c r="AS153" i="35" s="1"/>
  <c r="AZ143" i="35"/>
  <c r="BA143" i="35" s="1"/>
  <c r="BB143" i="35" s="1"/>
  <c r="AZ119" i="35"/>
  <c r="BA119" i="35" s="1"/>
  <c r="BB119" i="35" s="1"/>
  <c r="AU138" i="35"/>
  <c r="AU146" i="35"/>
  <c r="AT197" i="35"/>
  <c r="AV197" i="35" s="1"/>
  <c r="AR197" i="35"/>
  <c r="AS197" i="35" s="1"/>
  <c r="AZ150" i="35"/>
  <c r="BA150" i="35" s="1"/>
  <c r="BB150" i="35" s="1"/>
  <c r="AT148" i="35"/>
  <c r="AV148" i="35" s="1"/>
  <c r="AR148" i="35"/>
  <c r="AS148" i="35" s="1"/>
  <c r="AU203" i="35"/>
  <c r="AT185" i="35"/>
  <c r="AV185" i="35" s="1"/>
  <c r="AR185" i="35"/>
  <c r="AS185" i="35" s="1"/>
  <c r="AR147" i="35"/>
  <c r="AS147" i="35" s="1"/>
  <c r="AT147" i="35"/>
  <c r="AV147" i="35" s="1"/>
  <c r="AU122" i="35"/>
  <c r="AU114" i="35"/>
  <c r="AT171" i="35"/>
  <c r="AV171" i="35" s="1"/>
  <c r="AR171" i="35"/>
  <c r="AS171" i="35" s="1"/>
  <c r="AT157" i="35"/>
  <c r="AV157" i="35" s="1"/>
  <c r="AR157" i="35"/>
  <c r="AS157" i="35" s="1"/>
  <c r="AR162" i="35"/>
  <c r="AS162" i="35" s="1"/>
  <c r="AT162" i="35"/>
  <c r="AV162" i="35" s="1"/>
  <c r="AT140" i="35"/>
  <c r="AV140" i="35" s="1"/>
  <c r="AR140" i="35"/>
  <c r="AS140" i="35" s="1"/>
  <c r="AT177" i="35"/>
  <c r="AV177" i="35" s="1"/>
  <c r="AR177" i="35"/>
  <c r="AS177" i="35" s="1"/>
  <c r="AR139" i="35"/>
  <c r="AS139" i="35" s="1"/>
  <c r="AT139" i="35"/>
  <c r="AV139" i="35" s="1"/>
  <c r="AZ199" i="35"/>
  <c r="BA199" i="35" s="1"/>
  <c r="BB199" i="35" s="1"/>
  <c r="AZ111" i="35"/>
  <c r="BA111" i="35" s="1"/>
  <c r="BB111" i="35" s="1"/>
  <c r="AU133" i="35"/>
  <c r="AT109" i="35"/>
  <c r="AV109" i="35" s="1"/>
  <c r="AR109" i="35"/>
  <c r="AS109" i="35" s="1"/>
  <c r="AT179" i="35"/>
  <c r="AV179" i="35" s="1"/>
  <c r="AR179" i="35"/>
  <c r="AS179" i="35" s="1"/>
  <c r="AR170" i="35"/>
  <c r="AS170" i="35" s="1"/>
  <c r="AT170" i="35"/>
  <c r="AV170" i="35" s="1"/>
  <c r="AT163" i="35"/>
  <c r="AV163" i="35" s="1"/>
  <c r="AR163" i="35"/>
  <c r="AS163" i="35" s="1"/>
  <c r="AT189" i="35"/>
  <c r="AV189" i="35" s="1"/>
  <c r="AR189" i="35"/>
  <c r="AS189" i="35" s="1"/>
  <c r="AR154" i="35"/>
  <c r="AS154" i="35" s="1"/>
  <c r="AT154" i="35"/>
  <c r="AV154" i="35" s="1"/>
  <c r="AT201" i="35"/>
  <c r="AV201" i="35" s="1"/>
  <c r="AR201" i="35"/>
  <c r="AS201" i="35" s="1"/>
  <c r="AT132" i="35"/>
  <c r="AV132" i="35" s="1"/>
  <c r="AR132" i="35"/>
  <c r="AS132" i="35" s="1"/>
  <c r="AU196" i="35"/>
  <c r="AR131" i="35"/>
  <c r="AS131" i="35" s="1"/>
  <c r="AT131" i="35"/>
  <c r="AV131" i="35" s="1"/>
  <c r="AZ118" i="35"/>
  <c r="BA118" i="35" s="1"/>
  <c r="BB118" i="35" s="1"/>
  <c r="AU130" i="35"/>
  <c r="AZ142" i="35"/>
  <c r="BA142" i="35" s="1"/>
  <c r="BB142" i="35" s="1"/>
  <c r="AT155" i="35"/>
  <c r="AV155" i="35" s="1"/>
  <c r="AR155" i="35"/>
  <c r="AS155" i="35" s="1"/>
  <c r="AT149" i="35"/>
  <c r="AV149" i="35" s="1"/>
  <c r="AR149" i="35"/>
  <c r="AS149" i="35" s="1"/>
  <c r="AZ182" i="35"/>
  <c r="BA182" i="35" s="1"/>
  <c r="BB182" i="35" s="1"/>
  <c r="AT124" i="35"/>
  <c r="AV124" i="35" s="1"/>
  <c r="AR124" i="35"/>
  <c r="AS124" i="35" s="1"/>
  <c r="AZ190" i="35"/>
  <c r="BA190" i="35" s="1"/>
  <c r="BB190" i="35" s="1"/>
  <c r="AZ166" i="35"/>
  <c r="BA166" i="35" s="1"/>
  <c r="BB166" i="35" s="1"/>
  <c r="AR123" i="35"/>
  <c r="AS123" i="35" s="1"/>
  <c r="AT123" i="35"/>
  <c r="AV123" i="35" s="1"/>
  <c r="AU106" i="35"/>
  <c r="AT141" i="35"/>
  <c r="AV141" i="35" s="1"/>
  <c r="AR141" i="35"/>
  <c r="AS141" i="35" s="1"/>
  <c r="AB184" i="35"/>
  <c r="AC184" i="35" s="1"/>
  <c r="AD184" i="35" s="1"/>
  <c r="AB128" i="35"/>
  <c r="AC128" i="35" s="1"/>
  <c r="AD128" i="35" s="1"/>
  <c r="W174" i="35"/>
  <c r="T200" i="35"/>
  <c r="U200" i="35" s="1"/>
  <c r="T165" i="35"/>
  <c r="U165" i="35" s="1"/>
  <c r="W190" i="35"/>
  <c r="W150" i="35"/>
  <c r="W188" i="35"/>
  <c r="T117" i="35"/>
  <c r="U117" i="35" s="1"/>
  <c r="AB122" i="35"/>
  <c r="AC122" i="35" s="1"/>
  <c r="AD122" i="35" s="1"/>
  <c r="AB146" i="35"/>
  <c r="AC146" i="35" s="1"/>
  <c r="AD146" i="35" s="1"/>
  <c r="W183" i="35"/>
  <c r="AB142" i="35"/>
  <c r="AC142" i="35" s="1"/>
  <c r="AD142" i="35" s="1"/>
  <c r="AB143" i="35"/>
  <c r="AC143" i="35" s="1"/>
  <c r="AD143" i="35" s="1"/>
  <c r="T140" i="35"/>
  <c r="U140" i="35" s="1"/>
  <c r="W156" i="35"/>
  <c r="AB192" i="35"/>
  <c r="AC192" i="35" s="1"/>
  <c r="AD192" i="35" s="1"/>
  <c r="AB120" i="35"/>
  <c r="AC120" i="35" s="1"/>
  <c r="AD120" i="35" s="1"/>
  <c r="W132" i="35"/>
  <c r="T168" i="35"/>
  <c r="U168" i="35" s="1"/>
  <c r="T157" i="35"/>
  <c r="U157" i="35" s="1"/>
  <c r="W180" i="35"/>
  <c r="T147" i="35"/>
  <c r="U147" i="35" s="1"/>
  <c r="T185" i="35"/>
  <c r="U185" i="35" s="1"/>
  <c r="W155" i="35"/>
  <c r="T153" i="35"/>
  <c r="U153" i="35" s="1"/>
  <c r="T145" i="35"/>
  <c r="U145" i="35" s="1"/>
  <c r="W118" i="35"/>
  <c r="AB138" i="35"/>
  <c r="AB144" i="35"/>
  <c r="AC144" i="35" s="1"/>
  <c r="AD144" i="35" s="1"/>
  <c r="AB111" i="35"/>
  <c r="AC111" i="35" s="1"/>
  <c r="AD111" i="35" s="1"/>
  <c r="T163" i="35"/>
  <c r="U163" i="35" s="1"/>
  <c r="W175" i="35"/>
  <c r="T160" i="35"/>
  <c r="U160" i="35" s="1"/>
  <c r="T139" i="35"/>
  <c r="U139" i="35" s="1"/>
  <c r="W204" i="35"/>
  <c r="W121" i="35"/>
  <c r="W145" i="35"/>
  <c r="T149" i="35"/>
  <c r="U149" i="35" s="1"/>
  <c r="T115" i="35"/>
  <c r="U115" i="35" s="1"/>
  <c r="W135" i="35"/>
  <c r="W112" i="35"/>
  <c r="T173" i="35"/>
  <c r="U173" i="35" s="1"/>
  <c r="T125" i="35"/>
  <c r="U125" i="35" s="1"/>
  <c r="T203" i="35"/>
  <c r="U203" i="35" s="1"/>
  <c r="T178" i="35"/>
  <c r="U178" i="35" s="1"/>
  <c r="T191" i="35"/>
  <c r="U191" i="35" s="1"/>
  <c r="W182" i="35"/>
  <c r="T195" i="35"/>
  <c r="U195" i="35" s="1"/>
  <c r="T152" i="35"/>
  <c r="U152" i="35" s="1"/>
  <c r="T170" i="35"/>
  <c r="U170" i="35" s="1"/>
  <c r="T177" i="35"/>
  <c r="U177" i="35" s="1"/>
  <c r="T131" i="35"/>
  <c r="U131" i="35" s="1"/>
  <c r="AB176" i="35"/>
  <c r="W166" i="35"/>
  <c r="T141" i="35"/>
  <c r="U141" i="35" s="1"/>
  <c r="W164" i="35"/>
  <c r="AB136" i="35"/>
  <c r="AC136" i="35" s="1"/>
  <c r="AD136" i="35" s="1"/>
  <c r="AB130" i="35"/>
  <c r="AC130" i="35" s="1"/>
  <c r="AD130" i="35" s="1"/>
  <c r="T187" i="35"/>
  <c r="U187" i="35" s="1"/>
  <c r="T197" i="35"/>
  <c r="U197" i="35" s="1"/>
  <c r="T162" i="35"/>
  <c r="U162" i="35" s="1"/>
  <c r="W172" i="35"/>
  <c r="T123" i="35"/>
  <c r="U123" i="35" s="1"/>
  <c r="T193" i="35"/>
  <c r="U193" i="35" s="1"/>
  <c r="AB134" i="35"/>
  <c r="AC134" i="35" s="1"/>
  <c r="AD134" i="35" s="1"/>
  <c r="Y109" i="35"/>
  <c r="AC109" i="35" s="1"/>
  <c r="AD109" i="35" s="1"/>
  <c r="T109" i="35"/>
  <c r="U109" i="35" s="1"/>
  <c r="W124" i="35"/>
  <c r="T148" i="35"/>
  <c r="U148" i="35" s="1"/>
  <c r="T110" i="35"/>
  <c r="U110" i="35" s="1"/>
  <c r="T129" i="35"/>
  <c r="U129" i="35" s="1"/>
  <c r="W137" i="35"/>
  <c r="AB126" i="35"/>
  <c r="AC126" i="35" s="1"/>
  <c r="AD126" i="35" s="1"/>
  <c r="AB127" i="35"/>
  <c r="AC127" i="35" s="1"/>
  <c r="AD127" i="35" s="1"/>
  <c r="T189" i="35"/>
  <c r="U189" i="35" s="1"/>
  <c r="T154" i="35"/>
  <c r="U154" i="35" s="1"/>
  <c r="AB151" i="35"/>
  <c r="AC151" i="35" s="1"/>
  <c r="AD151" i="35" s="1"/>
  <c r="AB159" i="35"/>
  <c r="T133" i="35"/>
  <c r="U133" i="35" s="1"/>
  <c r="T108" i="35"/>
  <c r="U108" i="35" s="1"/>
  <c r="W129" i="35"/>
  <c r="T161" i="35"/>
  <c r="U161" i="35" s="1"/>
  <c r="AB113" i="35"/>
  <c r="AC113" i="35" s="1"/>
  <c r="AD113" i="35" s="1"/>
  <c r="T199" i="35"/>
  <c r="U199" i="35" s="1"/>
  <c r="T179" i="35"/>
  <c r="U179" i="35" s="1"/>
  <c r="T171" i="35"/>
  <c r="U171" i="35" s="1"/>
  <c r="T181" i="35"/>
  <c r="U181" i="35" s="1"/>
  <c r="W202" i="35"/>
  <c r="W198" i="35"/>
  <c r="T169" i="35"/>
  <c r="U169" i="35" s="1"/>
  <c r="W158" i="35"/>
  <c r="W196" i="35"/>
  <c r="W186" i="35"/>
  <c r="T201" i="35"/>
  <c r="U201" i="35" s="1"/>
  <c r="W116" i="35"/>
  <c r="T105" i="35"/>
  <c r="U105" i="35" s="1"/>
  <c r="AC176" i="35" l="1"/>
  <c r="AD176" i="35" s="1"/>
  <c r="AC106" i="29"/>
  <c r="AD106" i="29" s="1"/>
  <c r="AC168" i="29"/>
  <c r="AD168" i="29" s="1"/>
  <c r="AZ132" i="29"/>
  <c r="BA132" i="29" s="1"/>
  <c r="BB132" i="29" s="1"/>
  <c r="BA136" i="29"/>
  <c r="BB136" i="29" s="1"/>
  <c r="BA145" i="29"/>
  <c r="BB145" i="29" s="1"/>
  <c r="BA148" i="29"/>
  <c r="BB148" i="29" s="1"/>
  <c r="BA124" i="29"/>
  <c r="BB124" i="29" s="1"/>
  <c r="AB197" i="29"/>
  <c r="AC197" i="29" s="1"/>
  <c r="AD197" i="29" s="1"/>
  <c r="AC105" i="29"/>
  <c r="AD105" i="29" s="1"/>
  <c r="BA177" i="29"/>
  <c r="BB177" i="29" s="1"/>
  <c r="AC114" i="35"/>
  <c r="AD114" i="35" s="1"/>
  <c r="BA191" i="29"/>
  <c r="BB191" i="29" s="1"/>
  <c r="W194" i="35"/>
  <c r="BA169" i="29"/>
  <c r="BB169" i="29" s="1"/>
  <c r="AC138" i="35"/>
  <c r="AD138" i="35" s="1"/>
  <c r="AC183" i="29"/>
  <c r="AD183" i="29" s="1"/>
  <c r="AC159" i="35"/>
  <c r="AD159" i="35" s="1"/>
  <c r="BA121" i="35"/>
  <c r="BB121" i="35" s="1"/>
  <c r="AC119" i="35"/>
  <c r="AD119" i="35" s="1"/>
  <c r="BA194" i="35"/>
  <c r="BB194" i="35" s="1"/>
  <c r="BA121" i="29"/>
  <c r="BB121" i="29" s="1"/>
  <c r="AZ164" i="29"/>
  <c r="BA164" i="29" s="1"/>
  <c r="BB164" i="29" s="1"/>
  <c r="BA112" i="29"/>
  <c r="BB112" i="29" s="1"/>
  <c r="BA172" i="29"/>
  <c r="BB172" i="29" s="1"/>
  <c r="BA147" i="29"/>
  <c r="BB147" i="29" s="1"/>
  <c r="AC132" i="29"/>
  <c r="AD132" i="29" s="1"/>
  <c r="AB202" i="29"/>
  <c r="W202" i="29"/>
  <c r="AB167" i="35"/>
  <c r="W167" i="35"/>
  <c r="AZ120" i="35"/>
  <c r="AU120" i="35"/>
  <c r="AB106" i="35"/>
  <c r="W106" i="35"/>
  <c r="AU144" i="35"/>
  <c r="AU175" i="35"/>
  <c r="AU110" i="35"/>
  <c r="AU134" i="35"/>
  <c r="AB199" i="29"/>
  <c r="W199" i="29"/>
  <c r="AB178" i="29"/>
  <c r="W178" i="29"/>
  <c r="AU129" i="29"/>
  <c r="AZ137" i="29"/>
  <c r="AU137" i="29"/>
  <c r="W181" i="29"/>
  <c r="AB118" i="29"/>
  <c r="W118" i="29"/>
  <c r="AU185" i="29"/>
  <c r="AU199" i="29"/>
  <c r="AZ166" i="29"/>
  <c r="BA166" i="29" s="1"/>
  <c r="BB166" i="29" s="1"/>
  <c r="AZ109" i="29"/>
  <c r="BA109" i="29" s="1"/>
  <c r="BB109" i="29" s="1"/>
  <c r="AU195" i="29"/>
  <c r="AU149" i="29"/>
  <c r="AZ130" i="29"/>
  <c r="BA130" i="29" s="1"/>
  <c r="BB130" i="29" s="1"/>
  <c r="AZ122" i="29"/>
  <c r="BA122" i="29" s="1"/>
  <c r="BB122" i="29" s="1"/>
  <c r="AZ155" i="29"/>
  <c r="BA155" i="29" s="1"/>
  <c r="BB155" i="29" s="1"/>
  <c r="AZ160" i="29"/>
  <c r="BA160" i="29" s="1"/>
  <c r="BB160" i="29" s="1"/>
  <c r="AU189" i="29"/>
  <c r="AZ125" i="29"/>
  <c r="BA125" i="29" s="1"/>
  <c r="BB125" i="29" s="1"/>
  <c r="AU187" i="29"/>
  <c r="AU159" i="29"/>
  <c r="AU175" i="29"/>
  <c r="AZ180" i="29"/>
  <c r="BA180" i="29" s="1"/>
  <c r="BB180" i="29" s="1"/>
  <c r="AZ117" i="29"/>
  <c r="BA117" i="29" s="1"/>
  <c r="BB117" i="29" s="1"/>
  <c r="AZ138" i="29"/>
  <c r="BA138" i="29" s="1"/>
  <c r="BB138" i="29" s="1"/>
  <c r="AZ135" i="29"/>
  <c r="BA135" i="29" s="1"/>
  <c r="BB135" i="29" s="1"/>
  <c r="AU203" i="29"/>
  <c r="AU179" i="29"/>
  <c r="AU163" i="29"/>
  <c r="AZ200" i="29"/>
  <c r="BA200" i="29" s="1"/>
  <c r="BB200" i="29" s="1"/>
  <c r="AZ158" i="29"/>
  <c r="BA158" i="29" s="1"/>
  <c r="BB158" i="29" s="1"/>
  <c r="AZ128" i="29"/>
  <c r="BA128" i="29" s="1"/>
  <c r="BB128" i="29" s="1"/>
  <c r="AU194" i="29"/>
  <c r="AU142" i="29"/>
  <c r="AZ150" i="29"/>
  <c r="BA150" i="29" s="1"/>
  <c r="BB150" i="29" s="1"/>
  <c r="AU173" i="29"/>
  <c r="AU183" i="29"/>
  <c r="AU141" i="29"/>
  <c r="AZ184" i="29"/>
  <c r="BA184" i="29" s="1"/>
  <c r="BB184" i="29" s="1"/>
  <c r="AU170" i="29"/>
  <c r="AU118" i="29"/>
  <c r="AU151" i="29"/>
  <c r="AU167" i="29"/>
  <c r="AU110" i="29"/>
  <c r="AZ174" i="29"/>
  <c r="BA174" i="29" s="1"/>
  <c r="BB174" i="29" s="1"/>
  <c r="AZ182" i="29"/>
  <c r="BA182" i="29" s="1"/>
  <c r="BB182" i="29" s="1"/>
  <c r="AZ133" i="29"/>
  <c r="BA133" i="29" s="1"/>
  <c r="BB133" i="29" s="1"/>
  <c r="AZ119" i="29"/>
  <c r="BA119" i="29" s="1"/>
  <c r="BB119" i="29" s="1"/>
  <c r="AZ168" i="29"/>
  <c r="BA168" i="29" s="1"/>
  <c r="BB168" i="29" s="1"/>
  <c r="AZ204" i="29"/>
  <c r="BA204" i="29" s="1"/>
  <c r="BB204" i="29" s="1"/>
  <c r="AZ192" i="29"/>
  <c r="BA192" i="29" s="1"/>
  <c r="BB192" i="29" s="1"/>
  <c r="AU114" i="29"/>
  <c r="AU186" i="29"/>
  <c r="AZ143" i="29"/>
  <c r="BA143" i="29" s="1"/>
  <c r="BB143" i="29" s="1"/>
  <c r="AU178" i="29"/>
  <c r="AU134" i="29"/>
  <c r="AZ146" i="29"/>
  <c r="BA146" i="29" s="1"/>
  <c r="BB146" i="29" s="1"/>
  <c r="AZ157" i="29"/>
  <c r="BA157" i="29" s="1"/>
  <c r="BB157" i="29" s="1"/>
  <c r="AU181" i="29"/>
  <c r="AU196" i="29"/>
  <c r="AU126" i="29"/>
  <c r="AU171" i="29"/>
  <c r="AU197" i="29"/>
  <c r="AZ190" i="29"/>
  <c r="BA190" i="29" s="1"/>
  <c r="BB190" i="29" s="1"/>
  <c r="AZ176" i="29"/>
  <c r="BA176" i="29" s="1"/>
  <c r="BB176" i="29" s="1"/>
  <c r="AU202" i="29"/>
  <c r="AZ127" i="29"/>
  <c r="BA127" i="29" s="1"/>
  <c r="BB127" i="29" s="1"/>
  <c r="AZ152" i="29"/>
  <c r="BA152" i="29" s="1"/>
  <c r="BB152" i="29" s="1"/>
  <c r="AZ111" i="29"/>
  <c r="BA111" i="29" s="1"/>
  <c r="BB111" i="29" s="1"/>
  <c r="AZ198" i="29"/>
  <c r="BA198" i="29" s="1"/>
  <c r="BB198" i="29" s="1"/>
  <c r="AU188" i="29"/>
  <c r="AZ165" i="29"/>
  <c r="BA165" i="29" s="1"/>
  <c r="BB165" i="29" s="1"/>
  <c r="W179" i="29"/>
  <c r="W192" i="29"/>
  <c r="AB117" i="29"/>
  <c r="AC117" i="29" s="1"/>
  <c r="AD117" i="29" s="1"/>
  <c r="W185" i="29"/>
  <c r="W146" i="29"/>
  <c r="W149" i="29"/>
  <c r="AB175" i="29"/>
  <c r="AC175" i="29" s="1"/>
  <c r="AD175" i="29" s="1"/>
  <c r="AB198" i="29"/>
  <c r="AC198" i="29" s="1"/>
  <c r="AD198" i="29" s="1"/>
  <c r="W157" i="29"/>
  <c r="AB182" i="29"/>
  <c r="AC182" i="29" s="1"/>
  <c r="AD182" i="29" s="1"/>
  <c r="AB145" i="29"/>
  <c r="AC145" i="29" s="1"/>
  <c r="AD145" i="29" s="1"/>
  <c r="AB134" i="29"/>
  <c r="AC134" i="29" s="1"/>
  <c r="AD134" i="29" s="1"/>
  <c r="AB148" i="29"/>
  <c r="AC148" i="29" s="1"/>
  <c r="AD148" i="29" s="1"/>
  <c r="AB131" i="29"/>
  <c r="AC131" i="29" s="1"/>
  <c r="AD131" i="29" s="1"/>
  <c r="W154" i="29"/>
  <c r="W109" i="29"/>
  <c r="AB147" i="29"/>
  <c r="AC147" i="29" s="1"/>
  <c r="AD147" i="29" s="1"/>
  <c r="AB169" i="29"/>
  <c r="AC169" i="29" s="1"/>
  <c r="AD169" i="29" s="1"/>
  <c r="AB158" i="29"/>
  <c r="AC158" i="29" s="1"/>
  <c r="AD158" i="29" s="1"/>
  <c r="W142" i="29"/>
  <c r="W111" i="29"/>
  <c r="AB123" i="29"/>
  <c r="AC123" i="29" s="1"/>
  <c r="AD123" i="29" s="1"/>
  <c r="AB172" i="29"/>
  <c r="AC172" i="29" s="1"/>
  <c r="AD172" i="29" s="1"/>
  <c r="AB150" i="29"/>
  <c r="AC150" i="29" s="1"/>
  <c r="AD150" i="29" s="1"/>
  <c r="W188" i="29"/>
  <c r="W176" i="29"/>
  <c r="AB204" i="29"/>
  <c r="AC204" i="29" s="1"/>
  <c r="AD204" i="29" s="1"/>
  <c r="W184" i="29"/>
  <c r="AB116" i="29"/>
  <c r="AC116" i="29" s="1"/>
  <c r="AD116" i="29" s="1"/>
  <c r="AB151" i="29"/>
  <c r="AC151" i="29" s="1"/>
  <c r="AD151" i="29" s="1"/>
  <c r="AB121" i="29"/>
  <c r="AC121" i="29" s="1"/>
  <c r="AD121" i="29" s="1"/>
  <c r="AB166" i="29"/>
  <c r="AC166" i="29" s="1"/>
  <c r="AD166" i="29" s="1"/>
  <c r="AB201" i="29"/>
  <c r="AC201" i="29" s="1"/>
  <c r="AD201" i="29" s="1"/>
  <c r="W196" i="29"/>
  <c r="W180" i="29"/>
  <c r="W173" i="29"/>
  <c r="W130" i="29"/>
  <c r="W155" i="29"/>
  <c r="W138" i="29"/>
  <c r="W187" i="29"/>
  <c r="AB177" i="29"/>
  <c r="AC177" i="29" s="1"/>
  <c r="AD177" i="29" s="1"/>
  <c r="AB126" i="29"/>
  <c r="AC126" i="29" s="1"/>
  <c r="AD126" i="29" s="1"/>
  <c r="AB193" i="29"/>
  <c r="AC193" i="29" s="1"/>
  <c r="AD193" i="29" s="1"/>
  <c r="W171" i="29"/>
  <c r="W163" i="29"/>
  <c r="W160" i="29"/>
  <c r="AB124" i="29"/>
  <c r="AC124" i="29" s="1"/>
  <c r="AD124" i="29" s="1"/>
  <c r="W110" i="29"/>
  <c r="W165" i="29"/>
  <c r="W139" i="29"/>
  <c r="AB115" i="29"/>
  <c r="AC115" i="29" s="1"/>
  <c r="AD115" i="29" s="1"/>
  <c r="AB174" i="29"/>
  <c r="AC174" i="29" s="1"/>
  <c r="AD174" i="29" s="1"/>
  <c r="W200" i="29"/>
  <c r="W164" i="29"/>
  <c r="W122" i="29"/>
  <c r="AB156" i="29"/>
  <c r="AC156" i="29" s="1"/>
  <c r="AD156" i="29" s="1"/>
  <c r="AB190" i="29"/>
  <c r="AC190" i="29" s="1"/>
  <c r="AD190" i="29" s="1"/>
  <c r="W114" i="29"/>
  <c r="W153" i="29"/>
  <c r="AB191" i="29"/>
  <c r="AC191" i="29" s="1"/>
  <c r="AD191" i="29" s="1"/>
  <c r="AB161" i="29"/>
  <c r="AC161" i="29" s="1"/>
  <c r="AD161" i="29" s="1"/>
  <c r="AB119" i="29"/>
  <c r="AC119" i="29" s="1"/>
  <c r="AD119" i="29" s="1"/>
  <c r="AU123" i="35"/>
  <c r="AU132" i="35"/>
  <c r="AU163" i="35"/>
  <c r="AU140" i="35"/>
  <c r="AU185" i="35"/>
  <c r="AZ138" i="35"/>
  <c r="BA138" i="35" s="1"/>
  <c r="BB138" i="35" s="1"/>
  <c r="AZ198" i="35"/>
  <c r="BA198" i="35" s="1"/>
  <c r="BB198" i="35" s="1"/>
  <c r="AU159" i="35"/>
  <c r="AZ174" i="35"/>
  <c r="BA174" i="35" s="1"/>
  <c r="BB174" i="35" s="1"/>
  <c r="AZ164" i="35"/>
  <c r="BA164" i="35" s="1"/>
  <c r="BB164" i="35" s="1"/>
  <c r="AU107" i="35"/>
  <c r="AU108" i="35"/>
  <c r="AU161" i="35"/>
  <c r="AU116" i="35"/>
  <c r="AU170" i="35"/>
  <c r="AU109" i="35"/>
  <c r="AU162" i="35"/>
  <c r="AU197" i="35"/>
  <c r="AU165" i="35"/>
  <c r="AZ136" i="35"/>
  <c r="BA136" i="35" s="1"/>
  <c r="BB136" i="35" s="1"/>
  <c r="AU173" i="35"/>
  <c r="AU193" i="35"/>
  <c r="AU115" i="35"/>
  <c r="AU131" i="35"/>
  <c r="AU201" i="35"/>
  <c r="AZ114" i="35"/>
  <c r="BA114" i="35" s="1"/>
  <c r="BB114" i="35" s="1"/>
  <c r="AZ122" i="35"/>
  <c r="BA122" i="35" s="1"/>
  <c r="BB122" i="35" s="1"/>
  <c r="AU153" i="35"/>
  <c r="AZ204" i="35"/>
  <c r="BA204" i="35" s="1"/>
  <c r="BB204" i="35" s="1"/>
  <c r="AU186" i="35"/>
  <c r="AZ172" i="35"/>
  <c r="BA172" i="35" s="1"/>
  <c r="BB172" i="35" s="1"/>
  <c r="AZ106" i="35"/>
  <c r="BA106" i="35" s="1"/>
  <c r="BB106" i="35" s="1"/>
  <c r="AU149" i="35"/>
  <c r="AU154" i="35"/>
  <c r="AU139" i="35"/>
  <c r="AZ203" i="35"/>
  <c r="BA203" i="35" s="1"/>
  <c r="BB203" i="35" s="1"/>
  <c r="AZ168" i="35"/>
  <c r="BA168" i="35" s="1"/>
  <c r="BB168" i="35" s="1"/>
  <c r="AU152" i="35"/>
  <c r="AU117" i="35"/>
  <c r="AZ156" i="35"/>
  <c r="BA156" i="35" s="1"/>
  <c r="BB156" i="35" s="1"/>
  <c r="AU192" i="35"/>
  <c r="AU179" i="35"/>
  <c r="AU157" i="35"/>
  <c r="AZ180" i="35"/>
  <c r="BA180" i="35" s="1"/>
  <c r="BB180" i="35" s="1"/>
  <c r="AU151" i="35"/>
  <c r="AZ112" i="35"/>
  <c r="BA112" i="35" s="1"/>
  <c r="BB112" i="35" s="1"/>
  <c r="AU155" i="35"/>
  <c r="AZ130" i="35"/>
  <c r="BA130" i="35" s="1"/>
  <c r="BB130" i="35" s="1"/>
  <c r="AZ196" i="35"/>
  <c r="BA196" i="35" s="1"/>
  <c r="BB196" i="35" s="1"/>
  <c r="AZ133" i="35"/>
  <c r="BA133" i="35" s="1"/>
  <c r="BB133" i="35" s="1"/>
  <c r="AU147" i="35"/>
  <c r="AU148" i="35"/>
  <c r="AZ146" i="35"/>
  <c r="BA146" i="35" s="1"/>
  <c r="BB146" i="35" s="1"/>
  <c r="AU187" i="35"/>
  <c r="AZ184" i="35"/>
  <c r="BA184" i="35" s="1"/>
  <c r="BB184" i="35" s="1"/>
  <c r="AU176" i="35"/>
  <c r="AZ160" i="35"/>
  <c r="BA160" i="35" s="1"/>
  <c r="BB160" i="35" s="1"/>
  <c r="AZ125" i="35"/>
  <c r="BA125" i="35" s="1"/>
  <c r="BB125" i="35" s="1"/>
  <c r="AU181" i="35"/>
  <c r="AU141" i="35"/>
  <c r="AU189" i="35"/>
  <c r="AU177" i="35"/>
  <c r="AU171" i="35"/>
  <c r="AU178" i="35"/>
  <c r="AU167" i="35"/>
  <c r="AU124" i="35"/>
  <c r="AZ188" i="35"/>
  <c r="BA188" i="35" s="1"/>
  <c r="BB188" i="35" s="1"/>
  <c r="AU169" i="35"/>
  <c r="AU195" i="35"/>
  <c r="AU200" i="35"/>
  <c r="W179" i="35"/>
  <c r="W193" i="35"/>
  <c r="W139" i="35"/>
  <c r="W147" i="35"/>
  <c r="W201" i="35"/>
  <c r="W199" i="35"/>
  <c r="AB124" i="35"/>
  <c r="AC124" i="35" s="1"/>
  <c r="AD124" i="35" s="1"/>
  <c r="W197" i="35"/>
  <c r="AB164" i="35"/>
  <c r="AC164" i="35" s="1"/>
  <c r="AD164" i="35" s="1"/>
  <c r="W152" i="35"/>
  <c r="W178" i="35"/>
  <c r="W125" i="35"/>
  <c r="W115" i="35"/>
  <c r="AB121" i="35"/>
  <c r="AC121" i="35" s="1"/>
  <c r="AD121" i="35" s="1"/>
  <c r="AB175" i="35"/>
  <c r="AC175" i="35" s="1"/>
  <c r="AD175" i="35" s="1"/>
  <c r="W153" i="35"/>
  <c r="W117" i="35"/>
  <c r="W200" i="35"/>
  <c r="AB158" i="35"/>
  <c r="AC158" i="35" s="1"/>
  <c r="AD158" i="35" s="1"/>
  <c r="AB202" i="35"/>
  <c r="AC202" i="35" s="1"/>
  <c r="AD202" i="35" s="1"/>
  <c r="W108" i="35"/>
  <c r="W154" i="35"/>
  <c r="W110" i="35"/>
  <c r="W123" i="35"/>
  <c r="W160" i="35"/>
  <c r="AB180" i="35"/>
  <c r="AC180" i="35" s="1"/>
  <c r="AD180" i="35" s="1"/>
  <c r="AB156" i="35"/>
  <c r="AC156" i="35" s="1"/>
  <c r="AD156" i="35" s="1"/>
  <c r="AB183" i="35"/>
  <c r="AC183" i="35" s="1"/>
  <c r="AD183" i="35" s="1"/>
  <c r="AB190" i="35"/>
  <c r="AC190" i="35" s="1"/>
  <c r="AD190" i="35" s="1"/>
  <c r="W187" i="35"/>
  <c r="W131" i="35"/>
  <c r="W195" i="35"/>
  <c r="W173" i="35"/>
  <c r="W149" i="35"/>
  <c r="W163" i="35"/>
  <c r="AB132" i="35"/>
  <c r="AC132" i="35" s="1"/>
  <c r="AD132" i="35" s="1"/>
  <c r="AB188" i="35"/>
  <c r="AC188" i="35" s="1"/>
  <c r="AD188" i="35" s="1"/>
  <c r="AB174" i="35"/>
  <c r="AC174" i="35" s="1"/>
  <c r="AD174" i="35" s="1"/>
  <c r="AB186" i="35"/>
  <c r="AC186" i="35" s="1"/>
  <c r="AD186" i="35" s="1"/>
  <c r="W169" i="35"/>
  <c r="W181" i="35"/>
  <c r="W161" i="35"/>
  <c r="AB137" i="35"/>
  <c r="AC137" i="35" s="1"/>
  <c r="AD137" i="35" s="1"/>
  <c r="AB172" i="35"/>
  <c r="AC172" i="35" s="1"/>
  <c r="AD172" i="35" s="1"/>
  <c r="W141" i="35"/>
  <c r="W203" i="35"/>
  <c r="AB112" i="35"/>
  <c r="AC112" i="35" s="1"/>
  <c r="AD112" i="35" s="1"/>
  <c r="AB118" i="35"/>
  <c r="AC118" i="35" s="1"/>
  <c r="AD118" i="35" s="1"/>
  <c r="AB155" i="35"/>
  <c r="AC155" i="35" s="1"/>
  <c r="AD155" i="35" s="1"/>
  <c r="W105" i="35"/>
  <c r="W133" i="35"/>
  <c r="W189" i="35"/>
  <c r="W148" i="35"/>
  <c r="W177" i="35"/>
  <c r="AB135" i="35"/>
  <c r="AC135" i="35" s="1"/>
  <c r="AD135" i="35" s="1"/>
  <c r="AB204" i="35"/>
  <c r="AC204" i="35" s="1"/>
  <c r="AD204" i="35" s="1"/>
  <c r="W157" i="35"/>
  <c r="W140" i="35"/>
  <c r="AB150" i="35"/>
  <c r="AC150" i="35" s="1"/>
  <c r="AD150" i="35" s="1"/>
  <c r="AB194" i="35"/>
  <c r="AC194" i="35" s="1"/>
  <c r="AD194" i="35" s="1"/>
  <c r="AB116" i="35"/>
  <c r="AC116" i="35" s="1"/>
  <c r="AD116" i="35" s="1"/>
  <c r="AB196" i="35"/>
  <c r="AC196" i="35" s="1"/>
  <c r="AD196" i="35" s="1"/>
  <c r="W171" i="35"/>
  <c r="W162" i="35"/>
  <c r="W170" i="35"/>
  <c r="AB182" i="35"/>
  <c r="AC182" i="35" s="1"/>
  <c r="AD182" i="35" s="1"/>
  <c r="AB145" i="35"/>
  <c r="AC145" i="35" s="1"/>
  <c r="AD145" i="35" s="1"/>
  <c r="W185" i="35"/>
  <c r="AB198" i="35"/>
  <c r="AC198" i="35" s="1"/>
  <c r="AD198" i="35" s="1"/>
  <c r="AB129" i="35"/>
  <c r="AC129" i="35" s="1"/>
  <c r="AD129" i="35" s="1"/>
  <c r="AB166" i="35"/>
  <c r="AC166" i="35" s="1"/>
  <c r="AD166" i="35" s="1"/>
  <c r="W191" i="35"/>
  <c r="W168" i="35"/>
  <c r="W165" i="35"/>
  <c r="AC118" i="29" l="1"/>
  <c r="AD118" i="29" s="1"/>
  <c r="BA120" i="35"/>
  <c r="BB120" i="35" s="1"/>
  <c r="AC199" i="29"/>
  <c r="AD199" i="29" s="1"/>
  <c r="AC202" i="29"/>
  <c r="AD202" i="29" s="1"/>
  <c r="AZ134" i="35"/>
  <c r="BA134" i="35" s="1"/>
  <c r="BB134" i="35" s="1"/>
  <c r="AZ144" i="35"/>
  <c r="BA144" i="35" s="1"/>
  <c r="BB144" i="35" s="1"/>
  <c r="AC106" i="35"/>
  <c r="AD106" i="35" s="1"/>
  <c r="AZ110" i="35"/>
  <c r="BA110" i="35" s="1"/>
  <c r="BB110" i="35" s="1"/>
  <c r="AZ175" i="35"/>
  <c r="BA175" i="35" s="1"/>
  <c r="BB175" i="35" s="1"/>
  <c r="AC167" i="35"/>
  <c r="AD167" i="35" s="1"/>
  <c r="BA137" i="29"/>
  <c r="BB137" i="29" s="1"/>
  <c r="AZ185" i="29"/>
  <c r="BA185" i="29" s="1"/>
  <c r="BB185" i="29" s="1"/>
  <c r="AZ129" i="29"/>
  <c r="BA129" i="29" s="1"/>
  <c r="BB129" i="29" s="1"/>
  <c r="AZ199" i="29"/>
  <c r="BA199" i="29" s="1"/>
  <c r="BB199" i="29" s="1"/>
  <c r="AC178" i="29"/>
  <c r="AD178" i="29" s="1"/>
  <c r="AB181" i="29"/>
  <c r="AC181" i="29" s="1"/>
  <c r="AD181" i="29" s="1"/>
  <c r="AZ171" i="29"/>
  <c r="BA171" i="29" s="1"/>
  <c r="BB171" i="29" s="1"/>
  <c r="AZ178" i="29"/>
  <c r="BA178" i="29" s="1"/>
  <c r="BB178" i="29" s="1"/>
  <c r="AZ181" i="29"/>
  <c r="BA181" i="29" s="1"/>
  <c r="BB181" i="29" s="1"/>
  <c r="AZ110" i="29"/>
  <c r="BA110" i="29" s="1"/>
  <c r="BB110" i="29" s="1"/>
  <c r="AZ141" i="29"/>
  <c r="BA141" i="29" s="1"/>
  <c r="BB141" i="29" s="1"/>
  <c r="AZ179" i="29"/>
  <c r="BA179" i="29" s="1"/>
  <c r="BB179" i="29" s="1"/>
  <c r="AZ114" i="29"/>
  <c r="BA114" i="29" s="1"/>
  <c r="BB114" i="29" s="1"/>
  <c r="AZ183" i="29"/>
  <c r="BA183" i="29" s="1"/>
  <c r="BB183" i="29" s="1"/>
  <c r="AZ203" i="29"/>
  <c r="BA203" i="29" s="1"/>
  <c r="BB203" i="29" s="1"/>
  <c r="AZ151" i="29"/>
  <c r="BA151" i="29" s="1"/>
  <c r="BB151" i="29" s="1"/>
  <c r="AZ173" i="29"/>
  <c r="BA173" i="29" s="1"/>
  <c r="BB173" i="29" s="1"/>
  <c r="AZ194" i="29"/>
  <c r="BA194" i="29" s="1"/>
  <c r="BB194" i="29" s="1"/>
  <c r="AZ159" i="29"/>
  <c r="BA159" i="29" s="1"/>
  <c r="BB159" i="29" s="1"/>
  <c r="AZ149" i="29"/>
  <c r="BA149" i="29" s="1"/>
  <c r="BB149" i="29" s="1"/>
  <c r="AZ189" i="29"/>
  <c r="BA189" i="29" s="1"/>
  <c r="BB189" i="29" s="1"/>
  <c r="AZ188" i="29"/>
  <c r="BA188" i="29" s="1"/>
  <c r="BB188" i="29" s="1"/>
  <c r="AZ126" i="29"/>
  <c r="BA126" i="29" s="1"/>
  <c r="BB126" i="29" s="1"/>
  <c r="AZ175" i="29"/>
  <c r="BA175" i="29" s="1"/>
  <c r="BB175" i="29" s="1"/>
  <c r="AZ202" i="29"/>
  <c r="BA202" i="29" s="1"/>
  <c r="BB202" i="29" s="1"/>
  <c r="AZ134" i="29"/>
  <c r="BA134" i="29" s="1"/>
  <c r="BB134" i="29" s="1"/>
  <c r="AZ196" i="29"/>
  <c r="BA196" i="29" s="1"/>
  <c r="BB196" i="29" s="1"/>
  <c r="AZ170" i="29"/>
  <c r="BA170" i="29" s="1"/>
  <c r="BB170" i="29" s="1"/>
  <c r="AZ187" i="29"/>
  <c r="BA187" i="29" s="1"/>
  <c r="BB187" i="29" s="1"/>
  <c r="AZ118" i="29"/>
  <c r="BA118" i="29" s="1"/>
  <c r="BB118" i="29" s="1"/>
  <c r="AZ142" i="29"/>
  <c r="BA142" i="29" s="1"/>
  <c r="BB142" i="29" s="1"/>
  <c r="AZ197" i="29"/>
  <c r="BA197" i="29" s="1"/>
  <c r="BB197" i="29" s="1"/>
  <c r="AZ186" i="29"/>
  <c r="BA186" i="29" s="1"/>
  <c r="BB186" i="29" s="1"/>
  <c r="AZ167" i="29"/>
  <c r="BA167" i="29" s="1"/>
  <c r="BB167" i="29" s="1"/>
  <c r="AZ163" i="29"/>
  <c r="BA163" i="29" s="1"/>
  <c r="BB163" i="29" s="1"/>
  <c r="AZ195" i="29"/>
  <c r="BA195" i="29" s="1"/>
  <c r="BB195" i="29" s="1"/>
  <c r="AB165" i="29"/>
  <c r="AC165" i="29" s="1"/>
  <c r="AD165" i="29" s="1"/>
  <c r="AB187" i="29"/>
  <c r="AC187" i="29" s="1"/>
  <c r="AD187" i="29" s="1"/>
  <c r="AB196" i="29"/>
  <c r="AC196" i="29" s="1"/>
  <c r="AD196" i="29" s="1"/>
  <c r="AB185" i="29"/>
  <c r="AC185" i="29" s="1"/>
  <c r="AD185" i="29" s="1"/>
  <c r="AB163" i="29"/>
  <c r="AC163" i="29" s="1"/>
  <c r="AD163" i="29" s="1"/>
  <c r="AB164" i="29"/>
  <c r="AC164" i="29" s="1"/>
  <c r="AD164" i="29" s="1"/>
  <c r="AB176" i="29"/>
  <c r="AC176" i="29" s="1"/>
  <c r="AD176" i="29" s="1"/>
  <c r="AB149" i="29"/>
  <c r="AC149" i="29" s="1"/>
  <c r="AD149" i="29" s="1"/>
  <c r="AB179" i="29"/>
  <c r="AC179" i="29" s="1"/>
  <c r="AD179" i="29" s="1"/>
  <c r="AB192" i="29"/>
  <c r="AC192" i="29" s="1"/>
  <c r="AD192" i="29" s="1"/>
  <c r="AB153" i="29"/>
  <c r="AC153" i="29" s="1"/>
  <c r="AD153" i="29" s="1"/>
  <c r="AB155" i="29"/>
  <c r="AC155" i="29" s="1"/>
  <c r="AD155" i="29" s="1"/>
  <c r="AB109" i="29"/>
  <c r="AC109" i="29" s="1"/>
  <c r="AD109" i="29" s="1"/>
  <c r="AB200" i="29"/>
  <c r="AC200" i="29" s="1"/>
  <c r="AD200" i="29" s="1"/>
  <c r="AB139" i="29"/>
  <c r="AC139" i="29" s="1"/>
  <c r="AD139" i="29" s="1"/>
  <c r="AB188" i="29"/>
  <c r="AC188" i="29" s="1"/>
  <c r="AD188" i="29" s="1"/>
  <c r="AB138" i="29"/>
  <c r="AC138" i="29" s="1"/>
  <c r="AD138" i="29" s="1"/>
  <c r="AB160" i="29"/>
  <c r="AC160" i="29" s="1"/>
  <c r="AD160" i="29" s="1"/>
  <c r="AB171" i="29"/>
  <c r="AC171" i="29" s="1"/>
  <c r="AD171" i="29" s="1"/>
  <c r="AB180" i="29"/>
  <c r="AC180" i="29" s="1"/>
  <c r="AD180" i="29" s="1"/>
  <c r="AB184" i="29"/>
  <c r="AC184" i="29" s="1"/>
  <c r="AD184" i="29" s="1"/>
  <c r="AB114" i="29"/>
  <c r="AC114" i="29" s="1"/>
  <c r="AD114" i="29" s="1"/>
  <c r="AB130" i="29"/>
  <c r="AC130" i="29" s="1"/>
  <c r="AD130" i="29" s="1"/>
  <c r="AB154" i="29"/>
  <c r="AC154" i="29" s="1"/>
  <c r="AD154" i="29" s="1"/>
  <c r="AB157" i="29"/>
  <c r="AC157" i="29" s="1"/>
  <c r="AD157" i="29" s="1"/>
  <c r="AB173" i="29"/>
  <c r="AC173" i="29" s="1"/>
  <c r="AD173" i="29" s="1"/>
  <c r="AB122" i="29"/>
  <c r="AC122" i="29" s="1"/>
  <c r="AD122" i="29" s="1"/>
  <c r="AB111" i="29"/>
  <c r="AC111" i="29" s="1"/>
  <c r="AD111" i="29" s="1"/>
  <c r="AB146" i="29"/>
  <c r="AC146" i="29" s="1"/>
  <c r="AD146" i="29" s="1"/>
  <c r="AB110" i="29"/>
  <c r="AC110" i="29" s="1"/>
  <c r="AD110" i="29" s="1"/>
  <c r="AB142" i="29"/>
  <c r="AC142" i="29" s="1"/>
  <c r="AD142" i="29" s="1"/>
  <c r="AZ162" i="35"/>
  <c r="BA162" i="35" s="1"/>
  <c r="BB162" i="35" s="1"/>
  <c r="AZ163" i="35"/>
  <c r="BA163" i="35" s="1"/>
  <c r="BB163" i="35" s="1"/>
  <c r="AZ147" i="35"/>
  <c r="BA147" i="35" s="1"/>
  <c r="BB147" i="35" s="1"/>
  <c r="AZ192" i="35"/>
  <c r="BA192" i="35" s="1"/>
  <c r="BB192" i="35" s="1"/>
  <c r="AZ152" i="35"/>
  <c r="BA152" i="35" s="1"/>
  <c r="BB152" i="35" s="1"/>
  <c r="AZ149" i="35"/>
  <c r="BA149" i="35" s="1"/>
  <c r="BB149" i="35" s="1"/>
  <c r="AZ131" i="35"/>
  <c r="BA131" i="35" s="1"/>
  <c r="BB131" i="35" s="1"/>
  <c r="AZ187" i="35"/>
  <c r="BA187" i="35" s="1"/>
  <c r="BB187" i="35" s="1"/>
  <c r="AZ155" i="35"/>
  <c r="BA155" i="35" s="1"/>
  <c r="BB155" i="35" s="1"/>
  <c r="AZ165" i="35"/>
  <c r="BA165" i="35" s="1"/>
  <c r="BB165" i="35" s="1"/>
  <c r="AZ108" i="35"/>
  <c r="BA108" i="35" s="1"/>
  <c r="BB108" i="35" s="1"/>
  <c r="AZ140" i="35"/>
  <c r="BA140" i="35" s="1"/>
  <c r="BB140" i="35" s="1"/>
  <c r="AZ178" i="35"/>
  <c r="BA178" i="35" s="1"/>
  <c r="BB178" i="35" s="1"/>
  <c r="AZ171" i="35"/>
  <c r="BA171" i="35" s="1"/>
  <c r="BB171" i="35" s="1"/>
  <c r="AZ141" i="35"/>
  <c r="BA141" i="35" s="1"/>
  <c r="BB141" i="35" s="1"/>
  <c r="AZ176" i="35"/>
  <c r="BA176" i="35" s="1"/>
  <c r="BB176" i="35" s="1"/>
  <c r="AZ179" i="35"/>
  <c r="BA179" i="35" s="1"/>
  <c r="BB179" i="35" s="1"/>
  <c r="AZ186" i="35"/>
  <c r="BA186" i="35" s="1"/>
  <c r="BB186" i="35" s="1"/>
  <c r="AZ197" i="35"/>
  <c r="BA197" i="35" s="1"/>
  <c r="BB197" i="35" s="1"/>
  <c r="AZ109" i="35"/>
  <c r="BA109" i="35" s="1"/>
  <c r="BB109" i="35" s="1"/>
  <c r="AZ107" i="35"/>
  <c r="BA107" i="35" s="1"/>
  <c r="BB107" i="35" s="1"/>
  <c r="AZ177" i="35"/>
  <c r="BA177" i="35" s="1"/>
  <c r="BB177" i="35" s="1"/>
  <c r="AZ151" i="35"/>
  <c r="BA151" i="35" s="1"/>
  <c r="BB151" i="35" s="1"/>
  <c r="AZ139" i="35"/>
  <c r="BA139" i="35" s="1"/>
  <c r="BB139" i="35" s="1"/>
  <c r="AZ154" i="35"/>
  <c r="BA154" i="35" s="1"/>
  <c r="BB154" i="35" s="1"/>
  <c r="AZ159" i="35"/>
  <c r="BA159" i="35" s="1"/>
  <c r="BB159" i="35" s="1"/>
  <c r="AZ132" i="35"/>
  <c r="BA132" i="35" s="1"/>
  <c r="BB132" i="35" s="1"/>
  <c r="AZ185" i="35"/>
  <c r="BA185" i="35" s="1"/>
  <c r="BB185" i="35" s="1"/>
  <c r="AZ195" i="35"/>
  <c r="BA195" i="35" s="1"/>
  <c r="BB195" i="35" s="1"/>
  <c r="AZ124" i="35"/>
  <c r="BA124" i="35" s="1"/>
  <c r="BB124" i="35" s="1"/>
  <c r="AZ201" i="35"/>
  <c r="BA201" i="35" s="1"/>
  <c r="BB201" i="35" s="1"/>
  <c r="AZ115" i="35"/>
  <c r="BA115" i="35" s="1"/>
  <c r="BB115" i="35" s="1"/>
  <c r="AZ116" i="35"/>
  <c r="BA116" i="35" s="1"/>
  <c r="BB116" i="35" s="1"/>
  <c r="AZ181" i="35"/>
  <c r="BA181" i="35" s="1"/>
  <c r="BB181" i="35" s="1"/>
  <c r="AZ200" i="35"/>
  <c r="BA200" i="35" s="1"/>
  <c r="BB200" i="35" s="1"/>
  <c r="AZ169" i="35"/>
  <c r="BA169" i="35" s="1"/>
  <c r="BB169" i="35" s="1"/>
  <c r="AZ167" i="35"/>
  <c r="BA167" i="35" s="1"/>
  <c r="BB167" i="35" s="1"/>
  <c r="AZ148" i="35"/>
  <c r="BA148" i="35" s="1"/>
  <c r="BB148" i="35" s="1"/>
  <c r="AZ157" i="35"/>
  <c r="BA157" i="35" s="1"/>
  <c r="BB157" i="35" s="1"/>
  <c r="AZ117" i="35"/>
  <c r="BA117" i="35" s="1"/>
  <c r="BB117" i="35" s="1"/>
  <c r="AZ153" i="35"/>
  <c r="BA153" i="35" s="1"/>
  <c r="BB153" i="35" s="1"/>
  <c r="AZ193" i="35"/>
  <c r="BA193" i="35" s="1"/>
  <c r="BB193" i="35" s="1"/>
  <c r="AZ173" i="35"/>
  <c r="BA173" i="35" s="1"/>
  <c r="BB173" i="35" s="1"/>
  <c r="AZ161" i="35"/>
  <c r="BA161" i="35" s="1"/>
  <c r="BB161" i="35" s="1"/>
  <c r="AZ189" i="35"/>
  <c r="BA189" i="35" s="1"/>
  <c r="BB189" i="35" s="1"/>
  <c r="AZ170" i="35"/>
  <c r="BA170" i="35" s="1"/>
  <c r="BB170" i="35" s="1"/>
  <c r="AZ123" i="35"/>
  <c r="BA123" i="35" s="1"/>
  <c r="BB123" i="35" s="1"/>
  <c r="AB140" i="35"/>
  <c r="AC140" i="35" s="1"/>
  <c r="AD140" i="35" s="1"/>
  <c r="AB189" i="35"/>
  <c r="AC189" i="35" s="1"/>
  <c r="AD189" i="35" s="1"/>
  <c r="AB173" i="35"/>
  <c r="AC173" i="35" s="1"/>
  <c r="AD173" i="35" s="1"/>
  <c r="AB147" i="35"/>
  <c r="AC147" i="35" s="1"/>
  <c r="AD147" i="35" s="1"/>
  <c r="AB193" i="35"/>
  <c r="AC193" i="35" s="1"/>
  <c r="AD193" i="35" s="1"/>
  <c r="AB170" i="35"/>
  <c r="AC170" i="35" s="1"/>
  <c r="AD170" i="35" s="1"/>
  <c r="AB141" i="35"/>
  <c r="AC141" i="35" s="1"/>
  <c r="AD141" i="35" s="1"/>
  <c r="AB161" i="35"/>
  <c r="AC161" i="35" s="1"/>
  <c r="AD161" i="35" s="1"/>
  <c r="AB154" i="35"/>
  <c r="AC154" i="35" s="1"/>
  <c r="AD154" i="35" s="1"/>
  <c r="AB117" i="35"/>
  <c r="AC117" i="35" s="1"/>
  <c r="AD117" i="35" s="1"/>
  <c r="AB178" i="35"/>
  <c r="AC178" i="35" s="1"/>
  <c r="AD178" i="35" s="1"/>
  <c r="AB168" i="35"/>
  <c r="AC168" i="35" s="1"/>
  <c r="AD168" i="35" s="1"/>
  <c r="AB160" i="35"/>
  <c r="AC160" i="35" s="1"/>
  <c r="AD160" i="35" s="1"/>
  <c r="AB110" i="35"/>
  <c r="AC110" i="35" s="1"/>
  <c r="AD110" i="35" s="1"/>
  <c r="AB185" i="35"/>
  <c r="AC185" i="35" s="1"/>
  <c r="AD185" i="35" s="1"/>
  <c r="AB171" i="35"/>
  <c r="AC171" i="35" s="1"/>
  <c r="AD171" i="35" s="1"/>
  <c r="AB133" i="35"/>
  <c r="AC133" i="35" s="1"/>
  <c r="AD133" i="35" s="1"/>
  <c r="AB195" i="35"/>
  <c r="AC195" i="35" s="1"/>
  <c r="AD195" i="35" s="1"/>
  <c r="AB187" i="35"/>
  <c r="AC187" i="35" s="1"/>
  <c r="AD187" i="35" s="1"/>
  <c r="AB157" i="35"/>
  <c r="AC157" i="35" s="1"/>
  <c r="AD157" i="35" s="1"/>
  <c r="AB177" i="35"/>
  <c r="AC177" i="35" s="1"/>
  <c r="AD177" i="35" s="1"/>
  <c r="AB105" i="35"/>
  <c r="AC105" i="35" s="1"/>
  <c r="AD105" i="35" s="1"/>
  <c r="AB108" i="35"/>
  <c r="AC108" i="35" s="1"/>
  <c r="AD108" i="35" s="1"/>
  <c r="AB152" i="35"/>
  <c r="AC152" i="35" s="1"/>
  <c r="AD152" i="35" s="1"/>
  <c r="AB148" i="35"/>
  <c r="AC148" i="35" s="1"/>
  <c r="AD148" i="35" s="1"/>
  <c r="AB149" i="35"/>
  <c r="AC149" i="35" s="1"/>
  <c r="AD149" i="35" s="1"/>
  <c r="AB153" i="35"/>
  <c r="AC153" i="35" s="1"/>
  <c r="AD153" i="35" s="1"/>
  <c r="AB162" i="35"/>
  <c r="AC162" i="35" s="1"/>
  <c r="AD162" i="35" s="1"/>
  <c r="AB203" i="35"/>
  <c r="AC203" i="35" s="1"/>
  <c r="AD203" i="35" s="1"/>
  <c r="AB181" i="35"/>
  <c r="AC181" i="35" s="1"/>
  <c r="AD181" i="35" s="1"/>
  <c r="AB131" i="35"/>
  <c r="AC131" i="35" s="1"/>
  <c r="AD131" i="35" s="1"/>
  <c r="AB200" i="35"/>
  <c r="AC200" i="35" s="1"/>
  <c r="AD200" i="35" s="1"/>
  <c r="AB125" i="35"/>
  <c r="AC125" i="35" s="1"/>
  <c r="AD125" i="35" s="1"/>
  <c r="AB199" i="35"/>
  <c r="AC199" i="35" s="1"/>
  <c r="AD199" i="35" s="1"/>
  <c r="AB165" i="35"/>
  <c r="AC165" i="35" s="1"/>
  <c r="AD165" i="35" s="1"/>
  <c r="AB191" i="35"/>
  <c r="AC191" i="35" s="1"/>
  <c r="AD191" i="35" s="1"/>
  <c r="AB169" i="35"/>
  <c r="AC169" i="35" s="1"/>
  <c r="AD169" i="35" s="1"/>
  <c r="AB163" i="35"/>
  <c r="AC163" i="35" s="1"/>
  <c r="AD163" i="35" s="1"/>
  <c r="AB123" i="35"/>
  <c r="AC123" i="35" s="1"/>
  <c r="AD123" i="35" s="1"/>
  <c r="AB115" i="35"/>
  <c r="AC115" i="35" s="1"/>
  <c r="AD115" i="35" s="1"/>
  <c r="AB197" i="35"/>
  <c r="AC197" i="35" s="1"/>
  <c r="AD197" i="35" s="1"/>
  <c r="AB201" i="35"/>
  <c r="AC201" i="35" s="1"/>
  <c r="AD201" i="35" s="1"/>
  <c r="AB139" i="35"/>
  <c r="AC139" i="35" s="1"/>
  <c r="AD139" i="35" s="1"/>
  <c r="AB179" i="35"/>
  <c r="AC179" i="35" s="1"/>
  <c r="AD179" i="35" s="1"/>
  <c r="E107" i="15" l="1"/>
  <c r="F107" i="15"/>
  <c r="G107" i="15"/>
  <c r="H107" i="15"/>
  <c r="I107" i="15"/>
  <c r="L107" i="15"/>
  <c r="M107" i="15"/>
  <c r="N107" i="15"/>
  <c r="P107" i="15"/>
  <c r="Q107" i="15"/>
  <c r="E108" i="15"/>
  <c r="F108" i="15"/>
  <c r="G108" i="15"/>
  <c r="H108" i="15"/>
  <c r="I108" i="15"/>
  <c r="L108" i="15"/>
  <c r="M108" i="15"/>
  <c r="N108" i="15"/>
  <c r="P108" i="15"/>
  <c r="Q108" i="15"/>
  <c r="E109" i="15"/>
  <c r="F109" i="15"/>
  <c r="G109" i="15"/>
  <c r="H109" i="15"/>
  <c r="I109" i="15"/>
  <c r="L109" i="15"/>
  <c r="M109" i="15"/>
  <c r="N109" i="15"/>
  <c r="P109" i="15"/>
  <c r="Q109" i="15"/>
  <c r="E110" i="15"/>
  <c r="F110" i="15"/>
  <c r="G110" i="15"/>
  <c r="H110" i="15"/>
  <c r="I110" i="15"/>
  <c r="L110" i="15"/>
  <c r="M110" i="15"/>
  <c r="N110" i="15"/>
  <c r="P110" i="15"/>
  <c r="Q110" i="15"/>
  <c r="E111" i="15"/>
  <c r="F111" i="15"/>
  <c r="G111" i="15"/>
  <c r="H111" i="15"/>
  <c r="I111" i="15"/>
  <c r="L111" i="15"/>
  <c r="M111" i="15"/>
  <c r="N111" i="15"/>
  <c r="P111" i="15"/>
  <c r="Q111" i="15"/>
  <c r="E112" i="15"/>
  <c r="F112" i="15"/>
  <c r="G112" i="15"/>
  <c r="H112" i="15"/>
  <c r="I112" i="15"/>
  <c r="L112" i="15"/>
  <c r="M112" i="15"/>
  <c r="N112" i="15"/>
  <c r="P112" i="15"/>
  <c r="Q112" i="15"/>
  <c r="E113" i="15"/>
  <c r="F113" i="15"/>
  <c r="G113" i="15"/>
  <c r="H113" i="15"/>
  <c r="I113" i="15"/>
  <c r="L113" i="15"/>
  <c r="M113" i="15"/>
  <c r="N113" i="15"/>
  <c r="P113" i="15"/>
  <c r="Q113" i="15"/>
  <c r="E114" i="15"/>
  <c r="F114" i="15"/>
  <c r="G114" i="15"/>
  <c r="H114" i="15"/>
  <c r="I114" i="15"/>
  <c r="L114" i="15"/>
  <c r="M114" i="15"/>
  <c r="N114" i="15"/>
  <c r="P114" i="15"/>
  <c r="Q114" i="15"/>
  <c r="E115" i="15"/>
  <c r="F115" i="15"/>
  <c r="G115" i="15"/>
  <c r="H115" i="15"/>
  <c r="I115" i="15"/>
  <c r="L115" i="15"/>
  <c r="M115" i="15"/>
  <c r="N115" i="15"/>
  <c r="P115" i="15"/>
  <c r="Q115" i="15"/>
  <c r="E116" i="15"/>
  <c r="F116" i="15"/>
  <c r="G116" i="15"/>
  <c r="H116" i="15"/>
  <c r="I116" i="15"/>
  <c r="L116" i="15"/>
  <c r="M116" i="15"/>
  <c r="N116" i="15"/>
  <c r="P116" i="15"/>
  <c r="Q116" i="15"/>
  <c r="E117" i="15"/>
  <c r="F117" i="15"/>
  <c r="G117" i="15"/>
  <c r="H117" i="15"/>
  <c r="I117" i="15"/>
  <c r="L117" i="15"/>
  <c r="M117" i="15"/>
  <c r="N117" i="15"/>
  <c r="P117" i="15"/>
  <c r="Q117" i="15"/>
  <c r="E118" i="15"/>
  <c r="F118" i="15"/>
  <c r="G118" i="15"/>
  <c r="H118" i="15"/>
  <c r="I118" i="15"/>
  <c r="L118" i="15"/>
  <c r="M118" i="15"/>
  <c r="N118" i="15"/>
  <c r="P118" i="15"/>
  <c r="Q118" i="15"/>
  <c r="E119" i="15"/>
  <c r="F119" i="15"/>
  <c r="G119" i="15"/>
  <c r="H119" i="15"/>
  <c r="I119" i="15"/>
  <c r="L119" i="15"/>
  <c r="M119" i="15"/>
  <c r="N119" i="15"/>
  <c r="P119" i="15"/>
  <c r="Q119" i="15"/>
  <c r="E120" i="15"/>
  <c r="F120" i="15"/>
  <c r="G120" i="15"/>
  <c r="H120" i="15"/>
  <c r="I120" i="15"/>
  <c r="L120" i="15"/>
  <c r="M120" i="15"/>
  <c r="N120" i="15"/>
  <c r="P120" i="15"/>
  <c r="Q120" i="15"/>
  <c r="E121" i="15"/>
  <c r="F121" i="15"/>
  <c r="G121" i="15"/>
  <c r="H121" i="15"/>
  <c r="I121" i="15"/>
  <c r="L121" i="15"/>
  <c r="M121" i="15"/>
  <c r="N121" i="15"/>
  <c r="P121" i="15"/>
  <c r="Q121" i="15"/>
  <c r="E122" i="15"/>
  <c r="F122" i="15"/>
  <c r="G122" i="15"/>
  <c r="H122" i="15"/>
  <c r="I122" i="15"/>
  <c r="L122" i="15"/>
  <c r="M122" i="15"/>
  <c r="N122" i="15"/>
  <c r="P122" i="15"/>
  <c r="Q122" i="15"/>
  <c r="E123" i="15"/>
  <c r="F123" i="15"/>
  <c r="G123" i="15"/>
  <c r="H123" i="15"/>
  <c r="I123" i="15"/>
  <c r="L123" i="15"/>
  <c r="M123" i="15"/>
  <c r="N123" i="15"/>
  <c r="P123" i="15"/>
  <c r="Q123" i="15"/>
  <c r="E124" i="15"/>
  <c r="F124" i="15"/>
  <c r="G124" i="15"/>
  <c r="H124" i="15"/>
  <c r="I124" i="15"/>
  <c r="L124" i="15"/>
  <c r="M124" i="15"/>
  <c r="N124" i="15"/>
  <c r="P124" i="15"/>
  <c r="Q124" i="15"/>
  <c r="E125" i="15"/>
  <c r="F125" i="15"/>
  <c r="G125" i="15"/>
  <c r="H125" i="15"/>
  <c r="I125" i="15"/>
  <c r="L125" i="15"/>
  <c r="M125" i="15"/>
  <c r="N125" i="15"/>
  <c r="P125" i="15"/>
  <c r="Q125" i="15"/>
  <c r="E126" i="15"/>
  <c r="F126" i="15"/>
  <c r="G126" i="15"/>
  <c r="H126" i="15"/>
  <c r="I126" i="15"/>
  <c r="L126" i="15"/>
  <c r="M126" i="15"/>
  <c r="N126" i="15"/>
  <c r="P126" i="15"/>
  <c r="Q126" i="15"/>
  <c r="E127" i="15"/>
  <c r="F127" i="15"/>
  <c r="G127" i="15"/>
  <c r="H127" i="15"/>
  <c r="I127" i="15"/>
  <c r="L127" i="15"/>
  <c r="M127" i="15"/>
  <c r="N127" i="15"/>
  <c r="P127" i="15"/>
  <c r="Q127" i="15"/>
  <c r="E128" i="15"/>
  <c r="F128" i="15"/>
  <c r="G128" i="15"/>
  <c r="H128" i="15"/>
  <c r="I128" i="15"/>
  <c r="L128" i="15"/>
  <c r="M128" i="15"/>
  <c r="N128" i="15"/>
  <c r="P128" i="15"/>
  <c r="Q128" i="15"/>
  <c r="E129" i="15"/>
  <c r="F129" i="15"/>
  <c r="G129" i="15"/>
  <c r="H129" i="15"/>
  <c r="I129" i="15"/>
  <c r="L129" i="15"/>
  <c r="M129" i="15"/>
  <c r="N129" i="15"/>
  <c r="P129" i="15"/>
  <c r="Q129" i="15"/>
  <c r="E130" i="15"/>
  <c r="F130" i="15"/>
  <c r="G130" i="15"/>
  <c r="H130" i="15"/>
  <c r="I130" i="15"/>
  <c r="L130" i="15"/>
  <c r="M130" i="15"/>
  <c r="N130" i="15"/>
  <c r="P130" i="15"/>
  <c r="Q130" i="15"/>
  <c r="E131" i="15"/>
  <c r="F131" i="15"/>
  <c r="G131" i="15"/>
  <c r="H131" i="15"/>
  <c r="I131" i="15"/>
  <c r="L131" i="15"/>
  <c r="M131" i="15"/>
  <c r="N131" i="15"/>
  <c r="P131" i="15"/>
  <c r="Q131" i="15"/>
  <c r="E132" i="15"/>
  <c r="F132" i="15"/>
  <c r="G132" i="15"/>
  <c r="H132" i="15"/>
  <c r="I132" i="15"/>
  <c r="L132" i="15"/>
  <c r="M132" i="15"/>
  <c r="N132" i="15"/>
  <c r="P132" i="15"/>
  <c r="Q132" i="15"/>
  <c r="E133" i="15"/>
  <c r="F133" i="15"/>
  <c r="G133" i="15"/>
  <c r="H133" i="15"/>
  <c r="I133" i="15"/>
  <c r="L133" i="15"/>
  <c r="M133" i="15"/>
  <c r="N133" i="15"/>
  <c r="P133" i="15"/>
  <c r="Q133" i="15"/>
  <c r="E134" i="15"/>
  <c r="F134" i="15"/>
  <c r="G134" i="15"/>
  <c r="H134" i="15"/>
  <c r="I134" i="15"/>
  <c r="L134" i="15"/>
  <c r="M134" i="15"/>
  <c r="N134" i="15"/>
  <c r="P134" i="15"/>
  <c r="Q134" i="15"/>
  <c r="E135" i="15"/>
  <c r="F135" i="15"/>
  <c r="G135" i="15"/>
  <c r="H135" i="15"/>
  <c r="I135" i="15"/>
  <c r="L135" i="15"/>
  <c r="M135" i="15"/>
  <c r="N135" i="15"/>
  <c r="P135" i="15"/>
  <c r="Q135" i="15"/>
  <c r="E136" i="15"/>
  <c r="F136" i="15"/>
  <c r="G136" i="15"/>
  <c r="H136" i="15"/>
  <c r="I136" i="15"/>
  <c r="L136" i="15"/>
  <c r="M136" i="15"/>
  <c r="N136" i="15"/>
  <c r="P136" i="15"/>
  <c r="Q136" i="15"/>
  <c r="E137" i="15"/>
  <c r="F137" i="15"/>
  <c r="G137" i="15"/>
  <c r="H137" i="15"/>
  <c r="I137" i="15"/>
  <c r="L137" i="15"/>
  <c r="M137" i="15"/>
  <c r="N137" i="15"/>
  <c r="P137" i="15"/>
  <c r="Q137" i="15"/>
  <c r="E138" i="15"/>
  <c r="F138" i="15"/>
  <c r="G138" i="15"/>
  <c r="H138" i="15"/>
  <c r="I138" i="15"/>
  <c r="L138" i="15"/>
  <c r="M138" i="15"/>
  <c r="N138" i="15"/>
  <c r="P138" i="15"/>
  <c r="Q138" i="15"/>
  <c r="E139" i="15"/>
  <c r="F139" i="15"/>
  <c r="G139" i="15"/>
  <c r="H139" i="15"/>
  <c r="I139" i="15"/>
  <c r="L139" i="15"/>
  <c r="M139" i="15"/>
  <c r="N139" i="15"/>
  <c r="P139" i="15"/>
  <c r="Q139" i="15"/>
  <c r="E140" i="15"/>
  <c r="F140" i="15"/>
  <c r="G140" i="15"/>
  <c r="H140" i="15"/>
  <c r="I140" i="15"/>
  <c r="L140" i="15"/>
  <c r="M140" i="15"/>
  <c r="N140" i="15"/>
  <c r="P140" i="15"/>
  <c r="Q140" i="15"/>
  <c r="E141" i="15"/>
  <c r="F141" i="15"/>
  <c r="G141" i="15"/>
  <c r="H141" i="15"/>
  <c r="I141" i="15"/>
  <c r="L141" i="15"/>
  <c r="M141" i="15"/>
  <c r="N141" i="15"/>
  <c r="P141" i="15"/>
  <c r="Q141" i="15"/>
  <c r="E142" i="15"/>
  <c r="F142" i="15"/>
  <c r="G142" i="15"/>
  <c r="H142" i="15"/>
  <c r="I142" i="15"/>
  <c r="L142" i="15"/>
  <c r="M142" i="15"/>
  <c r="N142" i="15"/>
  <c r="P142" i="15"/>
  <c r="Q142" i="15"/>
  <c r="E143" i="15"/>
  <c r="F143" i="15"/>
  <c r="G143" i="15"/>
  <c r="H143" i="15"/>
  <c r="I143" i="15"/>
  <c r="L143" i="15"/>
  <c r="M143" i="15"/>
  <c r="N143" i="15"/>
  <c r="P143" i="15"/>
  <c r="Q143" i="15"/>
  <c r="E144" i="15"/>
  <c r="F144" i="15"/>
  <c r="G144" i="15"/>
  <c r="H144" i="15"/>
  <c r="I144" i="15"/>
  <c r="L144" i="15"/>
  <c r="M144" i="15"/>
  <c r="N144" i="15"/>
  <c r="P144" i="15"/>
  <c r="Q144" i="15"/>
  <c r="E145" i="15"/>
  <c r="F145" i="15"/>
  <c r="G145" i="15"/>
  <c r="H145" i="15"/>
  <c r="I145" i="15"/>
  <c r="L145" i="15"/>
  <c r="M145" i="15"/>
  <c r="N145" i="15"/>
  <c r="P145" i="15"/>
  <c r="Q145" i="15"/>
  <c r="E146" i="15"/>
  <c r="F146" i="15"/>
  <c r="G146" i="15"/>
  <c r="H146" i="15"/>
  <c r="I146" i="15"/>
  <c r="L146" i="15"/>
  <c r="M146" i="15"/>
  <c r="N146" i="15"/>
  <c r="P146" i="15"/>
  <c r="Q146" i="15"/>
  <c r="E147" i="15"/>
  <c r="F147" i="15"/>
  <c r="G147" i="15"/>
  <c r="H147" i="15"/>
  <c r="I147" i="15"/>
  <c r="L147" i="15"/>
  <c r="M147" i="15"/>
  <c r="N147" i="15"/>
  <c r="P147" i="15"/>
  <c r="Q147" i="15"/>
  <c r="E148" i="15"/>
  <c r="F148" i="15"/>
  <c r="G148" i="15"/>
  <c r="H148" i="15"/>
  <c r="I148" i="15"/>
  <c r="L148" i="15"/>
  <c r="M148" i="15"/>
  <c r="N148" i="15"/>
  <c r="P148" i="15"/>
  <c r="Q148" i="15"/>
  <c r="E149" i="15"/>
  <c r="F149" i="15"/>
  <c r="G149" i="15"/>
  <c r="H149" i="15"/>
  <c r="I149" i="15"/>
  <c r="L149" i="15"/>
  <c r="M149" i="15"/>
  <c r="N149" i="15"/>
  <c r="P149" i="15"/>
  <c r="Q149" i="15"/>
  <c r="E150" i="15"/>
  <c r="F150" i="15"/>
  <c r="G150" i="15"/>
  <c r="H150" i="15"/>
  <c r="I150" i="15"/>
  <c r="L150" i="15"/>
  <c r="M150" i="15"/>
  <c r="N150" i="15"/>
  <c r="P150" i="15"/>
  <c r="Q150" i="15"/>
  <c r="E151" i="15"/>
  <c r="F151" i="15"/>
  <c r="G151" i="15"/>
  <c r="H151" i="15"/>
  <c r="I151" i="15"/>
  <c r="L151" i="15"/>
  <c r="M151" i="15"/>
  <c r="N151" i="15"/>
  <c r="P151" i="15"/>
  <c r="Q151" i="15"/>
  <c r="E152" i="15"/>
  <c r="F152" i="15"/>
  <c r="G152" i="15"/>
  <c r="H152" i="15"/>
  <c r="I152" i="15"/>
  <c r="L152" i="15"/>
  <c r="M152" i="15"/>
  <c r="N152" i="15"/>
  <c r="P152" i="15"/>
  <c r="Q152" i="15"/>
  <c r="E153" i="15"/>
  <c r="F153" i="15"/>
  <c r="G153" i="15"/>
  <c r="H153" i="15"/>
  <c r="I153" i="15"/>
  <c r="L153" i="15"/>
  <c r="M153" i="15"/>
  <c r="N153" i="15"/>
  <c r="P153" i="15"/>
  <c r="Q153" i="15"/>
  <c r="E154" i="15"/>
  <c r="F154" i="15"/>
  <c r="G154" i="15"/>
  <c r="H154" i="15"/>
  <c r="I154" i="15"/>
  <c r="L154" i="15"/>
  <c r="M154" i="15"/>
  <c r="N154" i="15"/>
  <c r="P154" i="15"/>
  <c r="Q154" i="15"/>
  <c r="E155" i="15"/>
  <c r="F155" i="15"/>
  <c r="G155" i="15"/>
  <c r="H155" i="15"/>
  <c r="I155" i="15"/>
  <c r="L155" i="15"/>
  <c r="M155" i="15"/>
  <c r="N155" i="15"/>
  <c r="P155" i="15"/>
  <c r="Q155" i="15"/>
  <c r="E156" i="15"/>
  <c r="F156" i="15"/>
  <c r="G156" i="15"/>
  <c r="H156" i="15"/>
  <c r="I156" i="15"/>
  <c r="L156" i="15"/>
  <c r="M156" i="15"/>
  <c r="N156" i="15"/>
  <c r="P156" i="15"/>
  <c r="Q156" i="15"/>
  <c r="E157" i="15"/>
  <c r="F157" i="15"/>
  <c r="G157" i="15"/>
  <c r="H157" i="15"/>
  <c r="I157" i="15"/>
  <c r="L157" i="15"/>
  <c r="M157" i="15"/>
  <c r="N157" i="15"/>
  <c r="P157" i="15"/>
  <c r="Q157" i="15"/>
  <c r="E158" i="15"/>
  <c r="F158" i="15"/>
  <c r="G158" i="15"/>
  <c r="H158" i="15"/>
  <c r="I158" i="15"/>
  <c r="L158" i="15"/>
  <c r="M158" i="15"/>
  <c r="N158" i="15"/>
  <c r="P158" i="15"/>
  <c r="Q158" i="15"/>
  <c r="E159" i="15"/>
  <c r="F159" i="15"/>
  <c r="G159" i="15"/>
  <c r="H159" i="15"/>
  <c r="I159" i="15"/>
  <c r="L159" i="15"/>
  <c r="M159" i="15"/>
  <c r="N159" i="15"/>
  <c r="P159" i="15"/>
  <c r="Q159" i="15"/>
  <c r="E160" i="15"/>
  <c r="F160" i="15"/>
  <c r="G160" i="15"/>
  <c r="H160" i="15"/>
  <c r="I160" i="15"/>
  <c r="L160" i="15"/>
  <c r="M160" i="15"/>
  <c r="N160" i="15"/>
  <c r="P160" i="15"/>
  <c r="Q160" i="15"/>
  <c r="E161" i="15"/>
  <c r="F161" i="15"/>
  <c r="G161" i="15"/>
  <c r="H161" i="15"/>
  <c r="I161" i="15"/>
  <c r="L161" i="15"/>
  <c r="M161" i="15"/>
  <c r="N161" i="15"/>
  <c r="P161" i="15"/>
  <c r="Q161" i="15"/>
  <c r="E162" i="15"/>
  <c r="F162" i="15"/>
  <c r="G162" i="15"/>
  <c r="H162" i="15"/>
  <c r="I162" i="15"/>
  <c r="L162" i="15"/>
  <c r="M162" i="15"/>
  <c r="N162" i="15"/>
  <c r="P162" i="15"/>
  <c r="Q162" i="15"/>
  <c r="E163" i="15"/>
  <c r="F163" i="15"/>
  <c r="G163" i="15"/>
  <c r="H163" i="15"/>
  <c r="I163" i="15"/>
  <c r="L163" i="15"/>
  <c r="M163" i="15"/>
  <c r="N163" i="15"/>
  <c r="P163" i="15"/>
  <c r="Q163" i="15"/>
  <c r="E164" i="15"/>
  <c r="F164" i="15"/>
  <c r="G164" i="15"/>
  <c r="H164" i="15"/>
  <c r="I164" i="15"/>
  <c r="L164" i="15"/>
  <c r="M164" i="15"/>
  <c r="N164" i="15"/>
  <c r="P164" i="15"/>
  <c r="Q164" i="15"/>
  <c r="E165" i="15"/>
  <c r="F165" i="15"/>
  <c r="G165" i="15"/>
  <c r="H165" i="15"/>
  <c r="I165" i="15"/>
  <c r="L165" i="15"/>
  <c r="M165" i="15"/>
  <c r="N165" i="15"/>
  <c r="P165" i="15"/>
  <c r="Q165" i="15"/>
  <c r="E166" i="15"/>
  <c r="F166" i="15"/>
  <c r="G166" i="15"/>
  <c r="H166" i="15"/>
  <c r="I166" i="15"/>
  <c r="L166" i="15"/>
  <c r="M166" i="15"/>
  <c r="N166" i="15"/>
  <c r="P166" i="15"/>
  <c r="Q166" i="15"/>
  <c r="E167" i="15"/>
  <c r="F167" i="15"/>
  <c r="G167" i="15"/>
  <c r="H167" i="15"/>
  <c r="I167" i="15"/>
  <c r="L167" i="15"/>
  <c r="M167" i="15"/>
  <c r="N167" i="15"/>
  <c r="P167" i="15"/>
  <c r="Q167" i="15"/>
  <c r="E168" i="15"/>
  <c r="F168" i="15"/>
  <c r="G168" i="15"/>
  <c r="H168" i="15"/>
  <c r="I168" i="15"/>
  <c r="L168" i="15"/>
  <c r="M168" i="15"/>
  <c r="N168" i="15"/>
  <c r="P168" i="15"/>
  <c r="Q168" i="15"/>
  <c r="E169" i="15"/>
  <c r="F169" i="15"/>
  <c r="G169" i="15"/>
  <c r="H169" i="15"/>
  <c r="I169" i="15"/>
  <c r="L169" i="15"/>
  <c r="M169" i="15"/>
  <c r="N169" i="15"/>
  <c r="P169" i="15"/>
  <c r="Q169" i="15"/>
  <c r="E170" i="15"/>
  <c r="F170" i="15"/>
  <c r="G170" i="15"/>
  <c r="H170" i="15"/>
  <c r="I170" i="15"/>
  <c r="L170" i="15"/>
  <c r="M170" i="15"/>
  <c r="N170" i="15"/>
  <c r="P170" i="15"/>
  <c r="Q170" i="15"/>
  <c r="E171" i="15"/>
  <c r="F171" i="15"/>
  <c r="G171" i="15"/>
  <c r="H171" i="15"/>
  <c r="I171" i="15"/>
  <c r="L171" i="15"/>
  <c r="M171" i="15"/>
  <c r="N171" i="15"/>
  <c r="P171" i="15"/>
  <c r="Q171" i="15"/>
  <c r="E172" i="15"/>
  <c r="F172" i="15"/>
  <c r="G172" i="15"/>
  <c r="H172" i="15"/>
  <c r="I172" i="15"/>
  <c r="L172" i="15"/>
  <c r="M172" i="15"/>
  <c r="N172" i="15"/>
  <c r="P172" i="15"/>
  <c r="Q172" i="15"/>
  <c r="E173" i="15"/>
  <c r="F173" i="15"/>
  <c r="G173" i="15"/>
  <c r="H173" i="15"/>
  <c r="I173" i="15"/>
  <c r="L173" i="15"/>
  <c r="M173" i="15"/>
  <c r="N173" i="15"/>
  <c r="P173" i="15"/>
  <c r="Q173" i="15"/>
  <c r="E174" i="15"/>
  <c r="F174" i="15"/>
  <c r="G174" i="15"/>
  <c r="H174" i="15"/>
  <c r="I174" i="15"/>
  <c r="L174" i="15"/>
  <c r="M174" i="15"/>
  <c r="N174" i="15"/>
  <c r="P174" i="15"/>
  <c r="Q174" i="15"/>
  <c r="E175" i="15"/>
  <c r="F175" i="15"/>
  <c r="G175" i="15"/>
  <c r="H175" i="15"/>
  <c r="I175" i="15"/>
  <c r="L175" i="15"/>
  <c r="M175" i="15"/>
  <c r="N175" i="15"/>
  <c r="P175" i="15"/>
  <c r="Q175" i="15"/>
  <c r="E176" i="15"/>
  <c r="F176" i="15"/>
  <c r="G176" i="15"/>
  <c r="H176" i="15"/>
  <c r="I176" i="15"/>
  <c r="L176" i="15"/>
  <c r="M176" i="15"/>
  <c r="N176" i="15"/>
  <c r="P176" i="15"/>
  <c r="Q176" i="15"/>
  <c r="E177" i="15"/>
  <c r="F177" i="15"/>
  <c r="G177" i="15"/>
  <c r="H177" i="15"/>
  <c r="I177" i="15"/>
  <c r="L177" i="15"/>
  <c r="M177" i="15"/>
  <c r="N177" i="15"/>
  <c r="P177" i="15"/>
  <c r="Q177" i="15"/>
  <c r="E178" i="15"/>
  <c r="F178" i="15"/>
  <c r="G178" i="15"/>
  <c r="H178" i="15"/>
  <c r="I178" i="15"/>
  <c r="L178" i="15"/>
  <c r="M178" i="15"/>
  <c r="N178" i="15"/>
  <c r="P178" i="15"/>
  <c r="Q178" i="15"/>
  <c r="E179" i="15"/>
  <c r="F179" i="15"/>
  <c r="G179" i="15"/>
  <c r="H179" i="15"/>
  <c r="I179" i="15"/>
  <c r="L179" i="15"/>
  <c r="M179" i="15"/>
  <c r="N179" i="15"/>
  <c r="P179" i="15"/>
  <c r="Q179" i="15"/>
  <c r="E180" i="15"/>
  <c r="F180" i="15"/>
  <c r="G180" i="15"/>
  <c r="H180" i="15"/>
  <c r="I180" i="15"/>
  <c r="L180" i="15"/>
  <c r="M180" i="15"/>
  <c r="N180" i="15"/>
  <c r="P180" i="15"/>
  <c r="Q180" i="15"/>
  <c r="E181" i="15"/>
  <c r="F181" i="15"/>
  <c r="G181" i="15"/>
  <c r="H181" i="15"/>
  <c r="I181" i="15"/>
  <c r="L181" i="15"/>
  <c r="M181" i="15"/>
  <c r="N181" i="15"/>
  <c r="P181" i="15"/>
  <c r="Q181" i="15"/>
  <c r="E182" i="15"/>
  <c r="F182" i="15"/>
  <c r="G182" i="15"/>
  <c r="H182" i="15"/>
  <c r="I182" i="15"/>
  <c r="L182" i="15"/>
  <c r="M182" i="15"/>
  <c r="N182" i="15"/>
  <c r="P182" i="15"/>
  <c r="Q182" i="15"/>
  <c r="E183" i="15"/>
  <c r="F183" i="15"/>
  <c r="G183" i="15"/>
  <c r="H183" i="15"/>
  <c r="I183" i="15"/>
  <c r="L183" i="15"/>
  <c r="M183" i="15"/>
  <c r="N183" i="15"/>
  <c r="P183" i="15"/>
  <c r="Q183" i="15"/>
  <c r="E184" i="15"/>
  <c r="F184" i="15"/>
  <c r="G184" i="15"/>
  <c r="H184" i="15"/>
  <c r="I184" i="15"/>
  <c r="L184" i="15"/>
  <c r="M184" i="15"/>
  <c r="N184" i="15"/>
  <c r="P184" i="15"/>
  <c r="Q184" i="15"/>
  <c r="E185" i="15"/>
  <c r="F185" i="15"/>
  <c r="G185" i="15"/>
  <c r="H185" i="15"/>
  <c r="I185" i="15"/>
  <c r="L185" i="15"/>
  <c r="M185" i="15"/>
  <c r="N185" i="15"/>
  <c r="P185" i="15"/>
  <c r="Q185" i="15"/>
  <c r="E186" i="15"/>
  <c r="F186" i="15"/>
  <c r="G186" i="15"/>
  <c r="H186" i="15"/>
  <c r="I186" i="15"/>
  <c r="L186" i="15"/>
  <c r="M186" i="15"/>
  <c r="N186" i="15"/>
  <c r="P186" i="15"/>
  <c r="Q186" i="15"/>
  <c r="E187" i="15"/>
  <c r="F187" i="15"/>
  <c r="G187" i="15"/>
  <c r="H187" i="15"/>
  <c r="I187" i="15"/>
  <c r="L187" i="15"/>
  <c r="M187" i="15"/>
  <c r="N187" i="15"/>
  <c r="P187" i="15"/>
  <c r="Q187" i="15"/>
  <c r="E188" i="15"/>
  <c r="F188" i="15"/>
  <c r="G188" i="15"/>
  <c r="H188" i="15"/>
  <c r="I188" i="15"/>
  <c r="L188" i="15"/>
  <c r="M188" i="15"/>
  <c r="N188" i="15"/>
  <c r="P188" i="15"/>
  <c r="Q188" i="15"/>
  <c r="E189" i="15"/>
  <c r="F189" i="15"/>
  <c r="G189" i="15"/>
  <c r="H189" i="15"/>
  <c r="I189" i="15"/>
  <c r="L189" i="15"/>
  <c r="M189" i="15"/>
  <c r="N189" i="15"/>
  <c r="P189" i="15"/>
  <c r="Q189" i="15"/>
  <c r="E190" i="15"/>
  <c r="F190" i="15"/>
  <c r="G190" i="15"/>
  <c r="H190" i="15"/>
  <c r="I190" i="15"/>
  <c r="L190" i="15"/>
  <c r="M190" i="15"/>
  <c r="N190" i="15"/>
  <c r="P190" i="15"/>
  <c r="Q190" i="15"/>
  <c r="E191" i="15"/>
  <c r="F191" i="15"/>
  <c r="G191" i="15"/>
  <c r="H191" i="15"/>
  <c r="I191" i="15"/>
  <c r="L191" i="15"/>
  <c r="M191" i="15"/>
  <c r="N191" i="15"/>
  <c r="P191" i="15"/>
  <c r="Q191" i="15"/>
  <c r="E192" i="15"/>
  <c r="F192" i="15"/>
  <c r="G192" i="15"/>
  <c r="H192" i="15"/>
  <c r="I192" i="15"/>
  <c r="L192" i="15"/>
  <c r="M192" i="15"/>
  <c r="N192" i="15"/>
  <c r="P192" i="15"/>
  <c r="Q192" i="15"/>
  <c r="E193" i="15"/>
  <c r="F193" i="15"/>
  <c r="G193" i="15"/>
  <c r="H193" i="15"/>
  <c r="I193" i="15"/>
  <c r="L193" i="15"/>
  <c r="M193" i="15"/>
  <c r="N193" i="15"/>
  <c r="P193" i="15"/>
  <c r="Q193" i="15"/>
  <c r="E194" i="15"/>
  <c r="F194" i="15"/>
  <c r="G194" i="15"/>
  <c r="H194" i="15"/>
  <c r="I194" i="15"/>
  <c r="L194" i="15"/>
  <c r="M194" i="15"/>
  <c r="N194" i="15"/>
  <c r="P194" i="15"/>
  <c r="Q194" i="15"/>
  <c r="E195" i="15"/>
  <c r="F195" i="15"/>
  <c r="G195" i="15"/>
  <c r="H195" i="15"/>
  <c r="I195" i="15"/>
  <c r="L195" i="15"/>
  <c r="M195" i="15"/>
  <c r="N195" i="15"/>
  <c r="P195" i="15"/>
  <c r="Q195" i="15"/>
  <c r="E196" i="15"/>
  <c r="F196" i="15"/>
  <c r="G196" i="15"/>
  <c r="H196" i="15"/>
  <c r="I196" i="15"/>
  <c r="L196" i="15"/>
  <c r="M196" i="15"/>
  <c r="N196" i="15"/>
  <c r="P196" i="15"/>
  <c r="Q196" i="15"/>
  <c r="E197" i="15"/>
  <c r="F197" i="15"/>
  <c r="G197" i="15"/>
  <c r="H197" i="15"/>
  <c r="I197" i="15"/>
  <c r="L197" i="15"/>
  <c r="M197" i="15"/>
  <c r="N197" i="15"/>
  <c r="P197" i="15"/>
  <c r="Q197" i="15"/>
  <c r="E198" i="15"/>
  <c r="F198" i="15"/>
  <c r="G198" i="15"/>
  <c r="H198" i="15"/>
  <c r="I198" i="15"/>
  <c r="L198" i="15"/>
  <c r="M198" i="15"/>
  <c r="N198" i="15"/>
  <c r="P198" i="15"/>
  <c r="Q198" i="15"/>
  <c r="E199" i="15"/>
  <c r="F199" i="15"/>
  <c r="G199" i="15"/>
  <c r="H199" i="15"/>
  <c r="I199" i="15"/>
  <c r="L199" i="15"/>
  <c r="M199" i="15"/>
  <c r="N199" i="15"/>
  <c r="P199" i="15"/>
  <c r="Q199" i="15"/>
  <c r="E200" i="15"/>
  <c r="F200" i="15"/>
  <c r="G200" i="15"/>
  <c r="H200" i="15"/>
  <c r="I200" i="15"/>
  <c r="L200" i="15"/>
  <c r="M200" i="15"/>
  <c r="N200" i="15"/>
  <c r="P200" i="15"/>
  <c r="Q200" i="15"/>
  <c r="E201" i="15"/>
  <c r="F201" i="15"/>
  <c r="G201" i="15"/>
  <c r="H201" i="15"/>
  <c r="I201" i="15"/>
  <c r="L201" i="15"/>
  <c r="M201" i="15"/>
  <c r="N201" i="15"/>
  <c r="P201" i="15"/>
  <c r="Q201" i="15"/>
  <c r="E202" i="15"/>
  <c r="F202" i="15"/>
  <c r="G202" i="15"/>
  <c r="H202" i="15"/>
  <c r="I202" i="15"/>
  <c r="L202" i="15"/>
  <c r="M202" i="15"/>
  <c r="N202" i="15"/>
  <c r="P202" i="15"/>
  <c r="Q202" i="15"/>
  <c r="E203" i="15"/>
  <c r="F203" i="15"/>
  <c r="G203" i="15"/>
  <c r="H203" i="15"/>
  <c r="I203" i="15"/>
  <c r="L203" i="15"/>
  <c r="M203" i="15"/>
  <c r="N203" i="15"/>
  <c r="P203" i="15"/>
  <c r="Q203" i="15"/>
  <c r="E204" i="15"/>
  <c r="F204" i="15"/>
  <c r="G204" i="15"/>
  <c r="H204" i="15"/>
  <c r="I204" i="15"/>
  <c r="L204" i="15"/>
  <c r="M204" i="15"/>
  <c r="N204" i="15"/>
  <c r="P204" i="15"/>
  <c r="Q204" i="15"/>
  <c r="E205" i="15"/>
  <c r="F205" i="15"/>
  <c r="G205" i="15"/>
  <c r="H205" i="15"/>
  <c r="I205" i="15"/>
  <c r="L205" i="15"/>
  <c r="M205" i="15"/>
  <c r="N205" i="15"/>
  <c r="P205" i="15"/>
  <c r="Q205" i="15"/>
  <c r="E206" i="15"/>
  <c r="F206" i="15"/>
  <c r="G206" i="15"/>
  <c r="H206" i="15"/>
  <c r="I206" i="15"/>
  <c r="L206" i="15"/>
  <c r="M206" i="15"/>
  <c r="N206" i="15"/>
  <c r="P206" i="15"/>
  <c r="Q206" i="15"/>
  <c r="E106" i="15"/>
  <c r="F106" i="15"/>
  <c r="G106" i="15"/>
  <c r="H106" i="15"/>
  <c r="I106" i="15"/>
  <c r="L106" i="15"/>
  <c r="M106" i="15"/>
  <c r="N106" i="15"/>
  <c r="P106" i="15"/>
  <c r="Q106" i="15"/>
  <c r="J58" i="37"/>
  <c r="J52" i="37"/>
  <c r="J46" i="37"/>
  <c r="J40" i="37"/>
  <c r="J34" i="37"/>
  <c r="J28" i="37"/>
  <c r="J22" i="37"/>
  <c r="N28" i="37" l="1"/>
  <c r="U28" i="37"/>
  <c r="AB28" i="37"/>
  <c r="N34" i="37"/>
  <c r="AB34" i="37"/>
  <c r="U34" i="37"/>
  <c r="N40" i="37"/>
  <c r="AB40" i="37"/>
  <c r="U40" i="37"/>
  <c r="N52" i="37"/>
  <c r="AB52" i="37"/>
  <c r="U52" i="37"/>
  <c r="N58" i="37"/>
  <c r="U58" i="37"/>
  <c r="AB58" i="37"/>
  <c r="L46" i="37"/>
  <c r="AB46" i="37"/>
  <c r="U46" i="37"/>
  <c r="L22" i="37"/>
  <c r="AB22" i="37"/>
  <c r="U22" i="37"/>
  <c r="N22" i="37"/>
  <c r="N46" i="37"/>
  <c r="L40" i="37"/>
  <c r="L28" i="37"/>
  <c r="L52" i="37"/>
  <c r="L34" i="37"/>
  <c r="L58" i="37"/>
  <c r="AC22" i="37" l="1"/>
  <c r="AE22" i="37" s="1"/>
  <c r="AF22" i="37" s="1"/>
  <c r="AG7" i="37" s="1"/>
  <c r="V22" i="37"/>
  <c r="W22" i="37" s="1"/>
  <c r="AC58" i="37"/>
  <c r="AE58" i="37" s="1"/>
  <c r="AF58" i="37" s="1"/>
  <c r="AG13" i="37" s="1"/>
  <c r="V58" i="37"/>
  <c r="W58" i="37" s="1"/>
  <c r="AC34" i="37"/>
  <c r="AE34" i="37" s="1"/>
  <c r="AF34" i="37" s="1"/>
  <c r="AG9" i="37" s="1"/>
  <c r="V34" i="37"/>
  <c r="W34" i="37" s="1"/>
  <c r="AC52" i="37"/>
  <c r="AE52" i="37" s="1"/>
  <c r="AF52" i="37" s="1"/>
  <c r="AG12" i="37" s="1"/>
  <c r="V52" i="37"/>
  <c r="W52" i="37" s="1"/>
  <c r="AC46" i="37"/>
  <c r="AE46" i="37" s="1"/>
  <c r="AF46" i="37" s="1"/>
  <c r="AG11" i="37" s="1"/>
  <c r="V46" i="37"/>
  <c r="W46" i="37" s="1"/>
  <c r="AC28" i="37"/>
  <c r="AE28" i="37" s="1"/>
  <c r="AF28" i="37" s="1"/>
  <c r="AG8" i="37" s="1"/>
  <c r="V28" i="37"/>
  <c r="W28" i="37" s="1"/>
  <c r="AC40" i="37"/>
  <c r="AE40" i="37" s="1"/>
  <c r="AF40" i="37" s="1"/>
  <c r="AG10" i="37" s="1"/>
  <c r="V40" i="37"/>
  <c r="W40" i="37" s="1"/>
  <c r="K7" i="16"/>
  <c r="L6" i="26" s="1"/>
  <c r="Q6" i="26" s="1"/>
  <c r="K5" i="16"/>
  <c r="L4" i="26" s="1"/>
  <c r="B1" i="45"/>
  <c r="K8" i="16"/>
  <c r="L7" i="26" s="1"/>
  <c r="Q7" i="26" s="1"/>
  <c r="K9" i="16"/>
  <c r="L8" i="26" s="1"/>
  <c r="Q8" i="26" s="1"/>
  <c r="K10" i="16"/>
  <c r="L9" i="26" s="1"/>
  <c r="Q9" i="26" s="1"/>
  <c r="K11" i="16"/>
  <c r="L10" i="26" s="1"/>
  <c r="Q10" i="26" s="1"/>
  <c r="K12" i="16"/>
  <c r="L11" i="26" s="1"/>
  <c r="Q11" i="26" s="1"/>
  <c r="K13" i="16"/>
  <c r="L12" i="26" s="1"/>
  <c r="Q12" i="26" s="1"/>
  <c r="K14" i="16"/>
  <c r="L13" i="26" s="1"/>
  <c r="Q13" i="26" s="1"/>
  <c r="J15" i="16"/>
  <c r="K15" i="16"/>
  <c r="L14" i="26" s="1"/>
  <c r="Q14" i="26" s="1"/>
  <c r="J16" i="16"/>
  <c r="K16" i="16"/>
  <c r="L15" i="26" s="1"/>
  <c r="Q15" i="26" s="1"/>
  <c r="J17" i="16"/>
  <c r="K17" i="16"/>
  <c r="L16" i="26" s="1"/>
  <c r="Q16" i="26" s="1"/>
  <c r="J18" i="16"/>
  <c r="K18" i="16"/>
  <c r="L17" i="26" s="1"/>
  <c r="Q17" i="26" s="1"/>
  <c r="J19" i="16"/>
  <c r="K19" i="16"/>
  <c r="L18" i="26" s="1"/>
  <c r="Q18" i="26" s="1"/>
  <c r="J20" i="16"/>
  <c r="K20" i="16"/>
  <c r="L19" i="26" s="1"/>
  <c r="Q19" i="26" s="1"/>
  <c r="J21" i="16"/>
  <c r="K21" i="16"/>
  <c r="L20" i="26" s="1"/>
  <c r="Q20" i="26" s="1"/>
  <c r="J22" i="16"/>
  <c r="K22" i="16"/>
  <c r="L21" i="26" s="1"/>
  <c r="Q21" i="26" s="1"/>
  <c r="J23" i="16"/>
  <c r="K23" i="16"/>
  <c r="L22" i="26" s="1"/>
  <c r="Q22" i="26" s="1"/>
  <c r="J24" i="16"/>
  <c r="K24" i="16"/>
  <c r="L23" i="26" s="1"/>
  <c r="Q23" i="26" s="1"/>
  <c r="J25" i="16"/>
  <c r="K25" i="16"/>
  <c r="L24" i="26" s="1"/>
  <c r="Q24" i="26" s="1"/>
  <c r="J26" i="16"/>
  <c r="K26" i="16"/>
  <c r="L25" i="26" s="1"/>
  <c r="Q25" i="26" s="1"/>
  <c r="J27" i="16"/>
  <c r="K27" i="16"/>
  <c r="L26" i="26" s="1"/>
  <c r="Q26" i="26" s="1"/>
  <c r="J28" i="16"/>
  <c r="K28" i="16"/>
  <c r="L27" i="26" s="1"/>
  <c r="Q27" i="26" s="1"/>
  <c r="J29" i="16"/>
  <c r="K29" i="16"/>
  <c r="L28" i="26" s="1"/>
  <c r="Q28" i="26" s="1"/>
  <c r="J30" i="16"/>
  <c r="K30" i="16"/>
  <c r="L29" i="26" s="1"/>
  <c r="Q29" i="26" s="1"/>
  <c r="J31" i="16"/>
  <c r="K31" i="16"/>
  <c r="L30" i="26" s="1"/>
  <c r="Q30" i="26" s="1"/>
  <c r="J32" i="16"/>
  <c r="K32" i="16"/>
  <c r="L31" i="26" s="1"/>
  <c r="Q31" i="26" s="1"/>
  <c r="J33" i="16"/>
  <c r="K33" i="16"/>
  <c r="L32" i="26" s="1"/>
  <c r="Q32" i="26" s="1"/>
  <c r="J34" i="16"/>
  <c r="K34" i="16"/>
  <c r="L33" i="26" s="1"/>
  <c r="Q33" i="26" s="1"/>
  <c r="J35" i="16"/>
  <c r="K35" i="16"/>
  <c r="L34" i="26" s="1"/>
  <c r="Q34" i="26" s="1"/>
  <c r="J36" i="16"/>
  <c r="K36" i="16"/>
  <c r="L35" i="26" s="1"/>
  <c r="Q35" i="26" s="1"/>
  <c r="J37" i="16"/>
  <c r="K37" i="16"/>
  <c r="L36" i="26" s="1"/>
  <c r="Q36" i="26" s="1"/>
  <c r="J38" i="16"/>
  <c r="K38" i="16"/>
  <c r="L37" i="26" s="1"/>
  <c r="Q37" i="26" s="1"/>
  <c r="J39" i="16"/>
  <c r="K39" i="16"/>
  <c r="L38" i="26" s="1"/>
  <c r="Q38" i="26" s="1"/>
  <c r="J40" i="16"/>
  <c r="K40" i="16"/>
  <c r="L39" i="26" s="1"/>
  <c r="Q39" i="26" s="1"/>
  <c r="J41" i="16"/>
  <c r="K41" i="16"/>
  <c r="L40" i="26" s="1"/>
  <c r="Q40" i="26" s="1"/>
  <c r="J42" i="16"/>
  <c r="K42" i="16"/>
  <c r="L41" i="26" s="1"/>
  <c r="Q41" i="26" s="1"/>
  <c r="J43" i="16"/>
  <c r="K43" i="16"/>
  <c r="L42" i="26" s="1"/>
  <c r="Q42" i="26" s="1"/>
  <c r="J44" i="16"/>
  <c r="K44" i="16"/>
  <c r="L43" i="26" s="1"/>
  <c r="Q43" i="26" s="1"/>
  <c r="J45" i="16"/>
  <c r="K45" i="16"/>
  <c r="L44" i="26" s="1"/>
  <c r="Q44" i="26" s="1"/>
  <c r="J46" i="16"/>
  <c r="K46" i="16"/>
  <c r="L45" i="26" s="1"/>
  <c r="Q45" i="26" s="1"/>
  <c r="J47" i="16"/>
  <c r="K47" i="16"/>
  <c r="L46" i="26" s="1"/>
  <c r="Q46" i="26" s="1"/>
  <c r="J48" i="16"/>
  <c r="K48" i="16"/>
  <c r="L47" i="26" s="1"/>
  <c r="Q47" i="26" s="1"/>
  <c r="J49" i="16"/>
  <c r="K49" i="16"/>
  <c r="L48" i="26" s="1"/>
  <c r="Q48" i="26" s="1"/>
  <c r="J50" i="16"/>
  <c r="K50" i="16"/>
  <c r="L49" i="26" s="1"/>
  <c r="Q49" i="26" s="1"/>
  <c r="J51" i="16"/>
  <c r="K51" i="16"/>
  <c r="L50" i="26" s="1"/>
  <c r="Q50" i="26" s="1"/>
  <c r="J52" i="16"/>
  <c r="K52" i="16"/>
  <c r="L51" i="26" s="1"/>
  <c r="Q51" i="26" s="1"/>
  <c r="J53" i="16"/>
  <c r="K53" i="16"/>
  <c r="L52" i="26" s="1"/>
  <c r="Q52" i="26" s="1"/>
  <c r="J54" i="16"/>
  <c r="K54" i="16"/>
  <c r="L53" i="26" s="1"/>
  <c r="Q53" i="26" s="1"/>
  <c r="J55" i="16"/>
  <c r="K55" i="16"/>
  <c r="L54" i="26" s="1"/>
  <c r="Q54" i="26" s="1"/>
  <c r="J56" i="16"/>
  <c r="K56" i="16"/>
  <c r="L55" i="26" s="1"/>
  <c r="Q55" i="26" s="1"/>
  <c r="J57" i="16"/>
  <c r="K57" i="16"/>
  <c r="L56" i="26" s="1"/>
  <c r="Q56" i="26" s="1"/>
  <c r="J58" i="16"/>
  <c r="K58" i="16"/>
  <c r="L57" i="26" s="1"/>
  <c r="Q57" i="26" s="1"/>
  <c r="J59" i="16"/>
  <c r="K59" i="16"/>
  <c r="L58" i="26" s="1"/>
  <c r="Q58" i="26" s="1"/>
  <c r="J60" i="16"/>
  <c r="K60" i="16"/>
  <c r="L59" i="26" s="1"/>
  <c r="Q59" i="26" s="1"/>
  <c r="J61" i="16"/>
  <c r="K61" i="16"/>
  <c r="L60" i="26" s="1"/>
  <c r="Q60" i="26" s="1"/>
  <c r="J62" i="16"/>
  <c r="K62" i="16"/>
  <c r="L61" i="26" s="1"/>
  <c r="Q61" i="26" s="1"/>
  <c r="J63" i="16"/>
  <c r="K63" i="16"/>
  <c r="L62" i="26" s="1"/>
  <c r="Q62" i="26" s="1"/>
  <c r="J64" i="16"/>
  <c r="K64" i="16"/>
  <c r="L63" i="26" s="1"/>
  <c r="Q63" i="26" s="1"/>
  <c r="J65" i="16"/>
  <c r="K65" i="16"/>
  <c r="L64" i="26" s="1"/>
  <c r="Q64" i="26" s="1"/>
  <c r="J66" i="16"/>
  <c r="K66" i="16"/>
  <c r="L65" i="26" s="1"/>
  <c r="Q65" i="26" s="1"/>
  <c r="J67" i="16"/>
  <c r="K67" i="16"/>
  <c r="L66" i="26" s="1"/>
  <c r="Q66" i="26" s="1"/>
  <c r="J68" i="16"/>
  <c r="K68" i="16"/>
  <c r="L67" i="26" s="1"/>
  <c r="Q67" i="26" s="1"/>
  <c r="J69" i="16"/>
  <c r="K69" i="16"/>
  <c r="L68" i="26" s="1"/>
  <c r="Q68" i="26" s="1"/>
  <c r="J70" i="16"/>
  <c r="K70" i="16"/>
  <c r="L69" i="26" s="1"/>
  <c r="Q69" i="26" s="1"/>
  <c r="J71" i="16"/>
  <c r="K71" i="16"/>
  <c r="L70" i="26" s="1"/>
  <c r="Q70" i="26" s="1"/>
  <c r="J72" i="16"/>
  <c r="K72" i="16"/>
  <c r="L71" i="26" s="1"/>
  <c r="Q71" i="26" s="1"/>
  <c r="J73" i="16"/>
  <c r="K73" i="16"/>
  <c r="L72" i="26" s="1"/>
  <c r="Q72" i="26" s="1"/>
  <c r="J74" i="16"/>
  <c r="K74" i="16"/>
  <c r="L73" i="26" s="1"/>
  <c r="Q73" i="26" s="1"/>
  <c r="J75" i="16"/>
  <c r="K75" i="16"/>
  <c r="L74" i="26" s="1"/>
  <c r="Q74" i="26" s="1"/>
  <c r="J76" i="16"/>
  <c r="K76" i="16"/>
  <c r="L75" i="26" s="1"/>
  <c r="Q75" i="26" s="1"/>
  <c r="J77" i="16"/>
  <c r="K77" i="16"/>
  <c r="L76" i="26" s="1"/>
  <c r="Q76" i="26" s="1"/>
  <c r="J78" i="16"/>
  <c r="K78" i="16"/>
  <c r="L77" i="26" s="1"/>
  <c r="Q77" i="26" s="1"/>
  <c r="J79" i="16"/>
  <c r="K79" i="16"/>
  <c r="L78" i="26" s="1"/>
  <c r="Q78" i="26" s="1"/>
  <c r="J80" i="16"/>
  <c r="K80" i="16"/>
  <c r="L79" i="26" s="1"/>
  <c r="Q79" i="26" s="1"/>
  <c r="J81" i="16"/>
  <c r="K81" i="16"/>
  <c r="L80" i="26" s="1"/>
  <c r="Q80" i="26" s="1"/>
  <c r="J82" i="16"/>
  <c r="K82" i="16"/>
  <c r="L81" i="26" s="1"/>
  <c r="Q81" i="26" s="1"/>
  <c r="J83" i="16"/>
  <c r="K83" i="16"/>
  <c r="L82" i="26" s="1"/>
  <c r="Q82" i="26" s="1"/>
  <c r="J84" i="16"/>
  <c r="K84" i="16"/>
  <c r="L83" i="26" s="1"/>
  <c r="Q83" i="26" s="1"/>
  <c r="J85" i="16"/>
  <c r="K85" i="16"/>
  <c r="L84" i="26" s="1"/>
  <c r="Q84" i="26" s="1"/>
  <c r="J86" i="16"/>
  <c r="K86" i="16"/>
  <c r="L85" i="26" s="1"/>
  <c r="Q85" i="26" s="1"/>
  <c r="J87" i="16"/>
  <c r="K87" i="16"/>
  <c r="L86" i="26" s="1"/>
  <c r="Q86" i="26" s="1"/>
  <c r="J88" i="16"/>
  <c r="K88" i="16"/>
  <c r="L87" i="26" s="1"/>
  <c r="Q87" i="26" s="1"/>
  <c r="J89" i="16"/>
  <c r="K89" i="16"/>
  <c r="L88" i="26" s="1"/>
  <c r="Q88" i="26" s="1"/>
  <c r="J90" i="16"/>
  <c r="K90" i="16"/>
  <c r="L89" i="26" s="1"/>
  <c r="Q89" i="26" s="1"/>
  <c r="J91" i="16"/>
  <c r="K91" i="16"/>
  <c r="L90" i="26" s="1"/>
  <c r="Q90" i="26" s="1"/>
  <c r="J92" i="16"/>
  <c r="K92" i="16"/>
  <c r="L91" i="26" s="1"/>
  <c r="Q91" i="26" s="1"/>
  <c r="J93" i="16"/>
  <c r="K93" i="16"/>
  <c r="L92" i="26" s="1"/>
  <c r="Q92" i="26" s="1"/>
  <c r="J94" i="16"/>
  <c r="K94" i="16"/>
  <c r="L93" i="26" s="1"/>
  <c r="Q93" i="26" s="1"/>
  <c r="J95" i="16"/>
  <c r="K95" i="16"/>
  <c r="L94" i="26" s="1"/>
  <c r="Q94" i="26" s="1"/>
  <c r="J96" i="16"/>
  <c r="K96" i="16"/>
  <c r="L95" i="26" s="1"/>
  <c r="Q95" i="26" s="1"/>
  <c r="J97" i="16"/>
  <c r="K97" i="16"/>
  <c r="L96" i="26" s="1"/>
  <c r="Q96" i="26" s="1"/>
  <c r="J98" i="16"/>
  <c r="K98" i="16"/>
  <c r="L97" i="26" s="1"/>
  <c r="Q97" i="26" s="1"/>
  <c r="J99" i="16"/>
  <c r="K99" i="16"/>
  <c r="L98" i="26" s="1"/>
  <c r="Q98" i="26" s="1"/>
  <c r="J100" i="16"/>
  <c r="K100" i="16"/>
  <c r="L99" i="26" s="1"/>
  <c r="Q99" i="26" s="1"/>
  <c r="J101" i="16"/>
  <c r="K101" i="16"/>
  <c r="L100" i="26" s="1"/>
  <c r="Q100" i="26" s="1"/>
  <c r="J102" i="16"/>
  <c r="K102" i="16"/>
  <c r="L101" i="26" s="1"/>
  <c r="Q101" i="26" s="1"/>
  <c r="J103" i="16"/>
  <c r="K103" i="16"/>
  <c r="L102" i="26" s="1"/>
  <c r="Q102" i="26" s="1"/>
  <c r="T101" i="27" s="1"/>
  <c r="J104" i="16"/>
  <c r="K104" i="16"/>
  <c r="L103" i="26" s="1"/>
  <c r="Q103" i="26" s="1"/>
  <c r="T102" i="27" s="1"/>
  <c r="K6" i="15"/>
  <c r="L5" i="19" s="1"/>
  <c r="Q5" i="19" s="1"/>
  <c r="K7" i="15"/>
  <c r="L6" i="19" s="1"/>
  <c r="Q6" i="19" s="1"/>
  <c r="K8" i="15"/>
  <c r="L7" i="19" s="1"/>
  <c r="Q7" i="19" s="1"/>
  <c r="K9" i="15"/>
  <c r="L8" i="19" s="1"/>
  <c r="Q8" i="19" s="1"/>
  <c r="K10" i="15"/>
  <c r="L9" i="19" s="1"/>
  <c r="Q9" i="19" s="1"/>
  <c r="K11" i="15"/>
  <c r="L10" i="19" s="1"/>
  <c r="Q10" i="19" s="1"/>
  <c r="K12" i="15"/>
  <c r="L11" i="19" s="1"/>
  <c r="Q11" i="19" s="1"/>
  <c r="K13" i="15"/>
  <c r="L12" i="19" s="1"/>
  <c r="Q12" i="19" s="1"/>
  <c r="J14" i="15"/>
  <c r="K13" i="19" s="1"/>
  <c r="C213" i="19" s="1"/>
  <c r="K14" i="15"/>
  <c r="L13" i="19" s="1"/>
  <c r="Q13" i="19" s="1"/>
  <c r="J15" i="15"/>
  <c r="K14" i="19" s="1"/>
  <c r="K15" i="15"/>
  <c r="L14" i="19" s="1"/>
  <c r="Q14" i="19" s="1"/>
  <c r="J16" i="15"/>
  <c r="K15" i="19" s="1"/>
  <c r="K16" i="15"/>
  <c r="L15" i="19" s="1"/>
  <c r="Q15" i="19" s="1"/>
  <c r="J17" i="15"/>
  <c r="K16" i="19" s="1"/>
  <c r="C216" i="19" s="1"/>
  <c r="K17" i="15"/>
  <c r="L16" i="19" s="1"/>
  <c r="Q16" i="19" s="1"/>
  <c r="J18" i="15"/>
  <c r="K17" i="19" s="1"/>
  <c r="C217" i="19" s="1"/>
  <c r="F217" i="19" s="1"/>
  <c r="K18" i="15"/>
  <c r="L17" i="19" s="1"/>
  <c r="Q17" i="19" s="1"/>
  <c r="J19" i="15"/>
  <c r="K18" i="19" s="1"/>
  <c r="K19" i="15"/>
  <c r="L18" i="19" s="1"/>
  <c r="Q18" i="19" s="1"/>
  <c r="J20" i="15"/>
  <c r="K19" i="19" s="1"/>
  <c r="C219" i="19" s="1"/>
  <c r="K20" i="15"/>
  <c r="L19" i="19" s="1"/>
  <c r="Q19" i="19" s="1"/>
  <c r="J21" i="15"/>
  <c r="K20" i="19" s="1"/>
  <c r="O19" i="20" s="1"/>
  <c r="K21" i="15"/>
  <c r="L20" i="19" s="1"/>
  <c r="Q20" i="19" s="1"/>
  <c r="J22" i="15"/>
  <c r="K21" i="19" s="1"/>
  <c r="C221" i="19" s="1"/>
  <c r="F221" i="19" s="1"/>
  <c r="K22" i="15"/>
  <c r="L21" i="19" s="1"/>
  <c r="Q21" i="19" s="1"/>
  <c r="J23" i="15"/>
  <c r="K22" i="19" s="1"/>
  <c r="O21" i="20" s="1"/>
  <c r="K23" i="15"/>
  <c r="L22" i="19" s="1"/>
  <c r="Q22" i="19" s="1"/>
  <c r="J24" i="15"/>
  <c r="K23" i="19" s="1"/>
  <c r="C223" i="19" s="1"/>
  <c r="F223" i="19" s="1"/>
  <c r="K24" i="15"/>
  <c r="L23" i="19" s="1"/>
  <c r="Q23" i="19" s="1"/>
  <c r="J25" i="15"/>
  <c r="K24" i="19" s="1"/>
  <c r="C224" i="19" s="1"/>
  <c r="F224" i="19" s="1"/>
  <c r="K25" i="15"/>
  <c r="L24" i="19" s="1"/>
  <c r="Q24" i="19" s="1"/>
  <c r="J26" i="15"/>
  <c r="K25" i="19" s="1"/>
  <c r="K26" i="15"/>
  <c r="L25" i="19" s="1"/>
  <c r="Q25" i="19" s="1"/>
  <c r="J27" i="15"/>
  <c r="K26" i="19" s="1"/>
  <c r="C226" i="19" s="1"/>
  <c r="F226" i="19" s="1"/>
  <c r="K27" i="15"/>
  <c r="L26" i="19" s="1"/>
  <c r="Q26" i="19" s="1"/>
  <c r="J28" i="15"/>
  <c r="K27" i="19" s="1"/>
  <c r="C227" i="19" s="1"/>
  <c r="F227" i="19" s="1"/>
  <c r="K28" i="15"/>
  <c r="L27" i="19" s="1"/>
  <c r="Q27" i="19" s="1"/>
  <c r="J29" i="15"/>
  <c r="K28" i="19" s="1"/>
  <c r="C228" i="19" s="1"/>
  <c r="F228" i="19" s="1"/>
  <c r="K29" i="15"/>
  <c r="L28" i="19" s="1"/>
  <c r="Q28" i="19" s="1"/>
  <c r="J30" i="15"/>
  <c r="K29" i="19" s="1"/>
  <c r="K30" i="15"/>
  <c r="L29" i="19" s="1"/>
  <c r="Q29" i="19" s="1"/>
  <c r="J31" i="15"/>
  <c r="K30" i="19" s="1"/>
  <c r="O29" i="20" s="1"/>
  <c r="K31" i="15"/>
  <c r="L30" i="19" s="1"/>
  <c r="Q30" i="19" s="1"/>
  <c r="J32" i="15"/>
  <c r="K31" i="19" s="1"/>
  <c r="C231" i="19" s="1"/>
  <c r="F231" i="19" s="1"/>
  <c r="K32" i="15"/>
  <c r="L31" i="19" s="1"/>
  <c r="Q31" i="19" s="1"/>
  <c r="J33" i="15"/>
  <c r="K32" i="19" s="1"/>
  <c r="C232" i="19" s="1"/>
  <c r="F232" i="19" s="1"/>
  <c r="K33" i="15"/>
  <c r="L32" i="19" s="1"/>
  <c r="Q32" i="19" s="1"/>
  <c r="J34" i="15"/>
  <c r="K33" i="19" s="1"/>
  <c r="O32" i="20" s="1"/>
  <c r="K34" i="15"/>
  <c r="L33" i="19" s="1"/>
  <c r="Q33" i="19" s="1"/>
  <c r="J35" i="15"/>
  <c r="K34" i="19" s="1"/>
  <c r="C234" i="19" s="1"/>
  <c r="F234" i="19" s="1"/>
  <c r="K35" i="15"/>
  <c r="L34" i="19" s="1"/>
  <c r="Q34" i="19" s="1"/>
  <c r="J36" i="15"/>
  <c r="K35" i="19" s="1"/>
  <c r="C235" i="19" s="1"/>
  <c r="K36" i="15"/>
  <c r="L35" i="19" s="1"/>
  <c r="Q35" i="19" s="1"/>
  <c r="J37" i="15"/>
  <c r="K36" i="19" s="1"/>
  <c r="O35" i="20" s="1"/>
  <c r="K37" i="15"/>
  <c r="L36" i="19" s="1"/>
  <c r="Q36" i="19" s="1"/>
  <c r="J38" i="15"/>
  <c r="K37" i="19" s="1"/>
  <c r="O36" i="20" s="1"/>
  <c r="K38" i="15"/>
  <c r="L37" i="19" s="1"/>
  <c r="Q37" i="19" s="1"/>
  <c r="J39" i="15"/>
  <c r="K38" i="19" s="1"/>
  <c r="C238" i="19" s="1"/>
  <c r="F238" i="19" s="1"/>
  <c r="K39" i="15"/>
  <c r="L38" i="19" s="1"/>
  <c r="Q38" i="19" s="1"/>
  <c r="J40" i="15"/>
  <c r="K39" i="19" s="1"/>
  <c r="C239" i="19" s="1"/>
  <c r="F239" i="19" s="1"/>
  <c r="K40" i="15"/>
  <c r="L39" i="19" s="1"/>
  <c r="Q39" i="19" s="1"/>
  <c r="J41" i="15"/>
  <c r="K40" i="19" s="1"/>
  <c r="K41" i="15"/>
  <c r="L40" i="19" s="1"/>
  <c r="Q40" i="19" s="1"/>
  <c r="J42" i="15"/>
  <c r="K41" i="19" s="1"/>
  <c r="K42" i="15"/>
  <c r="L41" i="19" s="1"/>
  <c r="Q41" i="19" s="1"/>
  <c r="J43" i="15"/>
  <c r="K42" i="19" s="1"/>
  <c r="C242" i="19" s="1"/>
  <c r="F242" i="19" s="1"/>
  <c r="K43" i="15"/>
  <c r="L42" i="19" s="1"/>
  <c r="Q42" i="19" s="1"/>
  <c r="J44" i="15"/>
  <c r="K43" i="19" s="1"/>
  <c r="K44" i="15"/>
  <c r="L43" i="19" s="1"/>
  <c r="Q43" i="19" s="1"/>
  <c r="J45" i="15"/>
  <c r="K44" i="19" s="1"/>
  <c r="O43" i="20" s="1"/>
  <c r="K45" i="15"/>
  <c r="L44" i="19" s="1"/>
  <c r="Q44" i="19" s="1"/>
  <c r="J46" i="15"/>
  <c r="K45" i="19" s="1"/>
  <c r="K46" i="15"/>
  <c r="L45" i="19" s="1"/>
  <c r="Q45" i="19" s="1"/>
  <c r="J47" i="15"/>
  <c r="K46" i="19" s="1"/>
  <c r="O45" i="20" s="1"/>
  <c r="K47" i="15"/>
  <c r="L46" i="19" s="1"/>
  <c r="Q46" i="19" s="1"/>
  <c r="J48" i="15"/>
  <c r="K47" i="19" s="1"/>
  <c r="O46" i="20" s="1"/>
  <c r="K48" i="15"/>
  <c r="L47" i="19" s="1"/>
  <c r="Q47" i="19" s="1"/>
  <c r="J49" i="15"/>
  <c r="K48" i="19" s="1"/>
  <c r="C248" i="19" s="1"/>
  <c r="F248" i="19" s="1"/>
  <c r="K49" i="15"/>
  <c r="L48" i="19" s="1"/>
  <c r="Q48" i="19" s="1"/>
  <c r="J50" i="15"/>
  <c r="K49" i="19" s="1"/>
  <c r="C249" i="19" s="1"/>
  <c r="F249" i="19" s="1"/>
  <c r="K50" i="15"/>
  <c r="L49" i="19" s="1"/>
  <c r="Q49" i="19" s="1"/>
  <c r="J51" i="15"/>
  <c r="K50" i="19" s="1"/>
  <c r="C250" i="19" s="1"/>
  <c r="F250" i="19" s="1"/>
  <c r="K51" i="15"/>
  <c r="L50" i="19" s="1"/>
  <c r="Q50" i="19" s="1"/>
  <c r="J52" i="15"/>
  <c r="K51" i="19" s="1"/>
  <c r="K52" i="15"/>
  <c r="L51" i="19" s="1"/>
  <c r="Q51" i="19" s="1"/>
  <c r="J53" i="15"/>
  <c r="K52" i="19" s="1"/>
  <c r="O51" i="20" s="1"/>
  <c r="K53" i="15"/>
  <c r="L52" i="19" s="1"/>
  <c r="Q52" i="19" s="1"/>
  <c r="J54" i="15"/>
  <c r="K53" i="19" s="1"/>
  <c r="K54" i="15"/>
  <c r="L53" i="19" s="1"/>
  <c r="Q53" i="19" s="1"/>
  <c r="J55" i="15"/>
  <c r="K54" i="19" s="1"/>
  <c r="C254" i="19" s="1"/>
  <c r="F254" i="19" s="1"/>
  <c r="K55" i="15"/>
  <c r="L54" i="19" s="1"/>
  <c r="Q54" i="19" s="1"/>
  <c r="J56" i="15"/>
  <c r="K55" i="19" s="1"/>
  <c r="C255" i="19" s="1"/>
  <c r="F255" i="19" s="1"/>
  <c r="K56" i="15"/>
  <c r="L55" i="19" s="1"/>
  <c r="Q55" i="19" s="1"/>
  <c r="J57" i="15"/>
  <c r="K56" i="19" s="1"/>
  <c r="O55" i="20" s="1"/>
  <c r="K57" i="15"/>
  <c r="L56" i="19" s="1"/>
  <c r="Q56" i="19" s="1"/>
  <c r="J58" i="15"/>
  <c r="K57" i="19" s="1"/>
  <c r="K58" i="15"/>
  <c r="L57" i="19" s="1"/>
  <c r="Q57" i="19" s="1"/>
  <c r="J59" i="15"/>
  <c r="K58" i="19" s="1"/>
  <c r="C258" i="19" s="1"/>
  <c r="F258" i="19" s="1"/>
  <c r="K59" i="15"/>
  <c r="L58" i="19" s="1"/>
  <c r="Q58" i="19" s="1"/>
  <c r="J60" i="15"/>
  <c r="K59" i="19" s="1"/>
  <c r="K60" i="15"/>
  <c r="L59" i="19" s="1"/>
  <c r="Q59" i="19" s="1"/>
  <c r="J61" i="15"/>
  <c r="K60" i="19" s="1"/>
  <c r="C260" i="19" s="1"/>
  <c r="F260" i="19" s="1"/>
  <c r="K61" i="15"/>
  <c r="L60" i="19" s="1"/>
  <c r="Q60" i="19" s="1"/>
  <c r="J62" i="15"/>
  <c r="K61" i="19" s="1"/>
  <c r="K62" i="15"/>
  <c r="L61" i="19" s="1"/>
  <c r="Q61" i="19" s="1"/>
  <c r="J63" i="15"/>
  <c r="K62" i="19" s="1"/>
  <c r="C262" i="19" s="1"/>
  <c r="F262" i="19" s="1"/>
  <c r="K63" i="15"/>
  <c r="L62" i="19" s="1"/>
  <c r="Q62" i="19" s="1"/>
  <c r="J64" i="15"/>
  <c r="K63" i="19" s="1"/>
  <c r="C263" i="19" s="1"/>
  <c r="F263" i="19" s="1"/>
  <c r="K64" i="15"/>
  <c r="L63" i="19" s="1"/>
  <c r="Q63" i="19" s="1"/>
  <c r="J65" i="15"/>
  <c r="K64" i="19" s="1"/>
  <c r="K65" i="15"/>
  <c r="L64" i="19" s="1"/>
  <c r="J66" i="15"/>
  <c r="K65" i="19" s="1"/>
  <c r="C265" i="19" s="1"/>
  <c r="K66" i="15"/>
  <c r="L65" i="19" s="1"/>
  <c r="Q65" i="19" s="1"/>
  <c r="J67" i="15"/>
  <c r="K66" i="19" s="1"/>
  <c r="O65" i="20" s="1"/>
  <c r="K67" i="15"/>
  <c r="L66" i="19" s="1"/>
  <c r="Q66" i="19" s="1"/>
  <c r="J68" i="15"/>
  <c r="K67" i="19" s="1"/>
  <c r="C267" i="19" s="1"/>
  <c r="F267" i="19" s="1"/>
  <c r="K68" i="15"/>
  <c r="L67" i="19" s="1"/>
  <c r="Q67" i="19" s="1"/>
  <c r="J69" i="15"/>
  <c r="K68" i="19" s="1"/>
  <c r="O67" i="20" s="1"/>
  <c r="K69" i="15"/>
  <c r="L68" i="19" s="1"/>
  <c r="Q68" i="19" s="1"/>
  <c r="J70" i="15"/>
  <c r="K69" i="19" s="1"/>
  <c r="C269" i="19" s="1"/>
  <c r="F269" i="19" s="1"/>
  <c r="K70" i="15"/>
  <c r="L69" i="19" s="1"/>
  <c r="Q69" i="19" s="1"/>
  <c r="J71" i="15"/>
  <c r="K70" i="19" s="1"/>
  <c r="C270" i="19" s="1"/>
  <c r="F270" i="19" s="1"/>
  <c r="K71" i="15"/>
  <c r="L70" i="19" s="1"/>
  <c r="Q70" i="19" s="1"/>
  <c r="J72" i="15"/>
  <c r="K71" i="19" s="1"/>
  <c r="O70" i="20" s="1"/>
  <c r="K72" i="15"/>
  <c r="L71" i="19" s="1"/>
  <c r="Q71" i="19" s="1"/>
  <c r="J73" i="15"/>
  <c r="K72" i="19" s="1"/>
  <c r="O71" i="20" s="1"/>
  <c r="K73" i="15"/>
  <c r="L72" i="19" s="1"/>
  <c r="Q72" i="19" s="1"/>
  <c r="J74" i="15"/>
  <c r="K73" i="19" s="1"/>
  <c r="C273" i="19" s="1"/>
  <c r="F273" i="19" s="1"/>
  <c r="K74" i="15"/>
  <c r="L73" i="19" s="1"/>
  <c r="Q73" i="19" s="1"/>
  <c r="J75" i="15"/>
  <c r="K74" i="19" s="1"/>
  <c r="C274" i="19" s="1"/>
  <c r="F274" i="19" s="1"/>
  <c r="K75" i="15"/>
  <c r="L74" i="19" s="1"/>
  <c r="Q74" i="19" s="1"/>
  <c r="J76" i="15"/>
  <c r="K75" i="19" s="1"/>
  <c r="K76" i="15"/>
  <c r="L75" i="19" s="1"/>
  <c r="Q75" i="19" s="1"/>
  <c r="J77" i="15"/>
  <c r="K76" i="19" s="1"/>
  <c r="C276" i="19" s="1"/>
  <c r="F276" i="19" s="1"/>
  <c r="K77" i="15"/>
  <c r="L76" i="19" s="1"/>
  <c r="Q76" i="19" s="1"/>
  <c r="J78" i="15"/>
  <c r="K77" i="19" s="1"/>
  <c r="C277" i="19" s="1"/>
  <c r="F277" i="19" s="1"/>
  <c r="K78" i="15"/>
  <c r="L77" i="19" s="1"/>
  <c r="Q77" i="19" s="1"/>
  <c r="J79" i="15"/>
  <c r="K78" i="19" s="1"/>
  <c r="C278" i="19" s="1"/>
  <c r="F278" i="19" s="1"/>
  <c r="K79" i="15"/>
  <c r="L78" i="19" s="1"/>
  <c r="Q78" i="19" s="1"/>
  <c r="J80" i="15"/>
  <c r="K79" i="19" s="1"/>
  <c r="K80" i="15"/>
  <c r="L79" i="19" s="1"/>
  <c r="Q79" i="19" s="1"/>
  <c r="J81" i="15"/>
  <c r="K80" i="19" s="1"/>
  <c r="O79" i="20" s="1"/>
  <c r="K81" i="15"/>
  <c r="L80" i="19" s="1"/>
  <c r="Q80" i="19" s="1"/>
  <c r="J82" i="15"/>
  <c r="K81" i="19" s="1"/>
  <c r="C281" i="19" s="1"/>
  <c r="F281" i="19" s="1"/>
  <c r="K82" i="15"/>
  <c r="L81" i="19" s="1"/>
  <c r="Q81" i="19" s="1"/>
  <c r="J83" i="15"/>
  <c r="K82" i="19" s="1"/>
  <c r="K83" i="15"/>
  <c r="L82" i="19" s="1"/>
  <c r="Q82" i="19" s="1"/>
  <c r="J84" i="15"/>
  <c r="K83" i="19" s="1"/>
  <c r="O82" i="20" s="1"/>
  <c r="K84" i="15"/>
  <c r="L83" i="19" s="1"/>
  <c r="Q83" i="19" s="1"/>
  <c r="J85" i="15"/>
  <c r="K84" i="19" s="1"/>
  <c r="C284" i="19" s="1"/>
  <c r="F284" i="19" s="1"/>
  <c r="K85" i="15"/>
  <c r="L84" i="19" s="1"/>
  <c r="Q84" i="19" s="1"/>
  <c r="J86" i="15"/>
  <c r="K85" i="19" s="1"/>
  <c r="O84" i="20" s="1"/>
  <c r="K86" i="15"/>
  <c r="L85" i="19" s="1"/>
  <c r="Q85" i="19" s="1"/>
  <c r="J87" i="15"/>
  <c r="K86" i="19" s="1"/>
  <c r="K87" i="15"/>
  <c r="L86" i="19" s="1"/>
  <c r="Q86" i="19" s="1"/>
  <c r="J88" i="15"/>
  <c r="K87" i="19" s="1"/>
  <c r="C287" i="19" s="1"/>
  <c r="F287" i="19" s="1"/>
  <c r="K88" i="15"/>
  <c r="L87" i="19" s="1"/>
  <c r="Q87" i="19" s="1"/>
  <c r="J89" i="15"/>
  <c r="K88" i="19" s="1"/>
  <c r="C288" i="19" s="1"/>
  <c r="F288" i="19" s="1"/>
  <c r="K89" i="15"/>
  <c r="L88" i="19" s="1"/>
  <c r="Q88" i="19" s="1"/>
  <c r="J90" i="15"/>
  <c r="K89" i="19" s="1"/>
  <c r="K90" i="15"/>
  <c r="L89" i="19" s="1"/>
  <c r="Q89" i="19" s="1"/>
  <c r="J91" i="15"/>
  <c r="K90" i="19" s="1"/>
  <c r="C290" i="19" s="1"/>
  <c r="F290" i="19" s="1"/>
  <c r="K91" i="15"/>
  <c r="L90" i="19" s="1"/>
  <c r="Q90" i="19" s="1"/>
  <c r="J92" i="15"/>
  <c r="K91" i="19" s="1"/>
  <c r="C291" i="19" s="1"/>
  <c r="F291" i="19" s="1"/>
  <c r="K92" i="15"/>
  <c r="L91" i="19" s="1"/>
  <c r="Q91" i="19" s="1"/>
  <c r="J93" i="15"/>
  <c r="K92" i="19" s="1"/>
  <c r="C292" i="19" s="1"/>
  <c r="F292" i="19" s="1"/>
  <c r="K93" i="15"/>
  <c r="L92" i="19" s="1"/>
  <c r="Q92" i="19" s="1"/>
  <c r="J94" i="15"/>
  <c r="K93" i="19" s="1"/>
  <c r="O92" i="20" s="1"/>
  <c r="K94" i="15"/>
  <c r="L93" i="19" s="1"/>
  <c r="Q93" i="19" s="1"/>
  <c r="J95" i="15"/>
  <c r="K94" i="19" s="1"/>
  <c r="C294" i="19" s="1"/>
  <c r="F294" i="19" s="1"/>
  <c r="K95" i="15"/>
  <c r="L94" i="19" s="1"/>
  <c r="Q94" i="19" s="1"/>
  <c r="J96" i="15"/>
  <c r="K95" i="19" s="1"/>
  <c r="C295" i="19" s="1"/>
  <c r="F295" i="19" s="1"/>
  <c r="K96" i="15"/>
  <c r="L95" i="19" s="1"/>
  <c r="Q95" i="19" s="1"/>
  <c r="J97" i="15"/>
  <c r="K96" i="19" s="1"/>
  <c r="K97" i="15"/>
  <c r="L96" i="19" s="1"/>
  <c r="Q96" i="19" s="1"/>
  <c r="J98" i="15"/>
  <c r="K97" i="19" s="1"/>
  <c r="C297" i="19" s="1"/>
  <c r="F297" i="19" s="1"/>
  <c r="K98" i="15"/>
  <c r="L97" i="19" s="1"/>
  <c r="Q97" i="19" s="1"/>
  <c r="J99" i="15"/>
  <c r="K98" i="19" s="1"/>
  <c r="O97" i="20" s="1"/>
  <c r="K99" i="15"/>
  <c r="L98" i="19" s="1"/>
  <c r="Q98" i="19" s="1"/>
  <c r="J100" i="15"/>
  <c r="K99" i="19" s="1"/>
  <c r="K100" i="15"/>
  <c r="L99" i="19" s="1"/>
  <c r="Q99" i="19" s="1"/>
  <c r="J101" i="15"/>
  <c r="K100" i="19" s="1"/>
  <c r="C300" i="19" s="1"/>
  <c r="F300" i="19" s="1"/>
  <c r="K101" i="15"/>
  <c r="L100" i="19" s="1"/>
  <c r="Q100" i="19" s="1"/>
  <c r="J102" i="15"/>
  <c r="K101" i="19" s="1"/>
  <c r="C301" i="19" s="1"/>
  <c r="F301" i="19" s="1"/>
  <c r="K102" i="15"/>
  <c r="L101" i="19" s="1"/>
  <c r="Q101" i="19" s="1"/>
  <c r="J103" i="15"/>
  <c r="K102" i="19" s="1"/>
  <c r="C302" i="19" s="1"/>
  <c r="F302" i="19" s="1"/>
  <c r="K103" i="15"/>
  <c r="L102" i="19" s="1"/>
  <c r="Q102" i="19" s="1"/>
  <c r="J104" i="15"/>
  <c r="K103" i="19" s="1"/>
  <c r="O102" i="20" s="1"/>
  <c r="K104" i="15"/>
  <c r="L103" i="19" s="1"/>
  <c r="Q103" i="19" s="1"/>
  <c r="T3" i="31"/>
  <c r="W2" i="21"/>
  <c r="Z4" i="21"/>
  <c r="AA4" i="21" s="1"/>
  <c r="R2" i="21"/>
  <c r="D1" i="21" s="1"/>
  <c r="B18" i="21" s="1"/>
  <c r="I18" i="21" s="1"/>
  <c r="P4" i="21"/>
  <c r="Z6" i="21"/>
  <c r="AA6" i="21" s="1"/>
  <c r="P6" i="21"/>
  <c r="Z8" i="21"/>
  <c r="AA8" i="21" s="1"/>
  <c r="P8" i="21"/>
  <c r="Z3" i="21"/>
  <c r="AA3" i="21" s="1"/>
  <c r="P3" i="21"/>
  <c r="Z20" i="21"/>
  <c r="AA20" i="21" s="1"/>
  <c r="P20" i="21"/>
  <c r="Z80" i="21"/>
  <c r="AA80" i="21" s="1"/>
  <c r="P80" i="21"/>
  <c r="Z37" i="21"/>
  <c r="AA37" i="21" s="1"/>
  <c r="P37" i="21"/>
  <c r="Z78" i="21"/>
  <c r="AA78" i="21" s="1"/>
  <c r="P78" i="21"/>
  <c r="Z81" i="21"/>
  <c r="AA81" i="21" s="1"/>
  <c r="P81" i="21"/>
  <c r="Z12" i="21"/>
  <c r="AA12" i="21" s="1"/>
  <c r="P12" i="21"/>
  <c r="Z10" i="21"/>
  <c r="AA10" i="21" s="1"/>
  <c r="P10" i="21"/>
  <c r="Z9" i="21"/>
  <c r="AA9" i="21" s="1"/>
  <c r="P9" i="21"/>
  <c r="Z24" i="21"/>
  <c r="AA24" i="21" s="1"/>
  <c r="P24" i="21"/>
  <c r="Z5" i="21"/>
  <c r="AA5" i="21" s="1"/>
  <c r="P5" i="21"/>
  <c r="P7" i="21"/>
  <c r="Z7" i="21"/>
  <c r="AA7" i="21" s="1"/>
  <c r="P22" i="21"/>
  <c r="Z22" i="21"/>
  <c r="AA22" i="21" s="1"/>
  <c r="Z11" i="21"/>
  <c r="AA11" i="21" s="1"/>
  <c r="P11" i="21"/>
  <c r="Z13" i="21"/>
  <c r="AA13" i="21" s="1"/>
  <c r="P13" i="21"/>
  <c r="Z14" i="21"/>
  <c r="AA14" i="21" s="1"/>
  <c r="P14" i="21"/>
  <c r="Z15" i="21"/>
  <c r="AA15" i="21" s="1"/>
  <c r="P15" i="21"/>
  <c r="Z16" i="21"/>
  <c r="AA16" i="21" s="1"/>
  <c r="P16" i="21"/>
  <c r="Z17" i="21"/>
  <c r="AA17" i="21" s="1"/>
  <c r="P17" i="21"/>
  <c r="Z18" i="21"/>
  <c r="AA18" i="21" s="1"/>
  <c r="P18" i="21"/>
  <c r="Z19" i="21"/>
  <c r="AA19" i="21" s="1"/>
  <c r="P19" i="21"/>
  <c r="Z21" i="21"/>
  <c r="AA21" i="21" s="1"/>
  <c r="P21" i="21"/>
  <c r="Z23" i="21"/>
  <c r="AA23" i="21" s="1"/>
  <c r="P23" i="21"/>
  <c r="Z25" i="21"/>
  <c r="AA25" i="21" s="1"/>
  <c r="P25" i="21"/>
  <c r="Z26" i="21"/>
  <c r="AA26" i="21" s="1"/>
  <c r="P26" i="21"/>
  <c r="Z27" i="21"/>
  <c r="AA27" i="21" s="1"/>
  <c r="P27" i="21"/>
  <c r="Z28" i="21"/>
  <c r="AA28" i="21" s="1"/>
  <c r="P28" i="21"/>
  <c r="Z29" i="21"/>
  <c r="AA29" i="21" s="1"/>
  <c r="P29" i="21"/>
  <c r="Z30" i="21"/>
  <c r="AA30" i="21" s="1"/>
  <c r="P30" i="21"/>
  <c r="Z31" i="21"/>
  <c r="AA31" i="21" s="1"/>
  <c r="P31" i="21"/>
  <c r="Z32" i="21"/>
  <c r="AA32" i="21" s="1"/>
  <c r="P32" i="21"/>
  <c r="Z33" i="21"/>
  <c r="AA33" i="21" s="1"/>
  <c r="P33" i="21"/>
  <c r="Z34" i="21"/>
  <c r="AA34" i="21" s="1"/>
  <c r="P34" i="21"/>
  <c r="Z35" i="21"/>
  <c r="AA35" i="21" s="1"/>
  <c r="P35" i="21"/>
  <c r="Z36" i="21"/>
  <c r="AA36" i="21" s="1"/>
  <c r="P36" i="21"/>
  <c r="Z38" i="21"/>
  <c r="AA38" i="21" s="1"/>
  <c r="P38" i="21"/>
  <c r="Z39" i="21"/>
  <c r="AA39" i="21" s="1"/>
  <c r="P39" i="21"/>
  <c r="Z40" i="21"/>
  <c r="AA40" i="21" s="1"/>
  <c r="P40" i="21"/>
  <c r="Z41" i="21"/>
  <c r="AA41" i="21" s="1"/>
  <c r="P41" i="21"/>
  <c r="Z42" i="21"/>
  <c r="AA42" i="21" s="1"/>
  <c r="P42" i="21"/>
  <c r="Z43" i="21"/>
  <c r="AA43" i="21" s="1"/>
  <c r="P43" i="21"/>
  <c r="Z44" i="21"/>
  <c r="AA44" i="21" s="1"/>
  <c r="P44" i="21"/>
  <c r="Z45" i="21"/>
  <c r="AA45" i="21" s="1"/>
  <c r="P45" i="21"/>
  <c r="Z46" i="21"/>
  <c r="AA46" i="21" s="1"/>
  <c r="P46" i="21"/>
  <c r="Z47" i="21"/>
  <c r="AA47" i="21" s="1"/>
  <c r="P47" i="21"/>
  <c r="Z48" i="21"/>
  <c r="AA48" i="21" s="1"/>
  <c r="P48" i="21"/>
  <c r="Z49" i="21"/>
  <c r="AA49" i="21" s="1"/>
  <c r="P49" i="21"/>
  <c r="Z50" i="21"/>
  <c r="AA50" i="21" s="1"/>
  <c r="P50" i="21"/>
  <c r="Z51" i="21"/>
  <c r="AA51" i="21" s="1"/>
  <c r="P51" i="21"/>
  <c r="Z52" i="21"/>
  <c r="AA52" i="21" s="1"/>
  <c r="P52" i="21"/>
  <c r="Z53" i="21"/>
  <c r="AA53" i="21" s="1"/>
  <c r="P53" i="21"/>
  <c r="Z54" i="21"/>
  <c r="AA54" i="21" s="1"/>
  <c r="P54" i="21"/>
  <c r="Z55" i="21"/>
  <c r="AA55" i="21" s="1"/>
  <c r="P55" i="21"/>
  <c r="Z56" i="21"/>
  <c r="AA56" i="21" s="1"/>
  <c r="P56" i="21"/>
  <c r="Z57" i="21"/>
  <c r="AA57" i="21" s="1"/>
  <c r="P57" i="21"/>
  <c r="Z58" i="21"/>
  <c r="AA58" i="21" s="1"/>
  <c r="P58" i="21"/>
  <c r="Z59" i="21"/>
  <c r="AA59" i="21" s="1"/>
  <c r="P59" i="21"/>
  <c r="Z60" i="21"/>
  <c r="AA60" i="21" s="1"/>
  <c r="P60" i="21"/>
  <c r="Z61" i="21"/>
  <c r="AA61" i="21" s="1"/>
  <c r="P61" i="21"/>
  <c r="Z62" i="21"/>
  <c r="AA62" i="21" s="1"/>
  <c r="P62" i="21"/>
  <c r="Z63" i="21"/>
  <c r="AA63" i="21" s="1"/>
  <c r="P63" i="21"/>
  <c r="Z64" i="21"/>
  <c r="AA64" i="21" s="1"/>
  <c r="P64" i="21"/>
  <c r="Z65" i="21"/>
  <c r="AA65" i="21" s="1"/>
  <c r="P65" i="21"/>
  <c r="Z66" i="21"/>
  <c r="AA66" i="21" s="1"/>
  <c r="P66" i="21"/>
  <c r="Z67" i="21"/>
  <c r="AA67" i="21" s="1"/>
  <c r="P67" i="21"/>
  <c r="Z68" i="21"/>
  <c r="AA68" i="21" s="1"/>
  <c r="P68" i="21"/>
  <c r="Z69" i="21"/>
  <c r="AA69" i="21" s="1"/>
  <c r="P69" i="21"/>
  <c r="Z70" i="21"/>
  <c r="AA70" i="21" s="1"/>
  <c r="P70" i="21"/>
  <c r="Z71" i="21"/>
  <c r="AA71" i="21" s="1"/>
  <c r="P71" i="21"/>
  <c r="Z72" i="21"/>
  <c r="AA72" i="21" s="1"/>
  <c r="P72" i="21"/>
  <c r="Z73" i="21"/>
  <c r="AA73" i="21" s="1"/>
  <c r="P73" i="21"/>
  <c r="Z74" i="21"/>
  <c r="AA74" i="21" s="1"/>
  <c r="P74" i="21"/>
  <c r="Z75" i="21"/>
  <c r="AA75" i="21" s="1"/>
  <c r="P75" i="21"/>
  <c r="Z76" i="21"/>
  <c r="AA76" i="21" s="1"/>
  <c r="P76" i="21"/>
  <c r="Z77" i="21"/>
  <c r="AA77" i="21" s="1"/>
  <c r="P77" i="21"/>
  <c r="Z79" i="21"/>
  <c r="AA79" i="21" s="1"/>
  <c r="P79" i="21"/>
  <c r="Z82" i="21"/>
  <c r="AA82" i="21" s="1"/>
  <c r="P82" i="21"/>
  <c r="Z83" i="21"/>
  <c r="AA83" i="21" s="1"/>
  <c r="P83" i="21"/>
  <c r="Z84" i="21"/>
  <c r="AA84" i="21" s="1"/>
  <c r="P84" i="21"/>
  <c r="Z85" i="21"/>
  <c r="AA85" i="21" s="1"/>
  <c r="P85" i="21"/>
  <c r="Z86" i="21"/>
  <c r="AA86" i="21" s="1"/>
  <c r="P86" i="21"/>
  <c r="Z87" i="21"/>
  <c r="AA87" i="21" s="1"/>
  <c r="P87" i="21"/>
  <c r="Z88" i="21"/>
  <c r="AA88" i="21" s="1"/>
  <c r="P88" i="21"/>
  <c r="Z89" i="21"/>
  <c r="AA89" i="21" s="1"/>
  <c r="P89" i="21"/>
  <c r="Z90" i="21"/>
  <c r="AA90" i="21" s="1"/>
  <c r="P90" i="21"/>
  <c r="Z91" i="21"/>
  <c r="AA91" i="21" s="1"/>
  <c r="P91" i="21"/>
  <c r="Z92" i="21"/>
  <c r="AA92" i="21" s="1"/>
  <c r="P92" i="21"/>
  <c r="Z93" i="21"/>
  <c r="AA93" i="21" s="1"/>
  <c r="P93" i="21"/>
  <c r="Z94" i="21"/>
  <c r="AA94" i="21" s="1"/>
  <c r="P94" i="21"/>
  <c r="Z95" i="21"/>
  <c r="AA95" i="21" s="1"/>
  <c r="P95" i="21"/>
  <c r="Z96" i="21"/>
  <c r="AA96" i="21" s="1"/>
  <c r="P96" i="21"/>
  <c r="Z97" i="21"/>
  <c r="AA97" i="21" s="1"/>
  <c r="P97" i="21"/>
  <c r="Z98" i="21"/>
  <c r="AA98" i="21" s="1"/>
  <c r="P98" i="21"/>
  <c r="Z99" i="21"/>
  <c r="AA99" i="21" s="1"/>
  <c r="P99" i="21"/>
  <c r="Z100" i="21"/>
  <c r="AA100" i="21" s="1"/>
  <c r="P100" i="21"/>
  <c r="Z101" i="21"/>
  <c r="AA101" i="21" s="1"/>
  <c r="P101" i="21"/>
  <c r="Z102" i="21"/>
  <c r="AA102" i="21" s="1"/>
  <c r="P102" i="21"/>
  <c r="AP401" i="20"/>
  <c r="G9" i="17"/>
  <c r="J9" i="22" s="1"/>
  <c r="G10" i="17"/>
  <c r="J10" i="22" s="1"/>
  <c r="G11" i="17"/>
  <c r="J11" i="22" s="1"/>
  <c r="G13" i="17"/>
  <c r="J13" i="22" s="1"/>
  <c r="G14" i="17"/>
  <c r="J14" i="22" s="1"/>
  <c r="G15" i="17"/>
  <c r="J15" i="22" s="1"/>
  <c r="G16" i="17"/>
  <c r="J16" i="22" s="1"/>
  <c r="M16" i="22" s="1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2" i="22"/>
  <c r="M63" i="22"/>
  <c r="M64" i="22"/>
  <c r="M65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3" i="22"/>
  <c r="M94" i="22"/>
  <c r="M95" i="22"/>
  <c r="M98" i="22"/>
  <c r="M99" i="22"/>
  <c r="M100" i="22"/>
  <c r="M101" i="22"/>
  <c r="M102" i="22"/>
  <c r="M103" i="22"/>
  <c r="M105" i="22"/>
  <c r="M106" i="22"/>
  <c r="M107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2" i="22"/>
  <c r="O63" i="22"/>
  <c r="O64" i="22"/>
  <c r="O65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3" i="22"/>
  <c r="O94" i="22"/>
  <c r="O95" i="22"/>
  <c r="O98" i="22"/>
  <c r="O99" i="22"/>
  <c r="O100" i="22"/>
  <c r="O101" i="22"/>
  <c r="O102" i="22"/>
  <c r="O103" i="22"/>
  <c r="O105" i="22"/>
  <c r="O106" i="22"/>
  <c r="O107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AL303" i="20"/>
  <c r="AM303" i="20" s="1"/>
  <c r="AL304" i="20"/>
  <c r="AL305" i="20"/>
  <c r="AM305" i="20" s="1"/>
  <c r="AL306" i="20"/>
  <c r="AL307" i="20"/>
  <c r="AM307" i="20" s="1"/>
  <c r="AL308" i="20"/>
  <c r="AM308" i="20" s="1"/>
  <c r="AL309" i="20"/>
  <c r="AM309" i="20" s="1"/>
  <c r="AL310" i="20"/>
  <c r="AM310" i="20" s="1"/>
  <c r="AL311" i="20"/>
  <c r="AM311" i="20" s="1"/>
  <c r="AL312" i="20"/>
  <c r="AM312" i="20" s="1"/>
  <c r="AL313" i="20"/>
  <c r="AM313" i="20" s="1"/>
  <c r="AL314" i="20"/>
  <c r="AM314" i="20" s="1"/>
  <c r="AL315" i="20"/>
  <c r="AM315" i="20" s="1"/>
  <c r="AL316" i="20"/>
  <c r="AM316" i="20" s="1"/>
  <c r="AL317" i="20"/>
  <c r="AM317" i="20" s="1"/>
  <c r="AL318" i="20"/>
  <c r="AM318" i="20" s="1"/>
  <c r="AL319" i="20"/>
  <c r="AM319" i="20" s="1"/>
  <c r="AL320" i="20"/>
  <c r="AL321" i="20"/>
  <c r="AM321" i="20" s="1"/>
  <c r="AL322" i="20"/>
  <c r="AM322" i="20" s="1"/>
  <c r="AL323" i="20"/>
  <c r="AM323" i="20" s="1"/>
  <c r="AL324" i="20"/>
  <c r="AM324" i="20" s="1"/>
  <c r="AL325" i="20"/>
  <c r="AM325" i="20" s="1"/>
  <c r="AL326" i="20"/>
  <c r="AM326" i="20" s="1"/>
  <c r="AL327" i="20"/>
  <c r="AM327" i="20" s="1"/>
  <c r="AL328" i="20"/>
  <c r="AM328" i="20" s="1"/>
  <c r="AL329" i="20"/>
  <c r="AM329" i="20" s="1"/>
  <c r="AL330" i="20"/>
  <c r="AL331" i="20"/>
  <c r="AM331" i="20" s="1"/>
  <c r="AL332" i="20"/>
  <c r="AM332" i="20" s="1"/>
  <c r="AL333" i="20"/>
  <c r="AM333" i="20" s="1"/>
  <c r="AL334" i="20"/>
  <c r="AM334" i="20" s="1"/>
  <c r="AL335" i="20"/>
  <c r="AM335" i="20" s="1"/>
  <c r="AL336" i="20"/>
  <c r="AL337" i="20"/>
  <c r="AM337" i="20" s="1"/>
  <c r="AL338" i="20"/>
  <c r="AL339" i="20"/>
  <c r="AM339" i="20" s="1"/>
  <c r="AL340" i="20"/>
  <c r="AM340" i="20" s="1"/>
  <c r="AL341" i="20"/>
  <c r="AM341" i="20" s="1"/>
  <c r="AL342" i="20"/>
  <c r="AM342" i="20" s="1"/>
  <c r="AL343" i="20"/>
  <c r="AM343" i="20" s="1"/>
  <c r="AL344" i="20"/>
  <c r="AM344" i="20" s="1"/>
  <c r="AL345" i="20"/>
  <c r="AL346" i="20"/>
  <c r="AM346" i="20" s="1"/>
  <c r="AL347" i="20"/>
  <c r="AM347" i="20" s="1"/>
  <c r="AL348" i="20"/>
  <c r="AM348" i="20" s="1"/>
  <c r="AL349" i="20"/>
  <c r="AM349" i="20" s="1"/>
  <c r="AL350" i="20"/>
  <c r="AM350" i="20" s="1"/>
  <c r="AL351" i="20"/>
  <c r="AM351" i="20" s="1"/>
  <c r="AL352" i="20"/>
  <c r="AL353" i="20"/>
  <c r="AL354" i="20"/>
  <c r="AM354" i="20" s="1"/>
  <c r="AL355" i="20"/>
  <c r="AM355" i="20" s="1"/>
  <c r="AL356" i="20"/>
  <c r="AM356" i="20" s="1"/>
  <c r="AL357" i="20"/>
  <c r="AM357" i="20" s="1"/>
  <c r="AL358" i="20"/>
  <c r="AM358" i="20" s="1"/>
  <c r="AL359" i="20"/>
  <c r="AM359" i="20" s="1"/>
  <c r="AL360" i="20"/>
  <c r="AM360" i="20" s="1"/>
  <c r="AL361" i="20"/>
  <c r="AM361" i="20" s="1"/>
  <c r="AL362" i="20"/>
  <c r="AL363" i="20"/>
  <c r="AM363" i="20" s="1"/>
  <c r="AL364" i="20"/>
  <c r="AM364" i="20" s="1"/>
  <c r="AL365" i="20"/>
  <c r="AM365" i="20" s="1"/>
  <c r="AL366" i="20"/>
  <c r="AM366" i="20" s="1"/>
  <c r="AL367" i="20"/>
  <c r="AM367" i="20" s="1"/>
  <c r="AL368" i="20"/>
  <c r="AL369" i="20"/>
  <c r="AM369" i="20" s="1"/>
  <c r="AL370" i="20"/>
  <c r="AL371" i="20"/>
  <c r="AM371" i="20" s="1"/>
  <c r="AL372" i="20"/>
  <c r="AM372" i="20" s="1"/>
  <c r="AL373" i="20"/>
  <c r="AM373" i="20" s="1"/>
  <c r="AL374" i="20"/>
  <c r="AM374" i="20" s="1"/>
  <c r="AL375" i="20"/>
  <c r="AM375" i="20" s="1"/>
  <c r="AL376" i="20"/>
  <c r="AM376" i="20" s="1"/>
  <c r="AL377" i="20"/>
  <c r="AM377" i="20" s="1"/>
  <c r="AL378" i="20"/>
  <c r="AM378" i="20" s="1"/>
  <c r="AL379" i="20"/>
  <c r="AM379" i="20" s="1"/>
  <c r="AL380" i="20"/>
  <c r="AM380" i="20" s="1"/>
  <c r="AL381" i="20"/>
  <c r="AM381" i="20" s="1"/>
  <c r="AL382" i="20"/>
  <c r="AM382" i="20" s="1"/>
  <c r="AL383" i="20"/>
  <c r="AM383" i="20" s="1"/>
  <c r="AL384" i="20"/>
  <c r="AL385" i="20"/>
  <c r="AM385" i="20" s="1"/>
  <c r="AL386" i="20"/>
  <c r="AM386" i="20" s="1"/>
  <c r="AL387" i="20"/>
  <c r="AM387" i="20" s="1"/>
  <c r="AL388" i="20"/>
  <c r="AM388" i="20" s="1"/>
  <c r="AL389" i="20"/>
  <c r="AM389" i="20" s="1"/>
  <c r="AL390" i="20"/>
  <c r="AM390" i="20" s="1"/>
  <c r="AL391" i="20"/>
  <c r="AM391" i="20" s="1"/>
  <c r="AL392" i="20"/>
  <c r="AM392" i="20" s="1"/>
  <c r="AL393" i="20"/>
  <c r="AM393" i="20" s="1"/>
  <c r="AL394" i="20"/>
  <c r="AL395" i="20"/>
  <c r="AM395" i="20" s="1"/>
  <c r="AL396" i="20"/>
  <c r="AM396" i="20" s="1"/>
  <c r="AL397" i="20"/>
  <c r="AM397" i="20" s="1"/>
  <c r="AL398" i="20"/>
  <c r="AM398" i="20" s="1"/>
  <c r="AL399" i="20"/>
  <c r="AM399" i="20" s="1"/>
  <c r="AL400" i="20"/>
  <c r="AL401" i="20"/>
  <c r="AM401" i="20" s="1"/>
  <c r="AN303" i="20"/>
  <c r="AM304" i="20"/>
  <c r="AN304" i="20"/>
  <c r="AN305" i="20"/>
  <c r="AM306" i="20"/>
  <c r="AN306" i="20"/>
  <c r="AN307" i="20"/>
  <c r="AN308" i="20"/>
  <c r="AN309" i="20"/>
  <c r="AN310" i="20"/>
  <c r="AN311" i="20"/>
  <c r="AN312" i="20"/>
  <c r="AN313" i="20"/>
  <c r="AN314" i="20"/>
  <c r="AN315" i="20"/>
  <c r="AN316" i="20"/>
  <c r="AN317" i="20"/>
  <c r="AN318" i="20"/>
  <c r="AN319" i="20"/>
  <c r="AM320" i="20"/>
  <c r="AN320" i="20"/>
  <c r="AN321" i="20"/>
  <c r="AN322" i="20"/>
  <c r="AN323" i="20"/>
  <c r="AN324" i="20"/>
  <c r="AN325" i="20"/>
  <c r="AN326" i="20"/>
  <c r="AN327" i="20"/>
  <c r="AN328" i="20"/>
  <c r="AN329" i="20"/>
  <c r="AM330" i="20"/>
  <c r="AN330" i="20"/>
  <c r="AN331" i="20"/>
  <c r="AN332" i="20"/>
  <c r="AN333" i="20"/>
  <c r="AN334" i="20"/>
  <c r="AN335" i="20"/>
  <c r="AM336" i="20"/>
  <c r="AN336" i="20"/>
  <c r="AN337" i="20"/>
  <c r="AM338" i="20"/>
  <c r="AN338" i="20"/>
  <c r="AN339" i="20"/>
  <c r="AN340" i="20"/>
  <c r="AN341" i="20"/>
  <c r="AN342" i="20"/>
  <c r="AN343" i="20"/>
  <c r="AN344" i="20"/>
  <c r="AM345" i="20"/>
  <c r="AN345" i="20"/>
  <c r="AN346" i="20"/>
  <c r="AN347" i="20"/>
  <c r="AN348" i="20"/>
  <c r="AN349" i="20"/>
  <c r="AN350" i="20"/>
  <c r="AN351" i="20"/>
  <c r="AM352" i="20"/>
  <c r="AN352" i="20"/>
  <c r="AM353" i="20"/>
  <c r="AN353" i="20"/>
  <c r="AN354" i="20"/>
  <c r="AN355" i="20"/>
  <c r="AN356" i="20"/>
  <c r="AN357" i="20"/>
  <c r="AN358" i="20"/>
  <c r="AN359" i="20"/>
  <c r="AN360" i="20"/>
  <c r="AN361" i="20"/>
  <c r="AM362" i="20"/>
  <c r="AN362" i="20"/>
  <c r="AN363" i="20"/>
  <c r="AN364" i="20"/>
  <c r="AN365" i="20"/>
  <c r="AN366" i="20"/>
  <c r="AN367" i="20"/>
  <c r="AM368" i="20"/>
  <c r="AN368" i="20"/>
  <c r="AN369" i="20"/>
  <c r="AM370" i="20"/>
  <c r="AN370" i="20"/>
  <c r="AN371" i="20"/>
  <c r="AN372" i="20"/>
  <c r="AN373" i="20"/>
  <c r="AN374" i="20"/>
  <c r="AN375" i="20"/>
  <c r="AN376" i="20"/>
  <c r="AN377" i="20"/>
  <c r="AN378" i="20"/>
  <c r="AN379" i="20"/>
  <c r="AN380" i="20"/>
  <c r="AN381" i="20"/>
  <c r="AN382" i="20"/>
  <c r="AN383" i="20"/>
  <c r="AM384" i="20"/>
  <c r="AN384" i="20"/>
  <c r="AN385" i="20"/>
  <c r="AN386" i="20"/>
  <c r="AN387" i="20"/>
  <c r="AN388" i="20"/>
  <c r="AN389" i="20"/>
  <c r="AN390" i="20"/>
  <c r="AN391" i="20"/>
  <c r="AN392" i="20"/>
  <c r="AN393" i="20"/>
  <c r="AM394" i="20"/>
  <c r="AN394" i="20"/>
  <c r="AN395" i="20"/>
  <c r="AN396" i="20"/>
  <c r="AN397" i="20"/>
  <c r="AN398" i="20"/>
  <c r="AN399" i="20"/>
  <c r="AM400" i="20"/>
  <c r="AN400" i="20"/>
  <c r="AN401" i="20"/>
  <c r="AP400" i="20"/>
  <c r="AP399" i="20"/>
  <c r="AP398" i="20"/>
  <c r="AP397" i="20"/>
  <c r="AP396" i="20"/>
  <c r="AP395" i="20"/>
  <c r="AP394" i="20"/>
  <c r="AP393" i="20"/>
  <c r="AP392" i="20"/>
  <c r="AP391" i="20"/>
  <c r="AP390" i="20"/>
  <c r="AP389" i="20"/>
  <c r="AP388" i="20"/>
  <c r="AP387" i="20"/>
  <c r="AP386" i="20"/>
  <c r="AP385" i="20"/>
  <c r="AP384" i="20"/>
  <c r="AP383" i="20"/>
  <c r="AP382" i="20"/>
  <c r="AP381" i="20"/>
  <c r="AP380" i="20"/>
  <c r="AP379" i="20"/>
  <c r="AP378" i="20"/>
  <c r="AP377" i="20"/>
  <c r="AP376" i="20"/>
  <c r="AP375" i="20"/>
  <c r="AP374" i="20"/>
  <c r="AP373" i="20"/>
  <c r="AP372" i="20"/>
  <c r="AP371" i="20"/>
  <c r="AP370" i="20"/>
  <c r="AP369" i="20"/>
  <c r="AP368" i="20"/>
  <c r="AP367" i="20"/>
  <c r="AP366" i="20"/>
  <c r="AP365" i="20"/>
  <c r="AP364" i="20"/>
  <c r="AP363" i="20"/>
  <c r="AP362" i="20"/>
  <c r="AP361" i="20"/>
  <c r="AP360" i="20"/>
  <c r="AP359" i="20"/>
  <c r="AP358" i="20"/>
  <c r="AP357" i="20"/>
  <c r="AP356" i="20"/>
  <c r="AP355" i="20"/>
  <c r="AP354" i="20"/>
  <c r="AP353" i="20"/>
  <c r="AP352" i="20"/>
  <c r="AP351" i="20"/>
  <c r="AP350" i="20"/>
  <c r="AP349" i="20"/>
  <c r="AP348" i="20"/>
  <c r="AP347" i="20"/>
  <c r="AP346" i="20"/>
  <c r="AP345" i="20"/>
  <c r="AP344" i="20"/>
  <c r="AP343" i="20"/>
  <c r="AP342" i="20"/>
  <c r="AP341" i="20"/>
  <c r="AP340" i="20"/>
  <c r="AP339" i="20"/>
  <c r="AP338" i="20"/>
  <c r="AP337" i="20"/>
  <c r="AP336" i="20"/>
  <c r="AP335" i="20"/>
  <c r="AP334" i="20"/>
  <c r="AP333" i="20"/>
  <c r="AP332" i="20"/>
  <c r="AP331" i="20"/>
  <c r="AP330" i="20"/>
  <c r="AP329" i="20"/>
  <c r="AP328" i="20"/>
  <c r="AP327" i="20"/>
  <c r="AP326" i="20"/>
  <c r="AP325" i="20"/>
  <c r="AP324" i="20"/>
  <c r="AP323" i="20"/>
  <c r="AP322" i="20"/>
  <c r="AP321" i="20"/>
  <c r="AP320" i="20"/>
  <c r="AP319" i="20"/>
  <c r="AP318" i="20"/>
  <c r="AP317" i="20"/>
  <c r="AP316" i="20"/>
  <c r="AP315" i="20"/>
  <c r="AP314" i="20"/>
  <c r="AP313" i="20"/>
  <c r="AP312" i="20"/>
  <c r="AP311" i="20"/>
  <c r="AP310" i="20"/>
  <c r="AP309" i="20"/>
  <c r="AP308" i="20"/>
  <c r="AP307" i="20"/>
  <c r="AP306" i="20"/>
  <c r="AP305" i="20"/>
  <c r="AP304" i="20"/>
  <c r="AP303" i="20"/>
  <c r="D64" i="40"/>
  <c r="Z11" i="31" s="1"/>
  <c r="D64" i="37"/>
  <c r="V11" i="31" s="1"/>
  <c r="P2" i="21"/>
  <c r="I109" i="22"/>
  <c r="P109" i="22"/>
  <c r="I110" i="22"/>
  <c r="P110" i="22"/>
  <c r="I111" i="22"/>
  <c r="P111" i="22"/>
  <c r="I112" i="22"/>
  <c r="P112" i="22"/>
  <c r="I113" i="22"/>
  <c r="P113" i="22"/>
  <c r="I114" i="22"/>
  <c r="P114" i="22"/>
  <c r="I115" i="22"/>
  <c r="P115" i="22"/>
  <c r="I116" i="22"/>
  <c r="P116" i="22"/>
  <c r="I117" i="22"/>
  <c r="P117" i="22"/>
  <c r="I118" i="22"/>
  <c r="P118" i="22"/>
  <c r="I119" i="22"/>
  <c r="P119" i="22"/>
  <c r="I120" i="22"/>
  <c r="P120" i="22"/>
  <c r="I121" i="22"/>
  <c r="P121" i="22"/>
  <c r="I122" i="22"/>
  <c r="P122" i="22"/>
  <c r="I123" i="22"/>
  <c r="P123" i="22"/>
  <c r="I124" i="22"/>
  <c r="P124" i="22"/>
  <c r="I125" i="22"/>
  <c r="P125" i="22"/>
  <c r="I126" i="22"/>
  <c r="P126" i="22"/>
  <c r="I127" i="22"/>
  <c r="P127" i="22"/>
  <c r="I128" i="22"/>
  <c r="P128" i="22"/>
  <c r="I129" i="22"/>
  <c r="P129" i="22"/>
  <c r="I130" i="22"/>
  <c r="P130" i="22"/>
  <c r="I131" i="22"/>
  <c r="P131" i="22"/>
  <c r="I132" i="22"/>
  <c r="P132" i="22"/>
  <c r="I133" i="22"/>
  <c r="P133" i="22"/>
  <c r="I134" i="22"/>
  <c r="P134" i="22"/>
  <c r="I135" i="22"/>
  <c r="P135" i="22"/>
  <c r="I136" i="22"/>
  <c r="P136" i="22"/>
  <c r="I137" i="22"/>
  <c r="P137" i="22"/>
  <c r="I138" i="22"/>
  <c r="P138" i="22"/>
  <c r="I139" i="22"/>
  <c r="P139" i="22"/>
  <c r="I140" i="22"/>
  <c r="P140" i="22"/>
  <c r="I141" i="22"/>
  <c r="P141" i="22"/>
  <c r="I142" i="22"/>
  <c r="P142" i="22"/>
  <c r="I143" i="22"/>
  <c r="P143" i="22"/>
  <c r="I144" i="22"/>
  <c r="P144" i="22"/>
  <c r="I145" i="22"/>
  <c r="P145" i="22"/>
  <c r="I146" i="22"/>
  <c r="P146" i="22"/>
  <c r="I147" i="22"/>
  <c r="P147" i="22"/>
  <c r="I148" i="22"/>
  <c r="P148" i="22"/>
  <c r="I149" i="22"/>
  <c r="P149" i="22"/>
  <c r="I150" i="22"/>
  <c r="P150" i="22"/>
  <c r="I151" i="22"/>
  <c r="P151" i="22"/>
  <c r="I152" i="22"/>
  <c r="P152" i="22"/>
  <c r="I153" i="22"/>
  <c r="P153" i="22"/>
  <c r="I154" i="22"/>
  <c r="P154" i="22"/>
  <c r="I155" i="22"/>
  <c r="P155" i="22"/>
  <c r="I156" i="22"/>
  <c r="P156" i="22"/>
  <c r="I157" i="22"/>
  <c r="P157" i="22"/>
  <c r="I158" i="22"/>
  <c r="P158" i="22"/>
  <c r="I159" i="22"/>
  <c r="P159" i="22"/>
  <c r="I160" i="22"/>
  <c r="P160" i="22"/>
  <c r="I161" i="22"/>
  <c r="P161" i="22"/>
  <c r="I162" i="22"/>
  <c r="P162" i="22"/>
  <c r="I163" i="22"/>
  <c r="P163" i="22"/>
  <c r="I164" i="22"/>
  <c r="P164" i="22"/>
  <c r="I165" i="22"/>
  <c r="P165" i="22"/>
  <c r="I166" i="22"/>
  <c r="P166" i="22"/>
  <c r="I167" i="22"/>
  <c r="P167" i="22"/>
  <c r="I168" i="22"/>
  <c r="P168" i="22"/>
  <c r="I169" i="22"/>
  <c r="P169" i="22"/>
  <c r="I170" i="22"/>
  <c r="P170" i="22"/>
  <c r="I171" i="22"/>
  <c r="P171" i="22"/>
  <c r="I172" i="22"/>
  <c r="P172" i="22"/>
  <c r="I173" i="22"/>
  <c r="P173" i="22"/>
  <c r="I174" i="22"/>
  <c r="P174" i="22"/>
  <c r="I175" i="22"/>
  <c r="P175" i="22"/>
  <c r="I176" i="22"/>
  <c r="P176" i="22"/>
  <c r="I177" i="22"/>
  <c r="P177" i="22"/>
  <c r="I178" i="22"/>
  <c r="P178" i="22"/>
  <c r="I179" i="22"/>
  <c r="P179" i="22"/>
  <c r="I180" i="22"/>
  <c r="P180" i="22"/>
  <c r="I181" i="22"/>
  <c r="P181" i="22"/>
  <c r="I182" i="22"/>
  <c r="P182" i="22"/>
  <c r="I183" i="22"/>
  <c r="P183" i="22"/>
  <c r="I184" i="22"/>
  <c r="P184" i="22"/>
  <c r="I185" i="22"/>
  <c r="P185" i="22"/>
  <c r="I186" i="22"/>
  <c r="P186" i="22"/>
  <c r="I187" i="22"/>
  <c r="P187" i="22"/>
  <c r="I188" i="22"/>
  <c r="P188" i="22"/>
  <c r="I189" i="22"/>
  <c r="P189" i="22"/>
  <c r="I190" i="22"/>
  <c r="P190" i="22"/>
  <c r="I191" i="22"/>
  <c r="P191" i="22"/>
  <c r="I192" i="22"/>
  <c r="P192" i="22"/>
  <c r="I193" i="22"/>
  <c r="P193" i="22"/>
  <c r="I194" i="22"/>
  <c r="P194" i="22"/>
  <c r="I195" i="22"/>
  <c r="P195" i="22"/>
  <c r="I196" i="22"/>
  <c r="P196" i="22"/>
  <c r="I197" i="22"/>
  <c r="P197" i="22"/>
  <c r="I198" i="22"/>
  <c r="P198" i="22"/>
  <c r="I199" i="22"/>
  <c r="P199" i="22"/>
  <c r="I200" i="22"/>
  <c r="P200" i="22"/>
  <c r="I201" i="22"/>
  <c r="P201" i="22"/>
  <c r="I202" i="22"/>
  <c r="P202" i="22"/>
  <c r="I203" i="22"/>
  <c r="P203" i="22"/>
  <c r="I204" i="22"/>
  <c r="P204" i="22"/>
  <c r="I205" i="22"/>
  <c r="P205" i="22"/>
  <c r="I206" i="22"/>
  <c r="P206" i="22"/>
  <c r="I207" i="22"/>
  <c r="P207" i="22"/>
  <c r="I208" i="22"/>
  <c r="P208" i="22"/>
  <c r="G103" i="26"/>
  <c r="F103" i="19"/>
  <c r="C253" i="19"/>
  <c r="F253" i="19" s="1"/>
  <c r="K4" i="21"/>
  <c r="C3" i="5" s="1"/>
  <c r="D3" i="5"/>
  <c r="K5" i="21"/>
  <c r="C4" i="5" s="1"/>
  <c r="D4" i="5"/>
  <c r="K6" i="21"/>
  <c r="C5" i="5" s="1"/>
  <c r="D5" i="5"/>
  <c r="K7" i="21"/>
  <c r="C6" i="5" s="1"/>
  <c r="D6" i="5"/>
  <c r="K8" i="21"/>
  <c r="C7" i="5" s="1"/>
  <c r="D7" i="5"/>
  <c r="K9" i="21"/>
  <c r="C8" i="5" s="1"/>
  <c r="D8" i="5"/>
  <c r="K10" i="21"/>
  <c r="C9" i="5" s="1"/>
  <c r="D9" i="5"/>
  <c r="K11" i="21"/>
  <c r="C10" i="5" s="1"/>
  <c r="D10" i="5"/>
  <c r="K12" i="21"/>
  <c r="C11" i="5" s="1"/>
  <c r="D11" i="5"/>
  <c r="K13" i="21"/>
  <c r="C12" i="5" s="1"/>
  <c r="D12" i="5"/>
  <c r="K14" i="21"/>
  <c r="C13" i="5" s="1"/>
  <c r="D13" i="5"/>
  <c r="K15" i="21"/>
  <c r="C14" i="5" s="1"/>
  <c r="D14" i="5"/>
  <c r="K16" i="21"/>
  <c r="C15" i="5" s="1"/>
  <c r="D15" i="5"/>
  <c r="K17" i="21"/>
  <c r="C16" i="5" s="1"/>
  <c r="D16" i="5"/>
  <c r="K18" i="21"/>
  <c r="C17" i="5" s="1"/>
  <c r="D17" i="5"/>
  <c r="K19" i="21"/>
  <c r="C18" i="5" s="1"/>
  <c r="D18" i="5"/>
  <c r="K20" i="21"/>
  <c r="C19" i="5" s="1"/>
  <c r="D19" i="5"/>
  <c r="K21" i="21"/>
  <c r="C20" i="5" s="1"/>
  <c r="D20" i="5"/>
  <c r="K22" i="21"/>
  <c r="C21" i="5" s="1"/>
  <c r="D21" i="5"/>
  <c r="K23" i="21"/>
  <c r="C22" i="5" s="1"/>
  <c r="D22" i="5"/>
  <c r="K24" i="21"/>
  <c r="C23" i="5" s="1"/>
  <c r="D23" i="5"/>
  <c r="K25" i="21"/>
  <c r="C24" i="5" s="1"/>
  <c r="D24" i="5"/>
  <c r="K26" i="21"/>
  <c r="C25" i="5" s="1"/>
  <c r="D25" i="5"/>
  <c r="K27" i="21"/>
  <c r="C26" i="5" s="1"/>
  <c r="D26" i="5"/>
  <c r="K28" i="21"/>
  <c r="C27" i="5" s="1"/>
  <c r="D27" i="5"/>
  <c r="K29" i="21"/>
  <c r="C28" i="5" s="1"/>
  <c r="D28" i="5"/>
  <c r="K30" i="21"/>
  <c r="C29" i="5" s="1"/>
  <c r="D29" i="5"/>
  <c r="K31" i="21"/>
  <c r="C30" i="5" s="1"/>
  <c r="D30" i="5"/>
  <c r="K32" i="21"/>
  <c r="C31" i="5" s="1"/>
  <c r="D31" i="5"/>
  <c r="K33" i="21"/>
  <c r="C32" i="5" s="1"/>
  <c r="D32" i="5"/>
  <c r="K34" i="21"/>
  <c r="C33" i="5" s="1"/>
  <c r="D33" i="5"/>
  <c r="K35" i="21"/>
  <c r="C34" i="5" s="1"/>
  <c r="D34" i="5"/>
  <c r="K36" i="21"/>
  <c r="C35" i="5" s="1"/>
  <c r="D35" i="5"/>
  <c r="K37" i="21"/>
  <c r="C36" i="5" s="1"/>
  <c r="D36" i="5"/>
  <c r="K38" i="21"/>
  <c r="C37" i="5" s="1"/>
  <c r="D37" i="5"/>
  <c r="K39" i="21"/>
  <c r="C38" i="5" s="1"/>
  <c r="D38" i="5"/>
  <c r="K40" i="21"/>
  <c r="C39" i="5" s="1"/>
  <c r="D39" i="5"/>
  <c r="K41" i="21"/>
  <c r="C40" i="5" s="1"/>
  <c r="D40" i="5"/>
  <c r="K42" i="21"/>
  <c r="C41" i="5" s="1"/>
  <c r="D41" i="5"/>
  <c r="K43" i="21"/>
  <c r="C42" i="5" s="1"/>
  <c r="D42" i="5"/>
  <c r="K44" i="21"/>
  <c r="C43" i="5" s="1"/>
  <c r="D43" i="5"/>
  <c r="K45" i="21"/>
  <c r="C44" i="5" s="1"/>
  <c r="D44" i="5"/>
  <c r="K46" i="21"/>
  <c r="C45" i="5" s="1"/>
  <c r="D45" i="5"/>
  <c r="K47" i="21"/>
  <c r="C46" i="5" s="1"/>
  <c r="D46" i="5"/>
  <c r="K48" i="21"/>
  <c r="C47" i="5" s="1"/>
  <c r="D47" i="5"/>
  <c r="K49" i="21"/>
  <c r="C48" i="5" s="1"/>
  <c r="D48" i="5"/>
  <c r="K50" i="21"/>
  <c r="C49" i="5" s="1"/>
  <c r="D49" i="5"/>
  <c r="K51" i="21"/>
  <c r="C50" i="5" s="1"/>
  <c r="D50" i="5"/>
  <c r="K52" i="21"/>
  <c r="C51" i="5" s="1"/>
  <c r="D51" i="5"/>
  <c r="K53" i="21"/>
  <c r="C52" i="5" s="1"/>
  <c r="D52" i="5"/>
  <c r="K54" i="21"/>
  <c r="C53" i="5" s="1"/>
  <c r="D53" i="5"/>
  <c r="K55" i="21"/>
  <c r="C54" i="5" s="1"/>
  <c r="D54" i="5"/>
  <c r="K56" i="21"/>
  <c r="C55" i="5" s="1"/>
  <c r="D55" i="5"/>
  <c r="K57" i="21"/>
  <c r="C56" i="5" s="1"/>
  <c r="D56" i="5"/>
  <c r="K58" i="21"/>
  <c r="C57" i="5" s="1"/>
  <c r="D57" i="5"/>
  <c r="K59" i="21"/>
  <c r="C58" i="5" s="1"/>
  <c r="D58" i="5"/>
  <c r="K60" i="21"/>
  <c r="C59" i="5" s="1"/>
  <c r="D59" i="5"/>
  <c r="K61" i="21"/>
  <c r="C60" i="5" s="1"/>
  <c r="D60" i="5"/>
  <c r="K62" i="21"/>
  <c r="C61" i="5" s="1"/>
  <c r="D61" i="5"/>
  <c r="K63" i="21"/>
  <c r="C62" i="5" s="1"/>
  <c r="D62" i="5"/>
  <c r="K64" i="21"/>
  <c r="C63" i="5" s="1"/>
  <c r="D63" i="5"/>
  <c r="K65" i="21"/>
  <c r="C64" i="5" s="1"/>
  <c r="D64" i="5"/>
  <c r="K66" i="21"/>
  <c r="C65" i="5" s="1"/>
  <c r="D65" i="5"/>
  <c r="K67" i="21"/>
  <c r="C66" i="5" s="1"/>
  <c r="D66" i="5"/>
  <c r="K68" i="21"/>
  <c r="C67" i="5" s="1"/>
  <c r="D67" i="5"/>
  <c r="K69" i="21"/>
  <c r="C68" i="5" s="1"/>
  <c r="D68" i="5"/>
  <c r="K70" i="21"/>
  <c r="C69" i="5" s="1"/>
  <c r="D69" i="5"/>
  <c r="K71" i="21"/>
  <c r="C70" i="5" s="1"/>
  <c r="D70" i="5"/>
  <c r="K72" i="21"/>
  <c r="C71" i="5" s="1"/>
  <c r="D71" i="5"/>
  <c r="K73" i="21"/>
  <c r="C72" i="5" s="1"/>
  <c r="D72" i="5"/>
  <c r="K74" i="21"/>
  <c r="C73" i="5" s="1"/>
  <c r="D73" i="5"/>
  <c r="K75" i="21"/>
  <c r="C74" i="5" s="1"/>
  <c r="D74" i="5"/>
  <c r="K76" i="21"/>
  <c r="C75" i="5" s="1"/>
  <c r="D75" i="5"/>
  <c r="K77" i="21"/>
  <c r="C76" i="5" s="1"/>
  <c r="D76" i="5"/>
  <c r="K78" i="21"/>
  <c r="C77" i="5" s="1"/>
  <c r="D77" i="5"/>
  <c r="K79" i="21"/>
  <c r="C78" i="5" s="1"/>
  <c r="D78" i="5"/>
  <c r="K80" i="21"/>
  <c r="C79" i="5" s="1"/>
  <c r="D79" i="5"/>
  <c r="K81" i="21"/>
  <c r="C80" i="5" s="1"/>
  <c r="D80" i="5"/>
  <c r="K82" i="21"/>
  <c r="C81" i="5" s="1"/>
  <c r="D81" i="5"/>
  <c r="K83" i="21"/>
  <c r="C82" i="5" s="1"/>
  <c r="D82" i="5"/>
  <c r="K84" i="21"/>
  <c r="C83" i="5" s="1"/>
  <c r="D83" i="5"/>
  <c r="K85" i="21"/>
  <c r="C84" i="5" s="1"/>
  <c r="D84" i="5"/>
  <c r="K86" i="21"/>
  <c r="C85" i="5" s="1"/>
  <c r="D85" i="5"/>
  <c r="K87" i="21"/>
  <c r="C86" i="5" s="1"/>
  <c r="D86" i="5"/>
  <c r="K88" i="21"/>
  <c r="C87" i="5" s="1"/>
  <c r="D87" i="5"/>
  <c r="K89" i="21"/>
  <c r="C88" i="5" s="1"/>
  <c r="D88" i="5"/>
  <c r="K90" i="21"/>
  <c r="C89" i="5" s="1"/>
  <c r="D89" i="5"/>
  <c r="K91" i="21"/>
  <c r="C90" i="5" s="1"/>
  <c r="D90" i="5"/>
  <c r="K92" i="21"/>
  <c r="C91" i="5" s="1"/>
  <c r="D91" i="5"/>
  <c r="K93" i="21"/>
  <c r="C92" i="5" s="1"/>
  <c r="D92" i="5"/>
  <c r="K94" i="21"/>
  <c r="C93" i="5" s="1"/>
  <c r="D93" i="5"/>
  <c r="K95" i="21"/>
  <c r="C94" i="5" s="1"/>
  <c r="D94" i="5"/>
  <c r="K96" i="21"/>
  <c r="C95" i="5" s="1"/>
  <c r="D95" i="5"/>
  <c r="K97" i="21"/>
  <c r="C96" i="5" s="1"/>
  <c r="D96" i="5"/>
  <c r="K98" i="21"/>
  <c r="C97" i="5" s="1"/>
  <c r="D97" i="5"/>
  <c r="K99" i="21"/>
  <c r="C98" i="5" s="1"/>
  <c r="D98" i="5"/>
  <c r="K100" i="21"/>
  <c r="C99" i="5" s="1"/>
  <c r="D99" i="5"/>
  <c r="K101" i="21"/>
  <c r="C100" i="5" s="1"/>
  <c r="D100" i="5"/>
  <c r="K102" i="21"/>
  <c r="C101" i="5" s="1"/>
  <c r="D101" i="5"/>
  <c r="R9" i="17"/>
  <c r="S9" i="17"/>
  <c r="R10" i="17"/>
  <c r="S10" i="17"/>
  <c r="H9" i="17"/>
  <c r="F9" i="22" s="1"/>
  <c r="H10" i="17"/>
  <c r="F10" i="22" s="1"/>
  <c r="H11" i="17"/>
  <c r="F11" i="22" s="1"/>
  <c r="G14" i="37"/>
  <c r="K12" i="36" s="1"/>
  <c r="R12" i="36" s="1"/>
  <c r="G15" i="37"/>
  <c r="K13" i="36" s="1"/>
  <c r="R13" i="36" s="1"/>
  <c r="G18" i="37"/>
  <c r="K16" i="36" s="1"/>
  <c r="R16" i="36" s="1"/>
  <c r="G19" i="37"/>
  <c r="K17" i="36" s="1"/>
  <c r="R17" i="36" s="1"/>
  <c r="G20" i="37"/>
  <c r="K18" i="36" s="1"/>
  <c r="R18" i="36" s="1"/>
  <c r="G21" i="37"/>
  <c r="K19" i="36" s="1"/>
  <c r="R19" i="36" s="1"/>
  <c r="G22" i="37"/>
  <c r="K20" i="36" s="1"/>
  <c r="R20" i="36" s="1"/>
  <c r="G23" i="37"/>
  <c r="K21" i="36" s="1"/>
  <c r="R21" i="36" s="1"/>
  <c r="G24" i="37"/>
  <c r="K22" i="36" s="1"/>
  <c r="R22" i="36" s="1"/>
  <c r="G25" i="37"/>
  <c r="K23" i="36" s="1"/>
  <c r="R23" i="36" s="1"/>
  <c r="G26" i="37"/>
  <c r="K24" i="36" s="1"/>
  <c r="R24" i="36" s="1"/>
  <c r="G27" i="37"/>
  <c r="K25" i="36" s="1"/>
  <c r="R25" i="36" s="1"/>
  <c r="G28" i="37"/>
  <c r="K26" i="36" s="1"/>
  <c r="R26" i="36" s="1"/>
  <c r="G29" i="37"/>
  <c r="K27" i="36" s="1"/>
  <c r="R27" i="36" s="1"/>
  <c r="G30" i="37"/>
  <c r="K28" i="36" s="1"/>
  <c r="R28" i="36" s="1"/>
  <c r="G31" i="37"/>
  <c r="K29" i="36" s="1"/>
  <c r="R29" i="36" s="1"/>
  <c r="G32" i="37"/>
  <c r="K30" i="36" s="1"/>
  <c r="R30" i="36" s="1"/>
  <c r="G33" i="37"/>
  <c r="K31" i="36" s="1"/>
  <c r="R31" i="36" s="1"/>
  <c r="G34" i="37"/>
  <c r="K32" i="36" s="1"/>
  <c r="R32" i="36" s="1"/>
  <c r="G35" i="37"/>
  <c r="K33" i="36" s="1"/>
  <c r="R33" i="36" s="1"/>
  <c r="G36" i="37"/>
  <c r="K34" i="36" s="1"/>
  <c r="R34" i="36" s="1"/>
  <c r="G37" i="37"/>
  <c r="K35" i="36" s="1"/>
  <c r="R35" i="36" s="1"/>
  <c r="G38" i="37"/>
  <c r="K36" i="36" s="1"/>
  <c r="R36" i="36" s="1"/>
  <c r="G39" i="37"/>
  <c r="K37" i="36" s="1"/>
  <c r="R37" i="36" s="1"/>
  <c r="G40" i="37"/>
  <c r="K38" i="36" s="1"/>
  <c r="R38" i="36" s="1"/>
  <c r="G41" i="37"/>
  <c r="K39" i="36" s="1"/>
  <c r="R39" i="36" s="1"/>
  <c r="G42" i="37"/>
  <c r="K40" i="36" s="1"/>
  <c r="R40" i="36" s="1"/>
  <c r="G43" i="37"/>
  <c r="K41" i="36" s="1"/>
  <c r="R41" i="36" s="1"/>
  <c r="G44" i="37"/>
  <c r="K42" i="36" s="1"/>
  <c r="R42" i="36" s="1"/>
  <c r="G45" i="37"/>
  <c r="K43" i="36" s="1"/>
  <c r="R43" i="36" s="1"/>
  <c r="G46" i="37"/>
  <c r="K44" i="36" s="1"/>
  <c r="R44" i="36" s="1"/>
  <c r="G47" i="37"/>
  <c r="K45" i="36" s="1"/>
  <c r="R45" i="36" s="1"/>
  <c r="G48" i="37"/>
  <c r="K46" i="36" s="1"/>
  <c r="R46" i="36" s="1"/>
  <c r="G49" i="37"/>
  <c r="K47" i="36" s="1"/>
  <c r="R47" i="36" s="1"/>
  <c r="G50" i="37"/>
  <c r="K48" i="36" s="1"/>
  <c r="R48" i="36" s="1"/>
  <c r="G51" i="37"/>
  <c r="K49" i="36" s="1"/>
  <c r="R49" i="36" s="1"/>
  <c r="G52" i="37"/>
  <c r="K50" i="36" s="1"/>
  <c r="R50" i="36" s="1"/>
  <c r="G53" i="37"/>
  <c r="K51" i="36" s="1"/>
  <c r="R51" i="36" s="1"/>
  <c r="G54" i="37"/>
  <c r="K52" i="36" s="1"/>
  <c r="R52" i="36" s="1"/>
  <c r="G55" i="37"/>
  <c r="K53" i="36" s="1"/>
  <c r="R53" i="36" s="1"/>
  <c r="G56" i="37"/>
  <c r="K54" i="36" s="1"/>
  <c r="R54" i="36" s="1"/>
  <c r="G57" i="37"/>
  <c r="K55" i="36" s="1"/>
  <c r="R55" i="36" s="1"/>
  <c r="G58" i="37"/>
  <c r="K56" i="36" s="1"/>
  <c r="R56" i="36" s="1"/>
  <c r="G59" i="37"/>
  <c r="K57" i="36" s="1"/>
  <c r="R57" i="36" s="1"/>
  <c r="G60" i="37"/>
  <c r="K58" i="36" s="1"/>
  <c r="R58" i="36" s="1"/>
  <c r="G61" i="37"/>
  <c r="K59" i="36" s="1"/>
  <c r="R59" i="36" s="1"/>
  <c r="G62" i="37"/>
  <c r="K60" i="36" s="1"/>
  <c r="R60" i="36" s="1"/>
  <c r="G63" i="37"/>
  <c r="K61" i="36" s="1"/>
  <c r="R61" i="36" s="1"/>
  <c r="R11" i="17"/>
  <c r="S11" i="17"/>
  <c r="R13" i="17"/>
  <c r="S13" i="17"/>
  <c r="R14" i="17"/>
  <c r="S14" i="17"/>
  <c r="R15" i="17"/>
  <c r="S15" i="17"/>
  <c r="R16" i="17"/>
  <c r="S16" i="17"/>
  <c r="H13" i="17"/>
  <c r="F13" i="22" s="1"/>
  <c r="H14" i="17"/>
  <c r="F14" i="22" s="1"/>
  <c r="H15" i="17"/>
  <c r="F15" i="22" s="1"/>
  <c r="H16" i="17"/>
  <c r="F16" i="22" s="1"/>
  <c r="G8" i="40"/>
  <c r="K6" i="38" s="1"/>
  <c r="G9" i="40"/>
  <c r="K7" i="38" s="1"/>
  <c r="G10" i="40"/>
  <c r="K8" i="38" s="1"/>
  <c r="K68" i="36" s="1"/>
  <c r="R68" i="36" s="1"/>
  <c r="G11" i="40"/>
  <c r="K9" i="38" s="1"/>
  <c r="K69" i="36" s="1"/>
  <c r="R69" i="36" s="1"/>
  <c r="G12" i="40"/>
  <c r="K10" i="38" s="1"/>
  <c r="G13" i="40"/>
  <c r="K11" i="38" s="1"/>
  <c r="G14" i="40"/>
  <c r="K12" i="38" s="1"/>
  <c r="G15" i="40"/>
  <c r="K13" i="38" s="1"/>
  <c r="G16" i="40"/>
  <c r="K14" i="38" s="1"/>
  <c r="K74" i="36" s="1"/>
  <c r="R74" i="36" s="1"/>
  <c r="G17" i="40"/>
  <c r="K15" i="38" s="1"/>
  <c r="G18" i="40"/>
  <c r="K16" i="38" s="1"/>
  <c r="G19" i="40"/>
  <c r="K17" i="38" s="1"/>
  <c r="G20" i="40"/>
  <c r="K18" i="38" s="1"/>
  <c r="G21" i="40"/>
  <c r="K19" i="38" s="1"/>
  <c r="G22" i="40"/>
  <c r="K20" i="38" s="1"/>
  <c r="G23" i="40"/>
  <c r="K21" i="38" s="1"/>
  <c r="G24" i="40"/>
  <c r="K22" i="38" s="1"/>
  <c r="K82" i="36" s="1"/>
  <c r="R82" i="36" s="1"/>
  <c r="G25" i="40"/>
  <c r="K23" i="38" s="1"/>
  <c r="G26" i="40"/>
  <c r="K24" i="38" s="1"/>
  <c r="G27" i="40"/>
  <c r="K25" i="38" s="1"/>
  <c r="K85" i="36" s="1"/>
  <c r="R85" i="36" s="1"/>
  <c r="G28" i="40"/>
  <c r="K26" i="38" s="1"/>
  <c r="G29" i="40"/>
  <c r="K27" i="38" s="1"/>
  <c r="G30" i="40"/>
  <c r="K28" i="38" s="1"/>
  <c r="G31" i="40"/>
  <c r="K29" i="38" s="1"/>
  <c r="K89" i="36" s="1"/>
  <c r="R89" i="36" s="1"/>
  <c r="G32" i="40"/>
  <c r="K30" i="38" s="1"/>
  <c r="K90" i="36" s="1"/>
  <c r="R90" i="36" s="1"/>
  <c r="G33" i="40"/>
  <c r="K31" i="38" s="1"/>
  <c r="G34" i="40"/>
  <c r="K32" i="38" s="1"/>
  <c r="G35" i="40"/>
  <c r="K33" i="38" s="1"/>
  <c r="G36" i="40"/>
  <c r="K34" i="38" s="1"/>
  <c r="G37" i="40"/>
  <c r="K35" i="38" s="1"/>
  <c r="G38" i="40"/>
  <c r="K36" i="38" s="1"/>
  <c r="G39" i="40"/>
  <c r="K37" i="38" s="1"/>
  <c r="G40" i="40"/>
  <c r="K38" i="38" s="1"/>
  <c r="G41" i="40"/>
  <c r="K39" i="38" s="1"/>
  <c r="K99" i="36" s="1"/>
  <c r="R99" i="36" s="1"/>
  <c r="G42" i="40"/>
  <c r="K40" i="38" s="1"/>
  <c r="G43" i="40"/>
  <c r="K41" i="38" s="1"/>
  <c r="G44" i="40"/>
  <c r="K42" i="38" s="1"/>
  <c r="G45" i="40"/>
  <c r="K43" i="38" s="1"/>
  <c r="G46" i="40"/>
  <c r="K44" i="38" s="1"/>
  <c r="G47" i="40"/>
  <c r="K45" i="38" s="1"/>
  <c r="G48" i="40"/>
  <c r="K46" i="38" s="1"/>
  <c r="G49" i="40"/>
  <c r="K47" i="38" s="1"/>
  <c r="G50" i="40"/>
  <c r="K48" i="38" s="1"/>
  <c r="G51" i="40"/>
  <c r="K49" i="38" s="1"/>
  <c r="G52" i="40"/>
  <c r="K50" i="38" s="1"/>
  <c r="G53" i="40"/>
  <c r="K51" i="38" s="1"/>
  <c r="G54" i="40"/>
  <c r="K52" i="38" s="1"/>
  <c r="G55" i="40"/>
  <c r="K53" i="38" s="1"/>
  <c r="G56" i="40"/>
  <c r="K54" i="38" s="1"/>
  <c r="G57" i="40"/>
  <c r="K55" i="38" s="1"/>
  <c r="G58" i="40"/>
  <c r="K56" i="38" s="1"/>
  <c r="G59" i="40"/>
  <c r="K57" i="38" s="1"/>
  <c r="G60" i="40"/>
  <c r="K58" i="38" s="1"/>
  <c r="K118" i="36" s="1"/>
  <c r="R118" i="36" s="1"/>
  <c r="G61" i="40"/>
  <c r="K59" i="38" s="1"/>
  <c r="G62" i="40"/>
  <c r="K60" i="38" s="1"/>
  <c r="G63" i="40"/>
  <c r="K61" i="38" s="1"/>
  <c r="K121" i="36" s="1"/>
  <c r="R121" i="36" s="1"/>
  <c r="U10" i="17"/>
  <c r="I10" i="17"/>
  <c r="O10" i="17" s="1"/>
  <c r="P10" i="17" s="1"/>
  <c r="J10" i="17"/>
  <c r="M10" i="17" s="1"/>
  <c r="K10" i="17"/>
  <c r="N10" i="17" s="1"/>
  <c r="U11" i="17"/>
  <c r="I11" i="17"/>
  <c r="V11" i="17" s="1"/>
  <c r="D9" i="17"/>
  <c r="T9" i="17"/>
  <c r="U9" i="17"/>
  <c r="I9" i="17"/>
  <c r="O9" i="17" s="1"/>
  <c r="P9" i="17" s="1"/>
  <c r="J9" i="17"/>
  <c r="M9" i="17" s="1"/>
  <c r="K9" i="17"/>
  <c r="N9" i="17" s="1"/>
  <c r="D10" i="17"/>
  <c r="T10" i="17"/>
  <c r="D11" i="17"/>
  <c r="T11" i="17"/>
  <c r="J11" i="17"/>
  <c r="K11" i="17"/>
  <c r="N11" i="17" s="1"/>
  <c r="D12" i="17"/>
  <c r="R12" i="17"/>
  <c r="S12" i="17"/>
  <c r="T12" i="17"/>
  <c r="U12" i="17"/>
  <c r="G12" i="17"/>
  <c r="J12" i="22" s="1"/>
  <c r="H12" i="17"/>
  <c r="F12" i="22" s="1"/>
  <c r="I12" i="17"/>
  <c r="L12" i="17" s="1"/>
  <c r="J12" i="17"/>
  <c r="M12" i="17" s="1"/>
  <c r="K12" i="17"/>
  <c r="N12" i="17" s="1"/>
  <c r="D13" i="17"/>
  <c r="T13" i="17"/>
  <c r="U13" i="17"/>
  <c r="I13" i="17"/>
  <c r="L13" i="17" s="1"/>
  <c r="J13" i="17"/>
  <c r="M13" i="17" s="1"/>
  <c r="K13" i="17"/>
  <c r="N13" i="17" s="1"/>
  <c r="D14" i="17"/>
  <c r="T14" i="17"/>
  <c r="U14" i="17"/>
  <c r="I14" i="17"/>
  <c r="L14" i="17" s="1"/>
  <c r="J14" i="17"/>
  <c r="M14" i="17" s="1"/>
  <c r="K14" i="17"/>
  <c r="N14" i="17" s="1"/>
  <c r="D15" i="17"/>
  <c r="T15" i="17"/>
  <c r="U15" i="17"/>
  <c r="I15" i="17"/>
  <c r="O15" i="17" s="1"/>
  <c r="P15" i="17" s="1"/>
  <c r="J15" i="17"/>
  <c r="M15" i="17" s="1"/>
  <c r="K15" i="17"/>
  <c r="N15" i="17" s="1"/>
  <c r="D16" i="17"/>
  <c r="T16" i="17"/>
  <c r="U16" i="17"/>
  <c r="I16" i="17"/>
  <c r="L16" i="17" s="1"/>
  <c r="J16" i="17"/>
  <c r="M16" i="17" s="1"/>
  <c r="K16" i="17"/>
  <c r="N16" i="17" s="1"/>
  <c r="D17" i="17"/>
  <c r="R17" i="17"/>
  <c r="S17" i="17"/>
  <c r="T17" i="17"/>
  <c r="U17" i="17"/>
  <c r="G17" i="17"/>
  <c r="H17" i="17"/>
  <c r="F17" i="22" s="1"/>
  <c r="I17" i="17"/>
  <c r="L17" i="17" s="1"/>
  <c r="J17" i="17"/>
  <c r="M17" i="17" s="1"/>
  <c r="K17" i="17"/>
  <c r="N17" i="17" s="1"/>
  <c r="D18" i="17"/>
  <c r="R18" i="17"/>
  <c r="S18" i="17"/>
  <c r="T18" i="17"/>
  <c r="U18" i="17"/>
  <c r="G18" i="17"/>
  <c r="J18" i="22" s="1"/>
  <c r="M18" i="22" s="1"/>
  <c r="H18" i="17"/>
  <c r="F18" i="22" s="1"/>
  <c r="I18" i="17"/>
  <c r="L18" i="17" s="1"/>
  <c r="J18" i="17"/>
  <c r="M18" i="17" s="1"/>
  <c r="K18" i="17"/>
  <c r="N18" i="17" s="1"/>
  <c r="D19" i="17"/>
  <c r="R19" i="17"/>
  <c r="S19" i="17"/>
  <c r="T19" i="17"/>
  <c r="U19" i="17"/>
  <c r="G19" i="17"/>
  <c r="H19" i="17"/>
  <c r="F19" i="22" s="1"/>
  <c r="I19" i="17"/>
  <c r="O19" i="17" s="1"/>
  <c r="P19" i="17" s="1"/>
  <c r="J19" i="17"/>
  <c r="W19" i="17" s="1"/>
  <c r="K19" i="17"/>
  <c r="N19" i="17" s="1"/>
  <c r="D20" i="17"/>
  <c r="R20" i="17"/>
  <c r="S20" i="17"/>
  <c r="T20" i="17"/>
  <c r="U20" i="17"/>
  <c r="G20" i="17"/>
  <c r="J20" i="22" s="1"/>
  <c r="H20" i="17"/>
  <c r="F20" i="22" s="1"/>
  <c r="I20" i="17"/>
  <c r="L20" i="17" s="1"/>
  <c r="J20" i="17"/>
  <c r="W20" i="17" s="1"/>
  <c r="K20" i="17"/>
  <c r="N20" i="17" s="1"/>
  <c r="D21" i="17"/>
  <c r="R21" i="17"/>
  <c r="S21" i="17"/>
  <c r="T21" i="17"/>
  <c r="U21" i="17"/>
  <c r="G21" i="17"/>
  <c r="H21" i="17"/>
  <c r="F21" i="22" s="1"/>
  <c r="I21" i="17"/>
  <c r="L21" i="17" s="1"/>
  <c r="J21" i="17"/>
  <c r="K21" i="17"/>
  <c r="N21" i="17" s="1"/>
  <c r="D22" i="17"/>
  <c r="R22" i="17"/>
  <c r="S22" i="17"/>
  <c r="T22" i="17"/>
  <c r="U22" i="17"/>
  <c r="G22" i="17"/>
  <c r="J22" i="22" s="1"/>
  <c r="H22" i="17"/>
  <c r="F22" i="22" s="1"/>
  <c r="I22" i="17"/>
  <c r="L22" i="17" s="1"/>
  <c r="J22" i="17"/>
  <c r="M22" i="17" s="1"/>
  <c r="K22" i="17"/>
  <c r="N22" i="17" s="1"/>
  <c r="D23" i="17"/>
  <c r="R23" i="17"/>
  <c r="S23" i="17"/>
  <c r="T23" i="17"/>
  <c r="U23" i="17"/>
  <c r="G23" i="17"/>
  <c r="H23" i="17"/>
  <c r="F23" i="22" s="1"/>
  <c r="I23" i="17"/>
  <c r="O23" i="17" s="1"/>
  <c r="P23" i="17" s="1"/>
  <c r="J23" i="17"/>
  <c r="W23" i="17" s="1"/>
  <c r="K23" i="17"/>
  <c r="N23" i="17" s="1"/>
  <c r="D24" i="17"/>
  <c r="R24" i="17"/>
  <c r="S24" i="17"/>
  <c r="T24" i="17"/>
  <c r="U24" i="17"/>
  <c r="G24" i="17"/>
  <c r="H24" i="17"/>
  <c r="I24" i="17"/>
  <c r="L24" i="17" s="1"/>
  <c r="J24" i="17"/>
  <c r="W24" i="17" s="1"/>
  <c r="K24" i="17"/>
  <c r="N24" i="17" s="1"/>
  <c r="D25" i="17"/>
  <c r="R25" i="17"/>
  <c r="S25" i="17"/>
  <c r="T25" i="17"/>
  <c r="U25" i="17"/>
  <c r="G25" i="17"/>
  <c r="H25" i="17"/>
  <c r="I25" i="17"/>
  <c r="L25" i="17" s="1"/>
  <c r="J25" i="17"/>
  <c r="M25" i="17" s="1"/>
  <c r="K25" i="17"/>
  <c r="N25" i="17" s="1"/>
  <c r="D26" i="17"/>
  <c r="R26" i="17"/>
  <c r="S26" i="17"/>
  <c r="T26" i="17"/>
  <c r="U26" i="17"/>
  <c r="G26" i="17"/>
  <c r="H26" i="17"/>
  <c r="F26" i="22" s="1"/>
  <c r="I26" i="17"/>
  <c r="L26" i="17" s="1"/>
  <c r="J26" i="17"/>
  <c r="M26" i="17" s="1"/>
  <c r="K26" i="17"/>
  <c r="N26" i="17" s="1"/>
  <c r="D27" i="17"/>
  <c r="R27" i="17"/>
  <c r="S27" i="17"/>
  <c r="T27" i="17"/>
  <c r="U27" i="17"/>
  <c r="G27" i="17"/>
  <c r="J27" i="22" s="1"/>
  <c r="H27" i="17"/>
  <c r="I27" i="17"/>
  <c r="O27" i="17" s="1"/>
  <c r="P27" i="17" s="1"/>
  <c r="J27" i="17"/>
  <c r="W27" i="17" s="1"/>
  <c r="K27" i="17"/>
  <c r="N27" i="17" s="1"/>
  <c r="D28" i="17"/>
  <c r="R28" i="17"/>
  <c r="S28" i="17"/>
  <c r="T28" i="17"/>
  <c r="U28" i="17"/>
  <c r="G28" i="17"/>
  <c r="H28" i="17"/>
  <c r="F28" i="22" s="1"/>
  <c r="I28" i="17"/>
  <c r="L28" i="17" s="1"/>
  <c r="J28" i="17"/>
  <c r="W28" i="17" s="1"/>
  <c r="K28" i="17"/>
  <c r="N28" i="17" s="1"/>
  <c r="D29" i="17"/>
  <c r="R29" i="17"/>
  <c r="S29" i="17"/>
  <c r="T29" i="17"/>
  <c r="U29" i="17"/>
  <c r="G29" i="17"/>
  <c r="J29" i="22" s="1"/>
  <c r="M29" i="22" s="1"/>
  <c r="H29" i="17"/>
  <c r="I29" i="17"/>
  <c r="L29" i="17" s="1"/>
  <c r="J29" i="17"/>
  <c r="M29" i="17" s="1"/>
  <c r="K29" i="17"/>
  <c r="N29" i="17" s="1"/>
  <c r="D30" i="17"/>
  <c r="R30" i="17"/>
  <c r="S30" i="17"/>
  <c r="T30" i="17"/>
  <c r="U30" i="17"/>
  <c r="G30" i="17"/>
  <c r="H30" i="17"/>
  <c r="F30" i="22" s="1"/>
  <c r="I30" i="17"/>
  <c r="L30" i="17" s="1"/>
  <c r="J30" i="17"/>
  <c r="M30" i="17" s="1"/>
  <c r="K30" i="17"/>
  <c r="N30" i="17" s="1"/>
  <c r="D31" i="17"/>
  <c r="R31" i="17"/>
  <c r="S31" i="17"/>
  <c r="T31" i="17"/>
  <c r="U31" i="17"/>
  <c r="G31" i="17"/>
  <c r="H31" i="17"/>
  <c r="I31" i="17"/>
  <c r="O31" i="17" s="1"/>
  <c r="P31" i="17" s="1"/>
  <c r="J31" i="17"/>
  <c r="M31" i="17" s="1"/>
  <c r="K31" i="17"/>
  <c r="N31" i="17" s="1"/>
  <c r="D32" i="17"/>
  <c r="R32" i="17"/>
  <c r="S32" i="17"/>
  <c r="T32" i="17"/>
  <c r="U32" i="17"/>
  <c r="G32" i="17"/>
  <c r="H32" i="17"/>
  <c r="F32" i="22" s="1"/>
  <c r="I32" i="17"/>
  <c r="V32" i="17" s="1"/>
  <c r="J32" i="17"/>
  <c r="W32" i="17" s="1"/>
  <c r="K32" i="17"/>
  <c r="N32" i="17" s="1"/>
  <c r="D33" i="17"/>
  <c r="R33" i="17"/>
  <c r="E33" i="17" s="1"/>
  <c r="S33" i="17"/>
  <c r="T33" i="17"/>
  <c r="U33" i="17"/>
  <c r="G33" i="17"/>
  <c r="H33" i="17"/>
  <c r="I33" i="17"/>
  <c r="L33" i="17" s="1"/>
  <c r="J33" i="17"/>
  <c r="M33" i="17" s="1"/>
  <c r="K33" i="17"/>
  <c r="N33" i="17" s="1"/>
  <c r="D34" i="17"/>
  <c r="R34" i="17"/>
  <c r="S34" i="17"/>
  <c r="T34" i="17"/>
  <c r="U34" i="17"/>
  <c r="G34" i="17"/>
  <c r="H34" i="17"/>
  <c r="F34" i="22" s="1"/>
  <c r="I34" i="17"/>
  <c r="V34" i="17" s="1"/>
  <c r="J34" i="17"/>
  <c r="M34" i="17" s="1"/>
  <c r="K34" i="17"/>
  <c r="N34" i="17" s="1"/>
  <c r="D35" i="17"/>
  <c r="R35" i="17"/>
  <c r="S35" i="17"/>
  <c r="T35" i="17"/>
  <c r="U35" i="17"/>
  <c r="G35" i="17"/>
  <c r="H35" i="17"/>
  <c r="I35" i="17"/>
  <c r="O35" i="17" s="1"/>
  <c r="P35" i="17" s="1"/>
  <c r="J35" i="17"/>
  <c r="W35" i="17" s="1"/>
  <c r="K35" i="17"/>
  <c r="N35" i="17" s="1"/>
  <c r="D36" i="17"/>
  <c r="R36" i="17"/>
  <c r="S36" i="17"/>
  <c r="T36" i="17"/>
  <c r="U36" i="17"/>
  <c r="G36" i="17"/>
  <c r="H36" i="17"/>
  <c r="F36" i="22" s="1"/>
  <c r="I36" i="17"/>
  <c r="V36" i="17" s="1"/>
  <c r="J36" i="17"/>
  <c r="M36" i="17" s="1"/>
  <c r="K36" i="17"/>
  <c r="N36" i="17" s="1"/>
  <c r="D37" i="17"/>
  <c r="R37" i="17"/>
  <c r="S37" i="17"/>
  <c r="T37" i="17"/>
  <c r="U37" i="17"/>
  <c r="G37" i="17"/>
  <c r="H37" i="17"/>
  <c r="I37" i="17"/>
  <c r="L37" i="17" s="1"/>
  <c r="J37" i="17"/>
  <c r="M37" i="17" s="1"/>
  <c r="K37" i="17"/>
  <c r="N37" i="17" s="1"/>
  <c r="D38" i="17"/>
  <c r="R38" i="17"/>
  <c r="S38" i="17"/>
  <c r="T38" i="17"/>
  <c r="U38" i="17"/>
  <c r="G38" i="17"/>
  <c r="H38" i="17"/>
  <c r="F38" i="22" s="1"/>
  <c r="I38" i="17"/>
  <c r="V38" i="17" s="1"/>
  <c r="J38" i="17"/>
  <c r="M38" i="17" s="1"/>
  <c r="K38" i="17"/>
  <c r="N38" i="17" s="1"/>
  <c r="D39" i="17"/>
  <c r="R39" i="17"/>
  <c r="S39" i="17"/>
  <c r="T39" i="17"/>
  <c r="U39" i="17"/>
  <c r="G39" i="17"/>
  <c r="H39" i="17"/>
  <c r="I39" i="17"/>
  <c r="O39" i="17" s="1"/>
  <c r="P39" i="17" s="1"/>
  <c r="J39" i="17"/>
  <c r="W39" i="17" s="1"/>
  <c r="K39" i="17"/>
  <c r="N39" i="17" s="1"/>
  <c r="D40" i="17"/>
  <c r="R40" i="17"/>
  <c r="S40" i="17"/>
  <c r="T40" i="17"/>
  <c r="U40" i="17"/>
  <c r="G40" i="17"/>
  <c r="H40" i="17"/>
  <c r="F40" i="22" s="1"/>
  <c r="I40" i="17"/>
  <c r="V40" i="17" s="1"/>
  <c r="J40" i="17"/>
  <c r="M40" i="17" s="1"/>
  <c r="K40" i="17"/>
  <c r="N40" i="17" s="1"/>
  <c r="D41" i="17"/>
  <c r="R41" i="17"/>
  <c r="S41" i="17"/>
  <c r="T41" i="17"/>
  <c r="U41" i="17"/>
  <c r="G41" i="17"/>
  <c r="H41" i="17"/>
  <c r="I41" i="17"/>
  <c r="L41" i="17" s="1"/>
  <c r="J41" i="17"/>
  <c r="K41" i="17"/>
  <c r="N41" i="17" s="1"/>
  <c r="D42" i="17"/>
  <c r="R42" i="17"/>
  <c r="S42" i="17"/>
  <c r="T42" i="17"/>
  <c r="U42" i="17"/>
  <c r="G42" i="17"/>
  <c r="H42" i="17"/>
  <c r="F42" i="22" s="1"/>
  <c r="I42" i="17"/>
  <c r="L42" i="17" s="1"/>
  <c r="J42" i="17"/>
  <c r="M42" i="17" s="1"/>
  <c r="K42" i="17"/>
  <c r="N42" i="17" s="1"/>
  <c r="D43" i="17"/>
  <c r="R43" i="17"/>
  <c r="S43" i="17"/>
  <c r="T43" i="17"/>
  <c r="U43" i="17"/>
  <c r="G43" i="17"/>
  <c r="H43" i="17"/>
  <c r="F43" i="22" s="1"/>
  <c r="I43" i="17"/>
  <c r="O43" i="17" s="1"/>
  <c r="P43" i="17" s="1"/>
  <c r="J43" i="17"/>
  <c r="W43" i="17" s="1"/>
  <c r="K43" i="17"/>
  <c r="N43" i="17" s="1"/>
  <c r="D44" i="17"/>
  <c r="R44" i="17"/>
  <c r="S44" i="17"/>
  <c r="T44" i="17"/>
  <c r="U44" i="17"/>
  <c r="G44" i="17"/>
  <c r="J44" i="22" s="1"/>
  <c r="H44" i="17"/>
  <c r="F44" i="22" s="1"/>
  <c r="I44" i="17"/>
  <c r="V44" i="17" s="1"/>
  <c r="J44" i="17"/>
  <c r="W44" i="17" s="1"/>
  <c r="K44" i="17"/>
  <c r="N44" i="17" s="1"/>
  <c r="D45" i="17"/>
  <c r="R45" i="17"/>
  <c r="S45" i="17"/>
  <c r="T45" i="17"/>
  <c r="U45" i="17"/>
  <c r="G45" i="17"/>
  <c r="H45" i="17"/>
  <c r="I45" i="17"/>
  <c r="L45" i="17" s="1"/>
  <c r="J45" i="17"/>
  <c r="M45" i="17" s="1"/>
  <c r="K45" i="17"/>
  <c r="N45" i="17" s="1"/>
  <c r="D46" i="17"/>
  <c r="R46" i="17"/>
  <c r="S46" i="17"/>
  <c r="T46" i="17"/>
  <c r="U46" i="17"/>
  <c r="G46" i="17"/>
  <c r="H46" i="17"/>
  <c r="F46" i="22" s="1"/>
  <c r="I46" i="17"/>
  <c r="V46" i="17" s="1"/>
  <c r="J46" i="17"/>
  <c r="M46" i="17" s="1"/>
  <c r="K46" i="17"/>
  <c r="N46" i="17" s="1"/>
  <c r="D47" i="17"/>
  <c r="R47" i="17"/>
  <c r="S47" i="17"/>
  <c r="T47" i="17"/>
  <c r="U47" i="17"/>
  <c r="G47" i="17"/>
  <c r="J47" i="22" s="1"/>
  <c r="M47" i="22" s="1"/>
  <c r="H47" i="17"/>
  <c r="I47" i="17"/>
  <c r="O47" i="17" s="1"/>
  <c r="P47" i="17" s="1"/>
  <c r="J47" i="17"/>
  <c r="W47" i="17" s="1"/>
  <c r="K47" i="17"/>
  <c r="N47" i="17" s="1"/>
  <c r="D48" i="17"/>
  <c r="R48" i="17"/>
  <c r="S48" i="17"/>
  <c r="T48" i="17"/>
  <c r="U48" i="17"/>
  <c r="G48" i="17"/>
  <c r="H48" i="17"/>
  <c r="F48" i="22" s="1"/>
  <c r="I48" i="17"/>
  <c r="L48" i="17" s="1"/>
  <c r="J48" i="17"/>
  <c r="W48" i="17" s="1"/>
  <c r="K48" i="17"/>
  <c r="N48" i="17" s="1"/>
  <c r="D49" i="17"/>
  <c r="R49" i="17"/>
  <c r="S49" i="17"/>
  <c r="T49" i="17"/>
  <c r="U49" i="17"/>
  <c r="G49" i="17"/>
  <c r="J49" i="22" s="1"/>
  <c r="H49" i="17"/>
  <c r="F49" i="22" s="1"/>
  <c r="I49" i="17"/>
  <c r="L49" i="17" s="1"/>
  <c r="J49" i="17"/>
  <c r="M49" i="17" s="1"/>
  <c r="K49" i="17"/>
  <c r="N49" i="17" s="1"/>
  <c r="D50" i="17"/>
  <c r="R50" i="17"/>
  <c r="S50" i="17"/>
  <c r="T50" i="17"/>
  <c r="U50" i="17"/>
  <c r="G50" i="17"/>
  <c r="H50" i="17"/>
  <c r="I50" i="17"/>
  <c r="L50" i="17" s="1"/>
  <c r="J50" i="17"/>
  <c r="M50" i="17" s="1"/>
  <c r="K50" i="17"/>
  <c r="N50" i="17" s="1"/>
  <c r="D51" i="17"/>
  <c r="R51" i="17"/>
  <c r="S51" i="17"/>
  <c r="T51" i="17"/>
  <c r="U51" i="17"/>
  <c r="G51" i="17"/>
  <c r="J51" i="22" s="1"/>
  <c r="H51" i="17"/>
  <c r="F51" i="22" s="1"/>
  <c r="I51" i="17"/>
  <c r="O51" i="17" s="1"/>
  <c r="P51" i="17" s="1"/>
  <c r="J51" i="17"/>
  <c r="M51" i="17" s="1"/>
  <c r="K51" i="17"/>
  <c r="N51" i="17" s="1"/>
  <c r="D52" i="17"/>
  <c r="R52" i="17"/>
  <c r="S52" i="17"/>
  <c r="T52" i="17"/>
  <c r="U52" i="17"/>
  <c r="G52" i="17"/>
  <c r="H52" i="17"/>
  <c r="F52" i="22" s="1"/>
  <c r="I52" i="17"/>
  <c r="L52" i="17" s="1"/>
  <c r="J52" i="17"/>
  <c r="W52" i="17" s="1"/>
  <c r="K52" i="17"/>
  <c r="N52" i="17" s="1"/>
  <c r="D53" i="17"/>
  <c r="R53" i="17"/>
  <c r="S53" i="17"/>
  <c r="T53" i="17"/>
  <c r="U53" i="17"/>
  <c r="G53" i="17"/>
  <c r="J53" i="22" s="1"/>
  <c r="H53" i="17"/>
  <c r="F53" i="22" s="1"/>
  <c r="I53" i="17"/>
  <c r="L53" i="17" s="1"/>
  <c r="J53" i="17"/>
  <c r="M53" i="17" s="1"/>
  <c r="K53" i="17"/>
  <c r="N53" i="17" s="1"/>
  <c r="D54" i="17"/>
  <c r="R54" i="17"/>
  <c r="S54" i="17"/>
  <c r="T54" i="17"/>
  <c r="U54" i="17"/>
  <c r="G54" i="17"/>
  <c r="H54" i="17"/>
  <c r="F54" i="22" s="1"/>
  <c r="I54" i="17"/>
  <c r="L54" i="17" s="1"/>
  <c r="J54" i="17"/>
  <c r="M54" i="17" s="1"/>
  <c r="K54" i="17"/>
  <c r="N54" i="17" s="1"/>
  <c r="D55" i="17"/>
  <c r="R55" i="17"/>
  <c r="S55" i="17"/>
  <c r="T55" i="17"/>
  <c r="U55" i="17"/>
  <c r="G55" i="17"/>
  <c r="J55" i="22" s="1"/>
  <c r="H55" i="17"/>
  <c r="F55" i="22" s="1"/>
  <c r="I55" i="17"/>
  <c r="O55" i="17" s="1"/>
  <c r="P55" i="17" s="1"/>
  <c r="J55" i="17"/>
  <c r="W55" i="17" s="1"/>
  <c r="K55" i="17"/>
  <c r="N55" i="17" s="1"/>
  <c r="D56" i="17"/>
  <c r="R56" i="17"/>
  <c r="S56" i="17"/>
  <c r="T56" i="17"/>
  <c r="U56" i="17"/>
  <c r="G56" i="17"/>
  <c r="H56" i="17"/>
  <c r="F56" i="22" s="1"/>
  <c r="I56" i="17"/>
  <c r="L56" i="17" s="1"/>
  <c r="J56" i="17"/>
  <c r="W56" i="17" s="1"/>
  <c r="K56" i="17"/>
  <c r="N56" i="17" s="1"/>
  <c r="D57" i="17"/>
  <c r="R57" i="17"/>
  <c r="S57" i="17"/>
  <c r="T57" i="17"/>
  <c r="U57" i="17"/>
  <c r="G57" i="17"/>
  <c r="J57" i="22" s="1"/>
  <c r="H57" i="17"/>
  <c r="F57" i="22" s="1"/>
  <c r="I57" i="17"/>
  <c r="L57" i="17" s="1"/>
  <c r="J57" i="17"/>
  <c r="M57" i="17" s="1"/>
  <c r="K57" i="17"/>
  <c r="N57" i="17" s="1"/>
  <c r="D58" i="17"/>
  <c r="R58" i="17"/>
  <c r="S58" i="17"/>
  <c r="T58" i="17"/>
  <c r="U58" i="17"/>
  <c r="G58" i="17"/>
  <c r="H58" i="17"/>
  <c r="F58" i="22" s="1"/>
  <c r="I58" i="17"/>
  <c r="L58" i="17" s="1"/>
  <c r="J58" i="17"/>
  <c r="M58" i="17" s="1"/>
  <c r="K58" i="17"/>
  <c r="N58" i="17" s="1"/>
  <c r="D59" i="17"/>
  <c r="R59" i="17"/>
  <c r="S59" i="17"/>
  <c r="T59" i="17"/>
  <c r="U59" i="17"/>
  <c r="G59" i="17"/>
  <c r="J59" i="22" s="1"/>
  <c r="H59" i="17"/>
  <c r="I59" i="17"/>
  <c r="O59" i="17" s="1"/>
  <c r="P59" i="17" s="1"/>
  <c r="J59" i="17"/>
  <c r="M59" i="17" s="1"/>
  <c r="K59" i="17"/>
  <c r="N59" i="17" s="1"/>
  <c r="D60" i="17"/>
  <c r="R60" i="17"/>
  <c r="S60" i="17"/>
  <c r="T60" i="17"/>
  <c r="U60" i="17"/>
  <c r="G60" i="17"/>
  <c r="H60" i="17"/>
  <c r="F60" i="22" s="1"/>
  <c r="I60" i="17"/>
  <c r="L60" i="17" s="1"/>
  <c r="J60" i="17"/>
  <c r="M60" i="17" s="1"/>
  <c r="K60" i="17"/>
  <c r="N60" i="17" s="1"/>
  <c r="D61" i="17"/>
  <c r="R61" i="17"/>
  <c r="S61" i="17"/>
  <c r="T61" i="17"/>
  <c r="U61" i="17"/>
  <c r="G61" i="17"/>
  <c r="J61" i="22" s="1"/>
  <c r="M61" i="22" s="1"/>
  <c r="H61" i="17"/>
  <c r="I61" i="17"/>
  <c r="L61" i="17" s="1"/>
  <c r="J61" i="17"/>
  <c r="M61" i="17" s="1"/>
  <c r="K61" i="17"/>
  <c r="N61" i="17" s="1"/>
  <c r="D62" i="17"/>
  <c r="R62" i="17"/>
  <c r="S62" i="17"/>
  <c r="T62" i="17"/>
  <c r="U62" i="17"/>
  <c r="G62" i="17"/>
  <c r="H62" i="17"/>
  <c r="F62" i="22" s="1"/>
  <c r="I62" i="17"/>
  <c r="L62" i="17" s="1"/>
  <c r="J62" i="17"/>
  <c r="M62" i="17" s="1"/>
  <c r="K62" i="17"/>
  <c r="N62" i="17" s="1"/>
  <c r="D63" i="17"/>
  <c r="R63" i="17"/>
  <c r="S63" i="17"/>
  <c r="T63" i="17"/>
  <c r="U63" i="17"/>
  <c r="G63" i="17"/>
  <c r="H63" i="17"/>
  <c r="I63" i="17"/>
  <c r="O63" i="17" s="1"/>
  <c r="P63" i="17" s="1"/>
  <c r="J63" i="17"/>
  <c r="M63" i="17" s="1"/>
  <c r="K63" i="17"/>
  <c r="N63" i="17" s="1"/>
  <c r="D64" i="17"/>
  <c r="R64" i="17"/>
  <c r="S64" i="17"/>
  <c r="T64" i="17"/>
  <c r="U64" i="17"/>
  <c r="G64" i="17"/>
  <c r="H64" i="17"/>
  <c r="F64" i="22" s="1"/>
  <c r="I64" i="17"/>
  <c r="L64" i="17" s="1"/>
  <c r="J64" i="17"/>
  <c r="M64" i="17" s="1"/>
  <c r="K64" i="17"/>
  <c r="N64" i="17" s="1"/>
  <c r="D65" i="17"/>
  <c r="R65" i="17"/>
  <c r="S65" i="17"/>
  <c r="T65" i="17"/>
  <c r="U65" i="17"/>
  <c r="G65" i="17"/>
  <c r="H65" i="17"/>
  <c r="F65" i="22" s="1"/>
  <c r="I65" i="17"/>
  <c r="L65" i="17" s="1"/>
  <c r="J65" i="17"/>
  <c r="M65" i="17" s="1"/>
  <c r="K65" i="17"/>
  <c r="N65" i="17" s="1"/>
  <c r="D66" i="17"/>
  <c r="R66" i="17"/>
  <c r="S66" i="17"/>
  <c r="T66" i="17"/>
  <c r="U66" i="17"/>
  <c r="G66" i="17"/>
  <c r="J66" i="22" s="1"/>
  <c r="M66" i="22" s="1"/>
  <c r="H66" i="17"/>
  <c r="F66" i="22" s="1"/>
  <c r="I66" i="17"/>
  <c r="L66" i="17" s="1"/>
  <c r="J66" i="17"/>
  <c r="M66" i="17" s="1"/>
  <c r="K66" i="17"/>
  <c r="N66" i="17" s="1"/>
  <c r="D67" i="17"/>
  <c r="R67" i="17"/>
  <c r="S67" i="17"/>
  <c r="T67" i="17"/>
  <c r="U67" i="17"/>
  <c r="G67" i="17"/>
  <c r="H67" i="17"/>
  <c r="I67" i="17"/>
  <c r="O67" i="17" s="1"/>
  <c r="P67" i="17" s="1"/>
  <c r="J67" i="17"/>
  <c r="M67" i="17" s="1"/>
  <c r="K67" i="17"/>
  <c r="N67" i="17" s="1"/>
  <c r="D68" i="17"/>
  <c r="R68" i="17"/>
  <c r="S68" i="17"/>
  <c r="T68" i="17"/>
  <c r="U68" i="17"/>
  <c r="G68" i="17"/>
  <c r="J68" i="22" s="1"/>
  <c r="H68" i="17"/>
  <c r="F68" i="22" s="1"/>
  <c r="I68" i="17"/>
  <c r="L68" i="17" s="1"/>
  <c r="J68" i="17"/>
  <c r="W68" i="17" s="1"/>
  <c r="K68" i="17"/>
  <c r="N68" i="17" s="1"/>
  <c r="D69" i="17"/>
  <c r="R69" i="17"/>
  <c r="S69" i="17"/>
  <c r="T69" i="17"/>
  <c r="U69" i="17"/>
  <c r="G69" i="17"/>
  <c r="H69" i="17"/>
  <c r="F69" i="22" s="1"/>
  <c r="I69" i="17"/>
  <c r="L69" i="17" s="1"/>
  <c r="J69" i="17"/>
  <c r="M69" i="17" s="1"/>
  <c r="K69" i="17"/>
  <c r="N69" i="17" s="1"/>
  <c r="D70" i="17"/>
  <c r="R70" i="17"/>
  <c r="S70" i="17"/>
  <c r="T70" i="17"/>
  <c r="U70" i="17"/>
  <c r="G70" i="17"/>
  <c r="J70" i="22" s="1"/>
  <c r="H70" i="17"/>
  <c r="F70" i="22" s="1"/>
  <c r="I70" i="17"/>
  <c r="O70" i="17" s="1"/>
  <c r="P70" i="17" s="1"/>
  <c r="J70" i="17"/>
  <c r="M70" i="17" s="1"/>
  <c r="K70" i="17"/>
  <c r="N70" i="17" s="1"/>
  <c r="D71" i="17"/>
  <c r="R71" i="17"/>
  <c r="S71" i="17"/>
  <c r="T71" i="17"/>
  <c r="U71" i="17"/>
  <c r="G71" i="17"/>
  <c r="H71" i="17"/>
  <c r="F71" i="22" s="1"/>
  <c r="I71" i="17"/>
  <c r="O71" i="17" s="1"/>
  <c r="P71" i="17" s="1"/>
  <c r="J71" i="17"/>
  <c r="M71" i="17" s="1"/>
  <c r="K71" i="17"/>
  <c r="N71" i="17" s="1"/>
  <c r="D72" i="17"/>
  <c r="R72" i="17"/>
  <c r="S72" i="17"/>
  <c r="T72" i="17"/>
  <c r="U72" i="17"/>
  <c r="G72" i="17"/>
  <c r="H72" i="17"/>
  <c r="I72" i="17"/>
  <c r="L72" i="17" s="1"/>
  <c r="J72" i="17"/>
  <c r="M72" i="17" s="1"/>
  <c r="K72" i="17"/>
  <c r="N72" i="17" s="1"/>
  <c r="D73" i="17"/>
  <c r="R73" i="17"/>
  <c r="S73" i="17"/>
  <c r="T73" i="17"/>
  <c r="U73" i="17"/>
  <c r="G73" i="17"/>
  <c r="J73" i="22" s="1"/>
  <c r="H73" i="17"/>
  <c r="F73" i="22" s="1"/>
  <c r="I73" i="17"/>
  <c r="L73" i="17" s="1"/>
  <c r="J73" i="17"/>
  <c r="M73" i="17" s="1"/>
  <c r="K73" i="17"/>
  <c r="N73" i="17" s="1"/>
  <c r="D74" i="17"/>
  <c r="R74" i="17"/>
  <c r="S74" i="17"/>
  <c r="T74" i="17"/>
  <c r="U74" i="17"/>
  <c r="G74" i="17"/>
  <c r="J74" i="22" s="1"/>
  <c r="H74" i="17"/>
  <c r="F74" i="22" s="1"/>
  <c r="I74" i="17"/>
  <c r="O74" i="17" s="1"/>
  <c r="P74" i="17" s="1"/>
  <c r="J74" i="17"/>
  <c r="M74" i="17" s="1"/>
  <c r="K74" i="17"/>
  <c r="N74" i="17" s="1"/>
  <c r="D75" i="17"/>
  <c r="R75" i="17"/>
  <c r="S75" i="17"/>
  <c r="T75" i="17"/>
  <c r="U75" i="17"/>
  <c r="G75" i="17"/>
  <c r="H75" i="17"/>
  <c r="F75" i="22" s="1"/>
  <c r="I75" i="17"/>
  <c r="O75" i="17" s="1"/>
  <c r="P75" i="17" s="1"/>
  <c r="J75" i="17"/>
  <c r="W75" i="17" s="1"/>
  <c r="K75" i="17"/>
  <c r="N75" i="17" s="1"/>
  <c r="D76" i="17"/>
  <c r="R76" i="17"/>
  <c r="S76" i="17"/>
  <c r="T76" i="17"/>
  <c r="U76" i="17"/>
  <c r="G76" i="17"/>
  <c r="J76" i="22" s="1"/>
  <c r="H76" i="17"/>
  <c r="I76" i="17"/>
  <c r="L76" i="17" s="1"/>
  <c r="J76" i="17"/>
  <c r="W76" i="17" s="1"/>
  <c r="K76" i="17"/>
  <c r="N76" i="17" s="1"/>
  <c r="D77" i="17"/>
  <c r="R77" i="17"/>
  <c r="S77" i="17"/>
  <c r="T77" i="17"/>
  <c r="U77" i="17"/>
  <c r="G77" i="17"/>
  <c r="J77" i="22" s="1"/>
  <c r="H77" i="17"/>
  <c r="F77" i="22" s="1"/>
  <c r="I77" i="17"/>
  <c r="L77" i="17" s="1"/>
  <c r="J77" i="17"/>
  <c r="M77" i="17" s="1"/>
  <c r="K77" i="17"/>
  <c r="N77" i="17" s="1"/>
  <c r="D78" i="17"/>
  <c r="R78" i="17"/>
  <c r="S78" i="17"/>
  <c r="T78" i="17"/>
  <c r="U78" i="17"/>
  <c r="G78" i="17"/>
  <c r="H78" i="17"/>
  <c r="F78" i="22" s="1"/>
  <c r="I78" i="17"/>
  <c r="V78" i="17" s="1"/>
  <c r="J78" i="17"/>
  <c r="M78" i="17" s="1"/>
  <c r="K78" i="17"/>
  <c r="N78" i="17" s="1"/>
  <c r="D79" i="17"/>
  <c r="R79" i="17"/>
  <c r="S79" i="17"/>
  <c r="T79" i="17"/>
  <c r="U79" i="17"/>
  <c r="G79" i="17"/>
  <c r="J79" i="22" s="1"/>
  <c r="H79" i="17"/>
  <c r="F79" i="22" s="1"/>
  <c r="I79" i="17"/>
  <c r="O79" i="17" s="1"/>
  <c r="P79" i="17" s="1"/>
  <c r="J79" i="17"/>
  <c r="W79" i="17" s="1"/>
  <c r="K79" i="17"/>
  <c r="N79" i="17" s="1"/>
  <c r="D80" i="17"/>
  <c r="R80" i="17"/>
  <c r="S80" i="17"/>
  <c r="T80" i="17"/>
  <c r="U80" i="17"/>
  <c r="G80" i="17"/>
  <c r="H80" i="17"/>
  <c r="F80" i="22" s="1"/>
  <c r="I80" i="17"/>
  <c r="L80" i="17" s="1"/>
  <c r="J80" i="17"/>
  <c r="W80" i="17" s="1"/>
  <c r="K80" i="17"/>
  <c r="N80" i="17" s="1"/>
  <c r="D81" i="17"/>
  <c r="R81" i="17"/>
  <c r="S81" i="17"/>
  <c r="T81" i="17"/>
  <c r="U81" i="17"/>
  <c r="G81" i="17"/>
  <c r="H81" i="17"/>
  <c r="F81" i="22" s="1"/>
  <c r="I81" i="17"/>
  <c r="L81" i="17" s="1"/>
  <c r="J81" i="17"/>
  <c r="M81" i="17" s="1"/>
  <c r="K81" i="17"/>
  <c r="N81" i="17" s="1"/>
  <c r="D82" i="17"/>
  <c r="R82" i="17"/>
  <c r="S82" i="17"/>
  <c r="T82" i="17"/>
  <c r="U82" i="17"/>
  <c r="G82" i="17"/>
  <c r="H82" i="17"/>
  <c r="F82" i="22" s="1"/>
  <c r="I82" i="17"/>
  <c r="L82" i="17" s="1"/>
  <c r="J82" i="17"/>
  <c r="M82" i="17" s="1"/>
  <c r="K82" i="17"/>
  <c r="N82" i="17" s="1"/>
  <c r="D83" i="17"/>
  <c r="R83" i="17"/>
  <c r="S83" i="17"/>
  <c r="T83" i="17"/>
  <c r="U83" i="17"/>
  <c r="G83" i="17"/>
  <c r="J83" i="22" s="1"/>
  <c r="H83" i="17"/>
  <c r="F83" i="22" s="1"/>
  <c r="I83" i="17"/>
  <c r="O83" i="17" s="1"/>
  <c r="P83" i="17" s="1"/>
  <c r="J83" i="17"/>
  <c r="M83" i="17" s="1"/>
  <c r="K83" i="17"/>
  <c r="N83" i="17" s="1"/>
  <c r="D84" i="17"/>
  <c r="R84" i="17"/>
  <c r="S84" i="17"/>
  <c r="T84" i="17"/>
  <c r="U84" i="17"/>
  <c r="G84" i="17"/>
  <c r="H84" i="17"/>
  <c r="I84" i="17"/>
  <c r="L84" i="17" s="1"/>
  <c r="J84" i="17"/>
  <c r="M84" i="17" s="1"/>
  <c r="K84" i="17"/>
  <c r="N84" i="17" s="1"/>
  <c r="D85" i="17"/>
  <c r="R85" i="17"/>
  <c r="S85" i="17"/>
  <c r="T85" i="17"/>
  <c r="U85" i="17"/>
  <c r="G85" i="17"/>
  <c r="H85" i="17"/>
  <c r="I85" i="17"/>
  <c r="L85" i="17" s="1"/>
  <c r="J85" i="17"/>
  <c r="M85" i="17" s="1"/>
  <c r="K85" i="17"/>
  <c r="N85" i="17" s="1"/>
  <c r="D86" i="17"/>
  <c r="R86" i="17"/>
  <c r="S86" i="17"/>
  <c r="T86" i="17"/>
  <c r="U86" i="17"/>
  <c r="G86" i="17"/>
  <c r="J86" i="22" s="1"/>
  <c r="H86" i="17"/>
  <c r="F86" i="22" s="1"/>
  <c r="I86" i="17"/>
  <c r="L86" i="17" s="1"/>
  <c r="J86" i="17"/>
  <c r="M86" i="17" s="1"/>
  <c r="K86" i="17"/>
  <c r="N86" i="17" s="1"/>
  <c r="D87" i="17"/>
  <c r="R87" i="17"/>
  <c r="S87" i="17"/>
  <c r="T87" i="17"/>
  <c r="U87" i="17"/>
  <c r="G87" i="17"/>
  <c r="J87" i="22" s="1"/>
  <c r="H87" i="17"/>
  <c r="I87" i="17"/>
  <c r="O87" i="17" s="1"/>
  <c r="P87" i="17" s="1"/>
  <c r="J87" i="17"/>
  <c r="W87" i="17" s="1"/>
  <c r="K87" i="17"/>
  <c r="N87" i="17" s="1"/>
  <c r="D88" i="17"/>
  <c r="R88" i="17"/>
  <c r="S88" i="17"/>
  <c r="T88" i="17"/>
  <c r="U88" i="17"/>
  <c r="G88" i="17"/>
  <c r="J88" i="22" s="1"/>
  <c r="H88" i="17"/>
  <c r="F88" i="22" s="1"/>
  <c r="I88" i="17"/>
  <c r="L88" i="17" s="1"/>
  <c r="J88" i="17"/>
  <c r="W88" i="17" s="1"/>
  <c r="K88" i="17"/>
  <c r="N88" i="17" s="1"/>
  <c r="D89" i="17"/>
  <c r="R89" i="17"/>
  <c r="S89" i="17"/>
  <c r="T89" i="17"/>
  <c r="U89" i="17"/>
  <c r="G89" i="17"/>
  <c r="H89" i="17"/>
  <c r="I89" i="17"/>
  <c r="V89" i="17" s="1"/>
  <c r="J89" i="17"/>
  <c r="M89" i="17" s="1"/>
  <c r="K89" i="17"/>
  <c r="N89" i="17" s="1"/>
  <c r="D90" i="17"/>
  <c r="R90" i="17"/>
  <c r="S90" i="17"/>
  <c r="T90" i="17"/>
  <c r="U90" i="17"/>
  <c r="G90" i="17"/>
  <c r="J90" i="22" s="1"/>
  <c r="H90" i="17"/>
  <c r="F90" i="22" s="1"/>
  <c r="I90" i="17"/>
  <c r="J90" i="17"/>
  <c r="K90" i="17"/>
  <c r="N90" i="17" s="1"/>
  <c r="D91" i="17"/>
  <c r="R91" i="17"/>
  <c r="S91" i="17"/>
  <c r="T91" i="17"/>
  <c r="U91" i="17"/>
  <c r="G91" i="17"/>
  <c r="H91" i="17"/>
  <c r="I91" i="17"/>
  <c r="O91" i="17" s="1"/>
  <c r="P91" i="17" s="1"/>
  <c r="J91" i="17"/>
  <c r="W91" i="17" s="1"/>
  <c r="K91" i="17"/>
  <c r="N91" i="17" s="1"/>
  <c r="D92" i="17"/>
  <c r="R92" i="17"/>
  <c r="S92" i="17"/>
  <c r="T92" i="17"/>
  <c r="U92" i="17"/>
  <c r="G92" i="17"/>
  <c r="J92" i="22" s="1"/>
  <c r="M92" i="22" s="1"/>
  <c r="H92" i="17"/>
  <c r="F92" i="22" s="1"/>
  <c r="I92" i="17"/>
  <c r="L92" i="17" s="1"/>
  <c r="J92" i="17"/>
  <c r="W92" i="17" s="1"/>
  <c r="K92" i="17"/>
  <c r="N92" i="17" s="1"/>
  <c r="D93" i="17"/>
  <c r="R93" i="17"/>
  <c r="S93" i="17"/>
  <c r="T93" i="17"/>
  <c r="U93" i="17"/>
  <c r="G93" i="17"/>
  <c r="H93" i="17"/>
  <c r="I93" i="17"/>
  <c r="J93" i="17"/>
  <c r="K93" i="17"/>
  <c r="N93" i="17" s="1"/>
  <c r="D94" i="17"/>
  <c r="R94" i="17"/>
  <c r="S94" i="17"/>
  <c r="T94" i="17"/>
  <c r="U94" i="17"/>
  <c r="G94" i="17"/>
  <c r="J94" i="22" s="1"/>
  <c r="H94" i="17"/>
  <c r="F94" i="22" s="1"/>
  <c r="I94" i="17"/>
  <c r="J94" i="17"/>
  <c r="K94" i="17"/>
  <c r="N94" i="17" s="1"/>
  <c r="D95" i="17"/>
  <c r="R95" i="17"/>
  <c r="S95" i="17"/>
  <c r="T95" i="17"/>
  <c r="U95" i="17"/>
  <c r="G95" i="17"/>
  <c r="H95" i="17"/>
  <c r="I95" i="17"/>
  <c r="O95" i="17" s="1"/>
  <c r="P95" i="17" s="1"/>
  <c r="J95" i="17"/>
  <c r="W95" i="17" s="1"/>
  <c r="K95" i="17"/>
  <c r="N95" i="17" s="1"/>
  <c r="D96" i="17"/>
  <c r="R96" i="17"/>
  <c r="S96" i="17"/>
  <c r="T96" i="17"/>
  <c r="U96" i="17"/>
  <c r="G96" i="17"/>
  <c r="H96" i="17"/>
  <c r="F96" i="22" s="1"/>
  <c r="I96" i="17"/>
  <c r="L96" i="17" s="1"/>
  <c r="J96" i="17"/>
  <c r="W96" i="17" s="1"/>
  <c r="K96" i="17"/>
  <c r="N96" i="17" s="1"/>
  <c r="D97" i="17"/>
  <c r="R97" i="17"/>
  <c r="S97" i="17"/>
  <c r="T97" i="17"/>
  <c r="U97" i="17"/>
  <c r="G97" i="17"/>
  <c r="H97" i="17"/>
  <c r="I97" i="17"/>
  <c r="V97" i="17" s="1"/>
  <c r="J97" i="17"/>
  <c r="M97" i="17" s="1"/>
  <c r="K97" i="17"/>
  <c r="N97" i="17" s="1"/>
  <c r="D98" i="17"/>
  <c r="R98" i="17"/>
  <c r="S98" i="17"/>
  <c r="T98" i="17"/>
  <c r="U98" i="17"/>
  <c r="G98" i="17"/>
  <c r="J98" i="22" s="1"/>
  <c r="H98" i="17"/>
  <c r="F98" i="22" s="1"/>
  <c r="I98" i="17"/>
  <c r="J98" i="17"/>
  <c r="M98" i="17" s="1"/>
  <c r="K98" i="17"/>
  <c r="N98" i="17" s="1"/>
  <c r="D99" i="17"/>
  <c r="R99" i="17"/>
  <c r="S99" i="17"/>
  <c r="T99" i="17"/>
  <c r="U99" i="17"/>
  <c r="G99" i="17"/>
  <c r="H99" i="17"/>
  <c r="I99" i="17"/>
  <c r="J99" i="17"/>
  <c r="K99" i="17"/>
  <c r="N99" i="17" s="1"/>
  <c r="D100" i="17"/>
  <c r="R100" i="17"/>
  <c r="S100" i="17"/>
  <c r="T100" i="17"/>
  <c r="U100" i="17"/>
  <c r="G100" i="17"/>
  <c r="J100" i="22" s="1"/>
  <c r="H100" i="17"/>
  <c r="F100" i="22" s="1"/>
  <c r="I100" i="17"/>
  <c r="J100" i="17"/>
  <c r="K100" i="17"/>
  <c r="N100" i="17" s="1"/>
  <c r="D101" i="17"/>
  <c r="R101" i="17"/>
  <c r="S101" i="17"/>
  <c r="T101" i="17"/>
  <c r="U101" i="17"/>
  <c r="G101" i="17"/>
  <c r="H101" i="17"/>
  <c r="F101" i="22" s="1"/>
  <c r="I101" i="17"/>
  <c r="V101" i="17" s="1"/>
  <c r="J101" i="17"/>
  <c r="M101" i="17" s="1"/>
  <c r="K101" i="17"/>
  <c r="N101" i="17" s="1"/>
  <c r="D102" i="17"/>
  <c r="R102" i="17"/>
  <c r="S102" i="17"/>
  <c r="T102" i="17"/>
  <c r="U102" i="17"/>
  <c r="G102" i="17"/>
  <c r="J102" i="22" s="1"/>
  <c r="H102" i="17"/>
  <c r="F102" i="22" s="1"/>
  <c r="I102" i="17"/>
  <c r="L102" i="17" s="1"/>
  <c r="J102" i="17"/>
  <c r="M102" i="17" s="1"/>
  <c r="K102" i="17"/>
  <c r="N102" i="17" s="1"/>
  <c r="D103" i="17"/>
  <c r="R103" i="17"/>
  <c r="S103" i="17"/>
  <c r="T103" i="17"/>
  <c r="U103" i="17"/>
  <c r="G103" i="17"/>
  <c r="J103" i="22" s="1"/>
  <c r="H103" i="17"/>
  <c r="F103" i="22" s="1"/>
  <c r="I103" i="17"/>
  <c r="O103" i="17" s="1"/>
  <c r="P103" i="17" s="1"/>
  <c r="J103" i="17"/>
  <c r="M103" i="17" s="1"/>
  <c r="K103" i="17"/>
  <c r="N103" i="17" s="1"/>
  <c r="D104" i="17"/>
  <c r="R104" i="17"/>
  <c r="S104" i="17"/>
  <c r="T104" i="17"/>
  <c r="U104" i="17"/>
  <c r="G104" i="17"/>
  <c r="J104" i="22" s="1"/>
  <c r="M104" i="22" s="1"/>
  <c r="H104" i="17"/>
  <c r="F104" i="22" s="1"/>
  <c r="I104" i="17"/>
  <c r="L104" i="17" s="1"/>
  <c r="J104" i="17"/>
  <c r="M104" i="17" s="1"/>
  <c r="K104" i="17"/>
  <c r="N104" i="17" s="1"/>
  <c r="D105" i="17"/>
  <c r="R105" i="17"/>
  <c r="S105" i="17"/>
  <c r="T105" i="17"/>
  <c r="U105" i="17"/>
  <c r="G105" i="17"/>
  <c r="H105" i="17"/>
  <c r="F105" i="22" s="1"/>
  <c r="I105" i="17"/>
  <c r="V105" i="17" s="1"/>
  <c r="J105" i="17"/>
  <c r="M105" i="17" s="1"/>
  <c r="K105" i="17"/>
  <c r="N105" i="17" s="1"/>
  <c r="D106" i="17"/>
  <c r="R106" i="17"/>
  <c r="S106" i="17"/>
  <c r="T106" i="17"/>
  <c r="U106" i="17"/>
  <c r="G106" i="17"/>
  <c r="J106" i="22" s="1"/>
  <c r="H106" i="17"/>
  <c r="F106" i="22" s="1"/>
  <c r="I106" i="17"/>
  <c r="L106" i="17" s="1"/>
  <c r="J106" i="17"/>
  <c r="M106" i="17" s="1"/>
  <c r="K106" i="17"/>
  <c r="N106" i="17" s="1"/>
  <c r="D107" i="17"/>
  <c r="R107" i="17"/>
  <c r="S107" i="17"/>
  <c r="T107" i="17"/>
  <c r="U107" i="17"/>
  <c r="G107" i="17"/>
  <c r="H107" i="17"/>
  <c r="I107" i="17"/>
  <c r="J107" i="17"/>
  <c r="M107" i="17" s="1"/>
  <c r="K107" i="17"/>
  <c r="N107" i="17" s="1"/>
  <c r="D108" i="17"/>
  <c r="R108" i="17"/>
  <c r="S108" i="17"/>
  <c r="T108" i="17"/>
  <c r="U108" i="17"/>
  <c r="G108" i="17"/>
  <c r="H108" i="17"/>
  <c r="F108" i="22" s="1"/>
  <c r="I108" i="17"/>
  <c r="J108" i="17"/>
  <c r="M108" i="17" s="1"/>
  <c r="K108" i="17"/>
  <c r="N108" i="17" s="1"/>
  <c r="X2" i="20"/>
  <c r="AB2" i="20"/>
  <c r="AF2" i="20"/>
  <c r="X3" i="20"/>
  <c r="AB3" i="20"/>
  <c r="AF3" i="20"/>
  <c r="AX6" i="29"/>
  <c r="X4" i="20"/>
  <c r="AB4" i="20"/>
  <c r="AF4" i="20"/>
  <c r="AX7" i="29"/>
  <c r="X5" i="20"/>
  <c r="AB5" i="20"/>
  <c r="AF5" i="20"/>
  <c r="AX8" i="29"/>
  <c r="X6" i="20"/>
  <c r="AB6" i="20"/>
  <c r="AF6" i="20"/>
  <c r="F8" i="19"/>
  <c r="AX9" i="29"/>
  <c r="X7" i="20"/>
  <c r="AB7" i="20"/>
  <c r="AF7" i="20"/>
  <c r="AX10" i="29"/>
  <c r="X8" i="20"/>
  <c r="AB8" i="20"/>
  <c r="AF8" i="20"/>
  <c r="AX11" i="29"/>
  <c r="X9" i="20"/>
  <c r="AB9" i="20"/>
  <c r="AF9" i="20"/>
  <c r="AX12" i="29"/>
  <c r="X10" i="20"/>
  <c r="AB10" i="20"/>
  <c r="AF10" i="20"/>
  <c r="AX13" i="29"/>
  <c r="X11" i="20"/>
  <c r="AB11" i="20"/>
  <c r="AF11" i="20"/>
  <c r="Z14" i="29"/>
  <c r="AX14" i="29"/>
  <c r="X12" i="20"/>
  <c r="AB12" i="20"/>
  <c r="AF12" i="20"/>
  <c r="Z15" i="29"/>
  <c r="AX15" i="29"/>
  <c r="X13" i="20"/>
  <c r="AB13" i="20"/>
  <c r="AF13" i="20"/>
  <c r="Z16" i="29"/>
  <c r="AX16" i="29"/>
  <c r="X14" i="20"/>
  <c r="AB14" i="20"/>
  <c r="AF14" i="20"/>
  <c r="Z17" i="29"/>
  <c r="AX17" i="29"/>
  <c r="X15" i="20"/>
  <c r="AB15" i="20"/>
  <c r="AF15" i="20"/>
  <c r="Z18" i="29"/>
  <c r="AX18" i="29"/>
  <c r="X16" i="20"/>
  <c r="AB16" i="20"/>
  <c r="AF16" i="20"/>
  <c r="Z19" i="29"/>
  <c r="AX19" i="29"/>
  <c r="X17" i="20"/>
  <c r="AB17" i="20"/>
  <c r="AF17" i="20"/>
  <c r="Z20" i="29"/>
  <c r="AX20" i="29"/>
  <c r="X18" i="20"/>
  <c r="AB18" i="20"/>
  <c r="AF18" i="20"/>
  <c r="Z21" i="29"/>
  <c r="AX21" i="29"/>
  <c r="X19" i="20"/>
  <c r="AB19" i="20"/>
  <c r="AF19" i="20"/>
  <c r="Z22" i="29"/>
  <c r="AX22" i="29"/>
  <c r="X20" i="20"/>
  <c r="AB20" i="20"/>
  <c r="AF20" i="20"/>
  <c r="Z23" i="29"/>
  <c r="AX23" i="29"/>
  <c r="X21" i="20"/>
  <c r="AB21" i="20"/>
  <c r="AF21" i="20"/>
  <c r="Z24" i="29"/>
  <c r="AX24" i="29"/>
  <c r="X22" i="20"/>
  <c r="AB22" i="20"/>
  <c r="AF22" i="20"/>
  <c r="Z25" i="29"/>
  <c r="AX25" i="29"/>
  <c r="X23" i="20"/>
  <c r="AB23" i="20"/>
  <c r="AF23" i="20"/>
  <c r="Z26" i="29"/>
  <c r="AX26" i="29"/>
  <c r="X24" i="20"/>
  <c r="AB24" i="20"/>
  <c r="AF24" i="20"/>
  <c r="Z27" i="29"/>
  <c r="AX27" i="29"/>
  <c r="X25" i="20"/>
  <c r="AB25" i="20"/>
  <c r="AF25" i="20"/>
  <c r="Z28" i="29"/>
  <c r="AX28" i="29"/>
  <c r="X26" i="20"/>
  <c r="AB26" i="20"/>
  <c r="AF26" i="20"/>
  <c r="Z29" i="29"/>
  <c r="AX29" i="29"/>
  <c r="X27" i="20"/>
  <c r="AB27" i="20"/>
  <c r="AF27" i="20"/>
  <c r="Z30" i="29"/>
  <c r="AX30" i="29"/>
  <c r="X28" i="20"/>
  <c r="AB28" i="20"/>
  <c r="AF28" i="20"/>
  <c r="Z31" i="29"/>
  <c r="AX31" i="29"/>
  <c r="X29" i="20"/>
  <c r="AB29" i="20"/>
  <c r="AF29" i="20"/>
  <c r="Z32" i="29"/>
  <c r="AX32" i="29"/>
  <c r="X30" i="20"/>
  <c r="AB30" i="20"/>
  <c r="AF30" i="20"/>
  <c r="Z33" i="29"/>
  <c r="AX33" i="29"/>
  <c r="X31" i="20"/>
  <c r="AB31" i="20"/>
  <c r="AF31" i="20"/>
  <c r="Z34" i="29"/>
  <c r="AX34" i="29"/>
  <c r="X32" i="20"/>
  <c r="AB32" i="20"/>
  <c r="AF32" i="20"/>
  <c r="Z35" i="29"/>
  <c r="AX35" i="29"/>
  <c r="X33" i="20"/>
  <c r="AB33" i="20"/>
  <c r="AF33" i="20"/>
  <c r="Z36" i="29"/>
  <c r="AX36" i="29"/>
  <c r="X34" i="20"/>
  <c r="AB34" i="20"/>
  <c r="AF34" i="20"/>
  <c r="Z37" i="29"/>
  <c r="AX37" i="29"/>
  <c r="X35" i="20"/>
  <c r="AB35" i="20"/>
  <c r="AF35" i="20"/>
  <c r="Z38" i="29"/>
  <c r="AX38" i="29"/>
  <c r="X36" i="20"/>
  <c r="AB36" i="20"/>
  <c r="AF36" i="20"/>
  <c r="Z39" i="29"/>
  <c r="AX39" i="29"/>
  <c r="X37" i="20"/>
  <c r="AB37" i="20"/>
  <c r="AF37" i="20"/>
  <c r="Z40" i="29"/>
  <c r="AX40" i="29"/>
  <c r="X38" i="20"/>
  <c r="AB38" i="20"/>
  <c r="AF38" i="20"/>
  <c r="Z41" i="29"/>
  <c r="AX41" i="29"/>
  <c r="X39" i="20"/>
  <c r="AB39" i="20"/>
  <c r="AF39" i="20"/>
  <c r="Z42" i="29"/>
  <c r="AX42" i="29"/>
  <c r="X40" i="20"/>
  <c r="AB40" i="20"/>
  <c r="AF40" i="20"/>
  <c r="Z43" i="29"/>
  <c r="AX43" i="29"/>
  <c r="X41" i="20"/>
  <c r="AB41" i="20"/>
  <c r="AF41" i="20"/>
  <c r="Z44" i="29"/>
  <c r="AX44" i="29"/>
  <c r="X42" i="20"/>
  <c r="AB42" i="20"/>
  <c r="AF42" i="20"/>
  <c r="Z45" i="29"/>
  <c r="AX45" i="29"/>
  <c r="X43" i="20"/>
  <c r="AB43" i="20"/>
  <c r="AF43" i="20"/>
  <c r="Z46" i="29"/>
  <c r="AX46" i="29"/>
  <c r="X44" i="20"/>
  <c r="AB44" i="20"/>
  <c r="AF44" i="20"/>
  <c r="Z47" i="29"/>
  <c r="AX47" i="29"/>
  <c r="X45" i="20"/>
  <c r="AB45" i="20"/>
  <c r="AF45" i="20"/>
  <c r="Z48" i="29"/>
  <c r="AX48" i="29"/>
  <c r="X46" i="20"/>
  <c r="AB46" i="20"/>
  <c r="AF46" i="20"/>
  <c r="Z49" i="29"/>
  <c r="AX49" i="29"/>
  <c r="X47" i="20"/>
  <c r="AB47" i="20"/>
  <c r="AF47" i="20"/>
  <c r="Z50" i="29"/>
  <c r="AX50" i="29"/>
  <c r="X48" i="20"/>
  <c r="AB48" i="20"/>
  <c r="AF48" i="20"/>
  <c r="Z51" i="29"/>
  <c r="AX51" i="29"/>
  <c r="X49" i="20"/>
  <c r="AB49" i="20"/>
  <c r="AF49" i="20"/>
  <c r="Z52" i="29"/>
  <c r="AX52" i="29"/>
  <c r="X50" i="20"/>
  <c r="AB50" i="20"/>
  <c r="AF50" i="20"/>
  <c r="Z53" i="29"/>
  <c r="AX53" i="29"/>
  <c r="X51" i="20"/>
  <c r="AB51" i="20"/>
  <c r="AF51" i="20"/>
  <c r="Z54" i="29"/>
  <c r="AX54" i="29"/>
  <c r="X52" i="20"/>
  <c r="AB52" i="20"/>
  <c r="AF52" i="20"/>
  <c r="Z55" i="29"/>
  <c r="AX55" i="29"/>
  <c r="X53" i="20"/>
  <c r="AB53" i="20"/>
  <c r="AF53" i="20"/>
  <c r="Z56" i="29"/>
  <c r="AX56" i="29"/>
  <c r="X54" i="20"/>
  <c r="AB54" i="20"/>
  <c r="AF54" i="20"/>
  <c r="Z57" i="29"/>
  <c r="AX57" i="29"/>
  <c r="X55" i="20"/>
  <c r="AB55" i="20"/>
  <c r="AF55" i="20"/>
  <c r="Z58" i="29"/>
  <c r="AX58" i="29"/>
  <c r="X56" i="20"/>
  <c r="AB56" i="20"/>
  <c r="AF56" i="20"/>
  <c r="Z59" i="29"/>
  <c r="AX59" i="29"/>
  <c r="X57" i="20"/>
  <c r="AB57" i="20"/>
  <c r="AF57" i="20"/>
  <c r="Z60" i="29"/>
  <c r="AX60" i="29"/>
  <c r="X58" i="20"/>
  <c r="AB58" i="20"/>
  <c r="AF58" i="20"/>
  <c r="Z61" i="29"/>
  <c r="AX61" i="29"/>
  <c r="X59" i="20"/>
  <c r="AB59" i="20"/>
  <c r="AF59" i="20"/>
  <c r="Z62" i="29"/>
  <c r="AX62" i="29"/>
  <c r="X60" i="20"/>
  <c r="AB60" i="20"/>
  <c r="AF60" i="20"/>
  <c r="Z63" i="29"/>
  <c r="AX63" i="29"/>
  <c r="X61" i="20"/>
  <c r="AB61" i="20"/>
  <c r="AF61" i="20"/>
  <c r="Z64" i="29"/>
  <c r="AX64" i="29"/>
  <c r="X62" i="20"/>
  <c r="AB62" i="20"/>
  <c r="AF62" i="20"/>
  <c r="Z65" i="29"/>
  <c r="AX65" i="29"/>
  <c r="X63" i="20"/>
  <c r="AB63" i="20"/>
  <c r="AF63" i="20"/>
  <c r="Z66" i="29"/>
  <c r="AX66" i="29"/>
  <c r="X64" i="20"/>
  <c r="AB64" i="20"/>
  <c r="AF64" i="20"/>
  <c r="Z67" i="29"/>
  <c r="AX67" i="29"/>
  <c r="X65" i="20"/>
  <c r="AB65" i="20"/>
  <c r="AF65" i="20"/>
  <c r="Z68" i="29"/>
  <c r="AX68" i="29"/>
  <c r="X66" i="20"/>
  <c r="AB66" i="20"/>
  <c r="AF66" i="20"/>
  <c r="Z69" i="29"/>
  <c r="AX69" i="29"/>
  <c r="X67" i="20"/>
  <c r="AB67" i="20"/>
  <c r="AF67" i="20"/>
  <c r="Z70" i="29"/>
  <c r="AX70" i="29"/>
  <c r="X68" i="20"/>
  <c r="AB68" i="20"/>
  <c r="AF68" i="20"/>
  <c r="Z71" i="29"/>
  <c r="AX71" i="29"/>
  <c r="X69" i="20"/>
  <c r="AB69" i="20"/>
  <c r="AF69" i="20"/>
  <c r="Z72" i="29"/>
  <c r="AX72" i="29"/>
  <c r="X70" i="20"/>
  <c r="AB70" i="20"/>
  <c r="AF70" i="20"/>
  <c r="Z73" i="29"/>
  <c r="AX73" i="29"/>
  <c r="X71" i="20"/>
  <c r="AB71" i="20"/>
  <c r="AF71" i="20"/>
  <c r="Z74" i="29"/>
  <c r="AX74" i="29"/>
  <c r="X72" i="20"/>
  <c r="AB72" i="20"/>
  <c r="AF72" i="20"/>
  <c r="Z75" i="29"/>
  <c r="AX75" i="29"/>
  <c r="X73" i="20"/>
  <c r="AB73" i="20"/>
  <c r="AF73" i="20"/>
  <c r="Z76" i="29"/>
  <c r="AX76" i="29"/>
  <c r="X74" i="20"/>
  <c r="AB74" i="20"/>
  <c r="AF74" i="20"/>
  <c r="Z77" i="29"/>
  <c r="AX77" i="29"/>
  <c r="X75" i="20"/>
  <c r="AB75" i="20"/>
  <c r="AF75" i="20"/>
  <c r="Z78" i="29"/>
  <c r="AX78" i="29"/>
  <c r="X76" i="20"/>
  <c r="AB76" i="20"/>
  <c r="AF76" i="20"/>
  <c r="Z79" i="29"/>
  <c r="AX79" i="29"/>
  <c r="X77" i="20"/>
  <c r="AB77" i="20"/>
  <c r="AF77" i="20"/>
  <c r="Z80" i="29"/>
  <c r="AX80" i="29"/>
  <c r="X78" i="20"/>
  <c r="AB78" i="20"/>
  <c r="AF78" i="20"/>
  <c r="Z81" i="29"/>
  <c r="AX81" i="29"/>
  <c r="X79" i="20"/>
  <c r="AB79" i="20"/>
  <c r="AF79" i="20"/>
  <c r="Z82" i="29"/>
  <c r="AX82" i="29"/>
  <c r="X80" i="20"/>
  <c r="AB80" i="20"/>
  <c r="AF80" i="20"/>
  <c r="Z83" i="29"/>
  <c r="AX83" i="29"/>
  <c r="X81" i="20"/>
  <c r="AB81" i="20"/>
  <c r="AF81" i="20"/>
  <c r="Z84" i="29"/>
  <c r="AX84" i="29"/>
  <c r="X82" i="20"/>
  <c r="AB82" i="20"/>
  <c r="AF82" i="20"/>
  <c r="Z85" i="29"/>
  <c r="AX85" i="29"/>
  <c r="X83" i="20"/>
  <c r="AB83" i="20"/>
  <c r="AF83" i="20"/>
  <c r="Z86" i="29"/>
  <c r="AX86" i="29"/>
  <c r="X84" i="20"/>
  <c r="AB84" i="20"/>
  <c r="AF84" i="20"/>
  <c r="Z87" i="29"/>
  <c r="AX87" i="29"/>
  <c r="X85" i="20"/>
  <c r="AB85" i="20"/>
  <c r="AF85" i="20"/>
  <c r="Z88" i="29"/>
  <c r="AX88" i="29"/>
  <c r="X86" i="20"/>
  <c r="AB86" i="20"/>
  <c r="AF86" i="20"/>
  <c r="Z89" i="29"/>
  <c r="AX89" i="29"/>
  <c r="X87" i="20"/>
  <c r="AB87" i="20"/>
  <c r="AF87" i="20"/>
  <c r="Z90" i="29"/>
  <c r="AX90" i="29"/>
  <c r="X88" i="20"/>
  <c r="AB88" i="20"/>
  <c r="AF88" i="20"/>
  <c r="Z91" i="29"/>
  <c r="AX91" i="29"/>
  <c r="X89" i="20"/>
  <c r="AB89" i="20"/>
  <c r="AF89" i="20"/>
  <c r="Z92" i="29"/>
  <c r="AX92" i="29"/>
  <c r="X90" i="20"/>
  <c r="AB90" i="20"/>
  <c r="AF90" i="20"/>
  <c r="Z93" i="29"/>
  <c r="AX93" i="29"/>
  <c r="X91" i="20"/>
  <c r="AB91" i="20"/>
  <c r="AF91" i="20"/>
  <c r="Z94" i="29"/>
  <c r="AX94" i="29"/>
  <c r="X92" i="20"/>
  <c r="AB92" i="20"/>
  <c r="AF92" i="20"/>
  <c r="Z95" i="29"/>
  <c r="AX95" i="29"/>
  <c r="X93" i="20"/>
  <c r="AB93" i="20"/>
  <c r="AF93" i="20"/>
  <c r="Z96" i="29"/>
  <c r="AX96" i="29"/>
  <c r="X94" i="20"/>
  <c r="AB94" i="20"/>
  <c r="AF94" i="20"/>
  <c r="Z97" i="29"/>
  <c r="AX97" i="29"/>
  <c r="X95" i="20"/>
  <c r="AB95" i="20"/>
  <c r="AF95" i="20"/>
  <c r="Z98" i="29"/>
  <c r="AX98" i="29"/>
  <c r="X96" i="20"/>
  <c r="AB96" i="20"/>
  <c r="AF96" i="20"/>
  <c r="Z99" i="29"/>
  <c r="AX99" i="29"/>
  <c r="X97" i="20"/>
  <c r="AB97" i="20"/>
  <c r="AF97" i="20"/>
  <c r="Z100" i="29"/>
  <c r="AX100" i="29"/>
  <c r="X98" i="20"/>
  <c r="AB98" i="20"/>
  <c r="AF98" i="20"/>
  <c r="Z101" i="29"/>
  <c r="AX101" i="29"/>
  <c r="X99" i="20"/>
  <c r="AB99" i="20"/>
  <c r="AF99" i="20"/>
  <c r="Z102" i="29"/>
  <c r="AX102" i="29"/>
  <c r="X100" i="20"/>
  <c r="AB100" i="20"/>
  <c r="AF100" i="20"/>
  <c r="Z103" i="29"/>
  <c r="AX103" i="29"/>
  <c r="X101" i="20"/>
  <c r="AB101" i="20"/>
  <c r="AF101" i="20"/>
  <c r="X2" i="27"/>
  <c r="X202" i="20" s="1"/>
  <c r="AB2" i="27"/>
  <c r="AB202" i="20" s="1"/>
  <c r="AF2" i="27"/>
  <c r="AF202" i="20" s="1"/>
  <c r="F4" i="26"/>
  <c r="F105" i="19" s="1"/>
  <c r="AX5" i="35"/>
  <c r="X3" i="27"/>
  <c r="X203" i="20" s="1"/>
  <c r="AB3" i="27"/>
  <c r="AB203" i="20" s="1"/>
  <c r="AF3" i="27"/>
  <c r="AF203" i="20" s="1"/>
  <c r="X4" i="27"/>
  <c r="X204" i="20" s="1"/>
  <c r="AB4" i="27"/>
  <c r="AB204" i="20" s="1"/>
  <c r="AF4" i="27"/>
  <c r="AF204" i="20" s="1"/>
  <c r="AX7" i="35"/>
  <c r="X5" i="27"/>
  <c r="X205" i="20" s="1"/>
  <c r="AB5" i="27"/>
  <c r="AB205" i="20" s="1"/>
  <c r="AF5" i="27"/>
  <c r="AF205" i="20" s="1"/>
  <c r="F7" i="26"/>
  <c r="F108" i="19" s="1"/>
  <c r="AX8" i="35"/>
  <c r="X6" i="27"/>
  <c r="X206" i="20" s="1"/>
  <c r="AB6" i="27"/>
  <c r="AB206" i="20" s="1"/>
  <c r="AF6" i="27"/>
  <c r="AF206" i="20" s="1"/>
  <c r="AX9" i="35"/>
  <c r="X7" i="27"/>
  <c r="X207" i="20" s="1"/>
  <c r="AB7" i="27"/>
  <c r="AB207" i="20" s="1"/>
  <c r="AF7" i="27"/>
  <c r="AF207" i="20" s="1"/>
  <c r="AX10" i="35"/>
  <c r="X8" i="27"/>
  <c r="X208" i="20" s="1"/>
  <c r="AB8" i="27"/>
  <c r="AB208" i="20" s="1"/>
  <c r="AF8" i="27"/>
  <c r="AF208" i="20" s="1"/>
  <c r="AX11" i="35"/>
  <c r="X9" i="27"/>
  <c r="X209" i="20" s="1"/>
  <c r="AB9" i="27"/>
  <c r="AB209" i="20" s="1"/>
  <c r="AF9" i="27"/>
  <c r="AF209" i="20" s="1"/>
  <c r="F11" i="26"/>
  <c r="F112" i="19" s="1"/>
  <c r="AX12" i="35"/>
  <c r="X10" i="27"/>
  <c r="X210" i="20" s="1"/>
  <c r="AB10" i="27"/>
  <c r="AB210" i="20" s="1"/>
  <c r="AF10" i="27"/>
  <c r="AF210" i="20" s="1"/>
  <c r="AX13" i="35"/>
  <c r="X11" i="27"/>
  <c r="X211" i="20" s="1"/>
  <c r="AB11" i="27"/>
  <c r="AB211" i="20" s="1"/>
  <c r="AF11" i="27"/>
  <c r="AF211" i="20" s="1"/>
  <c r="AX14" i="35"/>
  <c r="X12" i="27"/>
  <c r="X212" i="20" s="1"/>
  <c r="AB12" i="27"/>
  <c r="AB212" i="20" s="1"/>
  <c r="AF12" i="27"/>
  <c r="AF212" i="20" s="1"/>
  <c r="Z15" i="35"/>
  <c r="AX15" i="35"/>
  <c r="X13" i="27"/>
  <c r="X213" i="20" s="1"/>
  <c r="AB13" i="27"/>
  <c r="AB213" i="20" s="1"/>
  <c r="AF13" i="27"/>
  <c r="AF213" i="20" s="1"/>
  <c r="Z16" i="35"/>
  <c r="AX16" i="35"/>
  <c r="X14" i="27"/>
  <c r="X214" i="20" s="1"/>
  <c r="AB14" i="27"/>
  <c r="AB214" i="20" s="1"/>
  <c r="AF14" i="27"/>
  <c r="AF214" i="20" s="1"/>
  <c r="Z17" i="35"/>
  <c r="AX17" i="35"/>
  <c r="X15" i="27"/>
  <c r="X215" i="20" s="1"/>
  <c r="AB15" i="27"/>
  <c r="AB215" i="20" s="1"/>
  <c r="AF15" i="27"/>
  <c r="AF215" i="20" s="1"/>
  <c r="Z18" i="35"/>
  <c r="AX18" i="35"/>
  <c r="X16" i="27"/>
  <c r="X216" i="20" s="1"/>
  <c r="AB16" i="27"/>
  <c r="AB216" i="20" s="1"/>
  <c r="AF16" i="27"/>
  <c r="AF216" i="20" s="1"/>
  <c r="Z19" i="35"/>
  <c r="AX19" i="35"/>
  <c r="X17" i="27"/>
  <c r="X217" i="20" s="1"/>
  <c r="AB17" i="27"/>
  <c r="AB217" i="20" s="1"/>
  <c r="AF17" i="27"/>
  <c r="AF217" i="20" s="1"/>
  <c r="Z20" i="35"/>
  <c r="AX20" i="35"/>
  <c r="X18" i="27"/>
  <c r="X218" i="20" s="1"/>
  <c r="AB18" i="27"/>
  <c r="AB218" i="20" s="1"/>
  <c r="AF18" i="27"/>
  <c r="AF218" i="20" s="1"/>
  <c r="Z21" i="35"/>
  <c r="AX21" i="35"/>
  <c r="X19" i="27"/>
  <c r="X219" i="20" s="1"/>
  <c r="AB19" i="27"/>
  <c r="AB219" i="20" s="1"/>
  <c r="AF19" i="27"/>
  <c r="AF219" i="20" s="1"/>
  <c r="Z22" i="35"/>
  <c r="AX22" i="35"/>
  <c r="X20" i="27"/>
  <c r="X220" i="20" s="1"/>
  <c r="AB20" i="27"/>
  <c r="AB220" i="20" s="1"/>
  <c r="AF20" i="27"/>
  <c r="AF220" i="20" s="1"/>
  <c r="Z23" i="35"/>
  <c r="AX23" i="35"/>
  <c r="X21" i="27"/>
  <c r="X221" i="20" s="1"/>
  <c r="AB21" i="27"/>
  <c r="AB221" i="20" s="1"/>
  <c r="AF21" i="27"/>
  <c r="AF221" i="20" s="1"/>
  <c r="Z24" i="35"/>
  <c r="AX24" i="35"/>
  <c r="X22" i="27"/>
  <c r="X222" i="20" s="1"/>
  <c r="AB22" i="27"/>
  <c r="AB222" i="20" s="1"/>
  <c r="AF22" i="27"/>
  <c r="AF222" i="20" s="1"/>
  <c r="Z25" i="35"/>
  <c r="AX25" i="35"/>
  <c r="X23" i="27"/>
  <c r="X223" i="20" s="1"/>
  <c r="AB23" i="27"/>
  <c r="AB223" i="20" s="1"/>
  <c r="AF23" i="27"/>
  <c r="AF223" i="20" s="1"/>
  <c r="Z26" i="35"/>
  <c r="AX26" i="35"/>
  <c r="X24" i="27"/>
  <c r="X224" i="20" s="1"/>
  <c r="AB24" i="27"/>
  <c r="AB224" i="20" s="1"/>
  <c r="AF24" i="27"/>
  <c r="AF224" i="20" s="1"/>
  <c r="Z27" i="35"/>
  <c r="AX27" i="35"/>
  <c r="X25" i="27"/>
  <c r="X225" i="20" s="1"/>
  <c r="AB25" i="27"/>
  <c r="AB225" i="20" s="1"/>
  <c r="AF25" i="27"/>
  <c r="AF225" i="20" s="1"/>
  <c r="Z28" i="35"/>
  <c r="AX28" i="35"/>
  <c r="X26" i="27"/>
  <c r="X226" i="20" s="1"/>
  <c r="AB26" i="27"/>
  <c r="AB226" i="20" s="1"/>
  <c r="AF26" i="27"/>
  <c r="AF226" i="20" s="1"/>
  <c r="Z29" i="35"/>
  <c r="AX29" i="35"/>
  <c r="X27" i="27"/>
  <c r="X227" i="20" s="1"/>
  <c r="AB27" i="27"/>
  <c r="AB227" i="20" s="1"/>
  <c r="AF27" i="27"/>
  <c r="AF227" i="20" s="1"/>
  <c r="Z30" i="35"/>
  <c r="AX30" i="35"/>
  <c r="X28" i="27"/>
  <c r="X228" i="20" s="1"/>
  <c r="AB28" i="27"/>
  <c r="AB228" i="20" s="1"/>
  <c r="AF28" i="27"/>
  <c r="AF228" i="20" s="1"/>
  <c r="Z31" i="35"/>
  <c r="AX31" i="35"/>
  <c r="X29" i="27"/>
  <c r="X229" i="20" s="1"/>
  <c r="AB29" i="27"/>
  <c r="AB229" i="20" s="1"/>
  <c r="AF29" i="27"/>
  <c r="AF229" i="20" s="1"/>
  <c r="Z32" i="35"/>
  <c r="AX32" i="35"/>
  <c r="X30" i="27"/>
  <c r="X230" i="20" s="1"/>
  <c r="AB30" i="27"/>
  <c r="AB230" i="20" s="1"/>
  <c r="AF30" i="27"/>
  <c r="AF230" i="20" s="1"/>
  <c r="Z33" i="35"/>
  <c r="AX33" i="35"/>
  <c r="X31" i="27"/>
  <c r="X231" i="20" s="1"/>
  <c r="AB31" i="27"/>
  <c r="AB231" i="20" s="1"/>
  <c r="AF31" i="27"/>
  <c r="AF231" i="20" s="1"/>
  <c r="Z34" i="35"/>
  <c r="AX34" i="35"/>
  <c r="X32" i="27"/>
  <c r="X232" i="20" s="1"/>
  <c r="AB32" i="27"/>
  <c r="AB232" i="20" s="1"/>
  <c r="AF32" i="27"/>
  <c r="AF232" i="20" s="1"/>
  <c r="Z35" i="35"/>
  <c r="AX35" i="35"/>
  <c r="X33" i="27"/>
  <c r="X233" i="20" s="1"/>
  <c r="AB33" i="27"/>
  <c r="AB233" i="20" s="1"/>
  <c r="AF33" i="27"/>
  <c r="AF233" i="20" s="1"/>
  <c r="Z36" i="35"/>
  <c r="AX36" i="35"/>
  <c r="X34" i="27"/>
  <c r="X234" i="20" s="1"/>
  <c r="AB34" i="27"/>
  <c r="AB234" i="20" s="1"/>
  <c r="AF34" i="27"/>
  <c r="AF234" i="20" s="1"/>
  <c r="Z37" i="35"/>
  <c r="AX37" i="35"/>
  <c r="X35" i="27"/>
  <c r="X235" i="20" s="1"/>
  <c r="AB35" i="27"/>
  <c r="AB235" i="20" s="1"/>
  <c r="AF35" i="27"/>
  <c r="AF235" i="20" s="1"/>
  <c r="Z38" i="35"/>
  <c r="AX38" i="35"/>
  <c r="X36" i="27"/>
  <c r="X236" i="20" s="1"/>
  <c r="AB36" i="27"/>
  <c r="AB236" i="20" s="1"/>
  <c r="AF36" i="27"/>
  <c r="AF236" i="20" s="1"/>
  <c r="Z39" i="35"/>
  <c r="AX39" i="35"/>
  <c r="X37" i="27"/>
  <c r="X237" i="20" s="1"/>
  <c r="AB37" i="27"/>
  <c r="AB237" i="20" s="1"/>
  <c r="AF37" i="27"/>
  <c r="AF237" i="20" s="1"/>
  <c r="Z40" i="35"/>
  <c r="AX40" i="35"/>
  <c r="X38" i="27"/>
  <c r="X238" i="20" s="1"/>
  <c r="AB38" i="27"/>
  <c r="AB238" i="20" s="1"/>
  <c r="AF38" i="27"/>
  <c r="AF238" i="20" s="1"/>
  <c r="Z41" i="35"/>
  <c r="AX41" i="35"/>
  <c r="X39" i="27"/>
  <c r="X239" i="20" s="1"/>
  <c r="AB39" i="27"/>
  <c r="AB239" i="20" s="1"/>
  <c r="AF39" i="27"/>
  <c r="AF239" i="20" s="1"/>
  <c r="Z42" i="35"/>
  <c r="AX42" i="35"/>
  <c r="X40" i="27"/>
  <c r="X240" i="20" s="1"/>
  <c r="AB40" i="27"/>
  <c r="AB240" i="20" s="1"/>
  <c r="AF40" i="27"/>
  <c r="AF240" i="20" s="1"/>
  <c r="Z43" i="35"/>
  <c r="AX43" i="35"/>
  <c r="X41" i="27"/>
  <c r="X241" i="20" s="1"/>
  <c r="AB41" i="27"/>
  <c r="AB241" i="20" s="1"/>
  <c r="AF41" i="27"/>
  <c r="AF241" i="20" s="1"/>
  <c r="Z44" i="35"/>
  <c r="AX44" i="35"/>
  <c r="X42" i="27"/>
  <c r="X242" i="20" s="1"/>
  <c r="AB42" i="27"/>
  <c r="AB242" i="20" s="1"/>
  <c r="AF42" i="27"/>
  <c r="AF242" i="20" s="1"/>
  <c r="Z45" i="35"/>
  <c r="AX45" i="35"/>
  <c r="X43" i="27"/>
  <c r="X243" i="20" s="1"/>
  <c r="AB43" i="27"/>
  <c r="AB243" i="20" s="1"/>
  <c r="AF43" i="27"/>
  <c r="AF243" i="20" s="1"/>
  <c r="Z46" i="35"/>
  <c r="AX46" i="35"/>
  <c r="X44" i="27"/>
  <c r="X244" i="20" s="1"/>
  <c r="AB44" i="27"/>
  <c r="AB244" i="20" s="1"/>
  <c r="AF44" i="27"/>
  <c r="AF244" i="20" s="1"/>
  <c r="Z47" i="35"/>
  <c r="AX47" i="35"/>
  <c r="X45" i="27"/>
  <c r="X245" i="20" s="1"/>
  <c r="AB45" i="27"/>
  <c r="AB245" i="20" s="1"/>
  <c r="AF45" i="27"/>
  <c r="AF245" i="20" s="1"/>
  <c r="Z48" i="35"/>
  <c r="AX48" i="35"/>
  <c r="X46" i="27"/>
  <c r="X246" i="20" s="1"/>
  <c r="AB46" i="27"/>
  <c r="AB246" i="20" s="1"/>
  <c r="AF46" i="27"/>
  <c r="AF246" i="20" s="1"/>
  <c r="Z49" i="35"/>
  <c r="AX49" i="35"/>
  <c r="X47" i="27"/>
  <c r="X247" i="20" s="1"/>
  <c r="AB47" i="27"/>
  <c r="AB247" i="20" s="1"/>
  <c r="AF47" i="27"/>
  <c r="AF247" i="20" s="1"/>
  <c r="Z50" i="35"/>
  <c r="AX50" i="35"/>
  <c r="X48" i="27"/>
  <c r="X248" i="20" s="1"/>
  <c r="AB48" i="27"/>
  <c r="AB248" i="20" s="1"/>
  <c r="AF48" i="27"/>
  <c r="AF248" i="20" s="1"/>
  <c r="Z51" i="35"/>
  <c r="AX51" i="35"/>
  <c r="X49" i="27"/>
  <c r="X249" i="20" s="1"/>
  <c r="AB49" i="27"/>
  <c r="AB249" i="20" s="1"/>
  <c r="AF49" i="27"/>
  <c r="AF249" i="20" s="1"/>
  <c r="Z52" i="35"/>
  <c r="AX52" i="35"/>
  <c r="X50" i="27"/>
  <c r="X250" i="20" s="1"/>
  <c r="AB50" i="27"/>
  <c r="AB250" i="20" s="1"/>
  <c r="AF50" i="27"/>
  <c r="AF250" i="20" s="1"/>
  <c r="Z53" i="35"/>
  <c r="AX53" i="35"/>
  <c r="X51" i="27"/>
  <c r="X251" i="20" s="1"/>
  <c r="AB51" i="27"/>
  <c r="AB251" i="20" s="1"/>
  <c r="AF51" i="27"/>
  <c r="AF251" i="20" s="1"/>
  <c r="Z54" i="35"/>
  <c r="AX54" i="35"/>
  <c r="X52" i="27"/>
  <c r="X252" i="20" s="1"/>
  <c r="AB52" i="27"/>
  <c r="AB252" i="20" s="1"/>
  <c r="AF52" i="27"/>
  <c r="AF252" i="20" s="1"/>
  <c r="Z55" i="35"/>
  <c r="AX55" i="35"/>
  <c r="X53" i="27"/>
  <c r="X253" i="20" s="1"/>
  <c r="AB53" i="27"/>
  <c r="AB253" i="20" s="1"/>
  <c r="AF53" i="27"/>
  <c r="AF253" i="20" s="1"/>
  <c r="Z56" i="35"/>
  <c r="AX56" i="35"/>
  <c r="X54" i="27"/>
  <c r="X254" i="20" s="1"/>
  <c r="AB54" i="27"/>
  <c r="AB254" i="20" s="1"/>
  <c r="AF54" i="27"/>
  <c r="AF254" i="20" s="1"/>
  <c r="Z57" i="35"/>
  <c r="AX57" i="35"/>
  <c r="X55" i="27"/>
  <c r="X255" i="20" s="1"/>
  <c r="AB55" i="27"/>
  <c r="AB255" i="20" s="1"/>
  <c r="AF55" i="27"/>
  <c r="AF255" i="20" s="1"/>
  <c r="Z58" i="35"/>
  <c r="AX58" i="35"/>
  <c r="X56" i="27"/>
  <c r="X256" i="20" s="1"/>
  <c r="AB56" i="27"/>
  <c r="AB256" i="20" s="1"/>
  <c r="AF56" i="27"/>
  <c r="AF256" i="20" s="1"/>
  <c r="Z59" i="35"/>
  <c r="AX59" i="35"/>
  <c r="X57" i="27"/>
  <c r="X257" i="20" s="1"/>
  <c r="AB57" i="27"/>
  <c r="AB257" i="20" s="1"/>
  <c r="AF57" i="27"/>
  <c r="AF257" i="20" s="1"/>
  <c r="Z60" i="35"/>
  <c r="AX60" i="35"/>
  <c r="X58" i="27"/>
  <c r="X258" i="20" s="1"/>
  <c r="AB58" i="27"/>
  <c r="AB258" i="20" s="1"/>
  <c r="AF58" i="27"/>
  <c r="AF258" i="20" s="1"/>
  <c r="Z61" i="35"/>
  <c r="AX61" i="35"/>
  <c r="X59" i="27"/>
  <c r="X259" i="20" s="1"/>
  <c r="AB59" i="27"/>
  <c r="AB259" i="20" s="1"/>
  <c r="AF59" i="27"/>
  <c r="AF259" i="20" s="1"/>
  <c r="Z62" i="35"/>
  <c r="AX62" i="35"/>
  <c r="X60" i="27"/>
  <c r="X260" i="20" s="1"/>
  <c r="AB60" i="27"/>
  <c r="AB260" i="20" s="1"/>
  <c r="AF60" i="27"/>
  <c r="AF260" i="20" s="1"/>
  <c r="Z63" i="35"/>
  <c r="AX63" i="35"/>
  <c r="X61" i="27"/>
  <c r="X261" i="20" s="1"/>
  <c r="AB61" i="27"/>
  <c r="AB261" i="20" s="1"/>
  <c r="AF61" i="27"/>
  <c r="AF261" i="20" s="1"/>
  <c r="Z64" i="35"/>
  <c r="AX64" i="35"/>
  <c r="X62" i="27"/>
  <c r="X262" i="20" s="1"/>
  <c r="AB62" i="27"/>
  <c r="AB262" i="20" s="1"/>
  <c r="AF62" i="27"/>
  <c r="AF262" i="20" s="1"/>
  <c r="Z65" i="35"/>
  <c r="AX65" i="35"/>
  <c r="X63" i="27"/>
  <c r="X263" i="20" s="1"/>
  <c r="AB63" i="27"/>
  <c r="AB263" i="20" s="1"/>
  <c r="AF63" i="27"/>
  <c r="AF263" i="20" s="1"/>
  <c r="Z66" i="35"/>
  <c r="AX66" i="35"/>
  <c r="X64" i="27"/>
  <c r="X264" i="20" s="1"/>
  <c r="AB64" i="27"/>
  <c r="AB264" i="20" s="1"/>
  <c r="AF64" i="27"/>
  <c r="AF264" i="20" s="1"/>
  <c r="Z67" i="35"/>
  <c r="AX67" i="35"/>
  <c r="X65" i="27"/>
  <c r="X265" i="20" s="1"/>
  <c r="AB65" i="27"/>
  <c r="AB265" i="20" s="1"/>
  <c r="AF65" i="27"/>
  <c r="AF265" i="20" s="1"/>
  <c r="Z68" i="35"/>
  <c r="AX68" i="35"/>
  <c r="X66" i="27"/>
  <c r="X266" i="20" s="1"/>
  <c r="AB66" i="27"/>
  <c r="AB266" i="20" s="1"/>
  <c r="AF66" i="27"/>
  <c r="AF266" i="20" s="1"/>
  <c r="Z69" i="35"/>
  <c r="AX69" i="35"/>
  <c r="X67" i="27"/>
  <c r="X267" i="20" s="1"/>
  <c r="AB67" i="27"/>
  <c r="AB267" i="20" s="1"/>
  <c r="AF67" i="27"/>
  <c r="AF267" i="20" s="1"/>
  <c r="Z70" i="35"/>
  <c r="AX70" i="35"/>
  <c r="X68" i="27"/>
  <c r="X268" i="20" s="1"/>
  <c r="AB68" i="27"/>
  <c r="AB268" i="20" s="1"/>
  <c r="AF68" i="27"/>
  <c r="AF268" i="20" s="1"/>
  <c r="Z71" i="35"/>
  <c r="AX71" i="35"/>
  <c r="X69" i="27"/>
  <c r="X269" i="20" s="1"/>
  <c r="AB69" i="27"/>
  <c r="AB269" i="20" s="1"/>
  <c r="AF69" i="27"/>
  <c r="AF269" i="20" s="1"/>
  <c r="Z72" i="35"/>
  <c r="AX72" i="35"/>
  <c r="X70" i="27"/>
  <c r="X270" i="20" s="1"/>
  <c r="AB70" i="27"/>
  <c r="AB270" i="20" s="1"/>
  <c r="AF70" i="27"/>
  <c r="AF270" i="20" s="1"/>
  <c r="Z73" i="35"/>
  <c r="AX73" i="35"/>
  <c r="X71" i="27"/>
  <c r="X271" i="20" s="1"/>
  <c r="AB71" i="27"/>
  <c r="AB271" i="20" s="1"/>
  <c r="AF71" i="27"/>
  <c r="AF271" i="20" s="1"/>
  <c r="Z74" i="35"/>
  <c r="AX74" i="35"/>
  <c r="X72" i="27"/>
  <c r="X272" i="20" s="1"/>
  <c r="AB72" i="27"/>
  <c r="AB272" i="20" s="1"/>
  <c r="AF72" i="27"/>
  <c r="AF272" i="20" s="1"/>
  <c r="Z75" i="35"/>
  <c r="AX75" i="35"/>
  <c r="X73" i="27"/>
  <c r="X273" i="20" s="1"/>
  <c r="AB73" i="27"/>
  <c r="AB273" i="20" s="1"/>
  <c r="AF73" i="27"/>
  <c r="AF273" i="20" s="1"/>
  <c r="Z76" i="35"/>
  <c r="AX76" i="35"/>
  <c r="X74" i="27"/>
  <c r="X274" i="20" s="1"/>
  <c r="AB74" i="27"/>
  <c r="AB274" i="20" s="1"/>
  <c r="AF74" i="27"/>
  <c r="AF274" i="20" s="1"/>
  <c r="Z77" i="35"/>
  <c r="AX77" i="35"/>
  <c r="X75" i="27"/>
  <c r="X275" i="20" s="1"/>
  <c r="AB75" i="27"/>
  <c r="AB275" i="20" s="1"/>
  <c r="AF75" i="27"/>
  <c r="AF275" i="20" s="1"/>
  <c r="Z78" i="35"/>
  <c r="AX78" i="35"/>
  <c r="X76" i="27"/>
  <c r="X276" i="20" s="1"/>
  <c r="AB76" i="27"/>
  <c r="AB276" i="20" s="1"/>
  <c r="AF76" i="27"/>
  <c r="AF276" i="20" s="1"/>
  <c r="Z79" i="35"/>
  <c r="AX79" i="35"/>
  <c r="X77" i="27"/>
  <c r="X277" i="20" s="1"/>
  <c r="AB77" i="27"/>
  <c r="AB277" i="20" s="1"/>
  <c r="AF77" i="27"/>
  <c r="AF277" i="20" s="1"/>
  <c r="Z80" i="35"/>
  <c r="AX80" i="35"/>
  <c r="X78" i="27"/>
  <c r="X278" i="20" s="1"/>
  <c r="AB78" i="27"/>
  <c r="AB278" i="20" s="1"/>
  <c r="AF78" i="27"/>
  <c r="AF278" i="20" s="1"/>
  <c r="Z81" i="35"/>
  <c r="AX81" i="35"/>
  <c r="X79" i="27"/>
  <c r="X279" i="20" s="1"/>
  <c r="AB79" i="27"/>
  <c r="AB279" i="20" s="1"/>
  <c r="AF79" i="27"/>
  <c r="AF279" i="20" s="1"/>
  <c r="Z82" i="35"/>
  <c r="AX82" i="35"/>
  <c r="X80" i="27"/>
  <c r="X280" i="20" s="1"/>
  <c r="AB80" i="27"/>
  <c r="AB280" i="20" s="1"/>
  <c r="AF80" i="27"/>
  <c r="AF280" i="20" s="1"/>
  <c r="Z83" i="35"/>
  <c r="AX83" i="35"/>
  <c r="X81" i="27"/>
  <c r="X281" i="20" s="1"/>
  <c r="AB81" i="27"/>
  <c r="AB281" i="20" s="1"/>
  <c r="AF81" i="27"/>
  <c r="AF281" i="20" s="1"/>
  <c r="Z84" i="35"/>
  <c r="AX84" i="35"/>
  <c r="X82" i="27"/>
  <c r="X282" i="20" s="1"/>
  <c r="AB82" i="27"/>
  <c r="AB282" i="20" s="1"/>
  <c r="AF82" i="27"/>
  <c r="AF282" i="20" s="1"/>
  <c r="Z85" i="35"/>
  <c r="AX85" i="35"/>
  <c r="X83" i="27"/>
  <c r="X283" i="20" s="1"/>
  <c r="AB83" i="27"/>
  <c r="AB283" i="20" s="1"/>
  <c r="AF83" i="27"/>
  <c r="AF283" i="20" s="1"/>
  <c r="Z86" i="35"/>
  <c r="AX86" i="35"/>
  <c r="X84" i="27"/>
  <c r="X284" i="20" s="1"/>
  <c r="AB84" i="27"/>
  <c r="AB284" i="20" s="1"/>
  <c r="AF84" i="27"/>
  <c r="AF284" i="20" s="1"/>
  <c r="Z87" i="35"/>
  <c r="AX87" i="35"/>
  <c r="X85" i="27"/>
  <c r="X285" i="20" s="1"/>
  <c r="AB85" i="27"/>
  <c r="AB285" i="20" s="1"/>
  <c r="AF85" i="27"/>
  <c r="AF285" i="20" s="1"/>
  <c r="Z88" i="35"/>
  <c r="AX88" i="35"/>
  <c r="X86" i="27"/>
  <c r="X286" i="20" s="1"/>
  <c r="AB86" i="27"/>
  <c r="AB286" i="20" s="1"/>
  <c r="AF86" i="27"/>
  <c r="AF286" i="20" s="1"/>
  <c r="Z89" i="35"/>
  <c r="AX89" i="35"/>
  <c r="X87" i="27"/>
  <c r="X287" i="20" s="1"/>
  <c r="AB87" i="27"/>
  <c r="AB287" i="20" s="1"/>
  <c r="AF87" i="27"/>
  <c r="AF287" i="20" s="1"/>
  <c r="Z90" i="35"/>
  <c r="AX90" i="35"/>
  <c r="X88" i="27"/>
  <c r="X288" i="20" s="1"/>
  <c r="AB88" i="27"/>
  <c r="AB288" i="20" s="1"/>
  <c r="AF88" i="27"/>
  <c r="AF288" i="20" s="1"/>
  <c r="Z91" i="35"/>
  <c r="AX91" i="35"/>
  <c r="X89" i="27"/>
  <c r="X289" i="20" s="1"/>
  <c r="AB89" i="27"/>
  <c r="AB289" i="20" s="1"/>
  <c r="AF89" i="27"/>
  <c r="AF289" i="20" s="1"/>
  <c r="Z92" i="35"/>
  <c r="AX92" i="35"/>
  <c r="X90" i="27"/>
  <c r="X290" i="20" s="1"/>
  <c r="AB90" i="27"/>
  <c r="AB290" i="20" s="1"/>
  <c r="AF90" i="27"/>
  <c r="AF290" i="20" s="1"/>
  <c r="Z93" i="35"/>
  <c r="AX93" i="35"/>
  <c r="X91" i="27"/>
  <c r="X291" i="20" s="1"/>
  <c r="AB91" i="27"/>
  <c r="AB291" i="20" s="1"/>
  <c r="AF91" i="27"/>
  <c r="AF291" i="20" s="1"/>
  <c r="Z94" i="35"/>
  <c r="AX94" i="35"/>
  <c r="X92" i="27"/>
  <c r="X292" i="20" s="1"/>
  <c r="AB92" i="27"/>
  <c r="AB292" i="20" s="1"/>
  <c r="AF92" i="27"/>
  <c r="AF292" i="20" s="1"/>
  <c r="Z95" i="35"/>
  <c r="AX95" i="35"/>
  <c r="X93" i="27"/>
  <c r="X293" i="20" s="1"/>
  <c r="AB93" i="27"/>
  <c r="AB293" i="20" s="1"/>
  <c r="AF93" i="27"/>
  <c r="AF293" i="20" s="1"/>
  <c r="Z96" i="35"/>
  <c r="AX96" i="35"/>
  <c r="X94" i="27"/>
  <c r="X294" i="20" s="1"/>
  <c r="AB94" i="27"/>
  <c r="AB294" i="20" s="1"/>
  <c r="AF94" i="27"/>
  <c r="AF294" i="20" s="1"/>
  <c r="Z97" i="35"/>
  <c r="AX97" i="35"/>
  <c r="X95" i="27"/>
  <c r="X295" i="20" s="1"/>
  <c r="AB95" i="27"/>
  <c r="AB295" i="20" s="1"/>
  <c r="AF95" i="27"/>
  <c r="AF295" i="20" s="1"/>
  <c r="Z98" i="35"/>
  <c r="AX98" i="35"/>
  <c r="X96" i="27"/>
  <c r="X296" i="20" s="1"/>
  <c r="AB96" i="27"/>
  <c r="AB296" i="20" s="1"/>
  <c r="AF96" i="27"/>
  <c r="AF296" i="20" s="1"/>
  <c r="Z99" i="35"/>
  <c r="AX99" i="35"/>
  <c r="X97" i="27"/>
  <c r="X297" i="20" s="1"/>
  <c r="AB97" i="27"/>
  <c r="AB297" i="20" s="1"/>
  <c r="AF97" i="27"/>
  <c r="AF297" i="20" s="1"/>
  <c r="Z100" i="35"/>
  <c r="AX100" i="35"/>
  <c r="X98" i="27"/>
  <c r="X298" i="20" s="1"/>
  <c r="AB98" i="27"/>
  <c r="AB298" i="20" s="1"/>
  <c r="AF98" i="27"/>
  <c r="AF298" i="20" s="1"/>
  <c r="Z101" i="35"/>
  <c r="AX101" i="35"/>
  <c r="X99" i="27"/>
  <c r="X299" i="20"/>
  <c r="AB99" i="27"/>
  <c r="AB299" i="20" s="1"/>
  <c r="AF99" i="27"/>
  <c r="AF299" i="20" s="1"/>
  <c r="Z102" i="35"/>
  <c r="AX102" i="35"/>
  <c r="X100" i="27"/>
  <c r="X300" i="20" s="1"/>
  <c r="AB100" i="27"/>
  <c r="AB300" i="20" s="1"/>
  <c r="AF100" i="27"/>
  <c r="AF300" i="20" s="1"/>
  <c r="Z103" i="35"/>
  <c r="AX103" i="35"/>
  <c r="X101" i="27"/>
  <c r="X301" i="20" s="1"/>
  <c r="AB101" i="27"/>
  <c r="AB301" i="20" s="1"/>
  <c r="AF101" i="27"/>
  <c r="AF301" i="20" s="1"/>
  <c r="X102" i="27"/>
  <c r="X302" i="20" s="1"/>
  <c r="AB102" i="27"/>
  <c r="AB302" i="20" s="1"/>
  <c r="AF102" i="27"/>
  <c r="AF302" i="20" s="1"/>
  <c r="CY3" i="45"/>
  <c r="EA3" i="45"/>
  <c r="DM3" i="45"/>
  <c r="CK3" i="45"/>
  <c r="BW3" i="45"/>
  <c r="BI3" i="45"/>
  <c r="AU3" i="45"/>
  <c r="AG3" i="45"/>
  <c r="S3" i="45"/>
  <c r="E3" i="45"/>
  <c r="R4" i="40"/>
  <c r="Q4" i="40" s="1"/>
  <c r="X4" i="40" s="1"/>
  <c r="Z4" i="40" s="1"/>
  <c r="T4" i="40"/>
  <c r="R10" i="40"/>
  <c r="S10" i="40" s="1"/>
  <c r="AA10" i="40" s="1"/>
  <c r="T10" i="40"/>
  <c r="U10" i="40" s="1"/>
  <c r="K3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17" i="22"/>
  <c r="M17" i="22" s="1"/>
  <c r="J19" i="22"/>
  <c r="J21" i="22"/>
  <c r="J24" i="22"/>
  <c r="J25" i="22"/>
  <c r="J26" i="22"/>
  <c r="J30" i="22"/>
  <c r="J31" i="22"/>
  <c r="J33" i="22"/>
  <c r="F24" i="22"/>
  <c r="F25" i="22"/>
  <c r="F27" i="22"/>
  <c r="F29" i="22"/>
  <c r="F31" i="22"/>
  <c r="D33" i="22"/>
  <c r="F33" i="22"/>
  <c r="W3" i="20"/>
  <c r="W2" i="27"/>
  <c r="W202" i="20" s="1"/>
  <c r="AA3" i="20"/>
  <c r="AA2" i="27"/>
  <c r="AA202" i="20" s="1"/>
  <c r="AE3" i="20"/>
  <c r="AE2" i="27"/>
  <c r="AE202" i="20" s="1"/>
  <c r="C202" i="20"/>
  <c r="D202" i="20"/>
  <c r="M202" i="20"/>
  <c r="N202" i="20"/>
  <c r="Q202" i="20"/>
  <c r="U202" i="20"/>
  <c r="W4" i="20"/>
  <c r="Y202" i="20"/>
  <c r="AA4" i="20"/>
  <c r="AC202" i="20"/>
  <c r="AE4" i="20"/>
  <c r="AG202" i="20"/>
  <c r="W5" i="20"/>
  <c r="W102" i="27"/>
  <c r="W302" i="20" s="1"/>
  <c r="AA5" i="20"/>
  <c r="AA102" i="27"/>
  <c r="AA302" i="20" s="1"/>
  <c r="AE5" i="20"/>
  <c r="AE102" i="27"/>
  <c r="AE302" i="20" s="1"/>
  <c r="W6" i="20"/>
  <c r="AA6" i="20"/>
  <c r="AE6" i="20"/>
  <c r="W7" i="20"/>
  <c r="AA7" i="20"/>
  <c r="AE7" i="20"/>
  <c r="W8" i="20"/>
  <c r="AA8" i="20"/>
  <c r="AE8" i="20"/>
  <c r="W9" i="20"/>
  <c r="AA9" i="20"/>
  <c r="AE9" i="20"/>
  <c r="W10" i="20"/>
  <c r="AA10" i="20"/>
  <c r="AE10" i="20"/>
  <c r="W11" i="20"/>
  <c r="AA11" i="20"/>
  <c r="AE11" i="20"/>
  <c r="W12" i="20"/>
  <c r="AA12" i="20"/>
  <c r="AE12" i="20"/>
  <c r="W13" i="20"/>
  <c r="AA13" i="20"/>
  <c r="AE13" i="20"/>
  <c r="W14" i="20"/>
  <c r="AA14" i="20"/>
  <c r="AE14" i="20"/>
  <c r="W3" i="27"/>
  <c r="W203" i="20" s="1"/>
  <c r="AA3" i="27"/>
  <c r="AA203" i="20" s="1"/>
  <c r="AE3" i="27"/>
  <c r="AE203" i="20" s="1"/>
  <c r="W4" i="27"/>
  <c r="W204" i="20"/>
  <c r="AA4" i="27"/>
  <c r="AA204" i="20" s="1"/>
  <c r="AE4" i="27"/>
  <c r="AE204" i="20" s="1"/>
  <c r="W5" i="27"/>
  <c r="W205" i="20" s="1"/>
  <c r="AA5" i="27"/>
  <c r="AA205" i="20" s="1"/>
  <c r="AE5" i="27"/>
  <c r="AE205" i="20" s="1"/>
  <c r="W6" i="27"/>
  <c r="W206" i="20" s="1"/>
  <c r="AA6" i="27"/>
  <c r="AA206" i="20" s="1"/>
  <c r="AE6" i="27"/>
  <c r="AE206" i="20" s="1"/>
  <c r="W7" i="27"/>
  <c r="W207" i="20" s="1"/>
  <c r="AA7" i="27"/>
  <c r="AA207" i="20" s="1"/>
  <c r="AE7" i="27"/>
  <c r="AE207" i="20" s="1"/>
  <c r="W8" i="27"/>
  <c r="W208" i="20" s="1"/>
  <c r="AA8" i="27"/>
  <c r="AA208" i="20" s="1"/>
  <c r="AE8" i="27"/>
  <c r="AE208" i="20" s="1"/>
  <c r="W9" i="27"/>
  <c r="W209" i="20" s="1"/>
  <c r="AA9" i="27"/>
  <c r="AA209" i="20" s="1"/>
  <c r="AE9" i="27"/>
  <c r="AE209" i="20" s="1"/>
  <c r="AE2" i="20"/>
  <c r="AA2" i="20"/>
  <c r="W2" i="20"/>
  <c r="F265" i="19"/>
  <c r="J32" i="22"/>
  <c r="M32" i="22" s="1"/>
  <c r="J23" i="22"/>
  <c r="J28" i="22"/>
  <c r="G9" i="22"/>
  <c r="P9" i="22"/>
  <c r="G10" i="22"/>
  <c r="P10" i="22"/>
  <c r="G11" i="22"/>
  <c r="P11" i="22"/>
  <c r="G12" i="22"/>
  <c r="P12" i="22"/>
  <c r="P13" i="22"/>
  <c r="G14" i="22"/>
  <c r="P14" i="22"/>
  <c r="P15" i="22"/>
  <c r="G16" i="22"/>
  <c r="P16" i="22"/>
  <c r="G17" i="22"/>
  <c r="P17" i="22"/>
  <c r="G18" i="22"/>
  <c r="G19" i="22"/>
  <c r="P19" i="22"/>
  <c r="G20" i="22"/>
  <c r="G21" i="22"/>
  <c r="P21" i="22"/>
  <c r="G22" i="22"/>
  <c r="G23" i="22"/>
  <c r="P23" i="22"/>
  <c r="G24" i="22"/>
  <c r="G25" i="22"/>
  <c r="P25" i="22"/>
  <c r="G26" i="22"/>
  <c r="P26" i="22"/>
  <c r="G27" i="22"/>
  <c r="P27" i="22"/>
  <c r="G28" i="22"/>
  <c r="P28" i="22"/>
  <c r="G29" i="22"/>
  <c r="G30" i="22"/>
  <c r="P30" i="22"/>
  <c r="G31" i="22"/>
  <c r="P31" i="22"/>
  <c r="G32" i="22"/>
  <c r="P32" i="22"/>
  <c r="G33" i="22"/>
  <c r="P33" i="22"/>
  <c r="G34" i="22"/>
  <c r="J34" i="22"/>
  <c r="P34" i="22"/>
  <c r="F35" i="22"/>
  <c r="G35" i="22"/>
  <c r="J35" i="22"/>
  <c r="P35" i="22"/>
  <c r="G36" i="22"/>
  <c r="J36" i="22"/>
  <c r="P36" i="22"/>
  <c r="F37" i="22"/>
  <c r="G37" i="22"/>
  <c r="J37" i="22"/>
  <c r="P37" i="22"/>
  <c r="G38" i="22"/>
  <c r="J38" i="22"/>
  <c r="P38" i="22"/>
  <c r="F39" i="22"/>
  <c r="G39" i="22"/>
  <c r="J39" i="22"/>
  <c r="P39" i="22"/>
  <c r="G40" i="22"/>
  <c r="J40" i="22"/>
  <c r="P40" i="22"/>
  <c r="F41" i="22"/>
  <c r="G41" i="22"/>
  <c r="J41" i="22"/>
  <c r="P41" i="22"/>
  <c r="G42" i="22"/>
  <c r="J42" i="22"/>
  <c r="P42" i="22"/>
  <c r="G43" i="22"/>
  <c r="J43" i="22"/>
  <c r="P43" i="22"/>
  <c r="G44" i="22"/>
  <c r="P44" i="22"/>
  <c r="F45" i="22"/>
  <c r="G45" i="22"/>
  <c r="J45" i="22"/>
  <c r="P45" i="22"/>
  <c r="G46" i="22"/>
  <c r="J46" i="22"/>
  <c r="P46" i="22"/>
  <c r="F47" i="22"/>
  <c r="G47" i="22"/>
  <c r="P47" i="22"/>
  <c r="G48" i="22"/>
  <c r="J48" i="22"/>
  <c r="P48" i="22"/>
  <c r="G49" i="22"/>
  <c r="P49" i="22"/>
  <c r="F50" i="22"/>
  <c r="G50" i="22"/>
  <c r="J50" i="22"/>
  <c r="P50" i="22"/>
  <c r="G51" i="22"/>
  <c r="P51" i="22"/>
  <c r="G52" i="22"/>
  <c r="J52" i="22"/>
  <c r="P52" i="22"/>
  <c r="G53" i="22"/>
  <c r="P53" i="22"/>
  <c r="G54" i="22"/>
  <c r="J54" i="22"/>
  <c r="P54" i="22"/>
  <c r="G55" i="22"/>
  <c r="P55" i="22"/>
  <c r="G56" i="22"/>
  <c r="J56" i="22"/>
  <c r="P56" i="22"/>
  <c r="G57" i="22"/>
  <c r="P57" i="22"/>
  <c r="G58" i="22"/>
  <c r="J58" i="22"/>
  <c r="P58" i="22"/>
  <c r="F59" i="22"/>
  <c r="G59" i="22"/>
  <c r="P59" i="22"/>
  <c r="G60" i="22"/>
  <c r="J60" i="22"/>
  <c r="P60" i="22"/>
  <c r="F61" i="22"/>
  <c r="G61" i="22"/>
  <c r="P61" i="22"/>
  <c r="G62" i="22"/>
  <c r="J62" i="22"/>
  <c r="P62" i="22"/>
  <c r="F63" i="22"/>
  <c r="G63" i="22"/>
  <c r="J63" i="22"/>
  <c r="P63" i="22"/>
  <c r="G64" i="22"/>
  <c r="J64" i="22"/>
  <c r="P64" i="22"/>
  <c r="G65" i="22"/>
  <c r="J65" i="22"/>
  <c r="P65" i="22"/>
  <c r="G66" i="22"/>
  <c r="P66" i="22"/>
  <c r="F67" i="22"/>
  <c r="G67" i="22"/>
  <c r="J67" i="22"/>
  <c r="P67" i="22"/>
  <c r="G68" i="22"/>
  <c r="P68" i="22"/>
  <c r="G69" i="22"/>
  <c r="J69" i="22"/>
  <c r="P69" i="22"/>
  <c r="G70" i="22"/>
  <c r="P70" i="22"/>
  <c r="G71" i="22"/>
  <c r="J71" i="22"/>
  <c r="P71" i="22"/>
  <c r="F72" i="22"/>
  <c r="G72" i="22"/>
  <c r="J72" i="22"/>
  <c r="P72" i="22"/>
  <c r="G73" i="22"/>
  <c r="P73" i="22"/>
  <c r="G74" i="22"/>
  <c r="P74" i="22"/>
  <c r="G75" i="22"/>
  <c r="J75" i="22"/>
  <c r="P75" i="22"/>
  <c r="F76" i="22"/>
  <c r="G76" i="22"/>
  <c r="P76" i="22"/>
  <c r="G77" i="22"/>
  <c r="P77" i="22"/>
  <c r="G78" i="22"/>
  <c r="J78" i="22"/>
  <c r="P78" i="22"/>
  <c r="G79" i="22"/>
  <c r="P79" i="22"/>
  <c r="G80" i="22"/>
  <c r="J80" i="22"/>
  <c r="P80" i="22"/>
  <c r="G81" i="22"/>
  <c r="J81" i="22"/>
  <c r="P81" i="22"/>
  <c r="G82" i="22"/>
  <c r="J82" i="22"/>
  <c r="P82" i="22"/>
  <c r="G83" i="22"/>
  <c r="P83" i="22"/>
  <c r="F84" i="22"/>
  <c r="G84" i="22"/>
  <c r="J84" i="22"/>
  <c r="P84" i="22"/>
  <c r="F85" i="22"/>
  <c r="G85" i="22"/>
  <c r="J85" i="22"/>
  <c r="P85" i="22"/>
  <c r="G86" i="22"/>
  <c r="P86" i="22"/>
  <c r="F87" i="22"/>
  <c r="G87" i="22"/>
  <c r="P87" i="22"/>
  <c r="G88" i="22"/>
  <c r="P88" i="22"/>
  <c r="F89" i="22"/>
  <c r="G89" i="22"/>
  <c r="J89" i="22"/>
  <c r="P89" i="22"/>
  <c r="G90" i="22"/>
  <c r="P90" i="22"/>
  <c r="F91" i="22"/>
  <c r="G91" i="22"/>
  <c r="J91" i="22"/>
  <c r="P91" i="22"/>
  <c r="G92" i="22"/>
  <c r="P92" i="22"/>
  <c r="F93" i="22"/>
  <c r="G93" i="22"/>
  <c r="J93" i="22"/>
  <c r="P93" i="22"/>
  <c r="G94" i="22"/>
  <c r="P94" i="22"/>
  <c r="F95" i="22"/>
  <c r="G95" i="22"/>
  <c r="J95" i="22"/>
  <c r="P95" i="22"/>
  <c r="G96" i="22"/>
  <c r="J96" i="22"/>
  <c r="M96" i="22" s="1"/>
  <c r="P96" i="22"/>
  <c r="F97" i="22"/>
  <c r="G97" i="22"/>
  <c r="J97" i="22"/>
  <c r="M97" i="22" s="1"/>
  <c r="P97" i="22"/>
  <c r="G98" i="22"/>
  <c r="P98" i="22"/>
  <c r="F99" i="22"/>
  <c r="G99" i="22"/>
  <c r="J99" i="22"/>
  <c r="P99" i="22"/>
  <c r="G100" i="22"/>
  <c r="P100" i="22"/>
  <c r="G101" i="22"/>
  <c r="J101" i="22"/>
  <c r="P101" i="22"/>
  <c r="G102" i="22"/>
  <c r="P102" i="22"/>
  <c r="G103" i="22"/>
  <c r="P103" i="22"/>
  <c r="G104" i="22"/>
  <c r="P104" i="22"/>
  <c r="G105" i="22"/>
  <c r="J105" i="22"/>
  <c r="P105" i="22"/>
  <c r="G106" i="22"/>
  <c r="P106" i="22"/>
  <c r="F107" i="22"/>
  <c r="G107" i="22"/>
  <c r="J107" i="22"/>
  <c r="P107" i="22"/>
  <c r="G108" i="22"/>
  <c r="J108" i="22"/>
  <c r="P108" i="22"/>
  <c r="L2" i="38"/>
  <c r="L62" i="36" s="1"/>
  <c r="L3" i="38"/>
  <c r="L63" i="36" s="1"/>
  <c r="L4" i="38"/>
  <c r="L64" i="36" s="1"/>
  <c r="L5" i="38"/>
  <c r="L65" i="36" s="1"/>
  <c r="L6" i="38"/>
  <c r="L66" i="36" s="1"/>
  <c r="L8" i="38"/>
  <c r="L68" i="36" s="1"/>
  <c r="L7" i="38"/>
  <c r="L67" i="36" s="1"/>
  <c r="L9" i="38"/>
  <c r="L69" i="36" s="1"/>
  <c r="L10" i="38"/>
  <c r="L70" i="36" s="1"/>
  <c r="L11" i="38"/>
  <c r="L71" i="36" s="1"/>
  <c r="L12" i="38"/>
  <c r="L72" i="36" s="1"/>
  <c r="L13" i="38"/>
  <c r="L73" i="36" s="1"/>
  <c r="L14" i="38"/>
  <c r="L74" i="36" s="1"/>
  <c r="R16" i="40"/>
  <c r="T16" i="40"/>
  <c r="U16" i="40" s="1"/>
  <c r="R22" i="40"/>
  <c r="S22" i="40" s="1"/>
  <c r="AA22" i="40" s="1"/>
  <c r="T22" i="40"/>
  <c r="U22" i="40" s="1"/>
  <c r="R28" i="40"/>
  <c r="Q28" i="40" s="1"/>
  <c r="X28" i="40" s="1"/>
  <c r="Z28" i="40" s="1"/>
  <c r="T28" i="40"/>
  <c r="U28" i="40" s="1"/>
  <c r="R34" i="40"/>
  <c r="S34" i="40" s="1"/>
  <c r="AA34" i="40" s="1"/>
  <c r="T34" i="40"/>
  <c r="U34" i="40" s="1"/>
  <c r="R40" i="40"/>
  <c r="S40" i="40" s="1"/>
  <c r="AA40" i="40" s="1"/>
  <c r="T40" i="40"/>
  <c r="U40" i="40" s="1"/>
  <c r="R46" i="40"/>
  <c r="S46" i="40" s="1"/>
  <c r="AA46" i="40" s="1"/>
  <c r="T46" i="40"/>
  <c r="U46" i="40" s="1"/>
  <c r="R52" i="40"/>
  <c r="Q52" i="40" s="1"/>
  <c r="X52" i="40" s="1"/>
  <c r="Z52" i="40" s="1"/>
  <c r="T52" i="40"/>
  <c r="U52" i="40" s="1"/>
  <c r="R58" i="40"/>
  <c r="S58" i="40" s="1"/>
  <c r="AA58" i="40" s="1"/>
  <c r="T58" i="40"/>
  <c r="U58" i="40" s="1"/>
  <c r="K202" i="20"/>
  <c r="L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W10" i="27"/>
  <c r="W210" i="20" s="1"/>
  <c r="Y207" i="20"/>
  <c r="AA10" i="27"/>
  <c r="AA210" i="20" s="1"/>
  <c r="AC207" i="20"/>
  <c r="AE10" i="27"/>
  <c r="AE210" i="20" s="1"/>
  <c r="AG207" i="20"/>
  <c r="C208" i="20"/>
  <c r="D208" i="20"/>
  <c r="K208" i="20"/>
  <c r="L208" i="20"/>
  <c r="M208" i="20"/>
  <c r="N208" i="20"/>
  <c r="Q208" i="20"/>
  <c r="U208" i="20"/>
  <c r="W11" i="27"/>
  <c r="W211" i="20" s="1"/>
  <c r="Y208" i="20"/>
  <c r="AA11" i="27"/>
  <c r="AA211" i="20" s="1"/>
  <c r="AC208" i="20"/>
  <c r="AE11" i="27"/>
  <c r="AE211" i="20" s="1"/>
  <c r="AG208" i="20"/>
  <c r="C209" i="20"/>
  <c r="D209" i="20"/>
  <c r="K209" i="20"/>
  <c r="L209" i="20"/>
  <c r="M209" i="20"/>
  <c r="N209" i="20"/>
  <c r="Q209" i="20"/>
  <c r="U209" i="20"/>
  <c r="W12" i="27"/>
  <c r="W212" i="20" s="1"/>
  <c r="Y209" i="20"/>
  <c r="AA12" i="27"/>
  <c r="AA212" i="20" s="1"/>
  <c r="AC209" i="20"/>
  <c r="AE12" i="27"/>
  <c r="AE212" i="20" s="1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W13" i="27"/>
  <c r="W213" i="20" s="1"/>
  <c r="Y213" i="20"/>
  <c r="AA13" i="27"/>
  <c r="AA213" i="20" s="1"/>
  <c r="AC213" i="20"/>
  <c r="AE13" i="27"/>
  <c r="AE213" i="20" s="1"/>
  <c r="AG213" i="20"/>
  <c r="C214" i="20"/>
  <c r="D214" i="20"/>
  <c r="K214" i="20"/>
  <c r="L214" i="20"/>
  <c r="M214" i="20"/>
  <c r="N214" i="20"/>
  <c r="Q214" i="20"/>
  <c r="U214" i="20"/>
  <c r="W14" i="27"/>
  <c r="W214" i="20" s="1"/>
  <c r="Y214" i="20"/>
  <c r="AA14" i="27"/>
  <c r="AA214" i="20" s="1"/>
  <c r="AC214" i="20"/>
  <c r="AE14" i="27"/>
  <c r="AE214" i="20" s="1"/>
  <c r="AG214" i="20"/>
  <c r="C215" i="20"/>
  <c r="D215" i="20"/>
  <c r="K215" i="20"/>
  <c r="L215" i="20"/>
  <c r="M215" i="20"/>
  <c r="N215" i="20"/>
  <c r="Q215" i="20"/>
  <c r="U215" i="20"/>
  <c r="W15" i="27"/>
  <c r="W215" i="20" s="1"/>
  <c r="Y215" i="20"/>
  <c r="AA15" i="27"/>
  <c r="AA215" i="20" s="1"/>
  <c r="AC215" i="20"/>
  <c r="AE15" i="27"/>
  <c r="AE215" i="20" s="1"/>
  <c r="AG215" i="20"/>
  <c r="C216" i="20"/>
  <c r="D216" i="20"/>
  <c r="K216" i="20"/>
  <c r="L216" i="20"/>
  <c r="M216" i="20"/>
  <c r="N216" i="20"/>
  <c r="Q216" i="20"/>
  <c r="U216" i="20"/>
  <c r="W16" i="27"/>
  <c r="W216" i="20" s="1"/>
  <c r="Y216" i="20"/>
  <c r="AA16" i="27"/>
  <c r="AA216" i="20" s="1"/>
  <c r="AC216" i="20"/>
  <c r="AE16" i="27"/>
  <c r="AE216" i="20" s="1"/>
  <c r="AG216" i="20"/>
  <c r="C217" i="20"/>
  <c r="D217" i="20"/>
  <c r="K217" i="20"/>
  <c r="L217" i="20"/>
  <c r="M217" i="20"/>
  <c r="N217" i="20"/>
  <c r="Q217" i="20"/>
  <c r="U217" i="20"/>
  <c r="W17" i="27"/>
  <c r="W217" i="20" s="1"/>
  <c r="Y217" i="20"/>
  <c r="AA17" i="27"/>
  <c r="AA217" i="20" s="1"/>
  <c r="AC217" i="20"/>
  <c r="AE17" i="27"/>
  <c r="AE217" i="20" s="1"/>
  <c r="AG217" i="20"/>
  <c r="C218" i="20"/>
  <c r="D218" i="20"/>
  <c r="K218" i="20"/>
  <c r="L218" i="20"/>
  <c r="M218" i="20"/>
  <c r="N218" i="20"/>
  <c r="Q218" i="20"/>
  <c r="U218" i="20"/>
  <c r="W18" i="27"/>
  <c r="W218" i="20" s="1"/>
  <c r="Y218" i="20"/>
  <c r="AA18" i="27"/>
  <c r="AA218" i="20" s="1"/>
  <c r="AC218" i="20"/>
  <c r="AE18" i="27"/>
  <c r="AE218" i="20" s="1"/>
  <c r="AG218" i="20"/>
  <c r="C219" i="20"/>
  <c r="D219" i="20"/>
  <c r="K219" i="20"/>
  <c r="L219" i="20"/>
  <c r="M219" i="20"/>
  <c r="N219" i="20"/>
  <c r="Q219" i="20"/>
  <c r="U219" i="20"/>
  <c r="W19" i="27"/>
  <c r="W219" i="20" s="1"/>
  <c r="Y219" i="20"/>
  <c r="AA19" i="27"/>
  <c r="AA219" i="20" s="1"/>
  <c r="AC219" i="20"/>
  <c r="AE19" i="27"/>
  <c r="AE219" i="20" s="1"/>
  <c r="AG219" i="20"/>
  <c r="C220" i="20"/>
  <c r="D220" i="20"/>
  <c r="K220" i="20"/>
  <c r="L220" i="20"/>
  <c r="M220" i="20"/>
  <c r="N220" i="20"/>
  <c r="Q220" i="20"/>
  <c r="U220" i="20"/>
  <c r="W20" i="27"/>
  <c r="W220" i="20" s="1"/>
  <c r="Y220" i="20"/>
  <c r="AA20" i="27"/>
  <c r="AA220" i="20" s="1"/>
  <c r="AC220" i="20"/>
  <c r="AE20" i="27"/>
  <c r="AE220" i="20" s="1"/>
  <c r="AG220" i="20"/>
  <c r="C221" i="20"/>
  <c r="D221" i="20"/>
  <c r="K221" i="20"/>
  <c r="L221" i="20"/>
  <c r="M221" i="20"/>
  <c r="N221" i="20"/>
  <c r="Q221" i="20"/>
  <c r="U221" i="20"/>
  <c r="W21" i="27"/>
  <c r="W221" i="20" s="1"/>
  <c r="Y221" i="20"/>
  <c r="AA21" i="27"/>
  <c r="AA221" i="20" s="1"/>
  <c r="AC221" i="20"/>
  <c r="AE21" i="27"/>
  <c r="AE221" i="20" s="1"/>
  <c r="AG221" i="20"/>
  <c r="C222" i="20"/>
  <c r="D222" i="20"/>
  <c r="K222" i="20"/>
  <c r="L222" i="20"/>
  <c r="M222" i="20"/>
  <c r="N222" i="20"/>
  <c r="Q222" i="20"/>
  <c r="U222" i="20"/>
  <c r="W22" i="27"/>
  <c r="W222" i="20" s="1"/>
  <c r="Y222" i="20"/>
  <c r="AA22" i="27"/>
  <c r="AA222" i="20" s="1"/>
  <c r="AC222" i="20"/>
  <c r="AE22" i="27"/>
  <c r="AE222" i="20" s="1"/>
  <c r="AG222" i="20"/>
  <c r="C223" i="20"/>
  <c r="D223" i="20"/>
  <c r="K223" i="20"/>
  <c r="L223" i="20"/>
  <c r="M223" i="20"/>
  <c r="N223" i="20"/>
  <c r="Q223" i="20"/>
  <c r="U223" i="20"/>
  <c r="W23" i="27"/>
  <c r="W223" i="20" s="1"/>
  <c r="Y223" i="20"/>
  <c r="AA23" i="27"/>
  <c r="AA223" i="20" s="1"/>
  <c r="AC223" i="20"/>
  <c r="AE23" i="27"/>
  <c r="AE223" i="20" s="1"/>
  <c r="AG223" i="20"/>
  <c r="C224" i="20"/>
  <c r="D224" i="20"/>
  <c r="K224" i="20"/>
  <c r="L224" i="20"/>
  <c r="M224" i="20"/>
  <c r="N224" i="20"/>
  <c r="Q224" i="20"/>
  <c r="U224" i="20"/>
  <c r="W24" i="27"/>
  <c r="W224" i="20" s="1"/>
  <c r="Y224" i="20"/>
  <c r="AA24" i="27"/>
  <c r="AA224" i="20" s="1"/>
  <c r="AC224" i="20"/>
  <c r="AE24" i="27"/>
  <c r="AE224" i="20" s="1"/>
  <c r="AG224" i="20"/>
  <c r="C225" i="20"/>
  <c r="D225" i="20"/>
  <c r="K225" i="20"/>
  <c r="L225" i="20"/>
  <c r="M225" i="20"/>
  <c r="N225" i="20"/>
  <c r="Q225" i="20"/>
  <c r="U225" i="20"/>
  <c r="W25" i="27"/>
  <c r="W225" i="20" s="1"/>
  <c r="Y225" i="20"/>
  <c r="AA25" i="27"/>
  <c r="AA225" i="20" s="1"/>
  <c r="AC225" i="20"/>
  <c r="AE25" i="27"/>
  <c r="AE225" i="20" s="1"/>
  <c r="AG225" i="20"/>
  <c r="C226" i="20"/>
  <c r="D226" i="20"/>
  <c r="K226" i="20"/>
  <c r="L226" i="20"/>
  <c r="M226" i="20"/>
  <c r="N226" i="20"/>
  <c r="Q226" i="20"/>
  <c r="U226" i="20"/>
  <c r="W26" i="27"/>
  <c r="W226" i="20" s="1"/>
  <c r="Y226" i="20"/>
  <c r="AA26" i="27"/>
  <c r="AA226" i="20" s="1"/>
  <c r="AC226" i="20"/>
  <c r="AE26" i="27"/>
  <c r="AE226" i="20" s="1"/>
  <c r="AG226" i="20"/>
  <c r="C227" i="20"/>
  <c r="D227" i="20"/>
  <c r="K227" i="20"/>
  <c r="L227" i="20"/>
  <c r="M227" i="20"/>
  <c r="N227" i="20"/>
  <c r="Q227" i="20"/>
  <c r="U227" i="20"/>
  <c r="W27" i="27"/>
  <c r="W227" i="20" s="1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Q228" i="20"/>
  <c r="U228" i="20"/>
  <c r="W28" i="27"/>
  <c r="W228" i="20" s="1"/>
  <c r="Y228" i="20"/>
  <c r="AA28" i="27"/>
  <c r="AA228" i="20" s="1"/>
  <c r="AC228" i="20"/>
  <c r="AE28" i="27"/>
  <c r="AE228" i="20" s="1"/>
  <c r="AG228" i="20"/>
  <c r="C229" i="20"/>
  <c r="D229" i="20"/>
  <c r="K229" i="20"/>
  <c r="L229" i="20"/>
  <c r="M229" i="20"/>
  <c r="N229" i="20"/>
  <c r="Q229" i="20"/>
  <c r="U229" i="20"/>
  <c r="W29" i="27"/>
  <c r="W229" i="20" s="1"/>
  <c r="Y229" i="20"/>
  <c r="AA29" i="27"/>
  <c r="AA229" i="20" s="1"/>
  <c r="AC229" i="20"/>
  <c r="AE29" i="27"/>
  <c r="AE229" i="20" s="1"/>
  <c r="AG229" i="20"/>
  <c r="C230" i="20"/>
  <c r="D230" i="20"/>
  <c r="K230" i="20"/>
  <c r="L230" i="20"/>
  <c r="M230" i="20"/>
  <c r="N230" i="20"/>
  <c r="Q230" i="20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Q231" i="20"/>
  <c r="U231" i="20"/>
  <c r="W31" i="27"/>
  <c r="W231" i="20" s="1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Q232" i="20"/>
  <c r="U232" i="20"/>
  <c r="W32" i="27"/>
  <c r="W232" i="20" s="1"/>
  <c r="Y232" i="20"/>
  <c r="AA32" i="27"/>
  <c r="AA232" i="20" s="1"/>
  <c r="AC232" i="20"/>
  <c r="AE32" i="27"/>
  <c r="AE232" i="20" s="1"/>
  <c r="AG232" i="20"/>
  <c r="C233" i="20"/>
  <c r="D233" i="20"/>
  <c r="K233" i="20"/>
  <c r="L233" i="20"/>
  <c r="M233" i="20"/>
  <c r="N233" i="20"/>
  <c r="Q233" i="20"/>
  <c r="U233" i="20"/>
  <c r="W33" i="27"/>
  <c r="W233" i="20" s="1"/>
  <c r="Y233" i="20"/>
  <c r="AA33" i="27"/>
  <c r="AA233" i="20" s="1"/>
  <c r="AC233" i="20"/>
  <c r="AE33" i="27"/>
  <c r="AE233" i="20" s="1"/>
  <c r="AG233" i="20"/>
  <c r="C234" i="20"/>
  <c r="D234" i="20"/>
  <c r="K234" i="20"/>
  <c r="L234" i="20"/>
  <c r="M234" i="20"/>
  <c r="N234" i="20"/>
  <c r="Q234" i="20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Q235" i="20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Q236" i="20"/>
  <c r="U236" i="20"/>
  <c r="W36" i="27"/>
  <c r="W236" i="20" s="1"/>
  <c r="Y236" i="20"/>
  <c r="AA36" i="27"/>
  <c r="AA236" i="20" s="1"/>
  <c r="AC236" i="20"/>
  <c r="AE36" i="27"/>
  <c r="AE236" i="20" s="1"/>
  <c r="AG236" i="20"/>
  <c r="C237" i="20"/>
  <c r="D237" i="20"/>
  <c r="K237" i="20"/>
  <c r="L237" i="20"/>
  <c r="M237" i="20"/>
  <c r="N237" i="20"/>
  <c r="Q237" i="20"/>
  <c r="U237" i="20"/>
  <c r="W37" i="27"/>
  <c r="W237" i="20" s="1"/>
  <c r="Y237" i="20"/>
  <c r="AA37" i="27"/>
  <c r="AA237" i="20" s="1"/>
  <c r="AC237" i="20"/>
  <c r="AE37" i="27"/>
  <c r="AE237" i="20" s="1"/>
  <c r="AG237" i="20"/>
  <c r="C238" i="20"/>
  <c r="D238" i="20"/>
  <c r="K238" i="20"/>
  <c r="L238" i="20"/>
  <c r="M238" i="20"/>
  <c r="N238" i="20"/>
  <c r="Q238" i="20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Q239" i="20"/>
  <c r="U239" i="20"/>
  <c r="W39" i="27"/>
  <c r="W239" i="20" s="1"/>
  <c r="Y239" i="20"/>
  <c r="AA39" i="27"/>
  <c r="AA239" i="20"/>
  <c r="AC239" i="20"/>
  <c r="AE39" i="27"/>
  <c r="AE239" i="20" s="1"/>
  <c r="AG239" i="20"/>
  <c r="C240" i="20"/>
  <c r="D240" i="20"/>
  <c r="K240" i="20"/>
  <c r="L240" i="20"/>
  <c r="M240" i="20"/>
  <c r="N240" i="20"/>
  <c r="Q240" i="20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Q241" i="20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Q242" i="20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Q243" i="20"/>
  <c r="U243" i="20"/>
  <c r="W43" i="27"/>
  <c r="W243" i="20" s="1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Q244" i="20"/>
  <c r="U244" i="20"/>
  <c r="W44" i="27"/>
  <c r="W244" i="20" s="1"/>
  <c r="Y244" i="20"/>
  <c r="AA44" i="27"/>
  <c r="AA244" i="20" s="1"/>
  <c r="AC244" i="20"/>
  <c r="AE44" i="27"/>
  <c r="AE244" i="20" s="1"/>
  <c r="AG244" i="20"/>
  <c r="C245" i="20"/>
  <c r="D245" i="20"/>
  <c r="K245" i="20"/>
  <c r="L245" i="20"/>
  <c r="M245" i="20"/>
  <c r="N245" i="20"/>
  <c r="Q245" i="20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Q246" i="20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Q247" i="20"/>
  <c r="U247" i="20"/>
  <c r="W47" i="27"/>
  <c r="W247" i="20" s="1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Q248" i="20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U249" i="20"/>
  <c r="W49" i="27"/>
  <c r="W249" i="20" s="1"/>
  <c r="Y249" i="20"/>
  <c r="AA49" i="27"/>
  <c r="AA249" i="20" s="1"/>
  <c r="AC249" i="20"/>
  <c r="AE49" i="27"/>
  <c r="AE249" i="20" s="1"/>
  <c r="AG249" i="20"/>
  <c r="C250" i="20"/>
  <c r="D250" i="20"/>
  <c r="K250" i="20"/>
  <c r="L250" i="20"/>
  <c r="M250" i="20"/>
  <c r="N250" i="20"/>
  <c r="Q250" i="20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W52" i="27"/>
  <c r="W252" i="20" s="1"/>
  <c r="Y252" i="20"/>
  <c r="AA52" i="27"/>
  <c r="AA252" i="20" s="1"/>
  <c r="AC252" i="20"/>
  <c r="AE52" i="27"/>
  <c r="AE252" i="20" s="1"/>
  <c r="AG252" i="20"/>
  <c r="C253" i="20"/>
  <c r="D253" i="20"/>
  <c r="K253" i="20"/>
  <c r="L253" i="20"/>
  <c r="M253" i="20"/>
  <c r="N253" i="20"/>
  <c r="Q253" i="20"/>
  <c r="U253" i="20"/>
  <c r="W53" i="27"/>
  <c r="W253" i="20" s="1"/>
  <c r="Y253" i="20"/>
  <c r="AA53" i="27"/>
  <c r="AA253" i="20" s="1"/>
  <c r="AC253" i="20"/>
  <c r="AE53" i="27"/>
  <c r="AE253" i="20" s="1"/>
  <c r="AG253" i="20"/>
  <c r="C254" i="20"/>
  <c r="D254" i="20"/>
  <c r="K254" i="20"/>
  <c r="L254" i="20"/>
  <c r="M254" i="20"/>
  <c r="N254" i="20"/>
  <c r="Q254" i="20"/>
  <c r="U254" i="20"/>
  <c r="W54" i="27"/>
  <c r="W254" i="20" s="1"/>
  <c r="Y254" i="20"/>
  <c r="AA54" i="27"/>
  <c r="AA254" i="20" s="1"/>
  <c r="AC254" i="20"/>
  <c r="AE54" i="27"/>
  <c r="AE254" i="20" s="1"/>
  <c r="AG254" i="20"/>
  <c r="C255" i="20"/>
  <c r="D255" i="20"/>
  <c r="K255" i="20"/>
  <c r="L255" i="20"/>
  <c r="M255" i="20"/>
  <c r="N255" i="20"/>
  <c r="Q255" i="20"/>
  <c r="U255" i="20"/>
  <c r="W55" i="27"/>
  <c r="W255" i="20" s="1"/>
  <c r="Y255" i="20"/>
  <c r="AA55" i="27"/>
  <c r="AA255" i="20" s="1"/>
  <c r="AC255" i="20"/>
  <c r="AE55" i="27"/>
  <c r="AE255" i="20" s="1"/>
  <c r="AG255" i="20"/>
  <c r="C256" i="20"/>
  <c r="D256" i="20"/>
  <c r="K256" i="20"/>
  <c r="L256" i="20"/>
  <c r="M256" i="20"/>
  <c r="N256" i="20"/>
  <c r="Q256" i="20"/>
  <c r="U256" i="20"/>
  <c r="W56" i="27"/>
  <c r="W256" i="20" s="1"/>
  <c r="Y256" i="20"/>
  <c r="AA56" i="27"/>
  <c r="AA256" i="20" s="1"/>
  <c r="AC256" i="20"/>
  <c r="AE56" i="27"/>
  <c r="AE256" i="20" s="1"/>
  <c r="AG256" i="20"/>
  <c r="C257" i="20"/>
  <c r="D257" i="20"/>
  <c r="K257" i="20"/>
  <c r="L257" i="20"/>
  <c r="M257" i="20"/>
  <c r="N257" i="20"/>
  <c r="Q257" i="20"/>
  <c r="U257" i="20"/>
  <c r="W57" i="27"/>
  <c r="W257" i="20" s="1"/>
  <c r="Y257" i="20"/>
  <c r="AA57" i="27"/>
  <c r="AA257" i="20" s="1"/>
  <c r="AC257" i="20"/>
  <c r="AE57" i="27"/>
  <c r="AE257" i="20" s="1"/>
  <c r="AG257" i="20"/>
  <c r="C258" i="20"/>
  <c r="D258" i="20"/>
  <c r="K258" i="20"/>
  <c r="L258" i="20"/>
  <c r="M258" i="20"/>
  <c r="N258" i="20"/>
  <c r="Q258" i="20"/>
  <c r="U258" i="20"/>
  <c r="W58" i="27"/>
  <c r="W258" i="20" s="1"/>
  <c r="Y258" i="20"/>
  <c r="AA58" i="27"/>
  <c r="AA258" i="20" s="1"/>
  <c r="AC258" i="20"/>
  <c r="AE58" i="27"/>
  <c r="AE258" i="20" s="1"/>
  <c r="AG258" i="20"/>
  <c r="C259" i="20"/>
  <c r="D259" i="20"/>
  <c r="K259" i="20"/>
  <c r="L259" i="20"/>
  <c r="M259" i="20"/>
  <c r="N259" i="20"/>
  <c r="Q259" i="20"/>
  <c r="U259" i="20"/>
  <c r="W59" i="27"/>
  <c r="W259" i="20" s="1"/>
  <c r="Y259" i="20"/>
  <c r="AA59" i="27"/>
  <c r="AA259" i="20" s="1"/>
  <c r="AC259" i="20"/>
  <c r="AE59" i="27"/>
  <c r="AE259" i="20" s="1"/>
  <c r="AG259" i="20"/>
  <c r="C260" i="20"/>
  <c r="D260" i="20"/>
  <c r="K260" i="20"/>
  <c r="L260" i="20"/>
  <c r="M260" i="20"/>
  <c r="N260" i="20"/>
  <c r="Q260" i="20"/>
  <c r="U260" i="20"/>
  <c r="W60" i="27"/>
  <c r="W260" i="20" s="1"/>
  <c r="Y260" i="20"/>
  <c r="AA60" i="27"/>
  <c r="AA260" i="20" s="1"/>
  <c r="AC260" i="20"/>
  <c r="AE60" i="27"/>
  <c r="AE260" i="20" s="1"/>
  <c r="AG260" i="20"/>
  <c r="C261" i="20"/>
  <c r="D261" i="20"/>
  <c r="K261" i="20"/>
  <c r="L261" i="20"/>
  <c r="M261" i="20"/>
  <c r="N261" i="20"/>
  <c r="Q261" i="20"/>
  <c r="U261" i="20"/>
  <c r="W61" i="27"/>
  <c r="W261" i="20" s="1"/>
  <c r="Y261" i="20"/>
  <c r="AA61" i="27"/>
  <c r="AA261" i="20" s="1"/>
  <c r="AC261" i="20"/>
  <c r="AE61" i="27"/>
  <c r="AE261" i="20" s="1"/>
  <c r="AG261" i="20"/>
  <c r="C262" i="20"/>
  <c r="D262" i="20"/>
  <c r="K262" i="20"/>
  <c r="L262" i="20"/>
  <c r="M262" i="20"/>
  <c r="N262" i="20"/>
  <c r="Q262" i="20"/>
  <c r="U262" i="20"/>
  <c r="W62" i="27"/>
  <c r="W262" i="20" s="1"/>
  <c r="Y262" i="20"/>
  <c r="AA62" i="27"/>
  <c r="AA262" i="20" s="1"/>
  <c r="AC262" i="20"/>
  <c r="AE62" i="27"/>
  <c r="AE262" i="20" s="1"/>
  <c r="AG262" i="20"/>
  <c r="C263" i="20"/>
  <c r="D263" i="20"/>
  <c r="K263" i="20"/>
  <c r="L263" i="20"/>
  <c r="M263" i="20"/>
  <c r="N263" i="20"/>
  <c r="Q263" i="20"/>
  <c r="U263" i="20"/>
  <c r="W63" i="27"/>
  <c r="W263" i="20" s="1"/>
  <c r="Y263" i="20"/>
  <c r="AA63" i="27"/>
  <c r="AA263" i="20" s="1"/>
  <c r="AC263" i="20"/>
  <c r="AE63" i="27"/>
  <c r="AE263" i="20" s="1"/>
  <c r="AG263" i="20"/>
  <c r="C264" i="20"/>
  <c r="D264" i="20"/>
  <c r="K264" i="20"/>
  <c r="L264" i="20"/>
  <c r="M264" i="20"/>
  <c r="N264" i="20"/>
  <c r="Q264" i="20"/>
  <c r="U264" i="20"/>
  <c r="W64" i="27"/>
  <c r="W264" i="20" s="1"/>
  <c r="Y264" i="20"/>
  <c r="AA64" i="27"/>
  <c r="AA264" i="20" s="1"/>
  <c r="AC264" i="20"/>
  <c r="AE64" i="27"/>
  <c r="AE264" i="20" s="1"/>
  <c r="AG264" i="20"/>
  <c r="C265" i="20"/>
  <c r="D265" i="20"/>
  <c r="K265" i="20"/>
  <c r="L265" i="20"/>
  <c r="M265" i="20"/>
  <c r="N265" i="20"/>
  <c r="Q265" i="20"/>
  <c r="U265" i="20"/>
  <c r="W65" i="27"/>
  <c r="W265" i="20" s="1"/>
  <c r="Y265" i="20"/>
  <c r="AA65" i="27"/>
  <c r="AA265" i="20" s="1"/>
  <c r="AC265" i="20"/>
  <c r="AE65" i="27"/>
  <c r="AE265" i="20" s="1"/>
  <c r="AG265" i="20"/>
  <c r="C266" i="20"/>
  <c r="D266" i="20"/>
  <c r="K266" i="20"/>
  <c r="L266" i="20"/>
  <c r="M266" i="20"/>
  <c r="N266" i="20"/>
  <c r="Q266" i="20"/>
  <c r="U266" i="20"/>
  <c r="W66" i="27"/>
  <c r="W266" i="20" s="1"/>
  <c r="Y266" i="20"/>
  <c r="AA66" i="27"/>
  <c r="AA266" i="20" s="1"/>
  <c r="AC266" i="20"/>
  <c r="AE66" i="27"/>
  <c r="AE266" i="20" s="1"/>
  <c r="AG266" i="20"/>
  <c r="C267" i="20"/>
  <c r="D267" i="20"/>
  <c r="K267" i="20"/>
  <c r="L267" i="20"/>
  <c r="M267" i="20"/>
  <c r="N267" i="20"/>
  <c r="Q267" i="20"/>
  <c r="U267" i="20"/>
  <c r="W67" i="27"/>
  <c r="W267" i="20" s="1"/>
  <c r="Y267" i="20"/>
  <c r="AA67" i="27"/>
  <c r="AA267" i="20" s="1"/>
  <c r="AC267" i="20"/>
  <c r="AE67" i="27"/>
  <c r="AE267" i="20" s="1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A68" i="27"/>
  <c r="AA268" i="20" s="1"/>
  <c r="AC268" i="20"/>
  <c r="AE68" i="27"/>
  <c r="AE268" i="20" s="1"/>
  <c r="AG268" i="20"/>
  <c r="C269" i="20"/>
  <c r="D269" i="20"/>
  <c r="K269" i="20"/>
  <c r="L269" i="20"/>
  <c r="M269" i="20"/>
  <c r="N269" i="20"/>
  <c r="Q269" i="20"/>
  <c r="U269" i="20"/>
  <c r="W69" i="27"/>
  <c r="W269" i="20" s="1"/>
  <c r="Y269" i="20"/>
  <c r="AA69" i="27"/>
  <c r="AA269" i="20" s="1"/>
  <c r="AC269" i="20"/>
  <c r="AE69" i="27"/>
  <c r="AE269" i="20" s="1"/>
  <c r="AG269" i="20"/>
  <c r="C270" i="20"/>
  <c r="D270" i="20"/>
  <c r="K270" i="20"/>
  <c r="L270" i="20"/>
  <c r="M270" i="20"/>
  <c r="N270" i="20"/>
  <c r="Q270" i="20"/>
  <c r="U270" i="20"/>
  <c r="W70" i="27"/>
  <c r="W270" i="20" s="1"/>
  <c r="Y270" i="20"/>
  <c r="AA70" i="27"/>
  <c r="AA270" i="20" s="1"/>
  <c r="AC270" i="20"/>
  <c r="AE70" i="27"/>
  <c r="AE270" i="20" s="1"/>
  <c r="AG270" i="20"/>
  <c r="C271" i="20"/>
  <c r="D271" i="20"/>
  <c r="K271" i="20"/>
  <c r="L271" i="20"/>
  <c r="M271" i="20"/>
  <c r="N271" i="20"/>
  <c r="Q271" i="20"/>
  <c r="U271" i="20"/>
  <c r="W71" i="27"/>
  <c r="W271" i="20" s="1"/>
  <c r="Y271" i="20"/>
  <c r="AA71" i="27"/>
  <c r="AA271" i="20" s="1"/>
  <c r="AC271" i="20"/>
  <c r="AE71" i="27"/>
  <c r="AE271" i="20" s="1"/>
  <c r="AG271" i="20"/>
  <c r="C272" i="20"/>
  <c r="D272" i="20"/>
  <c r="K272" i="20"/>
  <c r="L272" i="20"/>
  <c r="M272" i="20"/>
  <c r="N272" i="20"/>
  <c r="Q272" i="20"/>
  <c r="U272" i="20"/>
  <c r="W72" i="27"/>
  <c r="W272" i="20" s="1"/>
  <c r="Y272" i="20"/>
  <c r="AA72" i="27"/>
  <c r="AA272" i="20" s="1"/>
  <c r="AC272" i="20"/>
  <c r="AE72" i="27"/>
  <c r="AE272" i="20" s="1"/>
  <c r="AG272" i="20"/>
  <c r="C273" i="20"/>
  <c r="D273" i="20"/>
  <c r="K273" i="20"/>
  <c r="L273" i="20"/>
  <c r="M273" i="20"/>
  <c r="N273" i="20"/>
  <c r="Q273" i="20"/>
  <c r="U273" i="20"/>
  <c r="W73" i="27"/>
  <c r="W273" i="20" s="1"/>
  <c r="Y273" i="20"/>
  <c r="AA73" i="27"/>
  <c r="AA273" i="20" s="1"/>
  <c r="AC273" i="20"/>
  <c r="AE73" i="27"/>
  <c r="AE273" i="20" s="1"/>
  <c r="AG273" i="20"/>
  <c r="C274" i="20"/>
  <c r="D274" i="20"/>
  <c r="K274" i="20"/>
  <c r="L274" i="20"/>
  <c r="M274" i="20"/>
  <c r="N274" i="20"/>
  <c r="Q274" i="20"/>
  <c r="U274" i="20"/>
  <c r="W74" i="27"/>
  <c r="W274" i="20" s="1"/>
  <c r="Y274" i="20"/>
  <c r="AA74" i="27"/>
  <c r="AA274" i="20" s="1"/>
  <c r="AC274" i="20"/>
  <c r="AE74" i="27"/>
  <c r="AE274" i="20" s="1"/>
  <c r="AG274" i="20"/>
  <c r="C275" i="20"/>
  <c r="D275" i="20"/>
  <c r="K275" i="20"/>
  <c r="L275" i="20"/>
  <c r="M275" i="20"/>
  <c r="N275" i="20"/>
  <c r="Q275" i="20"/>
  <c r="U275" i="20"/>
  <c r="W75" i="27"/>
  <c r="W275" i="20" s="1"/>
  <c r="Y275" i="20"/>
  <c r="AA75" i="27"/>
  <c r="AA275" i="20" s="1"/>
  <c r="AC275" i="20"/>
  <c r="AE75" i="27"/>
  <c r="AE275" i="20" s="1"/>
  <c r="AG275" i="20"/>
  <c r="C276" i="20"/>
  <c r="D276" i="20"/>
  <c r="K276" i="20"/>
  <c r="L276" i="20"/>
  <c r="M276" i="20"/>
  <c r="N276" i="20"/>
  <c r="Q276" i="20"/>
  <c r="U276" i="20"/>
  <c r="W76" i="27"/>
  <c r="W276" i="20" s="1"/>
  <c r="Y276" i="20"/>
  <c r="AA76" i="27"/>
  <c r="AA276" i="20" s="1"/>
  <c r="AC276" i="20"/>
  <c r="AE76" i="27"/>
  <c r="AE276" i="20" s="1"/>
  <c r="AG276" i="20"/>
  <c r="C277" i="20"/>
  <c r="D277" i="20"/>
  <c r="K277" i="20"/>
  <c r="L277" i="20"/>
  <c r="M277" i="20"/>
  <c r="N277" i="20"/>
  <c r="Q277" i="20"/>
  <c r="U277" i="20"/>
  <c r="W77" i="27"/>
  <c r="W277" i="20" s="1"/>
  <c r="Y277" i="20"/>
  <c r="AA77" i="27"/>
  <c r="AA277" i="20" s="1"/>
  <c r="AC277" i="20"/>
  <c r="AE77" i="27"/>
  <c r="AE277" i="20" s="1"/>
  <c r="AG277" i="20"/>
  <c r="C278" i="20"/>
  <c r="D278" i="20"/>
  <c r="K278" i="20"/>
  <c r="L278" i="20"/>
  <c r="M278" i="20"/>
  <c r="N278" i="20"/>
  <c r="Q278" i="20"/>
  <c r="U278" i="20"/>
  <c r="W78" i="27"/>
  <c r="W278" i="20" s="1"/>
  <c r="Y278" i="20"/>
  <c r="AA78" i="27"/>
  <c r="AA278" i="20" s="1"/>
  <c r="AC278" i="20"/>
  <c r="AE78" i="27"/>
  <c r="AE278" i="20" s="1"/>
  <c r="AG278" i="20"/>
  <c r="C279" i="20"/>
  <c r="D279" i="20"/>
  <c r="K279" i="20"/>
  <c r="L279" i="20"/>
  <c r="M279" i="20"/>
  <c r="N279" i="20"/>
  <c r="Q279" i="20"/>
  <c r="U279" i="20"/>
  <c r="W79" i="27"/>
  <c r="W279" i="20" s="1"/>
  <c r="Y279" i="20"/>
  <c r="AA79" i="27"/>
  <c r="AA279" i="20" s="1"/>
  <c r="AC279" i="20"/>
  <c r="AE79" i="27"/>
  <c r="AE279" i="20" s="1"/>
  <c r="AG279" i="20"/>
  <c r="C280" i="20"/>
  <c r="D280" i="20"/>
  <c r="K280" i="20"/>
  <c r="L280" i="20"/>
  <c r="M280" i="20"/>
  <c r="N280" i="20"/>
  <c r="Q280" i="20"/>
  <c r="U280" i="20"/>
  <c r="W80" i="27"/>
  <c r="W280" i="20" s="1"/>
  <c r="Y280" i="20"/>
  <c r="AA80" i="27"/>
  <c r="AA280" i="20" s="1"/>
  <c r="AC280" i="20"/>
  <c r="AE80" i="27"/>
  <c r="AE280" i="20" s="1"/>
  <c r="AG280" i="20"/>
  <c r="C281" i="20"/>
  <c r="D281" i="20"/>
  <c r="K281" i="20"/>
  <c r="L281" i="20"/>
  <c r="M281" i="20"/>
  <c r="N281" i="20"/>
  <c r="Q281" i="20"/>
  <c r="U281" i="20"/>
  <c r="W81" i="27"/>
  <c r="W281" i="20" s="1"/>
  <c r="Y281" i="20"/>
  <c r="AA81" i="27"/>
  <c r="AA281" i="20" s="1"/>
  <c r="AC281" i="20"/>
  <c r="AE81" i="27"/>
  <c r="AE281" i="20" s="1"/>
  <c r="AG281" i="20"/>
  <c r="C282" i="20"/>
  <c r="D282" i="20"/>
  <c r="K282" i="20"/>
  <c r="L282" i="20"/>
  <c r="M282" i="20"/>
  <c r="N282" i="20"/>
  <c r="Q282" i="20"/>
  <c r="U282" i="20"/>
  <c r="W82" i="27"/>
  <c r="W282" i="20" s="1"/>
  <c r="Y282" i="20"/>
  <c r="AA82" i="27"/>
  <c r="AA282" i="20" s="1"/>
  <c r="AC282" i="20"/>
  <c r="AE82" i="27"/>
  <c r="AE282" i="20" s="1"/>
  <c r="AG282" i="20"/>
  <c r="C283" i="20"/>
  <c r="D283" i="20"/>
  <c r="K283" i="20"/>
  <c r="L283" i="20"/>
  <c r="M283" i="20"/>
  <c r="N283" i="20"/>
  <c r="Q283" i="20"/>
  <c r="U283" i="20"/>
  <c r="W83" i="27"/>
  <c r="W283" i="20" s="1"/>
  <c r="Y283" i="20"/>
  <c r="AA83" i="27"/>
  <c r="AA283" i="20" s="1"/>
  <c r="AC283" i="20"/>
  <c r="AE83" i="27"/>
  <c r="AE283" i="20" s="1"/>
  <c r="AG283" i="20"/>
  <c r="C284" i="20"/>
  <c r="D284" i="20"/>
  <c r="K284" i="20"/>
  <c r="L284" i="20"/>
  <c r="M284" i="20"/>
  <c r="N284" i="20"/>
  <c r="Q284" i="20"/>
  <c r="U284" i="20"/>
  <c r="W84" i="27"/>
  <c r="W284" i="20" s="1"/>
  <c r="Y284" i="20"/>
  <c r="AA84" i="27"/>
  <c r="AA284" i="20" s="1"/>
  <c r="AC284" i="20"/>
  <c r="AE84" i="27"/>
  <c r="AE284" i="20" s="1"/>
  <c r="AG284" i="20"/>
  <c r="C285" i="20"/>
  <c r="D285" i="20"/>
  <c r="K285" i="20"/>
  <c r="L285" i="20"/>
  <c r="M285" i="20"/>
  <c r="N285" i="20"/>
  <c r="Q285" i="20"/>
  <c r="U285" i="20"/>
  <c r="W85" i="27"/>
  <c r="W285" i="20" s="1"/>
  <c r="Y285" i="20"/>
  <c r="AA85" i="27"/>
  <c r="AA285" i="20" s="1"/>
  <c r="AC285" i="20"/>
  <c r="AE85" i="27"/>
  <c r="AE285" i="20" s="1"/>
  <c r="AG285" i="20"/>
  <c r="C286" i="20"/>
  <c r="D286" i="20"/>
  <c r="K286" i="20"/>
  <c r="L286" i="20"/>
  <c r="M286" i="20"/>
  <c r="N286" i="20"/>
  <c r="Q286" i="20"/>
  <c r="U286" i="20"/>
  <c r="W86" i="27"/>
  <c r="W286" i="20" s="1"/>
  <c r="Y286" i="20"/>
  <c r="AA86" i="27"/>
  <c r="AA286" i="20" s="1"/>
  <c r="AC286" i="20"/>
  <c r="AE86" i="27"/>
  <c r="AE286" i="20" s="1"/>
  <c r="AG286" i="20"/>
  <c r="C287" i="20"/>
  <c r="D287" i="20"/>
  <c r="K287" i="20"/>
  <c r="L287" i="20"/>
  <c r="M287" i="20"/>
  <c r="N287" i="20"/>
  <c r="Q287" i="20"/>
  <c r="U287" i="20"/>
  <c r="W87" i="27"/>
  <c r="W287" i="20" s="1"/>
  <c r="Y287" i="20"/>
  <c r="AA87" i="27"/>
  <c r="AA287" i="20" s="1"/>
  <c r="AC287" i="20"/>
  <c r="AE87" i="27"/>
  <c r="AE287" i="20" s="1"/>
  <c r="AG287" i="20"/>
  <c r="C288" i="20"/>
  <c r="D288" i="20"/>
  <c r="K288" i="20"/>
  <c r="L288" i="20"/>
  <c r="M288" i="20"/>
  <c r="N288" i="20"/>
  <c r="Q288" i="20"/>
  <c r="U288" i="20"/>
  <c r="W88" i="27"/>
  <c r="W288" i="20" s="1"/>
  <c r="Y288" i="20"/>
  <c r="AA88" i="27"/>
  <c r="AA288" i="20" s="1"/>
  <c r="AC288" i="20"/>
  <c r="AE88" i="27"/>
  <c r="AE288" i="20" s="1"/>
  <c r="AG288" i="20"/>
  <c r="C289" i="20"/>
  <c r="D289" i="20"/>
  <c r="K289" i="20"/>
  <c r="L289" i="20"/>
  <c r="M289" i="20"/>
  <c r="N289" i="20"/>
  <c r="Q289" i="20"/>
  <c r="U289" i="20"/>
  <c r="W89" i="27"/>
  <c r="W289" i="20" s="1"/>
  <c r="Y289" i="20"/>
  <c r="AA89" i="27"/>
  <c r="AA289" i="20" s="1"/>
  <c r="AC289" i="20"/>
  <c r="AE89" i="27"/>
  <c r="AE289" i="20" s="1"/>
  <c r="AG289" i="20"/>
  <c r="C290" i="20"/>
  <c r="D290" i="20"/>
  <c r="K290" i="20"/>
  <c r="L290" i="20"/>
  <c r="M290" i="20"/>
  <c r="N290" i="20"/>
  <c r="Q290" i="20"/>
  <c r="U290" i="20"/>
  <c r="W90" i="27"/>
  <c r="W290" i="20" s="1"/>
  <c r="Y290" i="20"/>
  <c r="AA90" i="27"/>
  <c r="AA290" i="20" s="1"/>
  <c r="AC290" i="20"/>
  <c r="AE90" i="27"/>
  <c r="AE290" i="20" s="1"/>
  <c r="AG290" i="20"/>
  <c r="C291" i="20"/>
  <c r="D291" i="20"/>
  <c r="K291" i="20"/>
  <c r="L291" i="20"/>
  <c r="M291" i="20"/>
  <c r="N291" i="20"/>
  <c r="Q291" i="20"/>
  <c r="U291" i="20"/>
  <c r="W91" i="27"/>
  <c r="W291" i="20" s="1"/>
  <c r="Y291" i="20"/>
  <c r="AA91" i="27"/>
  <c r="AA291" i="20" s="1"/>
  <c r="AC291" i="20"/>
  <c r="AE91" i="27"/>
  <c r="AE291" i="20" s="1"/>
  <c r="AG291" i="20"/>
  <c r="C292" i="20"/>
  <c r="D292" i="20"/>
  <c r="K292" i="20"/>
  <c r="L292" i="20"/>
  <c r="M292" i="20"/>
  <c r="N292" i="20"/>
  <c r="Q292" i="20"/>
  <c r="U292" i="20"/>
  <c r="W92" i="27"/>
  <c r="W292" i="20" s="1"/>
  <c r="Y292" i="20"/>
  <c r="AA92" i="27"/>
  <c r="AA292" i="20" s="1"/>
  <c r="AC292" i="20"/>
  <c r="AE92" i="27"/>
  <c r="AE292" i="20" s="1"/>
  <c r="AG292" i="20"/>
  <c r="C293" i="20"/>
  <c r="D293" i="20"/>
  <c r="K293" i="20"/>
  <c r="L293" i="20"/>
  <c r="M293" i="20"/>
  <c r="N293" i="20"/>
  <c r="Q293" i="20"/>
  <c r="U293" i="20"/>
  <c r="W93" i="27"/>
  <c r="W293" i="20" s="1"/>
  <c r="Y293" i="20"/>
  <c r="AA93" i="27"/>
  <c r="AA293" i="20" s="1"/>
  <c r="AC293" i="20"/>
  <c r="AE93" i="27"/>
  <c r="AE293" i="20" s="1"/>
  <c r="AG293" i="20"/>
  <c r="C294" i="20"/>
  <c r="D294" i="20"/>
  <c r="K294" i="20"/>
  <c r="L294" i="20"/>
  <c r="M294" i="20"/>
  <c r="N294" i="20"/>
  <c r="Q294" i="20"/>
  <c r="U294" i="20"/>
  <c r="W94" i="27"/>
  <c r="W294" i="20" s="1"/>
  <c r="Y294" i="20"/>
  <c r="AA94" i="27"/>
  <c r="AA294" i="20" s="1"/>
  <c r="AC294" i="20"/>
  <c r="AE94" i="27"/>
  <c r="AE294" i="20" s="1"/>
  <c r="AG294" i="20"/>
  <c r="C295" i="20"/>
  <c r="D295" i="20"/>
  <c r="K295" i="20"/>
  <c r="L295" i="20"/>
  <c r="M295" i="20"/>
  <c r="N295" i="20"/>
  <c r="Q295" i="20"/>
  <c r="U295" i="20"/>
  <c r="W95" i="27"/>
  <c r="W295" i="20" s="1"/>
  <c r="Y295" i="20"/>
  <c r="AA95" i="27"/>
  <c r="AA295" i="20" s="1"/>
  <c r="AC295" i="20"/>
  <c r="AE95" i="27"/>
  <c r="AE295" i="20" s="1"/>
  <c r="AG295" i="20"/>
  <c r="C296" i="20"/>
  <c r="D296" i="20"/>
  <c r="K296" i="20"/>
  <c r="L296" i="20"/>
  <c r="M296" i="20"/>
  <c r="N296" i="20"/>
  <c r="Q296" i="20"/>
  <c r="U296" i="20"/>
  <c r="W96" i="27"/>
  <c r="W296" i="20" s="1"/>
  <c r="Y296" i="20"/>
  <c r="AA96" i="27"/>
  <c r="AA296" i="20" s="1"/>
  <c r="AC296" i="20"/>
  <c r="AE96" i="27"/>
  <c r="AE296" i="20" s="1"/>
  <c r="AG296" i="20"/>
  <c r="C297" i="20"/>
  <c r="D297" i="20"/>
  <c r="K297" i="20"/>
  <c r="L297" i="20"/>
  <c r="M297" i="20"/>
  <c r="N297" i="20"/>
  <c r="Q297" i="20"/>
  <c r="U297" i="20"/>
  <c r="W97" i="27"/>
  <c r="W297" i="20" s="1"/>
  <c r="Y297" i="20"/>
  <c r="AA97" i="27"/>
  <c r="AA297" i="20" s="1"/>
  <c r="AC297" i="20"/>
  <c r="AE97" i="27"/>
  <c r="AE297" i="20" s="1"/>
  <c r="AG297" i="20"/>
  <c r="C298" i="20"/>
  <c r="D298" i="20"/>
  <c r="K298" i="20"/>
  <c r="L298" i="20"/>
  <c r="M298" i="20"/>
  <c r="N298" i="20"/>
  <c r="Q298" i="20"/>
  <c r="U298" i="20"/>
  <c r="W98" i="27"/>
  <c r="W298" i="20" s="1"/>
  <c r="Y298" i="20"/>
  <c r="AA98" i="27"/>
  <c r="AA298" i="20" s="1"/>
  <c r="AC298" i="20"/>
  <c r="AE98" i="27"/>
  <c r="AE298" i="20" s="1"/>
  <c r="AG298" i="20"/>
  <c r="C299" i="20"/>
  <c r="D299" i="20"/>
  <c r="K299" i="20"/>
  <c r="L299" i="20"/>
  <c r="M299" i="20"/>
  <c r="N299" i="20"/>
  <c r="Q299" i="20"/>
  <c r="U299" i="20"/>
  <c r="W99" i="27"/>
  <c r="W299" i="20" s="1"/>
  <c r="Y299" i="20"/>
  <c r="AA99" i="27"/>
  <c r="AA299" i="20" s="1"/>
  <c r="AC299" i="20"/>
  <c r="AE99" i="27"/>
  <c r="AE299" i="20" s="1"/>
  <c r="AG299" i="20"/>
  <c r="C300" i="20"/>
  <c r="D300" i="20"/>
  <c r="K300" i="20"/>
  <c r="L300" i="20"/>
  <c r="M300" i="20"/>
  <c r="N300" i="20"/>
  <c r="Q300" i="20"/>
  <c r="U300" i="20"/>
  <c r="W100" i="27"/>
  <c r="W300" i="20" s="1"/>
  <c r="Y300" i="20"/>
  <c r="AA100" i="27"/>
  <c r="AA300" i="20" s="1"/>
  <c r="AC300" i="20"/>
  <c r="AE100" i="27"/>
  <c r="AE300" i="20" s="1"/>
  <c r="AG300" i="20"/>
  <c r="C301" i="20"/>
  <c r="D301" i="20"/>
  <c r="K301" i="20"/>
  <c r="L301" i="20"/>
  <c r="M301" i="20"/>
  <c r="N301" i="20"/>
  <c r="Q301" i="20"/>
  <c r="U301" i="20"/>
  <c r="W101" i="27"/>
  <c r="W301" i="20" s="1"/>
  <c r="Y301" i="20"/>
  <c r="AA101" i="27"/>
  <c r="AA301" i="20" s="1"/>
  <c r="AC301" i="20"/>
  <c r="AE101" i="27"/>
  <c r="AE301" i="20" s="1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L61" i="38"/>
  <c r="L121" i="36" s="1"/>
  <c r="L60" i="38"/>
  <c r="L120" i="36" s="1"/>
  <c r="L59" i="38"/>
  <c r="L119" i="36" s="1"/>
  <c r="L58" i="38"/>
  <c r="L118" i="36" s="1"/>
  <c r="L57" i="38"/>
  <c r="L117" i="36" s="1"/>
  <c r="L56" i="38"/>
  <c r="L116" i="36" s="1"/>
  <c r="L55" i="38"/>
  <c r="L115" i="36" s="1"/>
  <c r="L54" i="38"/>
  <c r="L114" i="36" s="1"/>
  <c r="L53" i="38"/>
  <c r="L113" i="36" s="1"/>
  <c r="L52" i="38"/>
  <c r="L112" i="36" s="1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106" i="36" s="1"/>
  <c r="L45" i="38"/>
  <c r="L105" i="36" s="1"/>
  <c r="L44" i="38"/>
  <c r="L104" i="36" s="1"/>
  <c r="L43" i="38"/>
  <c r="L103" i="36" s="1"/>
  <c r="L42" i="38"/>
  <c r="L102" i="36" s="1"/>
  <c r="L41" i="38"/>
  <c r="L101" i="36" s="1"/>
  <c r="L40" i="38"/>
  <c r="L100" i="36" s="1"/>
  <c r="L39" i="38"/>
  <c r="L99" i="36" s="1"/>
  <c r="L38" i="38"/>
  <c r="L98" i="36" s="1"/>
  <c r="L37" i="38"/>
  <c r="L97" i="36" s="1"/>
  <c r="L36" i="38"/>
  <c r="L96" i="36" s="1"/>
  <c r="L35" i="38"/>
  <c r="L95" i="36" s="1"/>
  <c r="L34" i="38"/>
  <c r="L94" i="36" s="1"/>
  <c r="L33" i="38"/>
  <c r="L93" i="36" s="1"/>
  <c r="L32" i="38"/>
  <c r="L92" i="36" s="1"/>
  <c r="L31" i="38"/>
  <c r="L91" i="36" s="1"/>
  <c r="L30" i="38"/>
  <c r="L90" i="36" s="1"/>
  <c r="L29" i="38"/>
  <c r="L89" i="36" s="1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82" i="36" s="1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5" i="37"/>
  <c r="I14" i="37"/>
  <c r="R63" i="40"/>
  <c r="Q63" i="40" s="1"/>
  <c r="X63" i="40" s="1"/>
  <c r="Z63" i="40" s="1"/>
  <c r="T63" i="40"/>
  <c r="P63" i="40"/>
  <c r="R62" i="40"/>
  <c r="Q62" i="40" s="1"/>
  <c r="T62" i="40"/>
  <c r="P62" i="40"/>
  <c r="R61" i="40"/>
  <c r="Q61" i="40" s="1"/>
  <c r="T61" i="40"/>
  <c r="P61" i="40"/>
  <c r="R60" i="40"/>
  <c r="Q60" i="40" s="1"/>
  <c r="T60" i="40"/>
  <c r="P60" i="40"/>
  <c r="R59" i="40"/>
  <c r="Q59" i="40" s="1"/>
  <c r="X59" i="40" s="1"/>
  <c r="Z59" i="40" s="1"/>
  <c r="T59" i="40"/>
  <c r="P59" i="40"/>
  <c r="P58" i="40"/>
  <c r="R57" i="40"/>
  <c r="Q57" i="40" s="1"/>
  <c r="X57" i="40" s="1"/>
  <c r="Z57" i="40" s="1"/>
  <c r="T57" i="40"/>
  <c r="P57" i="40"/>
  <c r="R56" i="40"/>
  <c r="Q56" i="40" s="1"/>
  <c r="T56" i="40"/>
  <c r="P56" i="40"/>
  <c r="R55" i="40"/>
  <c r="Q55" i="40" s="1"/>
  <c r="T55" i="40"/>
  <c r="P55" i="40"/>
  <c r="R54" i="40"/>
  <c r="Q54" i="40" s="1"/>
  <c r="X54" i="40" s="1"/>
  <c r="Z54" i="40" s="1"/>
  <c r="T54" i="40"/>
  <c r="P54" i="40"/>
  <c r="R53" i="40"/>
  <c r="S53" i="40" s="1"/>
  <c r="AA53" i="40" s="1"/>
  <c r="T53" i="40"/>
  <c r="P53" i="40"/>
  <c r="P52" i="40"/>
  <c r="R51" i="40"/>
  <c r="Q51" i="40" s="1"/>
  <c r="X51" i="40" s="1"/>
  <c r="Z51" i="40" s="1"/>
  <c r="T51" i="40"/>
  <c r="P51" i="40"/>
  <c r="R50" i="40"/>
  <c r="T50" i="40"/>
  <c r="P50" i="40"/>
  <c r="R49" i="40"/>
  <c r="Q49" i="40" s="1"/>
  <c r="X49" i="40" s="1"/>
  <c r="Z49" i="40" s="1"/>
  <c r="T49" i="40"/>
  <c r="U49" i="40" s="1"/>
  <c r="AC49" i="40" s="1"/>
  <c r="P49" i="40"/>
  <c r="R48" i="40"/>
  <c r="Q48" i="40" s="1"/>
  <c r="T48" i="40"/>
  <c r="P48" i="40"/>
  <c r="R47" i="40"/>
  <c r="Q47" i="40" s="1"/>
  <c r="T47" i="40"/>
  <c r="P47" i="40"/>
  <c r="P46" i="40"/>
  <c r="R45" i="40"/>
  <c r="Q45" i="40" s="1"/>
  <c r="X45" i="40" s="1"/>
  <c r="Z45" i="40" s="1"/>
  <c r="T45" i="40"/>
  <c r="P45" i="40"/>
  <c r="R44" i="40"/>
  <c r="Q44" i="40" s="1"/>
  <c r="T44" i="40"/>
  <c r="P44" i="40"/>
  <c r="R43" i="40"/>
  <c r="Q43" i="40" s="1"/>
  <c r="T43" i="40"/>
  <c r="P43" i="40"/>
  <c r="R42" i="40"/>
  <c r="Q42" i="40" s="1"/>
  <c r="X42" i="40" s="1"/>
  <c r="Z42" i="40" s="1"/>
  <c r="T42" i="40"/>
  <c r="P42" i="40"/>
  <c r="R41" i="40"/>
  <c r="Q41" i="40" s="1"/>
  <c r="T41" i="40"/>
  <c r="P41" i="40"/>
  <c r="P40" i="40"/>
  <c r="R39" i="40"/>
  <c r="Q39" i="40" s="1"/>
  <c r="X39" i="40" s="1"/>
  <c r="Z39" i="40" s="1"/>
  <c r="T39" i="40"/>
  <c r="P39" i="40"/>
  <c r="R38" i="40"/>
  <c r="Q38" i="40" s="1"/>
  <c r="T38" i="40"/>
  <c r="P38" i="40"/>
  <c r="R37" i="40"/>
  <c r="S37" i="40" s="1"/>
  <c r="AA37" i="40" s="1"/>
  <c r="T37" i="40"/>
  <c r="P37" i="40"/>
  <c r="R36" i="40"/>
  <c r="T36" i="40"/>
  <c r="U36" i="40" s="1"/>
  <c r="AC36" i="40" s="1"/>
  <c r="P36" i="40"/>
  <c r="R35" i="40"/>
  <c r="S35" i="40" s="1"/>
  <c r="AA35" i="40" s="1"/>
  <c r="T35" i="40"/>
  <c r="P35" i="40"/>
  <c r="P34" i="40"/>
  <c r="R33" i="40"/>
  <c r="Q33" i="40" s="1"/>
  <c r="X33" i="40" s="1"/>
  <c r="Z33" i="40" s="1"/>
  <c r="T33" i="40"/>
  <c r="P33" i="40"/>
  <c r="R32" i="40"/>
  <c r="Q32" i="40" s="1"/>
  <c r="T32" i="40"/>
  <c r="P32" i="40"/>
  <c r="R31" i="40"/>
  <c r="Q31" i="40" s="1"/>
  <c r="T31" i="40"/>
  <c r="P31" i="40"/>
  <c r="R30" i="40"/>
  <c r="Q30" i="40" s="1"/>
  <c r="X30" i="40" s="1"/>
  <c r="Z30" i="40" s="1"/>
  <c r="T30" i="40"/>
  <c r="P30" i="40"/>
  <c r="R29" i="40"/>
  <c r="T29" i="40"/>
  <c r="P29" i="40"/>
  <c r="P28" i="40"/>
  <c r="R27" i="40"/>
  <c r="T27" i="40"/>
  <c r="P27" i="40"/>
  <c r="R26" i="40"/>
  <c r="Q26" i="40" s="1"/>
  <c r="T26" i="40"/>
  <c r="P26" i="40"/>
  <c r="R25" i="40"/>
  <c r="S25" i="40" s="1"/>
  <c r="AA25" i="40" s="1"/>
  <c r="T25" i="40"/>
  <c r="P25" i="40"/>
  <c r="R24" i="40"/>
  <c r="Q24" i="40" s="1"/>
  <c r="T24" i="40"/>
  <c r="P24" i="40"/>
  <c r="R23" i="40"/>
  <c r="S23" i="40" s="1"/>
  <c r="AA23" i="40" s="1"/>
  <c r="T23" i="40"/>
  <c r="U23" i="40" s="1"/>
  <c r="AC23" i="40" s="1"/>
  <c r="P23" i="40"/>
  <c r="P22" i="40"/>
  <c r="R21" i="40"/>
  <c r="Q21" i="40" s="1"/>
  <c r="X21" i="40" s="1"/>
  <c r="Z21" i="40" s="1"/>
  <c r="T21" i="40"/>
  <c r="P21" i="40"/>
  <c r="R20" i="40"/>
  <c r="Q20" i="40" s="1"/>
  <c r="T20" i="40"/>
  <c r="P20" i="40"/>
  <c r="R19" i="40"/>
  <c r="S19" i="40" s="1"/>
  <c r="AA19" i="40" s="1"/>
  <c r="T19" i="40"/>
  <c r="P19" i="40"/>
  <c r="R18" i="40"/>
  <c r="Q18" i="40" s="1"/>
  <c r="X18" i="40" s="1"/>
  <c r="Z18" i="40" s="1"/>
  <c r="T18" i="40"/>
  <c r="P18" i="40"/>
  <c r="R17" i="40"/>
  <c r="T17" i="40"/>
  <c r="U17" i="40" s="1"/>
  <c r="AC17" i="40" s="1"/>
  <c r="P17" i="40"/>
  <c r="P16" i="40"/>
  <c r="R15" i="40"/>
  <c r="Q15" i="40" s="1"/>
  <c r="X15" i="40" s="1"/>
  <c r="Z15" i="40" s="1"/>
  <c r="T15" i="40"/>
  <c r="P15" i="40"/>
  <c r="R14" i="40"/>
  <c r="Q14" i="40" s="1"/>
  <c r="T14" i="40"/>
  <c r="P14" i="40"/>
  <c r="R13" i="40"/>
  <c r="Q13" i="40" s="1"/>
  <c r="X13" i="40" s="1"/>
  <c r="Z13" i="40" s="1"/>
  <c r="T13" i="40"/>
  <c r="P13" i="40"/>
  <c r="R12" i="40"/>
  <c r="S12" i="40" s="1"/>
  <c r="AA12" i="40" s="1"/>
  <c r="T12" i="40"/>
  <c r="P12" i="40"/>
  <c r="R11" i="40"/>
  <c r="S11" i="40" s="1"/>
  <c r="AA11" i="40" s="1"/>
  <c r="T11" i="40"/>
  <c r="U11" i="40" s="1"/>
  <c r="AC11" i="40" s="1"/>
  <c r="P11" i="40"/>
  <c r="P10" i="40"/>
  <c r="R9" i="40"/>
  <c r="T9" i="40"/>
  <c r="P9" i="40"/>
  <c r="F9" i="40"/>
  <c r="R8" i="40"/>
  <c r="Q8" i="40" s="1"/>
  <c r="T8" i="40"/>
  <c r="P8" i="40"/>
  <c r="F8" i="40"/>
  <c r="R7" i="40"/>
  <c r="Q7" i="40" s="1"/>
  <c r="T7" i="40"/>
  <c r="P7" i="40"/>
  <c r="F7" i="40"/>
  <c r="R6" i="40"/>
  <c r="S6" i="40" s="1"/>
  <c r="AA6" i="40" s="1"/>
  <c r="T6" i="40"/>
  <c r="P6" i="40"/>
  <c r="F6" i="40"/>
  <c r="R5" i="40"/>
  <c r="Q5" i="40" s="1"/>
  <c r="T5" i="40"/>
  <c r="P5" i="40"/>
  <c r="F5" i="40"/>
  <c r="P4" i="40"/>
  <c r="F4" i="40"/>
  <c r="I3" i="40"/>
  <c r="I1" i="40" s="1"/>
  <c r="H3" i="40"/>
  <c r="H1" i="40" s="1"/>
  <c r="G3" i="40"/>
  <c r="G1" i="40" s="1"/>
  <c r="G4" i="26"/>
  <c r="G105" i="19" s="1"/>
  <c r="F5" i="26"/>
  <c r="F106" i="19" s="1"/>
  <c r="G5" i="26"/>
  <c r="G106" i="19" s="1"/>
  <c r="F6" i="26"/>
  <c r="F107" i="19" s="1"/>
  <c r="G6" i="26"/>
  <c r="G107" i="19" s="1"/>
  <c r="G7" i="26"/>
  <c r="G108" i="19" s="1"/>
  <c r="G8" i="26"/>
  <c r="G109" i="19" s="1"/>
  <c r="F9" i="26"/>
  <c r="F110" i="19" s="1"/>
  <c r="G9" i="26"/>
  <c r="G110" i="19" s="1"/>
  <c r="F10" i="26"/>
  <c r="F111" i="19" s="1"/>
  <c r="G10" i="26"/>
  <c r="G111" i="19" s="1"/>
  <c r="G11" i="26"/>
  <c r="G112" i="19" s="1"/>
  <c r="F12" i="26"/>
  <c r="F113" i="19" s="1"/>
  <c r="G12" i="26"/>
  <c r="G113" i="19" s="1"/>
  <c r="F13" i="26"/>
  <c r="F114" i="19" s="1"/>
  <c r="G13" i="26"/>
  <c r="G114" i="19" s="1"/>
  <c r="G14" i="26"/>
  <c r="G115" i="19" s="1"/>
  <c r="F15" i="26"/>
  <c r="F116" i="19" s="1"/>
  <c r="G15" i="26"/>
  <c r="G116" i="19" s="1"/>
  <c r="F16" i="26"/>
  <c r="F117" i="19" s="1"/>
  <c r="G16" i="26"/>
  <c r="G117" i="19" s="1"/>
  <c r="F17" i="26"/>
  <c r="F118" i="19" s="1"/>
  <c r="G17" i="26"/>
  <c r="G118" i="19" s="1"/>
  <c r="F18" i="26"/>
  <c r="F119" i="19" s="1"/>
  <c r="G18" i="26"/>
  <c r="G119" i="19" s="1"/>
  <c r="F19" i="26"/>
  <c r="F120" i="19" s="1"/>
  <c r="G19" i="26"/>
  <c r="G120" i="19" s="1"/>
  <c r="F20" i="26"/>
  <c r="F121" i="19" s="1"/>
  <c r="G20" i="26"/>
  <c r="G121" i="19" s="1"/>
  <c r="F21" i="26"/>
  <c r="F122" i="19" s="1"/>
  <c r="G21" i="26"/>
  <c r="G122" i="19" s="1"/>
  <c r="F22" i="26"/>
  <c r="F123" i="19" s="1"/>
  <c r="G22" i="26"/>
  <c r="G123" i="19" s="1"/>
  <c r="F23" i="26"/>
  <c r="F124" i="19" s="1"/>
  <c r="G23" i="26"/>
  <c r="G124" i="19" s="1"/>
  <c r="F24" i="26"/>
  <c r="F125" i="19" s="1"/>
  <c r="G24" i="26"/>
  <c r="G125" i="19" s="1"/>
  <c r="F25" i="26"/>
  <c r="F126" i="19" s="1"/>
  <c r="G25" i="26"/>
  <c r="G126" i="19" s="1"/>
  <c r="F26" i="26"/>
  <c r="F127" i="19" s="1"/>
  <c r="G26" i="26"/>
  <c r="G127" i="19" s="1"/>
  <c r="F27" i="26"/>
  <c r="F128" i="19" s="1"/>
  <c r="G27" i="26"/>
  <c r="G128" i="19" s="1"/>
  <c r="F28" i="26"/>
  <c r="F129" i="19" s="1"/>
  <c r="G28" i="26"/>
  <c r="G129" i="19" s="1"/>
  <c r="F29" i="26"/>
  <c r="F130" i="19" s="1"/>
  <c r="G29" i="26"/>
  <c r="G130" i="19" s="1"/>
  <c r="F30" i="26"/>
  <c r="F131" i="19" s="1"/>
  <c r="G30" i="26"/>
  <c r="G131" i="19" s="1"/>
  <c r="F31" i="26"/>
  <c r="F132" i="19" s="1"/>
  <c r="G31" i="26"/>
  <c r="G132" i="19" s="1"/>
  <c r="F32" i="26"/>
  <c r="F133" i="19" s="1"/>
  <c r="G32" i="26"/>
  <c r="G133" i="19" s="1"/>
  <c r="F33" i="26"/>
  <c r="F134" i="19" s="1"/>
  <c r="G33" i="26"/>
  <c r="G134" i="19" s="1"/>
  <c r="F34" i="26"/>
  <c r="F135" i="19" s="1"/>
  <c r="G34" i="26"/>
  <c r="G135" i="19" s="1"/>
  <c r="F35" i="26"/>
  <c r="F136" i="19" s="1"/>
  <c r="G35" i="26"/>
  <c r="G136" i="19" s="1"/>
  <c r="F36" i="26"/>
  <c r="F137" i="19" s="1"/>
  <c r="G36" i="26"/>
  <c r="G137" i="19" s="1"/>
  <c r="F37" i="26"/>
  <c r="F138" i="19" s="1"/>
  <c r="G37" i="26"/>
  <c r="G138" i="19" s="1"/>
  <c r="F38" i="26"/>
  <c r="F139" i="19" s="1"/>
  <c r="G38" i="26"/>
  <c r="G139" i="19" s="1"/>
  <c r="F39" i="26"/>
  <c r="F140" i="19" s="1"/>
  <c r="G39" i="26"/>
  <c r="G140" i="19" s="1"/>
  <c r="F40" i="26"/>
  <c r="F141" i="19" s="1"/>
  <c r="G40" i="26"/>
  <c r="G141" i="19" s="1"/>
  <c r="F41" i="26"/>
  <c r="F142" i="19" s="1"/>
  <c r="G41" i="26"/>
  <c r="G142" i="19" s="1"/>
  <c r="F42" i="26"/>
  <c r="F143" i="19" s="1"/>
  <c r="G42" i="26"/>
  <c r="G143" i="19" s="1"/>
  <c r="F43" i="26"/>
  <c r="F144" i="19" s="1"/>
  <c r="G43" i="26"/>
  <c r="G144" i="19" s="1"/>
  <c r="F44" i="26"/>
  <c r="F145" i="19" s="1"/>
  <c r="G44" i="26"/>
  <c r="G145" i="19" s="1"/>
  <c r="F45" i="26"/>
  <c r="F146" i="19" s="1"/>
  <c r="G45" i="26"/>
  <c r="G146" i="19" s="1"/>
  <c r="F46" i="26"/>
  <c r="F147" i="19" s="1"/>
  <c r="G46" i="26"/>
  <c r="G147" i="19" s="1"/>
  <c r="F47" i="26"/>
  <c r="F148" i="19" s="1"/>
  <c r="G47" i="26"/>
  <c r="G148" i="19" s="1"/>
  <c r="F48" i="26"/>
  <c r="F149" i="19" s="1"/>
  <c r="G48" i="26"/>
  <c r="G149" i="19" s="1"/>
  <c r="F49" i="26"/>
  <c r="F150" i="19" s="1"/>
  <c r="G49" i="26"/>
  <c r="G150" i="19" s="1"/>
  <c r="F50" i="26"/>
  <c r="F151" i="19" s="1"/>
  <c r="G50" i="26"/>
  <c r="G151" i="19" s="1"/>
  <c r="F51" i="26"/>
  <c r="F152" i="19" s="1"/>
  <c r="G51" i="26"/>
  <c r="G152" i="19" s="1"/>
  <c r="F52" i="26"/>
  <c r="F153" i="19" s="1"/>
  <c r="G52" i="26"/>
  <c r="G153" i="19" s="1"/>
  <c r="F53" i="26"/>
  <c r="F154" i="19" s="1"/>
  <c r="G53" i="26"/>
  <c r="G154" i="19" s="1"/>
  <c r="F54" i="26"/>
  <c r="F155" i="19" s="1"/>
  <c r="G54" i="26"/>
  <c r="G155" i="19" s="1"/>
  <c r="F55" i="26"/>
  <c r="F156" i="19" s="1"/>
  <c r="G55" i="26"/>
  <c r="G156" i="19" s="1"/>
  <c r="F56" i="26"/>
  <c r="F157" i="19" s="1"/>
  <c r="G56" i="26"/>
  <c r="G157" i="19" s="1"/>
  <c r="F57" i="26"/>
  <c r="F158" i="19" s="1"/>
  <c r="G57" i="26"/>
  <c r="G158" i="19" s="1"/>
  <c r="F58" i="26"/>
  <c r="F159" i="19" s="1"/>
  <c r="G58" i="26"/>
  <c r="G159" i="19" s="1"/>
  <c r="F59" i="26"/>
  <c r="F160" i="19" s="1"/>
  <c r="G59" i="26"/>
  <c r="G160" i="19" s="1"/>
  <c r="F60" i="26"/>
  <c r="F161" i="19" s="1"/>
  <c r="G60" i="26"/>
  <c r="G161" i="19" s="1"/>
  <c r="F61" i="26"/>
  <c r="F162" i="19" s="1"/>
  <c r="G61" i="26"/>
  <c r="G162" i="19" s="1"/>
  <c r="F62" i="26"/>
  <c r="F163" i="19" s="1"/>
  <c r="G62" i="26"/>
  <c r="G163" i="19" s="1"/>
  <c r="F63" i="26"/>
  <c r="F164" i="19" s="1"/>
  <c r="G63" i="26"/>
  <c r="G164" i="19" s="1"/>
  <c r="F64" i="26"/>
  <c r="F165" i="19" s="1"/>
  <c r="G64" i="26"/>
  <c r="G165" i="19" s="1"/>
  <c r="F65" i="26"/>
  <c r="F166" i="19" s="1"/>
  <c r="G65" i="26"/>
  <c r="G166" i="19" s="1"/>
  <c r="F66" i="26"/>
  <c r="F167" i="19" s="1"/>
  <c r="G66" i="26"/>
  <c r="G167" i="19" s="1"/>
  <c r="F67" i="26"/>
  <c r="F168" i="19" s="1"/>
  <c r="G67" i="26"/>
  <c r="G168" i="19" s="1"/>
  <c r="F68" i="26"/>
  <c r="F169" i="19" s="1"/>
  <c r="G68" i="26"/>
  <c r="G169" i="19" s="1"/>
  <c r="F69" i="26"/>
  <c r="F170" i="19" s="1"/>
  <c r="G69" i="26"/>
  <c r="G170" i="19" s="1"/>
  <c r="F70" i="26"/>
  <c r="F171" i="19" s="1"/>
  <c r="G70" i="26"/>
  <c r="G171" i="19" s="1"/>
  <c r="F71" i="26"/>
  <c r="F172" i="19" s="1"/>
  <c r="G71" i="26"/>
  <c r="G172" i="19" s="1"/>
  <c r="F72" i="26"/>
  <c r="F173" i="19" s="1"/>
  <c r="G72" i="26"/>
  <c r="G173" i="19" s="1"/>
  <c r="F73" i="26"/>
  <c r="F174" i="19" s="1"/>
  <c r="G73" i="26"/>
  <c r="G174" i="19" s="1"/>
  <c r="F74" i="26"/>
  <c r="F175" i="19" s="1"/>
  <c r="G74" i="26"/>
  <c r="G175" i="19" s="1"/>
  <c r="F75" i="26"/>
  <c r="F176" i="19" s="1"/>
  <c r="G75" i="26"/>
  <c r="G176" i="19" s="1"/>
  <c r="F76" i="26"/>
  <c r="F177" i="19" s="1"/>
  <c r="G76" i="26"/>
  <c r="G177" i="19" s="1"/>
  <c r="F77" i="26"/>
  <c r="F178" i="19" s="1"/>
  <c r="G77" i="26"/>
  <c r="G178" i="19" s="1"/>
  <c r="F78" i="26"/>
  <c r="F179" i="19" s="1"/>
  <c r="G78" i="26"/>
  <c r="G179" i="19" s="1"/>
  <c r="F79" i="26"/>
  <c r="F180" i="19" s="1"/>
  <c r="G79" i="26"/>
  <c r="G180" i="19" s="1"/>
  <c r="F80" i="26"/>
  <c r="F181" i="19" s="1"/>
  <c r="G80" i="26"/>
  <c r="G181" i="19" s="1"/>
  <c r="F81" i="26"/>
  <c r="F182" i="19" s="1"/>
  <c r="G81" i="26"/>
  <c r="G182" i="19" s="1"/>
  <c r="F82" i="26"/>
  <c r="F183" i="19" s="1"/>
  <c r="G82" i="26"/>
  <c r="G183" i="19" s="1"/>
  <c r="F83" i="26"/>
  <c r="F184" i="19" s="1"/>
  <c r="G83" i="26"/>
  <c r="G184" i="19" s="1"/>
  <c r="F84" i="26"/>
  <c r="F185" i="19" s="1"/>
  <c r="G84" i="26"/>
  <c r="G185" i="19" s="1"/>
  <c r="F85" i="26"/>
  <c r="F186" i="19" s="1"/>
  <c r="G85" i="26"/>
  <c r="G186" i="19" s="1"/>
  <c r="F86" i="26"/>
  <c r="F187" i="19" s="1"/>
  <c r="G86" i="26"/>
  <c r="G187" i="19" s="1"/>
  <c r="F87" i="26"/>
  <c r="F188" i="19" s="1"/>
  <c r="G87" i="26"/>
  <c r="G188" i="19" s="1"/>
  <c r="F88" i="26"/>
  <c r="F189" i="19" s="1"/>
  <c r="G88" i="26"/>
  <c r="G189" i="19" s="1"/>
  <c r="F89" i="26"/>
  <c r="F190" i="19" s="1"/>
  <c r="G89" i="26"/>
  <c r="G190" i="19" s="1"/>
  <c r="F90" i="26"/>
  <c r="F191" i="19" s="1"/>
  <c r="G90" i="26"/>
  <c r="G191" i="19" s="1"/>
  <c r="F91" i="26"/>
  <c r="F192" i="19" s="1"/>
  <c r="G91" i="26"/>
  <c r="G192" i="19" s="1"/>
  <c r="F92" i="26"/>
  <c r="F193" i="19" s="1"/>
  <c r="G92" i="26"/>
  <c r="G193" i="19" s="1"/>
  <c r="F93" i="26"/>
  <c r="F194" i="19" s="1"/>
  <c r="G93" i="26"/>
  <c r="G194" i="19" s="1"/>
  <c r="F94" i="26"/>
  <c r="F195" i="19" s="1"/>
  <c r="G94" i="26"/>
  <c r="G195" i="19" s="1"/>
  <c r="F95" i="26"/>
  <c r="F196" i="19" s="1"/>
  <c r="G95" i="26"/>
  <c r="G196" i="19" s="1"/>
  <c r="F96" i="26"/>
  <c r="F197" i="19" s="1"/>
  <c r="G96" i="26"/>
  <c r="G197" i="19" s="1"/>
  <c r="F97" i="26"/>
  <c r="F198" i="19" s="1"/>
  <c r="G97" i="26"/>
  <c r="G198" i="19" s="1"/>
  <c r="F98" i="26"/>
  <c r="F199" i="19" s="1"/>
  <c r="G98" i="26"/>
  <c r="G199" i="19" s="1"/>
  <c r="F99" i="26"/>
  <c r="F200" i="19" s="1"/>
  <c r="G99" i="26"/>
  <c r="G200" i="19" s="1"/>
  <c r="F100" i="26"/>
  <c r="F201" i="19" s="1"/>
  <c r="G100" i="26"/>
  <c r="G201" i="19" s="1"/>
  <c r="F101" i="26"/>
  <c r="F202" i="19" s="1"/>
  <c r="G101" i="26"/>
  <c r="G202" i="19" s="1"/>
  <c r="F102" i="26"/>
  <c r="G102" i="26"/>
  <c r="G3" i="26"/>
  <c r="G104" i="19" s="1"/>
  <c r="F3" i="26"/>
  <c r="F104" i="19" s="1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6" i="37"/>
  <c r="F5" i="37"/>
  <c r="F4" i="37"/>
  <c r="I3" i="37"/>
  <c r="I1" i="37" s="1"/>
  <c r="H3" i="37"/>
  <c r="H1" i="37" s="1"/>
  <c r="G3" i="37"/>
  <c r="G1" i="37" s="1"/>
  <c r="AE1" i="35"/>
  <c r="G1" i="35"/>
  <c r="W15" i="20"/>
  <c r="AA15" i="20"/>
  <c r="AE15" i="20"/>
  <c r="W16" i="20"/>
  <c r="AA16" i="20"/>
  <c r="AE16" i="20"/>
  <c r="W17" i="20"/>
  <c r="AA17" i="20"/>
  <c r="AE17" i="20"/>
  <c r="W18" i="20"/>
  <c r="AA18" i="20"/>
  <c r="AE18" i="20"/>
  <c r="W19" i="20"/>
  <c r="AA19" i="20"/>
  <c r="AE19" i="20"/>
  <c r="W20" i="20"/>
  <c r="AA20" i="20"/>
  <c r="AE20" i="20"/>
  <c r="W21" i="20"/>
  <c r="AA21" i="20"/>
  <c r="AE21" i="20"/>
  <c r="W22" i="20"/>
  <c r="AA22" i="20"/>
  <c r="AE22" i="20"/>
  <c r="W23" i="20"/>
  <c r="AA23" i="20"/>
  <c r="AE23" i="20"/>
  <c r="W24" i="20"/>
  <c r="AA24" i="20"/>
  <c r="AE24" i="20"/>
  <c r="W25" i="20"/>
  <c r="AA25" i="20"/>
  <c r="AE25" i="20"/>
  <c r="W26" i="20"/>
  <c r="AA26" i="20"/>
  <c r="AE26" i="20"/>
  <c r="W27" i="20"/>
  <c r="AA27" i="20"/>
  <c r="AE27" i="20"/>
  <c r="W28" i="20"/>
  <c r="AA28" i="20"/>
  <c r="AE28" i="20"/>
  <c r="W29" i="20"/>
  <c r="AA29" i="20"/>
  <c r="AE29" i="20"/>
  <c r="W30" i="20"/>
  <c r="AA30" i="20"/>
  <c r="AE30" i="20"/>
  <c r="W31" i="20"/>
  <c r="AA31" i="20"/>
  <c r="AE31" i="20"/>
  <c r="W32" i="20"/>
  <c r="AA32" i="20"/>
  <c r="AE32" i="20"/>
  <c r="W33" i="20"/>
  <c r="AA33" i="20"/>
  <c r="AE33" i="20"/>
  <c r="W34" i="20"/>
  <c r="AA34" i="20"/>
  <c r="AE34" i="20"/>
  <c r="W35" i="20"/>
  <c r="AA35" i="20"/>
  <c r="AE35" i="20"/>
  <c r="W36" i="20"/>
  <c r="AA36" i="20"/>
  <c r="AE36" i="20"/>
  <c r="W37" i="20"/>
  <c r="AA37" i="20"/>
  <c r="AE37" i="20"/>
  <c r="W38" i="20"/>
  <c r="AA38" i="20"/>
  <c r="AE38" i="20"/>
  <c r="W39" i="20"/>
  <c r="AA39" i="20"/>
  <c r="AE39" i="20"/>
  <c r="W40" i="20"/>
  <c r="AA40" i="20"/>
  <c r="AE40" i="20"/>
  <c r="W41" i="20"/>
  <c r="AA41" i="20"/>
  <c r="AE41" i="20"/>
  <c r="W42" i="20"/>
  <c r="AA42" i="20"/>
  <c r="AE42" i="20"/>
  <c r="W43" i="20"/>
  <c r="AA43" i="20"/>
  <c r="AE43" i="20"/>
  <c r="W44" i="20"/>
  <c r="AA44" i="20"/>
  <c r="AE44" i="20"/>
  <c r="W45" i="20"/>
  <c r="AA45" i="20"/>
  <c r="AE45" i="20"/>
  <c r="W46" i="20"/>
  <c r="AA46" i="20"/>
  <c r="AE46" i="20"/>
  <c r="W47" i="20"/>
  <c r="AA47" i="20"/>
  <c r="AE47" i="20"/>
  <c r="W48" i="20"/>
  <c r="AA48" i="20"/>
  <c r="AE48" i="20"/>
  <c r="W49" i="20"/>
  <c r="AA49" i="20"/>
  <c r="AE49" i="20"/>
  <c r="W50" i="20"/>
  <c r="AA50" i="20"/>
  <c r="AE50" i="20"/>
  <c r="W51" i="20"/>
  <c r="AA51" i="20"/>
  <c r="AE51" i="20"/>
  <c r="O52" i="20"/>
  <c r="W52" i="20"/>
  <c r="AA52" i="20"/>
  <c r="AE52" i="20"/>
  <c r="W53" i="20"/>
  <c r="AA53" i="20"/>
  <c r="AE53" i="20"/>
  <c r="W54" i="20"/>
  <c r="AA54" i="20"/>
  <c r="AE54" i="20"/>
  <c r="W55" i="20"/>
  <c r="AA55" i="20"/>
  <c r="AE55" i="20"/>
  <c r="W56" i="20"/>
  <c r="AA56" i="20"/>
  <c r="AE56" i="20"/>
  <c r="W57" i="20"/>
  <c r="AA57" i="20"/>
  <c r="AE57" i="20"/>
  <c r="W58" i="20"/>
  <c r="AA58" i="20"/>
  <c r="AE58" i="20"/>
  <c r="W59" i="20"/>
  <c r="AA59" i="20"/>
  <c r="AE59" i="20"/>
  <c r="W60" i="20"/>
  <c r="AA60" i="20"/>
  <c r="AE60" i="20"/>
  <c r="W61" i="20"/>
  <c r="AA61" i="20"/>
  <c r="AE61" i="20"/>
  <c r="W62" i="20"/>
  <c r="AA62" i="20"/>
  <c r="AE62" i="20"/>
  <c r="W63" i="20"/>
  <c r="AA63" i="20"/>
  <c r="AE63" i="20"/>
  <c r="W64" i="20"/>
  <c r="AA64" i="20"/>
  <c r="AE64" i="20"/>
  <c r="W65" i="20"/>
  <c r="AA65" i="20"/>
  <c r="AE65" i="20"/>
  <c r="W66" i="20"/>
  <c r="AA66" i="20"/>
  <c r="AE66" i="20"/>
  <c r="W67" i="20"/>
  <c r="AA67" i="20"/>
  <c r="AE67" i="20"/>
  <c r="W68" i="20"/>
  <c r="AA68" i="20"/>
  <c r="AE68" i="20"/>
  <c r="W69" i="20"/>
  <c r="AA69" i="20"/>
  <c r="AE69" i="20"/>
  <c r="W70" i="20"/>
  <c r="AA70" i="20"/>
  <c r="AE70" i="20"/>
  <c r="W71" i="20"/>
  <c r="AA71" i="20"/>
  <c r="AE71" i="20"/>
  <c r="W72" i="20"/>
  <c r="AA72" i="20"/>
  <c r="AE72" i="20"/>
  <c r="W73" i="20"/>
  <c r="AA73" i="20"/>
  <c r="AE73" i="20"/>
  <c r="W74" i="20"/>
  <c r="AA74" i="20"/>
  <c r="AE74" i="20"/>
  <c r="W75" i="20"/>
  <c r="AA75" i="20"/>
  <c r="AE75" i="20"/>
  <c r="O76" i="20"/>
  <c r="W76" i="20"/>
  <c r="AA76" i="20"/>
  <c r="AE76" i="20"/>
  <c r="W77" i="20"/>
  <c r="AA77" i="20"/>
  <c r="AE77" i="20"/>
  <c r="W78" i="20"/>
  <c r="AA78" i="20"/>
  <c r="AE78" i="20"/>
  <c r="W79" i="20"/>
  <c r="AA79" i="20"/>
  <c r="AE79" i="20"/>
  <c r="W80" i="20"/>
  <c r="AA80" i="20"/>
  <c r="AE80" i="20"/>
  <c r="W81" i="20"/>
  <c r="AA81" i="20"/>
  <c r="AE81" i="20"/>
  <c r="W82" i="20"/>
  <c r="AA82" i="20"/>
  <c r="AE82" i="20"/>
  <c r="W83" i="20"/>
  <c r="AA83" i="20"/>
  <c r="AE83" i="20"/>
  <c r="W84" i="20"/>
  <c r="AA84" i="20"/>
  <c r="AE84" i="20"/>
  <c r="W85" i="20"/>
  <c r="AA85" i="20"/>
  <c r="AE85" i="20"/>
  <c r="W86" i="20"/>
  <c r="AA86" i="20"/>
  <c r="AE86" i="20"/>
  <c r="W87" i="20"/>
  <c r="AA87" i="20"/>
  <c r="AE87" i="20"/>
  <c r="W88" i="20"/>
  <c r="AA88" i="20"/>
  <c r="AE88" i="20"/>
  <c r="W89" i="20"/>
  <c r="AA89" i="20"/>
  <c r="AE89" i="20"/>
  <c r="W90" i="20"/>
  <c r="AA90" i="20"/>
  <c r="AE90" i="20"/>
  <c r="W91" i="20"/>
  <c r="AA91" i="20"/>
  <c r="AE91" i="20"/>
  <c r="W92" i="20"/>
  <c r="AA92" i="20"/>
  <c r="AE92" i="20"/>
  <c r="W93" i="20"/>
  <c r="AA93" i="20"/>
  <c r="AE93" i="20"/>
  <c r="W94" i="20"/>
  <c r="AA94" i="20"/>
  <c r="AE94" i="20"/>
  <c r="W95" i="20"/>
  <c r="AA95" i="20"/>
  <c r="AE95" i="20"/>
  <c r="O96" i="20"/>
  <c r="W96" i="20"/>
  <c r="AA96" i="20"/>
  <c r="AE96" i="20"/>
  <c r="W97" i="20"/>
  <c r="AA97" i="20"/>
  <c r="AE97" i="20"/>
  <c r="W98" i="20"/>
  <c r="AA98" i="20"/>
  <c r="AE98" i="20"/>
  <c r="W99" i="20"/>
  <c r="AA99" i="20"/>
  <c r="AE99" i="20"/>
  <c r="O100" i="20"/>
  <c r="W100" i="20"/>
  <c r="AA100" i="20"/>
  <c r="AE100" i="20"/>
  <c r="W101" i="20"/>
  <c r="AA101" i="20"/>
  <c r="AE101" i="20"/>
  <c r="F4" i="19"/>
  <c r="G4" i="19"/>
  <c r="F5" i="19"/>
  <c r="G5" i="19"/>
  <c r="G6" i="19"/>
  <c r="F7" i="19"/>
  <c r="G7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F25" i="19"/>
  <c r="G25" i="19"/>
  <c r="F26" i="19"/>
  <c r="G26" i="19"/>
  <c r="G27" i="19"/>
  <c r="F28" i="19"/>
  <c r="G28" i="19"/>
  <c r="F29" i="19"/>
  <c r="G29" i="19"/>
  <c r="G30" i="19"/>
  <c r="F31" i="19"/>
  <c r="G31" i="19"/>
  <c r="F32" i="19"/>
  <c r="G32" i="19"/>
  <c r="G33" i="19"/>
  <c r="F34" i="19"/>
  <c r="G34" i="19"/>
  <c r="F35" i="19"/>
  <c r="G35" i="19"/>
  <c r="G36" i="19"/>
  <c r="F37" i="19"/>
  <c r="G37" i="19"/>
  <c r="F38" i="19"/>
  <c r="G38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F56" i="19"/>
  <c r="G56" i="19"/>
  <c r="F57" i="19"/>
  <c r="G57" i="19"/>
  <c r="F58" i="19"/>
  <c r="G58" i="19"/>
  <c r="F59" i="19"/>
  <c r="G59" i="19"/>
  <c r="F60" i="19"/>
  <c r="G60" i="19"/>
  <c r="F61" i="19"/>
  <c r="G61" i="19"/>
  <c r="F62" i="19"/>
  <c r="G62" i="19"/>
  <c r="F63" i="19"/>
  <c r="G63" i="19"/>
  <c r="F64" i="19"/>
  <c r="G64" i="19"/>
  <c r="F65" i="19"/>
  <c r="G65" i="19"/>
  <c r="F66" i="19"/>
  <c r="G66" i="19"/>
  <c r="F67" i="19"/>
  <c r="G67" i="19"/>
  <c r="F68" i="19"/>
  <c r="G68" i="19"/>
  <c r="F69" i="19"/>
  <c r="G69" i="19"/>
  <c r="F70" i="19"/>
  <c r="G70" i="19"/>
  <c r="F71" i="19"/>
  <c r="G71" i="19"/>
  <c r="F72" i="19"/>
  <c r="G72" i="19"/>
  <c r="F73" i="19"/>
  <c r="G73" i="19"/>
  <c r="F74" i="19"/>
  <c r="G74" i="19"/>
  <c r="F75" i="19"/>
  <c r="G75" i="19"/>
  <c r="F76" i="19"/>
  <c r="G76" i="19"/>
  <c r="G77" i="19"/>
  <c r="F78" i="19"/>
  <c r="G78" i="19"/>
  <c r="F79" i="19"/>
  <c r="G79" i="19"/>
  <c r="F80" i="19"/>
  <c r="G80" i="19"/>
  <c r="F81" i="19"/>
  <c r="G81" i="19"/>
  <c r="F82" i="19"/>
  <c r="G82" i="19"/>
  <c r="F83" i="19"/>
  <c r="G83" i="19"/>
  <c r="F84" i="19"/>
  <c r="G84" i="19"/>
  <c r="G85" i="19"/>
  <c r="F86" i="19"/>
  <c r="G86" i="19"/>
  <c r="F87" i="19"/>
  <c r="G87" i="19"/>
  <c r="F88" i="19"/>
  <c r="G88" i="19"/>
  <c r="F89" i="19"/>
  <c r="G89" i="19"/>
  <c r="F90" i="19"/>
  <c r="G90" i="19"/>
  <c r="F91" i="19"/>
  <c r="G91" i="19"/>
  <c r="F92" i="19"/>
  <c r="G92" i="19"/>
  <c r="F93" i="19"/>
  <c r="G93" i="19"/>
  <c r="F94" i="19"/>
  <c r="G94" i="19"/>
  <c r="F95" i="19"/>
  <c r="G95" i="19"/>
  <c r="F96" i="19"/>
  <c r="G96" i="19"/>
  <c r="F97" i="19"/>
  <c r="G97" i="19"/>
  <c r="F98" i="19"/>
  <c r="G98" i="19"/>
  <c r="F99" i="19"/>
  <c r="G99" i="19"/>
  <c r="F100" i="19"/>
  <c r="G100" i="19"/>
  <c r="F101" i="19"/>
  <c r="G101" i="19"/>
  <c r="F102" i="19"/>
  <c r="G102" i="19"/>
  <c r="G3" i="19"/>
  <c r="F3" i="19"/>
  <c r="AE1" i="29"/>
  <c r="D2" i="5"/>
  <c r="C2" i="5"/>
  <c r="G2" i="26"/>
  <c r="K2" i="26"/>
  <c r="L2" i="26"/>
  <c r="F2" i="26"/>
  <c r="G2" i="19"/>
  <c r="K2" i="19"/>
  <c r="L2" i="19"/>
  <c r="F2" i="19"/>
  <c r="G1" i="29"/>
  <c r="S28" i="20" l="1"/>
  <c r="F42" i="17"/>
  <c r="E42" i="22" s="1"/>
  <c r="I42" i="22" s="1"/>
  <c r="F89" i="17"/>
  <c r="E89" i="22" s="1"/>
  <c r="I89" i="22" s="1"/>
  <c r="E82" i="17"/>
  <c r="D82" i="22" s="1"/>
  <c r="E72" i="17"/>
  <c r="D72" i="22" s="1"/>
  <c r="E50" i="17"/>
  <c r="D50" i="22" s="1"/>
  <c r="AA103" i="21"/>
  <c r="V2" i="21" s="1"/>
  <c r="T96" i="27"/>
  <c r="Q198" i="19"/>
  <c r="T88" i="27"/>
  <c r="Q190" i="19"/>
  <c r="T80" i="27"/>
  <c r="Q182" i="19"/>
  <c r="Q174" i="19"/>
  <c r="T72" i="27"/>
  <c r="T64" i="27"/>
  <c r="Q166" i="19"/>
  <c r="Q158" i="19"/>
  <c r="T56" i="27"/>
  <c r="T48" i="27"/>
  <c r="Q150" i="19"/>
  <c r="T40" i="27"/>
  <c r="Q142" i="19"/>
  <c r="T32" i="27"/>
  <c r="Q134" i="19"/>
  <c r="Q126" i="19"/>
  <c r="T24" i="27"/>
  <c r="T16" i="27"/>
  <c r="Q118" i="19"/>
  <c r="T5" i="27"/>
  <c r="Q107" i="19"/>
  <c r="T95" i="27"/>
  <c r="Q197" i="19"/>
  <c r="T87" i="27"/>
  <c r="Q189" i="19"/>
  <c r="T79" i="27"/>
  <c r="Q181" i="19"/>
  <c r="Q173" i="19"/>
  <c r="T71" i="27"/>
  <c r="T63" i="27"/>
  <c r="Q165" i="19"/>
  <c r="Q157" i="19"/>
  <c r="T55" i="27"/>
  <c r="T47" i="27"/>
  <c r="Q149" i="19"/>
  <c r="T39" i="27"/>
  <c r="Q141" i="19"/>
  <c r="T31" i="27"/>
  <c r="Q133" i="19"/>
  <c r="T23" i="27"/>
  <c r="Q125" i="19"/>
  <c r="T15" i="27"/>
  <c r="Q117" i="19"/>
  <c r="C464" i="19"/>
  <c r="F464" i="19" s="1"/>
  <c r="Q64" i="19"/>
  <c r="T94" i="27"/>
  <c r="Q196" i="19"/>
  <c r="Q188" i="19"/>
  <c r="T86" i="27"/>
  <c r="T78" i="27"/>
  <c r="Q180" i="19"/>
  <c r="Q172" i="19"/>
  <c r="T70" i="27"/>
  <c r="T62" i="27"/>
  <c r="Q164" i="19"/>
  <c r="Q156" i="19"/>
  <c r="T54" i="27"/>
  <c r="T46" i="27"/>
  <c r="Q148" i="19"/>
  <c r="Q140" i="19"/>
  <c r="T38" i="27"/>
  <c r="T30" i="27"/>
  <c r="Q132" i="19"/>
  <c r="T22" i="27"/>
  <c r="Q124" i="19"/>
  <c r="T14" i="27"/>
  <c r="Q116" i="19"/>
  <c r="Q195" i="19"/>
  <c r="T93" i="27"/>
  <c r="T85" i="27"/>
  <c r="Q187" i="19"/>
  <c r="Q179" i="19"/>
  <c r="T77" i="27"/>
  <c r="T69" i="27"/>
  <c r="Q171" i="19"/>
  <c r="Q163" i="19"/>
  <c r="T61" i="27"/>
  <c r="T53" i="27"/>
  <c r="Q155" i="19"/>
  <c r="Q147" i="19"/>
  <c r="T45" i="27"/>
  <c r="Q139" i="19"/>
  <c r="T37" i="27"/>
  <c r="Q131" i="19"/>
  <c r="T29" i="27"/>
  <c r="T21" i="27"/>
  <c r="Q123" i="19"/>
  <c r="Q115" i="19"/>
  <c r="T13" i="27"/>
  <c r="Q202" i="19"/>
  <c r="T100" i="27"/>
  <c r="Q194" i="19"/>
  <c r="T92" i="27"/>
  <c r="T84" i="27"/>
  <c r="Q186" i="19"/>
  <c r="Q178" i="19"/>
  <c r="T76" i="27"/>
  <c r="T68" i="27"/>
  <c r="Q170" i="19"/>
  <c r="Q162" i="19"/>
  <c r="T60" i="27"/>
  <c r="Q154" i="19"/>
  <c r="T52" i="27"/>
  <c r="Q146" i="19"/>
  <c r="T44" i="27"/>
  <c r="Q138" i="19"/>
  <c r="T36" i="27"/>
  <c r="Q130" i="19"/>
  <c r="T28" i="27"/>
  <c r="T20" i="27"/>
  <c r="Q122" i="19"/>
  <c r="Q114" i="19"/>
  <c r="T12" i="27"/>
  <c r="Q113" i="19"/>
  <c r="T11" i="27"/>
  <c r="T99" i="27"/>
  <c r="Q201" i="19"/>
  <c r="Q193" i="19"/>
  <c r="T91" i="27"/>
  <c r="T83" i="27"/>
  <c r="Q185" i="19"/>
  <c r="Q177" i="19"/>
  <c r="T75" i="27"/>
  <c r="Q169" i="19"/>
  <c r="T67" i="27"/>
  <c r="Q161" i="19"/>
  <c r="T59" i="27"/>
  <c r="T51" i="27"/>
  <c r="Q153" i="19"/>
  <c r="Q145" i="19"/>
  <c r="T43" i="27"/>
  <c r="Q137" i="19"/>
  <c r="T35" i="27"/>
  <c r="Q129" i="19"/>
  <c r="T27" i="27"/>
  <c r="T19" i="27"/>
  <c r="Q121" i="19"/>
  <c r="Q112" i="19"/>
  <c r="T10" i="27"/>
  <c r="Q111" i="19"/>
  <c r="T9" i="27"/>
  <c r="T98" i="27"/>
  <c r="Q200" i="19"/>
  <c r="Q192" i="19"/>
  <c r="T90" i="27"/>
  <c r="T82" i="27"/>
  <c r="Q184" i="19"/>
  <c r="Q176" i="19"/>
  <c r="T74" i="27"/>
  <c r="T66" i="27"/>
  <c r="Q168" i="19"/>
  <c r="Q160" i="19"/>
  <c r="T58" i="27"/>
  <c r="T50" i="27"/>
  <c r="Q152" i="19"/>
  <c r="Q144" i="19"/>
  <c r="T42" i="27"/>
  <c r="T34" i="27"/>
  <c r="Q136" i="19"/>
  <c r="Q128" i="19"/>
  <c r="T26" i="27"/>
  <c r="T18" i="27"/>
  <c r="Q120" i="19"/>
  <c r="Q110" i="19"/>
  <c r="T8" i="27"/>
  <c r="T7" i="27"/>
  <c r="Q109" i="19"/>
  <c r="T97" i="27"/>
  <c r="Q199" i="19"/>
  <c r="Q191" i="19"/>
  <c r="T89" i="27"/>
  <c r="T81" i="27"/>
  <c r="Q183" i="19"/>
  <c r="Q175" i="19"/>
  <c r="T73" i="27"/>
  <c r="T65" i="27"/>
  <c r="Q167" i="19"/>
  <c r="Q159" i="19"/>
  <c r="T57" i="27"/>
  <c r="T49" i="27"/>
  <c r="Q151" i="19"/>
  <c r="Q143" i="19"/>
  <c r="T41" i="27"/>
  <c r="T33" i="27"/>
  <c r="Q135" i="19"/>
  <c r="Q127" i="19"/>
  <c r="T25" i="27"/>
  <c r="Q119" i="19"/>
  <c r="T17" i="27"/>
  <c r="Q108" i="19"/>
  <c r="T6" i="27"/>
  <c r="O80" i="20"/>
  <c r="O64" i="20"/>
  <c r="C456" i="19"/>
  <c r="F456" i="19" s="1"/>
  <c r="S55" i="20"/>
  <c r="C497" i="19"/>
  <c r="F497" i="19" s="1"/>
  <c r="S88" i="20"/>
  <c r="C481" i="19"/>
  <c r="F481" i="19" s="1"/>
  <c r="S72" i="20"/>
  <c r="S64" i="20"/>
  <c r="C457" i="19"/>
  <c r="F457" i="19" s="1"/>
  <c r="C449" i="19"/>
  <c r="F449" i="19" s="1"/>
  <c r="C441" i="19"/>
  <c r="S32" i="20"/>
  <c r="C425" i="19"/>
  <c r="F425" i="19" s="1"/>
  <c r="S95" i="20"/>
  <c r="C488" i="19"/>
  <c r="F488" i="19" s="1"/>
  <c r="C480" i="19"/>
  <c r="F480" i="19" s="1"/>
  <c r="C472" i="19"/>
  <c r="F472" i="19" s="1"/>
  <c r="S63" i="20"/>
  <c r="C432" i="19"/>
  <c r="F432" i="19" s="1"/>
  <c r="C424" i="19"/>
  <c r="F424" i="19" s="1"/>
  <c r="C416" i="19"/>
  <c r="F416" i="19" s="1"/>
  <c r="S102" i="20"/>
  <c r="C479" i="19"/>
  <c r="F479" i="19" s="1"/>
  <c r="C463" i="19"/>
  <c r="F463" i="19" s="1"/>
  <c r="C455" i="19"/>
  <c r="F455" i="19" s="1"/>
  <c r="S46" i="20"/>
  <c r="C439" i="19"/>
  <c r="F439" i="19" s="1"/>
  <c r="S22" i="20"/>
  <c r="C502" i="19"/>
  <c r="S85" i="20"/>
  <c r="C470" i="19"/>
  <c r="F470" i="19" s="1"/>
  <c r="S61" i="20"/>
  <c r="S45" i="20"/>
  <c r="C438" i="19"/>
  <c r="F438" i="19" s="1"/>
  <c r="C430" i="19"/>
  <c r="F430" i="19" s="1"/>
  <c r="C422" i="19"/>
  <c r="F422" i="19" s="1"/>
  <c r="C501" i="19"/>
  <c r="F501" i="19" s="1"/>
  <c r="C493" i="19"/>
  <c r="F493" i="19" s="1"/>
  <c r="S76" i="20"/>
  <c r="C469" i="19"/>
  <c r="F469" i="19" s="1"/>
  <c r="C453" i="19"/>
  <c r="F453" i="19" s="1"/>
  <c r="C445" i="19"/>
  <c r="F445" i="19" s="1"/>
  <c r="S36" i="20"/>
  <c r="C429" i="19"/>
  <c r="F429" i="19" s="1"/>
  <c r="C421" i="19"/>
  <c r="F421" i="19" s="1"/>
  <c r="C500" i="19"/>
  <c r="F500" i="19" s="1"/>
  <c r="C476" i="19"/>
  <c r="F476" i="19" s="1"/>
  <c r="C460" i="19"/>
  <c r="F460" i="19" s="1"/>
  <c r="C452" i="19"/>
  <c r="F452" i="19" s="1"/>
  <c r="C444" i="19"/>
  <c r="F444" i="19" s="1"/>
  <c r="C420" i="19"/>
  <c r="F420" i="19" s="1"/>
  <c r="S10" i="20"/>
  <c r="C499" i="19"/>
  <c r="F499" i="19" s="1"/>
  <c r="C491" i="19"/>
  <c r="F491" i="19" s="1"/>
  <c r="S82" i="20"/>
  <c r="S74" i="20"/>
  <c r="C467" i="19"/>
  <c r="F467" i="19" s="1"/>
  <c r="S58" i="20"/>
  <c r="S42" i="20"/>
  <c r="C427" i="19"/>
  <c r="F427" i="19" s="1"/>
  <c r="S18" i="20"/>
  <c r="C410" i="19"/>
  <c r="F410" i="19" s="1"/>
  <c r="C498" i="19"/>
  <c r="F498" i="19" s="1"/>
  <c r="S89" i="20"/>
  <c r="S73" i="20"/>
  <c r="C466" i="19"/>
  <c r="F466" i="19" s="1"/>
  <c r="C458" i="19"/>
  <c r="F458" i="19" s="1"/>
  <c r="C450" i="19"/>
  <c r="F450" i="19" s="1"/>
  <c r="S41" i="20"/>
  <c r="C434" i="19"/>
  <c r="F434" i="19" s="1"/>
  <c r="C426" i="19"/>
  <c r="F426" i="19" s="1"/>
  <c r="S17" i="20"/>
  <c r="C407" i="19"/>
  <c r="F407" i="19" s="1"/>
  <c r="F72" i="17"/>
  <c r="E72" i="22" s="1"/>
  <c r="I72" i="22" s="1"/>
  <c r="F51" i="17"/>
  <c r="E51" i="22" s="1"/>
  <c r="I51" i="22" s="1"/>
  <c r="E107" i="17"/>
  <c r="D107" i="22" s="1"/>
  <c r="W103" i="17"/>
  <c r="E52" i="17"/>
  <c r="D52" i="22" s="1"/>
  <c r="E44" i="17"/>
  <c r="D44" i="22" s="1"/>
  <c r="V24" i="17"/>
  <c r="O24" i="17"/>
  <c r="P24" i="17" s="1"/>
  <c r="W16" i="17"/>
  <c r="C473" i="19"/>
  <c r="F473" i="19" s="1"/>
  <c r="W64" i="17"/>
  <c r="V53" i="17"/>
  <c r="W12" i="17"/>
  <c r="V102" i="17"/>
  <c r="O64" i="17"/>
  <c r="P64" i="17" s="1"/>
  <c r="V37" i="17"/>
  <c r="V12" i="17"/>
  <c r="E98" i="17"/>
  <c r="D98" i="22" s="1"/>
  <c r="E90" i="17"/>
  <c r="D90" i="22" s="1"/>
  <c r="F96" i="17"/>
  <c r="E96" i="22" s="1"/>
  <c r="I96" i="22" s="1"/>
  <c r="F88" i="17"/>
  <c r="E88" i="22" s="1"/>
  <c r="I88" i="22" s="1"/>
  <c r="F69" i="17"/>
  <c r="E69" i="22" s="1"/>
  <c r="I69" i="22" s="1"/>
  <c r="E96" i="17"/>
  <c r="D96" i="22" s="1"/>
  <c r="Q25" i="40"/>
  <c r="X25" i="40" s="1"/>
  <c r="F67" i="17"/>
  <c r="E67" i="22" s="1"/>
  <c r="I67" i="22" s="1"/>
  <c r="V71" i="17"/>
  <c r="Q22" i="40"/>
  <c r="X22" i="40" s="1"/>
  <c r="V85" i="17"/>
  <c r="F54" i="17"/>
  <c r="E54" i="22" s="1"/>
  <c r="I54" i="22" s="1"/>
  <c r="O36" i="17"/>
  <c r="P36" i="17" s="1"/>
  <c r="E76" i="17"/>
  <c r="D76" i="22" s="1"/>
  <c r="P29" i="22"/>
  <c r="P22" i="22"/>
  <c r="P20" i="22"/>
  <c r="P18" i="22"/>
  <c r="G15" i="22"/>
  <c r="G13" i="22"/>
  <c r="F84" i="17"/>
  <c r="E84" i="22" s="1"/>
  <c r="I84" i="22" s="1"/>
  <c r="S13" i="40"/>
  <c r="AA13" i="40" s="1"/>
  <c r="W106" i="17"/>
  <c r="V84" i="17"/>
  <c r="V58" i="17"/>
  <c r="F52" i="17"/>
  <c r="E52" i="22" s="1"/>
  <c r="I52" i="22" s="1"/>
  <c r="F50" i="17"/>
  <c r="E50" i="22" s="1"/>
  <c r="I50" i="22" s="1"/>
  <c r="V45" i="17"/>
  <c r="E34" i="17"/>
  <c r="D34" i="22" s="1"/>
  <c r="L11" i="17"/>
  <c r="P24" i="22"/>
  <c r="E56" i="17"/>
  <c r="D56" i="22" s="1"/>
  <c r="F55" i="17"/>
  <c r="E55" i="22" s="1"/>
  <c r="I55" i="22" s="1"/>
  <c r="V43" i="17"/>
  <c r="W36" i="17"/>
  <c r="M35" i="17"/>
  <c r="F10" i="17"/>
  <c r="E10" i="22" s="1"/>
  <c r="I10" i="22" s="1"/>
  <c r="E30" i="17"/>
  <c r="D30" i="22" s="1"/>
  <c r="F29" i="17"/>
  <c r="E29" i="22" s="1"/>
  <c r="I29" i="22" s="1"/>
  <c r="V62" i="17"/>
  <c r="F108" i="17"/>
  <c r="E108" i="22" s="1"/>
  <c r="I108" i="22" s="1"/>
  <c r="W107" i="17"/>
  <c r="O106" i="17"/>
  <c r="P106" i="17" s="1"/>
  <c r="E106" i="17"/>
  <c r="D106" i="22" s="1"/>
  <c r="V103" i="17"/>
  <c r="E102" i="17"/>
  <c r="D102" i="22" s="1"/>
  <c r="E92" i="17"/>
  <c r="D92" i="22" s="1"/>
  <c r="E88" i="17"/>
  <c r="D88" i="22" s="1"/>
  <c r="F81" i="17"/>
  <c r="E81" i="22" s="1"/>
  <c r="I81" i="22" s="1"/>
  <c r="E80" i="17"/>
  <c r="D80" i="22" s="1"/>
  <c r="F79" i="17"/>
  <c r="E79" i="22" s="1"/>
  <c r="I79" i="22" s="1"/>
  <c r="F71" i="17"/>
  <c r="E71" i="22" s="1"/>
  <c r="I71" i="22" s="1"/>
  <c r="L70" i="17"/>
  <c r="E64" i="17"/>
  <c r="D64" i="22" s="1"/>
  <c r="M44" i="17"/>
  <c r="M43" i="17"/>
  <c r="V82" i="17"/>
  <c r="W84" i="17"/>
  <c r="V83" i="17"/>
  <c r="O82" i="17"/>
  <c r="P82" i="17" s="1"/>
  <c r="F80" i="17"/>
  <c r="E80" i="22" s="1"/>
  <c r="I80" i="22" s="1"/>
  <c r="V77" i="17"/>
  <c r="W72" i="17"/>
  <c r="V63" i="17"/>
  <c r="O62" i="17"/>
  <c r="P62" i="17" s="1"/>
  <c r="E42" i="17"/>
  <c r="D42" i="22" s="1"/>
  <c r="E38" i="17"/>
  <c r="D38" i="22" s="1"/>
  <c r="E36" i="17"/>
  <c r="D36" i="22" s="1"/>
  <c r="M75" i="17"/>
  <c r="V106" i="17"/>
  <c r="O102" i="17"/>
  <c r="P102" i="17" s="1"/>
  <c r="F99" i="17"/>
  <c r="E99" i="22" s="1"/>
  <c r="I99" i="22" s="1"/>
  <c r="W98" i="17"/>
  <c r="F94" i="17"/>
  <c r="E94" i="22" s="1"/>
  <c r="I94" i="22" s="1"/>
  <c r="F92" i="17"/>
  <c r="E92" i="22" s="1"/>
  <c r="I92" i="22" s="1"/>
  <c r="M91" i="17"/>
  <c r="W83" i="17"/>
  <c r="F83" i="17"/>
  <c r="E83" i="22" s="1"/>
  <c r="I83" i="22" s="1"/>
  <c r="E78" i="17"/>
  <c r="D78" i="22" s="1"/>
  <c r="L74" i="17"/>
  <c r="E70" i="17"/>
  <c r="D70" i="22" s="1"/>
  <c r="E67" i="17"/>
  <c r="D67" i="22" s="1"/>
  <c r="F66" i="17"/>
  <c r="E66" i="22" s="1"/>
  <c r="I66" i="22" s="1"/>
  <c r="W65" i="17"/>
  <c r="V64" i="17"/>
  <c r="F60" i="17"/>
  <c r="E60" i="22" s="1"/>
  <c r="I60" i="22" s="1"/>
  <c r="E58" i="17"/>
  <c r="D58" i="22" s="1"/>
  <c r="F49" i="17"/>
  <c r="E49" i="22" s="1"/>
  <c r="I49" i="22" s="1"/>
  <c r="F47" i="17"/>
  <c r="E47" i="22" s="1"/>
  <c r="I47" i="22" s="1"/>
  <c r="E46" i="17"/>
  <c r="D46" i="22" s="1"/>
  <c r="E41" i="17"/>
  <c r="D41" i="22" s="1"/>
  <c r="F40" i="17"/>
  <c r="E40" i="22" s="1"/>
  <c r="I40" i="22" s="1"/>
  <c r="F34" i="17"/>
  <c r="E34" i="22" s="1"/>
  <c r="I34" i="22" s="1"/>
  <c r="V21" i="17"/>
  <c r="M24" i="17"/>
  <c r="F107" i="17"/>
  <c r="E107" i="22" s="1"/>
  <c r="I107" i="22" s="1"/>
  <c r="F104" i="17"/>
  <c r="E104" i="22" s="1"/>
  <c r="I104" i="22" s="1"/>
  <c r="F103" i="17"/>
  <c r="E103" i="22" s="1"/>
  <c r="I103" i="22" s="1"/>
  <c r="F93" i="17"/>
  <c r="E93" i="22" s="1"/>
  <c r="I93" i="22" s="1"/>
  <c r="F86" i="17"/>
  <c r="E86" i="22" s="1"/>
  <c r="I86" i="22" s="1"/>
  <c r="W85" i="17"/>
  <c r="E84" i="17"/>
  <c r="D84" i="22" s="1"/>
  <c r="W77" i="17"/>
  <c r="F77" i="17"/>
  <c r="E77" i="22" s="1"/>
  <c r="I77" i="22" s="1"/>
  <c r="O76" i="17"/>
  <c r="P76" i="17" s="1"/>
  <c r="V72" i="17"/>
  <c r="W70" i="17"/>
  <c r="V69" i="17"/>
  <c r="F68" i="17"/>
  <c r="E68" i="22" s="1"/>
  <c r="I68" i="22" s="1"/>
  <c r="E62" i="17"/>
  <c r="D62" i="22" s="1"/>
  <c r="F61" i="17"/>
  <c r="E61" i="22" s="1"/>
  <c r="I61" i="22" s="1"/>
  <c r="F59" i="17"/>
  <c r="E59" i="22" s="1"/>
  <c r="I59" i="22" s="1"/>
  <c r="W58" i="17"/>
  <c r="F56" i="17"/>
  <c r="E56" i="22" s="1"/>
  <c r="I56" i="22" s="1"/>
  <c r="F48" i="17"/>
  <c r="E48" i="22" s="1"/>
  <c r="I48" i="22" s="1"/>
  <c r="W45" i="17"/>
  <c r="L36" i="17"/>
  <c r="E24" i="17"/>
  <c r="D24" i="22" s="1"/>
  <c r="F18" i="17"/>
  <c r="E18" i="22" s="1"/>
  <c r="I18" i="22" s="1"/>
  <c r="F13" i="17"/>
  <c r="E13" i="22" s="1"/>
  <c r="I13" i="22" s="1"/>
  <c r="U6" i="40"/>
  <c r="AC6" i="40" s="1"/>
  <c r="S26" i="40"/>
  <c r="AA26" i="40" s="1"/>
  <c r="U32" i="40"/>
  <c r="AC32" i="40" s="1"/>
  <c r="W78" i="17"/>
  <c r="W53" i="17"/>
  <c r="M52" i="17"/>
  <c r="F41" i="17"/>
  <c r="E41" i="22" s="1"/>
  <c r="I41" i="22" s="1"/>
  <c r="F33" i="17"/>
  <c r="E33" i="22" s="1"/>
  <c r="I33" i="22" s="1"/>
  <c r="W15" i="17"/>
  <c r="U38" i="40"/>
  <c r="AC38" i="40" s="1"/>
  <c r="U44" i="40"/>
  <c r="AC44" i="40" s="1"/>
  <c r="M87" i="17"/>
  <c r="W82" i="17"/>
  <c r="F63" i="17"/>
  <c r="E63" i="22" s="1"/>
  <c r="I63" i="22" s="1"/>
  <c r="O44" i="17"/>
  <c r="P44" i="17" s="1"/>
  <c r="V35" i="17"/>
  <c r="O11" i="17"/>
  <c r="P11" i="17" s="1"/>
  <c r="U50" i="40"/>
  <c r="AC50" i="40" s="1"/>
  <c r="U56" i="40"/>
  <c r="AC56" i="40" s="1"/>
  <c r="U62" i="40"/>
  <c r="AC62" i="40" s="1"/>
  <c r="F64" i="17"/>
  <c r="E64" i="22" s="1"/>
  <c r="I64" i="22" s="1"/>
  <c r="U27" i="40"/>
  <c r="AC27" i="40" s="1"/>
  <c r="U33" i="40"/>
  <c r="AC33" i="40" s="1"/>
  <c r="W97" i="17"/>
  <c r="W57" i="17"/>
  <c r="L44" i="17"/>
  <c r="V29" i="17"/>
  <c r="E20" i="17"/>
  <c r="D20" i="22" s="1"/>
  <c r="U7" i="40"/>
  <c r="AC7" i="40" s="1"/>
  <c r="U12" i="40"/>
  <c r="AC12" i="40" s="1"/>
  <c r="U39" i="40"/>
  <c r="AC39" i="40" s="1"/>
  <c r="U45" i="40"/>
  <c r="AC45" i="40" s="1"/>
  <c r="E86" i="17"/>
  <c r="D86" i="22" s="1"/>
  <c r="V75" i="17"/>
  <c r="V70" i="17"/>
  <c r="V57" i="17"/>
  <c r="Q23" i="40"/>
  <c r="X23" i="40" s="1"/>
  <c r="Z23" i="40" s="1"/>
  <c r="U51" i="40"/>
  <c r="AC51" i="40" s="1"/>
  <c r="U57" i="40"/>
  <c r="AC57" i="40" s="1"/>
  <c r="U63" i="40"/>
  <c r="AC63" i="40" s="1"/>
  <c r="E99" i="17"/>
  <c r="D99" i="22" s="1"/>
  <c r="M88" i="17"/>
  <c r="O84" i="17"/>
  <c r="P84" i="17" s="1"/>
  <c r="W71" i="17"/>
  <c r="E68" i="17"/>
  <c r="D68" i="22" s="1"/>
  <c r="W40" i="17"/>
  <c r="F39" i="17"/>
  <c r="E39" i="22" s="1"/>
  <c r="I39" i="22" s="1"/>
  <c r="F31" i="17"/>
  <c r="E31" i="22" s="1"/>
  <c r="I31" i="22" s="1"/>
  <c r="M19" i="17"/>
  <c r="O12" i="17"/>
  <c r="P12" i="17" s="1"/>
  <c r="F11" i="17"/>
  <c r="E11" i="22" s="1"/>
  <c r="I11" i="22" s="1"/>
  <c r="U13" i="40"/>
  <c r="AC13" i="40" s="1"/>
  <c r="U29" i="40"/>
  <c r="AC29" i="40" s="1"/>
  <c r="U35" i="40"/>
  <c r="AC35" i="40" s="1"/>
  <c r="F90" i="17"/>
  <c r="E90" i="22" s="1"/>
  <c r="I90" i="22" s="1"/>
  <c r="E31" i="17"/>
  <c r="D31" i="22" s="1"/>
  <c r="V16" i="17"/>
  <c r="U8" i="40"/>
  <c r="AC8" i="40" s="1"/>
  <c r="U24" i="40"/>
  <c r="AC24" i="40" s="1"/>
  <c r="U41" i="40"/>
  <c r="AC41" i="40" s="1"/>
  <c r="U47" i="40"/>
  <c r="AC47" i="40" s="1"/>
  <c r="E104" i="17"/>
  <c r="D104" i="22" s="1"/>
  <c r="W102" i="17"/>
  <c r="F100" i="17"/>
  <c r="E100" i="22" s="1"/>
  <c r="I100" i="22" s="1"/>
  <c r="F87" i="17"/>
  <c r="E87" i="22" s="1"/>
  <c r="I87" i="22" s="1"/>
  <c r="E81" i="17"/>
  <c r="D81" i="22" s="1"/>
  <c r="M76" i="17"/>
  <c r="F74" i="17"/>
  <c r="E74" i="22" s="1"/>
  <c r="I74" i="22" s="1"/>
  <c r="W63" i="17"/>
  <c r="E60" i="17"/>
  <c r="D60" i="22" s="1"/>
  <c r="O58" i="17"/>
  <c r="P58" i="17" s="1"/>
  <c r="E47" i="17"/>
  <c r="D47" i="22" s="1"/>
  <c r="F43" i="17"/>
  <c r="E43" i="22" s="1"/>
  <c r="I43" i="22" s="1"/>
  <c r="E39" i="17"/>
  <c r="D39" i="22" s="1"/>
  <c r="M23" i="17"/>
  <c r="V20" i="17"/>
  <c r="O16" i="17"/>
  <c r="P16" i="17" s="1"/>
  <c r="U18" i="40"/>
  <c r="AC18" i="40" s="1"/>
  <c r="U19" i="40"/>
  <c r="AC19" i="40" s="1"/>
  <c r="U53" i="40"/>
  <c r="AC53" i="40" s="1"/>
  <c r="U59" i="40"/>
  <c r="AC59" i="40" s="1"/>
  <c r="E74" i="17"/>
  <c r="D74" i="22" s="1"/>
  <c r="O72" i="17"/>
  <c r="P72" i="17" s="1"/>
  <c r="F44" i="17"/>
  <c r="E44" i="22" s="1"/>
  <c r="I44" i="22" s="1"/>
  <c r="F35" i="17"/>
  <c r="E35" i="22" s="1"/>
  <c r="I35" i="22" s="1"/>
  <c r="O20" i="17"/>
  <c r="P20" i="17" s="1"/>
  <c r="W9" i="17"/>
  <c r="U30" i="40"/>
  <c r="AC30" i="40" s="1"/>
  <c r="W108" i="17"/>
  <c r="M92" i="17"/>
  <c r="W59" i="17"/>
  <c r="W46" i="17"/>
  <c r="W38" i="17"/>
  <c r="M27" i="17"/>
  <c r="M20" i="17"/>
  <c r="W17" i="17"/>
  <c r="V9" i="17"/>
  <c r="U14" i="40"/>
  <c r="AC14" i="40" s="1"/>
  <c r="U25" i="40"/>
  <c r="V25" i="40" s="1"/>
  <c r="W25" i="40" s="1"/>
  <c r="U42" i="40"/>
  <c r="AC42" i="40" s="1"/>
  <c r="U48" i="40"/>
  <c r="AC48" i="40" s="1"/>
  <c r="W104" i="17"/>
  <c r="F97" i="17"/>
  <c r="E97" i="22" s="1"/>
  <c r="I97" i="22" s="1"/>
  <c r="M95" i="17"/>
  <c r="F82" i="17"/>
  <c r="E82" i="22" s="1"/>
  <c r="I82" i="22" s="1"/>
  <c r="E66" i="17"/>
  <c r="D66" i="22" s="1"/>
  <c r="F57" i="17"/>
  <c r="E57" i="22" s="1"/>
  <c r="I57" i="22" s="1"/>
  <c r="M55" i="17"/>
  <c r="W50" i="17"/>
  <c r="F36" i="17"/>
  <c r="E36" i="22" s="1"/>
  <c r="I36" i="22" s="1"/>
  <c r="F32" i="17"/>
  <c r="E32" i="22" s="1"/>
  <c r="I32" i="22" s="1"/>
  <c r="F26" i="17"/>
  <c r="E26" i="22" s="1"/>
  <c r="I26" i="22" s="1"/>
  <c r="E22" i="17"/>
  <c r="D22" i="22" s="1"/>
  <c r="V17" i="17"/>
  <c r="U5" i="40"/>
  <c r="AC5" i="40" s="1"/>
  <c r="U9" i="40"/>
  <c r="AC9" i="40" s="1"/>
  <c r="U20" i="40"/>
  <c r="AC20" i="40" s="1"/>
  <c r="Y25" i="40"/>
  <c r="Z25" i="40"/>
  <c r="AC54" i="40"/>
  <c r="U54" i="40"/>
  <c r="U60" i="40"/>
  <c r="AC60" i="40" s="1"/>
  <c r="Y22" i="40"/>
  <c r="Z22" i="40"/>
  <c r="AD22" i="40" s="1"/>
  <c r="V104" i="17"/>
  <c r="W51" i="17"/>
  <c r="V50" i="17"/>
  <c r="E32" i="17"/>
  <c r="D32" i="22" s="1"/>
  <c r="U31" i="40"/>
  <c r="AC31" i="40" s="1"/>
  <c r="F75" i="17"/>
  <c r="E75" i="22" s="1"/>
  <c r="I75" i="22" s="1"/>
  <c r="V52" i="17"/>
  <c r="V51" i="17"/>
  <c r="O50" i="17"/>
  <c r="P50" i="17" s="1"/>
  <c r="E48" i="17"/>
  <c r="D48" i="22" s="1"/>
  <c r="V42" i="17"/>
  <c r="U15" i="40"/>
  <c r="AC15" i="40" s="1"/>
  <c r="U37" i="40"/>
  <c r="AC37" i="40" s="1"/>
  <c r="U43" i="40"/>
  <c r="AC43" i="40" s="1"/>
  <c r="O104" i="17"/>
  <c r="P104" i="17" s="1"/>
  <c r="F101" i="17"/>
  <c r="E101" i="22" s="1"/>
  <c r="I101" i="22" s="1"/>
  <c r="E94" i="17"/>
  <c r="D94" i="22" s="1"/>
  <c r="E79" i="17"/>
  <c r="D79" i="22" s="1"/>
  <c r="V65" i="17"/>
  <c r="W60" i="17"/>
  <c r="E54" i="17"/>
  <c r="D54" i="22" s="1"/>
  <c r="O42" i="17"/>
  <c r="P42" i="17" s="1"/>
  <c r="E40" i="17"/>
  <c r="D40" i="22" s="1"/>
  <c r="O34" i="17"/>
  <c r="P34" i="17" s="1"/>
  <c r="O28" i="17"/>
  <c r="P28" i="17" s="1"/>
  <c r="F16" i="17"/>
  <c r="E16" i="22" s="1"/>
  <c r="I16" i="22" s="1"/>
  <c r="U21" i="40"/>
  <c r="AC21" i="40" s="1"/>
  <c r="U26" i="40"/>
  <c r="AC26" i="40" s="1"/>
  <c r="U55" i="40"/>
  <c r="AC55" i="40" s="1"/>
  <c r="U61" i="40"/>
  <c r="AC61" i="40" s="1"/>
  <c r="M96" i="17"/>
  <c r="E91" i="17"/>
  <c r="D91" i="22" s="1"/>
  <c r="F76" i="17"/>
  <c r="E76" i="22" s="1"/>
  <c r="I76" i="22" s="1"/>
  <c r="F62" i="17"/>
  <c r="E62" i="22" s="1"/>
  <c r="I62" i="22" s="1"/>
  <c r="M56" i="17"/>
  <c r="O52" i="17"/>
  <c r="P52" i="17" s="1"/>
  <c r="L34" i="17"/>
  <c r="M28" i="17"/>
  <c r="V25" i="17"/>
  <c r="F23" i="17"/>
  <c r="E23" i="22" s="1"/>
  <c r="I23" i="22" s="1"/>
  <c r="E14" i="17"/>
  <c r="D14" i="22" s="1"/>
  <c r="M15" i="22"/>
  <c r="M108" i="22"/>
  <c r="E108" i="17"/>
  <c r="D108" i="22" s="1"/>
  <c r="F36" i="19"/>
  <c r="F27" i="19"/>
  <c r="F33" i="19"/>
  <c r="G24" i="19"/>
  <c r="F39" i="19"/>
  <c r="AX104" i="29"/>
  <c r="G103" i="19"/>
  <c r="F30" i="19"/>
  <c r="F85" i="19"/>
  <c r="F77" i="19"/>
  <c r="F9" i="17"/>
  <c r="E9" i="22" s="1"/>
  <c r="I9" i="22" s="1"/>
  <c r="F14" i="26"/>
  <c r="F115" i="19" s="1"/>
  <c r="F21" i="17"/>
  <c r="E21" i="22" s="1"/>
  <c r="I21" i="22" s="1"/>
  <c r="E26" i="17"/>
  <c r="D26" i="22" s="1"/>
  <c r="F19" i="17"/>
  <c r="E19" i="22" s="1"/>
  <c r="I19" i="22" s="1"/>
  <c r="F28" i="17"/>
  <c r="E28" i="22" s="1"/>
  <c r="I28" i="22" s="1"/>
  <c r="F25" i="17"/>
  <c r="E25" i="22" s="1"/>
  <c r="I25" i="22" s="1"/>
  <c r="F12" i="17"/>
  <c r="E12" i="22" s="1"/>
  <c r="I12" i="22" s="1"/>
  <c r="F27" i="17"/>
  <c r="E27" i="22" s="1"/>
  <c r="I27" i="22" s="1"/>
  <c r="F22" i="17"/>
  <c r="E22" i="22" s="1"/>
  <c r="I22" i="22" s="1"/>
  <c r="E18" i="17"/>
  <c r="D18" i="22" s="1"/>
  <c r="C293" i="19"/>
  <c r="F293" i="19" s="1"/>
  <c r="F1" i="45"/>
  <c r="O1" i="40"/>
  <c r="T11" i="31" s="1"/>
  <c r="S24" i="40"/>
  <c r="AA24" i="40" s="1"/>
  <c r="S33" i="40"/>
  <c r="AA33" i="40" s="1"/>
  <c r="Q35" i="40"/>
  <c r="X35" i="40" s="1"/>
  <c r="Z35" i="40" s="1"/>
  <c r="S5" i="40"/>
  <c r="AA5" i="40" s="1"/>
  <c r="Q10" i="40"/>
  <c r="X10" i="40" s="1"/>
  <c r="Z10" i="40" s="1"/>
  <c r="AD10" i="40" s="1"/>
  <c r="S30" i="40"/>
  <c r="AA30" i="40" s="1"/>
  <c r="Q37" i="40"/>
  <c r="X37" i="40" s="1"/>
  <c r="S8" i="40"/>
  <c r="AA8" i="40" s="1"/>
  <c r="Q19" i="40"/>
  <c r="Q40" i="40"/>
  <c r="X40" i="40" s="1"/>
  <c r="Z40" i="40" s="1"/>
  <c r="S7" i="40"/>
  <c r="AA7" i="40" s="1"/>
  <c r="S14" i="40"/>
  <c r="AA14" i="40" s="1"/>
  <c r="S47" i="40"/>
  <c r="AA47" i="40" s="1"/>
  <c r="S55" i="40"/>
  <c r="AA55" i="40" s="1"/>
  <c r="Q11" i="40"/>
  <c r="X11" i="40" s="1"/>
  <c r="Z11" i="40" s="1"/>
  <c r="Y49" i="40"/>
  <c r="AD49" i="40"/>
  <c r="S43" i="40"/>
  <c r="AA43" i="40" s="1"/>
  <c r="S31" i="40"/>
  <c r="AA31" i="40" s="1"/>
  <c r="S45" i="40"/>
  <c r="AA45" i="40" s="1"/>
  <c r="S54" i="40"/>
  <c r="AA54" i="40" s="1"/>
  <c r="S49" i="40"/>
  <c r="AA49" i="40" s="1"/>
  <c r="S61" i="40"/>
  <c r="AA61" i="40" s="1"/>
  <c r="Q34" i="40"/>
  <c r="X34" i="40" s="1"/>
  <c r="Z34" i="40" s="1"/>
  <c r="S63" i="40"/>
  <c r="Q58" i="40"/>
  <c r="X58" i="40" s="1"/>
  <c r="Z58" i="40" s="1"/>
  <c r="S48" i="40"/>
  <c r="AA48" i="40" s="1"/>
  <c r="Q53" i="40"/>
  <c r="S56" i="40"/>
  <c r="AA56" i="40" s="1"/>
  <c r="S60" i="40"/>
  <c r="AA60" i="40" s="1"/>
  <c r="S51" i="40"/>
  <c r="AA51" i="40" s="1"/>
  <c r="S28" i="40"/>
  <c r="AA28" i="40" s="1"/>
  <c r="B80" i="21"/>
  <c r="B58" i="21"/>
  <c r="B35" i="21"/>
  <c r="I35" i="21" s="1"/>
  <c r="B16" i="21"/>
  <c r="I16" i="21" s="1"/>
  <c r="B102" i="21"/>
  <c r="B94" i="21"/>
  <c r="B75" i="21"/>
  <c r="B34" i="21"/>
  <c r="I34" i="21" s="1"/>
  <c r="B100" i="21"/>
  <c r="B91" i="21"/>
  <c r="B74" i="21"/>
  <c r="B51" i="21"/>
  <c r="B32" i="21"/>
  <c r="I32" i="21" s="1"/>
  <c r="B10" i="21"/>
  <c r="I10" i="21" s="1"/>
  <c r="B92" i="21"/>
  <c r="B99" i="21"/>
  <c r="B90" i="21"/>
  <c r="B72" i="21"/>
  <c r="B50" i="21"/>
  <c r="B27" i="21"/>
  <c r="I27" i="21" s="1"/>
  <c r="B8" i="21"/>
  <c r="I8" i="21" s="1"/>
  <c r="B98" i="21"/>
  <c r="B88" i="21"/>
  <c r="B67" i="21"/>
  <c r="B48" i="21"/>
  <c r="I48" i="21" s="1"/>
  <c r="B26" i="21"/>
  <c r="I26" i="21" s="1"/>
  <c r="B101" i="21"/>
  <c r="B11" i="21"/>
  <c r="I11" i="21" s="1"/>
  <c r="B97" i="21"/>
  <c r="B87" i="21"/>
  <c r="B66" i="21"/>
  <c r="B43" i="21"/>
  <c r="I43" i="21" s="1"/>
  <c r="B24" i="21"/>
  <c r="I24" i="21" s="1"/>
  <c r="B56" i="21"/>
  <c r="B96" i="21"/>
  <c r="B83" i="21"/>
  <c r="B64" i="21"/>
  <c r="B42" i="21"/>
  <c r="I42" i="21" s="1"/>
  <c r="B19" i="21"/>
  <c r="I19" i="21" s="1"/>
  <c r="B3" i="21"/>
  <c r="I3" i="21" s="1"/>
  <c r="B95" i="21"/>
  <c r="B82" i="21"/>
  <c r="B59" i="21"/>
  <c r="B40" i="21"/>
  <c r="I40" i="21" s="1"/>
  <c r="F8" i="26"/>
  <c r="F109" i="19" s="1"/>
  <c r="C27" i="38"/>
  <c r="K87" i="36"/>
  <c r="R87" i="36" s="1"/>
  <c r="F50" i="38"/>
  <c r="F110" i="36" s="1"/>
  <c r="K110" i="36"/>
  <c r="R110" i="36" s="1"/>
  <c r="M26" i="38"/>
  <c r="M86" i="36" s="1"/>
  <c r="K86" i="36"/>
  <c r="R86" i="36" s="1"/>
  <c r="F44" i="36"/>
  <c r="M44" i="36"/>
  <c r="N44" i="36"/>
  <c r="P44" i="36" s="1"/>
  <c r="B44" i="36"/>
  <c r="Q44" i="36"/>
  <c r="C44" i="36"/>
  <c r="E44" i="36"/>
  <c r="F57" i="38"/>
  <c r="F117" i="36" s="1"/>
  <c r="K117" i="36"/>
  <c r="R117" i="36" s="1"/>
  <c r="F49" i="38"/>
  <c r="F109" i="36" s="1"/>
  <c r="K109" i="36"/>
  <c r="R109" i="36" s="1"/>
  <c r="E41" i="38"/>
  <c r="E101" i="36" s="1"/>
  <c r="K101" i="36"/>
  <c r="R101" i="36" s="1"/>
  <c r="N33" i="38"/>
  <c r="N93" i="36" s="1"/>
  <c r="P93" i="36" s="1"/>
  <c r="K93" i="36"/>
  <c r="R93" i="36" s="1"/>
  <c r="C85" i="36"/>
  <c r="Q85" i="36"/>
  <c r="E17" i="38"/>
  <c r="E77" i="36" s="1"/>
  <c r="K77" i="36"/>
  <c r="R77" i="36" s="1"/>
  <c r="Q69" i="36"/>
  <c r="C69" i="36"/>
  <c r="M59" i="36"/>
  <c r="N59" i="36"/>
  <c r="P59" i="36" s="1"/>
  <c r="B59" i="36"/>
  <c r="C59" i="36"/>
  <c r="F59" i="36"/>
  <c r="Q59" i="36"/>
  <c r="E59" i="36"/>
  <c r="M51" i="36"/>
  <c r="N51" i="36"/>
  <c r="P51" i="36" s="1"/>
  <c r="B51" i="36"/>
  <c r="C51" i="36"/>
  <c r="Q51" i="36"/>
  <c r="E51" i="36"/>
  <c r="F51" i="36"/>
  <c r="Q43" i="36"/>
  <c r="F43" i="36"/>
  <c r="E43" i="36"/>
  <c r="M43" i="36"/>
  <c r="N43" i="36"/>
  <c r="P43" i="36" s="1"/>
  <c r="B43" i="36"/>
  <c r="C43" i="36"/>
  <c r="Q35" i="36"/>
  <c r="F35" i="36"/>
  <c r="E35" i="36"/>
  <c r="M35" i="36"/>
  <c r="N35" i="36"/>
  <c r="P35" i="36" s="1"/>
  <c r="B35" i="36"/>
  <c r="C35" i="36"/>
  <c r="M27" i="36"/>
  <c r="N27" i="36"/>
  <c r="P27" i="36" s="1"/>
  <c r="B27" i="36"/>
  <c r="C27" i="36"/>
  <c r="Q27" i="36"/>
  <c r="F27" i="36"/>
  <c r="E27" i="36"/>
  <c r="B19" i="36"/>
  <c r="C19" i="36"/>
  <c r="Q19" i="36"/>
  <c r="E19" i="36"/>
  <c r="M19" i="36"/>
  <c r="F19" i="36"/>
  <c r="N19" i="36"/>
  <c r="P19" i="36" s="1"/>
  <c r="E19" i="38"/>
  <c r="E79" i="36" s="1"/>
  <c r="K79" i="36"/>
  <c r="R79" i="36" s="1"/>
  <c r="E45" i="36"/>
  <c r="M45" i="36"/>
  <c r="N45" i="36"/>
  <c r="P45" i="36" s="1"/>
  <c r="Q45" i="36"/>
  <c r="B45" i="36"/>
  <c r="C45" i="36"/>
  <c r="F45" i="36"/>
  <c r="N34" i="38"/>
  <c r="N94" i="36" s="1"/>
  <c r="P94" i="36" s="1"/>
  <c r="K94" i="36"/>
  <c r="R94" i="36" s="1"/>
  <c r="F52" i="36"/>
  <c r="M52" i="36"/>
  <c r="N52" i="36"/>
  <c r="P52" i="36" s="1"/>
  <c r="B52" i="36"/>
  <c r="Q52" i="36"/>
  <c r="C52" i="36"/>
  <c r="E52" i="36"/>
  <c r="N56" i="38"/>
  <c r="N116" i="36" s="1"/>
  <c r="P116" i="36" s="1"/>
  <c r="K116" i="36"/>
  <c r="R116" i="36" s="1"/>
  <c r="N48" i="38"/>
  <c r="N108" i="36" s="1"/>
  <c r="P108" i="36" s="1"/>
  <c r="K108" i="36"/>
  <c r="R108" i="36" s="1"/>
  <c r="N40" i="38"/>
  <c r="N100" i="36" s="1"/>
  <c r="P100" i="36" s="1"/>
  <c r="K100" i="36"/>
  <c r="R100" i="36" s="1"/>
  <c r="C32" i="38"/>
  <c r="K92" i="36"/>
  <c r="R92" i="36" s="1"/>
  <c r="N24" i="38"/>
  <c r="N84" i="36" s="1"/>
  <c r="P84" i="36" s="1"/>
  <c r="K84" i="36"/>
  <c r="R84" i="36" s="1"/>
  <c r="E16" i="38"/>
  <c r="E76" i="36" s="1"/>
  <c r="K76" i="36"/>
  <c r="R76" i="36" s="1"/>
  <c r="Q68" i="36"/>
  <c r="C68" i="36"/>
  <c r="B58" i="36"/>
  <c r="M58" i="36"/>
  <c r="N58" i="36"/>
  <c r="P58" i="36" s="1"/>
  <c r="F58" i="36"/>
  <c r="E58" i="36"/>
  <c r="Q58" i="36"/>
  <c r="C58" i="36"/>
  <c r="B50" i="36"/>
  <c r="M50" i="36"/>
  <c r="N50" i="36"/>
  <c r="P50" i="36" s="1"/>
  <c r="F50" i="36"/>
  <c r="C50" i="36"/>
  <c r="E50" i="36"/>
  <c r="Q50" i="36"/>
  <c r="B42" i="36"/>
  <c r="M42" i="36"/>
  <c r="N42" i="36"/>
  <c r="P42" i="36" s="1"/>
  <c r="F42" i="36"/>
  <c r="E42" i="36"/>
  <c r="Q42" i="36"/>
  <c r="C42" i="36"/>
  <c r="B34" i="36"/>
  <c r="M34" i="36"/>
  <c r="N34" i="36"/>
  <c r="P34" i="36" s="1"/>
  <c r="F34" i="36"/>
  <c r="Q34" i="36"/>
  <c r="C34" i="36"/>
  <c r="E34" i="36"/>
  <c r="B26" i="36"/>
  <c r="M26" i="36"/>
  <c r="N26" i="36"/>
  <c r="P26" i="36" s="1"/>
  <c r="F26" i="36"/>
  <c r="E26" i="36"/>
  <c r="Q26" i="36"/>
  <c r="C26" i="36"/>
  <c r="B18" i="36"/>
  <c r="M18" i="36"/>
  <c r="N18" i="36"/>
  <c r="P18" i="36" s="1"/>
  <c r="F18" i="36"/>
  <c r="C18" i="36"/>
  <c r="E18" i="36"/>
  <c r="Q18" i="36"/>
  <c r="C51" i="38"/>
  <c r="K111" i="36"/>
  <c r="R111" i="36" s="1"/>
  <c r="C11" i="38"/>
  <c r="K71" i="36"/>
  <c r="R71" i="36" s="1"/>
  <c r="E37" i="36"/>
  <c r="M37" i="36"/>
  <c r="N37" i="36"/>
  <c r="P37" i="36" s="1"/>
  <c r="Q37" i="36"/>
  <c r="B37" i="36"/>
  <c r="C37" i="36"/>
  <c r="F37" i="36"/>
  <c r="B10" i="38"/>
  <c r="B70" i="36" s="1"/>
  <c r="K70" i="36"/>
  <c r="R70" i="36" s="1"/>
  <c r="F20" i="36"/>
  <c r="M20" i="36"/>
  <c r="N20" i="36"/>
  <c r="P20" i="36" s="1"/>
  <c r="B20" i="36"/>
  <c r="Q20" i="36"/>
  <c r="E20" i="36"/>
  <c r="C20" i="36"/>
  <c r="N55" i="38"/>
  <c r="N115" i="36" s="1"/>
  <c r="P115" i="36" s="1"/>
  <c r="K115" i="36"/>
  <c r="R115" i="36" s="1"/>
  <c r="F47" i="38"/>
  <c r="F107" i="36" s="1"/>
  <c r="K107" i="36"/>
  <c r="R107" i="36" s="1"/>
  <c r="C99" i="36"/>
  <c r="Q99" i="36"/>
  <c r="M31" i="38"/>
  <c r="M91" i="36" s="1"/>
  <c r="K91" i="36"/>
  <c r="R91" i="36" s="1"/>
  <c r="C23" i="38"/>
  <c r="K83" i="36"/>
  <c r="R83" i="36" s="1"/>
  <c r="E15" i="38"/>
  <c r="E75" i="36" s="1"/>
  <c r="K75" i="36"/>
  <c r="R75" i="36" s="1"/>
  <c r="M7" i="38"/>
  <c r="M67" i="36" s="1"/>
  <c r="K67" i="36"/>
  <c r="R67" i="36" s="1"/>
  <c r="E57" i="36"/>
  <c r="M57" i="36"/>
  <c r="N57" i="36"/>
  <c r="P57" i="36" s="1"/>
  <c r="Q57" i="36"/>
  <c r="B57" i="36"/>
  <c r="C57" i="36"/>
  <c r="F57" i="36"/>
  <c r="E49" i="36"/>
  <c r="M49" i="36"/>
  <c r="N49" i="36"/>
  <c r="P49" i="36" s="1"/>
  <c r="Q49" i="36"/>
  <c r="B49" i="36"/>
  <c r="C49" i="36"/>
  <c r="F49" i="36"/>
  <c r="E41" i="36"/>
  <c r="M41" i="36"/>
  <c r="N41" i="36"/>
  <c r="P41" i="36" s="1"/>
  <c r="Q41" i="36"/>
  <c r="B41" i="36"/>
  <c r="C41" i="36"/>
  <c r="F41" i="36"/>
  <c r="E33" i="36"/>
  <c r="M33" i="36"/>
  <c r="N33" i="36"/>
  <c r="P33" i="36" s="1"/>
  <c r="Q33" i="36"/>
  <c r="C33" i="36"/>
  <c r="B33" i="36"/>
  <c r="F33" i="36"/>
  <c r="E25" i="36"/>
  <c r="M25" i="36"/>
  <c r="N25" i="36"/>
  <c r="P25" i="36" s="1"/>
  <c r="Q25" i="36"/>
  <c r="B25" i="36"/>
  <c r="C25" i="36"/>
  <c r="F25" i="36"/>
  <c r="E17" i="36"/>
  <c r="M17" i="36"/>
  <c r="N17" i="36"/>
  <c r="P17" i="36" s="1"/>
  <c r="Q17" i="36"/>
  <c r="B17" i="36"/>
  <c r="C17" i="36"/>
  <c r="F17" i="36"/>
  <c r="N35" i="38"/>
  <c r="N95" i="36" s="1"/>
  <c r="P95" i="36" s="1"/>
  <c r="K95" i="36"/>
  <c r="R95" i="36" s="1"/>
  <c r="E61" i="36"/>
  <c r="M61" i="36"/>
  <c r="N61" i="36"/>
  <c r="P61" i="36" s="1"/>
  <c r="Q61" i="36"/>
  <c r="B61" i="36"/>
  <c r="C61" i="36"/>
  <c r="F61" i="36"/>
  <c r="E21" i="36"/>
  <c r="M21" i="36"/>
  <c r="N21" i="36"/>
  <c r="P21" i="36" s="1"/>
  <c r="Q21" i="36"/>
  <c r="B21" i="36"/>
  <c r="C21" i="36"/>
  <c r="F21" i="36"/>
  <c r="N42" i="38"/>
  <c r="N102" i="36" s="1"/>
  <c r="P102" i="36" s="1"/>
  <c r="K102" i="36"/>
  <c r="R102" i="36" s="1"/>
  <c r="F36" i="36"/>
  <c r="M36" i="36"/>
  <c r="N36" i="36"/>
  <c r="P36" i="36" s="1"/>
  <c r="B36" i="36"/>
  <c r="Q36" i="36"/>
  <c r="E36" i="36"/>
  <c r="C36" i="36"/>
  <c r="N54" i="38"/>
  <c r="N114" i="36" s="1"/>
  <c r="P114" i="36" s="1"/>
  <c r="K114" i="36"/>
  <c r="R114" i="36" s="1"/>
  <c r="F46" i="38"/>
  <c r="F106" i="36" s="1"/>
  <c r="K106" i="36"/>
  <c r="R106" i="36" s="1"/>
  <c r="N38" i="38"/>
  <c r="N98" i="36" s="1"/>
  <c r="P98" i="36" s="1"/>
  <c r="K98" i="36"/>
  <c r="R98" i="36" s="1"/>
  <c r="C90" i="36"/>
  <c r="Q90" i="36"/>
  <c r="C82" i="36"/>
  <c r="Q82" i="36"/>
  <c r="C74" i="36"/>
  <c r="Q74" i="36"/>
  <c r="F6" i="38"/>
  <c r="F66" i="36" s="1"/>
  <c r="K66" i="36"/>
  <c r="R66" i="36" s="1"/>
  <c r="F56" i="36"/>
  <c r="M56" i="36"/>
  <c r="N56" i="36"/>
  <c r="P56" i="36" s="1"/>
  <c r="B56" i="36"/>
  <c r="Q56" i="36"/>
  <c r="C56" i="36"/>
  <c r="E56" i="36"/>
  <c r="F48" i="36"/>
  <c r="M48" i="36"/>
  <c r="N48" i="36"/>
  <c r="P48" i="36" s="1"/>
  <c r="B48" i="36"/>
  <c r="Q48" i="36"/>
  <c r="C48" i="36"/>
  <c r="E48" i="36"/>
  <c r="F40" i="36"/>
  <c r="M40" i="36"/>
  <c r="N40" i="36"/>
  <c r="P40" i="36" s="1"/>
  <c r="B40" i="36"/>
  <c r="Q40" i="36"/>
  <c r="E40" i="36"/>
  <c r="C40" i="36"/>
  <c r="F32" i="36"/>
  <c r="M32" i="36"/>
  <c r="N32" i="36"/>
  <c r="P32" i="36" s="1"/>
  <c r="B32" i="36"/>
  <c r="Q32" i="36"/>
  <c r="C32" i="36"/>
  <c r="E32" i="36"/>
  <c r="F24" i="36"/>
  <c r="M24" i="36"/>
  <c r="N24" i="36"/>
  <c r="P24" i="36" s="1"/>
  <c r="B24" i="36"/>
  <c r="Q24" i="36"/>
  <c r="C24" i="36"/>
  <c r="E24" i="36"/>
  <c r="F16" i="36"/>
  <c r="M16" i="36"/>
  <c r="N16" i="36"/>
  <c r="P16" i="36" s="1"/>
  <c r="B16" i="36"/>
  <c r="Q16" i="36"/>
  <c r="C16" i="36"/>
  <c r="E16" i="36"/>
  <c r="E43" i="38"/>
  <c r="E103" i="36" s="1"/>
  <c r="K103" i="36"/>
  <c r="R103" i="36" s="1"/>
  <c r="E53" i="36"/>
  <c r="M53" i="36"/>
  <c r="N53" i="36"/>
  <c r="P53" i="36" s="1"/>
  <c r="Q53" i="36"/>
  <c r="C53" i="36"/>
  <c r="B53" i="36"/>
  <c r="F53" i="36"/>
  <c r="C13" i="36"/>
  <c r="B13" i="36"/>
  <c r="M13" i="36"/>
  <c r="N13" i="36"/>
  <c r="P13" i="36" s="1"/>
  <c r="Q13" i="36"/>
  <c r="F13" i="36"/>
  <c r="E13" i="36"/>
  <c r="Q118" i="36"/>
  <c r="C118" i="36"/>
  <c r="M60" i="36"/>
  <c r="N60" i="36"/>
  <c r="P60" i="36" s="1"/>
  <c r="B60" i="36"/>
  <c r="Q60" i="36"/>
  <c r="E60" i="36"/>
  <c r="F60" i="36"/>
  <c r="C60" i="36"/>
  <c r="B12" i="36"/>
  <c r="Q12" i="36"/>
  <c r="C12" i="36"/>
  <c r="E12" i="36"/>
  <c r="F12" i="36"/>
  <c r="N12" i="36"/>
  <c r="P12" i="36" s="1"/>
  <c r="M12" i="36"/>
  <c r="C121" i="36"/>
  <c r="Q121" i="36"/>
  <c r="E53" i="38"/>
  <c r="E113" i="36" s="1"/>
  <c r="K113" i="36"/>
  <c r="R113" i="36" s="1"/>
  <c r="E45" i="38"/>
  <c r="E105" i="36" s="1"/>
  <c r="K105" i="36"/>
  <c r="R105" i="36" s="1"/>
  <c r="E37" i="38"/>
  <c r="E97" i="36" s="1"/>
  <c r="K97" i="36"/>
  <c r="R97" i="36" s="1"/>
  <c r="C89" i="36"/>
  <c r="Q89" i="36"/>
  <c r="C21" i="38"/>
  <c r="K81" i="36"/>
  <c r="R81" i="36" s="1"/>
  <c r="F13" i="38"/>
  <c r="F73" i="36" s="1"/>
  <c r="K73" i="36"/>
  <c r="R73" i="36" s="1"/>
  <c r="F55" i="36"/>
  <c r="B55" i="36"/>
  <c r="C55" i="36"/>
  <c r="Q55" i="36"/>
  <c r="E55" i="36"/>
  <c r="M55" i="36"/>
  <c r="N55" i="36"/>
  <c r="P55" i="36" s="1"/>
  <c r="F47" i="36"/>
  <c r="M47" i="36"/>
  <c r="N47" i="36"/>
  <c r="P47" i="36" s="1"/>
  <c r="B47" i="36"/>
  <c r="C47" i="36"/>
  <c r="Q47" i="36"/>
  <c r="E47" i="36"/>
  <c r="F39" i="36"/>
  <c r="M39" i="36"/>
  <c r="N39" i="36"/>
  <c r="P39" i="36" s="1"/>
  <c r="B39" i="36"/>
  <c r="C39" i="36"/>
  <c r="Q39" i="36"/>
  <c r="E39" i="36"/>
  <c r="F31" i="36"/>
  <c r="M31" i="36"/>
  <c r="N31" i="36"/>
  <c r="P31" i="36" s="1"/>
  <c r="B31" i="36"/>
  <c r="C31" i="36"/>
  <c r="Q31" i="36"/>
  <c r="E31" i="36"/>
  <c r="F23" i="36"/>
  <c r="C23" i="36"/>
  <c r="Q23" i="36"/>
  <c r="E23" i="36"/>
  <c r="M23" i="36"/>
  <c r="N23" i="36"/>
  <c r="P23" i="36" s="1"/>
  <c r="B23" i="36"/>
  <c r="M59" i="38"/>
  <c r="M119" i="36" s="1"/>
  <c r="K119" i="36"/>
  <c r="R119" i="36" s="1"/>
  <c r="E29" i="36"/>
  <c r="M29" i="36"/>
  <c r="N29" i="36"/>
  <c r="P29" i="36" s="1"/>
  <c r="Q29" i="36"/>
  <c r="B29" i="36"/>
  <c r="C29" i="36"/>
  <c r="F29" i="36"/>
  <c r="B18" i="38"/>
  <c r="B78" i="36" s="1"/>
  <c r="K78" i="36"/>
  <c r="R78" i="36" s="1"/>
  <c r="F28" i="36"/>
  <c r="M28" i="36"/>
  <c r="N28" i="36"/>
  <c r="P28" i="36" s="1"/>
  <c r="B28" i="36"/>
  <c r="Q28" i="36"/>
  <c r="C28" i="36"/>
  <c r="E28" i="36"/>
  <c r="N60" i="38"/>
  <c r="N120" i="36" s="1"/>
  <c r="P120" i="36" s="1"/>
  <c r="K120" i="36"/>
  <c r="R120" i="36" s="1"/>
  <c r="N52" i="38"/>
  <c r="N112" i="36" s="1"/>
  <c r="P112" i="36" s="1"/>
  <c r="K112" i="36"/>
  <c r="R112" i="36" s="1"/>
  <c r="E44" i="38"/>
  <c r="E104" i="36" s="1"/>
  <c r="K104" i="36"/>
  <c r="R104" i="36" s="1"/>
  <c r="E36" i="38"/>
  <c r="E96" i="36" s="1"/>
  <c r="K96" i="36"/>
  <c r="R96" i="36" s="1"/>
  <c r="F28" i="38"/>
  <c r="F88" i="36" s="1"/>
  <c r="K88" i="36"/>
  <c r="R88" i="36" s="1"/>
  <c r="N20" i="38"/>
  <c r="N80" i="36" s="1"/>
  <c r="P80" i="36" s="1"/>
  <c r="K80" i="36"/>
  <c r="R80" i="36" s="1"/>
  <c r="C12" i="38"/>
  <c r="K72" i="36"/>
  <c r="R72" i="36" s="1"/>
  <c r="B54" i="36"/>
  <c r="M54" i="36"/>
  <c r="N54" i="36"/>
  <c r="P54" i="36" s="1"/>
  <c r="F54" i="36"/>
  <c r="E54" i="36"/>
  <c r="Q54" i="36"/>
  <c r="C54" i="36"/>
  <c r="B46" i="36"/>
  <c r="M46" i="36"/>
  <c r="N46" i="36"/>
  <c r="P46" i="36" s="1"/>
  <c r="F46" i="36"/>
  <c r="Q46" i="36"/>
  <c r="C46" i="36"/>
  <c r="E46" i="36"/>
  <c r="B38" i="36"/>
  <c r="M38" i="36"/>
  <c r="N38" i="36"/>
  <c r="P38" i="36" s="1"/>
  <c r="F38" i="36"/>
  <c r="Q38" i="36"/>
  <c r="C38" i="36"/>
  <c r="E38" i="36"/>
  <c r="B30" i="36"/>
  <c r="M30" i="36"/>
  <c r="N30" i="36"/>
  <c r="P30" i="36" s="1"/>
  <c r="F30" i="36"/>
  <c r="E30" i="36"/>
  <c r="Q30" i="36"/>
  <c r="C30" i="36"/>
  <c r="B22" i="36"/>
  <c r="M22" i="36"/>
  <c r="N22" i="36"/>
  <c r="P22" i="36" s="1"/>
  <c r="F22" i="36"/>
  <c r="E22" i="36"/>
  <c r="Q22" i="36"/>
  <c r="C22" i="36"/>
  <c r="S96" i="20"/>
  <c r="S48" i="20"/>
  <c r="C437" i="19"/>
  <c r="F437" i="19" s="1"/>
  <c r="S24" i="20"/>
  <c r="C266" i="19"/>
  <c r="F266" i="19" s="1"/>
  <c r="C477" i="19"/>
  <c r="F477" i="19" s="1"/>
  <c r="Q29" i="40"/>
  <c r="S29" i="40"/>
  <c r="AA29" i="40" s="1"/>
  <c r="V47" i="40"/>
  <c r="W47" i="40" s="1"/>
  <c r="X47" i="40"/>
  <c r="Z47" i="40" s="1"/>
  <c r="X55" i="40"/>
  <c r="X41" i="40"/>
  <c r="Z41" i="40" s="1"/>
  <c r="S9" i="40"/>
  <c r="AA9" i="40" s="1"/>
  <c r="Q9" i="40"/>
  <c r="Q17" i="40"/>
  <c r="S17" i="40"/>
  <c r="AA17" i="40" s="1"/>
  <c r="Q36" i="40"/>
  <c r="X36" i="40" s="1"/>
  <c r="Z36" i="40" s="1"/>
  <c r="S36" i="40"/>
  <c r="AA36" i="40" s="1"/>
  <c r="X43" i="40"/>
  <c r="Z43" i="40" s="1"/>
  <c r="Q50" i="40"/>
  <c r="S50" i="40"/>
  <c r="AA50" i="40" s="1"/>
  <c r="X5" i="40"/>
  <c r="Z5" i="40" s="1"/>
  <c r="V5" i="40"/>
  <c r="W5" i="40" s="1"/>
  <c r="Q27" i="40"/>
  <c r="X27" i="40" s="1"/>
  <c r="Z27" i="40" s="1"/>
  <c r="S27" i="40"/>
  <c r="AA27" i="40" s="1"/>
  <c r="X31" i="40"/>
  <c r="V31" i="40"/>
  <c r="W31" i="40" s="1"/>
  <c r="X19" i="40"/>
  <c r="Z19" i="40" s="1"/>
  <c r="X61" i="40"/>
  <c r="Z61" i="40" s="1"/>
  <c r="V61" i="40"/>
  <c r="W61" i="40" s="1"/>
  <c r="W100" i="17"/>
  <c r="M100" i="17"/>
  <c r="L90" i="17"/>
  <c r="O90" i="17"/>
  <c r="P90" i="17" s="1"/>
  <c r="V90" i="17"/>
  <c r="F106" i="17"/>
  <c r="E106" i="22" s="1"/>
  <c r="I106" i="22" s="1"/>
  <c r="L100" i="17"/>
  <c r="O100" i="17"/>
  <c r="P100" i="17" s="1"/>
  <c r="V100" i="17"/>
  <c r="E95" i="17"/>
  <c r="D95" i="22" s="1"/>
  <c r="Q6" i="40"/>
  <c r="S21" i="40"/>
  <c r="AD25" i="40"/>
  <c r="S32" i="40"/>
  <c r="AA32" i="40" s="1"/>
  <c r="S39" i="40"/>
  <c r="V39" i="40" s="1"/>
  <c r="W39" i="40" s="1"/>
  <c r="S41" i="40"/>
  <c r="AA41" i="40" s="1"/>
  <c r="S42" i="40"/>
  <c r="AA42" i="40" s="1"/>
  <c r="S44" i="40"/>
  <c r="AA44" i="40" s="1"/>
  <c r="S62" i="40"/>
  <c r="AA62" i="40" s="1"/>
  <c r="Q46" i="40"/>
  <c r="X46" i="40" s="1"/>
  <c r="AC10" i="40"/>
  <c r="L108" i="17"/>
  <c r="V108" i="17"/>
  <c r="O108" i="17"/>
  <c r="P108" i="17" s="1"/>
  <c r="V53" i="40"/>
  <c r="W53" i="40" s="1"/>
  <c r="S52" i="40"/>
  <c r="AA52" i="40" s="1"/>
  <c r="M19" i="22"/>
  <c r="W99" i="17"/>
  <c r="M99" i="17"/>
  <c r="S15" i="40"/>
  <c r="V15" i="40" s="1"/>
  <c r="W15" i="40" s="1"/>
  <c r="S18" i="40"/>
  <c r="AA18" i="40" s="1"/>
  <c r="S20" i="40"/>
  <c r="AA20" i="40" s="1"/>
  <c r="V23" i="40"/>
  <c r="W23" i="40" s="1"/>
  <c r="S59" i="40"/>
  <c r="AA59" i="40" s="1"/>
  <c r="O99" i="17"/>
  <c r="P99" i="17" s="1"/>
  <c r="V99" i="17"/>
  <c r="M94" i="17"/>
  <c r="W94" i="17"/>
  <c r="V48" i="40"/>
  <c r="W48" i="40" s="1"/>
  <c r="S38" i="40"/>
  <c r="AA38" i="40" s="1"/>
  <c r="V45" i="40"/>
  <c r="W45" i="40" s="1"/>
  <c r="S57" i="40"/>
  <c r="L94" i="17"/>
  <c r="O94" i="17"/>
  <c r="P94" i="17" s="1"/>
  <c r="V94" i="17"/>
  <c r="V37" i="40"/>
  <c r="W37" i="40" s="1"/>
  <c r="E100" i="17"/>
  <c r="D100" i="22" s="1"/>
  <c r="V98" i="17"/>
  <c r="L98" i="17"/>
  <c r="O98" i="17"/>
  <c r="P98" i="17" s="1"/>
  <c r="M90" i="17"/>
  <c r="W90" i="17"/>
  <c r="F105" i="17"/>
  <c r="E105" i="22" s="1"/>
  <c r="I105" i="22" s="1"/>
  <c r="F98" i="17"/>
  <c r="E98" i="22" s="1"/>
  <c r="I98" i="22" s="1"/>
  <c r="W86" i="17"/>
  <c r="V79" i="17"/>
  <c r="O78" i="17"/>
  <c r="P78" i="17" s="1"/>
  <c r="F78" i="17"/>
  <c r="E78" i="22" s="1"/>
  <c r="I78" i="22" s="1"/>
  <c r="W73" i="17"/>
  <c r="F73" i="17"/>
  <c r="E73" i="22" s="1"/>
  <c r="I73" i="22" s="1"/>
  <c r="V68" i="17"/>
  <c r="W67" i="17"/>
  <c r="V66" i="17"/>
  <c r="E63" i="17"/>
  <c r="D63" i="22" s="1"/>
  <c r="O60" i="17"/>
  <c r="P60" i="17" s="1"/>
  <c r="W54" i="17"/>
  <c r="V47" i="17"/>
  <c r="O46" i="17"/>
  <c r="P46" i="17" s="1"/>
  <c r="F46" i="17"/>
  <c r="E46" i="22" s="1"/>
  <c r="I46" i="22" s="1"/>
  <c r="E43" i="17"/>
  <c r="D43" i="22" s="1"/>
  <c r="O40" i="17"/>
  <c r="P40" i="17" s="1"/>
  <c r="V39" i="17"/>
  <c r="O38" i="17"/>
  <c r="P38" i="17" s="1"/>
  <c r="F38" i="17"/>
  <c r="E38" i="22" s="1"/>
  <c r="I38" i="22" s="1"/>
  <c r="E35" i="17"/>
  <c r="D35" i="22" s="1"/>
  <c r="W31" i="17"/>
  <c r="V30" i="17"/>
  <c r="W26" i="17"/>
  <c r="W22" i="17"/>
  <c r="W18" i="17"/>
  <c r="W14" i="17"/>
  <c r="F14" i="17"/>
  <c r="E14" i="22" s="1"/>
  <c r="I14" i="22" s="1"/>
  <c r="L9" i="17"/>
  <c r="K102" i="26"/>
  <c r="C302" i="26" s="1"/>
  <c r="F302" i="26" s="1"/>
  <c r="J205" i="15"/>
  <c r="K98" i="26"/>
  <c r="K199" i="19" s="1"/>
  <c r="J201" i="15"/>
  <c r="K94" i="26"/>
  <c r="K195" i="19" s="1"/>
  <c r="J197" i="15"/>
  <c r="K90" i="26"/>
  <c r="K191" i="19" s="1"/>
  <c r="J193" i="15"/>
  <c r="K86" i="26"/>
  <c r="K187" i="19" s="1"/>
  <c r="J189" i="15"/>
  <c r="K82" i="26"/>
  <c r="K183" i="19" s="1"/>
  <c r="J185" i="15"/>
  <c r="K78" i="26"/>
  <c r="K179" i="19" s="1"/>
  <c r="J181" i="15"/>
  <c r="K74" i="26"/>
  <c r="K175" i="19" s="1"/>
  <c r="J177" i="15"/>
  <c r="K70" i="26"/>
  <c r="K171" i="19" s="1"/>
  <c r="J173" i="15"/>
  <c r="K66" i="26"/>
  <c r="K167" i="19" s="1"/>
  <c r="J169" i="15"/>
  <c r="K62" i="26"/>
  <c r="K163" i="19" s="1"/>
  <c r="J165" i="15"/>
  <c r="K58" i="26"/>
  <c r="K159" i="19" s="1"/>
  <c r="J161" i="15"/>
  <c r="K54" i="26"/>
  <c r="K155" i="19" s="1"/>
  <c r="J157" i="15"/>
  <c r="K50" i="26"/>
  <c r="K151" i="19" s="1"/>
  <c r="J153" i="15"/>
  <c r="K46" i="26"/>
  <c r="K147" i="19" s="1"/>
  <c r="J149" i="15"/>
  <c r="K42" i="26"/>
  <c r="K143" i="19" s="1"/>
  <c r="J145" i="15"/>
  <c r="K38" i="26"/>
  <c r="K139" i="19" s="1"/>
  <c r="J141" i="15"/>
  <c r="K34" i="26"/>
  <c r="K135" i="19" s="1"/>
  <c r="J137" i="15"/>
  <c r="K30" i="26"/>
  <c r="K131" i="19" s="1"/>
  <c r="J133" i="15"/>
  <c r="K26" i="26"/>
  <c r="K127" i="19" s="1"/>
  <c r="J129" i="15"/>
  <c r="K22" i="26"/>
  <c r="K123" i="19" s="1"/>
  <c r="J125" i="15"/>
  <c r="K18" i="26"/>
  <c r="K119" i="19" s="1"/>
  <c r="J121" i="15"/>
  <c r="K14" i="26"/>
  <c r="K115" i="19" s="1"/>
  <c r="J117" i="15"/>
  <c r="V92" i="17"/>
  <c r="V88" i="17"/>
  <c r="V86" i="17"/>
  <c r="E83" i="17"/>
  <c r="D83" i="22" s="1"/>
  <c r="O80" i="17"/>
  <c r="P80" i="17" s="1"/>
  <c r="L78" i="17"/>
  <c r="W74" i="17"/>
  <c r="V73" i="17"/>
  <c r="V67" i="17"/>
  <c r="O66" i="17"/>
  <c r="P66" i="17" s="1"/>
  <c r="W61" i="17"/>
  <c r="V56" i="17"/>
  <c r="V54" i="17"/>
  <c r="E51" i="17"/>
  <c r="D51" i="22" s="1"/>
  <c r="O48" i="17"/>
  <c r="P48" i="17" s="1"/>
  <c r="L46" i="17"/>
  <c r="V41" i="17"/>
  <c r="L38" i="17"/>
  <c r="W33" i="17"/>
  <c r="O32" i="17"/>
  <c r="P32" i="17" s="1"/>
  <c r="V31" i="17"/>
  <c r="O30" i="17"/>
  <c r="P30" i="17" s="1"/>
  <c r="F30" i="17"/>
  <c r="E30" i="22" s="1"/>
  <c r="I30" i="22" s="1"/>
  <c r="V26" i="17"/>
  <c r="V22" i="17"/>
  <c r="V18" i="17"/>
  <c r="V14" i="17"/>
  <c r="L202" i="19"/>
  <c r="K204" i="15"/>
  <c r="L198" i="19"/>
  <c r="K200" i="15"/>
  <c r="L194" i="19"/>
  <c r="K196" i="15"/>
  <c r="L190" i="19"/>
  <c r="K192" i="15"/>
  <c r="L186" i="19"/>
  <c r="K188" i="15"/>
  <c r="L182" i="19"/>
  <c r="K184" i="15"/>
  <c r="L178" i="19"/>
  <c r="K180" i="15"/>
  <c r="L174" i="19"/>
  <c r="K176" i="15"/>
  <c r="L170" i="19"/>
  <c r="K172" i="15"/>
  <c r="L166" i="19"/>
  <c r="K168" i="15"/>
  <c r="L162" i="19"/>
  <c r="K164" i="15"/>
  <c r="L158" i="19"/>
  <c r="K160" i="15"/>
  <c r="L154" i="19"/>
  <c r="K156" i="15"/>
  <c r="L150" i="19"/>
  <c r="K152" i="15"/>
  <c r="L146" i="19"/>
  <c r="K148" i="15"/>
  <c r="L142" i="19"/>
  <c r="K144" i="15"/>
  <c r="L138" i="19"/>
  <c r="K140" i="15"/>
  <c r="L134" i="19"/>
  <c r="K136" i="15"/>
  <c r="L130" i="19"/>
  <c r="K132" i="15"/>
  <c r="L126" i="19"/>
  <c r="K128" i="15"/>
  <c r="L122" i="19"/>
  <c r="K124" i="15"/>
  <c r="L118" i="19"/>
  <c r="K120" i="15"/>
  <c r="S12" i="27"/>
  <c r="S212" i="20" s="1"/>
  <c r="K116" i="15"/>
  <c r="L110" i="19"/>
  <c r="K112" i="15"/>
  <c r="K107" i="15"/>
  <c r="E105" i="17"/>
  <c r="D105" i="22" s="1"/>
  <c r="E103" i="17"/>
  <c r="D103" i="22" s="1"/>
  <c r="V96" i="17"/>
  <c r="V95" i="17"/>
  <c r="F95" i="17"/>
  <c r="E95" i="22" s="1"/>
  <c r="I95" i="22" s="1"/>
  <c r="V91" i="17"/>
  <c r="F91" i="17"/>
  <c r="E91" i="22" s="1"/>
  <c r="I91" i="22" s="1"/>
  <c r="V87" i="17"/>
  <c r="O86" i="17"/>
  <c r="P86" i="17" s="1"/>
  <c r="W81" i="17"/>
  <c r="M80" i="17"/>
  <c r="M79" i="17"/>
  <c r="V76" i="17"/>
  <c r="V74" i="17"/>
  <c r="E73" i="17"/>
  <c r="D73" i="22" s="1"/>
  <c r="E71" i="17"/>
  <c r="D71" i="22" s="1"/>
  <c r="O68" i="17"/>
  <c r="P68" i="17" s="1"/>
  <c r="W62" i="17"/>
  <c r="V61" i="17"/>
  <c r="V55" i="17"/>
  <c r="O54" i="17"/>
  <c r="P54" i="17" s="1"/>
  <c r="W49" i="17"/>
  <c r="M48" i="17"/>
  <c r="M47" i="17"/>
  <c r="W42" i="17"/>
  <c r="L40" i="17"/>
  <c r="M39" i="17"/>
  <c r="W34" i="17"/>
  <c r="V33" i="17"/>
  <c r="M32" i="17"/>
  <c r="V28" i="17"/>
  <c r="V27" i="17"/>
  <c r="O26" i="17"/>
  <c r="P26" i="17" s="1"/>
  <c r="V23" i="17"/>
  <c r="O22" i="17"/>
  <c r="P22" i="17" s="1"/>
  <c r="V19" i="17"/>
  <c r="O18" i="17"/>
  <c r="P18" i="17" s="1"/>
  <c r="O14" i="17"/>
  <c r="P14" i="17" s="1"/>
  <c r="V13" i="17"/>
  <c r="W10" i="17"/>
  <c r="AX104" i="35"/>
  <c r="K101" i="26"/>
  <c r="K202" i="19" s="1"/>
  <c r="J204" i="15"/>
  <c r="K97" i="26"/>
  <c r="C297" i="26" s="1"/>
  <c r="F297" i="26" s="1"/>
  <c r="J200" i="15"/>
  <c r="K93" i="26"/>
  <c r="K194" i="19" s="1"/>
  <c r="J196" i="15"/>
  <c r="K89" i="26"/>
  <c r="O88" i="27" s="1"/>
  <c r="O288" i="20" s="1"/>
  <c r="J192" i="15"/>
  <c r="K85" i="26"/>
  <c r="J188" i="15"/>
  <c r="K81" i="26"/>
  <c r="K182" i="19" s="1"/>
  <c r="J184" i="15"/>
  <c r="K77" i="26"/>
  <c r="C277" i="26" s="1"/>
  <c r="F277" i="26" s="1"/>
  <c r="J180" i="15"/>
  <c r="K73" i="26"/>
  <c r="K174" i="19" s="1"/>
  <c r="J176" i="15"/>
  <c r="K69" i="26"/>
  <c r="K170" i="19" s="1"/>
  <c r="J172" i="15"/>
  <c r="K65" i="26"/>
  <c r="K166" i="19" s="1"/>
  <c r="J168" i="15"/>
  <c r="K61" i="26"/>
  <c r="K162" i="19" s="1"/>
  <c r="J164" i="15"/>
  <c r="K57" i="26"/>
  <c r="K158" i="19" s="1"/>
  <c r="J160" i="15"/>
  <c r="K53" i="26"/>
  <c r="J156" i="15"/>
  <c r="K49" i="26"/>
  <c r="K150" i="19" s="1"/>
  <c r="J152" i="15"/>
  <c r="K45" i="26"/>
  <c r="K146" i="19" s="1"/>
  <c r="J148" i="15"/>
  <c r="K41" i="26"/>
  <c r="C241" i="26" s="1"/>
  <c r="F241" i="26" s="1"/>
  <c r="J144" i="15"/>
  <c r="K37" i="26"/>
  <c r="K138" i="19" s="1"/>
  <c r="J140" i="15"/>
  <c r="K33" i="26"/>
  <c r="K134" i="19" s="1"/>
  <c r="J136" i="15"/>
  <c r="K29" i="26"/>
  <c r="K130" i="19" s="1"/>
  <c r="J132" i="15"/>
  <c r="K25" i="26"/>
  <c r="C225" i="26" s="1"/>
  <c r="F225" i="26" s="1"/>
  <c r="J128" i="15"/>
  <c r="K21" i="26"/>
  <c r="K122" i="19" s="1"/>
  <c r="J124" i="15"/>
  <c r="K17" i="26"/>
  <c r="K118" i="19" s="1"/>
  <c r="J120" i="15"/>
  <c r="W101" i="17"/>
  <c r="O96" i="17"/>
  <c r="P96" i="17" s="1"/>
  <c r="O92" i="17"/>
  <c r="P92" i="17" s="1"/>
  <c r="O88" i="17"/>
  <c r="P88" i="17" s="1"/>
  <c r="V81" i="17"/>
  <c r="W69" i="17"/>
  <c r="M68" i="17"/>
  <c r="E59" i="17"/>
  <c r="D59" i="22" s="1"/>
  <c r="O56" i="17"/>
  <c r="P56" i="17" s="1"/>
  <c r="V49" i="17"/>
  <c r="L32" i="17"/>
  <c r="F24" i="17"/>
  <c r="E24" i="22" s="1"/>
  <c r="I24" i="22" s="1"/>
  <c r="F20" i="17"/>
  <c r="E20" i="22" s="1"/>
  <c r="I20" i="22" s="1"/>
  <c r="L201" i="19"/>
  <c r="K203" i="15"/>
  <c r="L197" i="19"/>
  <c r="K199" i="15"/>
  <c r="S91" i="27"/>
  <c r="S291" i="20" s="1"/>
  <c r="K195" i="15"/>
  <c r="C488" i="26"/>
  <c r="K191" i="15"/>
  <c r="L185" i="19"/>
  <c r="K187" i="15"/>
  <c r="S79" i="27"/>
  <c r="S279" i="20" s="1"/>
  <c r="K183" i="15"/>
  <c r="C476" i="26"/>
  <c r="K179" i="15"/>
  <c r="L173" i="19"/>
  <c r="K175" i="15"/>
  <c r="K171" i="15"/>
  <c r="L165" i="19"/>
  <c r="K167" i="15"/>
  <c r="S59" i="27"/>
  <c r="S259" i="20" s="1"/>
  <c r="K163" i="15"/>
  <c r="L157" i="19"/>
  <c r="K159" i="15"/>
  <c r="K155" i="15"/>
  <c r="S47" i="27"/>
  <c r="S247" i="20" s="1"/>
  <c r="K151" i="15"/>
  <c r="L145" i="19"/>
  <c r="K147" i="15"/>
  <c r="L141" i="19"/>
  <c r="K143" i="15"/>
  <c r="K139" i="15"/>
  <c r="L133" i="19"/>
  <c r="K135" i="15"/>
  <c r="L129" i="19"/>
  <c r="K131" i="15"/>
  <c r="C424" i="26"/>
  <c r="K127" i="15"/>
  <c r="L121" i="19"/>
  <c r="K123" i="15"/>
  <c r="L117" i="19"/>
  <c r="K119" i="15"/>
  <c r="S11" i="27"/>
  <c r="S211" i="20" s="1"/>
  <c r="K115" i="15"/>
  <c r="L109" i="19"/>
  <c r="K111" i="15"/>
  <c r="L107" i="19"/>
  <c r="K109" i="15"/>
  <c r="F45" i="17"/>
  <c r="E45" i="22" s="1"/>
  <c r="I45" i="22" s="1"/>
  <c r="F37" i="17"/>
  <c r="E37" i="22" s="1"/>
  <c r="I37" i="22" s="1"/>
  <c r="K100" i="26"/>
  <c r="K201" i="19" s="1"/>
  <c r="J203" i="15"/>
  <c r="K96" i="26"/>
  <c r="C296" i="26" s="1"/>
  <c r="F296" i="26" s="1"/>
  <c r="J199" i="15"/>
  <c r="K92" i="26"/>
  <c r="K193" i="19" s="1"/>
  <c r="J195" i="15"/>
  <c r="K88" i="26"/>
  <c r="O87" i="27" s="1"/>
  <c r="O287" i="20" s="1"/>
  <c r="J191" i="15"/>
  <c r="K84" i="26"/>
  <c r="K185" i="19" s="1"/>
  <c r="J187" i="15"/>
  <c r="K80" i="26"/>
  <c r="K181" i="19" s="1"/>
  <c r="J183" i="15"/>
  <c r="K76" i="26"/>
  <c r="O75" i="27" s="1"/>
  <c r="O275" i="20" s="1"/>
  <c r="J179" i="15"/>
  <c r="K72" i="26"/>
  <c r="K173" i="19" s="1"/>
  <c r="J175" i="15"/>
  <c r="K68" i="26"/>
  <c r="K169" i="19" s="1"/>
  <c r="J171" i="15"/>
  <c r="K64" i="26"/>
  <c r="C264" i="26" s="1"/>
  <c r="F264" i="26" s="1"/>
  <c r="J167" i="15"/>
  <c r="K60" i="26"/>
  <c r="K161" i="19" s="1"/>
  <c r="J163" i="15"/>
  <c r="K56" i="26"/>
  <c r="C256" i="26" s="1"/>
  <c r="F256" i="26" s="1"/>
  <c r="J159" i="15"/>
  <c r="K52" i="26"/>
  <c r="J155" i="15"/>
  <c r="K48" i="26"/>
  <c r="K149" i="19" s="1"/>
  <c r="J151" i="15"/>
  <c r="K44" i="26"/>
  <c r="K145" i="19" s="1"/>
  <c r="J147" i="15"/>
  <c r="K40" i="26"/>
  <c r="K141" i="19" s="1"/>
  <c r="J143" i="15"/>
  <c r="K36" i="26"/>
  <c r="J139" i="15"/>
  <c r="K32" i="26"/>
  <c r="O31" i="27" s="1"/>
  <c r="O231" i="20" s="1"/>
  <c r="J135" i="15"/>
  <c r="K28" i="26"/>
  <c r="K129" i="19" s="1"/>
  <c r="J131" i="15"/>
  <c r="K24" i="26"/>
  <c r="O23" i="27" s="1"/>
  <c r="O223" i="20" s="1"/>
  <c r="J127" i="15"/>
  <c r="K20" i="26"/>
  <c r="J123" i="15"/>
  <c r="K16" i="26"/>
  <c r="K117" i="19" s="1"/>
  <c r="J119" i="15"/>
  <c r="S102" i="27"/>
  <c r="S302" i="20" s="1"/>
  <c r="K206" i="15"/>
  <c r="K202" i="15"/>
  <c r="K198" i="15"/>
  <c r="S90" i="27"/>
  <c r="S290" i="20" s="1"/>
  <c r="K194" i="15"/>
  <c r="L188" i="19"/>
  <c r="K190" i="15"/>
  <c r="L184" i="19"/>
  <c r="K186" i="15"/>
  <c r="C479" i="26"/>
  <c r="K182" i="15"/>
  <c r="C475" i="26"/>
  <c r="K178" i="15"/>
  <c r="L172" i="19"/>
  <c r="K174" i="15"/>
  <c r="L168" i="19"/>
  <c r="K170" i="15"/>
  <c r="K166" i="15"/>
  <c r="C459" i="26"/>
  <c r="K162" i="15"/>
  <c r="S54" i="27"/>
  <c r="S254" i="20" s="1"/>
  <c r="K158" i="15"/>
  <c r="S50" i="27"/>
  <c r="S250" i="20" s="1"/>
  <c r="K154" i="15"/>
  <c r="K150" i="15"/>
  <c r="S42" i="27"/>
  <c r="S242" i="20" s="1"/>
  <c r="K146" i="15"/>
  <c r="L140" i="19"/>
  <c r="K142" i="15"/>
  <c r="K138" i="15"/>
  <c r="K134" i="15"/>
  <c r="C427" i="26"/>
  <c r="K130" i="15"/>
  <c r="C423" i="26"/>
  <c r="K126" i="15"/>
  <c r="L120" i="19"/>
  <c r="K122" i="15"/>
  <c r="K118" i="15"/>
  <c r="L112" i="19"/>
  <c r="K114" i="15"/>
  <c r="L108" i="19"/>
  <c r="K110" i="15"/>
  <c r="F102" i="17"/>
  <c r="E102" i="22" s="1"/>
  <c r="I102" i="22" s="1"/>
  <c r="E93" i="17"/>
  <c r="D93" i="22" s="1"/>
  <c r="E89" i="17"/>
  <c r="D89" i="22" s="1"/>
  <c r="E87" i="17"/>
  <c r="D87" i="22" s="1"/>
  <c r="F70" i="17"/>
  <c r="E70" i="22" s="1"/>
  <c r="I70" i="22" s="1"/>
  <c r="F65" i="17"/>
  <c r="E65" i="22" s="1"/>
  <c r="I65" i="22" s="1"/>
  <c r="V60" i="17"/>
  <c r="E55" i="17"/>
  <c r="D55" i="22" s="1"/>
  <c r="F17" i="17"/>
  <c r="E17" i="22" s="1"/>
  <c r="I17" i="22" s="1"/>
  <c r="F15" i="17"/>
  <c r="E15" i="22" s="1"/>
  <c r="I15" i="22" s="1"/>
  <c r="K103" i="26"/>
  <c r="O102" i="27" s="1"/>
  <c r="O302" i="20" s="1"/>
  <c r="J206" i="15"/>
  <c r="K99" i="26"/>
  <c r="K200" i="19" s="1"/>
  <c r="J202" i="15"/>
  <c r="K95" i="26"/>
  <c r="K196" i="19" s="1"/>
  <c r="J198" i="15"/>
  <c r="K91" i="26"/>
  <c r="K192" i="19" s="1"/>
  <c r="J194" i="15"/>
  <c r="K87" i="26"/>
  <c r="K188" i="19" s="1"/>
  <c r="J190" i="15"/>
  <c r="K83" i="26"/>
  <c r="K184" i="19" s="1"/>
  <c r="J186" i="15"/>
  <c r="K79" i="26"/>
  <c r="K180" i="19" s="1"/>
  <c r="J182" i="15"/>
  <c r="K75" i="26"/>
  <c r="K176" i="19" s="1"/>
  <c r="J178" i="15"/>
  <c r="K71" i="26"/>
  <c r="K172" i="19" s="1"/>
  <c r="J174" i="15"/>
  <c r="K67" i="26"/>
  <c r="K168" i="19" s="1"/>
  <c r="J170" i="15"/>
  <c r="K63" i="26"/>
  <c r="K164" i="19" s="1"/>
  <c r="J166" i="15"/>
  <c r="K59" i="26"/>
  <c r="K160" i="19" s="1"/>
  <c r="J162" i="15"/>
  <c r="K55" i="26"/>
  <c r="K156" i="19" s="1"/>
  <c r="J158" i="15"/>
  <c r="K51" i="26"/>
  <c r="K152" i="19" s="1"/>
  <c r="J154" i="15"/>
  <c r="K47" i="26"/>
  <c r="K148" i="19" s="1"/>
  <c r="J150" i="15"/>
  <c r="K43" i="26"/>
  <c r="K144" i="19" s="1"/>
  <c r="J146" i="15"/>
  <c r="K39" i="26"/>
  <c r="K140" i="19" s="1"/>
  <c r="J142" i="15"/>
  <c r="K35" i="26"/>
  <c r="K136" i="19" s="1"/>
  <c r="J138" i="15"/>
  <c r="K31" i="26"/>
  <c r="K132" i="19" s="1"/>
  <c r="J134" i="15"/>
  <c r="K27" i="26"/>
  <c r="K128" i="19" s="1"/>
  <c r="J130" i="15"/>
  <c r="K23" i="26"/>
  <c r="K124" i="19" s="1"/>
  <c r="J126" i="15"/>
  <c r="K19" i="26"/>
  <c r="K120" i="19" s="1"/>
  <c r="J122" i="15"/>
  <c r="K15" i="26"/>
  <c r="K116" i="19" s="1"/>
  <c r="J118" i="15"/>
  <c r="F85" i="17"/>
  <c r="E85" i="22" s="1"/>
  <c r="I85" i="22" s="1"/>
  <c r="V80" i="17"/>
  <c r="E75" i="17"/>
  <c r="D75" i="22" s="1"/>
  <c r="W66" i="17"/>
  <c r="V59" i="17"/>
  <c r="F58" i="17"/>
  <c r="E58" i="22" s="1"/>
  <c r="I58" i="22" s="1"/>
  <c r="F53" i="17"/>
  <c r="E53" i="22" s="1"/>
  <c r="I53" i="22" s="1"/>
  <c r="V48" i="17"/>
  <c r="W30" i="17"/>
  <c r="E29" i="17"/>
  <c r="D29" i="22" s="1"/>
  <c r="E25" i="17"/>
  <c r="D25" i="22" s="1"/>
  <c r="E21" i="17"/>
  <c r="D21" i="22" s="1"/>
  <c r="V15" i="17"/>
  <c r="K205" i="15"/>
  <c r="L199" i="19"/>
  <c r="K201" i="15"/>
  <c r="L195" i="19"/>
  <c r="K197" i="15"/>
  <c r="L191" i="19"/>
  <c r="K193" i="15"/>
  <c r="L187" i="19"/>
  <c r="K189" i="15"/>
  <c r="L183" i="19"/>
  <c r="K185" i="15"/>
  <c r="L179" i="19"/>
  <c r="K181" i="15"/>
  <c r="L175" i="19"/>
  <c r="K177" i="15"/>
  <c r="L171" i="19"/>
  <c r="K173" i="15"/>
  <c r="L167" i="19"/>
  <c r="K169" i="15"/>
  <c r="L163" i="19"/>
  <c r="K165" i="15"/>
  <c r="L159" i="19"/>
  <c r="K161" i="15"/>
  <c r="L155" i="19"/>
  <c r="K157" i="15"/>
  <c r="L151" i="19"/>
  <c r="K153" i="15"/>
  <c r="L147" i="19"/>
  <c r="K149" i="15"/>
  <c r="L143" i="19"/>
  <c r="K145" i="15"/>
  <c r="L139" i="19"/>
  <c r="K141" i="15"/>
  <c r="L135" i="19"/>
  <c r="K137" i="15"/>
  <c r="L131" i="19"/>
  <c r="K133" i="15"/>
  <c r="L127" i="19"/>
  <c r="K129" i="15"/>
  <c r="L123" i="19"/>
  <c r="K125" i="15"/>
  <c r="L119" i="19"/>
  <c r="K121" i="15"/>
  <c r="L115" i="19"/>
  <c r="K117" i="15"/>
  <c r="L111" i="19"/>
  <c r="K113" i="15"/>
  <c r="C423" i="19"/>
  <c r="F423" i="19" s="1"/>
  <c r="S54" i="20"/>
  <c r="O86" i="20"/>
  <c r="S98" i="20"/>
  <c r="C419" i="19"/>
  <c r="F419" i="19" s="1"/>
  <c r="C447" i="19"/>
  <c r="F447" i="19" s="1"/>
  <c r="S26" i="20"/>
  <c r="C483" i="19"/>
  <c r="F483" i="19" s="1"/>
  <c r="C443" i="19"/>
  <c r="F443" i="19" s="1"/>
  <c r="C411" i="19"/>
  <c r="F411" i="19" s="1"/>
  <c r="S90" i="20"/>
  <c r="S78" i="20"/>
  <c r="S38" i="20"/>
  <c r="O99" i="20"/>
  <c r="C272" i="19"/>
  <c r="F272" i="19" s="1"/>
  <c r="O83" i="20"/>
  <c r="S6" i="20"/>
  <c r="C268" i="19"/>
  <c r="F268" i="19" s="1"/>
  <c r="O87" i="20"/>
  <c r="O91" i="20"/>
  <c r="C244" i="19"/>
  <c r="F244" i="19" s="1"/>
  <c r="C236" i="19"/>
  <c r="F236" i="19" s="1"/>
  <c r="C280" i="19"/>
  <c r="F280" i="19" s="1"/>
  <c r="C220" i="19"/>
  <c r="F220" i="19" s="1"/>
  <c r="N10" i="38"/>
  <c r="N70" i="36" s="1"/>
  <c r="P70" i="36" s="1"/>
  <c r="C19" i="38"/>
  <c r="O22" i="20"/>
  <c r="O38" i="20"/>
  <c r="O26" i="20"/>
  <c r="O90" i="20"/>
  <c r="O54" i="20"/>
  <c r="C10" i="38"/>
  <c r="C247" i="19"/>
  <c r="F247" i="19" s="1"/>
  <c r="S49" i="20"/>
  <c r="C446" i="19"/>
  <c r="F446" i="19" s="1"/>
  <c r="S57" i="20"/>
  <c r="C442" i="19"/>
  <c r="F442" i="19" s="1"/>
  <c r="S29" i="20"/>
  <c r="S25" i="20"/>
  <c r="C462" i="19"/>
  <c r="F462" i="19" s="1"/>
  <c r="O73" i="20"/>
  <c r="O69" i="20"/>
  <c r="C465" i="19"/>
  <c r="F465" i="19" s="1"/>
  <c r="O33" i="20"/>
  <c r="S99" i="20"/>
  <c r="C496" i="19"/>
  <c r="F496" i="19" s="1"/>
  <c r="C230" i="19"/>
  <c r="F230" i="19" s="1"/>
  <c r="S79" i="20"/>
  <c r="S75" i="20"/>
  <c r="O57" i="20"/>
  <c r="O53" i="20"/>
  <c r="O61" i="20"/>
  <c r="E33" i="38"/>
  <c r="E93" i="36" s="1"/>
  <c r="C222" i="19"/>
  <c r="F222" i="19" s="1"/>
  <c r="C17" i="38"/>
  <c r="S9" i="20"/>
  <c r="F6" i="19"/>
  <c r="E47" i="38"/>
  <c r="E107" i="36" s="1"/>
  <c r="C251" i="19"/>
  <c r="F251" i="19" s="1"/>
  <c r="O50" i="20"/>
  <c r="O66" i="20"/>
  <c r="S62" i="20"/>
  <c r="O15" i="20"/>
  <c r="C256" i="19"/>
  <c r="F256" i="19" s="1"/>
  <c r="O47" i="20"/>
  <c r="S31" i="20"/>
  <c r="S101" i="20"/>
  <c r="O93" i="20"/>
  <c r="O89" i="20"/>
  <c r="S80" i="20"/>
  <c r="O31" i="20"/>
  <c r="O23" i="20"/>
  <c r="O101" i="20"/>
  <c r="O12" i="20"/>
  <c r="S97" i="20"/>
  <c r="O48" i="20"/>
  <c r="S19" i="20"/>
  <c r="S15" i="20"/>
  <c r="F18" i="38"/>
  <c r="F78" i="36" s="1"/>
  <c r="M18" i="38"/>
  <c r="M78" i="36" s="1"/>
  <c r="O59" i="20"/>
  <c r="C41" i="38"/>
  <c r="C33" i="38"/>
  <c r="E18" i="38"/>
  <c r="E78" i="36" s="1"/>
  <c r="M10" i="38"/>
  <c r="M70" i="36" s="1"/>
  <c r="S43" i="20"/>
  <c r="M17" i="38"/>
  <c r="M77" i="36" s="1"/>
  <c r="C252" i="19"/>
  <c r="F252" i="19" s="1"/>
  <c r="S69" i="20"/>
  <c r="M34" i="38"/>
  <c r="M94" i="36" s="1"/>
  <c r="F17" i="38"/>
  <c r="F77" i="36" s="1"/>
  <c r="C459" i="19"/>
  <c r="F459" i="19" s="1"/>
  <c r="N50" i="38"/>
  <c r="N110" i="36" s="1"/>
  <c r="P110" i="36" s="1"/>
  <c r="C237" i="19"/>
  <c r="F237" i="19" s="1"/>
  <c r="O20" i="20"/>
  <c r="O16" i="20"/>
  <c r="C42" i="38"/>
  <c r="M50" i="38"/>
  <c r="M110" i="36" s="1"/>
  <c r="M33" i="38"/>
  <c r="M93" i="36" s="1"/>
  <c r="F33" i="38"/>
  <c r="F93" i="36" s="1"/>
  <c r="S16" i="20"/>
  <c r="C417" i="19"/>
  <c r="F417" i="19" s="1"/>
  <c r="C484" i="19"/>
  <c r="F484" i="19" s="1"/>
  <c r="S83" i="20"/>
  <c r="C257" i="19"/>
  <c r="F257" i="19" s="1"/>
  <c r="O56" i="20"/>
  <c r="C299" i="19"/>
  <c r="F299" i="19" s="1"/>
  <c r="O98" i="20"/>
  <c r="C494" i="19"/>
  <c r="F494" i="19" s="1"/>
  <c r="S93" i="20"/>
  <c r="O49" i="20"/>
  <c r="O37" i="20"/>
  <c r="O25" i="20"/>
  <c r="O18" i="20"/>
  <c r="C490" i="19"/>
  <c r="F490" i="19" s="1"/>
  <c r="C298" i="19"/>
  <c r="F298" i="19" s="1"/>
  <c r="C283" i="19"/>
  <c r="F283" i="19" s="1"/>
  <c r="C246" i="19"/>
  <c r="F246" i="19" s="1"/>
  <c r="O41" i="20"/>
  <c r="S21" i="20"/>
  <c r="C486" i="19"/>
  <c r="F486" i="19" s="1"/>
  <c r="S52" i="20"/>
  <c r="S100" i="20"/>
  <c r="N32" i="38"/>
  <c r="N92" i="36" s="1"/>
  <c r="P92" i="36" s="1"/>
  <c r="E48" i="38"/>
  <c r="E108" i="36" s="1"/>
  <c r="M40" i="38"/>
  <c r="M100" i="36" s="1"/>
  <c r="M24" i="38"/>
  <c r="M84" i="36" s="1"/>
  <c r="F40" i="38"/>
  <c r="F100" i="36" s="1"/>
  <c r="M32" i="38"/>
  <c r="M92" i="36" s="1"/>
  <c r="F24" i="38"/>
  <c r="F84" i="36" s="1"/>
  <c r="M16" i="38"/>
  <c r="M76" i="36" s="1"/>
  <c r="N16" i="38"/>
  <c r="N76" i="36" s="1"/>
  <c r="P76" i="36" s="1"/>
  <c r="E40" i="38"/>
  <c r="E100" i="36" s="1"/>
  <c r="F32" i="38"/>
  <c r="F92" i="36" s="1"/>
  <c r="E24" i="38"/>
  <c r="E84" i="36" s="1"/>
  <c r="F16" i="38"/>
  <c r="F76" i="36" s="1"/>
  <c r="C40" i="38"/>
  <c r="C16" i="38"/>
  <c r="M56" i="38"/>
  <c r="M116" i="36" s="1"/>
  <c r="E32" i="38"/>
  <c r="E92" i="36" s="1"/>
  <c r="C56" i="38"/>
  <c r="C48" i="38"/>
  <c r="C24" i="38"/>
  <c r="F56" i="38"/>
  <c r="F116" i="36" s="1"/>
  <c r="E56" i="38"/>
  <c r="E116" i="36" s="1"/>
  <c r="M48" i="38"/>
  <c r="M108" i="36" s="1"/>
  <c r="F48" i="38"/>
  <c r="F108" i="36" s="1"/>
  <c r="N46" i="38"/>
  <c r="N106" i="36" s="1"/>
  <c r="P106" i="36" s="1"/>
  <c r="E46" i="38"/>
  <c r="E106" i="36" s="1"/>
  <c r="N12" i="38"/>
  <c r="N72" i="36" s="1"/>
  <c r="P72" i="36" s="1"/>
  <c r="C53" i="38"/>
  <c r="E12" i="38"/>
  <c r="E72" i="36" s="1"/>
  <c r="C34" i="38"/>
  <c r="F34" i="38"/>
  <c r="F94" i="36" s="1"/>
  <c r="E34" i="38"/>
  <c r="E94" i="36" s="1"/>
  <c r="F10" i="38"/>
  <c r="F70" i="36" s="1"/>
  <c r="C18" i="38"/>
  <c r="M42" i="38"/>
  <c r="M102" i="36" s="1"/>
  <c r="E10" i="38"/>
  <c r="E70" i="36" s="1"/>
  <c r="F42" i="38"/>
  <c r="F102" i="36" s="1"/>
  <c r="N18" i="38"/>
  <c r="N78" i="36" s="1"/>
  <c r="P78" i="36" s="1"/>
  <c r="E42" i="38"/>
  <c r="E102" i="36" s="1"/>
  <c r="E28" i="38"/>
  <c r="E88" i="36" s="1"/>
  <c r="M11" i="38"/>
  <c r="M71" i="36" s="1"/>
  <c r="N19" i="38"/>
  <c r="N79" i="36" s="1"/>
  <c r="P79" i="36" s="1"/>
  <c r="F11" i="38"/>
  <c r="F71" i="36" s="1"/>
  <c r="C35" i="38"/>
  <c r="M19" i="38"/>
  <c r="M79" i="36" s="1"/>
  <c r="F59" i="38"/>
  <c r="F119" i="36" s="1"/>
  <c r="E11" i="38"/>
  <c r="E71" i="36" s="1"/>
  <c r="F19" i="38"/>
  <c r="F79" i="36" s="1"/>
  <c r="E59" i="38"/>
  <c r="E119" i="36" s="1"/>
  <c r="M27" i="38"/>
  <c r="M87" i="36" s="1"/>
  <c r="N11" i="38"/>
  <c r="N71" i="36" s="1"/>
  <c r="P71" i="36" s="1"/>
  <c r="E55" i="38"/>
  <c r="E115" i="36" s="1"/>
  <c r="F55" i="38"/>
  <c r="F115" i="36" s="1"/>
  <c r="E7" i="38"/>
  <c r="E67" i="36" s="1"/>
  <c r="C55" i="38"/>
  <c r="M55" i="38"/>
  <c r="M115" i="36" s="1"/>
  <c r="E27" i="17"/>
  <c r="D27" i="22" s="1"/>
  <c r="E23" i="17"/>
  <c r="D23" i="22" s="1"/>
  <c r="E19" i="17"/>
  <c r="D19" i="22" s="1"/>
  <c r="M47" i="38"/>
  <c r="M107" i="36" s="1"/>
  <c r="E28" i="17"/>
  <c r="D28" i="22" s="1"/>
  <c r="E16" i="17"/>
  <c r="D16" i="22" s="1"/>
  <c r="E11" i="17"/>
  <c r="D11" i="22" s="1"/>
  <c r="F31" i="38"/>
  <c r="F91" i="36" s="1"/>
  <c r="E12" i="17"/>
  <c r="D12" i="22" s="1"/>
  <c r="M54" i="38"/>
  <c r="M114" i="36" s="1"/>
  <c r="F54" i="38"/>
  <c r="F114" i="36" s="1"/>
  <c r="E13" i="17"/>
  <c r="D13" i="22" s="1"/>
  <c r="C54" i="38"/>
  <c r="E54" i="38"/>
  <c r="E114" i="36" s="1"/>
  <c r="E6" i="38"/>
  <c r="E66" i="36" s="1"/>
  <c r="C46" i="38"/>
  <c r="M53" i="38"/>
  <c r="M113" i="36" s="1"/>
  <c r="F53" i="38"/>
  <c r="F113" i="36" s="1"/>
  <c r="M46" i="38"/>
  <c r="M106" i="36" s="1"/>
  <c r="N53" i="38"/>
  <c r="N113" i="36" s="1"/>
  <c r="P113" i="36" s="1"/>
  <c r="E15" i="17"/>
  <c r="D15" i="22" s="1"/>
  <c r="E10" i="17"/>
  <c r="D10" i="22" s="1"/>
  <c r="B9" i="38"/>
  <c r="B69" i="36" s="1"/>
  <c r="N9" i="38"/>
  <c r="N69" i="36" s="1"/>
  <c r="P69" i="36" s="1"/>
  <c r="E9" i="38"/>
  <c r="E69" i="36" s="1"/>
  <c r="E9" i="17"/>
  <c r="D9" i="22" s="1"/>
  <c r="N25" i="38"/>
  <c r="N85" i="36" s="1"/>
  <c r="P85" i="36" s="1"/>
  <c r="F25" i="38"/>
  <c r="F85" i="36" s="1"/>
  <c r="C28" i="38"/>
  <c r="M52" i="38"/>
  <c r="M112" i="36" s="1"/>
  <c r="F27" i="38"/>
  <c r="F87" i="36" s="1"/>
  <c r="C52" i="38"/>
  <c r="F52" i="38"/>
  <c r="F112" i="36" s="1"/>
  <c r="E27" i="38"/>
  <c r="E87" i="36" s="1"/>
  <c r="M12" i="38"/>
  <c r="M72" i="36" s="1"/>
  <c r="C6" i="38"/>
  <c r="E52" i="38"/>
  <c r="E112" i="36" s="1"/>
  <c r="M20" i="38"/>
  <c r="M80" i="36" s="1"/>
  <c r="C20" i="38"/>
  <c r="M51" i="38"/>
  <c r="M111" i="36" s="1"/>
  <c r="M35" i="38"/>
  <c r="M95" i="36" s="1"/>
  <c r="F20" i="38"/>
  <c r="F80" i="36" s="1"/>
  <c r="F12" i="38"/>
  <c r="F72" i="36" s="1"/>
  <c r="N27" i="38"/>
  <c r="N87" i="36" s="1"/>
  <c r="P87" i="36" s="1"/>
  <c r="F35" i="38"/>
  <c r="F95" i="36" s="1"/>
  <c r="E20" i="38"/>
  <c r="E80" i="36" s="1"/>
  <c r="C43" i="38"/>
  <c r="E35" i="38"/>
  <c r="E95" i="36" s="1"/>
  <c r="S70" i="20"/>
  <c r="C471" i="19"/>
  <c r="F471" i="19" s="1"/>
  <c r="N23" i="38"/>
  <c r="N83" i="36" s="1"/>
  <c r="P83" i="36" s="1"/>
  <c r="M23" i="38"/>
  <c r="M83" i="36" s="1"/>
  <c r="C282" i="19"/>
  <c r="F282" i="19" s="1"/>
  <c r="O81" i="20"/>
  <c r="F44" i="38"/>
  <c r="F104" i="36" s="1"/>
  <c r="M44" i="38"/>
  <c r="M104" i="36" s="1"/>
  <c r="N44" i="38"/>
  <c r="N104" i="36" s="1"/>
  <c r="P104" i="36" s="1"/>
  <c r="C44" i="38"/>
  <c r="N36" i="38"/>
  <c r="N96" i="36" s="1"/>
  <c r="P96" i="36" s="1"/>
  <c r="F36" i="38"/>
  <c r="F96" i="36" s="1"/>
  <c r="M36" i="38"/>
  <c r="M96" i="36" s="1"/>
  <c r="C36" i="38"/>
  <c r="M28" i="38"/>
  <c r="M88" i="36" s="1"/>
  <c r="N28" i="38"/>
  <c r="N88" i="36" s="1"/>
  <c r="P88" i="36" s="1"/>
  <c r="E21" i="38"/>
  <c r="E81" i="36" s="1"/>
  <c r="F21" i="38"/>
  <c r="F81" i="36" s="1"/>
  <c r="M21" i="38"/>
  <c r="M81" i="36" s="1"/>
  <c r="C13" i="38"/>
  <c r="M13" i="38"/>
  <c r="M73" i="36" s="1"/>
  <c r="E13" i="38"/>
  <c r="E73" i="36" s="1"/>
  <c r="B6" i="38"/>
  <c r="B66" i="36" s="1"/>
  <c r="N6" i="38"/>
  <c r="N66" i="36" s="1"/>
  <c r="P66" i="36" s="1"/>
  <c r="M6" i="38"/>
  <c r="M66" i="36" s="1"/>
  <c r="O88" i="20"/>
  <c r="C289" i="19"/>
  <c r="F289" i="19" s="1"/>
  <c r="O28" i="20"/>
  <c r="C229" i="19"/>
  <c r="F229" i="19" s="1"/>
  <c r="C218" i="19"/>
  <c r="F218" i="19" s="1"/>
  <c r="O17" i="20"/>
  <c r="S13" i="20"/>
  <c r="C414" i="19"/>
  <c r="F414" i="19" s="1"/>
  <c r="C460" i="26"/>
  <c r="E30" i="38"/>
  <c r="E90" i="36" s="1"/>
  <c r="F30" i="38"/>
  <c r="F90" i="36" s="1"/>
  <c r="N30" i="38"/>
  <c r="N90" i="36" s="1"/>
  <c r="P90" i="36" s="1"/>
  <c r="M30" i="38"/>
  <c r="M90" i="36" s="1"/>
  <c r="N37" i="38"/>
  <c r="N97" i="36" s="1"/>
  <c r="P97" i="36" s="1"/>
  <c r="M37" i="38"/>
  <c r="M97" i="36" s="1"/>
  <c r="C37" i="38"/>
  <c r="F37" i="38"/>
  <c r="F97" i="36" s="1"/>
  <c r="AC52" i="40"/>
  <c r="AC40" i="40"/>
  <c r="C433" i="19"/>
  <c r="F433" i="19" s="1"/>
  <c r="N59" i="38"/>
  <c r="N119" i="36" s="1"/>
  <c r="P119" i="36" s="1"/>
  <c r="C59" i="38"/>
  <c r="N43" i="38"/>
  <c r="N103" i="36" s="1"/>
  <c r="P103" i="36" s="1"/>
  <c r="F43" i="38"/>
  <c r="F103" i="36" s="1"/>
  <c r="M43" i="38"/>
  <c r="M103" i="36" s="1"/>
  <c r="C296" i="19"/>
  <c r="F296" i="19" s="1"/>
  <c r="O95" i="20"/>
  <c r="C259" i="19"/>
  <c r="F259" i="19" s="1"/>
  <c r="O58" i="20"/>
  <c r="C440" i="19"/>
  <c r="F440" i="19" s="1"/>
  <c r="S39" i="20"/>
  <c r="C436" i="19"/>
  <c r="F436" i="19" s="1"/>
  <c r="S35" i="20"/>
  <c r="O13" i="20"/>
  <c r="C214" i="19"/>
  <c r="E38" i="38"/>
  <c r="E98" i="36" s="1"/>
  <c r="F38" i="38"/>
  <c r="F98" i="36" s="1"/>
  <c r="M38" i="38"/>
  <c r="M98" i="36" s="1"/>
  <c r="O63" i="20"/>
  <c r="C264" i="19"/>
  <c r="F264" i="19" s="1"/>
  <c r="N61" i="38"/>
  <c r="N121" i="36" s="1"/>
  <c r="P121" i="36" s="1"/>
  <c r="E61" i="38"/>
  <c r="E121" i="36" s="1"/>
  <c r="C61" i="38"/>
  <c r="E22" i="38"/>
  <c r="E82" i="36" s="1"/>
  <c r="C22" i="38"/>
  <c r="F22" i="38"/>
  <c r="F82" i="36" s="1"/>
  <c r="C38" i="38"/>
  <c r="M61" i="38"/>
  <c r="M121" i="36" s="1"/>
  <c r="C474" i="19"/>
  <c r="F474" i="19" s="1"/>
  <c r="C50" i="38"/>
  <c r="E50" i="38"/>
  <c r="E110" i="36" s="1"/>
  <c r="C240" i="19"/>
  <c r="F240" i="19" s="1"/>
  <c r="O39" i="20"/>
  <c r="F8" i="38"/>
  <c r="F68" i="36" s="1"/>
  <c r="N8" i="38"/>
  <c r="N68" i="36" s="1"/>
  <c r="P68" i="36" s="1"/>
  <c r="F45" i="38"/>
  <c r="F105" i="36" s="1"/>
  <c r="C45" i="38"/>
  <c r="M45" i="38"/>
  <c r="M105" i="36" s="1"/>
  <c r="N45" i="38"/>
  <c r="N105" i="36" s="1"/>
  <c r="P105" i="36" s="1"/>
  <c r="N14" i="38"/>
  <c r="N74" i="36" s="1"/>
  <c r="P74" i="36" s="1"/>
  <c r="M14" i="38"/>
  <c r="M74" i="36" s="1"/>
  <c r="E14" i="38"/>
  <c r="E74" i="36" s="1"/>
  <c r="C14" i="38"/>
  <c r="F23" i="38"/>
  <c r="F83" i="36" s="1"/>
  <c r="C489" i="19"/>
  <c r="F489" i="19" s="1"/>
  <c r="N49" i="38"/>
  <c r="N109" i="36" s="1"/>
  <c r="P109" i="36" s="1"/>
  <c r="M49" i="38"/>
  <c r="M109" i="36" s="1"/>
  <c r="C49" i="38"/>
  <c r="E49" i="38"/>
  <c r="E109" i="36" s="1"/>
  <c r="N41" i="38"/>
  <c r="N101" i="36" s="1"/>
  <c r="P101" i="36" s="1"/>
  <c r="F41" i="38"/>
  <c r="F101" i="36" s="1"/>
  <c r="M41" i="38"/>
  <c r="M101" i="36" s="1"/>
  <c r="C271" i="19"/>
  <c r="F271" i="19" s="1"/>
  <c r="S86" i="20"/>
  <c r="C487" i="19"/>
  <c r="F487" i="19" s="1"/>
  <c r="C454" i="19"/>
  <c r="F454" i="19" s="1"/>
  <c r="S53" i="20"/>
  <c r="C435" i="19"/>
  <c r="F435" i="19" s="1"/>
  <c r="S34" i="20"/>
  <c r="C408" i="19"/>
  <c r="F408" i="19" s="1"/>
  <c r="S7" i="20"/>
  <c r="O77" i="20"/>
  <c r="F61" i="38"/>
  <c r="F121" i="36" s="1"/>
  <c r="C8" i="38"/>
  <c r="E23" i="38"/>
  <c r="E83" i="36" s="1"/>
  <c r="C468" i="19"/>
  <c r="F468" i="19" s="1"/>
  <c r="S67" i="20"/>
  <c r="C461" i="19"/>
  <c r="F461" i="19" s="1"/>
  <c r="S60" i="20"/>
  <c r="O42" i="20"/>
  <c r="C243" i="19"/>
  <c r="F243" i="19" s="1"/>
  <c r="N15" i="38"/>
  <c r="N75" i="36" s="1"/>
  <c r="P75" i="36" s="1"/>
  <c r="M15" i="38"/>
  <c r="M75" i="36" s="1"/>
  <c r="C15" i="38"/>
  <c r="C286" i="19"/>
  <c r="F286" i="19" s="1"/>
  <c r="O85" i="20"/>
  <c r="S66" i="20"/>
  <c r="C30" i="38"/>
  <c r="N7" i="38"/>
  <c r="N67" i="36" s="1"/>
  <c r="P67" i="36" s="1"/>
  <c r="F7" i="38"/>
  <c r="F67" i="36" s="1"/>
  <c r="C7" i="38"/>
  <c r="S92" i="20"/>
  <c r="M22" i="38"/>
  <c r="M82" i="36" s="1"/>
  <c r="F15" i="38"/>
  <c r="F75" i="36" s="1"/>
  <c r="F14" i="38"/>
  <c r="F74" i="36" s="1"/>
  <c r="N47" i="38"/>
  <c r="N107" i="36" s="1"/>
  <c r="P107" i="36" s="1"/>
  <c r="C47" i="38"/>
  <c r="C233" i="19"/>
  <c r="F233" i="19" s="1"/>
  <c r="O78" i="20"/>
  <c r="C279" i="19"/>
  <c r="F279" i="19" s="1"/>
  <c r="C275" i="19"/>
  <c r="F275" i="19" s="1"/>
  <c r="O74" i="20"/>
  <c r="N29" i="38"/>
  <c r="N89" i="36" s="1"/>
  <c r="P89" i="36" s="1"/>
  <c r="E29" i="38"/>
  <c r="E89" i="36" s="1"/>
  <c r="F29" i="38"/>
  <c r="F89" i="36" s="1"/>
  <c r="C29" i="38"/>
  <c r="M29" i="38"/>
  <c r="M89" i="36" s="1"/>
  <c r="S77" i="20"/>
  <c r="C478" i="19"/>
  <c r="F478" i="19" s="1"/>
  <c r="S27" i="20"/>
  <c r="C428" i="19"/>
  <c r="F428" i="19" s="1"/>
  <c r="C225" i="19"/>
  <c r="F225" i="19" s="1"/>
  <c r="O24" i="20"/>
  <c r="C451" i="19"/>
  <c r="F451" i="19" s="1"/>
  <c r="S50" i="20"/>
  <c r="C245" i="19"/>
  <c r="F245" i="19" s="1"/>
  <c r="O44" i="20"/>
  <c r="C241" i="19"/>
  <c r="F241" i="19" s="1"/>
  <c r="O40" i="20"/>
  <c r="O72" i="20"/>
  <c r="S65" i="20"/>
  <c r="O62" i="20"/>
  <c r="S23" i="20"/>
  <c r="C60" i="38"/>
  <c r="M60" i="38"/>
  <c r="M120" i="36" s="1"/>
  <c r="S12" i="20"/>
  <c r="C413" i="19"/>
  <c r="F413" i="19" s="1"/>
  <c r="F60" i="38"/>
  <c r="F120" i="36" s="1"/>
  <c r="O75" i="20"/>
  <c r="O68" i="20"/>
  <c r="E60" i="38"/>
  <c r="E120" i="36" s="1"/>
  <c r="AC16" i="40"/>
  <c r="M57" i="38"/>
  <c r="M117" i="36" s="1"/>
  <c r="N57" i="38"/>
  <c r="N117" i="36" s="1"/>
  <c r="P117" i="36" s="1"/>
  <c r="B22" i="38"/>
  <c r="B82" i="36" s="1"/>
  <c r="N22" i="38"/>
  <c r="N82" i="36" s="1"/>
  <c r="P82" i="36" s="1"/>
  <c r="C412" i="19"/>
  <c r="F412" i="19" s="1"/>
  <c r="S11" i="20"/>
  <c r="S51" i="20"/>
  <c r="E31" i="38"/>
  <c r="E91" i="36" s="1"/>
  <c r="S4" i="20"/>
  <c r="C405" i="19"/>
  <c r="F405" i="19" s="1"/>
  <c r="C9" i="38"/>
  <c r="F9" i="38"/>
  <c r="F69" i="36" s="1"/>
  <c r="S20" i="20"/>
  <c r="S44" i="20"/>
  <c r="O27" i="20"/>
  <c r="M9" i="38"/>
  <c r="M69" i="36" s="1"/>
  <c r="C215" i="19"/>
  <c r="O14" i="20"/>
  <c r="C485" i="19"/>
  <c r="S84" i="20"/>
  <c r="C448" i="19"/>
  <c r="S47" i="20"/>
  <c r="C406" i="19"/>
  <c r="F406" i="19" s="1"/>
  <c r="S5" i="20"/>
  <c r="S37" i="20"/>
  <c r="O34" i="20"/>
  <c r="S66" i="27"/>
  <c r="S266" i="20" s="1"/>
  <c r="F502" i="19"/>
  <c r="S81" i="20"/>
  <c r="C482" i="19"/>
  <c r="O60" i="20"/>
  <c r="C261" i="19"/>
  <c r="F441" i="19"/>
  <c r="C431" i="19"/>
  <c r="S30" i="20"/>
  <c r="S8" i="20"/>
  <c r="C409" i="19"/>
  <c r="F409" i="19" s="1"/>
  <c r="S98" i="27"/>
  <c r="S298" i="20" s="1"/>
  <c r="C499" i="26"/>
  <c r="S40" i="20"/>
  <c r="S70" i="27"/>
  <c r="S270" i="20" s="1"/>
  <c r="F219" i="19"/>
  <c r="S34" i="27"/>
  <c r="S234" i="20" s="1"/>
  <c r="C435" i="26"/>
  <c r="S56" i="20"/>
  <c r="N58" i="38"/>
  <c r="N118" i="36" s="1"/>
  <c r="P118" i="36" s="1"/>
  <c r="C58" i="38"/>
  <c r="E58" i="38"/>
  <c r="E118" i="36" s="1"/>
  <c r="F58" i="38"/>
  <c r="F118" i="36" s="1"/>
  <c r="M58" i="38"/>
  <c r="M118" i="36" s="1"/>
  <c r="N51" i="38"/>
  <c r="N111" i="36" s="1"/>
  <c r="P111" i="36" s="1"/>
  <c r="E51" i="38"/>
  <c r="E111" i="36" s="1"/>
  <c r="F51" i="38"/>
  <c r="F111" i="36" s="1"/>
  <c r="N39" i="38"/>
  <c r="N99" i="36" s="1"/>
  <c r="P99" i="36" s="1"/>
  <c r="E39" i="38"/>
  <c r="E99" i="36" s="1"/>
  <c r="C39" i="38"/>
  <c r="F39" i="38"/>
  <c r="F99" i="36" s="1"/>
  <c r="M39" i="38"/>
  <c r="M99" i="36" s="1"/>
  <c r="N31" i="38"/>
  <c r="N91" i="36" s="1"/>
  <c r="P91" i="36" s="1"/>
  <c r="C31" i="38"/>
  <c r="N26" i="38"/>
  <c r="N86" i="36" s="1"/>
  <c r="P86" i="36" s="1"/>
  <c r="E26" i="38"/>
  <c r="E86" i="36" s="1"/>
  <c r="C26" i="38"/>
  <c r="F26" i="38"/>
  <c r="F86" i="36" s="1"/>
  <c r="C495" i="19"/>
  <c r="S94" i="20"/>
  <c r="F235" i="19"/>
  <c r="C492" i="19"/>
  <c r="S91" i="20"/>
  <c r="S59" i="20"/>
  <c r="C57" i="38"/>
  <c r="C25" i="38"/>
  <c r="M25" i="38"/>
  <c r="M85" i="36" s="1"/>
  <c r="E57" i="38"/>
  <c r="E117" i="36" s="1"/>
  <c r="C475" i="19"/>
  <c r="B17" i="38"/>
  <c r="B77" i="36" s="1"/>
  <c r="N17" i="38"/>
  <c r="N77" i="36" s="1"/>
  <c r="P77" i="36" s="1"/>
  <c r="C418" i="19"/>
  <c r="C285" i="19"/>
  <c r="O94" i="20"/>
  <c r="S33" i="20"/>
  <c r="O30" i="20"/>
  <c r="S68" i="20"/>
  <c r="B14" i="38"/>
  <c r="B74" i="36" s="1"/>
  <c r="E8" i="38"/>
  <c r="E68" i="36" s="1"/>
  <c r="M8" i="38"/>
  <c r="M68" i="36" s="1"/>
  <c r="S87" i="20"/>
  <c r="S71" i="20"/>
  <c r="B21" i="38"/>
  <c r="B81" i="36" s="1"/>
  <c r="N21" i="38"/>
  <c r="N81" i="36" s="1"/>
  <c r="P81" i="36" s="1"/>
  <c r="B13" i="38"/>
  <c r="B73" i="36" s="1"/>
  <c r="N13" i="38"/>
  <c r="N73" i="36" s="1"/>
  <c r="P73" i="36" s="1"/>
  <c r="S14" i="20"/>
  <c r="C415" i="19"/>
  <c r="F415" i="19" s="1"/>
  <c r="E25" i="38"/>
  <c r="E85" i="36" s="1"/>
  <c r="B4" i="21"/>
  <c r="I4" i="21" s="1"/>
  <c r="B12" i="21"/>
  <c r="I12" i="21" s="1"/>
  <c r="B20" i="21"/>
  <c r="I20" i="21" s="1"/>
  <c r="B28" i="21"/>
  <c r="I28" i="21" s="1"/>
  <c r="B36" i="21"/>
  <c r="I36" i="21" s="1"/>
  <c r="B44" i="21"/>
  <c r="I44" i="21" s="1"/>
  <c r="B52" i="21"/>
  <c r="B60" i="21"/>
  <c r="B68" i="21"/>
  <c r="B76" i="21"/>
  <c r="B84" i="21"/>
  <c r="B5" i="21"/>
  <c r="I5" i="21" s="1"/>
  <c r="B13" i="21"/>
  <c r="I13" i="21" s="1"/>
  <c r="B21" i="21"/>
  <c r="I21" i="21" s="1"/>
  <c r="B29" i="21"/>
  <c r="I29" i="21" s="1"/>
  <c r="B37" i="21"/>
  <c r="I37" i="21" s="1"/>
  <c r="B45" i="21"/>
  <c r="I45" i="21" s="1"/>
  <c r="B53" i="21"/>
  <c r="B61" i="21"/>
  <c r="B69" i="21"/>
  <c r="B77" i="21"/>
  <c r="B85" i="21"/>
  <c r="B93" i="21"/>
  <c r="B6" i="21"/>
  <c r="I6" i="21" s="1"/>
  <c r="B14" i="21"/>
  <c r="I14" i="21" s="1"/>
  <c r="B22" i="21"/>
  <c r="I22" i="21" s="1"/>
  <c r="B30" i="21"/>
  <c r="I30" i="21" s="1"/>
  <c r="B38" i="21"/>
  <c r="I38" i="21" s="1"/>
  <c r="B46" i="21"/>
  <c r="I46" i="21" s="1"/>
  <c r="B54" i="21"/>
  <c r="B62" i="21"/>
  <c r="B70" i="21"/>
  <c r="B78" i="21"/>
  <c r="B86" i="21"/>
  <c r="B7" i="21"/>
  <c r="I7" i="21" s="1"/>
  <c r="B15" i="21"/>
  <c r="I15" i="21" s="1"/>
  <c r="B23" i="21"/>
  <c r="I23" i="21" s="1"/>
  <c r="B31" i="21"/>
  <c r="I31" i="21" s="1"/>
  <c r="B39" i="21"/>
  <c r="I39" i="21" s="1"/>
  <c r="B47" i="21"/>
  <c r="I47" i="21" s="1"/>
  <c r="B55" i="21"/>
  <c r="B63" i="21"/>
  <c r="B71" i="21"/>
  <c r="B79" i="21"/>
  <c r="B9" i="21"/>
  <c r="I9" i="21" s="1"/>
  <c r="B17" i="21"/>
  <c r="I17" i="21" s="1"/>
  <c r="B25" i="21"/>
  <c r="I25" i="21" s="1"/>
  <c r="B33" i="21"/>
  <c r="I33" i="21" s="1"/>
  <c r="B41" i="21"/>
  <c r="I41" i="21" s="1"/>
  <c r="B49" i="21"/>
  <c r="B57" i="21"/>
  <c r="B65" i="21"/>
  <c r="B73" i="21"/>
  <c r="B81" i="21"/>
  <c r="B89" i="21"/>
  <c r="Y30" i="40"/>
  <c r="AD13" i="40"/>
  <c r="Y59" i="40"/>
  <c r="Y54" i="40"/>
  <c r="Y35" i="40"/>
  <c r="X9" i="40"/>
  <c r="Z9" i="40" s="1"/>
  <c r="X8" i="40"/>
  <c r="Z8" i="40" s="1"/>
  <c r="Q12" i="40"/>
  <c r="AA15" i="40"/>
  <c r="X24" i="40"/>
  <c r="Z24" i="40" s="1"/>
  <c r="X29" i="40"/>
  <c r="Z29" i="40" s="1"/>
  <c r="X32" i="40"/>
  <c r="Z32" i="40" s="1"/>
  <c r="Y33" i="40"/>
  <c r="AA39" i="40"/>
  <c r="X48" i="40"/>
  <c r="Z48" i="40" s="1"/>
  <c r="V51" i="40"/>
  <c r="W51" i="40" s="1"/>
  <c r="X53" i="40"/>
  <c r="Z53" i="40" s="1"/>
  <c r="V56" i="40"/>
  <c r="W56" i="40" s="1"/>
  <c r="X56" i="40"/>
  <c r="Z56" i="40" s="1"/>
  <c r="Y57" i="40"/>
  <c r="AA63" i="40"/>
  <c r="AD52" i="40"/>
  <c r="Y23" i="40"/>
  <c r="Y51" i="40"/>
  <c r="Y13" i="40"/>
  <c r="V26" i="40"/>
  <c r="W26" i="40" s="1"/>
  <c r="X26" i="40"/>
  <c r="Z26" i="40" s="1"/>
  <c r="Y40" i="40"/>
  <c r="V14" i="40"/>
  <c r="W14" i="40" s="1"/>
  <c r="X14" i="40"/>
  <c r="Z14" i="40" s="1"/>
  <c r="Y15" i="40"/>
  <c r="X38" i="40"/>
  <c r="Z38" i="40" s="1"/>
  <c r="Y39" i="40"/>
  <c r="X62" i="40"/>
  <c r="Z62" i="40" s="1"/>
  <c r="Y63" i="40"/>
  <c r="Y18" i="40"/>
  <c r="Y28" i="40"/>
  <c r="V35" i="40"/>
  <c r="W35" i="40" s="1"/>
  <c r="V54" i="40"/>
  <c r="W54" i="40" s="1"/>
  <c r="Y42" i="40"/>
  <c r="V20" i="40"/>
  <c r="W20" i="40" s="1"/>
  <c r="X20" i="40"/>
  <c r="Z20" i="40" s="1"/>
  <c r="Y21" i="40"/>
  <c r="Y41" i="40"/>
  <c r="V44" i="40"/>
  <c r="W44" i="40" s="1"/>
  <c r="X44" i="40"/>
  <c r="Z44" i="40" s="1"/>
  <c r="Y45" i="40"/>
  <c r="X60" i="40"/>
  <c r="Z60" i="40" s="1"/>
  <c r="AD58" i="40"/>
  <c r="X7" i="40"/>
  <c r="Z7" i="40" s="1"/>
  <c r="Y31" i="40"/>
  <c r="Y55" i="40"/>
  <c r="Y52" i="40"/>
  <c r="Q16" i="40"/>
  <c r="S16" i="40"/>
  <c r="AA16" i="40" s="1"/>
  <c r="Y34" i="40"/>
  <c r="AD4" i="40"/>
  <c r="Y10" i="40"/>
  <c r="Y4" i="40"/>
  <c r="S4" i="40"/>
  <c r="M41" i="17"/>
  <c r="W41" i="17"/>
  <c r="M21" i="17"/>
  <c r="W21" i="17"/>
  <c r="M93" i="17"/>
  <c r="W93" i="17"/>
  <c r="O107" i="17"/>
  <c r="P107" i="17" s="1"/>
  <c r="L107" i="17"/>
  <c r="E97" i="17"/>
  <c r="D97" i="22" s="1"/>
  <c r="L93" i="17"/>
  <c r="O93" i="17"/>
  <c r="P93" i="17" s="1"/>
  <c r="E85" i="17"/>
  <c r="D85" i="22" s="1"/>
  <c r="E77" i="17"/>
  <c r="D77" i="22" s="1"/>
  <c r="E69" i="17"/>
  <c r="D69" i="22" s="1"/>
  <c r="E61" i="17"/>
  <c r="D61" i="22" s="1"/>
  <c r="E53" i="17"/>
  <c r="D53" i="22" s="1"/>
  <c r="E45" i="17"/>
  <c r="D45" i="22" s="1"/>
  <c r="W37" i="17"/>
  <c r="W25" i="17"/>
  <c r="E17" i="17"/>
  <c r="D17" i="22" s="1"/>
  <c r="M11" i="17"/>
  <c r="W11" i="17"/>
  <c r="W105" i="17"/>
  <c r="E101" i="17"/>
  <c r="D101" i="22" s="1"/>
  <c r="L97" i="17"/>
  <c r="O97" i="17"/>
  <c r="P97" i="17" s="1"/>
  <c r="W89" i="17"/>
  <c r="V107" i="17"/>
  <c r="W13" i="17"/>
  <c r="B55" i="38"/>
  <c r="B115" i="36" s="1"/>
  <c r="B50" i="38"/>
  <c r="B110" i="36" s="1"/>
  <c r="B39" i="38"/>
  <c r="B99" i="36" s="1"/>
  <c r="B34" i="38"/>
  <c r="B94" i="36" s="1"/>
  <c r="B23" i="38"/>
  <c r="B83" i="36" s="1"/>
  <c r="B11" i="38"/>
  <c r="B71" i="36" s="1"/>
  <c r="L101" i="17"/>
  <c r="O101" i="17"/>
  <c r="P101" i="17" s="1"/>
  <c r="E65" i="17"/>
  <c r="D65" i="22" s="1"/>
  <c r="E57" i="17"/>
  <c r="D57" i="22" s="1"/>
  <c r="E49" i="17"/>
  <c r="D49" i="22" s="1"/>
  <c r="E37" i="17"/>
  <c r="D37" i="22" s="1"/>
  <c r="V93" i="17"/>
  <c r="W29" i="17"/>
  <c r="L105" i="17"/>
  <c r="O105" i="17"/>
  <c r="P105" i="17" s="1"/>
  <c r="L89" i="17"/>
  <c r="O89" i="17"/>
  <c r="P89" i="17" s="1"/>
  <c r="B60" i="38"/>
  <c r="B120" i="36" s="1"/>
  <c r="B49" i="38"/>
  <c r="B109" i="36" s="1"/>
  <c r="B44" i="38"/>
  <c r="B104" i="36" s="1"/>
  <c r="B33" i="38"/>
  <c r="B93" i="36" s="1"/>
  <c r="B28" i="38"/>
  <c r="B88" i="36" s="1"/>
  <c r="L103" i="17"/>
  <c r="L99" i="17"/>
  <c r="L95" i="17"/>
  <c r="L91" i="17"/>
  <c r="L87" i="17"/>
  <c r="L83" i="17"/>
  <c r="L79" i="17"/>
  <c r="L75" i="17"/>
  <c r="L71" i="17"/>
  <c r="L67" i="17"/>
  <c r="L63" i="17"/>
  <c r="L59" i="17"/>
  <c r="L55" i="17"/>
  <c r="L51" i="17"/>
  <c r="L47" i="17"/>
  <c r="L43" i="17"/>
  <c r="L39" i="17"/>
  <c r="L35" i="17"/>
  <c r="L31" i="17"/>
  <c r="L27" i="17"/>
  <c r="L23" i="17"/>
  <c r="L19" i="17"/>
  <c r="L15" i="17"/>
  <c r="B59" i="38"/>
  <c r="B119" i="36" s="1"/>
  <c r="B54" i="38"/>
  <c r="B114" i="36" s="1"/>
  <c r="B43" i="38"/>
  <c r="B103" i="36" s="1"/>
  <c r="B38" i="38"/>
  <c r="B98" i="36" s="1"/>
  <c r="B27" i="38"/>
  <c r="B87" i="36" s="1"/>
  <c r="B16" i="38"/>
  <c r="B76" i="36" s="1"/>
  <c r="O85" i="17"/>
  <c r="P85" i="17" s="1"/>
  <c r="O81" i="17"/>
  <c r="P81" i="17" s="1"/>
  <c r="O77" i="17"/>
  <c r="P77" i="17" s="1"/>
  <c r="O73" i="17"/>
  <c r="P73" i="17" s="1"/>
  <c r="O69" i="17"/>
  <c r="P69" i="17" s="1"/>
  <c r="O65" i="17"/>
  <c r="P65" i="17" s="1"/>
  <c r="O61" i="17"/>
  <c r="P61" i="17" s="1"/>
  <c r="O57" i="17"/>
  <c r="P57" i="17" s="1"/>
  <c r="O53" i="17"/>
  <c r="P53" i="17" s="1"/>
  <c r="O49" i="17"/>
  <c r="P49" i="17" s="1"/>
  <c r="O45" i="17"/>
  <c r="P45" i="17" s="1"/>
  <c r="O41" i="17"/>
  <c r="P41" i="17" s="1"/>
  <c r="O37" i="17"/>
  <c r="P37" i="17" s="1"/>
  <c r="O33" i="17"/>
  <c r="P33" i="17" s="1"/>
  <c r="O29" i="17"/>
  <c r="P29" i="17" s="1"/>
  <c r="O25" i="17"/>
  <c r="P25" i="17" s="1"/>
  <c r="O21" i="17"/>
  <c r="P21" i="17" s="1"/>
  <c r="O17" i="17"/>
  <c r="P17" i="17" s="1"/>
  <c r="O13" i="17"/>
  <c r="P13" i="17" s="1"/>
  <c r="B53" i="38"/>
  <c r="B113" i="36" s="1"/>
  <c r="B48" i="38"/>
  <c r="B108" i="36" s="1"/>
  <c r="B37" i="38"/>
  <c r="B97" i="36" s="1"/>
  <c r="B32" i="38"/>
  <c r="B92" i="36" s="1"/>
  <c r="B15" i="38"/>
  <c r="B75" i="36" s="1"/>
  <c r="B58" i="38"/>
  <c r="B118" i="36" s="1"/>
  <c r="B47" i="38"/>
  <c r="B107" i="36" s="1"/>
  <c r="B42" i="38"/>
  <c r="B102" i="36" s="1"/>
  <c r="B31" i="38"/>
  <c r="B91" i="36" s="1"/>
  <c r="B26" i="38"/>
  <c r="B86" i="36" s="1"/>
  <c r="B8" i="38"/>
  <c r="B68" i="36" s="1"/>
  <c r="B57" i="38"/>
  <c r="B117" i="36" s="1"/>
  <c r="B52" i="38"/>
  <c r="B112" i="36" s="1"/>
  <c r="B41" i="38"/>
  <c r="B101" i="36" s="1"/>
  <c r="B36" i="38"/>
  <c r="B96" i="36" s="1"/>
  <c r="B25" i="38"/>
  <c r="B85" i="36" s="1"/>
  <c r="B20" i="38"/>
  <c r="B80" i="36" s="1"/>
  <c r="B7" i="38"/>
  <c r="B67" i="36" s="1"/>
  <c r="B51" i="38"/>
  <c r="B111" i="36" s="1"/>
  <c r="B46" i="38"/>
  <c r="B106" i="36" s="1"/>
  <c r="B35" i="38"/>
  <c r="B95" i="36" s="1"/>
  <c r="B30" i="38"/>
  <c r="B90" i="36" s="1"/>
  <c r="B19" i="38"/>
  <c r="B79" i="36" s="1"/>
  <c r="L10" i="17"/>
  <c r="V10" i="17"/>
  <c r="B61" i="38"/>
  <c r="B121" i="36" s="1"/>
  <c r="B56" i="38"/>
  <c r="B116" i="36" s="1"/>
  <c r="B45" i="38"/>
  <c r="B105" i="36" s="1"/>
  <c r="B40" i="38"/>
  <c r="B100" i="36" s="1"/>
  <c r="B29" i="38"/>
  <c r="B89" i="36" s="1"/>
  <c r="B24" i="38"/>
  <c r="B84" i="36" s="1"/>
  <c r="B12" i="38"/>
  <c r="B72" i="36" s="1"/>
  <c r="F103" i="26"/>
  <c r="Z104" i="35"/>
  <c r="Z104" i="29"/>
  <c r="O1" i="45"/>
  <c r="J1" i="45"/>
  <c r="P1" i="45"/>
  <c r="G1" i="45"/>
  <c r="M1" i="45"/>
  <c r="M4" i="34" s="1"/>
  <c r="O66" i="27" l="1"/>
  <c r="O266" i="20" s="1"/>
  <c r="V19" i="40"/>
  <c r="W19" i="40" s="1"/>
  <c r="C276" i="26"/>
  <c r="F276" i="26" s="1"/>
  <c r="C298" i="26"/>
  <c r="F298" i="26" s="1"/>
  <c r="O98" i="27"/>
  <c r="O298" i="20" s="1"/>
  <c r="V50" i="40"/>
  <c r="W50" i="40" s="1"/>
  <c r="Y47" i="40"/>
  <c r="Y58" i="40"/>
  <c r="V43" i="40"/>
  <c r="W43" i="40" s="1"/>
  <c r="V63" i="40"/>
  <c r="W63" i="40" s="1"/>
  <c r="AC25" i="40"/>
  <c r="AE25" i="40" s="1"/>
  <c r="AF25" i="40" s="1"/>
  <c r="V27" i="40"/>
  <c r="W27" i="40" s="1"/>
  <c r="X50" i="40"/>
  <c r="Z50" i="40" s="1"/>
  <c r="V38" i="40"/>
  <c r="W38" i="40" s="1"/>
  <c r="Y27" i="40"/>
  <c r="V9" i="40"/>
  <c r="W9" i="40" s="1"/>
  <c r="V24" i="40"/>
  <c r="W24" i="40" s="1"/>
  <c r="V55" i="40"/>
  <c r="W55" i="40" s="1"/>
  <c r="V30" i="40"/>
  <c r="W30" i="40" s="1"/>
  <c r="V33" i="40"/>
  <c r="W33" i="40" s="1"/>
  <c r="V13" i="40"/>
  <c r="W13" i="40" s="1"/>
  <c r="V32" i="40"/>
  <c r="W32" i="40" s="1"/>
  <c r="C232" i="26"/>
  <c r="F232" i="26" s="1"/>
  <c r="Z31" i="40"/>
  <c r="Z55" i="40"/>
  <c r="AD55" i="40" s="1"/>
  <c r="AE55" i="40" s="1"/>
  <c r="AF55" i="40" s="1"/>
  <c r="Z37" i="40"/>
  <c r="AD37" i="40" s="1"/>
  <c r="V42" i="40"/>
  <c r="W42" i="40" s="1"/>
  <c r="Y46" i="40"/>
  <c r="Z46" i="40"/>
  <c r="AD46" i="40" s="1"/>
  <c r="AE13" i="40"/>
  <c r="AF13" i="40" s="1"/>
  <c r="V7" i="40"/>
  <c r="W7" i="40" s="1"/>
  <c r="Y37" i="40"/>
  <c r="O34" i="27"/>
  <c r="O234" i="20" s="1"/>
  <c r="S18" i="27"/>
  <c r="S218" i="20" s="1"/>
  <c r="S87" i="27"/>
  <c r="S287" i="20" s="1"/>
  <c r="C451" i="26"/>
  <c r="C483" i="26"/>
  <c r="S75" i="27"/>
  <c r="S275" i="20" s="1"/>
  <c r="O61" i="27"/>
  <c r="O261" i="20" s="1"/>
  <c r="O18" i="27"/>
  <c r="O218" i="20" s="1"/>
  <c r="O82" i="27"/>
  <c r="O282" i="20" s="1"/>
  <c r="S39" i="27"/>
  <c r="S239" i="20" s="1"/>
  <c r="C455" i="26"/>
  <c r="E1" i="40"/>
  <c r="X11" i="31"/>
  <c r="C503" i="26"/>
  <c r="C448" i="26"/>
  <c r="B5" i="34"/>
  <c r="AB10" i="17" s="1"/>
  <c r="U15" i="31" s="1"/>
  <c r="B12" i="34"/>
  <c r="AB17" i="17" s="1"/>
  <c r="U22" i="31" s="1"/>
  <c r="B20" i="34"/>
  <c r="AB25" i="17" s="1"/>
  <c r="U30" i="31" s="1"/>
  <c r="B28" i="34"/>
  <c r="B36" i="34"/>
  <c r="B44" i="34"/>
  <c r="B52" i="34"/>
  <c r="B60" i="34"/>
  <c r="B68" i="34"/>
  <c r="B76" i="34"/>
  <c r="B84" i="34"/>
  <c r="B92" i="34"/>
  <c r="B100" i="34"/>
  <c r="B10" i="34"/>
  <c r="AB15" i="17" s="1"/>
  <c r="U20" i="31" s="1"/>
  <c r="B66" i="34"/>
  <c r="B35" i="34"/>
  <c r="B99" i="34"/>
  <c r="L1" i="45"/>
  <c r="B6" i="34"/>
  <c r="AB11" i="17" s="1"/>
  <c r="U16" i="31" s="1"/>
  <c r="B13" i="34"/>
  <c r="AB18" i="17" s="1"/>
  <c r="U23" i="31" s="1"/>
  <c r="B21" i="34"/>
  <c r="AB26" i="17" s="1"/>
  <c r="U31" i="31" s="1"/>
  <c r="B29" i="34"/>
  <c r="B37" i="34"/>
  <c r="B45" i="34"/>
  <c r="B53" i="34"/>
  <c r="B61" i="34"/>
  <c r="B69" i="34"/>
  <c r="B77" i="34"/>
  <c r="B85" i="34"/>
  <c r="B93" i="34"/>
  <c r="B101" i="34"/>
  <c r="B34" i="34"/>
  <c r="B90" i="34"/>
  <c r="B19" i="34"/>
  <c r="AB24" i="17" s="1"/>
  <c r="U29" i="31" s="1"/>
  <c r="B67" i="34"/>
  <c r="B7" i="34"/>
  <c r="AB12" i="17" s="1"/>
  <c r="U17" i="31" s="1"/>
  <c r="B14" i="34"/>
  <c r="AB19" i="17" s="1"/>
  <c r="U24" i="31" s="1"/>
  <c r="B22" i="34"/>
  <c r="AB27" i="17" s="1"/>
  <c r="U32" i="31" s="1"/>
  <c r="B30" i="34"/>
  <c r="B38" i="34"/>
  <c r="B46" i="34"/>
  <c r="B54" i="34"/>
  <c r="B62" i="34"/>
  <c r="B70" i="34"/>
  <c r="B78" i="34"/>
  <c r="B86" i="34"/>
  <c r="B94" i="34"/>
  <c r="B102" i="34"/>
  <c r="N1" i="45"/>
  <c r="B26" i="34"/>
  <c r="B4" i="34"/>
  <c r="B43" i="34"/>
  <c r="B51" i="34"/>
  <c r="B91" i="34"/>
  <c r="Q1" i="45"/>
  <c r="B8" i="34"/>
  <c r="AB13" i="17" s="1"/>
  <c r="U18" i="31" s="1"/>
  <c r="B15" i="34"/>
  <c r="AB20" i="17" s="1"/>
  <c r="U25" i="31" s="1"/>
  <c r="B23" i="34"/>
  <c r="AB28" i="17" s="1"/>
  <c r="U33" i="31" s="1"/>
  <c r="B31" i="34"/>
  <c r="B39" i="34"/>
  <c r="B47" i="34"/>
  <c r="B55" i="34"/>
  <c r="B63" i="34"/>
  <c r="B71" i="34"/>
  <c r="B79" i="34"/>
  <c r="B87" i="34"/>
  <c r="B95" i="34"/>
  <c r="B103" i="34"/>
  <c r="B50" i="34"/>
  <c r="B98" i="34"/>
  <c r="B11" i="34"/>
  <c r="AB16" i="17" s="1"/>
  <c r="U21" i="31" s="1"/>
  <c r="B75" i="34"/>
  <c r="H1" i="45"/>
  <c r="B16" i="34"/>
  <c r="AB21" i="17" s="1"/>
  <c r="U26" i="31" s="1"/>
  <c r="B24" i="34"/>
  <c r="B32" i="34"/>
  <c r="B40" i="34"/>
  <c r="B48" i="34"/>
  <c r="B56" i="34"/>
  <c r="B64" i="34"/>
  <c r="B72" i="34"/>
  <c r="B80" i="34"/>
  <c r="B88" i="34"/>
  <c r="B96" i="34"/>
  <c r="B18" i="34"/>
  <c r="AB23" i="17" s="1"/>
  <c r="U28" i="31" s="1"/>
  <c r="B74" i="34"/>
  <c r="B59" i="34"/>
  <c r="I1" i="45"/>
  <c r="B9" i="34"/>
  <c r="AB14" i="17" s="1"/>
  <c r="U19" i="31" s="1"/>
  <c r="B17" i="34"/>
  <c r="AB22" i="17" s="1"/>
  <c r="U27" i="31" s="1"/>
  <c r="B25" i="34"/>
  <c r="B33" i="34"/>
  <c r="B41" i="34"/>
  <c r="B49" i="34"/>
  <c r="B57" i="34"/>
  <c r="B65" i="34"/>
  <c r="B73" i="34"/>
  <c r="B81" i="34"/>
  <c r="B89" i="34"/>
  <c r="B97" i="34"/>
  <c r="K1" i="45"/>
  <c r="B42" i="34"/>
  <c r="B58" i="34"/>
  <c r="B82" i="34"/>
  <c r="B27" i="34"/>
  <c r="B83" i="34"/>
  <c r="S68" i="27"/>
  <c r="S268" i="20" s="1"/>
  <c r="C282" i="26"/>
  <c r="F282" i="26" s="1"/>
  <c r="C412" i="26"/>
  <c r="C492" i="26"/>
  <c r="C428" i="26"/>
  <c r="O54" i="27"/>
  <c r="O254" i="20" s="1"/>
  <c r="S22" i="27"/>
  <c r="S222" i="20" s="1"/>
  <c r="S16" i="27"/>
  <c r="S216" i="20" s="1"/>
  <c r="C465" i="26"/>
  <c r="S48" i="27"/>
  <c r="S248" i="20" s="1"/>
  <c r="O38" i="27"/>
  <c r="O238" i="20" s="1"/>
  <c r="O70" i="27"/>
  <c r="O270" i="20" s="1"/>
  <c r="O76" i="27"/>
  <c r="O276" i="20" s="1"/>
  <c r="S80" i="27"/>
  <c r="S280" i="20" s="1"/>
  <c r="O86" i="27"/>
  <c r="O286" i="20" s="1"/>
  <c r="S86" i="27"/>
  <c r="S286" i="20" s="1"/>
  <c r="S32" i="27"/>
  <c r="S232" i="20" s="1"/>
  <c r="O44" i="27"/>
  <c r="O244" i="20" s="1"/>
  <c r="C293" i="26"/>
  <c r="F293" i="26" s="1"/>
  <c r="C229" i="26"/>
  <c r="F229" i="26" s="1"/>
  <c r="C303" i="26"/>
  <c r="C261" i="26"/>
  <c r="F261" i="26" s="1"/>
  <c r="S38" i="27"/>
  <c r="S238" i="20" s="1"/>
  <c r="C497" i="26"/>
  <c r="S63" i="27"/>
  <c r="S263" i="20" s="1"/>
  <c r="Y11" i="40"/>
  <c r="V11" i="40"/>
  <c r="W11" i="40" s="1"/>
  <c r="V59" i="40"/>
  <c r="W59" i="40" s="1"/>
  <c r="AE49" i="40"/>
  <c r="AF49" i="40" s="1"/>
  <c r="V8" i="40"/>
  <c r="W8" i="40" s="1"/>
  <c r="S85" i="36"/>
  <c r="V49" i="40"/>
  <c r="W49" i="40" s="1"/>
  <c r="V60" i="40"/>
  <c r="W60" i="40" s="1"/>
  <c r="V62" i="40"/>
  <c r="W62" i="40" s="1"/>
  <c r="S90" i="36"/>
  <c r="S57" i="36"/>
  <c r="S49" i="36"/>
  <c r="S118" i="36"/>
  <c r="S68" i="36"/>
  <c r="S69" i="36"/>
  <c r="S55" i="36"/>
  <c r="O55" i="27"/>
  <c r="O255" i="20" s="1"/>
  <c r="S23" i="27"/>
  <c r="S223" i="20" s="1"/>
  <c r="S99" i="36"/>
  <c r="C218" i="26"/>
  <c r="F218" i="26" s="1"/>
  <c r="S22" i="36"/>
  <c r="S89" i="36"/>
  <c r="S71" i="27"/>
  <c r="S271" i="20" s="1"/>
  <c r="C217" i="26"/>
  <c r="F217" i="26" s="1"/>
  <c r="S74" i="36"/>
  <c r="C249" i="26"/>
  <c r="F249" i="26" s="1"/>
  <c r="C443" i="26"/>
  <c r="O64" i="27"/>
  <c r="O264" i="20" s="1"/>
  <c r="O96" i="27"/>
  <c r="O296" i="20" s="1"/>
  <c r="S82" i="36"/>
  <c r="C288" i="26"/>
  <c r="F288" i="26" s="1"/>
  <c r="O65" i="27"/>
  <c r="O265" i="20" s="1"/>
  <c r="C224" i="26"/>
  <c r="F224" i="26" s="1"/>
  <c r="O32" i="27"/>
  <c r="O232" i="20" s="1"/>
  <c r="S121" i="36"/>
  <c r="C281" i="26"/>
  <c r="F281" i="26" s="1"/>
  <c r="O33" i="27"/>
  <c r="O233" i="20" s="1"/>
  <c r="C250" i="26"/>
  <c r="F250" i="26" s="1"/>
  <c r="S56" i="36"/>
  <c r="J10" i="37"/>
  <c r="O42" i="27"/>
  <c r="O242" i="20" s="1"/>
  <c r="O26" i="27"/>
  <c r="O226" i="20" s="1"/>
  <c r="S74" i="27"/>
  <c r="S274" i="20" s="1"/>
  <c r="O95" i="27"/>
  <c r="O295" i="20" s="1"/>
  <c r="J16" i="37"/>
  <c r="O58" i="27"/>
  <c r="O258" i="20" s="1"/>
  <c r="C491" i="26"/>
  <c r="S88" i="27"/>
  <c r="S288" i="20" s="1"/>
  <c r="C432" i="26"/>
  <c r="S44" i="36"/>
  <c r="S26" i="27"/>
  <c r="S226" i="20" s="1"/>
  <c r="O20" i="27"/>
  <c r="O220" i="20" s="1"/>
  <c r="O63" i="27"/>
  <c r="O263" i="20" s="1"/>
  <c r="S43" i="36"/>
  <c r="S23" i="36"/>
  <c r="S58" i="27"/>
  <c r="S258" i="20" s="1"/>
  <c r="C480" i="26"/>
  <c r="S52" i="36"/>
  <c r="C269" i="26"/>
  <c r="F269" i="26" s="1"/>
  <c r="C416" i="26"/>
  <c r="S46" i="36"/>
  <c r="S47" i="36"/>
  <c r="O74" i="27"/>
  <c r="O274" i="20" s="1"/>
  <c r="S30" i="36"/>
  <c r="S38" i="36"/>
  <c r="S39" i="36"/>
  <c r="S21" i="36"/>
  <c r="S40" i="36"/>
  <c r="S51" i="36"/>
  <c r="S29" i="36"/>
  <c r="S32" i="36"/>
  <c r="S42" i="36"/>
  <c r="S24" i="36"/>
  <c r="S41" i="36"/>
  <c r="S60" i="36"/>
  <c r="S13" i="36"/>
  <c r="S53" i="36"/>
  <c r="S16" i="36"/>
  <c r="S36" i="36"/>
  <c r="S33" i="36"/>
  <c r="S18" i="36"/>
  <c r="S26" i="36"/>
  <c r="S34" i="36"/>
  <c r="S27" i="36"/>
  <c r="S61" i="36"/>
  <c r="S25" i="36"/>
  <c r="S20" i="36"/>
  <c r="S31" i="36"/>
  <c r="S12" i="36"/>
  <c r="S37" i="36"/>
  <c r="S19" i="36"/>
  <c r="S35" i="36"/>
  <c r="S59" i="36"/>
  <c r="S54" i="36"/>
  <c r="S28" i="36"/>
  <c r="S48" i="36"/>
  <c r="S50" i="36"/>
  <c r="S58" i="36"/>
  <c r="S45" i="36"/>
  <c r="S17" i="36"/>
  <c r="C79" i="36"/>
  <c r="Q79" i="36"/>
  <c r="S79" i="36" s="1"/>
  <c r="C105" i="36"/>
  <c r="Q105" i="36"/>
  <c r="S105" i="36" s="1"/>
  <c r="C70" i="36"/>
  <c r="Q70" i="36"/>
  <c r="S70" i="36" s="1"/>
  <c r="C73" i="36"/>
  <c r="Q73" i="36"/>
  <c r="S73" i="36" s="1"/>
  <c r="Q72" i="36"/>
  <c r="S72" i="36" s="1"/>
  <c r="C72" i="36"/>
  <c r="Q104" i="36"/>
  <c r="S104" i="36" s="1"/>
  <c r="C104" i="36"/>
  <c r="Q81" i="36"/>
  <c r="S81" i="36" s="1"/>
  <c r="C81" i="36"/>
  <c r="C106" i="36"/>
  <c r="Q106" i="36"/>
  <c r="S106" i="36" s="1"/>
  <c r="C67" i="36"/>
  <c r="Q67" i="36"/>
  <c r="S67" i="36" s="1"/>
  <c r="Q76" i="36"/>
  <c r="S76" i="36" s="1"/>
  <c r="C76" i="36"/>
  <c r="C108" i="36"/>
  <c r="Q108" i="36"/>
  <c r="S108" i="36" s="1"/>
  <c r="Q93" i="36"/>
  <c r="S93" i="36" s="1"/>
  <c r="C93" i="36"/>
  <c r="C86" i="36"/>
  <c r="Q86" i="36"/>
  <c r="S86" i="36" s="1"/>
  <c r="C78" i="36"/>
  <c r="Q78" i="36"/>
  <c r="S78" i="36" s="1"/>
  <c r="C98" i="36"/>
  <c r="Q98" i="36"/>
  <c r="S98" i="36" s="1"/>
  <c r="Q100" i="36"/>
  <c r="S100" i="36" s="1"/>
  <c r="C100" i="36"/>
  <c r="Q117" i="36"/>
  <c r="S117" i="36" s="1"/>
  <c r="C117" i="36"/>
  <c r="Q113" i="36"/>
  <c r="S113" i="36" s="1"/>
  <c r="C113" i="36"/>
  <c r="C103" i="36"/>
  <c r="Q103" i="36"/>
  <c r="S103" i="36" s="1"/>
  <c r="C71" i="36"/>
  <c r="Q71" i="36"/>
  <c r="S71" i="36" s="1"/>
  <c r="Q80" i="36"/>
  <c r="S80" i="36" s="1"/>
  <c r="C80" i="36"/>
  <c r="C112" i="36"/>
  <c r="Q112" i="36"/>
  <c r="S112" i="36" s="1"/>
  <c r="Q119" i="36"/>
  <c r="S119" i="36" s="1"/>
  <c r="C119" i="36"/>
  <c r="C114" i="36"/>
  <c r="Q114" i="36"/>
  <c r="S114" i="36" s="1"/>
  <c r="C75" i="36"/>
  <c r="Q75" i="36"/>
  <c r="S75" i="36" s="1"/>
  <c r="Q84" i="36"/>
  <c r="S84" i="36" s="1"/>
  <c r="C84" i="36"/>
  <c r="C116" i="36"/>
  <c r="Q116" i="36"/>
  <c r="S116" i="36" s="1"/>
  <c r="C101" i="36"/>
  <c r="Q101" i="36"/>
  <c r="S101" i="36" s="1"/>
  <c r="C110" i="36"/>
  <c r="Q110" i="36"/>
  <c r="S110" i="36" s="1"/>
  <c r="C95" i="36"/>
  <c r="Q95" i="36"/>
  <c r="S95" i="36" s="1"/>
  <c r="C66" i="36"/>
  <c r="Q66" i="36"/>
  <c r="S66" i="36" s="1"/>
  <c r="C107" i="36"/>
  <c r="Q107" i="36"/>
  <c r="S107" i="36" s="1"/>
  <c r="C111" i="36"/>
  <c r="Q111" i="36"/>
  <c r="S111" i="36" s="1"/>
  <c r="C77" i="36"/>
  <c r="Q77" i="36"/>
  <c r="S77" i="36" s="1"/>
  <c r="Q96" i="36"/>
  <c r="S96" i="36" s="1"/>
  <c r="C96" i="36"/>
  <c r="C91" i="36"/>
  <c r="Q91" i="36"/>
  <c r="S91" i="36" s="1"/>
  <c r="Q88" i="36"/>
  <c r="S88" i="36" s="1"/>
  <c r="C88" i="36"/>
  <c r="C120" i="36"/>
  <c r="Q120" i="36"/>
  <c r="S120" i="36" s="1"/>
  <c r="C102" i="36"/>
  <c r="Q102" i="36"/>
  <c r="S102" i="36" s="1"/>
  <c r="C83" i="36"/>
  <c r="Q83" i="36"/>
  <c r="S83" i="36" s="1"/>
  <c r="Q92" i="36"/>
  <c r="S92" i="36" s="1"/>
  <c r="C92" i="36"/>
  <c r="C94" i="36"/>
  <c r="Q94" i="36"/>
  <c r="S94" i="36" s="1"/>
  <c r="C109" i="36"/>
  <c r="Q109" i="36"/>
  <c r="S109" i="36" s="1"/>
  <c r="Q87" i="36"/>
  <c r="S87" i="36" s="1"/>
  <c r="C87" i="36"/>
  <c r="C97" i="36"/>
  <c r="Q97" i="36"/>
  <c r="S97" i="36" s="1"/>
  <c r="C115" i="36"/>
  <c r="Q115" i="36"/>
  <c r="S115" i="36" s="1"/>
  <c r="O85" i="27"/>
  <c r="O285" i="20" s="1"/>
  <c r="O72" i="27"/>
  <c r="O272" i="20" s="1"/>
  <c r="O37" i="27"/>
  <c r="O237" i="20" s="1"/>
  <c r="C222" i="26"/>
  <c r="F222" i="26" s="1"/>
  <c r="C254" i="26"/>
  <c r="F254" i="26" s="1"/>
  <c r="O69" i="27"/>
  <c r="O269" i="20" s="1"/>
  <c r="C445" i="26"/>
  <c r="O56" i="27"/>
  <c r="O256" i="20" s="1"/>
  <c r="C461" i="26"/>
  <c r="C413" i="26"/>
  <c r="C289" i="26"/>
  <c r="F289" i="26" s="1"/>
  <c r="O40" i="27"/>
  <c r="O240" i="20" s="1"/>
  <c r="O24" i="27"/>
  <c r="O224" i="20" s="1"/>
  <c r="S28" i="27"/>
  <c r="S228" i="20" s="1"/>
  <c r="S76" i="27"/>
  <c r="S276" i="20" s="1"/>
  <c r="C493" i="26"/>
  <c r="C515" i="19"/>
  <c r="F515" i="19" s="1"/>
  <c r="L116" i="19"/>
  <c r="C547" i="19"/>
  <c r="F547" i="19" s="1"/>
  <c r="L148" i="19"/>
  <c r="C563" i="19"/>
  <c r="F563" i="19" s="1"/>
  <c r="L164" i="19"/>
  <c r="C579" i="19"/>
  <c r="F579" i="19" s="1"/>
  <c r="L180" i="19"/>
  <c r="C595" i="19"/>
  <c r="F595" i="19" s="1"/>
  <c r="L196" i="19"/>
  <c r="C320" i="19"/>
  <c r="F320" i="19" s="1"/>
  <c r="K121" i="19"/>
  <c r="C352" i="19"/>
  <c r="F352" i="19" s="1"/>
  <c r="K153" i="19"/>
  <c r="L153" i="19"/>
  <c r="C568" i="19"/>
  <c r="F568" i="19" s="1"/>
  <c r="L169" i="19"/>
  <c r="C237" i="26"/>
  <c r="F237" i="26" s="1"/>
  <c r="C452" i="26"/>
  <c r="S72" i="27"/>
  <c r="S272" i="20" s="1"/>
  <c r="S56" i="27"/>
  <c r="S256" i="20" s="1"/>
  <c r="C294" i="26"/>
  <c r="F294" i="26" s="1"/>
  <c r="V10" i="40"/>
  <c r="W10" i="40" s="1"/>
  <c r="C531" i="19"/>
  <c r="F531" i="19" s="1"/>
  <c r="L132" i="19"/>
  <c r="C336" i="19"/>
  <c r="F336" i="19" s="1"/>
  <c r="K137" i="19"/>
  <c r="L137" i="19"/>
  <c r="K154" i="19"/>
  <c r="C385" i="19"/>
  <c r="F385" i="19" s="1"/>
  <c r="K186" i="19"/>
  <c r="S51" i="27"/>
  <c r="S251" i="20" s="1"/>
  <c r="S8" i="27"/>
  <c r="S208" i="20" s="1"/>
  <c r="C535" i="19"/>
  <c r="F535" i="19" s="1"/>
  <c r="L136" i="19"/>
  <c r="C551" i="19"/>
  <c r="F551" i="19" s="1"/>
  <c r="L152" i="19"/>
  <c r="C599" i="19"/>
  <c r="F599" i="19" s="1"/>
  <c r="L200" i="19"/>
  <c r="C324" i="19"/>
  <c r="F324" i="19" s="1"/>
  <c r="K125" i="19"/>
  <c r="C356" i="19"/>
  <c r="F356" i="19" s="1"/>
  <c r="K157" i="19"/>
  <c r="C388" i="19"/>
  <c r="F388" i="19" s="1"/>
  <c r="K189" i="19"/>
  <c r="L125" i="19"/>
  <c r="C588" i="19"/>
  <c r="F588" i="19" s="1"/>
  <c r="L189" i="19"/>
  <c r="K126" i="19"/>
  <c r="C341" i="19"/>
  <c r="F341" i="19" s="1"/>
  <c r="K142" i="19"/>
  <c r="K190" i="19"/>
  <c r="L114" i="19"/>
  <c r="C484" i="26"/>
  <c r="C278" i="26"/>
  <c r="F278" i="26" s="1"/>
  <c r="O84" i="27"/>
  <c r="O284" i="20" s="1"/>
  <c r="O52" i="27"/>
  <c r="O252" i="20" s="1"/>
  <c r="C236" i="26"/>
  <c r="F236" i="26" s="1"/>
  <c r="C425" i="26"/>
  <c r="S40" i="27"/>
  <c r="S240" i="20" s="1"/>
  <c r="C523" i="19"/>
  <c r="F523" i="19" s="1"/>
  <c r="L124" i="19"/>
  <c r="C555" i="19"/>
  <c r="F555" i="19" s="1"/>
  <c r="L156" i="19"/>
  <c r="C376" i="19"/>
  <c r="F376" i="19" s="1"/>
  <c r="K177" i="19"/>
  <c r="C512" i="19"/>
  <c r="F512" i="19" s="1"/>
  <c r="L113" i="19"/>
  <c r="L161" i="19"/>
  <c r="L177" i="19"/>
  <c r="L193" i="19"/>
  <c r="K178" i="19"/>
  <c r="C447" i="26"/>
  <c r="C285" i="26"/>
  <c r="F285" i="26" s="1"/>
  <c r="C253" i="26"/>
  <c r="F253" i="26" s="1"/>
  <c r="S35" i="27"/>
  <c r="S235" i="20" s="1"/>
  <c r="C468" i="26"/>
  <c r="S19" i="27"/>
  <c r="S219" i="20" s="1"/>
  <c r="C230" i="26"/>
  <c r="F230" i="26" s="1"/>
  <c r="C436" i="26"/>
  <c r="S67" i="27"/>
  <c r="S267" i="20" s="1"/>
  <c r="O100" i="27"/>
  <c r="O300" i="20" s="1"/>
  <c r="C246" i="26"/>
  <c r="F246" i="26" s="1"/>
  <c r="O13" i="27"/>
  <c r="O213" i="20" s="1"/>
  <c r="C527" i="19"/>
  <c r="F527" i="19" s="1"/>
  <c r="L128" i="19"/>
  <c r="C543" i="19"/>
  <c r="F543" i="19" s="1"/>
  <c r="L144" i="19"/>
  <c r="C559" i="19"/>
  <c r="F559" i="19" s="1"/>
  <c r="L160" i="19"/>
  <c r="C575" i="19"/>
  <c r="F575" i="19" s="1"/>
  <c r="L176" i="19"/>
  <c r="C591" i="19"/>
  <c r="F591" i="19" s="1"/>
  <c r="L192" i="19"/>
  <c r="C332" i="19"/>
  <c r="F332" i="19" s="1"/>
  <c r="K133" i="19"/>
  <c r="C364" i="19"/>
  <c r="F364" i="19" s="1"/>
  <c r="K165" i="19"/>
  <c r="C396" i="19"/>
  <c r="F396" i="19" s="1"/>
  <c r="K197" i="19"/>
  <c r="L149" i="19"/>
  <c r="L181" i="19"/>
  <c r="K198" i="19"/>
  <c r="L105" i="19"/>
  <c r="C422" i="26"/>
  <c r="C522" i="19"/>
  <c r="S21" i="27"/>
  <c r="S221" i="20" s="1"/>
  <c r="C538" i="19"/>
  <c r="C438" i="26"/>
  <c r="S37" i="27"/>
  <c r="S237" i="20" s="1"/>
  <c r="C454" i="26"/>
  <c r="C554" i="19"/>
  <c r="S53" i="27"/>
  <c r="S253" i="20" s="1"/>
  <c r="C570" i="19"/>
  <c r="S69" i="27"/>
  <c r="S269" i="20" s="1"/>
  <c r="C470" i="26"/>
  <c r="C486" i="26"/>
  <c r="C586" i="19"/>
  <c r="S85" i="27"/>
  <c r="S285" i="20" s="1"/>
  <c r="C602" i="19"/>
  <c r="S101" i="27"/>
  <c r="S301" i="20" s="1"/>
  <c r="C502" i="26"/>
  <c r="C215" i="26"/>
  <c r="F215" i="26" s="1"/>
  <c r="C315" i="19"/>
  <c r="C231" i="26"/>
  <c r="F231" i="26" s="1"/>
  <c r="C331" i="19"/>
  <c r="O30" i="27"/>
  <c r="O230" i="20" s="1"/>
  <c r="C247" i="26"/>
  <c r="F247" i="26" s="1"/>
  <c r="C347" i="19"/>
  <c r="C263" i="26"/>
  <c r="F263" i="26" s="1"/>
  <c r="C363" i="19"/>
  <c r="C279" i="26"/>
  <c r="F279" i="26" s="1"/>
  <c r="C379" i="19"/>
  <c r="O78" i="27"/>
  <c r="O278" i="20" s="1"/>
  <c r="C295" i="26"/>
  <c r="F295" i="26" s="1"/>
  <c r="C395" i="19"/>
  <c r="O94" i="27"/>
  <c r="O294" i="20" s="1"/>
  <c r="C268" i="26"/>
  <c r="F268" i="26" s="1"/>
  <c r="C368" i="19"/>
  <c r="O67" i="27"/>
  <c r="O267" i="20" s="1"/>
  <c r="C284" i="26"/>
  <c r="F284" i="26" s="1"/>
  <c r="C384" i="19"/>
  <c r="O83" i="27"/>
  <c r="O283" i="20" s="1"/>
  <c r="C300" i="26"/>
  <c r="F300" i="26" s="1"/>
  <c r="C400" i="19"/>
  <c r="O99" i="27"/>
  <c r="O299" i="20" s="1"/>
  <c r="C421" i="26"/>
  <c r="C521" i="19"/>
  <c r="C437" i="26"/>
  <c r="C453" i="26"/>
  <c r="C469" i="26"/>
  <c r="C485" i="26"/>
  <c r="C585" i="19"/>
  <c r="S100" i="27"/>
  <c r="S300" i="20" s="1"/>
  <c r="C601" i="19"/>
  <c r="O25" i="27"/>
  <c r="O225" i="20" s="1"/>
  <c r="O41" i="27"/>
  <c r="O241" i="20" s="1"/>
  <c r="C258" i="26"/>
  <c r="F258" i="26" s="1"/>
  <c r="C358" i="19"/>
  <c r="C274" i="26"/>
  <c r="F274" i="26" s="1"/>
  <c r="C374" i="19"/>
  <c r="O89" i="27"/>
  <c r="O289" i="20" s="1"/>
  <c r="O35" i="27"/>
  <c r="O235" i="20" s="1"/>
  <c r="S84" i="27"/>
  <c r="S284" i="20" s="1"/>
  <c r="S5" i="27"/>
  <c r="S205" i="20" s="1"/>
  <c r="C406" i="26"/>
  <c r="C420" i="26"/>
  <c r="C520" i="19"/>
  <c r="S83" i="27"/>
  <c r="S283" i="20" s="1"/>
  <c r="C584" i="19"/>
  <c r="S99" i="27"/>
  <c r="S299" i="20" s="1"/>
  <c r="C500" i="26"/>
  <c r="C221" i="26"/>
  <c r="F221" i="26" s="1"/>
  <c r="O36" i="27"/>
  <c r="O236" i="20" s="1"/>
  <c r="O68" i="27"/>
  <c r="O268" i="20" s="1"/>
  <c r="C369" i="19"/>
  <c r="C301" i="26"/>
  <c r="F301" i="26" s="1"/>
  <c r="C401" i="19"/>
  <c r="V36" i="40"/>
  <c r="W36" i="40" s="1"/>
  <c r="C404" i="26"/>
  <c r="O19" i="27"/>
  <c r="O219" i="20" s="1"/>
  <c r="O51" i="27"/>
  <c r="O251" i="20" s="1"/>
  <c r="C510" i="19"/>
  <c r="S9" i="27"/>
  <c r="S209" i="20" s="1"/>
  <c r="C410" i="26"/>
  <c r="C526" i="19"/>
  <c r="C426" i="26"/>
  <c r="S25" i="27"/>
  <c r="S225" i="20" s="1"/>
  <c r="C442" i="26"/>
  <c r="C542" i="19"/>
  <c r="S41" i="27"/>
  <c r="S241" i="20" s="1"/>
  <c r="C558" i="19"/>
  <c r="S57" i="27"/>
  <c r="S257" i="20" s="1"/>
  <c r="C458" i="26"/>
  <c r="C474" i="26"/>
  <c r="C574" i="19"/>
  <c r="S73" i="27"/>
  <c r="S273" i="20" s="1"/>
  <c r="C590" i="19"/>
  <c r="S89" i="27"/>
  <c r="S289" i="20" s="1"/>
  <c r="C490" i="26"/>
  <c r="C219" i="26"/>
  <c r="F219" i="26" s="1"/>
  <c r="C319" i="19"/>
  <c r="C235" i="26"/>
  <c r="F235" i="26" s="1"/>
  <c r="C335" i="19"/>
  <c r="C251" i="26"/>
  <c r="F251" i="26" s="1"/>
  <c r="C351" i="19"/>
  <c r="O50" i="27"/>
  <c r="O250" i="20" s="1"/>
  <c r="C267" i="26"/>
  <c r="F267" i="26" s="1"/>
  <c r="C367" i="19"/>
  <c r="C283" i="26"/>
  <c r="F283" i="26" s="1"/>
  <c r="C383" i="19"/>
  <c r="C299" i="26"/>
  <c r="F299" i="26" s="1"/>
  <c r="C399" i="19"/>
  <c r="C419" i="26"/>
  <c r="C519" i="19"/>
  <c r="C467" i="26"/>
  <c r="C567" i="19"/>
  <c r="S82" i="27"/>
  <c r="S282" i="20" s="1"/>
  <c r="C583" i="19"/>
  <c r="C340" i="19"/>
  <c r="C240" i="26"/>
  <c r="F240" i="26" s="1"/>
  <c r="O39" i="27"/>
  <c r="O239" i="20" s="1"/>
  <c r="O71" i="27"/>
  <c r="O271" i="20" s="1"/>
  <c r="C372" i="19"/>
  <c r="C272" i="26"/>
  <c r="F272" i="26" s="1"/>
  <c r="C409" i="26"/>
  <c r="C509" i="19"/>
  <c r="S24" i="27"/>
  <c r="S224" i="20" s="1"/>
  <c r="C441" i="26"/>
  <c r="C541" i="19"/>
  <c r="C457" i="26"/>
  <c r="C557" i="19"/>
  <c r="C473" i="26"/>
  <c r="C573" i="19"/>
  <c r="C489" i="26"/>
  <c r="C214" i="26"/>
  <c r="O29" i="27"/>
  <c r="O229" i="20" s="1"/>
  <c r="C330" i="19"/>
  <c r="O45" i="27"/>
  <c r="O245" i="20" s="1"/>
  <c r="C346" i="19"/>
  <c r="C262" i="26"/>
  <c r="F262" i="26" s="1"/>
  <c r="C362" i="19"/>
  <c r="O77" i="27"/>
  <c r="O277" i="20" s="1"/>
  <c r="O93" i="27"/>
  <c r="O293" i="20" s="1"/>
  <c r="C394" i="19"/>
  <c r="AA21" i="40"/>
  <c r="V21" i="40"/>
  <c r="W21" i="40" s="1"/>
  <c r="O46" i="27"/>
  <c r="O246" i="20" s="1"/>
  <c r="S14" i="27"/>
  <c r="S214" i="20" s="1"/>
  <c r="S30" i="27"/>
  <c r="S230" i="20" s="1"/>
  <c r="S94" i="27"/>
  <c r="S294" i="20" s="1"/>
  <c r="S3" i="27"/>
  <c r="S203" i="20" s="1"/>
  <c r="C220" i="26"/>
  <c r="F220" i="26" s="1"/>
  <c r="C252" i="26"/>
  <c r="F252" i="26" s="1"/>
  <c r="S52" i="27"/>
  <c r="S252" i="20" s="1"/>
  <c r="C242" i="26"/>
  <c r="F242" i="26" s="1"/>
  <c r="C226" i="26"/>
  <c r="F226" i="26" s="1"/>
  <c r="O57" i="27"/>
  <c r="O257" i="20" s="1"/>
  <c r="S7" i="27"/>
  <c r="S207" i="20" s="1"/>
  <c r="C508" i="19"/>
  <c r="C408" i="26"/>
  <c r="C440" i="26"/>
  <c r="C540" i="19"/>
  <c r="S55" i="27"/>
  <c r="S255" i="20" s="1"/>
  <c r="C456" i="26"/>
  <c r="C472" i="26"/>
  <c r="C572" i="19"/>
  <c r="C257" i="26"/>
  <c r="F257" i="26" s="1"/>
  <c r="C273" i="26"/>
  <c r="F273" i="26" s="1"/>
  <c r="C373" i="19"/>
  <c r="V18" i="40"/>
  <c r="W18" i="40" s="1"/>
  <c r="X6" i="40"/>
  <c r="Z6" i="40" s="1"/>
  <c r="V6" i="40"/>
  <c r="W6" i="40" s="1"/>
  <c r="Y61" i="40"/>
  <c r="Y5" i="40"/>
  <c r="V17" i="40"/>
  <c r="W17" i="40" s="1"/>
  <c r="X17" i="40"/>
  <c r="Z17" i="40" s="1"/>
  <c r="C415" i="26"/>
  <c r="C431" i="26"/>
  <c r="C495" i="26"/>
  <c r="C290" i="26"/>
  <c r="F290" i="26" s="1"/>
  <c r="O73" i="27"/>
  <c r="O273" i="20" s="1"/>
  <c r="S13" i="27"/>
  <c r="S213" i="20" s="1"/>
  <c r="C414" i="26"/>
  <c r="C430" i="26"/>
  <c r="C530" i="19"/>
  <c r="S29" i="27"/>
  <c r="S229" i="20" s="1"/>
  <c r="C546" i="19"/>
  <c r="S45" i="27"/>
  <c r="S245" i="20" s="1"/>
  <c r="C446" i="26"/>
  <c r="C462" i="26"/>
  <c r="C562" i="19"/>
  <c r="S61" i="27"/>
  <c r="S261" i="20" s="1"/>
  <c r="C578" i="19"/>
  <c r="S77" i="27"/>
  <c r="S277" i="20" s="1"/>
  <c r="C478" i="26"/>
  <c r="C494" i="26"/>
  <c r="C594" i="19"/>
  <c r="S93" i="27"/>
  <c r="S293" i="20" s="1"/>
  <c r="C223" i="26"/>
  <c r="F223" i="26" s="1"/>
  <c r="C323" i="19"/>
  <c r="O22" i="27"/>
  <c r="O222" i="20" s="1"/>
  <c r="C239" i="26"/>
  <c r="F239" i="26" s="1"/>
  <c r="C339" i="19"/>
  <c r="C255" i="26"/>
  <c r="F255" i="26" s="1"/>
  <c r="C355" i="19"/>
  <c r="C271" i="26"/>
  <c r="F271" i="26" s="1"/>
  <c r="C371" i="19"/>
  <c r="C287" i="26"/>
  <c r="F287" i="26" s="1"/>
  <c r="C387" i="19"/>
  <c r="C507" i="19"/>
  <c r="S6" i="27"/>
  <c r="S206" i="20" s="1"/>
  <c r="C407" i="26"/>
  <c r="C439" i="26"/>
  <c r="C539" i="19"/>
  <c r="C471" i="26"/>
  <c r="C571" i="19"/>
  <c r="C487" i="26"/>
  <c r="C587" i="19"/>
  <c r="C328" i="19"/>
  <c r="C228" i="26"/>
  <c r="F228" i="26" s="1"/>
  <c r="O27" i="27"/>
  <c r="O227" i="20" s="1"/>
  <c r="C244" i="26"/>
  <c r="F244" i="26" s="1"/>
  <c r="C344" i="19"/>
  <c r="O43" i="27"/>
  <c r="O243" i="20" s="1"/>
  <c r="O59" i="27"/>
  <c r="O259" i="20" s="1"/>
  <c r="C360" i="19"/>
  <c r="C260" i="26"/>
  <c r="F260" i="26" s="1"/>
  <c r="C392" i="19"/>
  <c r="C292" i="26"/>
  <c r="F292" i="26" s="1"/>
  <c r="O91" i="27"/>
  <c r="O291" i="20" s="1"/>
  <c r="C429" i="26"/>
  <c r="C529" i="19"/>
  <c r="S44" i="27"/>
  <c r="S244" i="20" s="1"/>
  <c r="C545" i="19"/>
  <c r="S60" i="27"/>
  <c r="S260" i="20" s="1"/>
  <c r="C477" i="26"/>
  <c r="S92" i="27"/>
  <c r="S292" i="20" s="1"/>
  <c r="O17" i="27"/>
  <c r="O217" i="20" s="1"/>
  <c r="C318" i="19"/>
  <c r="C234" i="26"/>
  <c r="F234" i="26" s="1"/>
  <c r="C334" i="19"/>
  <c r="O49" i="27"/>
  <c r="O249" i="20" s="1"/>
  <c r="C350" i="19"/>
  <c r="C266" i="26"/>
  <c r="F266" i="26" s="1"/>
  <c r="C366" i="19"/>
  <c r="O81" i="27"/>
  <c r="O281" i="20" s="1"/>
  <c r="C382" i="19"/>
  <c r="O97" i="27"/>
  <c r="O297" i="20" s="1"/>
  <c r="O14" i="27"/>
  <c r="O214" i="20" s="1"/>
  <c r="O62" i="27"/>
  <c r="O262" i="20" s="1"/>
  <c r="S62" i="27"/>
  <c r="S262" i="20" s="1"/>
  <c r="S20" i="27"/>
  <c r="S220" i="20" s="1"/>
  <c r="S27" i="27"/>
  <c r="S227" i="20" s="1"/>
  <c r="C444" i="26"/>
  <c r="S43" i="27"/>
  <c r="S243" i="20" s="1"/>
  <c r="O28" i="27"/>
  <c r="O228" i="20" s="1"/>
  <c r="C329" i="19"/>
  <c r="C245" i="26"/>
  <c r="F245" i="26" s="1"/>
  <c r="C345" i="19"/>
  <c r="O60" i="27"/>
  <c r="O260" i="20" s="1"/>
  <c r="C361" i="19"/>
  <c r="O92" i="27"/>
  <c r="O292" i="20" s="1"/>
  <c r="C393" i="19"/>
  <c r="Y19" i="40"/>
  <c r="V29" i="40"/>
  <c r="W29" i="40" s="1"/>
  <c r="C463" i="26"/>
  <c r="S36" i="27"/>
  <c r="S236" i="20" s="1"/>
  <c r="C501" i="26"/>
  <c r="C418" i="26"/>
  <c r="C518" i="19"/>
  <c r="S17" i="27"/>
  <c r="S217" i="20" s="1"/>
  <c r="C434" i="26"/>
  <c r="C534" i="19"/>
  <c r="S33" i="27"/>
  <c r="S233" i="20" s="1"/>
  <c r="C450" i="26"/>
  <c r="C550" i="19"/>
  <c r="S49" i="27"/>
  <c r="S249" i="20" s="1"/>
  <c r="C466" i="26"/>
  <c r="C566" i="19"/>
  <c r="S65" i="27"/>
  <c r="S265" i="20" s="1"/>
  <c r="C482" i="26"/>
  <c r="C582" i="19"/>
  <c r="S81" i="27"/>
  <c r="S281" i="20" s="1"/>
  <c r="C498" i="26"/>
  <c r="C598" i="19"/>
  <c r="S97" i="27"/>
  <c r="S297" i="20" s="1"/>
  <c r="C227" i="26"/>
  <c r="F227" i="26" s="1"/>
  <c r="C327" i="19"/>
  <c r="C243" i="26"/>
  <c r="F243" i="26" s="1"/>
  <c r="C343" i="19"/>
  <c r="C259" i="26"/>
  <c r="F259" i="26" s="1"/>
  <c r="C359" i="19"/>
  <c r="C275" i="26"/>
  <c r="F275" i="26" s="1"/>
  <c r="C375" i="19"/>
  <c r="C291" i="26"/>
  <c r="F291" i="26" s="1"/>
  <c r="C391" i="19"/>
  <c r="O90" i="27"/>
  <c r="O290" i="20" s="1"/>
  <c r="C411" i="26"/>
  <c r="C511" i="19"/>
  <c r="S10" i="27"/>
  <c r="S210" i="20" s="1"/>
  <c r="C316" i="19"/>
  <c r="C216" i="26"/>
  <c r="F216" i="26" s="1"/>
  <c r="O15" i="27"/>
  <c r="O215" i="20" s="1"/>
  <c r="O47" i="27"/>
  <c r="O247" i="20" s="1"/>
  <c r="C348" i="19"/>
  <c r="C248" i="26"/>
  <c r="F248" i="26" s="1"/>
  <c r="C380" i="19"/>
  <c r="C280" i="26"/>
  <c r="F280" i="26" s="1"/>
  <c r="O79" i="27"/>
  <c r="O279" i="20" s="1"/>
  <c r="C417" i="26"/>
  <c r="C517" i="19"/>
  <c r="C433" i="26"/>
  <c r="C533" i="19"/>
  <c r="C449" i="26"/>
  <c r="S64" i="27"/>
  <c r="S264" i="20" s="1"/>
  <c r="C565" i="19"/>
  <c r="C481" i="26"/>
  <c r="S96" i="27"/>
  <c r="S296" i="20" s="1"/>
  <c r="C597" i="19"/>
  <c r="O21" i="27"/>
  <c r="O221" i="20" s="1"/>
  <c r="C322" i="19"/>
  <c r="C238" i="26"/>
  <c r="F238" i="26" s="1"/>
  <c r="C338" i="19"/>
  <c r="O53" i="27"/>
  <c r="O253" i="20" s="1"/>
  <c r="C270" i="26"/>
  <c r="F270" i="26" s="1"/>
  <c r="C370" i="19"/>
  <c r="C286" i="26"/>
  <c r="F286" i="26" s="1"/>
  <c r="O101" i="27"/>
  <c r="O301" i="20" s="1"/>
  <c r="C402" i="19"/>
  <c r="S78" i="27"/>
  <c r="S278" i="20" s="1"/>
  <c r="S46" i="27"/>
  <c r="S246" i="20" s="1"/>
  <c r="S15" i="27"/>
  <c r="S215" i="20" s="1"/>
  <c r="S31" i="27"/>
  <c r="S231" i="20" s="1"/>
  <c r="C464" i="26"/>
  <c r="S95" i="27"/>
  <c r="S295" i="20" s="1"/>
  <c r="C496" i="26"/>
  <c r="O16" i="27"/>
  <c r="O216" i="20" s="1"/>
  <c r="C317" i="19"/>
  <c r="C233" i="26"/>
  <c r="F233" i="26" s="1"/>
  <c r="O48" i="27"/>
  <c r="O248" i="20" s="1"/>
  <c r="C349" i="19"/>
  <c r="C265" i="26"/>
  <c r="F265" i="26" s="1"/>
  <c r="O80" i="27"/>
  <c r="O280" i="20" s="1"/>
  <c r="C381" i="19"/>
  <c r="V57" i="40"/>
  <c r="W57" i="40" s="1"/>
  <c r="AA57" i="40"/>
  <c r="Y43" i="40"/>
  <c r="V41" i="40"/>
  <c r="W41" i="40" s="1"/>
  <c r="Z8" i="29"/>
  <c r="V40" i="40"/>
  <c r="W40" i="40" s="1"/>
  <c r="V52" i="40"/>
  <c r="W52" i="40" s="1"/>
  <c r="AE52" i="40"/>
  <c r="AF52" i="40" s="1"/>
  <c r="AG12" i="40" s="1"/>
  <c r="AE10" i="40"/>
  <c r="AF10" i="40" s="1"/>
  <c r="AG5" i="40" s="1"/>
  <c r="F285" i="19"/>
  <c r="F475" i="19"/>
  <c r="F492" i="19"/>
  <c r="F418" i="19"/>
  <c r="F261" i="19"/>
  <c r="F495" i="19"/>
  <c r="F482" i="19"/>
  <c r="F448" i="19"/>
  <c r="F485" i="19"/>
  <c r="F431" i="19"/>
  <c r="AD21" i="40"/>
  <c r="X16" i="40"/>
  <c r="Z16" i="40" s="1"/>
  <c r="V16" i="40"/>
  <c r="W16" i="40" s="1"/>
  <c r="AD39" i="40"/>
  <c r="AE39" i="40" s="1"/>
  <c r="AF39" i="40" s="1"/>
  <c r="Y7" i="40"/>
  <c r="Y38" i="40"/>
  <c r="AD27" i="40"/>
  <c r="AE27" i="40" s="1"/>
  <c r="AF27" i="40" s="1"/>
  <c r="AD57" i="40"/>
  <c r="AD33" i="40"/>
  <c r="AE33" i="40" s="1"/>
  <c r="AF33" i="40" s="1"/>
  <c r="Y8" i="40"/>
  <c r="AD35" i="40"/>
  <c r="AE35" i="40" s="1"/>
  <c r="AF35" i="40" s="1"/>
  <c r="AD59" i="40"/>
  <c r="AE59" i="40" s="1"/>
  <c r="AF59" i="40" s="1"/>
  <c r="AC46" i="40"/>
  <c r="V46" i="40"/>
  <c r="W46" i="40" s="1"/>
  <c r="Y20" i="40"/>
  <c r="AD28" i="40"/>
  <c r="AD11" i="40"/>
  <c r="AE11" i="40" s="1"/>
  <c r="AF11" i="40" s="1"/>
  <c r="X12" i="40"/>
  <c r="Z12" i="40" s="1"/>
  <c r="V12" i="40"/>
  <c r="W12" i="40" s="1"/>
  <c r="AD34" i="40"/>
  <c r="AC34" i="40"/>
  <c r="V34" i="40"/>
  <c r="W34" i="40" s="1"/>
  <c r="Y56" i="40"/>
  <c r="Y32" i="40"/>
  <c r="AD54" i="40"/>
  <c r="AE54" i="40" s="1"/>
  <c r="AF54" i="40" s="1"/>
  <c r="AD18" i="40"/>
  <c r="AE18" i="40" s="1"/>
  <c r="AF18" i="40" s="1"/>
  <c r="AD40" i="40"/>
  <c r="AE40" i="40" s="1"/>
  <c r="AF40" i="40" s="1"/>
  <c r="AG10" i="40" s="1"/>
  <c r="AD51" i="40"/>
  <c r="AE51" i="40" s="1"/>
  <c r="AF51" i="40" s="1"/>
  <c r="AD30" i="40"/>
  <c r="AE30" i="40" s="1"/>
  <c r="AF30" i="40" s="1"/>
  <c r="AC58" i="40"/>
  <c r="AE58" i="40" s="1"/>
  <c r="AF58" i="40" s="1"/>
  <c r="AG13" i="40" s="1"/>
  <c r="V58" i="40"/>
  <c r="W58" i="40" s="1"/>
  <c r="AA4" i="40"/>
  <c r="AC22" i="40"/>
  <c r="AE22" i="40" s="1"/>
  <c r="AF22" i="40" s="1"/>
  <c r="AG7" i="40" s="1"/>
  <c r="V22" i="40"/>
  <c r="W22" i="40" s="1"/>
  <c r="AD41" i="40"/>
  <c r="AE41" i="40" s="1"/>
  <c r="AF41" i="40" s="1"/>
  <c r="AD63" i="40"/>
  <c r="AE63" i="40" s="1"/>
  <c r="AF63" i="40" s="1"/>
  <c r="Y26" i="40"/>
  <c r="AD23" i="40"/>
  <c r="AE23" i="40" s="1"/>
  <c r="AF23" i="40" s="1"/>
  <c r="Y53" i="40"/>
  <c r="Y29" i="40"/>
  <c r="Y9" i="40"/>
  <c r="H10" i="34"/>
  <c r="AJ15" i="17" s="1"/>
  <c r="H18" i="34"/>
  <c r="AJ23" i="17" s="1"/>
  <c r="AK23" i="17" s="1"/>
  <c r="Z28" i="31" s="1"/>
  <c r="H5" i="34"/>
  <c r="AJ10" i="17" s="1"/>
  <c r="H13" i="34"/>
  <c r="AJ18" i="17" s="1"/>
  <c r="H21" i="34"/>
  <c r="AJ26" i="17" s="1"/>
  <c r="AK26" i="17" s="1"/>
  <c r="Z31" i="31" s="1"/>
  <c r="H4" i="34"/>
  <c r="H8" i="34"/>
  <c r="AJ13" i="17" s="1"/>
  <c r="H16" i="34"/>
  <c r="AJ21" i="17" s="1"/>
  <c r="AK21" i="17" s="1"/>
  <c r="Z26" i="31" s="1"/>
  <c r="H11" i="34"/>
  <c r="AJ16" i="17" s="1"/>
  <c r="H19" i="34"/>
  <c r="AJ24" i="17" s="1"/>
  <c r="AK24" i="17" s="1"/>
  <c r="Z29" i="31" s="1"/>
  <c r="H6" i="34"/>
  <c r="AJ11" i="17" s="1"/>
  <c r="H14" i="34"/>
  <c r="AJ19" i="17" s="1"/>
  <c r="H22" i="34"/>
  <c r="AJ27" i="17" s="1"/>
  <c r="AK27" i="17" s="1"/>
  <c r="Z32" i="31" s="1"/>
  <c r="H9" i="34"/>
  <c r="AJ14" i="17" s="1"/>
  <c r="H17" i="34"/>
  <c r="AJ22" i="17" s="1"/>
  <c r="AK22" i="17" s="1"/>
  <c r="Z27" i="31" s="1"/>
  <c r="H12" i="34"/>
  <c r="AJ17" i="17" s="1"/>
  <c r="H20" i="34"/>
  <c r="AJ25" i="17" s="1"/>
  <c r="AK25" i="17" s="1"/>
  <c r="Z30" i="31" s="1"/>
  <c r="H15" i="34"/>
  <c r="AJ20" i="17" s="1"/>
  <c r="H23" i="34"/>
  <c r="AJ28" i="17" s="1"/>
  <c r="AK28" i="17" s="1"/>
  <c r="Z33" i="31" s="1"/>
  <c r="H7" i="34"/>
  <c r="AJ12" i="17" s="1"/>
  <c r="H25" i="34"/>
  <c r="H33" i="34"/>
  <c r="H41" i="34"/>
  <c r="H49" i="34"/>
  <c r="H57" i="34"/>
  <c r="H65" i="34"/>
  <c r="H73" i="34"/>
  <c r="H81" i="34"/>
  <c r="H89" i="34"/>
  <c r="H97" i="34"/>
  <c r="H28" i="34"/>
  <c r="H36" i="34"/>
  <c r="H44" i="34"/>
  <c r="H52" i="34"/>
  <c r="H60" i="34"/>
  <c r="H68" i="34"/>
  <c r="H76" i="34"/>
  <c r="H84" i="34"/>
  <c r="H92" i="34"/>
  <c r="H100" i="34"/>
  <c r="H31" i="34"/>
  <c r="H39" i="34"/>
  <c r="H47" i="34"/>
  <c r="H55" i="34"/>
  <c r="H63" i="34"/>
  <c r="H71" i="34"/>
  <c r="H79" i="34"/>
  <c r="H87" i="34"/>
  <c r="H95" i="34"/>
  <c r="H103" i="34"/>
  <c r="H26" i="34"/>
  <c r="H34" i="34"/>
  <c r="H42" i="34"/>
  <c r="H29" i="34"/>
  <c r="H37" i="34"/>
  <c r="H45" i="34"/>
  <c r="H53" i="34"/>
  <c r="H61" i="34"/>
  <c r="H69" i="34"/>
  <c r="H77" i="34"/>
  <c r="H85" i="34"/>
  <c r="H93" i="34"/>
  <c r="H101" i="34"/>
  <c r="H38" i="34"/>
  <c r="H43" i="34"/>
  <c r="H51" i="34"/>
  <c r="H59" i="34"/>
  <c r="H67" i="34"/>
  <c r="H75" i="34"/>
  <c r="H83" i="34"/>
  <c r="H91" i="34"/>
  <c r="H99" i="34"/>
  <c r="H30" i="34"/>
  <c r="H35" i="34"/>
  <c r="H48" i="34"/>
  <c r="H56" i="34"/>
  <c r="H64" i="34"/>
  <c r="H72" i="34"/>
  <c r="H80" i="34"/>
  <c r="H88" i="34"/>
  <c r="H96" i="34"/>
  <c r="H40" i="34"/>
  <c r="H27" i="34"/>
  <c r="H32" i="34"/>
  <c r="H46" i="34"/>
  <c r="H50" i="34"/>
  <c r="H54" i="34"/>
  <c r="H58" i="34"/>
  <c r="H62" i="34"/>
  <c r="H66" i="34"/>
  <c r="H70" i="34"/>
  <c r="H74" i="34"/>
  <c r="H78" i="34"/>
  <c r="H82" i="34"/>
  <c r="H86" i="34"/>
  <c r="H90" i="34"/>
  <c r="H94" i="34"/>
  <c r="H98" i="34"/>
  <c r="H102" i="34"/>
  <c r="H24" i="34"/>
  <c r="AD45" i="40"/>
  <c r="AE45" i="40" s="1"/>
  <c r="AF45" i="40" s="1"/>
  <c r="Q6" i="34"/>
  <c r="AH33" i="17" s="1"/>
  <c r="Q10" i="34"/>
  <c r="AH37" i="17" s="1"/>
  <c r="Q14" i="34"/>
  <c r="AH41" i="17" s="1"/>
  <c r="Q18" i="34"/>
  <c r="AH45" i="17" s="1"/>
  <c r="Q8" i="34"/>
  <c r="AH35" i="17" s="1"/>
  <c r="Q16" i="34"/>
  <c r="AH43" i="17" s="1"/>
  <c r="Q9" i="34"/>
  <c r="AH36" i="17" s="1"/>
  <c r="Q17" i="34"/>
  <c r="AH44" i="17" s="1"/>
  <c r="Q11" i="34"/>
  <c r="AH38" i="17" s="1"/>
  <c r="Q4" i="34"/>
  <c r="Q12" i="34"/>
  <c r="AH39" i="17" s="1"/>
  <c r="Q5" i="34"/>
  <c r="AH32" i="17" s="1"/>
  <c r="Q13" i="34"/>
  <c r="AH40" i="17" s="1"/>
  <c r="Q7" i="34"/>
  <c r="AH34" i="17" s="1"/>
  <c r="Q15" i="34"/>
  <c r="AH42" i="17" s="1"/>
  <c r="Q23" i="34"/>
  <c r="Q31" i="34"/>
  <c r="Q39" i="34"/>
  <c r="Q47" i="34"/>
  <c r="Q26" i="34"/>
  <c r="Q34" i="34"/>
  <c r="Q42" i="34"/>
  <c r="Q50" i="34"/>
  <c r="Q24" i="34"/>
  <c r="Q32" i="34"/>
  <c r="Q40" i="34"/>
  <c r="Q48" i="34"/>
  <c r="Q19" i="34"/>
  <c r="Q27" i="34"/>
  <c r="Q35" i="34"/>
  <c r="Q43" i="34"/>
  <c r="Q51" i="34"/>
  <c r="Q22" i="34"/>
  <c r="Q30" i="34"/>
  <c r="Q38" i="34"/>
  <c r="Q46" i="34"/>
  <c r="Q25" i="34"/>
  <c r="Q33" i="34"/>
  <c r="Q41" i="34"/>
  <c r="Q49" i="34"/>
  <c r="Q28" i="34"/>
  <c r="Q44" i="34"/>
  <c r="Q29" i="34"/>
  <c r="Q45" i="34"/>
  <c r="Q20" i="34"/>
  <c r="Q36" i="34"/>
  <c r="Q52" i="34"/>
  <c r="Q21" i="34"/>
  <c r="Q37" i="34"/>
  <c r="Q53" i="34"/>
  <c r="AC28" i="40"/>
  <c r="V28" i="40"/>
  <c r="W28" i="40" s="1"/>
  <c r="Y44" i="40"/>
  <c r="M7" i="34"/>
  <c r="AD34" i="17" s="1"/>
  <c r="M11" i="34"/>
  <c r="AD38" i="17" s="1"/>
  <c r="M15" i="34"/>
  <c r="AD42" i="17" s="1"/>
  <c r="M5" i="34"/>
  <c r="AD32" i="17" s="1"/>
  <c r="M9" i="34"/>
  <c r="AD36" i="17" s="1"/>
  <c r="M13" i="34"/>
  <c r="AD40" i="17" s="1"/>
  <c r="M17" i="34"/>
  <c r="AD44" i="17" s="1"/>
  <c r="AD31" i="17"/>
  <c r="M6" i="34"/>
  <c r="AD33" i="17" s="1"/>
  <c r="M10" i="34"/>
  <c r="AD37" i="17" s="1"/>
  <c r="M14" i="34"/>
  <c r="AD41" i="17" s="1"/>
  <c r="M18" i="34"/>
  <c r="AD45" i="17" s="1"/>
  <c r="M8" i="34"/>
  <c r="AD35" i="17" s="1"/>
  <c r="M16" i="34"/>
  <c r="AD43" i="17" s="1"/>
  <c r="M12" i="34"/>
  <c r="AD39" i="17" s="1"/>
  <c r="M20" i="34"/>
  <c r="M28" i="34"/>
  <c r="M36" i="34"/>
  <c r="M44" i="34"/>
  <c r="M52" i="34"/>
  <c r="M23" i="34"/>
  <c r="M31" i="34"/>
  <c r="M39" i="34"/>
  <c r="M47" i="34"/>
  <c r="M21" i="34"/>
  <c r="M29" i="34"/>
  <c r="M37" i="34"/>
  <c r="M45" i="34"/>
  <c r="M53" i="34"/>
  <c r="M24" i="34"/>
  <c r="M32" i="34"/>
  <c r="M40" i="34"/>
  <c r="M48" i="34"/>
  <c r="M19" i="34"/>
  <c r="M27" i="34"/>
  <c r="M35" i="34"/>
  <c r="M43" i="34"/>
  <c r="M51" i="34"/>
  <c r="M22" i="34"/>
  <c r="M30" i="34"/>
  <c r="M38" i="34"/>
  <c r="M46" i="34"/>
  <c r="M34" i="34"/>
  <c r="M49" i="34"/>
  <c r="M42" i="34"/>
  <c r="M25" i="34"/>
  <c r="M50" i="34"/>
  <c r="M33" i="34"/>
  <c r="M26" i="34"/>
  <c r="M41" i="34"/>
  <c r="C12" i="34"/>
  <c r="AD17" i="17" s="1"/>
  <c r="C20" i="34"/>
  <c r="AD25" i="17" s="1"/>
  <c r="C7" i="34"/>
  <c r="C15" i="34"/>
  <c r="AD20" i="17" s="1"/>
  <c r="C23" i="34"/>
  <c r="AD28" i="17" s="1"/>
  <c r="C5" i="34"/>
  <c r="C13" i="34"/>
  <c r="AD18" i="17" s="1"/>
  <c r="C21" i="34"/>
  <c r="AD26" i="17" s="1"/>
  <c r="C4" i="34"/>
  <c r="C8" i="34"/>
  <c r="C16" i="34"/>
  <c r="AD21" i="17" s="1"/>
  <c r="C11" i="34"/>
  <c r="AD16" i="17" s="1"/>
  <c r="C19" i="34"/>
  <c r="AD24" i="17" s="1"/>
  <c r="C6" i="34"/>
  <c r="C14" i="34"/>
  <c r="AD19" i="17" s="1"/>
  <c r="C22" i="34"/>
  <c r="AD27" i="17" s="1"/>
  <c r="C17" i="34"/>
  <c r="AD22" i="17" s="1"/>
  <c r="C18" i="34"/>
  <c r="AD23" i="17" s="1"/>
  <c r="C9" i="34"/>
  <c r="AD14" i="17" s="1"/>
  <c r="C10" i="34"/>
  <c r="AD15" i="17" s="1"/>
  <c r="C26" i="34"/>
  <c r="C34" i="34"/>
  <c r="C42" i="34"/>
  <c r="C50" i="34"/>
  <c r="C58" i="34"/>
  <c r="C66" i="34"/>
  <c r="C74" i="34"/>
  <c r="C82" i="34"/>
  <c r="C24" i="34"/>
  <c r="C32" i="34"/>
  <c r="C40" i="34"/>
  <c r="C48" i="34"/>
  <c r="C56" i="34"/>
  <c r="C64" i="34"/>
  <c r="C72" i="34"/>
  <c r="C80" i="34"/>
  <c r="C88" i="34"/>
  <c r="C96" i="34"/>
  <c r="C30" i="34"/>
  <c r="C38" i="34"/>
  <c r="C46" i="34"/>
  <c r="C54" i="34"/>
  <c r="C36" i="34"/>
  <c r="C43" i="34"/>
  <c r="C67" i="34"/>
  <c r="C70" i="34"/>
  <c r="C83" i="34"/>
  <c r="C86" i="34"/>
  <c r="C89" i="34"/>
  <c r="C29" i="34"/>
  <c r="C33" i="34"/>
  <c r="C47" i="34"/>
  <c r="C92" i="34"/>
  <c r="C95" i="34"/>
  <c r="C98" i="34"/>
  <c r="C44" i="34"/>
  <c r="C51" i="34"/>
  <c r="C61" i="34"/>
  <c r="C77" i="34"/>
  <c r="C101" i="34"/>
  <c r="C37" i="34"/>
  <c r="C41" i="34"/>
  <c r="C55" i="34"/>
  <c r="C65" i="34"/>
  <c r="C68" i="34"/>
  <c r="C71" i="34"/>
  <c r="C81" i="34"/>
  <c r="C84" i="34"/>
  <c r="C87" i="34"/>
  <c r="C90" i="34"/>
  <c r="C27" i="34"/>
  <c r="C52" i="34"/>
  <c r="C59" i="34"/>
  <c r="C62" i="34"/>
  <c r="C75" i="34"/>
  <c r="C78" i="34"/>
  <c r="C93" i="34"/>
  <c r="C99" i="34"/>
  <c r="C102" i="34"/>
  <c r="C28" i="34"/>
  <c r="C35" i="34"/>
  <c r="C69" i="34"/>
  <c r="C85" i="34"/>
  <c r="C91" i="34"/>
  <c r="C94" i="34"/>
  <c r="C97" i="34"/>
  <c r="C25" i="34"/>
  <c r="C39" i="34"/>
  <c r="C76" i="34"/>
  <c r="C49" i="34"/>
  <c r="C60" i="34"/>
  <c r="C73" i="34"/>
  <c r="C31" i="34"/>
  <c r="C45" i="34"/>
  <c r="C103" i="34"/>
  <c r="C57" i="34"/>
  <c r="C79" i="34"/>
  <c r="C100" i="34"/>
  <c r="C53" i="34"/>
  <c r="C63" i="34"/>
  <c r="AD42" i="40"/>
  <c r="AE42" i="40" s="1"/>
  <c r="AF42" i="40" s="1"/>
  <c r="Y60" i="40"/>
  <c r="Y36" i="40"/>
  <c r="Y62" i="40"/>
  <c r="AD15" i="40"/>
  <c r="AE15" i="40" s="1"/>
  <c r="AF15" i="40" s="1"/>
  <c r="R8" i="34"/>
  <c r="AJ35" i="17" s="1"/>
  <c r="AK35" i="17" s="1"/>
  <c r="R16" i="34"/>
  <c r="AJ43" i="17" s="1"/>
  <c r="AK43" i="17" s="1"/>
  <c r="R11" i="34"/>
  <c r="AJ38" i="17" s="1"/>
  <c r="AK38" i="17" s="1"/>
  <c r="R6" i="34"/>
  <c r="AJ33" i="17" s="1"/>
  <c r="AK33" i="17" s="1"/>
  <c r="R14" i="34"/>
  <c r="AJ41" i="17" s="1"/>
  <c r="AK41" i="17" s="1"/>
  <c r="R9" i="34"/>
  <c r="AJ36" i="17" s="1"/>
  <c r="AK36" i="17" s="1"/>
  <c r="R17" i="34"/>
  <c r="AJ44" i="17" s="1"/>
  <c r="AK44" i="17" s="1"/>
  <c r="R4" i="34"/>
  <c r="AJ31" i="17" s="1"/>
  <c r="R12" i="34"/>
  <c r="AJ39" i="17" s="1"/>
  <c r="AK39" i="17" s="1"/>
  <c r="R7" i="34"/>
  <c r="AJ34" i="17" s="1"/>
  <c r="AK34" i="17" s="1"/>
  <c r="R15" i="34"/>
  <c r="AJ42" i="17" s="1"/>
  <c r="AK42" i="17" s="1"/>
  <c r="R10" i="34"/>
  <c r="AJ37" i="17" s="1"/>
  <c r="AK37" i="17" s="1"/>
  <c r="R18" i="34"/>
  <c r="AJ45" i="17" s="1"/>
  <c r="AK45" i="17" s="1"/>
  <c r="R5" i="34"/>
  <c r="AJ32" i="17" s="1"/>
  <c r="R13" i="34"/>
  <c r="AJ40" i="17" s="1"/>
  <c r="AK40" i="17" s="1"/>
  <c r="R20" i="34"/>
  <c r="R28" i="34"/>
  <c r="R36" i="34"/>
  <c r="R44" i="34"/>
  <c r="R52" i="34"/>
  <c r="R23" i="34"/>
  <c r="R31" i="34"/>
  <c r="R39" i="34"/>
  <c r="R47" i="34"/>
  <c r="R21" i="34"/>
  <c r="R29" i="34"/>
  <c r="R37" i="34"/>
  <c r="R45" i="34"/>
  <c r="R53" i="34"/>
  <c r="R24" i="34"/>
  <c r="R32" i="34"/>
  <c r="R40" i="34"/>
  <c r="R48" i="34"/>
  <c r="R19" i="34"/>
  <c r="R27" i="34"/>
  <c r="R35" i="34"/>
  <c r="R43" i="34"/>
  <c r="R51" i="34"/>
  <c r="R22" i="34"/>
  <c r="R30" i="34"/>
  <c r="R38" i="34"/>
  <c r="R46" i="34"/>
  <c r="R33" i="34"/>
  <c r="R49" i="34"/>
  <c r="R34" i="34"/>
  <c r="R50" i="34"/>
  <c r="R25" i="34"/>
  <c r="R41" i="34"/>
  <c r="R26" i="34"/>
  <c r="R42" i="34"/>
  <c r="Y14" i="40"/>
  <c r="AD47" i="40"/>
  <c r="AE47" i="40" s="1"/>
  <c r="AF47" i="40" s="1"/>
  <c r="Y48" i="40"/>
  <c r="Y24" i="40"/>
  <c r="D5" i="34" l="1"/>
  <c r="D9" i="34"/>
  <c r="D13" i="34"/>
  <c r="D17" i="34"/>
  <c r="D21" i="34"/>
  <c r="D25" i="34"/>
  <c r="D29" i="34"/>
  <c r="D33" i="34"/>
  <c r="D37" i="34"/>
  <c r="D41" i="34"/>
  <c r="D45" i="34"/>
  <c r="D49" i="34"/>
  <c r="D53" i="34"/>
  <c r="D57" i="34"/>
  <c r="D61" i="34"/>
  <c r="D65" i="34"/>
  <c r="D69" i="34"/>
  <c r="D73" i="34"/>
  <c r="D77" i="34"/>
  <c r="D81" i="34"/>
  <c r="D85" i="34"/>
  <c r="D89" i="34"/>
  <c r="D93" i="34"/>
  <c r="D97" i="34"/>
  <c r="D101" i="34"/>
  <c r="D11" i="34"/>
  <c r="D23" i="34"/>
  <c r="D31" i="34"/>
  <c r="D39" i="34"/>
  <c r="D47" i="34"/>
  <c r="D55" i="34"/>
  <c r="D63" i="34"/>
  <c r="D71" i="34"/>
  <c r="D79" i="34"/>
  <c r="D91" i="34"/>
  <c r="D99" i="34"/>
  <c r="D8" i="34"/>
  <c r="D12" i="34"/>
  <c r="D16" i="34"/>
  <c r="D20" i="34"/>
  <c r="D24" i="34"/>
  <c r="D28" i="34"/>
  <c r="D32" i="34"/>
  <c r="D36" i="34"/>
  <c r="D40" i="34"/>
  <c r="D44" i="34"/>
  <c r="D48" i="34"/>
  <c r="D52" i="34"/>
  <c r="D56" i="34"/>
  <c r="D60" i="34"/>
  <c r="D64" i="34"/>
  <c r="D68" i="34"/>
  <c r="D72" i="34"/>
  <c r="D76" i="34"/>
  <c r="D80" i="34"/>
  <c r="D84" i="34"/>
  <c r="D88" i="34"/>
  <c r="D92" i="34"/>
  <c r="D96" i="34"/>
  <c r="D100" i="34"/>
  <c r="D6" i="34"/>
  <c r="D10" i="34"/>
  <c r="D14" i="34"/>
  <c r="D18" i="34"/>
  <c r="D22" i="34"/>
  <c r="D26" i="34"/>
  <c r="D30" i="34"/>
  <c r="D34" i="34"/>
  <c r="D38" i="34"/>
  <c r="D42" i="34"/>
  <c r="D46" i="34"/>
  <c r="D50" i="34"/>
  <c r="D54" i="34"/>
  <c r="D58" i="34"/>
  <c r="D62" i="34"/>
  <c r="D66" i="34"/>
  <c r="D70" i="34"/>
  <c r="D74" i="34"/>
  <c r="D78" i="34"/>
  <c r="D82" i="34"/>
  <c r="D86" i="34"/>
  <c r="D90" i="34"/>
  <c r="D94" i="34"/>
  <c r="D98" i="34"/>
  <c r="D102" i="34"/>
  <c r="D7" i="34"/>
  <c r="D15" i="34"/>
  <c r="D19" i="34"/>
  <c r="D27" i="34"/>
  <c r="D35" i="34"/>
  <c r="D43" i="34"/>
  <c r="D51" i="34"/>
  <c r="D59" i="34"/>
  <c r="D67" i="34"/>
  <c r="D75" i="34"/>
  <c r="D83" i="34"/>
  <c r="D87" i="34"/>
  <c r="D95" i="34"/>
  <c r="AE21" i="40"/>
  <c r="AF21" i="40" s="1"/>
  <c r="Y50" i="40"/>
  <c r="K5" i="15"/>
  <c r="L4" i="19" s="1"/>
  <c r="Q4" i="19" s="1"/>
  <c r="C525" i="19"/>
  <c r="C576" i="19"/>
  <c r="F576" i="19" s="1"/>
  <c r="C537" i="19"/>
  <c r="F537" i="19" s="1"/>
  <c r="C560" i="19"/>
  <c r="F560" i="19" s="1"/>
  <c r="C596" i="19"/>
  <c r="C505" i="19"/>
  <c r="C544" i="19"/>
  <c r="F544" i="19" s="1"/>
  <c r="C532" i="19"/>
  <c r="C593" i="19"/>
  <c r="C580" i="19"/>
  <c r="F580" i="19" s="1"/>
  <c r="C581" i="19"/>
  <c r="F581" i="19" s="1"/>
  <c r="C528" i="19"/>
  <c r="C577" i="19"/>
  <c r="F577" i="19" s="1"/>
  <c r="C600" i="19"/>
  <c r="F600" i="19" s="1"/>
  <c r="C549" i="19"/>
  <c r="F549" i="19" s="1"/>
  <c r="C561" i="19"/>
  <c r="C564" i="19"/>
  <c r="C513" i="19"/>
  <c r="F513" i="19" s="1"/>
  <c r="C514" i="19"/>
  <c r="F514" i="19" s="1"/>
  <c r="C552" i="19"/>
  <c r="F552" i="19" s="1"/>
  <c r="C548" i="19"/>
  <c r="F548" i="19" s="1"/>
  <c r="C536" i="19"/>
  <c r="F536" i="19" s="1"/>
  <c r="C516" i="19"/>
  <c r="F516" i="19" s="1"/>
  <c r="C556" i="19"/>
  <c r="C569" i="19"/>
  <c r="F569" i="19" s="1"/>
  <c r="C589" i="19"/>
  <c r="F589" i="19" s="1"/>
  <c r="C592" i="19"/>
  <c r="F592" i="19" s="1"/>
  <c r="C524" i="19"/>
  <c r="F524" i="19" s="1"/>
  <c r="C553" i="19"/>
  <c r="F553" i="19" s="1"/>
  <c r="AE37" i="40"/>
  <c r="AF37" i="40" s="1"/>
  <c r="AB9" i="17"/>
  <c r="U14" i="31" s="1"/>
  <c r="J11" i="15"/>
  <c r="K10" i="19" s="1"/>
  <c r="J13" i="15"/>
  <c r="K12" i="19" s="1"/>
  <c r="J10" i="15"/>
  <c r="K9" i="19" s="1"/>
  <c r="J12" i="15"/>
  <c r="K11" i="19" s="1"/>
  <c r="AE57" i="40"/>
  <c r="AF57" i="40" s="1"/>
  <c r="AD31" i="40"/>
  <c r="AE31" i="40" s="1"/>
  <c r="AF31" i="40" s="1"/>
  <c r="C377" i="19"/>
  <c r="F377" i="19" s="1"/>
  <c r="C342" i="19"/>
  <c r="F342" i="19" s="1"/>
  <c r="C357" i="19"/>
  <c r="F357" i="19" s="1"/>
  <c r="C386" i="19"/>
  <c r="F386" i="19" s="1"/>
  <c r="C337" i="19"/>
  <c r="F337" i="19" s="1"/>
  <c r="C397" i="19"/>
  <c r="F397" i="19" s="1"/>
  <c r="C333" i="19"/>
  <c r="C378" i="19"/>
  <c r="C353" i="19"/>
  <c r="F353" i="19" s="1"/>
  <c r="C398" i="19"/>
  <c r="F398" i="19" s="1"/>
  <c r="C326" i="19"/>
  <c r="F326" i="19" s="1"/>
  <c r="C389" i="19"/>
  <c r="F389" i="19" s="1"/>
  <c r="C325" i="19"/>
  <c r="F325" i="19" s="1"/>
  <c r="C354" i="19"/>
  <c r="C365" i="19"/>
  <c r="C390" i="19"/>
  <c r="C321" i="19"/>
  <c r="F321" i="19" s="1"/>
  <c r="K4" i="15"/>
  <c r="L3" i="19" s="1"/>
  <c r="G4" i="34"/>
  <c r="G78" i="34"/>
  <c r="G71" i="34"/>
  <c r="G62" i="34"/>
  <c r="G26" i="34"/>
  <c r="G89" i="34"/>
  <c r="G58" i="34"/>
  <c r="G20" i="34"/>
  <c r="AH25" i="17" s="1"/>
  <c r="Y30" i="31" s="1"/>
  <c r="G91" i="34"/>
  <c r="G60" i="34"/>
  <c r="G22" i="34"/>
  <c r="AH27" i="17" s="1"/>
  <c r="Y32" i="31" s="1"/>
  <c r="G85" i="34"/>
  <c r="G87" i="34"/>
  <c r="G72" i="34"/>
  <c r="G39" i="34"/>
  <c r="G95" i="34"/>
  <c r="G32" i="34"/>
  <c r="G88" i="34"/>
  <c r="G80" i="34"/>
  <c r="G33" i="34"/>
  <c r="G97" i="34"/>
  <c r="G66" i="34"/>
  <c r="G35" i="34"/>
  <c r="G99" i="34"/>
  <c r="G68" i="34"/>
  <c r="G29" i="34"/>
  <c r="G93" i="34"/>
  <c r="G64" i="34"/>
  <c r="G48" i="34"/>
  <c r="G17" i="34"/>
  <c r="AH22" i="17" s="1"/>
  <c r="Y27" i="31" s="1"/>
  <c r="G70" i="34"/>
  <c r="G56" i="34"/>
  <c r="G55" i="34"/>
  <c r="G41" i="34"/>
  <c r="G6" i="34"/>
  <c r="AH11" i="17" s="1"/>
  <c r="Y16" i="31" s="1"/>
  <c r="G74" i="34"/>
  <c r="G43" i="34"/>
  <c r="G14" i="34"/>
  <c r="AH19" i="17" s="1"/>
  <c r="Y24" i="31" s="1"/>
  <c r="G76" i="34"/>
  <c r="G37" i="34"/>
  <c r="G101" i="34"/>
  <c r="G46" i="34"/>
  <c r="G86" i="34"/>
  <c r="G38" i="34"/>
  <c r="G31" i="34"/>
  <c r="G30" i="34"/>
  <c r="G49" i="34"/>
  <c r="G19" i="34"/>
  <c r="AH24" i="17" s="1"/>
  <c r="Y29" i="31" s="1"/>
  <c r="G82" i="34"/>
  <c r="G51" i="34"/>
  <c r="G21" i="34"/>
  <c r="AH26" i="17" s="1"/>
  <c r="Y31" i="31" s="1"/>
  <c r="G84" i="34"/>
  <c r="G45" i="34"/>
  <c r="G25" i="34"/>
  <c r="G63" i="34"/>
  <c r="G47" i="34"/>
  <c r="G16" i="34"/>
  <c r="AH21" i="17" s="1"/>
  <c r="Y26" i="31" s="1"/>
  <c r="G11" i="34"/>
  <c r="AH16" i="17" s="1"/>
  <c r="Y21" i="31" s="1"/>
  <c r="G79" i="34"/>
  <c r="G57" i="34"/>
  <c r="G27" i="34"/>
  <c r="G90" i="34"/>
  <c r="G59" i="34"/>
  <c r="G28" i="34"/>
  <c r="G92" i="34"/>
  <c r="G53" i="34"/>
  <c r="G10" i="34"/>
  <c r="AH15" i="17" s="1"/>
  <c r="Y20" i="31" s="1"/>
  <c r="G40" i="34"/>
  <c r="G103" i="34"/>
  <c r="G54" i="34"/>
  <c r="G5" i="34"/>
  <c r="AH10" i="17" s="1"/>
  <c r="Y15" i="31" s="1"/>
  <c r="G65" i="34"/>
  <c r="G34" i="34"/>
  <c r="G98" i="34"/>
  <c r="G67" i="34"/>
  <c r="G36" i="34"/>
  <c r="G100" i="34"/>
  <c r="G61" i="34"/>
  <c r="G24" i="34"/>
  <c r="G102" i="34"/>
  <c r="G12" i="34"/>
  <c r="AH17" i="17" s="1"/>
  <c r="Y22" i="31" s="1"/>
  <c r="G73" i="34"/>
  <c r="G42" i="34"/>
  <c r="G7" i="34"/>
  <c r="AH12" i="17" s="1"/>
  <c r="Y17" i="31" s="1"/>
  <c r="G75" i="34"/>
  <c r="G44" i="34"/>
  <c r="G8" i="34"/>
  <c r="AH13" i="17" s="1"/>
  <c r="Y18" i="31" s="1"/>
  <c r="G69" i="34"/>
  <c r="G9" i="34"/>
  <c r="AH14" i="17" s="1"/>
  <c r="Y19" i="31" s="1"/>
  <c r="G23" i="34"/>
  <c r="AH28" i="17" s="1"/>
  <c r="Y33" i="31" s="1"/>
  <c r="G96" i="34"/>
  <c r="G94" i="34"/>
  <c r="G18" i="34"/>
  <c r="AH23" i="17" s="1"/>
  <c r="Y28" i="31" s="1"/>
  <c r="G81" i="34"/>
  <c r="G50" i="34"/>
  <c r="G13" i="34"/>
  <c r="AH18" i="17" s="1"/>
  <c r="Y23" i="31" s="1"/>
  <c r="G83" i="34"/>
  <c r="G52" i="34"/>
  <c r="G15" i="34"/>
  <c r="AH20" i="17" s="1"/>
  <c r="Y25" i="31" s="1"/>
  <c r="G77" i="34"/>
  <c r="S6" i="34"/>
  <c r="S52" i="34"/>
  <c r="S48" i="34"/>
  <c r="S38" i="34"/>
  <c r="S29" i="34"/>
  <c r="S19" i="34"/>
  <c r="S36" i="34"/>
  <c r="S50" i="34"/>
  <c r="S49" i="34"/>
  <c r="S32" i="34"/>
  <c r="S47" i="34"/>
  <c r="S30" i="34"/>
  <c r="S21" i="34"/>
  <c r="S11" i="34"/>
  <c r="S33" i="34"/>
  <c r="S16" i="34"/>
  <c r="S39" i="34"/>
  <c r="S22" i="34"/>
  <c r="S13" i="34"/>
  <c r="S42" i="34"/>
  <c r="S17" i="34"/>
  <c r="S31" i="34"/>
  <c r="S14" i="34"/>
  <c r="S4" i="34"/>
  <c r="S44" i="34"/>
  <c r="S26" i="34"/>
  <c r="S40" i="34"/>
  <c r="S23" i="34"/>
  <c r="S5" i="34"/>
  <c r="S51" i="34"/>
  <c r="S34" i="34"/>
  <c r="S28" i="34"/>
  <c r="S10" i="34"/>
  <c r="S41" i="34"/>
  <c r="S24" i="34"/>
  <c r="S15" i="34"/>
  <c r="S53" i="34"/>
  <c r="S43" i="34"/>
  <c r="S20" i="34"/>
  <c r="S18" i="34"/>
  <c r="S12" i="34"/>
  <c r="S25" i="34"/>
  <c r="S8" i="34"/>
  <c r="S7" i="34"/>
  <c r="S45" i="34"/>
  <c r="S35" i="34"/>
  <c r="S9" i="34"/>
  <c r="S46" i="34"/>
  <c r="S37" i="34"/>
  <c r="S27" i="34"/>
  <c r="I32" i="34"/>
  <c r="I38" i="34"/>
  <c r="I102" i="34"/>
  <c r="I41" i="34"/>
  <c r="I6" i="34"/>
  <c r="I84" i="34"/>
  <c r="I31" i="34"/>
  <c r="I74" i="34"/>
  <c r="I69" i="34"/>
  <c r="I72" i="34"/>
  <c r="I91" i="34"/>
  <c r="I9" i="34"/>
  <c r="I47" i="34"/>
  <c r="I57" i="34"/>
  <c r="I100" i="34"/>
  <c r="I26" i="34"/>
  <c r="I56" i="34"/>
  <c r="I95" i="34"/>
  <c r="I46" i="34"/>
  <c r="I5" i="34"/>
  <c r="I49" i="34"/>
  <c r="I28" i="34"/>
  <c r="I92" i="34"/>
  <c r="I39" i="34"/>
  <c r="I82" i="34"/>
  <c r="I61" i="34"/>
  <c r="I64" i="34"/>
  <c r="I83" i="34"/>
  <c r="I103" i="34"/>
  <c r="I29" i="34"/>
  <c r="I10" i="34"/>
  <c r="I12" i="34"/>
  <c r="I13" i="34"/>
  <c r="I62" i="34"/>
  <c r="I14" i="34"/>
  <c r="I65" i="34"/>
  <c r="I44" i="34"/>
  <c r="I7" i="34"/>
  <c r="I34" i="34"/>
  <c r="I98" i="34"/>
  <c r="I45" i="34"/>
  <c r="I48" i="34"/>
  <c r="I67" i="34"/>
  <c r="I87" i="34"/>
  <c r="I17" i="34"/>
  <c r="I8" i="34"/>
  <c r="I70" i="34"/>
  <c r="I18" i="34"/>
  <c r="I73" i="34"/>
  <c r="I52" i="34"/>
  <c r="I11" i="34"/>
  <c r="I42" i="34"/>
  <c r="I101" i="34"/>
  <c r="I40" i="34"/>
  <c r="I35" i="34"/>
  <c r="I59" i="34"/>
  <c r="I79" i="34"/>
  <c r="I37" i="34"/>
  <c r="I78" i="34"/>
  <c r="I22" i="34"/>
  <c r="I81" i="34"/>
  <c r="I60" i="34"/>
  <c r="I15" i="34"/>
  <c r="I50" i="34"/>
  <c r="I93" i="34"/>
  <c r="I96" i="34"/>
  <c r="I21" i="34"/>
  <c r="I51" i="34"/>
  <c r="I71" i="34"/>
  <c r="I36" i="34"/>
  <c r="I90" i="34"/>
  <c r="I75" i="34"/>
  <c r="I27" i="34"/>
  <c r="I4" i="34"/>
  <c r="I86" i="34"/>
  <c r="I25" i="34"/>
  <c r="I89" i="34"/>
  <c r="I68" i="34"/>
  <c r="I19" i="34"/>
  <c r="I58" i="34"/>
  <c r="I85" i="34"/>
  <c r="I88" i="34"/>
  <c r="I16" i="34"/>
  <c r="I43" i="34"/>
  <c r="I63" i="34"/>
  <c r="I54" i="34"/>
  <c r="I53" i="34"/>
  <c r="I24" i="34"/>
  <c r="I30" i="34"/>
  <c r="I94" i="34"/>
  <c r="I33" i="34"/>
  <c r="I97" i="34"/>
  <c r="I76" i="34"/>
  <c r="I23" i="34"/>
  <c r="I66" i="34"/>
  <c r="I77" i="34"/>
  <c r="I80" i="34"/>
  <c r="I99" i="34"/>
  <c r="I20" i="34"/>
  <c r="I55" i="34"/>
  <c r="L4" i="34"/>
  <c r="L24" i="34"/>
  <c r="L32" i="34"/>
  <c r="L40" i="34"/>
  <c r="L48" i="34"/>
  <c r="L30" i="34"/>
  <c r="L25" i="34"/>
  <c r="L33" i="34"/>
  <c r="L41" i="34"/>
  <c r="L49" i="34"/>
  <c r="L46" i="34"/>
  <c r="L26" i="34"/>
  <c r="L34" i="34"/>
  <c r="L42" i="34"/>
  <c r="L50" i="34"/>
  <c r="L31" i="34"/>
  <c r="L19" i="34"/>
  <c r="L27" i="34"/>
  <c r="L35" i="34"/>
  <c r="L43" i="34"/>
  <c r="L51" i="34"/>
  <c r="L23" i="34"/>
  <c r="L47" i="34"/>
  <c r="L20" i="34"/>
  <c r="L28" i="34"/>
  <c r="L36" i="34"/>
  <c r="L44" i="34"/>
  <c r="L52" i="34"/>
  <c r="L38" i="34"/>
  <c r="L21" i="34"/>
  <c r="L29" i="34"/>
  <c r="L37" i="34"/>
  <c r="L45" i="34"/>
  <c r="L53" i="34"/>
  <c r="L22" i="34"/>
  <c r="L39" i="34"/>
  <c r="L17" i="34"/>
  <c r="AB44" i="17" s="1"/>
  <c r="L18" i="34"/>
  <c r="AB45" i="17" s="1"/>
  <c r="L7" i="34"/>
  <c r="AB34" i="17" s="1"/>
  <c r="L10" i="34"/>
  <c r="AB37" i="17" s="1"/>
  <c r="L6" i="34"/>
  <c r="AB33" i="17" s="1"/>
  <c r="L14" i="34"/>
  <c r="AB41" i="17" s="1"/>
  <c r="L8" i="34"/>
  <c r="AB35" i="17" s="1"/>
  <c r="L5" i="34"/>
  <c r="AB32" i="17" s="1"/>
  <c r="L12" i="34"/>
  <c r="AB39" i="17" s="1"/>
  <c r="L11" i="34"/>
  <c r="AB38" i="17" s="1"/>
  <c r="L15" i="34"/>
  <c r="AB42" i="17" s="1"/>
  <c r="L9" i="34"/>
  <c r="AB36" i="17" s="1"/>
  <c r="L16" i="34"/>
  <c r="AB43" i="17" s="1"/>
  <c r="L13" i="34"/>
  <c r="AB40" i="17" s="1"/>
  <c r="D103" i="34"/>
  <c r="D4" i="34"/>
  <c r="H13" i="29" s="1"/>
  <c r="Z13" i="29" s="1"/>
  <c r="AX6" i="35"/>
  <c r="AX4" i="29"/>
  <c r="N4" i="34"/>
  <c r="N31" i="34"/>
  <c r="N47" i="34"/>
  <c r="N28" i="34"/>
  <c r="N14" i="34"/>
  <c r="N34" i="34"/>
  <c r="N21" i="34"/>
  <c r="N37" i="34"/>
  <c r="N43" i="34"/>
  <c r="N30" i="34"/>
  <c r="N16" i="34"/>
  <c r="N32" i="34"/>
  <c r="N52" i="34"/>
  <c r="N39" i="34"/>
  <c r="N24" i="34"/>
  <c r="N20" i="34"/>
  <c r="N13" i="34"/>
  <c r="N26" i="34"/>
  <c r="N8" i="34"/>
  <c r="N15" i="34"/>
  <c r="N53" i="34"/>
  <c r="N48" i="34"/>
  <c r="N50" i="34"/>
  <c r="N27" i="34"/>
  <c r="N19" i="34"/>
  <c r="N12" i="34"/>
  <c r="N22" i="34"/>
  <c r="N7" i="34"/>
  <c r="N49" i="34"/>
  <c r="N44" i="34"/>
  <c r="N46" i="34"/>
  <c r="N18" i="34"/>
  <c r="N17" i="34"/>
  <c r="N45" i="34"/>
  <c r="N40" i="34"/>
  <c r="N42" i="34"/>
  <c r="N10" i="34"/>
  <c r="N9" i="34"/>
  <c r="N33" i="34"/>
  <c r="N41" i="34"/>
  <c r="N35" i="34"/>
  <c r="N29" i="34"/>
  <c r="N5" i="34"/>
  <c r="N36" i="34"/>
  <c r="N51" i="34"/>
  <c r="N23" i="34"/>
  <c r="N11" i="34"/>
  <c r="N38" i="34"/>
  <c r="N25" i="34"/>
  <c r="N6" i="34"/>
  <c r="J8" i="15"/>
  <c r="K7" i="19" s="1"/>
  <c r="C207" i="19" s="1"/>
  <c r="J4" i="40"/>
  <c r="U16" i="37"/>
  <c r="N16" i="37"/>
  <c r="AB16" i="37"/>
  <c r="L16" i="37"/>
  <c r="N10" i="37"/>
  <c r="AB10" i="37"/>
  <c r="U10" i="37"/>
  <c r="L10" i="37"/>
  <c r="AE23" i="17"/>
  <c r="V28" i="31" s="1"/>
  <c r="AE25" i="17"/>
  <c r="V30" i="31" s="1"/>
  <c r="AE22" i="17"/>
  <c r="V27" i="31" s="1"/>
  <c r="AE27" i="17"/>
  <c r="V32" i="31" s="1"/>
  <c r="AE26" i="17"/>
  <c r="V31" i="31" s="1"/>
  <c r="AJ9" i="17"/>
  <c r="AE24" i="17"/>
  <c r="V29" i="31" s="1"/>
  <c r="AE28" i="17"/>
  <c r="V33" i="31" s="1"/>
  <c r="AE21" i="17"/>
  <c r="V26" i="31" s="1"/>
  <c r="F395" i="19"/>
  <c r="F602" i="19"/>
  <c r="F554" i="19"/>
  <c r="F360" i="19"/>
  <c r="F584" i="19"/>
  <c r="F521" i="19"/>
  <c r="AD43" i="40"/>
  <c r="AE43" i="40" s="1"/>
  <c r="AF43" i="40" s="1"/>
  <c r="F564" i="19"/>
  <c r="F370" i="19"/>
  <c r="F359" i="19"/>
  <c r="F566" i="19"/>
  <c r="F528" i="19"/>
  <c r="F371" i="19"/>
  <c r="F540" i="19"/>
  <c r="F378" i="19"/>
  <c r="F541" i="19"/>
  <c r="F567" i="19"/>
  <c r="F399" i="19"/>
  <c r="F558" i="19"/>
  <c r="F401" i="19"/>
  <c r="F322" i="19"/>
  <c r="F375" i="19"/>
  <c r="F534" i="19"/>
  <c r="F387" i="19"/>
  <c r="F557" i="19"/>
  <c r="F526" i="19"/>
  <c r="F333" i="19"/>
  <c r="F361" i="19"/>
  <c r="F350" i="19"/>
  <c r="F539" i="19"/>
  <c r="AD5" i="40"/>
  <c r="AE5" i="40" s="1"/>
  <c r="AF5" i="40" s="1"/>
  <c r="F340" i="19"/>
  <c r="F520" i="19"/>
  <c r="F381" i="19"/>
  <c r="F317" i="19"/>
  <c r="F511" i="19"/>
  <c r="F518" i="19"/>
  <c r="AD19" i="40"/>
  <c r="AE19" i="40" s="1"/>
  <c r="AF19" i="40" s="1"/>
  <c r="F345" i="19"/>
  <c r="F334" i="19"/>
  <c r="F561" i="19"/>
  <c r="F587" i="19"/>
  <c r="F578" i="19"/>
  <c r="F530" i="19"/>
  <c r="AD61" i="40"/>
  <c r="AE61" i="40" s="1"/>
  <c r="AF61" i="40" s="1"/>
  <c r="F372" i="19"/>
  <c r="F335" i="19"/>
  <c r="F510" i="19"/>
  <c r="F390" i="19"/>
  <c r="F331" i="19"/>
  <c r="F586" i="19"/>
  <c r="F328" i="19"/>
  <c r="F330" i="19"/>
  <c r="F519" i="19"/>
  <c r="F323" i="19"/>
  <c r="F373" i="19"/>
  <c r="F351" i="19"/>
  <c r="F384" i="19"/>
  <c r="F354" i="19"/>
  <c r="F597" i="19"/>
  <c r="F533" i="19"/>
  <c r="F343" i="19"/>
  <c r="F598" i="19"/>
  <c r="F344" i="19"/>
  <c r="F355" i="19"/>
  <c r="F362" i="19"/>
  <c r="F525" i="19"/>
  <c r="F383" i="19"/>
  <c r="F590" i="19"/>
  <c r="F542" i="19"/>
  <c r="F368" i="19"/>
  <c r="F379" i="19"/>
  <c r="F565" i="19"/>
  <c r="F556" i="19"/>
  <c r="F394" i="19"/>
  <c r="F583" i="19"/>
  <c r="F348" i="19"/>
  <c r="F546" i="19"/>
  <c r="F585" i="19"/>
  <c r="F365" i="19"/>
  <c r="F380" i="19"/>
  <c r="F550" i="19"/>
  <c r="F393" i="19"/>
  <c r="F329" i="19"/>
  <c r="F382" i="19"/>
  <c r="F318" i="19"/>
  <c r="F545" i="19"/>
  <c r="F392" i="19"/>
  <c r="F571" i="19"/>
  <c r="F562" i="19"/>
  <c r="Y6" i="40"/>
  <c r="F572" i="19"/>
  <c r="F319" i="19"/>
  <c r="F374" i="19"/>
  <c r="F538" i="19"/>
  <c r="F363" i="19"/>
  <c r="F596" i="19"/>
  <c r="F532" i="19"/>
  <c r="F402" i="19"/>
  <c r="F338" i="19"/>
  <c r="F517" i="19"/>
  <c r="F391" i="19"/>
  <c r="F327" i="19"/>
  <c r="F339" i="19"/>
  <c r="AD17" i="40"/>
  <c r="Y17" i="40"/>
  <c r="F346" i="19"/>
  <c r="F573" i="19"/>
  <c r="F509" i="19"/>
  <c r="F367" i="19"/>
  <c r="F574" i="19"/>
  <c r="F369" i="19"/>
  <c r="F400" i="19"/>
  <c r="F349" i="19"/>
  <c r="F316" i="19"/>
  <c r="F582" i="19"/>
  <c r="F366" i="19"/>
  <c r="F593" i="19"/>
  <c r="F529" i="19"/>
  <c r="F507" i="19"/>
  <c r="F594" i="19"/>
  <c r="F508" i="19"/>
  <c r="F358" i="19"/>
  <c r="F601" i="19"/>
  <c r="F570" i="19"/>
  <c r="F522" i="19"/>
  <c r="F347" i="19"/>
  <c r="AD13" i="17"/>
  <c r="J9" i="15"/>
  <c r="K8" i="19" s="1"/>
  <c r="AD11" i="17"/>
  <c r="J6" i="15"/>
  <c r="K5" i="19" s="1"/>
  <c r="AD12" i="17"/>
  <c r="J7" i="15"/>
  <c r="K6" i="19" s="1"/>
  <c r="AE28" i="40"/>
  <c r="AF28" i="40" s="1"/>
  <c r="AG8" i="40" s="1"/>
  <c r="AD10" i="17"/>
  <c r="J5" i="15"/>
  <c r="K4" i="19" s="1"/>
  <c r="AD9" i="17"/>
  <c r="J4" i="15"/>
  <c r="K3" i="19" s="1"/>
  <c r="AE46" i="40"/>
  <c r="AF46" i="40" s="1"/>
  <c r="AG11" i="40" s="1"/>
  <c r="AE34" i="40"/>
  <c r="AF34" i="40" s="1"/>
  <c r="AG9" i="40" s="1"/>
  <c r="Y12" i="40"/>
  <c r="AD44" i="40"/>
  <c r="AE44" i="40" s="1"/>
  <c r="AF44" i="40" s="1"/>
  <c r="AD53" i="40"/>
  <c r="AE53" i="40" s="1"/>
  <c r="AF53" i="40" s="1"/>
  <c r="AD50" i="40"/>
  <c r="AE50" i="40" s="1"/>
  <c r="AF50" i="40" s="1"/>
  <c r="Y16" i="40"/>
  <c r="AD36" i="40"/>
  <c r="AE36" i="40" s="1"/>
  <c r="AF36" i="40" s="1"/>
  <c r="AD26" i="40"/>
  <c r="AE26" i="40" s="1"/>
  <c r="AF26" i="40" s="1"/>
  <c r="AD32" i="40"/>
  <c r="AE32" i="40" s="1"/>
  <c r="AF32" i="40" s="1"/>
  <c r="AD38" i="40"/>
  <c r="AE38" i="40" s="1"/>
  <c r="AF38" i="40" s="1"/>
  <c r="AD7" i="40"/>
  <c r="AE7" i="40" s="1"/>
  <c r="AF7" i="40" s="1"/>
  <c r="AD48" i="40"/>
  <c r="AE48" i="40" s="1"/>
  <c r="AF48" i="40" s="1"/>
  <c r="AD9" i="40"/>
  <c r="AE9" i="40" s="1"/>
  <c r="AF9" i="40" s="1"/>
  <c r="AH31" i="17"/>
  <c r="A10" i="40"/>
  <c r="A11" i="40" s="1"/>
  <c r="A12" i="40" s="1"/>
  <c r="A13" i="40" s="1"/>
  <c r="A14" i="40" s="1"/>
  <c r="A15" i="40" s="1"/>
  <c r="A4" i="40"/>
  <c r="A5" i="40" s="1"/>
  <c r="A6" i="40" s="1"/>
  <c r="A7" i="40" s="1"/>
  <c r="A8" i="40" s="1"/>
  <c r="A9" i="40" s="1"/>
  <c r="AI52" i="40"/>
  <c r="AI40" i="40"/>
  <c r="AI28" i="40"/>
  <c r="AI16" i="40"/>
  <c r="AI4" i="40"/>
  <c r="AI58" i="40"/>
  <c r="AI46" i="40"/>
  <c r="AI34" i="40"/>
  <c r="AI22" i="40"/>
  <c r="AI10" i="40"/>
  <c r="A40" i="40"/>
  <c r="A41" i="40" s="1"/>
  <c r="A42" i="40" s="1"/>
  <c r="A43" i="40" s="1"/>
  <c r="A44" i="40" s="1"/>
  <c r="A45" i="40" s="1"/>
  <c r="A28" i="40"/>
  <c r="A29" i="40" s="1"/>
  <c r="A30" i="40" s="1"/>
  <c r="A31" i="40" s="1"/>
  <c r="A32" i="40" s="1"/>
  <c r="A33" i="40" s="1"/>
  <c r="A46" i="40"/>
  <c r="A47" i="40" s="1"/>
  <c r="A48" i="40" s="1"/>
  <c r="A49" i="40" s="1"/>
  <c r="A50" i="40" s="1"/>
  <c r="A51" i="40" s="1"/>
  <c r="A34" i="40"/>
  <c r="A35" i="40" s="1"/>
  <c r="A36" i="40" s="1"/>
  <c r="A37" i="40" s="1"/>
  <c r="A38" i="40" s="1"/>
  <c r="A39" i="40" s="1"/>
  <c r="A52" i="40"/>
  <c r="A53" i="40" s="1"/>
  <c r="A54" i="40" s="1"/>
  <c r="A55" i="40" s="1"/>
  <c r="A56" i="40" s="1"/>
  <c r="A57" i="40" s="1"/>
  <c r="A58" i="40"/>
  <c r="A59" i="40" s="1"/>
  <c r="A60" i="40" s="1"/>
  <c r="A61" i="40" s="1"/>
  <c r="A62" i="40" s="1"/>
  <c r="A63" i="40" s="1"/>
  <c r="A22" i="40"/>
  <c r="A23" i="40" s="1"/>
  <c r="A24" i="40" s="1"/>
  <c r="A25" i="40" s="1"/>
  <c r="A26" i="40" s="1"/>
  <c r="A27" i="40" s="1"/>
  <c r="A16" i="40"/>
  <c r="A17" i="40" s="1"/>
  <c r="A18" i="40" s="1"/>
  <c r="A19" i="40" s="1"/>
  <c r="A20" i="40" s="1"/>
  <c r="A21" i="40" s="1"/>
  <c r="AD60" i="40"/>
  <c r="AE60" i="40" s="1"/>
  <c r="AF60" i="40" s="1"/>
  <c r="AD56" i="40"/>
  <c r="AE56" i="40" s="1"/>
  <c r="AF56" i="40" s="1"/>
  <c r="AD14" i="40"/>
  <c r="AE14" i="40" s="1"/>
  <c r="AF14" i="40" s="1"/>
  <c r="AD29" i="40"/>
  <c r="AE29" i="40" s="1"/>
  <c r="AF29" i="40" s="1"/>
  <c r="AD24" i="40"/>
  <c r="AE24" i="40" s="1"/>
  <c r="AF24" i="40" s="1"/>
  <c r="AD62" i="40"/>
  <c r="AE62" i="40" s="1"/>
  <c r="AF62" i="40" s="1"/>
  <c r="AD20" i="40"/>
  <c r="AE20" i="40" s="1"/>
  <c r="AF20" i="40" s="1"/>
  <c r="AD8" i="40"/>
  <c r="AE8" i="40" s="1"/>
  <c r="AF8" i="40" s="1"/>
  <c r="AE19" i="17" l="1"/>
  <c r="V24" i="31" s="1"/>
  <c r="H4" i="35"/>
  <c r="AE18" i="17"/>
  <c r="V23" i="31" s="1"/>
  <c r="AE20" i="17"/>
  <c r="V25" i="31" s="1"/>
  <c r="H4" i="29"/>
  <c r="Z4" i="29" s="1"/>
  <c r="AF5" i="29"/>
  <c r="AX5" i="29" s="1"/>
  <c r="H6" i="35"/>
  <c r="Z6" i="35" s="1"/>
  <c r="K6" i="16"/>
  <c r="C404" i="19"/>
  <c r="S3" i="20"/>
  <c r="S2" i="20"/>
  <c r="H5" i="29"/>
  <c r="Z5" i="29" s="1"/>
  <c r="C403" i="19"/>
  <c r="O11" i="20"/>
  <c r="C212" i="19"/>
  <c r="H12" i="29"/>
  <c r="Z12" i="29" s="1"/>
  <c r="H11" i="35"/>
  <c r="Z11" i="35" s="1"/>
  <c r="H13" i="35"/>
  <c r="Z13" i="35" s="1"/>
  <c r="H9" i="35"/>
  <c r="Z9" i="35" s="1"/>
  <c r="H14" i="35"/>
  <c r="Z14" i="35" s="1"/>
  <c r="H5" i="35"/>
  <c r="Z5" i="35" s="1"/>
  <c r="H12" i="35"/>
  <c r="Z12" i="35" s="1"/>
  <c r="H10" i="35"/>
  <c r="Z10" i="35" s="1"/>
  <c r="J14" i="16"/>
  <c r="O9" i="20"/>
  <c r="C210" i="19"/>
  <c r="H10" i="29"/>
  <c r="Z10" i="29" s="1"/>
  <c r="O10" i="20"/>
  <c r="C211" i="19"/>
  <c r="H9" i="29"/>
  <c r="Z9" i="29" s="1"/>
  <c r="H11" i="29"/>
  <c r="Z11" i="29" s="1"/>
  <c r="C209" i="19"/>
  <c r="O8" i="20"/>
  <c r="O6" i="20"/>
  <c r="K4" i="16"/>
  <c r="L3" i="26" s="1"/>
  <c r="AX4" i="35"/>
  <c r="J9" i="16"/>
  <c r="J111" i="15" s="1"/>
  <c r="J12" i="16"/>
  <c r="J114" i="15" s="1"/>
  <c r="Z7" i="29"/>
  <c r="J10" i="16"/>
  <c r="K9" i="26" s="1"/>
  <c r="C209" i="26" s="1"/>
  <c r="J6" i="16"/>
  <c r="K5" i="26" s="1"/>
  <c r="K106" i="19" s="1"/>
  <c r="J5" i="16"/>
  <c r="K4" i="26" s="1"/>
  <c r="K105" i="19" s="1"/>
  <c r="J7" i="16"/>
  <c r="K6" i="26" s="1"/>
  <c r="K107" i="19" s="1"/>
  <c r="J4" i="16"/>
  <c r="K3" i="26" s="1"/>
  <c r="J8" i="16"/>
  <c r="K7" i="26" s="1"/>
  <c r="K108" i="19" s="1"/>
  <c r="Z6" i="29"/>
  <c r="J13" i="16"/>
  <c r="K12" i="26" s="1"/>
  <c r="O11" i="27" s="1"/>
  <c r="O211" i="20" s="1"/>
  <c r="J11" i="16"/>
  <c r="K10" i="26" s="1"/>
  <c r="O9" i="27" s="1"/>
  <c r="O209" i="20" s="1"/>
  <c r="A10" i="37"/>
  <c r="A11" i="37" s="1"/>
  <c r="A12" i="37" s="1"/>
  <c r="A13" i="37" s="1"/>
  <c r="A14" i="37" s="1"/>
  <c r="A15" i="37" s="1"/>
  <c r="AI40" i="37"/>
  <c r="A52" i="37"/>
  <c r="A53" i="37" s="1"/>
  <c r="A54" i="37" s="1"/>
  <c r="A55" i="37" s="1"/>
  <c r="A56" i="37" s="1"/>
  <c r="A57" i="37" s="1"/>
  <c r="AI58" i="37"/>
  <c r="A58" i="37"/>
  <c r="A59" i="37" s="1"/>
  <c r="A60" i="37" s="1"/>
  <c r="A61" i="37" s="1"/>
  <c r="A62" i="37" s="1"/>
  <c r="A63" i="37" s="1"/>
  <c r="AI46" i="37"/>
  <c r="AI34" i="37"/>
  <c r="AI22" i="37"/>
  <c r="A46" i="37"/>
  <c r="A47" i="37" s="1"/>
  <c r="A48" i="37" s="1"/>
  <c r="A49" i="37" s="1"/>
  <c r="A50" i="37" s="1"/>
  <c r="A51" i="37" s="1"/>
  <c r="AI4" i="37"/>
  <c r="AI16" i="37"/>
  <c r="AI52" i="37"/>
  <c r="AB31" i="17"/>
  <c r="A16" i="37"/>
  <c r="A17" i="37" s="1"/>
  <c r="A18" i="37" s="1"/>
  <c r="A19" i="37" s="1"/>
  <c r="A20" i="37" s="1"/>
  <c r="A21" i="37" s="1"/>
  <c r="J4" i="37"/>
  <c r="A4" i="37"/>
  <c r="A5" i="37" s="1"/>
  <c r="A6" i="37" s="1"/>
  <c r="A7" i="37" s="1"/>
  <c r="A8" i="37" s="1"/>
  <c r="A9" i="37" s="1"/>
  <c r="A34" i="37"/>
  <c r="A35" i="37" s="1"/>
  <c r="A36" i="37" s="1"/>
  <c r="A37" i="37" s="1"/>
  <c r="A38" i="37" s="1"/>
  <c r="A39" i="37" s="1"/>
  <c r="A22" i="37"/>
  <c r="A23" i="37" s="1"/>
  <c r="A24" i="37" s="1"/>
  <c r="A25" i="37" s="1"/>
  <c r="A26" i="37" s="1"/>
  <c r="A27" i="37" s="1"/>
  <c r="AI28" i="37"/>
  <c r="A28" i="37"/>
  <c r="A29" i="37" s="1"/>
  <c r="A30" i="37" s="1"/>
  <c r="A31" i="37" s="1"/>
  <c r="A32" i="37" s="1"/>
  <c r="A33" i="37" s="1"/>
  <c r="A40" i="37"/>
  <c r="A41" i="37" s="1"/>
  <c r="A42" i="37" s="1"/>
  <c r="A43" i="37" s="1"/>
  <c r="A44" i="37" s="1"/>
  <c r="A45" i="37" s="1"/>
  <c r="AI10" i="37"/>
  <c r="AS3" i="37" s="1"/>
  <c r="AT17" i="37" s="1"/>
  <c r="AH9" i="17"/>
  <c r="Y14" i="31" s="1"/>
  <c r="Z7" i="35"/>
  <c r="Z8" i="35"/>
  <c r="Z4" i="35"/>
  <c r="L4" i="40"/>
  <c r="AB4" i="40"/>
  <c r="N4" i="40"/>
  <c r="U4" i="40"/>
  <c r="AE17" i="40"/>
  <c r="AF17" i="40" s="1"/>
  <c r="AE15" i="17"/>
  <c r="V20" i="31" s="1"/>
  <c r="AC10" i="37"/>
  <c r="AE10" i="37" s="1"/>
  <c r="AF10" i="37" s="1"/>
  <c r="AG5" i="37" s="1"/>
  <c r="V10" i="37"/>
  <c r="W10" i="37" s="1"/>
  <c r="V16" i="37"/>
  <c r="W16" i="37" s="1"/>
  <c r="AC16" i="37"/>
  <c r="AE16" i="37" s="1"/>
  <c r="AF16" i="37" s="1"/>
  <c r="AG6" i="37" s="1"/>
  <c r="AE32" i="17"/>
  <c r="AE17" i="17"/>
  <c r="V22" i="31" s="1"/>
  <c r="AE16" i="17"/>
  <c r="V21" i="31" s="1"/>
  <c r="AE9" i="17"/>
  <c r="AE11" i="17"/>
  <c r="AE14" i="17"/>
  <c r="AE10" i="17"/>
  <c r="AE12" i="17"/>
  <c r="AE13" i="17"/>
  <c r="AD6" i="40"/>
  <c r="AE6" i="40" s="1"/>
  <c r="AF6" i="40" s="1"/>
  <c r="O7" i="20"/>
  <c r="C208" i="19"/>
  <c r="C206" i="19"/>
  <c r="O5" i="20"/>
  <c r="C205" i="19"/>
  <c r="O4" i="20"/>
  <c r="C204" i="19"/>
  <c r="O3" i="20"/>
  <c r="C203" i="19"/>
  <c r="O2" i="20"/>
  <c r="AY3" i="40"/>
  <c r="AI23" i="40"/>
  <c r="AL22" i="40"/>
  <c r="AM22" i="40" s="1"/>
  <c r="BN3" i="40"/>
  <c r="AI53" i="40"/>
  <c r="AL52" i="40"/>
  <c r="AM52" i="40" s="1"/>
  <c r="BE3" i="40"/>
  <c r="AI35" i="40"/>
  <c r="AL34" i="40"/>
  <c r="AM34" i="40" s="1"/>
  <c r="BK3" i="40"/>
  <c r="AI47" i="40"/>
  <c r="AL46" i="40"/>
  <c r="AM46" i="40" s="1"/>
  <c r="BQ3" i="40"/>
  <c r="AI59" i="40"/>
  <c r="AL58" i="40"/>
  <c r="AM58" i="40" s="1"/>
  <c r="AP3" i="40"/>
  <c r="AL4" i="40"/>
  <c r="AM4" i="40" s="1"/>
  <c r="AI5" i="40"/>
  <c r="AV3" i="40"/>
  <c r="AL16" i="40"/>
  <c r="AM16" i="40" s="1"/>
  <c r="AI17" i="40"/>
  <c r="AI29" i="40"/>
  <c r="AL28" i="40"/>
  <c r="AM28" i="40" s="1"/>
  <c r="BB3" i="40"/>
  <c r="AD12" i="40"/>
  <c r="AE12" i="40" s="1"/>
  <c r="AF12" i="40" s="1"/>
  <c r="AS3" i="40"/>
  <c r="AI11" i="40"/>
  <c r="AL10" i="40"/>
  <c r="AM10" i="40" s="1"/>
  <c r="BH3" i="40"/>
  <c r="AI41" i="40"/>
  <c r="AL40" i="40"/>
  <c r="AM40" i="40" s="1"/>
  <c r="AD16" i="40"/>
  <c r="AE16" i="40" s="1"/>
  <c r="AF16" i="40" s="1"/>
  <c r="AG6" i="40" s="1"/>
  <c r="L5" i="26" l="1"/>
  <c r="Q5" i="26" s="1"/>
  <c r="K108" i="15"/>
  <c r="K106" i="15"/>
  <c r="K13" i="26"/>
  <c r="J116" i="15"/>
  <c r="K11" i="26"/>
  <c r="C211" i="26" s="1"/>
  <c r="K8" i="26"/>
  <c r="C208" i="26" s="1"/>
  <c r="C308" i="19"/>
  <c r="C307" i="19"/>
  <c r="J110" i="15"/>
  <c r="C210" i="26"/>
  <c r="AT25" i="37"/>
  <c r="AT46" i="37"/>
  <c r="K111" i="19"/>
  <c r="AT15" i="37"/>
  <c r="AT6" i="37"/>
  <c r="AT38" i="37"/>
  <c r="AT7" i="37"/>
  <c r="J113" i="15"/>
  <c r="O8" i="27"/>
  <c r="O208" i="20" s="1"/>
  <c r="K110" i="19"/>
  <c r="AT54" i="37"/>
  <c r="AT30" i="37"/>
  <c r="AT57" i="37"/>
  <c r="AT14" i="37"/>
  <c r="AT52" i="37"/>
  <c r="AT43" i="37"/>
  <c r="AT23" i="37"/>
  <c r="AT40" i="37"/>
  <c r="AT33" i="37"/>
  <c r="AT44" i="37"/>
  <c r="AT21" i="37"/>
  <c r="AT39" i="37"/>
  <c r="J112" i="15"/>
  <c r="AT36" i="37"/>
  <c r="AT32" i="37"/>
  <c r="AT22" i="37"/>
  <c r="AT4" i="37"/>
  <c r="J108" i="15"/>
  <c r="J107" i="15"/>
  <c r="AT13" i="37"/>
  <c r="AT55" i="37"/>
  <c r="AT24" i="37"/>
  <c r="AT19" i="37"/>
  <c r="AT9" i="37"/>
  <c r="AT28" i="37"/>
  <c r="AT8" i="37"/>
  <c r="AT59" i="37"/>
  <c r="AT29" i="37"/>
  <c r="AT35" i="37"/>
  <c r="AT58" i="37"/>
  <c r="AT63" i="37"/>
  <c r="AT48" i="37"/>
  <c r="AT20" i="37"/>
  <c r="AT53" i="37"/>
  <c r="AT26" i="37"/>
  <c r="AT56" i="37"/>
  <c r="AT60" i="37"/>
  <c r="AT41" i="37"/>
  <c r="AT16" i="37"/>
  <c r="AT18" i="37"/>
  <c r="AT12" i="37"/>
  <c r="AT34" i="37"/>
  <c r="AT11" i="37"/>
  <c r="AT61" i="37"/>
  <c r="J109" i="15"/>
  <c r="J106" i="15"/>
  <c r="C207" i="26"/>
  <c r="O6" i="27"/>
  <c r="O206" i="20" s="1"/>
  <c r="AT31" i="37"/>
  <c r="AT62" i="37"/>
  <c r="AT47" i="37"/>
  <c r="J115" i="15"/>
  <c r="AL10" i="37"/>
  <c r="AM10" i="37" s="1"/>
  <c r="AT5" i="37"/>
  <c r="AT10" i="37"/>
  <c r="AT50" i="37"/>
  <c r="AT51" i="37"/>
  <c r="AT49" i="37"/>
  <c r="AT42" i="37"/>
  <c r="AT45" i="37"/>
  <c r="K113" i="19"/>
  <c r="AI11" i="37"/>
  <c r="AT37" i="37"/>
  <c r="AT27" i="37"/>
  <c r="C212" i="26"/>
  <c r="AI23" i="37"/>
  <c r="AL22" i="37"/>
  <c r="AM22" i="37" s="1"/>
  <c r="AY3" i="37"/>
  <c r="L4" i="37"/>
  <c r="AB4" i="37"/>
  <c r="U4" i="37"/>
  <c r="Z4" i="37"/>
  <c r="AD4" i="37" s="1"/>
  <c r="N4" i="37"/>
  <c r="AL34" i="37"/>
  <c r="AM34" i="37" s="1"/>
  <c r="BE3" i="37"/>
  <c r="AI35" i="37"/>
  <c r="AL46" i="37"/>
  <c r="AM46" i="37" s="1"/>
  <c r="AI47" i="37"/>
  <c r="BK3" i="37"/>
  <c r="BN3" i="37"/>
  <c r="AI53" i="37"/>
  <c r="AL52" i="37"/>
  <c r="AM52" i="37" s="1"/>
  <c r="AI59" i="37"/>
  <c r="BQ3" i="37"/>
  <c r="AL58" i="37"/>
  <c r="AM58" i="37" s="1"/>
  <c r="AL28" i="37"/>
  <c r="AM28" i="37" s="1"/>
  <c r="AI29" i="37"/>
  <c r="BB3" i="37"/>
  <c r="AV3" i="37"/>
  <c r="AI17" i="37"/>
  <c r="AL16" i="37"/>
  <c r="AM16" i="37" s="1"/>
  <c r="AL4" i="37"/>
  <c r="AM4" i="37" s="1"/>
  <c r="AI5" i="37"/>
  <c r="AP3" i="37"/>
  <c r="BH3" i="37"/>
  <c r="AL40" i="37"/>
  <c r="AM40" i="37" s="1"/>
  <c r="AI41" i="37"/>
  <c r="AC4" i="40"/>
  <c r="AE4" i="40" s="1"/>
  <c r="AF4" i="40" s="1"/>
  <c r="AG4" i="40" s="1"/>
  <c r="V4" i="40"/>
  <c r="W4" i="40" s="1"/>
  <c r="K104" i="19"/>
  <c r="AK32" i="17"/>
  <c r="C503" i="19"/>
  <c r="L104" i="19"/>
  <c r="C403" i="26"/>
  <c r="S2" i="27"/>
  <c r="S202" i="20" s="1"/>
  <c r="C204" i="26"/>
  <c r="O3" i="27"/>
  <c r="O203" i="20" s="1"/>
  <c r="O4" i="27"/>
  <c r="O204" i="20" s="1"/>
  <c r="C205" i="26"/>
  <c r="C306" i="19"/>
  <c r="C206" i="26"/>
  <c r="O5" i="27"/>
  <c r="O205" i="20" s="1"/>
  <c r="O2" i="27"/>
  <c r="O202" i="20" s="1"/>
  <c r="C203" i="26"/>
  <c r="D203" i="19"/>
  <c r="F203" i="19" s="1"/>
  <c r="D221" i="19"/>
  <c r="D252" i="19"/>
  <c r="D251" i="19"/>
  <c r="D238" i="19"/>
  <c r="D280" i="19"/>
  <c r="D219" i="19"/>
  <c r="D215" i="19"/>
  <c r="F215" i="19" s="1"/>
  <c r="D273" i="19"/>
  <c r="D214" i="19"/>
  <c r="F214" i="19" s="1"/>
  <c r="D218" i="19"/>
  <c r="D246" i="19"/>
  <c r="D235" i="19"/>
  <c r="D300" i="19"/>
  <c r="D250" i="19"/>
  <c r="D233" i="19"/>
  <c r="D234" i="19"/>
  <c r="D260" i="19"/>
  <c r="D285" i="19"/>
  <c r="D247" i="19"/>
  <c r="D222" i="19"/>
  <c r="D207" i="19"/>
  <c r="F207" i="19" s="1"/>
  <c r="D224" i="19"/>
  <c r="D206" i="19"/>
  <c r="F206" i="19" s="1"/>
  <c r="D269" i="19"/>
  <c r="D236" i="19"/>
  <c r="D228" i="19"/>
  <c r="D241" i="19"/>
  <c r="D267" i="19"/>
  <c r="D261" i="19"/>
  <c r="D289" i="19"/>
  <c r="D212" i="19"/>
  <c r="F212" i="19" s="1"/>
  <c r="D231" i="19"/>
  <c r="D274" i="19"/>
  <c r="D240" i="19"/>
  <c r="D209" i="19"/>
  <c r="F209" i="19" s="1"/>
  <c r="D299" i="19"/>
  <c r="D278" i="19"/>
  <c r="D248" i="19"/>
  <c r="D270" i="19"/>
  <c r="D262" i="19"/>
  <c r="D225" i="19"/>
  <c r="D298" i="19"/>
  <c r="D292" i="19"/>
  <c r="D271" i="19"/>
  <c r="D297" i="19"/>
  <c r="D244" i="19"/>
  <c r="D255" i="19"/>
  <c r="D217" i="19"/>
  <c r="D259" i="19"/>
  <c r="D243" i="19"/>
  <c r="D227" i="19"/>
  <c r="D301" i="19"/>
  <c r="D226" i="19"/>
  <c r="D302" i="19"/>
  <c r="D257" i="19"/>
  <c r="D275" i="19"/>
  <c r="D264" i="19"/>
  <c r="D279" i="19"/>
  <c r="D205" i="19"/>
  <c r="F205" i="19" s="1"/>
  <c r="D210" i="19"/>
  <c r="F210" i="19" s="1"/>
  <c r="D277" i="19"/>
  <c r="D294" i="19"/>
  <c r="D258" i="19"/>
  <c r="D237" i="19"/>
  <c r="D229" i="19"/>
  <c r="D256" i="19"/>
  <c r="D281" i="19"/>
  <c r="D295" i="19"/>
  <c r="D272" i="19"/>
  <c r="D213" i="19"/>
  <c r="F213" i="19" s="1"/>
  <c r="D223" i="19"/>
  <c r="D293" i="19"/>
  <c r="D211" i="19"/>
  <c r="F211" i="19" s="1"/>
  <c r="D216" i="19"/>
  <c r="F216" i="19" s="1"/>
  <c r="D208" i="19"/>
  <c r="F208" i="19" s="1"/>
  <c r="D230" i="19"/>
  <c r="D266" i="19"/>
  <c r="D286" i="19"/>
  <c r="D249" i="19"/>
  <c r="D284" i="19"/>
  <c r="D276" i="19"/>
  <c r="D268" i="19"/>
  <c r="D263" i="19"/>
  <c r="D254" i="19"/>
  <c r="D232" i="19"/>
  <c r="D290" i="19"/>
  <c r="D287" i="19"/>
  <c r="D291" i="19"/>
  <c r="D283" i="19"/>
  <c r="D296" i="19"/>
  <c r="D282" i="19"/>
  <c r="D288" i="19"/>
  <c r="D220" i="19"/>
  <c r="D265" i="19"/>
  <c r="D253" i="19"/>
  <c r="D239" i="19"/>
  <c r="D245" i="19"/>
  <c r="D242" i="19"/>
  <c r="D204" i="19"/>
  <c r="F204" i="19" s="1"/>
  <c r="AQ6" i="40"/>
  <c r="AQ62" i="40"/>
  <c r="AQ58" i="40"/>
  <c r="AQ54" i="40"/>
  <c r="AQ50" i="40"/>
  <c r="AQ46" i="40"/>
  <c r="AQ42" i="40"/>
  <c r="AQ38" i="40"/>
  <c r="AQ34" i="40"/>
  <c r="AQ30" i="40"/>
  <c r="AQ26" i="40"/>
  <c r="AQ22" i="40"/>
  <c r="AQ18" i="40"/>
  <c r="AQ14" i="40"/>
  <c r="AQ7" i="40"/>
  <c r="AQ4" i="40"/>
  <c r="AQ61" i="40"/>
  <c r="AQ57" i="40"/>
  <c r="AQ53" i="40"/>
  <c r="AQ49" i="40"/>
  <c r="AQ45" i="40"/>
  <c r="AQ41" i="40"/>
  <c r="AQ37" i="40"/>
  <c r="AQ33" i="40"/>
  <c r="AQ29" i="40"/>
  <c r="AQ25" i="40"/>
  <c r="AQ21" i="40"/>
  <c r="AQ17" i="40"/>
  <c r="AQ13" i="40"/>
  <c r="AQ60" i="40"/>
  <c r="AQ56" i="40"/>
  <c r="AQ52" i="40"/>
  <c r="AQ48" i="40"/>
  <c r="AQ44" i="40"/>
  <c r="AQ40" i="40"/>
  <c r="AQ36" i="40"/>
  <c r="AQ32" i="40"/>
  <c r="AQ28" i="40"/>
  <c r="AQ24" i="40"/>
  <c r="AQ20" i="40"/>
  <c r="AQ16" i="40"/>
  <c r="AQ12" i="40"/>
  <c r="AQ11" i="40"/>
  <c r="AQ10" i="40"/>
  <c r="AQ9" i="40"/>
  <c r="AQ8" i="40"/>
  <c r="AQ55" i="40"/>
  <c r="AQ39" i="40"/>
  <c r="AQ23" i="40"/>
  <c r="AQ5" i="40"/>
  <c r="AQ51" i="40"/>
  <c r="AQ35" i="40"/>
  <c r="AQ19" i="40"/>
  <c r="AQ63" i="40"/>
  <c r="AQ47" i="40"/>
  <c r="AQ31" i="40"/>
  <c r="AQ15" i="40"/>
  <c r="AQ27" i="40"/>
  <c r="AQ59" i="40"/>
  <c r="AQ43" i="40"/>
  <c r="AL47" i="40"/>
  <c r="AM47" i="40" s="1"/>
  <c r="AI48" i="40"/>
  <c r="AI12" i="40"/>
  <c r="AL11" i="40"/>
  <c r="AM11" i="40" s="1"/>
  <c r="BL63" i="40"/>
  <c r="BL59" i="40"/>
  <c r="BL55" i="40"/>
  <c r="BL51" i="40"/>
  <c r="BL47" i="40"/>
  <c r="BL43" i="40"/>
  <c r="BL39" i="40"/>
  <c r="BL35" i="40"/>
  <c r="BL31" i="40"/>
  <c r="BL27" i="40"/>
  <c r="BL23" i="40"/>
  <c r="BL19" i="40"/>
  <c r="BL15" i="40"/>
  <c r="BL11" i="40"/>
  <c r="BL10" i="40"/>
  <c r="BL9" i="40"/>
  <c r="BL8" i="40"/>
  <c r="BL7" i="40"/>
  <c r="BL62" i="40"/>
  <c r="BL58" i="40"/>
  <c r="BL54" i="40"/>
  <c r="BL50" i="40"/>
  <c r="BL46" i="40"/>
  <c r="BL42" i="40"/>
  <c r="BL38" i="40"/>
  <c r="BL34" i="40"/>
  <c r="BL30" i="40"/>
  <c r="BL26" i="40"/>
  <c r="BL22" i="40"/>
  <c r="BL18" i="40"/>
  <c r="BL14" i="40"/>
  <c r="BL61" i="40"/>
  <c r="BL57" i="40"/>
  <c r="BL53" i="40"/>
  <c r="BL49" i="40"/>
  <c r="BL45" i="40"/>
  <c r="BL41" i="40"/>
  <c r="BL37" i="40"/>
  <c r="BL33" i="40"/>
  <c r="BL29" i="40"/>
  <c r="BL25" i="40"/>
  <c r="BL21" i="40"/>
  <c r="BL17" i="40"/>
  <c r="BL13" i="40"/>
  <c r="BL60" i="40"/>
  <c r="BL44" i="40"/>
  <c r="BL28" i="40"/>
  <c r="BL12" i="40"/>
  <c r="BL56" i="40"/>
  <c r="BL40" i="40"/>
  <c r="BL24" i="40"/>
  <c r="BL4" i="40"/>
  <c r="BL52" i="40"/>
  <c r="BL36" i="40"/>
  <c r="BL20" i="40"/>
  <c r="BL16" i="40"/>
  <c r="BL48" i="40"/>
  <c r="BL6" i="40"/>
  <c r="BL5" i="40"/>
  <c r="BL32" i="40"/>
  <c r="AL23" i="40"/>
  <c r="AM23" i="40" s="1"/>
  <c r="AI24" i="40"/>
  <c r="AT4" i="40"/>
  <c r="AT62" i="40"/>
  <c r="AT58" i="40"/>
  <c r="AT54" i="40"/>
  <c r="AT50" i="40"/>
  <c r="AT46" i="40"/>
  <c r="AT42" i="40"/>
  <c r="AT38" i="40"/>
  <c r="AT34" i="40"/>
  <c r="AT30" i="40"/>
  <c r="AT26" i="40"/>
  <c r="AT22" i="40"/>
  <c r="AT18" i="40"/>
  <c r="AT14" i="40"/>
  <c r="AT10" i="40"/>
  <c r="AT8" i="40"/>
  <c r="AT61" i="40"/>
  <c r="AT57" i="40"/>
  <c r="AT53" i="40"/>
  <c r="AT49" i="40"/>
  <c r="AT45" i="40"/>
  <c r="AT41" i="40"/>
  <c r="AT37" i="40"/>
  <c r="AT33" i="40"/>
  <c r="AT29" i="40"/>
  <c r="AT25" i="40"/>
  <c r="AT21" i="40"/>
  <c r="AT17" i="40"/>
  <c r="AT13" i="40"/>
  <c r="AT5" i="40"/>
  <c r="AT60" i="40"/>
  <c r="AT56" i="40"/>
  <c r="AT52" i="40"/>
  <c r="AT48" i="40"/>
  <c r="AT44" i="40"/>
  <c r="AT40" i="40"/>
  <c r="AT36" i="40"/>
  <c r="AT32" i="40"/>
  <c r="AT28" i="40"/>
  <c r="AT24" i="40"/>
  <c r="AT20" i="40"/>
  <c r="AT16" i="40"/>
  <c r="AT12" i="40"/>
  <c r="AT11" i="40"/>
  <c r="AT9" i="40"/>
  <c r="AT51" i="40"/>
  <c r="AT35" i="40"/>
  <c r="AT19" i="40"/>
  <c r="AT7" i="40"/>
  <c r="AT63" i="40"/>
  <c r="AT47" i="40"/>
  <c r="AT31" i="40"/>
  <c r="AT15" i="40"/>
  <c r="AT6" i="40"/>
  <c r="AT59" i="40"/>
  <c r="AT43" i="40"/>
  <c r="AT27" i="40"/>
  <c r="AT55" i="40"/>
  <c r="AT39" i="40"/>
  <c r="AT23" i="40"/>
  <c r="AL59" i="40"/>
  <c r="AM59" i="40" s="1"/>
  <c r="AI60" i="40"/>
  <c r="AI18" i="40"/>
  <c r="AL17" i="40"/>
  <c r="AM17" i="40" s="1"/>
  <c r="AL35" i="40"/>
  <c r="AM35" i="40" s="1"/>
  <c r="AI36" i="40"/>
  <c r="AZ61" i="40"/>
  <c r="AZ57" i="40"/>
  <c r="AZ53" i="40"/>
  <c r="AZ49" i="40"/>
  <c r="AZ45" i="40"/>
  <c r="AZ41" i="40"/>
  <c r="AZ37" i="40"/>
  <c r="AZ33" i="40"/>
  <c r="AZ29" i="40"/>
  <c r="AZ25" i="40"/>
  <c r="AZ21" i="40"/>
  <c r="AZ17" i="40"/>
  <c r="AZ13" i="40"/>
  <c r="AZ60" i="40"/>
  <c r="AZ56" i="40"/>
  <c r="AZ52" i="40"/>
  <c r="AZ48" i="40"/>
  <c r="AZ44" i="40"/>
  <c r="AZ40" i="40"/>
  <c r="AZ36" i="40"/>
  <c r="AZ32" i="40"/>
  <c r="AZ28" i="40"/>
  <c r="AZ24" i="40"/>
  <c r="AZ20" i="40"/>
  <c r="AZ16" i="40"/>
  <c r="AZ12" i="40"/>
  <c r="AZ5" i="40"/>
  <c r="AZ4" i="40"/>
  <c r="AZ6" i="40"/>
  <c r="AZ63" i="40"/>
  <c r="AZ59" i="40"/>
  <c r="AZ55" i="40"/>
  <c r="AZ51" i="40"/>
  <c r="AZ47" i="40"/>
  <c r="AZ43" i="40"/>
  <c r="AZ39" i="40"/>
  <c r="AZ35" i="40"/>
  <c r="AZ31" i="40"/>
  <c r="AZ27" i="40"/>
  <c r="AZ23" i="40"/>
  <c r="AZ19" i="40"/>
  <c r="AZ15" i="40"/>
  <c r="AZ11" i="40"/>
  <c r="AZ10" i="40"/>
  <c r="AZ9" i="40"/>
  <c r="AZ8" i="40"/>
  <c r="AZ7" i="40"/>
  <c r="AZ54" i="40"/>
  <c r="AZ38" i="40"/>
  <c r="AZ22" i="40"/>
  <c r="AZ50" i="40"/>
  <c r="AZ34" i="40"/>
  <c r="AZ18" i="40"/>
  <c r="AZ62" i="40"/>
  <c r="AZ46" i="40"/>
  <c r="AZ30" i="40"/>
  <c r="AZ14" i="40"/>
  <c r="AZ42" i="40"/>
  <c r="AZ26" i="40"/>
  <c r="AZ58" i="40"/>
  <c r="AL41" i="40"/>
  <c r="AM41" i="40" s="1"/>
  <c r="AI42" i="40"/>
  <c r="BI6" i="40"/>
  <c r="BI63" i="40"/>
  <c r="BI59" i="40"/>
  <c r="BI55" i="40"/>
  <c r="BI51" i="40"/>
  <c r="BI47" i="40"/>
  <c r="BI43" i="40"/>
  <c r="BI39" i="40"/>
  <c r="BI35" i="40"/>
  <c r="BI31" i="40"/>
  <c r="BI27" i="40"/>
  <c r="BI23" i="40"/>
  <c r="BI19" i="40"/>
  <c r="BI15" i="40"/>
  <c r="BI11" i="40"/>
  <c r="BI10" i="40"/>
  <c r="BI9" i="40"/>
  <c r="BI8" i="40"/>
  <c r="BI7" i="40"/>
  <c r="BI4" i="40"/>
  <c r="BI62" i="40"/>
  <c r="BI58" i="40"/>
  <c r="BI54" i="40"/>
  <c r="BI50" i="40"/>
  <c r="BI46" i="40"/>
  <c r="BI42" i="40"/>
  <c r="BI38" i="40"/>
  <c r="BI34" i="40"/>
  <c r="BI30" i="40"/>
  <c r="BI26" i="40"/>
  <c r="BI22" i="40"/>
  <c r="BI18" i="40"/>
  <c r="BI14" i="40"/>
  <c r="BI61" i="40"/>
  <c r="BI57" i="40"/>
  <c r="BI53" i="40"/>
  <c r="BI49" i="40"/>
  <c r="BI45" i="40"/>
  <c r="BI41" i="40"/>
  <c r="BI37" i="40"/>
  <c r="BI33" i="40"/>
  <c r="BI29" i="40"/>
  <c r="BI25" i="40"/>
  <c r="BI21" i="40"/>
  <c r="BI17" i="40"/>
  <c r="BI13" i="40"/>
  <c r="BI48" i="40"/>
  <c r="BI32" i="40"/>
  <c r="BI16" i="40"/>
  <c r="BI5" i="40"/>
  <c r="BI60" i="40"/>
  <c r="BI44" i="40"/>
  <c r="BI28" i="40"/>
  <c r="BI12" i="40"/>
  <c r="BI56" i="40"/>
  <c r="BI40" i="40"/>
  <c r="BI24" i="40"/>
  <c r="BI52" i="40"/>
  <c r="BI36" i="40"/>
  <c r="BI20" i="40"/>
  <c r="BC4" i="40"/>
  <c r="BC60" i="40"/>
  <c r="BC56" i="40"/>
  <c r="BC52" i="40"/>
  <c r="BC48" i="40"/>
  <c r="BC44" i="40"/>
  <c r="BC40" i="40"/>
  <c r="BC36" i="40"/>
  <c r="BC32" i="40"/>
  <c r="BC28" i="40"/>
  <c r="BC24" i="40"/>
  <c r="BC20" i="40"/>
  <c r="BC16" i="40"/>
  <c r="BC12" i="40"/>
  <c r="BC5" i="40"/>
  <c r="BC6" i="40"/>
  <c r="BC63" i="40"/>
  <c r="BC59" i="40"/>
  <c r="BC55" i="40"/>
  <c r="BC51" i="40"/>
  <c r="BC47" i="40"/>
  <c r="BC43" i="40"/>
  <c r="BC39" i="40"/>
  <c r="BC35" i="40"/>
  <c r="BC31" i="40"/>
  <c r="BC27" i="40"/>
  <c r="BC23" i="40"/>
  <c r="BC19" i="40"/>
  <c r="BC15" i="40"/>
  <c r="BC11" i="40"/>
  <c r="BC10" i="40"/>
  <c r="BC9" i="40"/>
  <c r="BC8" i="40"/>
  <c r="BC7" i="40"/>
  <c r="BC62" i="40"/>
  <c r="BC58" i="40"/>
  <c r="BC54" i="40"/>
  <c r="BC50" i="40"/>
  <c r="BC46" i="40"/>
  <c r="BC42" i="40"/>
  <c r="BC38" i="40"/>
  <c r="BC34" i="40"/>
  <c r="BC30" i="40"/>
  <c r="BC26" i="40"/>
  <c r="BC22" i="40"/>
  <c r="BC18" i="40"/>
  <c r="BC14" i="40"/>
  <c r="BC61" i="40"/>
  <c r="BC45" i="40"/>
  <c r="BC29" i="40"/>
  <c r="BC13" i="40"/>
  <c r="BC57" i="40"/>
  <c r="BC41" i="40"/>
  <c r="BC25" i="40"/>
  <c r="BC53" i="40"/>
  <c r="BC37" i="40"/>
  <c r="BC21" i="40"/>
  <c r="BC49" i="40"/>
  <c r="BC33" i="40"/>
  <c r="BC17" i="40"/>
  <c r="BR62" i="40"/>
  <c r="BR58" i="40"/>
  <c r="BR54" i="40"/>
  <c r="BR50" i="40"/>
  <c r="BR46" i="40"/>
  <c r="BR42" i="40"/>
  <c r="BR38" i="40"/>
  <c r="BR34" i="40"/>
  <c r="BR30" i="40"/>
  <c r="BR26" i="40"/>
  <c r="BR22" i="40"/>
  <c r="BR18" i="40"/>
  <c r="BR14" i="40"/>
  <c r="BR4" i="40"/>
  <c r="BR61" i="40"/>
  <c r="BR57" i="40"/>
  <c r="BR53" i="40"/>
  <c r="BR49" i="40"/>
  <c r="BR45" i="40"/>
  <c r="BR41" i="40"/>
  <c r="BR37" i="40"/>
  <c r="BR33" i="40"/>
  <c r="BR29" i="40"/>
  <c r="BR25" i="40"/>
  <c r="BR21" i="40"/>
  <c r="BR17" i="40"/>
  <c r="BR13" i="40"/>
  <c r="BR60" i="40"/>
  <c r="BR56" i="40"/>
  <c r="BR52" i="40"/>
  <c r="BR48" i="40"/>
  <c r="BR44" i="40"/>
  <c r="BR40" i="40"/>
  <c r="BR36" i="40"/>
  <c r="BR32" i="40"/>
  <c r="BR28" i="40"/>
  <c r="BR24" i="40"/>
  <c r="BR20" i="40"/>
  <c r="BR16" i="40"/>
  <c r="BR12" i="40"/>
  <c r="BR5" i="40"/>
  <c r="BR6" i="40"/>
  <c r="BR63" i="40"/>
  <c r="BR47" i="40"/>
  <c r="BR31" i="40"/>
  <c r="BR15" i="40"/>
  <c r="BR8" i="40"/>
  <c r="BR59" i="40"/>
  <c r="BR43" i="40"/>
  <c r="BR27" i="40"/>
  <c r="BR11" i="40"/>
  <c r="BR7" i="40"/>
  <c r="BR55" i="40"/>
  <c r="BR39" i="40"/>
  <c r="BR23" i="40"/>
  <c r="BR10" i="40"/>
  <c r="BR51" i="40"/>
  <c r="BR35" i="40"/>
  <c r="BR9" i="40"/>
  <c r="BR19" i="40"/>
  <c r="AW5" i="40"/>
  <c r="AW61" i="40"/>
  <c r="AW57" i="40"/>
  <c r="AW53" i="40"/>
  <c r="AW49" i="40"/>
  <c r="AW45" i="40"/>
  <c r="AW41" i="40"/>
  <c r="AW37" i="40"/>
  <c r="AW33" i="40"/>
  <c r="AW29" i="40"/>
  <c r="AW25" i="40"/>
  <c r="AW21" i="40"/>
  <c r="AW17" i="40"/>
  <c r="AW13" i="40"/>
  <c r="AW11" i="40"/>
  <c r="AW9" i="40"/>
  <c r="AW6" i="40"/>
  <c r="AW60" i="40"/>
  <c r="AW56" i="40"/>
  <c r="AW52" i="40"/>
  <c r="AW48" i="40"/>
  <c r="AW44" i="40"/>
  <c r="AW40" i="40"/>
  <c r="AW36" i="40"/>
  <c r="AW32" i="40"/>
  <c r="AW28" i="40"/>
  <c r="AW24" i="40"/>
  <c r="AW20" i="40"/>
  <c r="AW16" i="40"/>
  <c r="AW12" i="40"/>
  <c r="AW7" i="40"/>
  <c r="AW4" i="40"/>
  <c r="AW63" i="40"/>
  <c r="AW59" i="40"/>
  <c r="AW55" i="40"/>
  <c r="AW51" i="40"/>
  <c r="AW47" i="40"/>
  <c r="AW43" i="40"/>
  <c r="AW39" i="40"/>
  <c r="AW35" i="40"/>
  <c r="AW31" i="40"/>
  <c r="AW27" i="40"/>
  <c r="AW23" i="40"/>
  <c r="AW19" i="40"/>
  <c r="AW15" i="40"/>
  <c r="AW10" i="40"/>
  <c r="AW58" i="40"/>
  <c r="AW42" i="40"/>
  <c r="AW26" i="40"/>
  <c r="AW54" i="40"/>
  <c r="AW38" i="40"/>
  <c r="AW22" i="40"/>
  <c r="AW50" i="40"/>
  <c r="AW34" i="40"/>
  <c r="AW18" i="40"/>
  <c r="AW14" i="40"/>
  <c r="AW62" i="40"/>
  <c r="AW8" i="40"/>
  <c r="AW46" i="40"/>
  <c r="AW30" i="40"/>
  <c r="BF60" i="40"/>
  <c r="BF56" i="40"/>
  <c r="BF52" i="40"/>
  <c r="BF48" i="40"/>
  <c r="BF44" i="40"/>
  <c r="BF40" i="40"/>
  <c r="BF36" i="40"/>
  <c r="BF32" i="40"/>
  <c r="BF28" i="40"/>
  <c r="BF24" i="40"/>
  <c r="BF20" i="40"/>
  <c r="BF16" i="40"/>
  <c r="BF12" i="40"/>
  <c r="BF5" i="40"/>
  <c r="BF6" i="40"/>
  <c r="BF63" i="40"/>
  <c r="BF59" i="40"/>
  <c r="BF55" i="40"/>
  <c r="BF51" i="40"/>
  <c r="BF47" i="40"/>
  <c r="BF43" i="40"/>
  <c r="BF39" i="40"/>
  <c r="BF35" i="40"/>
  <c r="BF31" i="40"/>
  <c r="BF27" i="40"/>
  <c r="BF23" i="40"/>
  <c r="BF19" i="40"/>
  <c r="BF15" i="40"/>
  <c r="BF11" i="40"/>
  <c r="BF10" i="40"/>
  <c r="BF9" i="40"/>
  <c r="BF8" i="40"/>
  <c r="BF7" i="40"/>
  <c r="BF62" i="40"/>
  <c r="BF58" i="40"/>
  <c r="BF54" i="40"/>
  <c r="BF50" i="40"/>
  <c r="BF46" i="40"/>
  <c r="BF42" i="40"/>
  <c r="BF38" i="40"/>
  <c r="BF34" i="40"/>
  <c r="BF30" i="40"/>
  <c r="BF26" i="40"/>
  <c r="BF22" i="40"/>
  <c r="BF18" i="40"/>
  <c r="BF14" i="40"/>
  <c r="BF4" i="40"/>
  <c r="BF57" i="40"/>
  <c r="BF41" i="40"/>
  <c r="BF25" i="40"/>
  <c r="BF53" i="40"/>
  <c r="BF37" i="40"/>
  <c r="BF21" i="40"/>
  <c r="BF49" i="40"/>
  <c r="BF33" i="40"/>
  <c r="BF17" i="40"/>
  <c r="BF29" i="40"/>
  <c r="BF13" i="40"/>
  <c r="BF61" i="40"/>
  <c r="BF45" i="40"/>
  <c r="AL53" i="40"/>
  <c r="AM53" i="40" s="1"/>
  <c r="AI54" i="40"/>
  <c r="AL29" i="40"/>
  <c r="AM29" i="40" s="1"/>
  <c r="AI30" i="40"/>
  <c r="AL5" i="40"/>
  <c r="AM5" i="40" s="1"/>
  <c r="AI6" i="40"/>
  <c r="BO62" i="40"/>
  <c r="BO58" i="40"/>
  <c r="BO54" i="40"/>
  <c r="BO50" i="40"/>
  <c r="BO46" i="40"/>
  <c r="BO42" i="40"/>
  <c r="BO38" i="40"/>
  <c r="BO34" i="40"/>
  <c r="BO30" i="40"/>
  <c r="BO26" i="40"/>
  <c r="BO22" i="40"/>
  <c r="BO18" i="40"/>
  <c r="BO14" i="40"/>
  <c r="BO61" i="40"/>
  <c r="BO57" i="40"/>
  <c r="BO53" i="40"/>
  <c r="BO49" i="40"/>
  <c r="BO45" i="40"/>
  <c r="BO41" i="40"/>
  <c r="BO37" i="40"/>
  <c r="BO33" i="40"/>
  <c r="BO29" i="40"/>
  <c r="BO25" i="40"/>
  <c r="BO21" i="40"/>
  <c r="BO17" i="40"/>
  <c r="BO13" i="40"/>
  <c r="BO4" i="40"/>
  <c r="BO60" i="40"/>
  <c r="BO56" i="40"/>
  <c r="BO52" i="40"/>
  <c r="BO48" i="40"/>
  <c r="BO44" i="40"/>
  <c r="BO40" i="40"/>
  <c r="BO36" i="40"/>
  <c r="BO32" i="40"/>
  <c r="BO28" i="40"/>
  <c r="BO24" i="40"/>
  <c r="BO20" i="40"/>
  <c r="BO16" i="40"/>
  <c r="BO12" i="40"/>
  <c r="BO5" i="40"/>
  <c r="BO51" i="40"/>
  <c r="BO35" i="40"/>
  <c r="BO19" i="40"/>
  <c r="BO9" i="40"/>
  <c r="BO63" i="40"/>
  <c r="BO47" i="40"/>
  <c r="BO31" i="40"/>
  <c r="BO15" i="40"/>
  <c r="BO8" i="40"/>
  <c r="BO59" i="40"/>
  <c r="BO43" i="40"/>
  <c r="BO27" i="40"/>
  <c r="BO11" i="40"/>
  <c r="BO7" i="40"/>
  <c r="BO6" i="40"/>
  <c r="BO39" i="40"/>
  <c r="BO23" i="40"/>
  <c r="BO10" i="40"/>
  <c r="BO55" i="40"/>
  <c r="AK17" i="17" l="1"/>
  <c r="Z22" i="31" s="1"/>
  <c r="AK16" i="17"/>
  <c r="Z21" i="31" s="1"/>
  <c r="O7" i="27"/>
  <c r="O207" i="20" s="1"/>
  <c r="AK19" i="17"/>
  <c r="Z24" i="31" s="1"/>
  <c r="AK20" i="17"/>
  <c r="Z25" i="31" s="1"/>
  <c r="AK18" i="17"/>
  <c r="Z23" i="31" s="1"/>
  <c r="AK15" i="17"/>
  <c r="Z20" i="31" s="1"/>
  <c r="AK9" i="17"/>
  <c r="Z14" i="31" s="1"/>
  <c r="AK11" i="17"/>
  <c r="Z16" i="31" s="1"/>
  <c r="AK14" i="17"/>
  <c r="Z19" i="31" s="1"/>
  <c r="K109" i="19"/>
  <c r="C309" i="19" s="1"/>
  <c r="AK12" i="17"/>
  <c r="Z17" i="31" s="1"/>
  <c r="Q106" i="19"/>
  <c r="T4" i="27"/>
  <c r="S4" i="27"/>
  <c r="S204" i="20" s="1"/>
  <c r="C405" i="26"/>
  <c r="D417" i="26" s="1"/>
  <c r="F417" i="26" s="1"/>
  <c r="L106" i="19"/>
  <c r="C504" i="19"/>
  <c r="O12" i="27"/>
  <c r="O212" i="20" s="1"/>
  <c r="K114" i="19"/>
  <c r="C213" i="26"/>
  <c r="D277" i="26" s="1"/>
  <c r="AK31" i="17"/>
  <c r="AK10" i="17"/>
  <c r="Z15" i="31" s="1"/>
  <c r="AK13" i="17"/>
  <c r="Z18" i="31" s="1"/>
  <c r="K112" i="19"/>
  <c r="C312" i="19" s="1"/>
  <c r="O10" i="27"/>
  <c r="O210" i="20" s="1"/>
  <c r="C310" i="19"/>
  <c r="C313" i="19"/>
  <c r="C311" i="19"/>
  <c r="C305" i="19"/>
  <c r="C304" i="19"/>
  <c r="AL11" i="37"/>
  <c r="AM11" i="37" s="1"/>
  <c r="AI12" i="37"/>
  <c r="BC29" i="37"/>
  <c r="BC31" i="37"/>
  <c r="BC17" i="37"/>
  <c r="BC42" i="37"/>
  <c r="BC30" i="37"/>
  <c r="BC18" i="37"/>
  <c r="BC39" i="37"/>
  <c r="BC43" i="37"/>
  <c r="BC27" i="37"/>
  <c r="BC45" i="37"/>
  <c r="BC14" i="37"/>
  <c r="BC54" i="37"/>
  <c r="BC49" i="37"/>
  <c r="BC53" i="37"/>
  <c r="BC15" i="37"/>
  <c r="BC37" i="37"/>
  <c r="BC41" i="37"/>
  <c r="BC46" i="37"/>
  <c r="BC50" i="37"/>
  <c r="BC61" i="37"/>
  <c r="BC38" i="37"/>
  <c r="BC44" i="37"/>
  <c r="BC56" i="37"/>
  <c r="BC36" i="37"/>
  <c r="BC35" i="37"/>
  <c r="BC40" i="37"/>
  <c r="BC28" i="37"/>
  <c r="BC59" i="37"/>
  <c r="BC51" i="37"/>
  <c r="BC63" i="37"/>
  <c r="BC25" i="37"/>
  <c r="BC52" i="37"/>
  <c r="BC62" i="37"/>
  <c r="BC34" i="37"/>
  <c r="BC5" i="37"/>
  <c r="BC48" i="37"/>
  <c r="BC55" i="37"/>
  <c r="BC47" i="37"/>
  <c r="BC58" i="37"/>
  <c r="BC9" i="37"/>
  <c r="BC16" i="37"/>
  <c r="BC8" i="37"/>
  <c r="BC6" i="37"/>
  <c r="BC13" i="37"/>
  <c r="BC23" i="37"/>
  <c r="BC4" i="37"/>
  <c r="BC7" i="37"/>
  <c r="BC11" i="37"/>
  <c r="BC20" i="37"/>
  <c r="BC10" i="37"/>
  <c r="BC32" i="37"/>
  <c r="BC57" i="37"/>
  <c r="BC19" i="37"/>
  <c r="BC12" i="37"/>
  <c r="BC21" i="37"/>
  <c r="BC24" i="37"/>
  <c r="BC22" i="37"/>
  <c r="BC26" i="37"/>
  <c r="BC60" i="37"/>
  <c r="BC33" i="37"/>
  <c r="AI54" i="37"/>
  <c r="AL53" i="37"/>
  <c r="AM53" i="37" s="1"/>
  <c r="BI60" i="37"/>
  <c r="BI51" i="37"/>
  <c r="BI52" i="37"/>
  <c r="BI17" i="37"/>
  <c r="BI13" i="37"/>
  <c r="BI21" i="37"/>
  <c r="BI20" i="37"/>
  <c r="BI46" i="37"/>
  <c r="BI59" i="37"/>
  <c r="BI63" i="37"/>
  <c r="BI25" i="37"/>
  <c r="BI28" i="37"/>
  <c r="BI12" i="37"/>
  <c r="BI35" i="37"/>
  <c r="BI50" i="37"/>
  <c r="BI62" i="37"/>
  <c r="BI8" i="37"/>
  <c r="BI30" i="37"/>
  <c r="BI33" i="37"/>
  <c r="BI18" i="37"/>
  <c r="BI44" i="37"/>
  <c r="BI38" i="37"/>
  <c r="BI56" i="37"/>
  <c r="BI48" i="37"/>
  <c r="BI27" i="37"/>
  <c r="BI11" i="37"/>
  <c r="BI23" i="37"/>
  <c r="BI19" i="37"/>
  <c r="BI5" i="37"/>
  <c r="BI55" i="37"/>
  <c r="BI61" i="37"/>
  <c r="BI54" i="37"/>
  <c r="BI29" i="37"/>
  <c r="BI31" i="37"/>
  <c r="BI36" i="37"/>
  <c r="BI22" i="37"/>
  <c r="BI9" i="37"/>
  <c r="BI58" i="37"/>
  <c r="BI49" i="37"/>
  <c r="BI57" i="37"/>
  <c r="BI26" i="37"/>
  <c r="BI32" i="37"/>
  <c r="BI4" i="37"/>
  <c r="BI47" i="37"/>
  <c r="BI39" i="37"/>
  <c r="BI15" i="37"/>
  <c r="BI42" i="37"/>
  <c r="BI45" i="37"/>
  <c r="BI10" i="37"/>
  <c r="BI34" i="37"/>
  <c r="BI14" i="37"/>
  <c r="BI7" i="37"/>
  <c r="BI40" i="37"/>
  <c r="BI41" i="37"/>
  <c r="BI53" i="37"/>
  <c r="BI37" i="37"/>
  <c r="BI43" i="37"/>
  <c r="BI24" i="37"/>
  <c r="BI16" i="37"/>
  <c r="BI6" i="37"/>
  <c r="AI30" i="37"/>
  <c r="AL29" i="37"/>
  <c r="AM29" i="37" s="1"/>
  <c r="BO53" i="37"/>
  <c r="BO38" i="37"/>
  <c r="BO34" i="37"/>
  <c r="BO46" i="37"/>
  <c r="BO50" i="37"/>
  <c r="BO43" i="37"/>
  <c r="BO22" i="37"/>
  <c r="BO60" i="37"/>
  <c r="BO63" i="37"/>
  <c r="BO24" i="37"/>
  <c r="BO35" i="37"/>
  <c r="BO59" i="37"/>
  <c r="BO36" i="37"/>
  <c r="BO7" i="37"/>
  <c r="BO57" i="37"/>
  <c r="BO12" i="37"/>
  <c r="BO44" i="37"/>
  <c r="BO58" i="37"/>
  <c r="BO62" i="37"/>
  <c r="BO17" i="37"/>
  <c r="BO39" i="37"/>
  <c r="BO51" i="37"/>
  <c r="BO52" i="37"/>
  <c r="BO55" i="37"/>
  <c r="BO42" i="37"/>
  <c r="BO4" i="37"/>
  <c r="BO47" i="37"/>
  <c r="BO61" i="37"/>
  <c r="BO8" i="37"/>
  <c r="BO6" i="37"/>
  <c r="BO9" i="37"/>
  <c r="BO15" i="37"/>
  <c r="BO19" i="37"/>
  <c r="BO14" i="37"/>
  <c r="BO11" i="37"/>
  <c r="BO16" i="37"/>
  <c r="BO20" i="37"/>
  <c r="BO10" i="37"/>
  <c r="BO21" i="37"/>
  <c r="BO25" i="37"/>
  <c r="BO29" i="37"/>
  <c r="BO13" i="37"/>
  <c r="BO48" i="37"/>
  <c r="BO40" i="37"/>
  <c r="BO26" i="37"/>
  <c r="BO23" i="37"/>
  <c r="BO27" i="37"/>
  <c r="BO31" i="37"/>
  <c r="BO30" i="37"/>
  <c r="BO32" i="37"/>
  <c r="BO5" i="37"/>
  <c r="BO18" i="37"/>
  <c r="BO33" i="37"/>
  <c r="BO37" i="37"/>
  <c r="BO41" i="37"/>
  <c r="BO45" i="37"/>
  <c r="BO28" i="37"/>
  <c r="BO54" i="37"/>
  <c r="BO49" i="37"/>
  <c r="BO56" i="37"/>
  <c r="AQ53" i="37"/>
  <c r="AQ13" i="37"/>
  <c r="AQ34" i="37"/>
  <c r="AQ57" i="37"/>
  <c r="AQ63" i="37"/>
  <c r="AQ8" i="37"/>
  <c r="AQ21" i="37"/>
  <c r="AQ51" i="37"/>
  <c r="AQ52" i="37"/>
  <c r="AQ55" i="37"/>
  <c r="AQ35" i="37"/>
  <c r="AQ16" i="37"/>
  <c r="AQ20" i="37"/>
  <c r="AQ44" i="37"/>
  <c r="AQ43" i="37"/>
  <c r="AQ61" i="37"/>
  <c r="AQ59" i="37"/>
  <c r="AQ7" i="37"/>
  <c r="AQ22" i="37"/>
  <c r="AQ26" i="37"/>
  <c r="AQ6" i="37"/>
  <c r="AQ58" i="37"/>
  <c r="AQ38" i="37"/>
  <c r="AQ4" i="37"/>
  <c r="AQ14" i="37"/>
  <c r="AQ28" i="37"/>
  <c r="AQ12" i="37"/>
  <c r="AQ10" i="37"/>
  <c r="AQ9" i="37"/>
  <c r="AQ15" i="37"/>
  <c r="AQ19" i="37"/>
  <c r="AQ17" i="37"/>
  <c r="AQ32" i="37"/>
  <c r="AQ40" i="37"/>
  <c r="AQ42" i="37"/>
  <c r="AQ5" i="37"/>
  <c r="AQ18" i="37"/>
  <c r="AQ25" i="37"/>
  <c r="AQ29" i="37"/>
  <c r="AQ11" i="37"/>
  <c r="AQ30" i="37"/>
  <c r="AQ54" i="37"/>
  <c r="AQ39" i="37"/>
  <c r="AQ48" i="37"/>
  <c r="AQ23" i="37"/>
  <c r="AQ27" i="37"/>
  <c r="AQ31" i="37"/>
  <c r="AQ24" i="37"/>
  <c r="AQ50" i="37"/>
  <c r="AQ36" i="37"/>
  <c r="AQ47" i="37"/>
  <c r="AQ33" i="37"/>
  <c r="AQ37" i="37"/>
  <c r="AQ41" i="37"/>
  <c r="AQ45" i="37"/>
  <c r="AQ46" i="37"/>
  <c r="AQ60" i="37"/>
  <c r="AQ56" i="37"/>
  <c r="AQ62" i="37"/>
  <c r="AQ49" i="37"/>
  <c r="BL23" i="37"/>
  <c r="BL8" i="37"/>
  <c r="BL16" i="37"/>
  <c r="BL20" i="37"/>
  <c r="BL10" i="37"/>
  <c r="BL26" i="37"/>
  <c r="BL29" i="37"/>
  <c r="BL37" i="37"/>
  <c r="BL25" i="37"/>
  <c r="BL27" i="37"/>
  <c r="BL15" i="37"/>
  <c r="BL18" i="37"/>
  <c r="BL22" i="37"/>
  <c r="BL28" i="37"/>
  <c r="BL63" i="37"/>
  <c r="BL47" i="37"/>
  <c r="BL45" i="37"/>
  <c r="BL33" i="37"/>
  <c r="BL12" i="37"/>
  <c r="BL19" i="37"/>
  <c r="BL24" i="37"/>
  <c r="BL42" i="37"/>
  <c r="BL36" i="37"/>
  <c r="BL51" i="37"/>
  <c r="BL46" i="37"/>
  <c r="BL11" i="37"/>
  <c r="BL34" i="37"/>
  <c r="BL38" i="37"/>
  <c r="BL40" i="37"/>
  <c r="BL9" i="37"/>
  <c r="BL60" i="37"/>
  <c r="BL55" i="37"/>
  <c r="BL50" i="37"/>
  <c r="BL54" i="37"/>
  <c r="BL39" i="37"/>
  <c r="BL53" i="37"/>
  <c r="BL17" i="37"/>
  <c r="BL57" i="37"/>
  <c r="BL58" i="37"/>
  <c r="BL43" i="37"/>
  <c r="BL41" i="37"/>
  <c r="BL49" i="37"/>
  <c r="BL59" i="37"/>
  <c r="BL14" i="37"/>
  <c r="BL4" i="37"/>
  <c r="BL30" i="37"/>
  <c r="BL35" i="37"/>
  <c r="BL62" i="37"/>
  <c r="BL48" i="37"/>
  <c r="BL52" i="37"/>
  <c r="BL6" i="37"/>
  <c r="BL31" i="37"/>
  <c r="BL21" i="37"/>
  <c r="BL7" i="37"/>
  <c r="BL32" i="37"/>
  <c r="BL56" i="37"/>
  <c r="BL44" i="37"/>
  <c r="BL5" i="37"/>
  <c r="BL13" i="37"/>
  <c r="BL61" i="37"/>
  <c r="AC4" i="37"/>
  <c r="AE4" i="37" s="1"/>
  <c r="AF4" i="37" s="1"/>
  <c r="AG4" i="37" s="1"/>
  <c r="V4" i="37"/>
  <c r="W4" i="37" s="1"/>
  <c r="AI6" i="37"/>
  <c r="AL5" i="37"/>
  <c r="AM5" i="37" s="1"/>
  <c r="AI48" i="37"/>
  <c r="AL47" i="37"/>
  <c r="AM47" i="37" s="1"/>
  <c r="BR6" i="37"/>
  <c r="BR32" i="37"/>
  <c r="BR21" i="37"/>
  <c r="BR25" i="37"/>
  <c r="BR13" i="37"/>
  <c r="BR22" i="37"/>
  <c r="BR26" i="37"/>
  <c r="BR63" i="37"/>
  <c r="BR28" i="37"/>
  <c r="BR17" i="37"/>
  <c r="BR20" i="37"/>
  <c r="BR31" i="37"/>
  <c r="BR36" i="37"/>
  <c r="BR40" i="37"/>
  <c r="BR44" i="37"/>
  <c r="BR30" i="37"/>
  <c r="BR23" i="37"/>
  <c r="BR42" i="37"/>
  <c r="BR48" i="37"/>
  <c r="BR52" i="37"/>
  <c r="BR33" i="37"/>
  <c r="BR37" i="37"/>
  <c r="BR41" i="37"/>
  <c r="BR35" i="37"/>
  <c r="BR43" i="37"/>
  <c r="BR49" i="37"/>
  <c r="BR53" i="37"/>
  <c r="BR38" i="37"/>
  <c r="BR34" i="37"/>
  <c r="BR57" i="37"/>
  <c r="BR59" i="37"/>
  <c r="BR16" i="37"/>
  <c r="BR45" i="37"/>
  <c r="BR50" i="37"/>
  <c r="BR54" i="37"/>
  <c r="BR51" i="37"/>
  <c r="BR27" i="37"/>
  <c r="BR60" i="37"/>
  <c r="BR58" i="37"/>
  <c r="BR46" i="37"/>
  <c r="BR55" i="37"/>
  <c r="BR29" i="37"/>
  <c r="BR61" i="37"/>
  <c r="BR39" i="37"/>
  <c r="BR47" i="37"/>
  <c r="BR62" i="37"/>
  <c r="BR56" i="37"/>
  <c r="BR10" i="37"/>
  <c r="BR5" i="37"/>
  <c r="BR8" i="37"/>
  <c r="BR11" i="37"/>
  <c r="BR14" i="37"/>
  <c r="BR18" i="37"/>
  <c r="BR9" i="37"/>
  <c r="BR15" i="37"/>
  <c r="BR19" i="37"/>
  <c r="BR4" i="37"/>
  <c r="BR12" i="37"/>
  <c r="BR7" i="37"/>
  <c r="BR24" i="37"/>
  <c r="AL35" i="37"/>
  <c r="AM35" i="37" s="1"/>
  <c r="AI36" i="37"/>
  <c r="AZ10" i="37"/>
  <c r="AZ26" i="37"/>
  <c r="AZ30" i="37"/>
  <c r="AZ11" i="37"/>
  <c r="AZ23" i="37"/>
  <c r="AZ27" i="37"/>
  <c r="AZ28" i="37"/>
  <c r="AZ39" i="37"/>
  <c r="AZ22" i="37"/>
  <c r="AZ33" i="37"/>
  <c r="AZ18" i="37"/>
  <c r="AZ31" i="37"/>
  <c r="AZ14" i="37"/>
  <c r="AZ34" i="37"/>
  <c r="AZ60" i="37"/>
  <c r="AZ20" i="37"/>
  <c r="AZ32" i="37"/>
  <c r="AZ25" i="37"/>
  <c r="AZ41" i="37"/>
  <c r="AZ35" i="37"/>
  <c r="AZ36" i="37"/>
  <c r="AZ45" i="37"/>
  <c r="AZ38" i="37"/>
  <c r="AZ50" i="37"/>
  <c r="AZ15" i="37"/>
  <c r="AZ29" i="37"/>
  <c r="AZ37" i="37"/>
  <c r="AZ44" i="37"/>
  <c r="AZ47" i="37"/>
  <c r="AZ51" i="37"/>
  <c r="AZ42" i="37"/>
  <c r="AZ19" i="37"/>
  <c r="AZ54" i="37"/>
  <c r="AZ56" i="37"/>
  <c r="AZ57" i="37"/>
  <c r="AZ49" i="37"/>
  <c r="AZ53" i="37"/>
  <c r="AZ58" i="37"/>
  <c r="AZ12" i="37"/>
  <c r="AZ61" i="37"/>
  <c r="AZ48" i="37"/>
  <c r="AZ52" i="37"/>
  <c r="AZ59" i="37"/>
  <c r="AZ63" i="37"/>
  <c r="AZ40" i="37"/>
  <c r="AZ16" i="37"/>
  <c r="AZ43" i="37"/>
  <c r="AZ6" i="37"/>
  <c r="AZ9" i="37"/>
  <c r="AZ4" i="37"/>
  <c r="AZ7" i="37"/>
  <c r="AZ24" i="37"/>
  <c r="AZ46" i="37"/>
  <c r="AZ5" i="37"/>
  <c r="AZ13" i="37"/>
  <c r="AZ17" i="37"/>
  <c r="AZ21" i="37"/>
  <c r="AZ8" i="37"/>
  <c r="AZ62" i="37"/>
  <c r="AZ55" i="37"/>
  <c r="AL17" i="37"/>
  <c r="AM17" i="37" s="1"/>
  <c r="AI18" i="37"/>
  <c r="AL59" i="37"/>
  <c r="AM59" i="37" s="1"/>
  <c r="AI60" i="37"/>
  <c r="BF50" i="37"/>
  <c r="BF53" i="37"/>
  <c r="BF43" i="37"/>
  <c r="BF49" i="37"/>
  <c r="BF26" i="37"/>
  <c r="BF18" i="37"/>
  <c r="BF36" i="37"/>
  <c r="BF56" i="37"/>
  <c r="BF38" i="37"/>
  <c r="BF48" i="37"/>
  <c r="BF52" i="37"/>
  <c r="BF6" i="37"/>
  <c r="BF16" i="37"/>
  <c r="BF8" i="37"/>
  <c r="BF61" i="37"/>
  <c r="BF58" i="37"/>
  <c r="BF54" i="37"/>
  <c r="BF60" i="37"/>
  <c r="BF30" i="37"/>
  <c r="BF7" i="37"/>
  <c r="BF4" i="37"/>
  <c r="BF55" i="37"/>
  <c r="BF47" i="37"/>
  <c r="BF57" i="37"/>
  <c r="BF63" i="37"/>
  <c r="BF23" i="37"/>
  <c r="BF17" i="37"/>
  <c r="BF32" i="37"/>
  <c r="BF21" i="37"/>
  <c r="BF29" i="37"/>
  <c r="BF51" i="37"/>
  <c r="BF33" i="37"/>
  <c r="BF27" i="37"/>
  <c r="BF10" i="37"/>
  <c r="BF40" i="37"/>
  <c r="BF11" i="37"/>
  <c r="BF34" i="37"/>
  <c r="BF35" i="37"/>
  <c r="BF59" i="37"/>
  <c r="BF37" i="37"/>
  <c r="BF9" i="37"/>
  <c r="BF15" i="37"/>
  <c r="BF5" i="37"/>
  <c r="BF12" i="37"/>
  <c r="BF41" i="37"/>
  <c r="BF39" i="37"/>
  <c r="BF62" i="37"/>
  <c r="BF44" i="37"/>
  <c r="BF20" i="37"/>
  <c r="BF24" i="37"/>
  <c r="BF19" i="37"/>
  <c r="BF25" i="37"/>
  <c r="BF46" i="37"/>
  <c r="BF42" i="37"/>
  <c r="BF31" i="37"/>
  <c r="BF45" i="37"/>
  <c r="BF14" i="37"/>
  <c r="BF22" i="37"/>
  <c r="BF28" i="37"/>
  <c r="BF13" i="37"/>
  <c r="AL41" i="37"/>
  <c r="AM41" i="37" s="1"/>
  <c r="AI42" i="37"/>
  <c r="AW23" i="37"/>
  <c r="AW57" i="37"/>
  <c r="AW41" i="37"/>
  <c r="AW42" i="37"/>
  <c r="AW6" i="37"/>
  <c r="AW12" i="37"/>
  <c r="AW7" i="37"/>
  <c r="AW18" i="37"/>
  <c r="AW50" i="37"/>
  <c r="AW37" i="37"/>
  <c r="AW25" i="37"/>
  <c r="AW17" i="37"/>
  <c r="AW38" i="37"/>
  <c r="AW11" i="37"/>
  <c r="AW14" i="37"/>
  <c r="AW48" i="37"/>
  <c r="AW61" i="37"/>
  <c r="AW26" i="37"/>
  <c r="AW27" i="37"/>
  <c r="AW44" i="37"/>
  <c r="AW9" i="37"/>
  <c r="AW32" i="37"/>
  <c r="AW51" i="37"/>
  <c r="AW19" i="37"/>
  <c r="AW39" i="37"/>
  <c r="AW63" i="37"/>
  <c r="AW21" i="37"/>
  <c r="AW60" i="37"/>
  <c r="AW33" i="37"/>
  <c r="AW59" i="37"/>
  <c r="AW58" i="37"/>
  <c r="AW43" i="37"/>
  <c r="AW53" i="37"/>
  <c r="AW40" i="37"/>
  <c r="AW31" i="37"/>
  <c r="AW34" i="37"/>
  <c r="AW35" i="37"/>
  <c r="AW22" i="37"/>
  <c r="AW56" i="37"/>
  <c r="AW16" i="37"/>
  <c r="AW55" i="37"/>
  <c r="AW5" i="37"/>
  <c r="AW20" i="37"/>
  <c r="AW54" i="37"/>
  <c r="AW49" i="37"/>
  <c r="AW47" i="37"/>
  <c r="AW30" i="37"/>
  <c r="AW29" i="37"/>
  <c r="AW46" i="37"/>
  <c r="AW4" i="37"/>
  <c r="AW28" i="37"/>
  <c r="AW52" i="37"/>
  <c r="AW45" i="37"/>
  <c r="AW36" i="37"/>
  <c r="AW62" i="37"/>
  <c r="AW13" i="37"/>
  <c r="AW8" i="37"/>
  <c r="AW24" i="37"/>
  <c r="AW15" i="37"/>
  <c r="AW10" i="37"/>
  <c r="AI24" i="37"/>
  <c r="AL23" i="37"/>
  <c r="AM23" i="37" s="1"/>
  <c r="D203" i="26"/>
  <c r="F203" i="26" s="1"/>
  <c r="D281" i="26"/>
  <c r="D246" i="26"/>
  <c r="D212" i="26"/>
  <c r="F212" i="26" s="1"/>
  <c r="D295" i="26"/>
  <c r="D279" i="26"/>
  <c r="D236" i="26"/>
  <c r="D228" i="26"/>
  <c r="D297" i="26"/>
  <c r="D214" i="26"/>
  <c r="F214" i="26" s="1"/>
  <c r="D229" i="26"/>
  <c r="D220" i="26"/>
  <c r="D273" i="26"/>
  <c r="D494" i="26"/>
  <c r="F494" i="26" s="1"/>
  <c r="D208" i="26"/>
  <c r="F208" i="26" s="1"/>
  <c r="D209" i="26"/>
  <c r="F209" i="26" s="1"/>
  <c r="D216" i="26"/>
  <c r="D252" i="26"/>
  <c r="D210" i="26"/>
  <c r="F210" i="26" s="1"/>
  <c r="D204" i="26"/>
  <c r="F204" i="26" s="1"/>
  <c r="D219" i="26"/>
  <c r="D211" i="26"/>
  <c r="F211" i="26" s="1"/>
  <c r="D207" i="26"/>
  <c r="F207" i="26" s="1"/>
  <c r="C303" i="19"/>
  <c r="V18" i="31"/>
  <c r="V19" i="31"/>
  <c r="AE31" i="17"/>
  <c r="V15" i="31"/>
  <c r="V17" i="31"/>
  <c r="V16" i="31"/>
  <c r="D206" i="26"/>
  <c r="F206" i="26" s="1"/>
  <c r="D205" i="26"/>
  <c r="F205" i="26" s="1"/>
  <c r="AL48" i="40"/>
  <c r="AM48" i="40" s="1"/>
  <c r="AI49" i="40"/>
  <c r="AI43" i="40"/>
  <c r="AL42" i="40"/>
  <c r="AM42" i="40" s="1"/>
  <c r="AL36" i="40"/>
  <c r="AM36" i="40" s="1"/>
  <c r="AI37" i="40"/>
  <c r="AI19" i="40"/>
  <c r="AL18" i="40"/>
  <c r="AM18" i="40" s="1"/>
  <c r="AL24" i="40"/>
  <c r="AM24" i="40" s="1"/>
  <c r="AI25" i="40"/>
  <c r="AL6" i="40"/>
  <c r="AM6" i="40" s="1"/>
  <c r="AI7" i="40"/>
  <c r="AL12" i="40"/>
  <c r="AM12" i="40" s="1"/>
  <c r="AI13" i="40"/>
  <c r="AI31" i="40"/>
  <c r="AL30" i="40"/>
  <c r="AM30" i="40" s="1"/>
  <c r="AI55" i="40"/>
  <c r="AL54" i="40"/>
  <c r="AM54" i="40" s="1"/>
  <c r="AL60" i="40"/>
  <c r="AM60" i="40" s="1"/>
  <c r="AI61" i="40"/>
  <c r="D497" i="26" l="1"/>
  <c r="F497" i="26" s="1"/>
  <c r="D419" i="26"/>
  <c r="F419" i="26" s="1"/>
  <c r="D434" i="26"/>
  <c r="F434" i="26" s="1"/>
  <c r="D473" i="26"/>
  <c r="F473" i="26" s="1"/>
  <c r="D501" i="26"/>
  <c r="F501" i="26" s="1"/>
  <c r="D495" i="26"/>
  <c r="F495" i="26" s="1"/>
  <c r="D500" i="26"/>
  <c r="F500" i="26" s="1"/>
  <c r="AJ40" i="40"/>
  <c r="BI3" i="40" s="1"/>
  <c r="D441" i="26"/>
  <c r="F441" i="26" s="1"/>
  <c r="D490" i="26"/>
  <c r="F490" i="26" s="1"/>
  <c r="D293" i="26"/>
  <c r="D255" i="26"/>
  <c r="D422" i="26"/>
  <c r="F422" i="26" s="1"/>
  <c r="D278" i="26"/>
  <c r="D432" i="26"/>
  <c r="F432" i="26" s="1"/>
  <c r="D470" i="26"/>
  <c r="F470" i="26" s="1"/>
  <c r="D458" i="26"/>
  <c r="F458" i="26" s="1"/>
  <c r="D447" i="26"/>
  <c r="F447" i="26" s="1"/>
  <c r="D238" i="26"/>
  <c r="D486" i="26"/>
  <c r="F486" i="26" s="1"/>
  <c r="D423" i="26"/>
  <c r="F423" i="26" s="1"/>
  <c r="D275" i="26"/>
  <c r="D244" i="26"/>
  <c r="D476" i="26"/>
  <c r="F476" i="26" s="1"/>
  <c r="D485" i="26"/>
  <c r="F485" i="26" s="1"/>
  <c r="D436" i="26"/>
  <c r="F436" i="26" s="1"/>
  <c r="D299" i="26"/>
  <c r="AJ58" i="40"/>
  <c r="AN58" i="40" s="1"/>
  <c r="D440" i="26"/>
  <c r="F440" i="26" s="1"/>
  <c r="D292" i="26"/>
  <c r="D302" i="26"/>
  <c r="D258" i="26"/>
  <c r="D405" i="26"/>
  <c r="F405" i="26" s="1"/>
  <c r="D451" i="26"/>
  <c r="F451" i="26" s="1"/>
  <c r="D461" i="26"/>
  <c r="F461" i="26" s="1"/>
  <c r="D454" i="26"/>
  <c r="F454" i="26" s="1"/>
  <c r="D213" i="26"/>
  <c r="F213" i="26" s="1"/>
  <c r="AJ34" i="40"/>
  <c r="BF3" i="40" s="1"/>
  <c r="AJ16" i="40"/>
  <c r="AJ17" i="40" s="1"/>
  <c r="D457" i="26"/>
  <c r="F457" i="26" s="1"/>
  <c r="D282" i="26"/>
  <c r="D433" i="26"/>
  <c r="F433" i="26" s="1"/>
  <c r="D437" i="26"/>
  <c r="F437" i="26" s="1"/>
  <c r="D286" i="26"/>
  <c r="D444" i="26"/>
  <c r="F444" i="26" s="1"/>
  <c r="D261" i="26"/>
  <c r="D248" i="26"/>
  <c r="D479" i="26"/>
  <c r="F479" i="26" s="1"/>
  <c r="D414" i="26"/>
  <c r="F414" i="26" s="1"/>
  <c r="D459" i="26"/>
  <c r="F459" i="26" s="1"/>
  <c r="D498" i="26"/>
  <c r="F498" i="26" s="1"/>
  <c r="D285" i="26"/>
  <c r="D218" i="26"/>
  <c r="D301" i="26"/>
  <c r="D469" i="26"/>
  <c r="F469" i="26" s="1"/>
  <c r="D428" i="26"/>
  <c r="F428" i="26" s="1"/>
  <c r="D464" i="26"/>
  <c r="F464" i="26" s="1"/>
  <c r="D288" i="26"/>
  <c r="D237" i="26"/>
  <c r="D239" i="26"/>
  <c r="D455" i="26"/>
  <c r="F455" i="26" s="1"/>
  <c r="D232" i="26"/>
  <c r="D496" i="26"/>
  <c r="F496" i="26" s="1"/>
  <c r="D438" i="26"/>
  <c r="F438" i="26" s="1"/>
  <c r="D241" i="26"/>
  <c r="D257" i="26"/>
  <c r="D412" i="26"/>
  <c r="F412" i="26" s="1"/>
  <c r="D503" i="26"/>
  <c r="F503" i="26" s="1"/>
  <c r="D502" i="26"/>
  <c r="F502" i="26" s="1"/>
  <c r="D271" i="26"/>
  <c r="D222" i="26"/>
  <c r="D487" i="26"/>
  <c r="F487" i="26" s="1"/>
  <c r="D224" i="26"/>
  <c r="D276" i="26"/>
  <c r="D499" i="26"/>
  <c r="F499" i="26" s="1"/>
  <c r="D259" i="26"/>
  <c r="D242" i="26"/>
  <c r="D227" i="26"/>
  <c r="D303" i="26"/>
  <c r="F303" i="26" s="1"/>
  <c r="D431" i="26"/>
  <c r="F431" i="26" s="1"/>
  <c r="D475" i="26"/>
  <c r="F475" i="26" s="1"/>
  <c r="D270" i="26"/>
  <c r="D403" i="26"/>
  <c r="F403" i="26" s="1"/>
  <c r="D452" i="26"/>
  <c r="F452" i="26" s="1"/>
  <c r="D474" i="26"/>
  <c r="F474" i="26" s="1"/>
  <c r="D481" i="26"/>
  <c r="F481" i="26" s="1"/>
  <c r="D267" i="26"/>
  <c r="D253" i="26"/>
  <c r="D256" i="26"/>
  <c r="D290" i="26"/>
  <c r="D266" i="26"/>
  <c r="D450" i="26"/>
  <c r="F450" i="26" s="1"/>
  <c r="D287" i="26"/>
  <c r="D407" i="26"/>
  <c r="F407" i="26" s="1"/>
  <c r="D406" i="26"/>
  <c r="F406" i="26" s="1"/>
  <c r="D488" i="26"/>
  <c r="F488" i="26" s="1"/>
  <c r="D420" i="26"/>
  <c r="F420" i="26" s="1"/>
  <c r="D477" i="26"/>
  <c r="F477" i="26" s="1"/>
  <c r="D408" i="26"/>
  <c r="F408" i="26" s="1"/>
  <c r="D421" i="26"/>
  <c r="F421" i="26" s="1"/>
  <c r="D427" i="26"/>
  <c r="F427" i="26" s="1"/>
  <c r="D268" i="26"/>
  <c r="D296" i="26"/>
  <c r="D416" i="26"/>
  <c r="F416" i="26" s="1"/>
  <c r="D424" i="26"/>
  <c r="F424" i="26" s="1"/>
  <c r="D446" i="26"/>
  <c r="F446" i="26" s="1"/>
  <c r="D223" i="26"/>
  <c r="D491" i="26"/>
  <c r="F491" i="26" s="1"/>
  <c r="D226" i="26"/>
  <c r="D269" i="26"/>
  <c r="D426" i="26"/>
  <c r="F426" i="26" s="1"/>
  <c r="D460" i="26"/>
  <c r="F460" i="26" s="1"/>
  <c r="D435" i="26"/>
  <c r="F435" i="26" s="1"/>
  <c r="D418" i="26"/>
  <c r="F418" i="26" s="1"/>
  <c r="D409" i="26"/>
  <c r="F409" i="26" s="1"/>
  <c r="D243" i="26"/>
  <c r="D449" i="26"/>
  <c r="F449" i="26" s="1"/>
  <c r="D425" i="26"/>
  <c r="F425" i="26" s="1"/>
  <c r="D484" i="26"/>
  <c r="F484" i="26" s="1"/>
  <c r="D443" i="26"/>
  <c r="F443" i="26" s="1"/>
  <c r="D231" i="26"/>
  <c r="D262" i="26"/>
  <c r="D411" i="26"/>
  <c r="F411" i="26" s="1"/>
  <c r="D493" i="26"/>
  <c r="F493" i="26" s="1"/>
  <c r="D467" i="26"/>
  <c r="F467" i="26" s="1"/>
  <c r="D298" i="26"/>
  <c r="D263" i="26"/>
  <c r="D217" i="26"/>
  <c r="D468" i="26"/>
  <c r="F468" i="26" s="1"/>
  <c r="D480" i="26"/>
  <c r="F480" i="26" s="1"/>
  <c r="D254" i="26"/>
  <c r="D264" i="26"/>
  <c r="AJ10" i="40"/>
  <c r="AN10" i="40" s="1"/>
  <c r="AJ4" i="40"/>
  <c r="AQ3" i="40" s="1"/>
  <c r="AJ46" i="40"/>
  <c r="AN46" i="40" s="1"/>
  <c r="D429" i="26"/>
  <c r="F429" i="26" s="1"/>
  <c r="D235" i="26"/>
  <c r="AJ28" i="40"/>
  <c r="AN28" i="40" s="1"/>
  <c r="AJ22" i="40"/>
  <c r="AZ3" i="40" s="1"/>
  <c r="AJ52" i="40"/>
  <c r="BO3" i="40" s="1"/>
  <c r="D482" i="26"/>
  <c r="F482" i="26" s="1"/>
  <c r="D471" i="26"/>
  <c r="F471" i="26" s="1"/>
  <c r="D240" i="26"/>
  <c r="D415" i="26"/>
  <c r="F415" i="26" s="1"/>
  <c r="D274" i="26"/>
  <c r="D265" i="26"/>
  <c r="D260" i="26"/>
  <c r="D280" i="26"/>
  <c r="D478" i="26"/>
  <c r="F478" i="26" s="1"/>
  <c r="D462" i="26"/>
  <c r="F462" i="26" s="1"/>
  <c r="D442" i="26"/>
  <c r="F442" i="26" s="1"/>
  <c r="D439" i="26"/>
  <c r="F439" i="26" s="1"/>
  <c r="D492" i="26"/>
  <c r="F492" i="26" s="1"/>
  <c r="D448" i="26"/>
  <c r="F448" i="26" s="1"/>
  <c r="D289" i="26"/>
  <c r="D284" i="26"/>
  <c r="D247" i="26"/>
  <c r="D453" i="26"/>
  <c r="F453" i="26" s="1"/>
  <c r="D225" i="26"/>
  <c r="D251" i="26"/>
  <c r="D456" i="26"/>
  <c r="F456" i="26" s="1"/>
  <c r="D233" i="26"/>
  <c r="D250" i="26"/>
  <c r="D230" i="26"/>
  <c r="D445" i="26"/>
  <c r="F445" i="26" s="1"/>
  <c r="D465" i="26"/>
  <c r="F465" i="26" s="1"/>
  <c r="D300" i="26"/>
  <c r="D215" i="26"/>
  <c r="D294" i="26"/>
  <c r="D466" i="26"/>
  <c r="F466" i="26" s="1"/>
  <c r="D249" i="26"/>
  <c r="D483" i="26"/>
  <c r="F483" i="26" s="1"/>
  <c r="D463" i="26"/>
  <c r="F463" i="26" s="1"/>
  <c r="D234" i="26"/>
  <c r="D283" i="26"/>
  <c r="D272" i="26"/>
  <c r="D413" i="26"/>
  <c r="F413" i="26" s="1"/>
  <c r="D472" i="26"/>
  <c r="F472" i="26" s="1"/>
  <c r="D410" i="26"/>
  <c r="F410" i="26" s="1"/>
  <c r="D245" i="26"/>
  <c r="D221" i="26"/>
  <c r="D489" i="26"/>
  <c r="F489" i="26" s="1"/>
  <c r="D430" i="26"/>
  <c r="F430" i="26" s="1"/>
  <c r="D404" i="26"/>
  <c r="F404" i="26" s="1"/>
  <c r="D291" i="26"/>
  <c r="AK30" i="17"/>
  <c r="AL30" i="17" s="1"/>
  <c r="Z10" i="31" s="1"/>
  <c r="C506" i="19"/>
  <c r="C314" i="19"/>
  <c r="D430" i="19" s="1"/>
  <c r="AI13" i="37"/>
  <c r="AL12" i="37"/>
  <c r="AM12" i="37" s="1"/>
  <c r="AL24" i="37"/>
  <c r="AM24" i="37" s="1"/>
  <c r="AI25" i="37"/>
  <c r="AI49" i="37"/>
  <c r="AL48" i="37"/>
  <c r="AM48" i="37" s="1"/>
  <c r="AL54" i="37"/>
  <c r="AM54" i="37" s="1"/>
  <c r="AI55" i="37"/>
  <c r="AL60" i="37"/>
  <c r="AM60" i="37" s="1"/>
  <c r="AI61" i="37"/>
  <c r="AL36" i="37"/>
  <c r="AM36" i="37" s="1"/>
  <c r="AI37" i="37"/>
  <c r="AI7" i="37"/>
  <c r="AL6" i="37"/>
  <c r="AM6" i="37" s="1"/>
  <c r="AI31" i="37"/>
  <c r="AL30" i="37"/>
  <c r="AM30" i="37" s="1"/>
  <c r="AI43" i="37"/>
  <c r="AL42" i="37"/>
  <c r="AM42" i="37" s="1"/>
  <c r="AL18" i="37"/>
  <c r="AM18" i="37" s="1"/>
  <c r="AI19" i="37"/>
  <c r="D306" i="19"/>
  <c r="F306" i="19" s="1"/>
  <c r="D305" i="19"/>
  <c r="F305" i="19" s="1"/>
  <c r="AN40" i="40"/>
  <c r="AJ41" i="40"/>
  <c r="AJ35" i="40"/>
  <c r="AE30" i="17"/>
  <c r="AF30" i="17" s="1"/>
  <c r="V10" i="31" s="1"/>
  <c r="V14" i="31"/>
  <c r="AJ59" i="40"/>
  <c r="D303" i="19"/>
  <c r="F303" i="19" s="1"/>
  <c r="D304" i="19"/>
  <c r="F304" i="19" s="1"/>
  <c r="D312" i="19"/>
  <c r="F312" i="19" s="1"/>
  <c r="D311" i="19"/>
  <c r="F311" i="19" s="1"/>
  <c r="D310" i="19"/>
  <c r="F310" i="19" s="1"/>
  <c r="D309" i="19"/>
  <c r="F309" i="19" s="1"/>
  <c r="D313" i="19"/>
  <c r="F313" i="19" s="1"/>
  <c r="D308" i="19"/>
  <c r="F308" i="19" s="1"/>
  <c r="D307" i="19"/>
  <c r="F307" i="19" s="1"/>
  <c r="AL43" i="40"/>
  <c r="AM43" i="40" s="1"/>
  <c r="AI44" i="40"/>
  <c r="AI20" i="40"/>
  <c r="AL19" i="40"/>
  <c r="AM19" i="40" s="1"/>
  <c r="AI50" i="40"/>
  <c r="AL49" i="40"/>
  <c r="AM49" i="40" s="1"/>
  <c r="AL31" i="40"/>
  <c r="AM31" i="40" s="1"/>
  <c r="AI32" i="40"/>
  <c r="AI26" i="40"/>
  <c r="AL25" i="40"/>
  <c r="AM25" i="40" s="1"/>
  <c r="AL7" i="40"/>
  <c r="AM7" i="40" s="1"/>
  <c r="AI8" i="40"/>
  <c r="AI62" i="40"/>
  <c r="AL61" i="40"/>
  <c r="AM61" i="40" s="1"/>
  <c r="AL37" i="40"/>
  <c r="AM37" i="40" s="1"/>
  <c r="AI38" i="40"/>
  <c r="AL55" i="40"/>
  <c r="AM55" i="40" s="1"/>
  <c r="AI56" i="40"/>
  <c r="AI14" i="40"/>
  <c r="AL13" i="40"/>
  <c r="AM13" i="40" s="1"/>
  <c r="BR3" i="40" l="1"/>
  <c r="AN22" i="40"/>
  <c r="AJ29" i="40"/>
  <c r="AN34" i="40"/>
  <c r="BC3" i="40"/>
  <c r="BD22" i="40" s="1"/>
  <c r="AW3" i="40"/>
  <c r="AN16" i="40"/>
  <c r="AN52" i="40"/>
  <c r="AJ53" i="40"/>
  <c r="AN53" i="40" s="1"/>
  <c r="AJ5" i="40"/>
  <c r="D436" i="19"/>
  <c r="D563" i="19"/>
  <c r="D498" i="19"/>
  <c r="D377" i="19"/>
  <c r="D371" i="19"/>
  <c r="D490" i="19"/>
  <c r="D541" i="19"/>
  <c r="D322" i="19"/>
  <c r="D590" i="19"/>
  <c r="D360" i="19"/>
  <c r="D589" i="19"/>
  <c r="D380" i="19"/>
  <c r="D413" i="19"/>
  <c r="D375" i="19"/>
  <c r="D504" i="19"/>
  <c r="F504" i="19" s="1"/>
  <c r="D455" i="19"/>
  <c r="D332" i="19"/>
  <c r="D427" i="19"/>
  <c r="D466" i="19"/>
  <c r="D340" i="19"/>
  <c r="D314" i="19"/>
  <c r="F314" i="19" s="1"/>
  <c r="D316" i="19"/>
  <c r="D470" i="19"/>
  <c r="D512" i="19"/>
  <c r="D386" i="19"/>
  <c r="D425" i="19"/>
  <c r="D389" i="19"/>
  <c r="D362" i="19"/>
  <c r="D434" i="19"/>
  <c r="D489" i="19"/>
  <c r="D418" i="19"/>
  <c r="D398" i="19"/>
  <c r="D581" i="19"/>
  <c r="D367" i="19"/>
  <c r="D492" i="19"/>
  <c r="D412" i="19"/>
  <c r="AJ47" i="40"/>
  <c r="BL3" i="40"/>
  <c r="BM17" i="40" s="1"/>
  <c r="AJ23" i="40"/>
  <c r="AN23" i="40" s="1"/>
  <c r="D602" i="19"/>
  <c r="U7" i="31"/>
  <c r="D458" i="19"/>
  <c r="D335" i="19"/>
  <c r="D326" i="19"/>
  <c r="D534" i="19"/>
  <c r="D406" i="19"/>
  <c r="D449" i="19"/>
  <c r="D350" i="19"/>
  <c r="D578" i="19"/>
  <c r="D528" i="19"/>
  <c r="D376" i="19"/>
  <c r="D356" i="19"/>
  <c r="D452" i="19"/>
  <c r="D446" i="19"/>
  <c r="AJ11" i="40"/>
  <c r="AJ12" i="40" s="1"/>
  <c r="AJ10" i="37"/>
  <c r="AT3" i="40"/>
  <c r="AU43" i="40" s="1"/>
  <c r="D523" i="19"/>
  <c r="D565" i="19"/>
  <c r="D515" i="19"/>
  <c r="D574" i="19"/>
  <c r="D540" i="19"/>
  <c r="D598" i="19"/>
  <c r="D445" i="19"/>
  <c r="D379" i="19"/>
  <c r="D497" i="19"/>
  <c r="D358" i="19"/>
  <c r="D440" i="19"/>
  <c r="D347" i="19"/>
  <c r="D567" i="19"/>
  <c r="D491" i="19"/>
  <c r="D349" i="19"/>
  <c r="D527" i="19"/>
  <c r="D477" i="19"/>
  <c r="D566" i="19"/>
  <c r="D355" i="19"/>
  <c r="D555" i="19"/>
  <c r="D433" i="19"/>
  <c r="D351" i="19"/>
  <c r="D453" i="19"/>
  <c r="D521" i="19"/>
  <c r="D424" i="19"/>
  <c r="D319" i="19"/>
  <c r="D588" i="19"/>
  <c r="D599" i="19"/>
  <c r="D462" i="19"/>
  <c r="D352" i="19"/>
  <c r="D561" i="19"/>
  <c r="D472" i="19"/>
  <c r="D597" i="19"/>
  <c r="D431" i="19"/>
  <c r="D361" i="19"/>
  <c r="D476" i="19"/>
  <c r="D357" i="19"/>
  <c r="D401" i="19"/>
  <c r="D435" i="19"/>
  <c r="D420" i="19"/>
  <c r="D408" i="19"/>
  <c r="D346" i="19"/>
  <c r="D411" i="19"/>
  <c r="D318" i="19"/>
  <c r="D551" i="19"/>
  <c r="D345" i="19"/>
  <c r="D432" i="19"/>
  <c r="D558" i="19"/>
  <c r="D341" i="19"/>
  <c r="D583" i="19"/>
  <c r="D507" i="19"/>
  <c r="D502" i="19"/>
  <c r="D525" i="19"/>
  <c r="D457" i="19"/>
  <c r="D501" i="19"/>
  <c r="D484" i="19"/>
  <c r="D511" i="19"/>
  <c r="D545" i="19"/>
  <c r="D522" i="19"/>
  <c r="D344" i="19"/>
  <c r="D532" i="19"/>
  <c r="D547" i="19"/>
  <c r="D336" i="19"/>
  <c r="D500" i="19"/>
  <c r="D486" i="19"/>
  <c r="D409" i="19"/>
  <c r="D537" i="19"/>
  <c r="D368" i="19"/>
  <c r="D392" i="19"/>
  <c r="D397" i="19"/>
  <c r="D552" i="19"/>
  <c r="D442" i="19"/>
  <c r="D437" i="19"/>
  <c r="D465" i="19"/>
  <c r="D393" i="19"/>
  <c r="D343" i="19"/>
  <c r="D593" i="19"/>
  <c r="D585" i="19"/>
  <c r="D505" i="19"/>
  <c r="F505" i="19" s="1"/>
  <c r="D595" i="19"/>
  <c r="D448" i="19"/>
  <c r="D493" i="19"/>
  <c r="D473" i="19"/>
  <c r="D323" i="19"/>
  <c r="D514" i="19"/>
  <c r="D338" i="19"/>
  <c r="D569" i="19"/>
  <c r="D329" i="19"/>
  <c r="D513" i="19"/>
  <c r="D407" i="19"/>
  <c r="D404" i="19"/>
  <c r="F404" i="19" s="1"/>
  <c r="D443" i="19"/>
  <c r="D529" i="19"/>
  <c r="D519" i="19"/>
  <c r="D553" i="19"/>
  <c r="D370" i="19"/>
  <c r="D324" i="19"/>
  <c r="D535" i="19"/>
  <c r="D461" i="19"/>
  <c r="D467" i="19"/>
  <c r="D354" i="19"/>
  <c r="D582" i="19"/>
  <c r="D451" i="19"/>
  <c r="D469" i="19"/>
  <c r="D417" i="19"/>
  <c r="D387" i="19"/>
  <c r="D554" i="19"/>
  <c r="D383" i="19"/>
  <c r="D557" i="19"/>
  <c r="D333" i="19"/>
  <c r="D524" i="19"/>
  <c r="D444" i="19"/>
  <c r="D480" i="19"/>
  <c r="D475" i="19"/>
  <c r="D419" i="19"/>
  <c r="D526" i="19"/>
  <c r="D601" i="19"/>
  <c r="D594" i="19"/>
  <c r="D399" i="19"/>
  <c r="D575" i="19"/>
  <c r="D479" i="19"/>
  <c r="D438" i="19"/>
  <c r="D421" i="19"/>
  <c r="D577" i="19"/>
  <c r="D366" i="19"/>
  <c r="D378" i="19"/>
  <c r="D576" i="19"/>
  <c r="D543" i="19"/>
  <c r="D415" i="19"/>
  <c r="D464" i="19"/>
  <c r="D454" i="19"/>
  <c r="D596" i="19"/>
  <c r="D573" i="19"/>
  <c r="D330" i="19"/>
  <c r="D394" i="19"/>
  <c r="D564" i="19"/>
  <c r="D592" i="19"/>
  <c r="D460" i="19"/>
  <c r="D416" i="19"/>
  <c r="D539" i="19"/>
  <c r="D509" i="19"/>
  <c r="D572" i="19"/>
  <c r="D530" i="19"/>
  <c r="D516" i="19"/>
  <c r="D353" i="19"/>
  <c r="D459" i="19"/>
  <c r="D429" i="19"/>
  <c r="D485" i="19"/>
  <c r="D395" i="19"/>
  <c r="AJ52" i="37"/>
  <c r="AJ53" i="37" s="1"/>
  <c r="D342" i="19"/>
  <c r="D450" i="19"/>
  <c r="D403" i="19"/>
  <c r="F403" i="19" s="1"/>
  <c r="D348" i="19"/>
  <c r="D478" i="19"/>
  <c r="D481" i="19"/>
  <c r="D391" i="19"/>
  <c r="D517" i="19"/>
  <c r="D494" i="19"/>
  <c r="D334" i="19"/>
  <c r="D487" i="19"/>
  <c r="D317" i="19"/>
  <c r="D579" i="19"/>
  <c r="D538" i="19"/>
  <c r="D320" i="19"/>
  <c r="D423" i="19"/>
  <c r="D426" i="19"/>
  <c r="D474" i="19"/>
  <c r="D372" i="19"/>
  <c r="D556" i="19"/>
  <c r="D549" i="19"/>
  <c r="D402" i="19"/>
  <c r="D388" i="19"/>
  <c r="D385" i="19"/>
  <c r="D410" i="19"/>
  <c r="D463" i="19"/>
  <c r="D499" i="19"/>
  <c r="D520" i="19"/>
  <c r="D587" i="19"/>
  <c r="D369" i="19"/>
  <c r="D533" i="19"/>
  <c r="D363" i="19"/>
  <c r="D591" i="19"/>
  <c r="D439" i="19"/>
  <c r="D503" i="19"/>
  <c r="F503" i="19" s="1"/>
  <c r="D456" i="19"/>
  <c r="D508" i="19"/>
  <c r="D584" i="19"/>
  <c r="D327" i="19"/>
  <c r="D328" i="19"/>
  <c r="D374" i="19"/>
  <c r="D325" i="19"/>
  <c r="D496" i="19"/>
  <c r="D405" i="19"/>
  <c r="D422" i="19"/>
  <c r="D483" i="19"/>
  <c r="D546" i="19"/>
  <c r="D510" i="19"/>
  <c r="D339" i="19"/>
  <c r="D321" i="19"/>
  <c r="D396" i="19"/>
  <c r="D531" i="19"/>
  <c r="D488" i="19"/>
  <c r="D495" i="19"/>
  <c r="D506" i="19"/>
  <c r="F506" i="19" s="1"/>
  <c r="D315" i="19"/>
  <c r="F315" i="19" s="1"/>
  <c r="D331" i="19"/>
  <c r="D359" i="19"/>
  <c r="D544" i="19"/>
  <c r="D559" i="19"/>
  <c r="D414" i="19"/>
  <c r="D447" i="19"/>
  <c r="D384" i="19"/>
  <c r="D468" i="19"/>
  <c r="D381" i="19"/>
  <c r="D600" i="19"/>
  <c r="D560" i="19"/>
  <c r="AJ46" i="37"/>
  <c r="BL3" i="37" s="1"/>
  <c r="D441" i="19"/>
  <c r="D428" i="19"/>
  <c r="D482" i="19"/>
  <c r="D337" i="19"/>
  <c r="D586" i="19"/>
  <c r="D373" i="19"/>
  <c r="D580" i="19"/>
  <c r="D364" i="19"/>
  <c r="AJ40" i="37"/>
  <c r="AN40" i="37" s="1"/>
  <c r="AJ58" i="37"/>
  <c r="BR3" i="37" s="1"/>
  <c r="D365" i="19"/>
  <c r="D400" i="19"/>
  <c r="D390" i="19"/>
  <c r="D382" i="19"/>
  <c r="D570" i="19"/>
  <c r="D568" i="19"/>
  <c r="D536" i="19"/>
  <c r="AJ28" i="37"/>
  <c r="AJ29" i="37" s="1"/>
  <c r="AJ16" i="37"/>
  <c r="AW3" i="37" s="1"/>
  <c r="AJ4" i="37"/>
  <c r="AJ5" i="37" s="1"/>
  <c r="AJ6" i="37" s="1"/>
  <c r="AJ7" i="37" s="1"/>
  <c r="D471" i="19"/>
  <c r="D562" i="19"/>
  <c r="D550" i="19"/>
  <c r="D571" i="19"/>
  <c r="D518" i="19"/>
  <c r="D542" i="19"/>
  <c r="D548" i="19"/>
  <c r="AJ22" i="37"/>
  <c r="AZ3" i="37" s="1"/>
  <c r="AJ34" i="37"/>
  <c r="BF3" i="37" s="1"/>
  <c r="AL13" i="37"/>
  <c r="AM13" i="37" s="1"/>
  <c r="AI14" i="37"/>
  <c r="AI44" i="37"/>
  <c r="AL43" i="37"/>
  <c r="AM43" i="37" s="1"/>
  <c r="AI56" i="37"/>
  <c r="AL55" i="37"/>
  <c r="AM55" i="37" s="1"/>
  <c r="AI62" i="37"/>
  <c r="AL61" i="37"/>
  <c r="AM61" i="37" s="1"/>
  <c r="AL31" i="37"/>
  <c r="AM31" i="37" s="1"/>
  <c r="AI32" i="37"/>
  <c r="AL7" i="37"/>
  <c r="AM7" i="37" s="1"/>
  <c r="AI8" i="37"/>
  <c r="AI50" i="37"/>
  <c r="AL49" i="37"/>
  <c r="AM49" i="37" s="1"/>
  <c r="AL19" i="37"/>
  <c r="AM19" i="37" s="1"/>
  <c r="AI20" i="37"/>
  <c r="AI38" i="37"/>
  <c r="AL37" i="37"/>
  <c r="AM37" i="37" s="1"/>
  <c r="AI26" i="37"/>
  <c r="AL25" i="37"/>
  <c r="AM25" i="37" s="1"/>
  <c r="AJ11" i="37"/>
  <c r="AJ12" i="37" s="1"/>
  <c r="AJ13" i="37" s="1"/>
  <c r="AT3" i="37"/>
  <c r="BO3" i="37"/>
  <c r="BD12" i="40"/>
  <c r="BD43" i="40"/>
  <c r="BD31" i="40"/>
  <c r="BJ7" i="40"/>
  <c r="BJ33" i="40"/>
  <c r="BJ56" i="40"/>
  <c r="BJ24" i="40"/>
  <c r="BJ55" i="40"/>
  <c r="BJ23" i="40"/>
  <c r="BJ9" i="40"/>
  <c r="BJ46" i="40"/>
  <c r="BJ63" i="40"/>
  <c r="BJ27" i="40"/>
  <c r="BJ61" i="40"/>
  <c r="BJ29" i="40"/>
  <c r="BJ52" i="40"/>
  <c r="BJ20" i="40"/>
  <c r="BJ51" i="40"/>
  <c r="BJ19" i="40"/>
  <c r="BJ54" i="40"/>
  <c r="BJ30" i="40"/>
  <c r="BJ32" i="40"/>
  <c r="BJ26" i="40"/>
  <c r="BJ57" i="40"/>
  <c r="BJ25" i="40"/>
  <c r="BJ48" i="40"/>
  <c r="BJ16" i="40"/>
  <c r="BJ47" i="40"/>
  <c r="BJ15" i="40"/>
  <c r="BJ38" i="40"/>
  <c r="BJ14" i="40"/>
  <c r="BJ31" i="40"/>
  <c r="BJ53" i="40"/>
  <c r="BJ21" i="40"/>
  <c r="BJ44" i="40"/>
  <c r="BJ12" i="40"/>
  <c r="BJ43" i="40"/>
  <c r="BJ11" i="40"/>
  <c r="BJ22" i="40"/>
  <c r="BJ62" i="40"/>
  <c r="BJ28" i="40"/>
  <c r="BJ49" i="40"/>
  <c r="BJ17" i="40"/>
  <c r="BJ40" i="40"/>
  <c r="BJ10" i="40"/>
  <c r="BJ39" i="40"/>
  <c r="BJ5" i="40"/>
  <c r="BJ6" i="40"/>
  <c r="BJ41" i="40"/>
  <c r="BJ34" i="40"/>
  <c r="BJ60" i="40"/>
  <c r="BJ45" i="40"/>
  <c r="BJ13" i="40"/>
  <c r="BJ36" i="40"/>
  <c r="BJ8" i="40"/>
  <c r="BJ35" i="40"/>
  <c r="BJ58" i="40"/>
  <c r="BJ50" i="40"/>
  <c r="BJ42" i="40"/>
  <c r="BJ18" i="40"/>
  <c r="BJ4" i="40"/>
  <c r="BJ59" i="40"/>
  <c r="BJ37" i="40"/>
  <c r="BP56" i="40"/>
  <c r="BP24" i="40"/>
  <c r="BP55" i="40"/>
  <c r="BP23" i="40"/>
  <c r="BP50" i="40"/>
  <c r="BP18" i="40"/>
  <c r="BP13" i="40"/>
  <c r="BP17" i="40"/>
  <c r="BP45" i="40"/>
  <c r="BP52" i="40"/>
  <c r="BP20" i="40"/>
  <c r="BP51" i="40"/>
  <c r="BP19" i="40"/>
  <c r="BP46" i="40"/>
  <c r="BP14" i="40"/>
  <c r="BP57" i="40"/>
  <c r="BP7" i="40"/>
  <c r="BP58" i="40"/>
  <c r="BP59" i="40"/>
  <c r="BP48" i="40"/>
  <c r="BP16" i="40"/>
  <c r="BP47" i="40"/>
  <c r="BP15" i="40"/>
  <c r="BP42" i="40"/>
  <c r="BP9" i="40"/>
  <c r="BP41" i="40"/>
  <c r="BP49" i="40"/>
  <c r="BP28" i="40"/>
  <c r="BP44" i="40"/>
  <c r="BP12" i="40"/>
  <c r="BP43" i="40"/>
  <c r="BP11" i="40"/>
  <c r="BP38" i="40"/>
  <c r="BP6" i="40"/>
  <c r="BP25" i="40"/>
  <c r="BP60" i="40"/>
  <c r="BP22" i="40"/>
  <c r="BP40" i="40"/>
  <c r="BP10" i="40"/>
  <c r="BP39" i="40"/>
  <c r="BP5" i="40"/>
  <c r="BP34" i="40"/>
  <c r="BP4" i="40"/>
  <c r="BP53" i="40"/>
  <c r="BP32" i="40"/>
  <c r="BP31" i="40"/>
  <c r="BP21" i="40"/>
  <c r="BP54" i="40"/>
  <c r="BP36" i="40"/>
  <c r="BP8" i="40"/>
  <c r="BP35" i="40"/>
  <c r="BP62" i="40"/>
  <c r="BP30" i="40"/>
  <c r="BP61" i="40"/>
  <c r="BP37" i="40"/>
  <c r="BP26" i="40"/>
  <c r="BP29" i="40"/>
  <c r="BP63" i="40"/>
  <c r="BP33" i="40"/>
  <c r="BP27" i="40"/>
  <c r="BG34" i="40"/>
  <c r="BG7" i="40"/>
  <c r="BG33" i="40"/>
  <c r="BG52" i="40"/>
  <c r="BG20" i="40"/>
  <c r="BG63" i="40"/>
  <c r="BG5" i="40"/>
  <c r="BG60" i="40"/>
  <c r="BG38" i="40"/>
  <c r="BG62" i="40"/>
  <c r="BG30" i="40"/>
  <c r="BG61" i="40"/>
  <c r="BG29" i="40"/>
  <c r="BG48" i="40"/>
  <c r="BG16" i="40"/>
  <c r="BG51" i="40"/>
  <c r="BG43" i="40"/>
  <c r="BG42" i="40"/>
  <c r="BG39" i="40"/>
  <c r="BG24" i="40"/>
  <c r="BG58" i="40"/>
  <c r="BG26" i="40"/>
  <c r="BG57" i="40"/>
  <c r="BG25" i="40"/>
  <c r="BG44" i="40"/>
  <c r="BG12" i="40"/>
  <c r="BG35" i="40"/>
  <c r="BG27" i="40"/>
  <c r="BG28" i="40"/>
  <c r="BG23" i="40"/>
  <c r="BG54" i="40"/>
  <c r="BG22" i="40"/>
  <c r="BG53" i="40"/>
  <c r="BG21" i="40"/>
  <c r="BG40" i="40"/>
  <c r="BG10" i="40"/>
  <c r="BG19" i="40"/>
  <c r="BG11" i="40"/>
  <c r="BG37" i="40"/>
  <c r="BG50" i="40"/>
  <c r="BG18" i="40"/>
  <c r="BG49" i="40"/>
  <c r="BG17" i="40"/>
  <c r="BG36" i="40"/>
  <c r="BG8" i="40"/>
  <c r="BG47" i="40"/>
  <c r="BG59" i="40"/>
  <c r="BG41" i="40"/>
  <c r="BG4" i="40"/>
  <c r="BG46" i="40"/>
  <c r="BG14" i="40"/>
  <c r="BG45" i="40"/>
  <c r="BG13" i="40"/>
  <c r="BG32" i="40"/>
  <c r="BG55" i="40"/>
  <c r="BG31" i="40"/>
  <c r="BG9" i="40"/>
  <c r="BG56" i="40"/>
  <c r="BG15" i="40"/>
  <c r="BG6" i="40"/>
  <c r="BS60" i="40"/>
  <c r="BS28" i="40"/>
  <c r="BS55" i="40"/>
  <c r="BS23" i="40"/>
  <c r="BS54" i="40"/>
  <c r="BS22" i="40"/>
  <c r="BS29" i="40"/>
  <c r="BS63" i="40"/>
  <c r="BS56" i="40"/>
  <c r="BS24" i="40"/>
  <c r="BS51" i="40"/>
  <c r="BS19" i="40"/>
  <c r="BS50" i="40"/>
  <c r="BS18" i="40"/>
  <c r="BS13" i="40"/>
  <c r="BS17" i="40"/>
  <c r="BS45" i="40"/>
  <c r="BS52" i="40"/>
  <c r="BS20" i="40"/>
  <c r="BS47" i="40"/>
  <c r="BS15" i="40"/>
  <c r="BS46" i="40"/>
  <c r="BS14" i="40"/>
  <c r="BS57" i="40"/>
  <c r="BS49" i="40"/>
  <c r="BS32" i="40"/>
  <c r="BS48" i="40"/>
  <c r="BS16" i="40"/>
  <c r="BS43" i="40"/>
  <c r="BS11" i="40"/>
  <c r="BS42" i="40"/>
  <c r="BS9" i="40"/>
  <c r="BS41" i="40"/>
  <c r="BS33" i="40"/>
  <c r="BS27" i="40"/>
  <c r="BS21" i="40"/>
  <c r="BS44" i="40"/>
  <c r="BS12" i="40"/>
  <c r="BS39" i="40"/>
  <c r="BS5" i="40"/>
  <c r="BS38" i="40"/>
  <c r="BS6" i="40"/>
  <c r="BS25" i="40"/>
  <c r="BS26" i="40"/>
  <c r="BS40" i="40"/>
  <c r="BS10" i="40"/>
  <c r="BS35" i="40"/>
  <c r="BS4" i="40"/>
  <c r="BS34" i="40"/>
  <c r="BS7" i="40"/>
  <c r="BS53" i="40"/>
  <c r="BS59" i="40"/>
  <c r="BS36" i="40"/>
  <c r="BS8" i="40"/>
  <c r="BS31" i="40"/>
  <c r="BS62" i="40"/>
  <c r="BS30" i="40"/>
  <c r="BS61" i="40"/>
  <c r="BS37" i="40"/>
  <c r="BS58" i="40"/>
  <c r="AJ6" i="40"/>
  <c r="AN35" i="40"/>
  <c r="AJ36" i="40"/>
  <c r="AN47" i="40"/>
  <c r="AJ48" i="40"/>
  <c r="AR48" i="40"/>
  <c r="AR16" i="40"/>
  <c r="AR43" i="40"/>
  <c r="AR10" i="40"/>
  <c r="AR42" i="40"/>
  <c r="AR13" i="40"/>
  <c r="AR37" i="40"/>
  <c r="AR44" i="40"/>
  <c r="AR12" i="40"/>
  <c r="AR39" i="40"/>
  <c r="AR7" i="40"/>
  <c r="AR38" i="40"/>
  <c r="AR49" i="40"/>
  <c r="AR9" i="40"/>
  <c r="AR40" i="40"/>
  <c r="AR35" i="40"/>
  <c r="AR8" i="40"/>
  <c r="AR34" i="40"/>
  <c r="AR33" i="40"/>
  <c r="AR57" i="40"/>
  <c r="AR36" i="40"/>
  <c r="AR63" i="40"/>
  <c r="AR31" i="40"/>
  <c r="AR62" i="40"/>
  <c r="AR30" i="40"/>
  <c r="AR17" i="40"/>
  <c r="AR41" i="40"/>
  <c r="AR32" i="40"/>
  <c r="AR59" i="40"/>
  <c r="AR27" i="40"/>
  <c r="AR58" i="40"/>
  <c r="AR26" i="40"/>
  <c r="AR25" i="40"/>
  <c r="AR60" i="40"/>
  <c r="AR28" i="40"/>
  <c r="AR55" i="40"/>
  <c r="AR23" i="40"/>
  <c r="AR54" i="40"/>
  <c r="AR22" i="40"/>
  <c r="AR61" i="40"/>
  <c r="AR21" i="40"/>
  <c r="AR52" i="40"/>
  <c r="AR46" i="40"/>
  <c r="AR24" i="40"/>
  <c r="AR18" i="40"/>
  <c r="AR56" i="40"/>
  <c r="AR20" i="40"/>
  <c r="AR14" i="40"/>
  <c r="AR51" i="40"/>
  <c r="AR45" i="40"/>
  <c r="AR50" i="40"/>
  <c r="AR47" i="40"/>
  <c r="AR29" i="40"/>
  <c r="AR19" i="40"/>
  <c r="AR11" i="40"/>
  <c r="AR15" i="40"/>
  <c r="AR53" i="40"/>
  <c r="AN29" i="40"/>
  <c r="AJ30" i="40"/>
  <c r="BM50" i="40"/>
  <c r="BM28" i="40"/>
  <c r="BM63" i="40"/>
  <c r="AN17" i="40"/>
  <c r="AJ18" i="40"/>
  <c r="AJ60" i="40"/>
  <c r="AN59" i="40"/>
  <c r="AX47" i="40"/>
  <c r="AX15" i="40"/>
  <c r="AX42" i="40"/>
  <c r="AX11" i="40"/>
  <c r="AX41" i="40"/>
  <c r="AX6" i="40"/>
  <c r="AX16" i="40"/>
  <c r="AX43" i="40"/>
  <c r="AX8" i="40"/>
  <c r="AX38" i="40"/>
  <c r="AX5" i="40"/>
  <c r="AX37" i="40"/>
  <c r="AX4" i="40"/>
  <c r="AX60" i="40"/>
  <c r="AX39" i="40"/>
  <c r="AX63" i="40"/>
  <c r="AX34" i="40"/>
  <c r="AX9" i="40"/>
  <c r="AX33" i="40"/>
  <c r="AX52" i="40"/>
  <c r="AX44" i="40"/>
  <c r="AX35" i="40"/>
  <c r="AX62" i="40"/>
  <c r="AX30" i="40"/>
  <c r="AX61" i="40"/>
  <c r="AX29" i="40"/>
  <c r="AX36" i="40"/>
  <c r="AX28" i="40"/>
  <c r="AX10" i="40"/>
  <c r="AX31" i="40"/>
  <c r="AX58" i="40"/>
  <c r="AX26" i="40"/>
  <c r="AX57" i="40"/>
  <c r="AX25" i="40"/>
  <c r="AX20" i="40"/>
  <c r="AX12" i="40"/>
  <c r="AX59" i="40"/>
  <c r="AX27" i="40"/>
  <c r="AX54" i="40"/>
  <c r="AX22" i="40"/>
  <c r="AX53" i="40"/>
  <c r="AX21" i="40"/>
  <c r="AX7" i="40"/>
  <c r="AX56" i="40"/>
  <c r="AX55" i="40"/>
  <c r="AX23" i="40"/>
  <c r="AX50" i="40"/>
  <c r="AX18" i="40"/>
  <c r="AX49" i="40"/>
  <c r="AX17" i="40"/>
  <c r="AX48" i="40"/>
  <c r="AX40" i="40"/>
  <c r="AX45" i="40"/>
  <c r="AX13" i="40"/>
  <c r="AX32" i="40"/>
  <c r="AX24" i="40"/>
  <c r="AX51" i="40"/>
  <c r="AX19" i="40"/>
  <c r="AX46" i="40"/>
  <c r="AX14" i="40"/>
  <c r="AJ42" i="40"/>
  <c r="AN41" i="40"/>
  <c r="AU48" i="40"/>
  <c r="AU16" i="40"/>
  <c r="AU41" i="40"/>
  <c r="AU9" i="40"/>
  <c r="AU63" i="40"/>
  <c r="AU29" i="40"/>
  <c r="BA47" i="40"/>
  <c r="BA15" i="40"/>
  <c r="BA42" i="40"/>
  <c r="BA9" i="40"/>
  <c r="BA41" i="40"/>
  <c r="BA4" i="40"/>
  <c r="BA60" i="40"/>
  <c r="BA24" i="40"/>
  <c r="BA17" i="40"/>
  <c r="BA43" i="40"/>
  <c r="BA11" i="40"/>
  <c r="BA38" i="40"/>
  <c r="BA6" i="40"/>
  <c r="BA37" i="40"/>
  <c r="BA52" i="40"/>
  <c r="BA44" i="40"/>
  <c r="BA23" i="40"/>
  <c r="BA18" i="40"/>
  <c r="BA16" i="40"/>
  <c r="BA14" i="40"/>
  <c r="BA39" i="40"/>
  <c r="BA5" i="40"/>
  <c r="BA34" i="40"/>
  <c r="BA7" i="40"/>
  <c r="BA33" i="40"/>
  <c r="BA36" i="40"/>
  <c r="BA28" i="40"/>
  <c r="BA19" i="40"/>
  <c r="BA35" i="40"/>
  <c r="BA62" i="40"/>
  <c r="BA30" i="40"/>
  <c r="BA61" i="40"/>
  <c r="BA29" i="40"/>
  <c r="BA20" i="40"/>
  <c r="BA12" i="40"/>
  <c r="BA55" i="40"/>
  <c r="BA45" i="40"/>
  <c r="BA31" i="40"/>
  <c r="BA58" i="40"/>
  <c r="BA26" i="40"/>
  <c r="BA57" i="40"/>
  <c r="BA25" i="40"/>
  <c r="BA48" i="40"/>
  <c r="BA8" i="40"/>
  <c r="BA50" i="40"/>
  <c r="BA49" i="40"/>
  <c r="BA40" i="40"/>
  <c r="BA51" i="40"/>
  <c r="BA63" i="40"/>
  <c r="BA59" i="40"/>
  <c r="BA27" i="40"/>
  <c r="BA54" i="40"/>
  <c r="BA22" i="40"/>
  <c r="BA53" i="40"/>
  <c r="BA21" i="40"/>
  <c r="BA32" i="40"/>
  <c r="BA56" i="40"/>
  <c r="BA13" i="40"/>
  <c r="BA46" i="40"/>
  <c r="BA10" i="40"/>
  <c r="AI39" i="40"/>
  <c r="AL39" i="40" s="1"/>
  <c r="AM39" i="40" s="1"/>
  <c r="AL38" i="40"/>
  <c r="AM38" i="40" s="1"/>
  <c r="AL14" i="40"/>
  <c r="AM14" i="40" s="1"/>
  <c r="AI15" i="40"/>
  <c r="AL15" i="40" s="1"/>
  <c r="AM15" i="40" s="1"/>
  <c r="AI63" i="40"/>
  <c r="AL63" i="40" s="1"/>
  <c r="AM63" i="40" s="1"/>
  <c r="AL62" i="40"/>
  <c r="AM62" i="40" s="1"/>
  <c r="AI27" i="40"/>
  <c r="AL27" i="40" s="1"/>
  <c r="AM27" i="40" s="1"/>
  <c r="AL26" i="40"/>
  <c r="AM26" i="40" s="1"/>
  <c r="AI51" i="40"/>
  <c r="AL51" i="40" s="1"/>
  <c r="AM51" i="40" s="1"/>
  <c r="AL50" i="40"/>
  <c r="AM50" i="40" s="1"/>
  <c r="AL56" i="40"/>
  <c r="AM56" i="40" s="1"/>
  <c r="AI57" i="40"/>
  <c r="AL57" i="40" s="1"/>
  <c r="AM57" i="40" s="1"/>
  <c r="AI21" i="40"/>
  <c r="AL21" i="40" s="1"/>
  <c r="AM21" i="40" s="1"/>
  <c r="AL20" i="40"/>
  <c r="AM20" i="40" s="1"/>
  <c r="AL8" i="40"/>
  <c r="AM8" i="40" s="1"/>
  <c r="AI9" i="40"/>
  <c r="AL9" i="40" s="1"/>
  <c r="AM9" i="40" s="1"/>
  <c r="AL32" i="40"/>
  <c r="AM32" i="40" s="1"/>
  <c r="AI33" i="40"/>
  <c r="AL33" i="40" s="1"/>
  <c r="AM33" i="40" s="1"/>
  <c r="AL44" i="40"/>
  <c r="AM44" i="40" s="1"/>
  <c r="AI45" i="40"/>
  <c r="AL45" i="40" s="1"/>
  <c r="AM45" i="40" s="1"/>
  <c r="BM34" i="40" l="1"/>
  <c r="BM39" i="40"/>
  <c r="BM36" i="40"/>
  <c r="BM15" i="40"/>
  <c r="BM24" i="40"/>
  <c r="BM32" i="40"/>
  <c r="BM46" i="40"/>
  <c r="BM30" i="40"/>
  <c r="BM29" i="40"/>
  <c r="BM18" i="40"/>
  <c r="BM38" i="40"/>
  <c r="BM10" i="40"/>
  <c r="BD52" i="40"/>
  <c r="AN11" i="40"/>
  <c r="BD45" i="40"/>
  <c r="BD10" i="40"/>
  <c r="BD18" i="40"/>
  <c r="BD28" i="40"/>
  <c r="BD24" i="40"/>
  <c r="BD14" i="40"/>
  <c r="BD27" i="40"/>
  <c r="BD34" i="40"/>
  <c r="BD17" i="40"/>
  <c r="BD37" i="40"/>
  <c r="BD29" i="40"/>
  <c r="BM12" i="40"/>
  <c r="BM61" i="40"/>
  <c r="BM9" i="40"/>
  <c r="BM7" i="40"/>
  <c r="BM26" i="40"/>
  <c r="BM43" i="40"/>
  <c r="BM6" i="40"/>
  <c r="BM20" i="40"/>
  <c r="BM16" i="40"/>
  <c r="BM33" i="40"/>
  <c r="BM37" i="40"/>
  <c r="BM41" i="40"/>
  <c r="BM48" i="40"/>
  <c r="BM45" i="40"/>
  <c r="BM58" i="40"/>
  <c r="BM54" i="40"/>
  <c r="BM52" i="40"/>
  <c r="BM21" i="40"/>
  <c r="BM25" i="40"/>
  <c r="BM51" i="40"/>
  <c r="BM5" i="40"/>
  <c r="BM55" i="40"/>
  <c r="BM22" i="40"/>
  <c r="BM59" i="40"/>
  <c r="BM44" i="40"/>
  <c r="BM57" i="40"/>
  <c r="BM8" i="40"/>
  <c r="BM53" i="40"/>
  <c r="BM35" i="40"/>
  <c r="BM49" i="40"/>
  <c r="BM56" i="40"/>
  <c r="BM47" i="40"/>
  <c r="BM11" i="40"/>
  <c r="BM60" i="40"/>
  <c r="BM4" i="40"/>
  <c r="BM42" i="40"/>
  <c r="BM13" i="40"/>
  <c r="BM40" i="40"/>
  <c r="BM14" i="40"/>
  <c r="BM62" i="40"/>
  <c r="BM19" i="40"/>
  <c r="BM23" i="40"/>
  <c r="BM27" i="40"/>
  <c r="BM31" i="40"/>
  <c r="AJ24" i="40"/>
  <c r="AJ54" i="40"/>
  <c r="AJ55" i="40" s="1"/>
  <c r="BD55" i="40"/>
  <c r="BD4" i="40"/>
  <c r="BD7" i="40"/>
  <c r="BD13" i="40"/>
  <c r="BD20" i="40"/>
  <c r="BD36" i="40"/>
  <c r="BD42" i="40"/>
  <c r="BD19" i="40"/>
  <c r="BD53" i="40"/>
  <c r="BD39" i="40"/>
  <c r="BD35" i="40"/>
  <c r="BD57" i="40"/>
  <c r="BD59" i="40"/>
  <c r="BD48" i="40"/>
  <c r="BD54" i="40"/>
  <c r="BD23" i="40"/>
  <c r="BD60" i="40"/>
  <c r="BD33" i="40"/>
  <c r="BD5" i="40"/>
  <c r="BD6" i="40"/>
  <c r="BD47" i="40"/>
  <c r="BD49" i="40"/>
  <c r="BD58" i="40"/>
  <c r="BD40" i="40"/>
  <c r="BD46" i="40"/>
  <c r="BD30" i="40"/>
  <c r="BD44" i="40"/>
  <c r="BD50" i="40"/>
  <c r="BD51" i="40"/>
  <c r="BD61" i="40"/>
  <c r="BD15" i="40"/>
  <c r="BD41" i="40"/>
  <c r="BD56" i="40"/>
  <c r="BD32" i="40"/>
  <c r="BD38" i="40"/>
  <c r="BD8" i="40"/>
  <c r="BD9" i="40"/>
  <c r="BD62" i="40"/>
  <c r="BD21" i="40"/>
  <c r="BD26" i="40"/>
  <c r="BD11" i="40"/>
  <c r="BD25" i="40"/>
  <c r="BD63" i="40"/>
  <c r="BD16" i="40"/>
  <c r="AN52" i="37"/>
  <c r="AU15" i="40"/>
  <c r="AU53" i="40"/>
  <c r="AU32" i="40"/>
  <c r="AU5" i="40"/>
  <c r="AU40" i="40"/>
  <c r="AU50" i="40"/>
  <c r="AU26" i="40"/>
  <c r="AU34" i="40"/>
  <c r="AU33" i="40"/>
  <c r="AU8" i="40"/>
  <c r="AU39" i="40"/>
  <c r="AU6" i="40"/>
  <c r="AU31" i="40"/>
  <c r="AU47" i="40"/>
  <c r="AU55" i="40"/>
  <c r="AU12" i="40"/>
  <c r="AU28" i="40"/>
  <c r="AU4" i="40"/>
  <c r="AU37" i="40"/>
  <c r="AU60" i="40"/>
  <c r="AU36" i="40"/>
  <c r="AU44" i="40"/>
  <c r="AU13" i="40"/>
  <c r="AU42" i="40"/>
  <c r="AU20" i="40"/>
  <c r="AU52" i="40"/>
  <c r="AU58" i="40"/>
  <c r="AU46" i="40"/>
  <c r="AU45" i="40"/>
  <c r="AU17" i="40"/>
  <c r="AU57" i="40"/>
  <c r="AU18" i="40"/>
  <c r="AU21" i="40"/>
  <c r="AU19" i="40"/>
  <c r="AU22" i="40"/>
  <c r="AU30" i="40"/>
  <c r="AU49" i="40"/>
  <c r="AU14" i="40"/>
  <c r="AU51" i="40"/>
  <c r="AU54" i="40"/>
  <c r="AU62" i="40"/>
  <c r="AU38" i="40"/>
  <c r="AU11" i="40"/>
  <c r="AU27" i="40"/>
  <c r="AU10" i="40"/>
  <c r="AU61" i="40"/>
  <c r="AU23" i="40"/>
  <c r="AU25" i="40"/>
  <c r="AU24" i="40"/>
  <c r="AU35" i="40"/>
  <c r="AU56" i="40"/>
  <c r="AU59" i="40"/>
  <c r="AU7" i="40"/>
  <c r="AN46" i="37"/>
  <c r="AJ47" i="37"/>
  <c r="AN47" i="37" s="1"/>
  <c r="BC3" i="37"/>
  <c r="BD39" i="37" s="1"/>
  <c r="AN58" i="37"/>
  <c r="AJ59" i="37"/>
  <c r="AJ60" i="37" s="1"/>
  <c r="AN28" i="37"/>
  <c r="AN22" i="37"/>
  <c r="AJ17" i="37"/>
  <c r="AJ18" i="37" s="1"/>
  <c r="AJ19" i="37" s="1"/>
  <c r="AJ20" i="37" s="1"/>
  <c r="AJ41" i="37"/>
  <c r="AJ42" i="37" s="1"/>
  <c r="AN34" i="37"/>
  <c r="AJ35" i="37"/>
  <c r="AJ36" i="37" s="1"/>
  <c r="BI3" i="37"/>
  <c r="BJ30" i="37" s="1"/>
  <c r="AJ23" i="37"/>
  <c r="AJ24" i="37" s="1"/>
  <c r="AQ3" i="37"/>
  <c r="AR52" i="37" s="1"/>
  <c r="AL14" i="37"/>
  <c r="AM14" i="37" s="1"/>
  <c r="AI15" i="37"/>
  <c r="AL15" i="37" s="1"/>
  <c r="AM15" i="37" s="1"/>
  <c r="AL38" i="37"/>
  <c r="AM38" i="37" s="1"/>
  <c r="AI39" i="37"/>
  <c r="AL39" i="37" s="1"/>
  <c r="AM39" i="37" s="1"/>
  <c r="AL20" i="37"/>
  <c r="AM20" i="37" s="1"/>
  <c r="AI21" i="37"/>
  <c r="AL21" i="37" s="1"/>
  <c r="AM21" i="37" s="1"/>
  <c r="AI33" i="37"/>
  <c r="AL33" i="37" s="1"/>
  <c r="AM33" i="37" s="1"/>
  <c r="AL32" i="37"/>
  <c r="AM32" i="37" s="1"/>
  <c r="AL62" i="37"/>
  <c r="AM62" i="37" s="1"/>
  <c r="AI63" i="37"/>
  <c r="AL63" i="37" s="1"/>
  <c r="AM63" i="37" s="1"/>
  <c r="AL50" i="37"/>
  <c r="AM50" i="37" s="1"/>
  <c r="AI51" i="37"/>
  <c r="AL51" i="37" s="1"/>
  <c r="AM51" i="37" s="1"/>
  <c r="AL56" i="37"/>
  <c r="AM56" i="37" s="1"/>
  <c r="AI57" i="37"/>
  <c r="AL57" i="37" s="1"/>
  <c r="AM57" i="37" s="1"/>
  <c r="AI9" i="37"/>
  <c r="AL9" i="37" s="1"/>
  <c r="AM9" i="37" s="1"/>
  <c r="AL8" i="37"/>
  <c r="AM8" i="37" s="1"/>
  <c r="AI27" i="37"/>
  <c r="AL27" i="37" s="1"/>
  <c r="AM27" i="37" s="1"/>
  <c r="AL26" i="37"/>
  <c r="AM26" i="37" s="1"/>
  <c r="AI45" i="37"/>
  <c r="AL45" i="37" s="1"/>
  <c r="AM45" i="37" s="1"/>
  <c r="AL44" i="37"/>
  <c r="AM44" i="37" s="1"/>
  <c r="BP5" i="37"/>
  <c r="BP12" i="37"/>
  <c r="BP41" i="37"/>
  <c r="BP45" i="37"/>
  <c r="BP19" i="37"/>
  <c r="BP57" i="37"/>
  <c r="BP27" i="37"/>
  <c r="BP55" i="37"/>
  <c r="BP16" i="37"/>
  <c r="BP33" i="37"/>
  <c r="BP49" i="37"/>
  <c r="BP53" i="37"/>
  <c r="BP28" i="37"/>
  <c r="BP44" i="37"/>
  <c r="BP47" i="37"/>
  <c r="BP59" i="37"/>
  <c r="BP35" i="37"/>
  <c r="BP46" i="37"/>
  <c r="BP29" i="37"/>
  <c r="BP43" i="37"/>
  <c r="BP38" i="37"/>
  <c r="BP52" i="37"/>
  <c r="BP51" i="37"/>
  <c r="BP34" i="37"/>
  <c r="BP37" i="37"/>
  <c r="BP50" i="37"/>
  <c r="BP58" i="37"/>
  <c r="BP62" i="37"/>
  <c r="BP60" i="37"/>
  <c r="BP24" i="37"/>
  <c r="BP4" i="37"/>
  <c r="BP7" i="37"/>
  <c r="BP56" i="37"/>
  <c r="BP13" i="37"/>
  <c r="BP8" i="37"/>
  <c r="BP48" i="37"/>
  <c r="BP61" i="37"/>
  <c r="BP9" i="37"/>
  <c r="BP17" i="37"/>
  <c r="BP22" i="37"/>
  <c r="BP11" i="37"/>
  <c r="BP10" i="37"/>
  <c r="BP26" i="37"/>
  <c r="BP63" i="37"/>
  <c r="BP21" i="37"/>
  <c r="BP31" i="37"/>
  <c r="BP40" i="37"/>
  <c r="BP39" i="37"/>
  <c r="BP30" i="37"/>
  <c r="BP6" i="37"/>
  <c r="BP23" i="37"/>
  <c r="BP20" i="37"/>
  <c r="BP42" i="37"/>
  <c r="BP54" i="37"/>
  <c r="BP14" i="37"/>
  <c r="BP18" i="37"/>
  <c r="BP15" i="37"/>
  <c r="BP25" i="37"/>
  <c r="BP36" i="37"/>
  <c r="BP32" i="37"/>
  <c r="AU26" i="37"/>
  <c r="AU42" i="37"/>
  <c r="AU45" i="37"/>
  <c r="AU56" i="37"/>
  <c r="AU53" i="37"/>
  <c r="AU20" i="37"/>
  <c r="AU22" i="37"/>
  <c r="AU63" i="37"/>
  <c r="AU61" i="37"/>
  <c r="AU49" i="37"/>
  <c r="AU18" i="37"/>
  <c r="AU59" i="37"/>
  <c r="AU54" i="37"/>
  <c r="AU35" i="37"/>
  <c r="AU16" i="37"/>
  <c r="AU25" i="37"/>
  <c r="AU32" i="37"/>
  <c r="AU50" i="37"/>
  <c r="AU33" i="37"/>
  <c r="AU19" i="37"/>
  <c r="AU38" i="37"/>
  <c r="AU47" i="37"/>
  <c r="AU51" i="37"/>
  <c r="AU55" i="37"/>
  <c r="AU15" i="37"/>
  <c r="AU34" i="37"/>
  <c r="AU44" i="37"/>
  <c r="AU43" i="37"/>
  <c r="AU24" i="37"/>
  <c r="AU21" i="37"/>
  <c r="AU23" i="37"/>
  <c r="AU36" i="37"/>
  <c r="AU40" i="37"/>
  <c r="AU41" i="37"/>
  <c r="AU48" i="37"/>
  <c r="AU17" i="37"/>
  <c r="AU29" i="37"/>
  <c r="AU37" i="37"/>
  <c r="AU39" i="37"/>
  <c r="AU30" i="37"/>
  <c r="AU57" i="37"/>
  <c r="AU60" i="37"/>
  <c r="AU28" i="37"/>
  <c r="AU27" i="37"/>
  <c r="AU58" i="37"/>
  <c r="AU31" i="37"/>
  <c r="AU62" i="37"/>
  <c r="AU52" i="37"/>
  <c r="AU46" i="37"/>
  <c r="AN29" i="37"/>
  <c r="AJ30" i="37"/>
  <c r="BS54" i="37"/>
  <c r="BS47" i="37"/>
  <c r="BS56" i="37"/>
  <c r="BS17" i="37"/>
  <c r="BS21" i="37"/>
  <c r="BS42" i="37"/>
  <c r="BS8" i="37"/>
  <c r="BS44" i="37"/>
  <c r="BS41" i="37"/>
  <c r="BS15" i="37"/>
  <c r="BS28" i="37"/>
  <c r="BS43" i="37"/>
  <c r="BS5" i="37"/>
  <c r="BS4" i="37"/>
  <c r="BS27" i="37"/>
  <c r="BS46" i="37"/>
  <c r="BS59" i="37"/>
  <c r="BS24" i="37"/>
  <c r="BS53" i="37"/>
  <c r="BS49" i="37"/>
  <c r="BS10" i="37"/>
  <c r="BS13" i="37"/>
  <c r="BS62" i="37"/>
  <c r="BS58" i="37"/>
  <c r="BS9" i="37"/>
  <c r="BS35" i="37"/>
  <c r="BS57" i="37"/>
  <c r="BS22" i="37"/>
  <c r="BS26" i="37"/>
  <c r="BS36" i="37"/>
  <c r="BS39" i="37"/>
  <c r="BS60" i="37"/>
  <c r="BS18" i="37"/>
  <c r="BS55" i="37"/>
  <c r="BS61" i="37"/>
  <c r="BS7" i="37"/>
  <c r="BS31" i="37"/>
  <c r="BS37" i="37"/>
  <c r="BS48" i="37"/>
  <c r="BS6" i="37"/>
  <c r="BS30" i="37"/>
  <c r="BS45" i="37"/>
  <c r="BS40" i="37"/>
  <c r="BS11" i="37"/>
  <c r="BS33" i="37"/>
  <c r="BS63" i="37"/>
  <c r="BS50" i="37"/>
  <c r="BS14" i="37"/>
  <c r="BS51" i="37"/>
  <c r="BS19" i="37"/>
  <c r="BS20" i="37"/>
  <c r="BS38" i="37"/>
  <c r="BS32" i="37"/>
  <c r="BS52" i="37"/>
  <c r="BS23" i="37"/>
  <c r="BS16" i="37"/>
  <c r="BS29" i="37"/>
  <c r="BS34" i="37"/>
  <c r="BS25" i="37"/>
  <c r="BS12" i="37"/>
  <c r="AX56" i="37"/>
  <c r="AX20" i="37"/>
  <c r="AX51" i="37"/>
  <c r="AX53" i="37"/>
  <c r="AX40" i="37"/>
  <c r="AX32" i="37"/>
  <c r="AX59" i="37"/>
  <c r="AX63" i="37"/>
  <c r="AX55" i="37"/>
  <c r="AX62" i="37"/>
  <c r="AX29" i="37"/>
  <c r="AX37" i="37"/>
  <c r="AX27" i="37"/>
  <c r="AX48" i="37"/>
  <c r="AX35" i="37"/>
  <c r="AX47" i="37"/>
  <c r="AX43" i="37"/>
  <c r="AX36" i="37"/>
  <c r="AX21" i="37"/>
  <c r="AX52" i="37"/>
  <c r="AX28" i="37"/>
  <c r="AX60" i="37"/>
  <c r="AX41" i="37"/>
  <c r="AX22" i="37"/>
  <c r="AX61" i="37"/>
  <c r="AX34" i="37"/>
  <c r="AX17" i="37"/>
  <c r="AX38" i="37"/>
  <c r="AX23" i="37"/>
  <c r="AX57" i="37"/>
  <c r="AX26" i="37"/>
  <c r="AX31" i="37"/>
  <c r="AX50" i="37"/>
  <c r="AX25" i="37"/>
  <c r="AX30" i="37"/>
  <c r="AX15" i="37"/>
  <c r="AX42" i="37"/>
  <c r="AX45" i="37"/>
  <c r="AX46" i="37"/>
  <c r="AX19" i="37"/>
  <c r="AX54" i="37"/>
  <c r="AX16" i="37"/>
  <c r="AX18" i="37"/>
  <c r="AX44" i="37"/>
  <c r="AX39" i="37"/>
  <c r="AX49" i="37"/>
  <c r="AX24" i="37"/>
  <c r="AX58" i="37"/>
  <c r="AX33" i="37"/>
  <c r="BG39" i="37"/>
  <c r="BG46" i="37"/>
  <c r="BG49" i="37"/>
  <c r="BG14" i="37"/>
  <c r="BG16" i="37"/>
  <c r="BG20" i="37"/>
  <c r="BG27" i="37"/>
  <c r="BG43" i="37"/>
  <c r="BG58" i="37"/>
  <c r="BG51" i="37"/>
  <c r="BG21" i="37"/>
  <c r="BG34" i="37"/>
  <c r="BG28" i="37"/>
  <c r="BG31" i="37"/>
  <c r="BG40" i="37"/>
  <c r="BG54" i="37"/>
  <c r="BG42" i="37"/>
  <c r="BG62" i="37"/>
  <c r="BG35" i="37"/>
  <c r="BG26" i="37"/>
  <c r="BG36" i="37"/>
  <c r="BG7" i="37"/>
  <c r="BG48" i="37"/>
  <c r="BG56" i="37"/>
  <c r="BG53" i="37"/>
  <c r="BG55" i="37"/>
  <c r="BG8" i="37"/>
  <c r="BG9" i="37"/>
  <c r="BG19" i="37"/>
  <c r="BG18" i="37"/>
  <c r="BG50" i="37"/>
  <c r="BG59" i="37"/>
  <c r="BG25" i="37"/>
  <c r="BG57" i="37"/>
  <c r="BG13" i="37"/>
  <c r="BG17" i="37"/>
  <c r="BG12" i="37"/>
  <c r="BG11" i="37"/>
  <c r="BG52" i="37"/>
  <c r="BG61" i="37"/>
  <c r="BG37" i="37"/>
  <c r="BG60" i="37"/>
  <c r="BG32" i="37"/>
  <c r="BG38" i="37"/>
  <c r="BG22" i="37"/>
  <c r="BG29" i="37"/>
  <c r="BG47" i="37"/>
  <c r="BG63" i="37"/>
  <c r="BG41" i="37"/>
  <c r="BG45" i="37"/>
  <c r="BG24" i="37"/>
  <c r="BG30" i="37"/>
  <c r="BG10" i="37"/>
  <c r="BG33" i="37"/>
  <c r="BG23" i="37"/>
  <c r="BG44" i="37"/>
  <c r="BG5" i="37"/>
  <c r="BG4" i="37"/>
  <c r="BG6" i="37"/>
  <c r="BG15" i="37"/>
  <c r="BM31" i="37"/>
  <c r="BM25" i="37"/>
  <c r="BM8" i="37"/>
  <c r="BM10" i="37"/>
  <c r="BM11" i="37"/>
  <c r="BM14" i="37"/>
  <c r="BM45" i="37"/>
  <c r="BM59" i="37"/>
  <c r="BM23" i="37"/>
  <c r="BM41" i="37"/>
  <c r="BM33" i="37"/>
  <c r="BM16" i="37"/>
  <c r="BM5" i="37"/>
  <c r="BM13" i="37"/>
  <c r="BM6" i="37"/>
  <c r="BM9" i="37"/>
  <c r="BM30" i="37"/>
  <c r="BM39" i="37"/>
  <c r="BM49" i="37"/>
  <c r="BM28" i="37"/>
  <c r="BM20" i="37"/>
  <c r="BM36" i="37"/>
  <c r="BM17" i="37"/>
  <c r="BM29" i="37"/>
  <c r="BM58" i="37"/>
  <c r="BM44" i="37"/>
  <c r="BM53" i="37"/>
  <c r="BM32" i="37"/>
  <c r="BM22" i="37"/>
  <c r="BM40" i="37"/>
  <c r="BM54" i="37"/>
  <c r="BM55" i="37"/>
  <c r="BM62" i="37"/>
  <c r="BM24" i="37"/>
  <c r="BM57" i="37"/>
  <c r="BM37" i="37"/>
  <c r="BM27" i="37"/>
  <c r="BM34" i="37"/>
  <c r="BM19" i="37"/>
  <c r="BM42" i="37"/>
  <c r="BM47" i="37"/>
  <c r="BM35" i="37"/>
  <c r="BM43" i="37"/>
  <c r="BM38" i="37"/>
  <c r="BM4" i="37"/>
  <c r="BM12" i="37"/>
  <c r="BM52" i="37"/>
  <c r="BM21" i="37"/>
  <c r="BM26" i="37"/>
  <c r="BM48" i="37"/>
  <c r="BM50" i="37"/>
  <c r="BM56" i="37"/>
  <c r="BM7" i="37"/>
  <c r="BM63" i="37"/>
  <c r="BM61" i="37"/>
  <c r="BM60" i="37"/>
  <c r="BM46" i="37"/>
  <c r="BM18" i="37"/>
  <c r="BM51" i="37"/>
  <c r="BM15" i="37"/>
  <c r="AJ54" i="37"/>
  <c r="AN53" i="37"/>
  <c r="BA39" i="37"/>
  <c r="BA35" i="37"/>
  <c r="BA31" i="37"/>
  <c r="BA16" i="37"/>
  <c r="BA4" i="37"/>
  <c r="BA21" i="37"/>
  <c r="BA8" i="37"/>
  <c r="BA55" i="37"/>
  <c r="BA47" i="37"/>
  <c r="BA45" i="37"/>
  <c r="BA24" i="37"/>
  <c r="BA19" i="37"/>
  <c r="BA40" i="37"/>
  <c r="BA30" i="37"/>
  <c r="BA11" i="37"/>
  <c r="BA15" i="37"/>
  <c r="BA56" i="37"/>
  <c r="BA54" i="37"/>
  <c r="BA34" i="37"/>
  <c r="BA36" i="37"/>
  <c r="BA53" i="37"/>
  <c r="BA57" i="37"/>
  <c r="BA5" i="37"/>
  <c r="BA50" i="37"/>
  <c r="BA59" i="37"/>
  <c r="BA58" i="37"/>
  <c r="BA27" i="37"/>
  <c r="BA49" i="37"/>
  <c r="BA38" i="37"/>
  <c r="BA25" i="37"/>
  <c r="BA18" i="37"/>
  <c r="BA14" i="37"/>
  <c r="BA23" i="37"/>
  <c r="BA63" i="37"/>
  <c r="BA28" i="37"/>
  <c r="BA29" i="37"/>
  <c r="BA46" i="37"/>
  <c r="BA61" i="37"/>
  <c r="BA26" i="37"/>
  <c r="BA13" i="37"/>
  <c r="BA6" i="37"/>
  <c r="BA10" i="37"/>
  <c r="BA62" i="37"/>
  <c r="BA42" i="37"/>
  <c r="BA48" i="37"/>
  <c r="BA51" i="37"/>
  <c r="BA41" i="37"/>
  <c r="BA20" i="37"/>
  <c r="BA17" i="37"/>
  <c r="BA32" i="37"/>
  <c r="BA60" i="37"/>
  <c r="BA43" i="37"/>
  <c r="BA52" i="37"/>
  <c r="BA44" i="37"/>
  <c r="BA33" i="37"/>
  <c r="BA22" i="37"/>
  <c r="BA9" i="37"/>
  <c r="BA37" i="37"/>
  <c r="BA12" i="37"/>
  <c r="BA7" i="37"/>
  <c r="AJ8" i="37"/>
  <c r="AJ14" i="37"/>
  <c r="AJ13" i="40"/>
  <c r="AN12" i="40"/>
  <c r="AN18" i="40"/>
  <c r="AJ19" i="40"/>
  <c r="M14" i="22"/>
  <c r="AJ49" i="40"/>
  <c r="AN48" i="40"/>
  <c r="AJ43" i="40"/>
  <c r="AN42" i="40"/>
  <c r="AJ25" i="40"/>
  <c r="AN24" i="40"/>
  <c r="AN36" i="40"/>
  <c r="AJ37" i="40"/>
  <c r="AJ61" i="40"/>
  <c r="AN60" i="40"/>
  <c r="AJ31" i="40"/>
  <c r="AN30" i="40"/>
  <c r="AJ7" i="40"/>
  <c r="BD16" i="37" l="1"/>
  <c r="BD6" i="37"/>
  <c r="BD20" i="37"/>
  <c r="BD50" i="37"/>
  <c r="BD5" i="37"/>
  <c r="BD27" i="37"/>
  <c r="BD38" i="37"/>
  <c r="BD56" i="37"/>
  <c r="BD10" i="37"/>
  <c r="BD47" i="37"/>
  <c r="BD7" i="37"/>
  <c r="BD24" i="37"/>
  <c r="BD29" i="37"/>
  <c r="BD33" i="37"/>
  <c r="BD11" i="37"/>
  <c r="BD36" i="37"/>
  <c r="BD19" i="37"/>
  <c r="BD23" i="37"/>
  <c r="BD46" i="37"/>
  <c r="BD32" i="37"/>
  <c r="BD15" i="37"/>
  <c r="BD21" i="37"/>
  <c r="BD28" i="37"/>
  <c r="BD18" i="37"/>
  <c r="BD17" i="37"/>
  <c r="BD8" i="37"/>
  <c r="BD54" i="37"/>
  <c r="BD57" i="37"/>
  <c r="BD45" i="37"/>
  <c r="BD43" i="37"/>
  <c r="BD22" i="37"/>
  <c r="BD42" i="37"/>
  <c r="BD58" i="37"/>
  <c r="BD14" i="37"/>
  <c r="BD13" i="37"/>
  <c r="BD61" i="37"/>
  <c r="BD9" i="37"/>
  <c r="BD41" i="37"/>
  <c r="BD31" i="37"/>
  <c r="AJ48" i="37"/>
  <c r="AN48" i="37" s="1"/>
  <c r="AN54" i="40"/>
  <c r="BD40" i="37"/>
  <c r="BD51" i="37"/>
  <c r="BD62" i="37"/>
  <c r="BD48" i="37"/>
  <c r="BD4" i="37"/>
  <c r="BD63" i="37"/>
  <c r="AN59" i="37"/>
  <c r="BD30" i="37"/>
  <c r="BD12" i="37"/>
  <c r="BD60" i="37"/>
  <c r="BD26" i="37"/>
  <c r="BD49" i="37"/>
  <c r="BD44" i="37"/>
  <c r="BD52" i="37"/>
  <c r="BD55" i="37"/>
  <c r="BD34" i="37"/>
  <c r="BD37" i="37"/>
  <c r="BD59" i="37"/>
  <c r="BD35" i="37"/>
  <c r="BD25" i="37"/>
  <c r="BD53" i="37"/>
  <c r="AN41" i="37"/>
  <c r="AN23" i="37"/>
  <c r="AN35" i="37"/>
  <c r="AR51" i="37"/>
  <c r="AR40" i="37"/>
  <c r="BJ23" i="37"/>
  <c r="BJ26" i="37"/>
  <c r="BJ15" i="37"/>
  <c r="BJ11" i="37"/>
  <c r="AR34" i="37"/>
  <c r="BJ19" i="37"/>
  <c r="BJ5" i="37"/>
  <c r="BJ49" i="37"/>
  <c r="BJ40" i="37"/>
  <c r="BJ34" i="37"/>
  <c r="BJ25" i="37"/>
  <c r="BJ7" i="37"/>
  <c r="BJ18" i="37"/>
  <c r="BJ45" i="37"/>
  <c r="BJ56" i="37"/>
  <c r="BJ28" i="37"/>
  <c r="BJ20" i="37"/>
  <c r="BJ41" i="37"/>
  <c r="BJ16" i="37"/>
  <c r="BJ32" i="37"/>
  <c r="AR25" i="37"/>
  <c r="AR53" i="37"/>
  <c r="AR49" i="37"/>
  <c r="AR30" i="37"/>
  <c r="AR63" i="37"/>
  <c r="AR50" i="37"/>
  <c r="AR61" i="37"/>
  <c r="AR21" i="37"/>
  <c r="AR43" i="37"/>
  <c r="AR18" i="37"/>
  <c r="AR62" i="37"/>
  <c r="AR23" i="37"/>
  <c r="AR33" i="37"/>
  <c r="AR60" i="37"/>
  <c r="AR31" i="37"/>
  <c r="AR20" i="37"/>
  <c r="BJ13" i="37"/>
  <c r="BJ8" i="37"/>
  <c r="BJ22" i="37"/>
  <c r="BJ47" i="37"/>
  <c r="BJ36" i="37"/>
  <c r="BJ48" i="37"/>
  <c r="BJ44" i="37"/>
  <c r="BJ38" i="37"/>
  <c r="BJ17" i="37"/>
  <c r="AR22" i="37"/>
  <c r="AR46" i="37"/>
  <c r="AR15" i="37"/>
  <c r="AR32" i="37"/>
  <c r="AR47" i="37"/>
  <c r="AR26" i="37"/>
  <c r="BJ10" i="37"/>
  <c r="BJ24" i="37"/>
  <c r="BJ33" i="37"/>
  <c r="BJ54" i="37"/>
  <c r="BJ4" i="37"/>
  <c r="BJ27" i="37"/>
  <c r="BJ42" i="37"/>
  <c r="BJ55" i="37"/>
  <c r="BJ53" i="37"/>
  <c r="BJ51" i="37"/>
  <c r="BJ61" i="37"/>
  <c r="BJ29" i="37"/>
  <c r="BJ63" i="37"/>
  <c r="BJ37" i="37"/>
  <c r="BJ62" i="37"/>
  <c r="BJ14" i="37"/>
  <c r="BJ31" i="37"/>
  <c r="BJ9" i="37"/>
  <c r="BJ12" i="37"/>
  <c r="BJ21" i="37"/>
  <c r="BJ35" i="37"/>
  <c r="BJ50" i="37"/>
  <c r="BJ57" i="37"/>
  <c r="BJ60" i="37"/>
  <c r="BJ52" i="37"/>
  <c r="BJ59" i="37"/>
  <c r="BJ43" i="37"/>
  <c r="BJ58" i="37"/>
  <c r="BJ46" i="37"/>
  <c r="BJ39" i="37"/>
  <c r="BJ6" i="37"/>
  <c r="AR28" i="37"/>
  <c r="AR59" i="37"/>
  <c r="AR19" i="37"/>
  <c r="AR27" i="37"/>
  <c r="AR54" i="37"/>
  <c r="AR39" i="37"/>
  <c r="AR16" i="37"/>
  <c r="AR41" i="37"/>
  <c r="AR57" i="37"/>
  <c r="AR58" i="37"/>
  <c r="AR29" i="37"/>
  <c r="AR56" i="37"/>
  <c r="AR45" i="37"/>
  <c r="AR36" i="37"/>
  <c r="AR55" i="37"/>
  <c r="AR42" i="37"/>
  <c r="AR24" i="37"/>
  <c r="AR48" i="37"/>
  <c r="AR44" i="37"/>
  <c r="AR35" i="37"/>
  <c r="AR17" i="37"/>
  <c r="AR38" i="37"/>
  <c r="AR37" i="37"/>
  <c r="AN60" i="37"/>
  <c r="AJ61" i="37"/>
  <c r="AJ43" i="37"/>
  <c r="AN42" i="37"/>
  <c r="AJ55" i="37"/>
  <c r="AN54" i="37"/>
  <c r="AJ37" i="37"/>
  <c r="AN36" i="37"/>
  <c r="AN24" i="37"/>
  <c r="AJ25" i="37"/>
  <c r="AJ31" i="37"/>
  <c r="AN30" i="37"/>
  <c r="AJ21" i="37"/>
  <c r="AJ15" i="37"/>
  <c r="AJ9" i="37"/>
  <c r="AN49" i="40"/>
  <c r="AJ50" i="40"/>
  <c r="AN19" i="40"/>
  <c r="AJ20" i="40"/>
  <c r="AN43" i="40"/>
  <c r="AJ44" i="40"/>
  <c r="AN13" i="40"/>
  <c r="AJ14" i="40"/>
  <c r="AJ62" i="40"/>
  <c r="AN61" i="40"/>
  <c r="AN37" i="40"/>
  <c r="AJ38" i="40"/>
  <c r="AN7" i="40"/>
  <c r="AJ8" i="40"/>
  <c r="AN31" i="40"/>
  <c r="AJ32" i="40"/>
  <c r="AN25" i="40"/>
  <c r="AJ26" i="40"/>
  <c r="AN55" i="40"/>
  <c r="AJ56" i="40"/>
  <c r="AJ49" i="37" l="1"/>
  <c r="AJ32" i="37"/>
  <c r="AN31" i="37"/>
  <c r="AJ56" i="37"/>
  <c r="AN55" i="37"/>
  <c r="AN25" i="37"/>
  <c r="AJ26" i="37"/>
  <c r="AN43" i="37"/>
  <c r="AJ44" i="37"/>
  <c r="AN37" i="37"/>
  <c r="AJ38" i="37"/>
  <c r="AJ62" i="37"/>
  <c r="AN61" i="37"/>
  <c r="AN49" i="37"/>
  <c r="AJ50" i="37"/>
  <c r="AN62" i="40"/>
  <c r="AJ63" i="40"/>
  <c r="AN63" i="40" s="1"/>
  <c r="AN8" i="40"/>
  <c r="AJ9" i="40"/>
  <c r="AN9" i="40" s="1"/>
  <c r="AN20" i="40"/>
  <c r="AJ21" i="40"/>
  <c r="AN21" i="40" s="1"/>
  <c r="AN44" i="40"/>
  <c r="AJ45" i="40"/>
  <c r="AN45" i="40" s="1"/>
  <c r="AJ33" i="40"/>
  <c r="AN33" i="40" s="1"/>
  <c r="AN32" i="40"/>
  <c r="AJ15" i="40"/>
  <c r="AN15" i="40" s="1"/>
  <c r="AN14" i="40"/>
  <c r="AJ57" i="40"/>
  <c r="AN57" i="40" s="1"/>
  <c r="AN56" i="40"/>
  <c r="AJ51" i="40"/>
  <c r="AN51" i="40" s="1"/>
  <c r="AN50" i="40"/>
  <c r="AN26" i="40"/>
  <c r="AJ27" i="40"/>
  <c r="AN27" i="40" s="1"/>
  <c r="AJ39" i="40"/>
  <c r="AN39" i="40" s="1"/>
  <c r="AN38" i="40"/>
  <c r="AX14" i="37" l="1"/>
  <c r="AU14" i="37"/>
  <c r="AR14" i="37"/>
  <c r="AJ45" i="37"/>
  <c r="AN45" i="37" s="1"/>
  <c r="AN44" i="37"/>
  <c r="AJ51" i="37"/>
  <c r="AN51" i="37" s="1"/>
  <c r="AN50" i="37"/>
  <c r="AJ27" i="37"/>
  <c r="AN27" i="37" s="1"/>
  <c r="AN26" i="37"/>
  <c r="AJ63" i="37"/>
  <c r="AN63" i="37" s="1"/>
  <c r="AN62" i="37"/>
  <c r="AN56" i="37"/>
  <c r="AJ57" i="37"/>
  <c r="AN57" i="37" s="1"/>
  <c r="AN38" i="37"/>
  <c r="AJ39" i="37"/>
  <c r="AN39" i="37" s="1"/>
  <c r="AJ33" i="37"/>
  <c r="AN33" i="37" s="1"/>
  <c r="AN32" i="37"/>
  <c r="G4" i="40" l="1"/>
  <c r="I4" i="40"/>
  <c r="K2" i="38" l="1"/>
  <c r="AH1" i="40"/>
  <c r="T102" i="20" l="1"/>
  <c r="AN4" i="40"/>
  <c r="AR4" i="40"/>
  <c r="I6" i="40"/>
  <c r="I7" i="40"/>
  <c r="I5" i="40"/>
  <c r="G5" i="40"/>
  <c r="K3" i="38" s="1"/>
  <c r="G6" i="40"/>
  <c r="K4" i="38" s="1"/>
  <c r="G7" i="40"/>
  <c r="K5" i="38" s="1"/>
  <c r="K62" i="36"/>
  <c r="B2" i="38"/>
  <c r="B62" i="36" s="1"/>
  <c r="M2" i="38"/>
  <c r="M62" i="36" s="1"/>
  <c r="F2" i="38"/>
  <c r="F62" i="36" s="1"/>
  <c r="N2" i="38"/>
  <c r="N62" i="36" s="1"/>
  <c r="P62" i="36" s="1"/>
  <c r="AN10" i="37"/>
  <c r="AN16" i="37"/>
  <c r="AX4" i="37"/>
  <c r="AU4" i="37"/>
  <c r="AN11" i="37"/>
  <c r="AX5" i="37"/>
  <c r="AN17" i="37"/>
  <c r="AU5" i="37"/>
  <c r="T75" i="20"/>
  <c r="T95" i="20"/>
  <c r="T93" i="20"/>
  <c r="T37" i="20"/>
  <c r="T68" i="20"/>
  <c r="T9" i="20"/>
  <c r="T60" i="20"/>
  <c r="T63" i="20"/>
  <c r="T94" i="20"/>
  <c r="T98" i="20"/>
  <c r="T15" i="20"/>
  <c r="T25" i="20"/>
  <c r="T55" i="20"/>
  <c r="T29" i="20"/>
  <c r="T74" i="20"/>
  <c r="T38" i="20"/>
  <c r="T18" i="20"/>
  <c r="T90" i="20"/>
  <c r="T77" i="20"/>
  <c r="T19" i="20"/>
  <c r="T57" i="20"/>
  <c r="T58" i="20"/>
  <c r="T51" i="20"/>
  <c r="T47" i="20"/>
  <c r="T30" i="20"/>
  <c r="T54" i="20"/>
  <c r="T81" i="20"/>
  <c r="AN5" i="40" l="1"/>
  <c r="AR5" i="40"/>
  <c r="M5" i="38"/>
  <c r="M65" i="36" s="1"/>
  <c r="K65" i="36"/>
  <c r="B5" i="38"/>
  <c r="B65" i="36" s="1"/>
  <c r="E5" i="38"/>
  <c r="E65" i="36" s="1"/>
  <c r="E4" i="38"/>
  <c r="E64" i="36" s="1"/>
  <c r="B4" i="38"/>
  <c r="B64" i="36" s="1"/>
  <c r="K64" i="36"/>
  <c r="M4" i="38"/>
  <c r="M64" i="36" s="1"/>
  <c r="E3" i="38"/>
  <c r="E63" i="36" s="1"/>
  <c r="M3" i="38"/>
  <c r="M63" i="36" s="1"/>
  <c r="B3" i="38"/>
  <c r="B63" i="36" s="1"/>
  <c r="K63" i="36"/>
  <c r="F3" i="38"/>
  <c r="F63" i="36" s="1"/>
  <c r="N3" i="38"/>
  <c r="N63" i="36" s="1"/>
  <c r="P63" i="36" s="1"/>
  <c r="R62" i="36"/>
  <c r="Q62" i="36"/>
  <c r="G10" i="37"/>
  <c r="K8" i="36" s="1"/>
  <c r="I10" i="37"/>
  <c r="T33" i="20"/>
  <c r="T72" i="20"/>
  <c r="T50" i="20"/>
  <c r="T14" i="20"/>
  <c r="T24" i="20"/>
  <c r="T10" i="20"/>
  <c r="T87" i="20"/>
  <c r="T59" i="20"/>
  <c r="T97" i="20"/>
  <c r="T32" i="20"/>
  <c r="T13" i="20"/>
  <c r="T79" i="20"/>
  <c r="T34" i="20"/>
  <c r="T6" i="20"/>
  <c r="T80" i="20"/>
  <c r="T31" i="20"/>
  <c r="T96" i="20"/>
  <c r="T5" i="20"/>
  <c r="T26" i="20"/>
  <c r="T42" i="20"/>
  <c r="T40" i="20"/>
  <c r="T71" i="20"/>
  <c r="T64" i="20"/>
  <c r="T36" i="20"/>
  <c r="T12" i="20"/>
  <c r="T91" i="20"/>
  <c r="T52" i="20"/>
  <c r="T83" i="20"/>
  <c r="T39" i="20"/>
  <c r="T48" i="20"/>
  <c r="T4" i="20"/>
  <c r="T85" i="20"/>
  <c r="T78" i="20"/>
  <c r="T88" i="20"/>
  <c r="T43" i="20"/>
  <c r="T92" i="20"/>
  <c r="T61" i="20"/>
  <c r="T70" i="20"/>
  <c r="T84" i="20"/>
  <c r="T8" i="20"/>
  <c r="T16" i="20"/>
  <c r="T44" i="20"/>
  <c r="T69" i="20"/>
  <c r="T27" i="20"/>
  <c r="T66" i="20"/>
  <c r="T17" i="20"/>
  <c r="T41" i="20"/>
  <c r="T35" i="20"/>
  <c r="T45" i="20"/>
  <c r="T28" i="20"/>
  <c r="T7" i="20"/>
  <c r="T99" i="20"/>
  <c r="T53" i="20"/>
  <c r="T20" i="20"/>
  <c r="T100" i="20"/>
  <c r="T76" i="20"/>
  <c r="T82" i="20"/>
  <c r="T23" i="20"/>
  <c r="T22" i="20"/>
  <c r="T11" i="20"/>
  <c r="T89" i="20"/>
  <c r="T46" i="20"/>
  <c r="T86" i="20"/>
  <c r="T65" i="20"/>
  <c r="T21" i="20"/>
  <c r="T56" i="20"/>
  <c r="T49" i="20"/>
  <c r="T101" i="20"/>
  <c r="T73" i="20"/>
  <c r="T62" i="20"/>
  <c r="T67" i="20"/>
  <c r="AR6" i="40" l="1"/>
  <c r="AN6" i="40"/>
  <c r="C2" i="38"/>
  <c r="N4" i="38"/>
  <c r="F4" i="38"/>
  <c r="C5" i="38"/>
  <c r="C3" i="38"/>
  <c r="C4" i="38"/>
  <c r="R63" i="36"/>
  <c r="Q63" i="36"/>
  <c r="R64" i="36"/>
  <c r="Q64" i="36"/>
  <c r="R65" i="36"/>
  <c r="Q65" i="36"/>
  <c r="AN12" i="37"/>
  <c r="AN18" i="37"/>
  <c r="AX6" i="37"/>
  <c r="AU6" i="37"/>
  <c r="R8" i="36"/>
  <c r="M8" i="36"/>
  <c r="N8" i="36"/>
  <c r="P8" i="36" s="1"/>
  <c r="B8" i="36"/>
  <c r="E8" i="36"/>
  <c r="F8" i="36"/>
  <c r="S65" i="36" l="1"/>
  <c r="S64" i="36"/>
  <c r="S63" i="36"/>
  <c r="F64" i="36"/>
  <c r="F5" i="38"/>
  <c r="F65" i="36" s="1"/>
  <c r="N64" i="36"/>
  <c r="P64" i="36" s="1"/>
  <c r="N5" i="38"/>
  <c r="N65" i="36" s="1"/>
  <c r="P65" i="36" s="1"/>
  <c r="AU8" i="37"/>
  <c r="AX8" i="37"/>
  <c r="AN20" i="37"/>
  <c r="AN14" i="37"/>
  <c r="AX7" i="37"/>
  <c r="AU7" i="37"/>
  <c r="AN13" i="37"/>
  <c r="AN19" i="37"/>
  <c r="I11" i="37" l="1"/>
  <c r="G11" i="37"/>
  <c r="K9" i="36" s="1"/>
  <c r="R9" i="36" l="1"/>
  <c r="M9" i="36"/>
  <c r="E9" i="36"/>
  <c r="B9" i="36"/>
  <c r="N9" i="36"/>
  <c r="P9" i="36" s="1"/>
  <c r="F9" i="36"/>
  <c r="AR10" i="37" l="1"/>
  <c r="AX10" i="37"/>
  <c r="AU10" i="37"/>
  <c r="AU9" i="37"/>
  <c r="AX9" i="37"/>
  <c r="AN15" i="37"/>
  <c r="AN21" i="37"/>
  <c r="I13" i="37" l="1"/>
  <c r="G12" i="37"/>
  <c r="K10" i="36" s="1"/>
  <c r="G13" i="37"/>
  <c r="K11" i="36" s="1"/>
  <c r="I16" i="37"/>
  <c r="G16" i="37"/>
  <c r="K14" i="36" s="1"/>
  <c r="I12" i="37"/>
  <c r="AX12" i="37" l="1"/>
  <c r="AR12" i="37"/>
  <c r="AU12" i="37"/>
  <c r="R11" i="36"/>
  <c r="E11" i="36"/>
  <c r="M11" i="36"/>
  <c r="B11" i="36"/>
  <c r="R10" i="36"/>
  <c r="B10" i="36"/>
  <c r="M10" i="36"/>
  <c r="E10" i="36"/>
  <c r="N10" i="36"/>
  <c r="P10" i="36" s="1"/>
  <c r="F10" i="36"/>
  <c r="F11" i="36" s="1"/>
  <c r="R14" i="36"/>
  <c r="N14" i="36"/>
  <c r="P14" i="36" s="1"/>
  <c r="M14" i="36"/>
  <c r="F14" i="36"/>
  <c r="B14" i="36"/>
  <c r="E14" i="36"/>
  <c r="AU11" i="37" l="1"/>
  <c r="AX11" i="37"/>
  <c r="AR11" i="37"/>
  <c r="N11" i="36"/>
  <c r="P11" i="36" s="1"/>
  <c r="I17" i="37"/>
  <c r="G17" i="37"/>
  <c r="K15" i="36" s="1"/>
  <c r="F15" i="36" s="1"/>
  <c r="AN9" i="37" l="1"/>
  <c r="AR9" i="37"/>
  <c r="Q8" i="36"/>
  <c r="S8" i="36" s="1"/>
  <c r="Q9" i="36"/>
  <c r="S9" i="36" s="1"/>
  <c r="Q10" i="36"/>
  <c r="S10" i="36" s="1"/>
  <c r="Q14" i="36"/>
  <c r="S14" i="36" s="1"/>
  <c r="Q11" i="36"/>
  <c r="S11" i="36" s="1"/>
  <c r="R15" i="36"/>
  <c r="B15" i="36"/>
  <c r="E15" i="36"/>
  <c r="M15" i="36"/>
  <c r="N15" i="36"/>
  <c r="P15" i="36" s="1"/>
  <c r="Q15" i="36"/>
  <c r="G8" i="37" l="1"/>
  <c r="K6" i="36" s="1"/>
  <c r="I8" i="37"/>
  <c r="I9" i="37"/>
  <c r="G9" i="37"/>
  <c r="K7" i="36" s="1"/>
  <c r="S15" i="36"/>
  <c r="AX13" i="37"/>
  <c r="AU13" i="37"/>
  <c r="AR13" i="37"/>
  <c r="C14" i="36"/>
  <c r="C11" i="36"/>
  <c r="C9" i="36"/>
  <c r="C10" i="36"/>
  <c r="C8" i="36"/>
  <c r="AR8" i="37" l="1"/>
  <c r="AN8" i="37"/>
  <c r="M7" i="36"/>
  <c r="B7" i="36"/>
  <c r="Q7" i="36"/>
  <c r="R7" i="36"/>
  <c r="E7" i="36"/>
  <c r="M6" i="36"/>
  <c r="E6" i="36"/>
  <c r="B6" i="36"/>
  <c r="R6" i="36"/>
  <c r="Q6" i="36"/>
  <c r="C7" i="36"/>
  <c r="C6" i="36"/>
  <c r="C15" i="36"/>
  <c r="C63" i="36"/>
  <c r="C65" i="36"/>
  <c r="C64" i="36"/>
  <c r="S6" i="36" l="1"/>
  <c r="S7" i="36"/>
  <c r="T208" i="20"/>
  <c r="V208" i="20" s="1"/>
  <c r="T206" i="20"/>
  <c r="V206" i="20" s="1"/>
  <c r="T301" i="20" l="1"/>
  <c r="V301" i="20" s="1"/>
  <c r="T257" i="20"/>
  <c r="V257" i="20" s="1"/>
  <c r="T219" i="20"/>
  <c r="V219" i="20" s="1"/>
  <c r="T250" i="20"/>
  <c r="V250" i="20" s="1"/>
  <c r="T288" i="20"/>
  <c r="V288" i="20" s="1"/>
  <c r="T238" i="20"/>
  <c r="V238" i="20" s="1"/>
  <c r="T302" i="20"/>
  <c r="V302" i="20" s="1"/>
  <c r="T229" i="20"/>
  <c r="V229" i="20" s="1"/>
  <c r="T283" i="20"/>
  <c r="V283" i="20" s="1"/>
  <c r="T266" i="20"/>
  <c r="V266" i="20" s="1"/>
  <c r="T276" i="20"/>
  <c r="V276" i="20" s="1"/>
  <c r="T293" i="20"/>
  <c r="V293" i="20" s="1"/>
  <c r="T242" i="20"/>
  <c r="V242" i="20" s="1"/>
  <c r="T214" i="20"/>
  <c r="V214" i="20" s="1"/>
  <c r="T247" i="20"/>
  <c r="V247" i="20" s="1"/>
  <c r="T261" i="20"/>
  <c r="V261" i="20" s="1"/>
  <c r="T282" i="20"/>
  <c r="V282" i="20" s="1"/>
  <c r="T248" i="20"/>
  <c r="V248" i="20" s="1"/>
  <c r="T216" i="20"/>
  <c r="V216" i="20" s="1"/>
  <c r="T234" i="20"/>
  <c r="V234" i="20" s="1"/>
  <c r="T256" i="20"/>
  <c r="V256" i="20" s="1"/>
  <c r="T272" i="20"/>
  <c r="V272" i="20" s="1"/>
  <c r="T285" i="20"/>
  <c r="V285" i="20" s="1"/>
  <c r="T227" i="20"/>
  <c r="V227" i="20" s="1"/>
  <c r="T264" i="20"/>
  <c r="V264" i="20" s="1"/>
  <c r="T246" i="20"/>
  <c r="V246" i="20" s="1"/>
  <c r="T232" i="20"/>
  <c r="V232" i="20" s="1"/>
  <c r="T260" i="20"/>
  <c r="V260" i="20" s="1"/>
  <c r="T300" i="20"/>
  <c r="V300" i="20" s="1"/>
  <c r="T292" i="20"/>
  <c r="V292" i="20" s="1"/>
  <c r="T235" i="20"/>
  <c r="V235" i="20" s="1"/>
  <c r="T284" i="20"/>
  <c r="V284" i="20" s="1"/>
  <c r="T297" i="20"/>
  <c r="V297" i="20" s="1"/>
  <c r="T298" i="20"/>
  <c r="V298" i="20" s="1"/>
  <c r="T286" i="20"/>
  <c r="V286" i="20" s="1"/>
  <c r="T291" i="20"/>
  <c r="V291" i="20" s="1"/>
  <c r="T225" i="20"/>
  <c r="V225" i="20" s="1"/>
  <c r="T289" i="20"/>
  <c r="V289" i="20" s="1"/>
  <c r="T259" i="20"/>
  <c r="V259" i="20" s="1"/>
  <c r="T224" i="20"/>
  <c r="V224" i="20" s="1"/>
  <c r="T207" i="20"/>
  <c r="V207" i="20" s="1"/>
  <c r="T226" i="20"/>
  <c r="V226" i="20" s="1"/>
  <c r="T241" i="20"/>
  <c r="V241" i="20" s="1"/>
  <c r="T281" i="20"/>
  <c r="V281" i="20" s="1"/>
  <c r="T255" i="20"/>
  <c r="V255" i="20" s="1"/>
  <c r="T273" i="20"/>
  <c r="V273" i="20" s="1"/>
  <c r="T240" i="20"/>
  <c r="V240" i="20" s="1"/>
  <c r="T211" i="20"/>
  <c r="V211" i="20" s="1"/>
  <c r="T267" i="20"/>
  <c r="V267" i="20" s="1"/>
  <c r="T277" i="20"/>
  <c r="V277" i="20" s="1"/>
  <c r="T287" i="20"/>
  <c r="V287" i="20" s="1"/>
  <c r="T205" i="20"/>
  <c r="T271" i="20"/>
  <c r="V271" i="20" s="1"/>
  <c r="T209" i="20"/>
  <c r="V209" i="20" s="1"/>
  <c r="T230" i="20"/>
  <c r="V230" i="20" s="1"/>
  <c r="T263" i="20"/>
  <c r="V263" i="20" s="1"/>
  <c r="T245" i="20"/>
  <c r="V245" i="20" s="1"/>
  <c r="T265" i="20"/>
  <c r="V265" i="20" s="1"/>
  <c r="T233" i="20"/>
  <c r="V233" i="20" s="1"/>
  <c r="T236" i="20"/>
  <c r="V236" i="20" s="1"/>
  <c r="T294" i="20"/>
  <c r="V294" i="20" s="1"/>
  <c r="T215" i="20"/>
  <c r="V215" i="20" s="1"/>
  <c r="T262" i="20"/>
  <c r="V262" i="20" s="1"/>
  <c r="T269" i="20"/>
  <c r="V269" i="20" s="1"/>
  <c r="T258" i="20"/>
  <c r="V258" i="20" s="1"/>
  <c r="T217" i="20"/>
  <c r="V217" i="20" s="1"/>
  <c r="T222" i="20"/>
  <c r="V222" i="20" s="1"/>
  <c r="T299" i="20"/>
  <c r="V299" i="20" s="1"/>
  <c r="T212" i="20"/>
  <c r="V212" i="20" s="1"/>
  <c r="T274" i="20"/>
  <c r="V274" i="20" s="1"/>
  <c r="T296" i="20"/>
  <c r="V296" i="20" s="1"/>
  <c r="T280" i="20"/>
  <c r="V280" i="20" s="1"/>
  <c r="T249" i="20"/>
  <c r="V249" i="20" s="1"/>
  <c r="T239" i="20"/>
  <c r="V239" i="20" s="1"/>
  <c r="T270" i="20"/>
  <c r="V270" i="20" s="1"/>
  <c r="T210" i="20"/>
  <c r="V210" i="20" s="1"/>
  <c r="T275" i="20"/>
  <c r="V275" i="20" s="1"/>
  <c r="T253" i="20"/>
  <c r="V253" i="20" s="1"/>
  <c r="T228" i="20"/>
  <c r="V228" i="20" s="1"/>
  <c r="T290" i="20"/>
  <c r="V290" i="20" s="1"/>
  <c r="T223" i="20"/>
  <c r="V223" i="20" s="1"/>
  <c r="T252" i="20"/>
  <c r="V252" i="20" s="1"/>
  <c r="T218" i="20"/>
  <c r="V218" i="20" s="1"/>
  <c r="T268" i="20"/>
  <c r="V268" i="20" s="1"/>
  <c r="T237" i="20"/>
  <c r="V237" i="20" s="1"/>
  <c r="T279" i="20"/>
  <c r="V279" i="20" s="1"/>
  <c r="T243" i="20"/>
  <c r="V243" i="20" s="1"/>
  <c r="T213" i="20"/>
  <c r="V213" i="20" s="1"/>
  <c r="T221" i="20"/>
  <c r="V221" i="20" s="1"/>
  <c r="T244" i="20"/>
  <c r="V244" i="20" s="1"/>
  <c r="T254" i="20"/>
  <c r="V254" i="20" s="1"/>
  <c r="T251" i="20"/>
  <c r="V251" i="20" s="1"/>
  <c r="T220" i="20"/>
  <c r="V220" i="20" s="1"/>
  <c r="T278" i="20"/>
  <c r="V278" i="20" s="1"/>
  <c r="T295" i="20"/>
  <c r="V295" i="20" s="1"/>
  <c r="T231" i="20"/>
  <c r="V231" i="20" s="1"/>
  <c r="N6" i="36" l="1"/>
  <c r="V205" i="20"/>
  <c r="BG8" i="35" l="1"/>
  <c r="BG6" i="35"/>
  <c r="P6" i="36"/>
  <c r="N7" i="36"/>
  <c r="P7" i="36" l="1"/>
  <c r="BE6" i="35"/>
  <c r="BE8" i="35"/>
  <c r="BE104" i="35"/>
  <c r="BG104" i="35"/>
  <c r="BF104" i="35"/>
  <c r="BF8" i="35"/>
  <c r="BF6" i="35"/>
  <c r="BF8" i="29"/>
  <c r="BG8" i="29"/>
  <c r="BE8" i="29"/>
  <c r="W3" i="21" l="1"/>
  <c r="N3" i="21" s="1"/>
  <c r="D3" i="21" l="1"/>
  <c r="G3" i="21" s="1"/>
  <c r="B2" i="5" s="1"/>
  <c r="B4" i="46" s="1"/>
  <c r="C4" i="46" s="1"/>
  <c r="D4" i="46" s="1"/>
  <c r="E4" i="46" s="1"/>
  <c r="W15" i="21"/>
  <c r="N15" i="21" s="1"/>
  <c r="W75" i="21"/>
  <c r="N75" i="21" s="1"/>
  <c r="W9" i="21"/>
  <c r="N9" i="21" s="1"/>
  <c r="W42" i="21"/>
  <c r="N42" i="21" s="1"/>
  <c r="W43" i="21"/>
  <c r="N43" i="21" s="1"/>
  <c r="W84" i="21"/>
  <c r="N84" i="21" s="1"/>
  <c r="W10" i="21"/>
  <c r="N10" i="21" s="1"/>
  <c r="W92" i="21"/>
  <c r="N92" i="21" s="1"/>
  <c r="W91" i="21"/>
  <c r="N91" i="21" s="1"/>
  <c r="W49" i="21"/>
  <c r="N49" i="21" s="1"/>
  <c r="W62" i="21"/>
  <c r="N62" i="21" s="1"/>
  <c r="W78" i="21"/>
  <c r="N78" i="21" s="1"/>
  <c r="W53" i="21"/>
  <c r="N53" i="21" s="1"/>
  <c r="W71" i="21"/>
  <c r="N71" i="21" s="1"/>
  <c r="W67" i="21"/>
  <c r="N67" i="21" s="1"/>
  <c r="W69" i="21"/>
  <c r="N69" i="21" s="1"/>
  <c r="W82" i="21"/>
  <c r="N82" i="21" s="1"/>
  <c r="W35" i="21"/>
  <c r="N35" i="21" s="1"/>
  <c r="W58" i="21"/>
  <c r="N58" i="21" s="1"/>
  <c r="W79" i="21"/>
  <c r="N79" i="21" s="1"/>
  <c r="W45" i="21"/>
  <c r="N45" i="21" s="1"/>
  <c r="W47" i="21"/>
  <c r="N47" i="21" s="1"/>
  <c r="W54" i="21"/>
  <c r="N54" i="21" s="1"/>
  <c r="W19" i="21"/>
  <c r="N19" i="21" s="1"/>
  <c r="W87" i="21"/>
  <c r="N87" i="21" s="1"/>
  <c r="W63" i="21"/>
  <c r="N63" i="21" s="1"/>
  <c r="W34" i="21"/>
  <c r="N34" i="21" s="1"/>
  <c r="W17" i="21"/>
  <c r="N17" i="21" s="1"/>
  <c r="W18" i="21"/>
  <c r="N18" i="21" s="1"/>
  <c r="W57" i="21"/>
  <c r="N57" i="21" s="1"/>
  <c r="W99" i="21"/>
  <c r="N99" i="21" s="1"/>
  <c r="W20" i="21"/>
  <c r="N20" i="21" s="1"/>
  <c r="W74" i="21"/>
  <c r="N74" i="21" s="1"/>
  <c r="W52" i="21"/>
  <c r="N52" i="21" s="1"/>
  <c r="W68" i="21"/>
  <c r="N68" i="21" s="1"/>
  <c r="W40" i="21"/>
  <c r="N40" i="21" s="1"/>
  <c r="W77" i="21"/>
  <c r="N77" i="21" s="1"/>
  <c r="W29" i="21"/>
  <c r="N29" i="21" s="1"/>
  <c r="W44" i="21"/>
  <c r="N44" i="21" s="1"/>
  <c r="W97" i="21"/>
  <c r="N97" i="21" s="1"/>
  <c r="W90" i="21"/>
  <c r="N90" i="21" s="1"/>
  <c r="W5" i="21"/>
  <c r="N5" i="21" s="1"/>
  <c r="W6" i="21"/>
  <c r="N6" i="21" s="1"/>
  <c r="W55" i="21"/>
  <c r="N55" i="21" s="1"/>
  <c r="W26" i="21"/>
  <c r="N26" i="21" s="1"/>
  <c r="W27" i="21"/>
  <c r="N27" i="21" s="1"/>
  <c r="W61" i="21"/>
  <c r="N61" i="21" s="1"/>
  <c r="W39" i="21"/>
  <c r="N39" i="21" s="1"/>
  <c r="W83" i="21"/>
  <c r="N83" i="21" s="1"/>
  <c r="W88" i="21"/>
  <c r="N88" i="21" s="1"/>
  <c r="W80" i="21"/>
  <c r="N80" i="21" s="1"/>
  <c r="W33" i="21"/>
  <c r="N33" i="21" s="1"/>
  <c r="W94" i="21"/>
  <c r="N94" i="21" s="1"/>
  <c r="W81" i="21"/>
  <c r="N81" i="21" s="1"/>
  <c r="W23" i="21"/>
  <c r="N23" i="21" s="1"/>
  <c r="W8" i="21"/>
  <c r="N8" i="21" s="1"/>
  <c r="W36" i="21"/>
  <c r="N36" i="21" s="1"/>
  <c r="W13" i="21"/>
  <c r="N13" i="21" s="1"/>
  <c r="W65" i="21"/>
  <c r="N65" i="21" s="1"/>
  <c r="W66" i="21"/>
  <c r="N66" i="21" s="1"/>
  <c r="W46" i="21"/>
  <c r="N46" i="21" s="1"/>
  <c r="W48" i="21"/>
  <c r="N48" i="21" s="1"/>
  <c r="W96" i="21"/>
  <c r="N96" i="21" s="1"/>
  <c r="W32" i="21"/>
  <c r="N32" i="21" s="1"/>
  <c r="W25" i="21"/>
  <c r="N25" i="21" s="1"/>
  <c r="W101" i="21"/>
  <c r="N101" i="21" s="1"/>
  <c r="W11" i="21"/>
  <c r="N11" i="21" s="1"/>
  <c r="W30" i="21"/>
  <c r="N30" i="21" s="1"/>
  <c r="W76" i="21"/>
  <c r="N76" i="21" s="1"/>
  <c r="W86" i="21"/>
  <c r="N86" i="21" s="1"/>
  <c r="W21" i="21"/>
  <c r="N21" i="21" s="1"/>
  <c r="W85" i="21"/>
  <c r="N85" i="21" s="1"/>
  <c r="W24" i="21"/>
  <c r="N24" i="21" s="1"/>
  <c r="W98" i="21"/>
  <c r="N98" i="21" s="1"/>
  <c r="W70" i="21"/>
  <c r="N70" i="21" s="1"/>
  <c r="W60" i="21"/>
  <c r="N60" i="21" s="1"/>
  <c r="W100" i="21"/>
  <c r="N100" i="21" s="1"/>
  <c r="W50" i="21"/>
  <c r="N50" i="21" s="1"/>
  <c r="W93" i="21"/>
  <c r="N93" i="21" s="1"/>
  <c r="W51" i="21"/>
  <c r="N51" i="21" s="1"/>
  <c r="W72" i="21"/>
  <c r="N72" i="21" s="1"/>
  <c r="W38" i="21"/>
  <c r="N38" i="21" s="1"/>
  <c r="W31" i="21"/>
  <c r="N31" i="21" s="1"/>
  <c r="W89" i="21"/>
  <c r="N89" i="21" s="1"/>
  <c r="W59" i="21"/>
  <c r="N59" i="21" s="1"/>
  <c r="W64" i="21"/>
  <c r="N64" i="21" s="1"/>
  <c r="W56" i="21"/>
  <c r="N56" i="21" s="1"/>
  <c r="W37" i="21"/>
  <c r="N37" i="21" s="1"/>
  <c r="W95" i="21"/>
  <c r="N95" i="21" s="1"/>
  <c r="W14" i="21"/>
  <c r="N14" i="21" s="1"/>
  <c r="W22" i="21"/>
  <c r="N22" i="21" s="1"/>
  <c r="W41" i="21"/>
  <c r="N41" i="21" s="1"/>
  <c r="W16" i="21"/>
  <c r="N16" i="21" s="1"/>
  <c r="W102" i="21"/>
  <c r="N102" i="21" s="1"/>
  <c r="W4" i="21"/>
  <c r="N4" i="21" s="1"/>
  <c r="W73" i="21"/>
  <c r="N73" i="21" s="1"/>
  <c r="W12" i="21"/>
  <c r="N12" i="21" s="1"/>
  <c r="W7" i="21"/>
  <c r="N7" i="21" s="1"/>
  <c r="W28" i="21"/>
  <c r="N28" i="21" s="1"/>
  <c r="A1" i="26"/>
  <c r="D53" i="21" l="1"/>
  <c r="G53" i="21" s="1"/>
  <c r="B52" i="5" s="1"/>
  <c r="D78" i="21"/>
  <c r="G78" i="21" s="1"/>
  <c r="B77" i="5" s="1"/>
  <c r="D27" i="21"/>
  <c r="G27" i="21" s="1"/>
  <c r="B26" i="5" s="1"/>
  <c r="D62" i="21"/>
  <c r="G62" i="21" s="1"/>
  <c r="B61" i="5" s="1"/>
  <c r="D71" i="21"/>
  <c r="G71" i="21" s="1"/>
  <c r="B70" i="5" s="1"/>
  <c r="D49" i="21"/>
  <c r="G49" i="21" s="1"/>
  <c r="B48" i="5" s="1"/>
  <c r="D46" i="21"/>
  <c r="G46" i="21" s="1"/>
  <c r="B45" i="5" s="1"/>
  <c r="D70" i="21"/>
  <c r="G70" i="21" s="1"/>
  <c r="B69" i="5" s="1"/>
  <c r="D91" i="21"/>
  <c r="G91" i="21" s="1"/>
  <c r="B90" i="5" s="1"/>
  <c r="D60" i="21"/>
  <c r="G60" i="21" s="1"/>
  <c r="B59" i="5" s="1"/>
  <c r="D65" i="21"/>
  <c r="G65" i="21" s="1"/>
  <c r="B64" i="5" s="1"/>
  <c r="D24" i="21"/>
  <c r="G24" i="21" s="1"/>
  <c r="D85" i="21"/>
  <c r="G85" i="21" s="1"/>
  <c r="B84" i="5" s="1"/>
  <c r="D8" i="21"/>
  <c r="G8" i="21" s="1"/>
  <c r="B7" i="5" s="1"/>
  <c r="D97" i="21"/>
  <c r="G97" i="21" s="1"/>
  <c r="B96" i="5" s="1"/>
  <c r="D19" i="21"/>
  <c r="G19" i="21" s="1"/>
  <c r="B18" i="5" s="1"/>
  <c r="D92" i="21"/>
  <c r="G92" i="21" s="1"/>
  <c r="B91" i="5" s="1"/>
  <c r="D50" i="21"/>
  <c r="G50" i="21" s="1"/>
  <c r="B49" i="5" s="1"/>
  <c r="D66" i="21"/>
  <c r="G66" i="21" s="1"/>
  <c r="B65" i="5" s="1"/>
  <c r="D13" i="21"/>
  <c r="G13" i="21" s="1"/>
  <c r="B12" i="5" s="1"/>
  <c r="D56" i="21"/>
  <c r="G56" i="21" s="1"/>
  <c r="B55" i="5" s="1"/>
  <c r="D44" i="21"/>
  <c r="G44" i="21" s="1"/>
  <c r="B43" i="5" s="1"/>
  <c r="D54" i="21"/>
  <c r="G54" i="21" s="1"/>
  <c r="B53" i="5" s="1"/>
  <c r="D10" i="21"/>
  <c r="G10" i="21" s="1"/>
  <c r="B9" i="5" s="1"/>
  <c r="D102" i="21"/>
  <c r="G102" i="21" s="1"/>
  <c r="B101" i="5" s="1"/>
  <c r="B103" i="46" s="1"/>
  <c r="C103" i="46" s="1"/>
  <c r="D103" i="46" s="1"/>
  <c r="E103" i="46" s="1"/>
  <c r="D41" i="21"/>
  <c r="G41" i="21" s="1"/>
  <c r="B40" i="5" s="1"/>
  <c r="D14" i="21"/>
  <c r="G14" i="21" s="1"/>
  <c r="B13" i="5" s="1"/>
  <c r="D95" i="21"/>
  <c r="G95" i="21" s="1"/>
  <c r="B94" i="5" s="1"/>
  <c r="D23" i="21"/>
  <c r="G23" i="21" s="1"/>
  <c r="D86" i="21"/>
  <c r="G86" i="21" s="1"/>
  <c r="B85" i="5" s="1"/>
  <c r="D81" i="21"/>
  <c r="G81" i="21" s="1"/>
  <c r="B80" i="5" s="1"/>
  <c r="D29" i="21"/>
  <c r="G29" i="21" s="1"/>
  <c r="B28" i="5" s="1"/>
  <c r="D47" i="21"/>
  <c r="G47" i="21" s="1"/>
  <c r="B46" i="5" s="1"/>
  <c r="D84" i="21"/>
  <c r="G84" i="21" s="1"/>
  <c r="B83" i="5" s="1"/>
  <c r="D57" i="21"/>
  <c r="G57" i="21" s="1"/>
  <c r="B56" i="5" s="1"/>
  <c r="D17" i="21"/>
  <c r="G17" i="21" s="1"/>
  <c r="B16" i="5" s="1"/>
  <c r="D63" i="21"/>
  <c r="G63" i="21" s="1"/>
  <c r="B62" i="5" s="1"/>
  <c r="D21" i="21"/>
  <c r="G21" i="21" s="1"/>
  <c r="B20" i="5" s="1"/>
  <c r="D94" i="21"/>
  <c r="G94" i="21" s="1"/>
  <c r="B93" i="5" s="1"/>
  <c r="D77" i="21"/>
  <c r="G77" i="21" s="1"/>
  <c r="B76" i="5" s="1"/>
  <c r="D45" i="21"/>
  <c r="G45" i="21" s="1"/>
  <c r="B44" i="5" s="1"/>
  <c r="D43" i="21"/>
  <c r="G43" i="21" s="1"/>
  <c r="B42" i="5" s="1"/>
  <c r="D48" i="21"/>
  <c r="G48" i="21" s="1"/>
  <c r="B47" i="5" s="1"/>
  <c r="D55" i="21"/>
  <c r="G55" i="21" s="1"/>
  <c r="B54" i="5" s="1"/>
  <c r="D5" i="21"/>
  <c r="G5" i="21" s="1"/>
  <c r="B4" i="5" s="1"/>
  <c r="D37" i="21"/>
  <c r="G37" i="21" s="1"/>
  <c r="B36" i="5" s="1"/>
  <c r="D64" i="21"/>
  <c r="G64" i="21" s="1"/>
  <c r="B63" i="5" s="1"/>
  <c r="D59" i="21"/>
  <c r="G59" i="21" s="1"/>
  <c r="B58" i="5" s="1"/>
  <c r="D89" i="21"/>
  <c r="G89" i="21" s="1"/>
  <c r="B88" i="5" s="1"/>
  <c r="D30" i="21"/>
  <c r="G30" i="21" s="1"/>
  <c r="B29" i="5" s="1"/>
  <c r="D33" i="21"/>
  <c r="G33" i="21" s="1"/>
  <c r="B32" i="5" s="1"/>
  <c r="D40" i="21"/>
  <c r="G40" i="21" s="1"/>
  <c r="B39" i="5" s="1"/>
  <c r="D79" i="21"/>
  <c r="G79" i="21" s="1"/>
  <c r="B78" i="5" s="1"/>
  <c r="D42" i="21"/>
  <c r="G42" i="21" s="1"/>
  <c r="B41" i="5" s="1"/>
  <c r="D100" i="21"/>
  <c r="G100" i="21" s="1"/>
  <c r="B99" i="5" s="1"/>
  <c r="B101" i="46" s="1"/>
  <c r="C101" i="46" s="1"/>
  <c r="D101" i="46" s="1"/>
  <c r="E101" i="46" s="1"/>
  <c r="D98" i="21"/>
  <c r="G98" i="21" s="1"/>
  <c r="B97" i="5" s="1"/>
  <c r="D76" i="21"/>
  <c r="G76" i="21" s="1"/>
  <c r="B75" i="5" s="1"/>
  <c r="D31" i="21"/>
  <c r="G31" i="21" s="1"/>
  <c r="B30" i="5" s="1"/>
  <c r="D11" i="21"/>
  <c r="G11" i="21" s="1"/>
  <c r="B10" i="5" s="1"/>
  <c r="D80" i="21"/>
  <c r="G80" i="21" s="1"/>
  <c r="B79" i="5" s="1"/>
  <c r="D68" i="21"/>
  <c r="G68" i="21" s="1"/>
  <c r="B67" i="5" s="1"/>
  <c r="D58" i="21"/>
  <c r="G58" i="21" s="1"/>
  <c r="B57" i="5" s="1"/>
  <c r="D9" i="21"/>
  <c r="G9" i="21" s="1"/>
  <c r="B8" i="5" s="1"/>
  <c r="D16" i="21"/>
  <c r="G16" i="21" s="1"/>
  <c r="B15" i="5" s="1"/>
  <c r="D34" i="21"/>
  <c r="G34" i="21" s="1"/>
  <c r="B33" i="5" s="1"/>
  <c r="D36" i="21"/>
  <c r="G36" i="21" s="1"/>
  <c r="B35" i="5" s="1"/>
  <c r="D7" i="21"/>
  <c r="G7" i="21" s="1"/>
  <c r="B6" i="5" s="1"/>
  <c r="D101" i="21"/>
  <c r="G101" i="21" s="1"/>
  <c r="B100" i="5" s="1"/>
  <c r="B102" i="46" s="1"/>
  <c r="C102" i="46" s="1"/>
  <c r="D102" i="46" s="1"/>
  <c r="E102" i="46" s="1"/>
  <c r="D88" i="21"/>
  <c r="G88" i="21" s="1"/>
  <c r="B87" i="5" s="1"/>
  <c r="D52" i="21"/>
  <c r="G52" i="21" s="1"/>
  <c r="B51" i="5" s="1"/>
  <c r="D35" i="21"/>
  <c r="G35" i="21" s="1"/>
  <c r="B34" i="5" s="1"/>
  <c r="D75" i="21"/>
  <c r="G75" i="21" s="1"/>
  <c r="B74" i="5" s="1"/>
  <c r="D18" i="21"/>
  <c r="G18" i="21" s="1"/>
  <c r="B17" i="5" s="1"/>
  <c r="D22" i="21"/>
  <c r="G22" i="21" s="1"/>
  <c r="D90" i="21"/>
  <c r="G90" i="21" s="1"/>
  <c r="B89" i="5" s="1"/>
  <c r="D28" i="21"/>
  <c r="G28" i="21" s="1"/>
  <c r="B27" i="5" s="1"/>
  <c r="D38" i="21"/>
  <c r="G38" i="21" s="1"/>
  <c r="B37" i="5" s="1"/>
  <c r="D12" i="21"/>
  <c r="G12" i="21" s="1"/>
  <c r="B11" i="5" s="1"/>
  <c r="D72" i="21"/>
  <c r="G72" i="21" s="1"/>
  <c r="B71" i="5" s="1"/>
  <c r="D25" i="21"/>
  <c r="G25" i="21" s="1"/>
  <c r="D83" i="21"/>
  <c r="G83" i="21" s="1"/>
  <c r="B82" i="5" s="1"/>
  <c r="D74" i="21"/>
  <c r="G74" i="21" s="1"/>
  <c r="B73" i="5" s="1"/>
  <c r="D82" i="21"/>
  <c r="G82" i="21" s="1"/>
  <c r="B81" i="5" s="1"/>
  <c r="D15" i="21"/>
  <c r="G15" i="21" s="1"/>
  <c r="B14" i="5" s="1"/>
  <c r="D26" i="21"/>
  <c r="G26" i="21" s="1"/>
  <c r="D6" i="21"/>
  <c r="G6" i="21" s="1"/>
  <c r="B5" i="5" s="1"/>
  <c r="D87" i="21"/>
  <c r="G87" i="21" s="1"/>
  <c r="B86" i="5" s="1"/>
  <c r="D73" i="21"/>
  <c r="G73" i="21" s="1"/>
  <c r="B72" i="5" s="1"/>
  <c r="D51" i="21"/>
  <c r="G51" i="21" s="1"/>
  <c r="B50" i="5" s="1"/>
  <c r="D32" i="21"/>
  <c r="G32" i="21" s="1"/>
  <c r="B31" i="5" s="1"/>
  <c r="D39" i="21"/>
  <c r="G39" i="21" s="1"/>
  <c r="B38" i="5" s="1"/>
  <c r="D20" i="21"/>
  <c r="G20" i="21" s="1"/>
  <c r="B19" i="5" s="1"/>
  <c r="D69" i="21"/>
  <c r="G69" i="21" s="1"/>
  <c r="B68" i="5" s="1"/>
  <c r="D4" i="21"/>
  <c r="G4" i="21" s="1"/>
  <c r="B3" i="5" s="1"/>
  <c r="D93" i="21"/>
  <c r="G93" i="21" s="1"/>
  <c r="B92" i="5" s="1"/>
  <c r="D96" i="21"/>
  <c r="G96" i="21" s="1"/>
  <c r="B95" i="5" s="1"/>
  <c r="D61" i="21"/>
  <c r="G61" i="21" s="1"/>
  <c r="B60" i="5" s="1"/>
  <c r="D99" i="21"/>
  <c r="G99" i="21" s="1"/>
  <c r="B98" i="5" s="1"/>
  <c r="B100" i="46" s="1"/>
  <c r="C100" i="46" s="1"/>
  <c r="D100" i="46" s="1"/>
  <c r="E100" i="46" s="1"/>
  <c r="D67" i="21"/>
  <c r="G67" i="21" s="1"/>
  <c r="B66" i="5" s="1"/>
  <c r="B74" i="46" l="1"/>
  <c r="C74" i="46" s="1"/>
  <c r="D74" i="46" s="1"/>
  <c r="E74" i="46" s="1"/>
  <c r="B16" i="46"/>
  <c r="C16" i="46" s="1"/>
  <c r="D16" i="46" s="1"/>
  <c r="E16" i="46" s="1"/>
  <c r="B24" i="5"/>
  <c r="B26" i="46" s="1"/>
  <c r="C26" i="46" s="1"/>
  <c r="D26" i="46" s="1"/>
  <c r="E26" i="46" s="1"/>
  <c r="B29" i="46"/>
  <c r="C29" i="46" s="1"/>
  <c r="D29" i="46" s="1"/>
  <c r="E29" i="46" s="1"/>
  <c r="B76" i="46"/>
  <c r="C76" i="46" s="1"/>
  <c r="D76" i="46" s="1"/>
  <c r="E76" i="46" s="1"/>
  <c r="B17" i="46"/>
  <c r="C17" i="46" s="1"/>
  <c r="D17" i="46" s="1"/>
  <c r="E17" i="46" s="1"/>
  <c r="B81" i="46"/>
  <c r="C81" i="46" s="1"/>
  <c r="D81" i="46" s="1"/>
  <c r="E81" i="46" s="1"/>
  <c r="B99" i="46"/>
  <c r="C99" i="46" s="1"/>
  <c r="D99" i="46" s="1"/>
  <c r="E99" i="46" s="1"/>
  <c r="B41" i="46"/>
  <c r="C41" i="46" s="1"/>
  <c r="D41" i="46" s="1"/>
  <c r="E41" i="46" s="1"/>
  <c r="B60" i="46"/>
  <c r="C60" i="46" s="1"/>
  <c r="D60" i="46" s="1"/>
  <c r="E60" i="46" s="1"/>
  <c r="B56" i="46"/>
  <c r="C56" i="46" s="1"/>
  <c r="D56" i="46" s="1"/>
  <c r="E56" i="46" s="1"/>
  <c r="B78" i="46"/>
  <c r="C78" i="46" s="1"/>
  <c r="D78" i="46" s="1"/>
  <c r="E78" i="46" s="1"/>
  <c r="B18" i="46"/>
  <c r="C18" i="46" s="1"/>
  <c r="D18" i="46" s="1"/>
  <c r="E18" i="46" s="1"/>
  <c r="B30" i="46"/>
  <c r="C30" i="46" s="1"/>
  <c r="D30" i="46" s="1"/>
  <c r="E30" i="46" s="1"/>
  <c r="B96" i="46"/>
  <c r="C96" i="46" s="1"/>
  <c r="D96" i="46" s="1"/>
  <c r="E96" i="46" s="1"/>
  <c r="B11" i="46"/>
  <c r="C11" i="46" s="1"/>
  <c r="D11" i="46" s="1"/>
  <c r="E11" i="46" s="1"/>
  <c r="B14" i="46"/>
  <c r="C14" i="46" s="1"/>
  <c r="D14" i="46" s="1"/>
  <c r="E14" i="46" s="1"/>
  <c r="B20" i="46"/>
  <c r="C20" i="46" s="1"/>
  <c r="D20" i="46" s="1"/>
  <c r="E20" i="46" s="1"/>
  <c r="B23" i="5"/>
  <c r="B25" i="46" s="1"/>
  <c r="C25" i="46" s="1"/>
  <c r="D25" i="46" s="1"/>
  <c r="E25" i="46" s="1"/>
  <c r="B71" i="46"/>
  <c r="C71" i="46" s="1"/>
  <c r="D71" i="46" s="1"/>
  <c r="E71" i="46" s="1"/>
  <c r="B63" i="46"/>
  <c r="C63" i="46" s="1"/>
  <c r="D63" i="46" s="1"/>
  <c r="E63" i="46" s="1"/>
  <c r="B21" i="46"/>
  <c r="C21" i="46" s="1"/>
  <c r="D21" i="46" s="1"/>
  <c r="E21" i="46" s="1"/>
  <c r="B68" i="46"/>
  <c r="C68" i="46" s="1"/>
  <c r="D68" i="46" s="1"/>
  <c r="E68" i="46" s="1"/>
  <c r="B94" i="46"/>
  <c r="C94" i="46" s="1"/>
  <c r="D94" i="46" s="1"/>
  <c r="E94" i="46" s="1"/>
  <c r="B40" i="46"/>
  <c r="C40" i="46" s="1"/>
  <c r="D40" i="46" s="1"/>
  <c r="E40" i="46" s="1"/>
  <c r="B88" i="46"/>
  <c r="C88" i="46" s="1"/>
  <c r="D88" i="46" s="1"/>
  <c r="E88" i="46" s="1"/>
  <c r="B83" i="46"/>
  <c r="C83" i="46" s="1"/>
  <c r="D83" i="46" s="1"/>
  <c r="E83" i="46" s="1"/>
  <c r="B73" i="46"/>
  <c r="C73" i="46" s="1"/>
  <c r="D73" i="46" s="1"/>
  <c r="E73" i="46" s="1"/>
  <c r="B91" i="46"/>
  <c r="C91" i="46" s="1"/>
  <c r="D91" i="46" s="1"/>
  <c r="E91" i="46" s="1"/>
  <c r="B36" i="46"/>
  <c r="C36" i="46" s="1"/>
  <c r="D36" i="46" s="1"/>
  <c r="E36" i="46" s="1"/>
  <c r="B8" i="46"/>
  <c r="C8" i="46" s="1"/>
  <c r="D8" i="46" s="1"/>
  <c r="E8" i="46" s="1"/>
  <c r="B10" i="46"/>
  <c r="C10" i="46" s="1"/>
  <c r="D10" i="46" s="1"/>
  <c r="E10" i="46" s="1"/>
  <c r="B12" i="46"/>
  <c r="C12" i="46" s="1"/>
  <c r="D12" i="46" s="1"/>
  <c r="E12" i="46" s="1"/>
  <c r="B34" i="46"/>
  <c r="C34" i="46" s="1"/>
  <c r="D34" i="46" s="1"/>
  <c r="E34" i="46" s="1"/>
  <c r="B65" i="46"/>
  <c r="C65" i="46" s="1"/>
  <c r="D65" i="46" s="1"/>
  <c r="E65" i="46" s="1"/>
  <c r="B49" i="46"/>
  <c r="C49" i="46" s="1"/>
  <c r="D49" i="46" s="1"/>
  <c r="E49" i="46" s="1"/>
  <c r="B95" i="46"/>
  <c r="C95" i="46" s="1"/>
  <c r="D95" i="46" s="1"/>
  <c r="E95" i="46" s="1"/>
  <c r="B58" i="46"/>
  <c r="C58" i="46" s="1"/>
  <c r="D58" i="46" s="1"/>
  <c r="E58" i="46" s="1"/>
  <c r="B82" i="46"/>
  <c r="C82" i="46" s="1"/>
  <c r="D82" i="46" s="1"/>
  <c r="E82" i="46" s="1"/>
  <c r="B15" i="46"/>
  <c r="C15" i="46" s="1"/>
  <c r="D15" i="46" s="1"/>
  <c r="E15" i="46" s="1"/>
  <c r="B55" i="46"/>
  <c r="C55" i="46" s="1"/>
  <c r="D55" i="46" s="1"/>
  <c r="E55" i="46" s="1"/>
  <c r="B67" i="46"/>
  <c r="C67" i="46" s="1"/>
  <c r="D67" i="46" s="1"/>
  <c r="E67" i="46" s="1"/>
  <c r="B98" i="46"/>
  <c r="C98" i="46" s="1"/>
  <c r="D98" i="46" s="1"/>
  <c r="E98" i="46" s="1"/>
  <c r="B66" i="46"/>
  <c r="C66" i="46" s="1"/>
  <c r="D66" i="46" s="1"/>
  <c r="E66" i="46" s="1"/>
  <c r="B47" i="46"/>
  <c r="C47" i="46" s="1"/>
  <c r="D47" i="46" s="1"/>
  <c r="E47" i="46" s="1"/>
  <c r="B28" i="46"/>
  <c r="C28" i="46" s="1"/>
  <c r="D28" i="46" s="1"/>
  <c r="E28" i="46" s="1"/>
  <c r="B62" i="46"/>
  <c r="C62" i="46" s="1"/>
  <c r="D62" i="46" s="1"/>
  <c r="E62" i="46" s="1"/>
  <c r="B97" i="46"/>
  <c r="C97" i="46" s="1"/>
  <c r="D97" i="46" s="1"/>
  <c r="E97" i="46" s="1"/>
  <c r="B5" i="46"/>
  <c r="C5" i="46" s="1"/>
  <c r="D5" i="46" s="1"/>
  <c r="E5" i="46" s="1"/>
  <c r="B33" i="46"/>
  <c r="C33" i="46" s="1"/>
  <c r="D33" i="46" s="1"/>
  <c r="E33" i="46" s="1"/>
  <c r="B7" i="46"/>
  <c r="C7" i="46" s="1"/>
  <c r="D7" i="46" s="1"/>
  <c r="E7" i="46" s="1"/>
  <c r="B75" i="46"/>
  <c r="C75" i="46" s="1"/>
  <c r="D75" i="46" s="1"/>
  <c r="E75" i="46" s="1"/>
  <c r="B13" i="46"/>
  <c r="C13" i="46" s="1"/>
  <c r="D13" i="46" s="1"/>
  <c r="E13" i="46" s="1"/>
  <c r="B21" i="5"/>
  <c r="B23" i="46" s="1"/>
  <c r="C23" i="46" s="1"/>
  <c r="D23" i="46" s="1"/>
  <c r="E23" i="46" s="1"/>
  <c r="B53" i="46"/>
  <c r="C53" i="46" s="1"/>
  <c r="D53" i="46" s="1"/>
  <c r="E53" i="46" s="1"/>
  <c r="B37" i="46"/>
  <c r="C37" i="46" s="1"/>
  <c r="D37" i="46" s="1"/>
  <c r="E37" i="46" s="1"/>
  <c r="B59" i="46"/>
  <c r="C59" i="46" s="1"/>
  <c r="D59" i="46" s="1"/>
  <c r="E59" i="46" s="1"/>
  <c r="B32" i="46"/>
  <c r="C32" i="46" s="1"/>
  <c r="D32" i="46" s="1"/>
  <c r="E32" i="46" s="1"/>
  <c r="B43" i="46"/>
  <c r="C43" i="46" s="1"/>
  <c r="D43" i="46" s="1"/>
  <c r="E43" i="46" s="1"/>
  <c r="B31" i="46"/>
  <c r="C31" i="46" s="1"/>
  <c r="D31" i="46" s="1"/>
  <c r="E31" i="46" s="1"/>
  <c r="B38" i="46"/>
  <c r="C38" i="46" s="1"/>
  <c r="D38" i="46" s="1"/>
  <c r="E38" i="46" s="1"/>
  <c r="B44" i="46"/>
  <c r="C44" i="46" s="1"/>
  <c r="D44" i="46" s="1"/>
  <c r="E44" i="46" s="1"/>
  <c r="B22" i="46"/>
  <c r="C22" i="46" s="1"/>
  <c r="D22" i="46" s="1"/>
  <c r="E22" i="46" s="1"/>
  <c r="B85" i="46"/>
  <c r="C85" i="46" s="1"/>
  <c r="D85" i="46" s="1"/>
  <c r="E85" i="46" s="1"/>
  <c r="B87" i="46"/>
  <c r="C87" i="46" s="1"/>
  <c r="D87" i="46" s="1"/>
  <c r="E87" i="46" s="1"/>
  <c r="B42" i="46"/>
  <c r="C42" i="46" s="1"/>
  <c r="D42" i="46" s="1"/>
  <c r="E42" i="46" s="1"/>
  <c r="B45" i="46"/>
  <c r="C45" i="46" s="1"/>
  <c r="D45" i="46" s="1"/>
  <c r="E45" i="46" s="1"/>
  <c r="B51" i="46"/>
  <c r="C51" i="46" s="1"/>
  <c r="D51" i="46" s="1"/>
  <c r="E51" i="46" s="1"/>
  <c r="B9" i="46"/>
  <c r="C9" i="46" s="1"/>
  <c r="D9" i="46" s="1"/>
  <c r="E9" i="46" s="1"/>
  <c r="B61" i="46"/>
  <c r="C61" i="46" s="1"/>
  <c r="D61" i="46" s="1"/>
  <c r="E61" i="46" s="1"/>
  <c r="B50" i="46"/>
  <c r="C50" i="46" s="1"/>
  <c r="D50" i="46" s="1"/>
  <c r="E50" i="46" s="1"/>
  <c r="B79" i="46"/>
  <c r="C79" i="46" s="1"/>
  <c r="D79" i="46" s="1"/>
  <c r="E79" i="46" s="1"/>
  <c r="B70" i="46"/>
  <c r="C70" i="46" s="1"/>
  <c r="D70" i="46" s="1"/>
  <c r="E70" i="46" s="1"/>
  <c r="B52" i="46"/>
  <c r="C52" i="46" s="1"/>
  <c r="D52" i="46" s="1"/>
  <c r="E52" i="46" s="1"/>
  <c r="B25" i="5"/>
  <c r="B27" i="46" s="1"/>
  <c r="C27" i="46" s="1"/>
  <c r="D27" i="46" s="1"/>
  <c r="E27" i="46" s="1"/>
  <c r="B84" i="46"/>
  <c r="C84" i="46" s="1"/>
  <c r="D84" i="46" s="1"/>
  <c r="E84" i="46" s="1"/>
  <c r="B39" i="46"/>
  <c r="C39" i="46" s="1"/>
  <c r="D39" i="46" s="1"/>
  <c r="E39" i="46" s="1"/>
  <c r="B19" i="46"/>
  <c r="C19" i="46" s="1"/>
  <c r="D19" i="46" s="1"/>
  <c r="E19" i="46" s="1"/>
  <c r="B89" i="46"/>
  <c r="C89" i="46" s="1"/>
  <c r="D89" i="46" s="1"/>
  <c r="E89" i="46" s="1"/>
  <c r="B35" i="46"/>
  <c r="C35" i="46" s="1"/>
  <c r="D35" i="46" s="1"/>
  <c r="E35" i="46" s="1"/>
  <c r="B69" i="46"/>
  <c r="C69" i="46" s="1"/>
  <c r="D69" i="46" s="1"/>
  <c r="E69" i="46" s="1"/>
  <c r="B77" i="46"/>
  <c r="C77" i="46" s="1"/>
  <c r="D77" i="46" s="1"/>
  <c r="E77" i="46" s="1"/>
  <c r="B80" i="46"/>
  <c r="C80" i="46" s="1"/>
  <c r="D80" i="46" s="1"/>
  <c r="E80" i="46" s="1"/>
  <c r="B90" i="46"/>
  <c r="C90" i="46" s="1"/>
  <c r="D90" i="46" s="1"/>
  <c r="E90" i="46" s="1"/>
  <c r="B6" i="46"/>
  <c r="C6" i="46" s="1"/>
  <c r="D6" i="46" s="1"/>
  <c r="E6" i="46" s="1"/>
  <c r="B46" i="46"/>
  <c r="C46" i="46" s="1"/>
  <c r="D46" i="46" s="1"/>
  <c r="E46" i="46" s="1"/>
  <c r="B64" i="46"/>
  <c r="C64" i="46" s="1"/>
  <c r="D64" i="46" s="1"/>
  <c r="E64" i="46" s="1"/>
  <c r="B48" i="46"/>
  <c r="C48" i="46" s="1"/>
  <c r="D48" i="46" s="1"/>
  <c r="E48" i="46" s="1"/>
  <c r="B22" i="5"/>
  <c r="B24" i="46" s="1"/>
  <c r="C24" i="46" s="1"/>
  <c r="D24" i="46" s="1"/>
  <c r="E24" i="46" s="1"/>
  <c r="B57" i="46"/>
  <c r="C57" i="46" s="1"/>
  <c r="D57" i="46" s="1"/>
  <c r="E57" i="46" s="1"/>
  <c r="B93" i="46"/>
  <c r="C93" i="46" s="1"/>
  <c r="D93" i="46" s="1"/>
  <c r="E93" i="46" s="1"/>
  <c r="B86" i="46"/>
  <c r="C86" i="46" s="1"/>
  <c r="D86" i="46" s="1"/>
  <c r="E86" i="46" s="1"/>
  <c r="B92" i="46"/>
  <c r="C92" i="46" s="1"/>
  <c r="D92" i="46" s="1"/>
  <c r="E92" i="46" s="1"/>
  <c r="B72" i="46"/>
  <c r="C72" i="46" s="1"/>
  <c r="D72" i="46" s="1"/>
  <c r="E72" i="46" s="1"/>
  <c r="B54" i="46"/>
  <c r="C54" i="46" s="1"/>
  <c r="D54" i="46" s="1"/>
  <c r="E54" i="46" s="1"/>
  <c r="K4" i="46"/>
  <c r="K5" i="46" l="1"/>
  <c r="C9" i="17"/>
  <c r="B9" i="22" s="1"/>
  <c r="M9" i="22" s="1"/>
  <c r="L9" i="22" l="1"/>
  <c r="B9" i="17"/>
  <c r="O9" i="22"/>
  <c r="C10" i="17"/>
  <c r="B10" i="22" s="1"/>
  <c r="M10" i="22" s="1"/>
  <c r="K6" i="46"/>
  <c r="L10" i="22" l="1"/>
  <c r="B10" i="17"/>
  <c r="O10" i="22"/>
  <c r="C11" i="17"/>
  <c r="B11" i="22" s="1"/>
  <c r="M11" i="22" s="1"/>
  <c r="K7" i="46"/>
  <c r="N9" i="22"/>
  <c r="L11" i="22" l="1"/>
  <c r="B11" i="17"/>
  <c r="O11" i="22"/>
  <c r="N11" i="22" s="1"/>
  <c r="N10" i="22"/>
  <c r="C12" i="17"/>
  <c r="B12" i="22" s="1"/>
  <c r="M12" i="22" s="1"/>
  <c r="K8" i="46"/>
  <c r="L12" i="22" l="1"/>
  <c r="B12" i="17"/>
  <c r="O12" i="22"/>
  <c r="N12" i="22" s="1"/>
  <c r="C13" i="17"/>
  <c r="B13" i="22" s="1"/>
  <c r="M13" i="22" s="1"/>
  <c r="K9" i="46"/>
  <c r="L18" i="22" l="1"/>
  <c r="L17" i="22"/>
  <c r="L15" i="22"/>
  <c r="L13" i="22"/>
  <c r="L19" i="22"/>
  <c r="L14" i="22"/>
  <c r="L16" i="22"/>
  <c r="B13" i="17"/>
  <c r="O13" i="22"/>
  <c r="C14" i="17"/>
  <c r="B14" i="22" s="1"/>
  <c r="K10" i="46"/>
  <c r="B14" i="17" l="1"/>
  <c r="O14" i="22"/>
  <c r="N14" i="22" s="1"/>
  <c r="N13" i="22"/>
  <c r="C15" i="17"/>
  <c r="B15" i="22" s="1"/>
  <c r="K11" i="46"/>
  <c r="B15" i="17" l="1"/>
  <c r="O15" i="22"/>
  <c r="C16" i="17"/>
  <c r="B16" i="22" s="1"/>
  <c r="K12" i="46"/>
  <c r="B16" i="17" l="1"/>
  <c r="O16" i="22"/>
  <c r="N15" i="22"/>
  <c r="C17" i="17"/>
  <c r="B17" i="22" s="1"/>
  <c r="K13" i="46"/>
  <c r="B17" i="17" l="1"/>
  <c r="O17" i="22"/>
  <c r="N17" i="22" s="1"/>
  <c r="N16" i="22"/>
  <c r="C18" i="17"/>
  <c r="B18" i="22" s="1"/>
  <c r="K14" i="46"/>
  <c r="B18" i="17" l="1"/>
  <c r="O18" i="22"/>
  <c r="C19" i="17"/>
  <c r="B19" i="22" s="1"/>
  <c r="K15" i="46"/>
  <c r="B19" i="17" l="1"/>
  <c r="O19" i="22"/>
  <c r="N18" i="22"/>
  <c r="C20" i="17"/>
  <c r="B20" i="22" s="1"/>
  <c r="M20" i="22" s="1"/>
  <c r="K16" i="46"/>
  <c r="L20" i="22" l="1"/>
  <c r="B20" i="17"/>
  <c r="O20" i="22"/>
  <c r="N19" i="22"/>
  <c r="C21" i="17"/>
  <c r="B21" i="22" s="1"/>
  <c r="M21" i="22" s="1"/>
  <c r="K17" i="46"/>
  <c r="L21" i="22" l="1"/>
  <c r="B21" i="17"/>
  <c r="O21" i="22"/>
  <c r="N21" i="22" s="1"/>
  <c r="N20" i="22"/>
  <c r="K18" i="46"/>
  <c r="C22" i="17"/>
  <c r="B22" i="22" s="1"/>
  <c r="M22" i="22" s="1"/>
  <c r="L22" i="22" l="1"/>
  <c r="B22" i="17"/>
  <c r="O22" i="22"/>
  <c r="N22" i="22" s="1"/>
  <c r="C23" i="17"/>
  <c r="B23" i="22" s="1"/>
  <c r="M23" i="22" s="1"/>
  <c r="K19" i="46"/>
  <c r="L23" i="22" l="1"/>
  <c r="B23" i="17"/>
  <c r="O23" i="22"/>
  <c r="C24" i="17"/>
  <c r="B24" i="22" s="1"/>
  <c r="M24" i="22" s="1"/>
  <c r="K20" i="46"/>
  <c r="L24" i="22" l="1"/>
  <c r="B24" i="17"/>
  <c r="O24" i="22"/>
  <c r="N23" i="22"/>
  <c r="T3" i="20"/>
  <c r="BG6" i="29"/>
  <c r="C25" i="17"/>
  <c r="B25" i="22" s="1"/>
  <c r="M25" i="22" s="1"/>
  <c r="L25" i="22" s="1"/>
  <c r="K21" i="46"/>
  <c r="B25" i="17" l="1"/>
  <c r="O25" i="22"/>
  <c r="N25" i="22" s="1"/>
  <c r="N24" i="22"/>
  <c r="C26" i="17"/>
  <c r="B26" i="22" s="1"/>
  <c r="M26" i="22" s="1"/>
  <c r="L26" i="22" s="1"/>
  <c r="K22" i="46"/>
  <c r="B26" i="17" l="1"/>
  <c r="O26" i="22"/>
  <c r="C27" i="17"/>
  <c r="B27" i="22" s="1"/>
  <c r="M27" i="22" s="1"/>
  <c r="L27" i="22" s="1"/>
  <c r="K23" i="46"/>
  <c r="B27" i="17" l="1"/>
  <c r="O27" i="22"/>
  <c r="N27" i="22" s="1"/>
  <c r="N26" i="22"/>
  <c r="C28" i="17"/>
  <c r="B28" i="22" s="1"/>
  <c r="M28" i="22" s="1"/>
  <c r="K24" i="46"/>
  <c r="L29" i="22" l="1"/>
  <c r="L28" i="22"/>
  <c r="B28" i="17"/>
  <c r="O28" i="22"/>
  <c r="C29" i="17"/>
  <c r="B29" i="22" s="1"/>
  <c r="K25" i="46"/>
  <c r="B29" i="17" l="1"/>
  <c r="O29" i="22"/>
  <c r="N29" i="22" s="1"/>
  <c r="N28" i="22"/>
  <c r="C30" i="17"/>
  <c r="B30" i="22" s="1"/>
  <c r="M30" i="22" s="1"/>
  <c r="L30" i="22" s="1"/>
  <c r="K26" i="46"/>
  <c r="B30" i="17" l="1"/>
  <c r="O30" i="22"/>
  <c r="C31" i="17"/>
  <c r="B31" i="22" s="1"/>
  <c r="M31" i="22" s="1"/>
  <c r="K27" i="46"/>
  <c r="L41" i="22" l="1"/>
  <c r="L75" i="22"/>
  <c r="L184" i="22"/>
  <c r="L66" i="22"/>
  <c r="L117" i="22"/>
  <c r="L170" i="22"/>
  <c r="L55" i="22"/>
  <c r="L161" i="22"/>
  <c r="L95" i="22"/>
  <c r="L67" i="22"/>
  <c r="L182" i="22"/>
  <c r="L115" i="22"/>
  <c r="L127" i="22"/>
  <c r="L38" i="22"/>
  <c r="L68" i="22"/>
  <c r="L76" i="22"/>
  <c r="L79" i="22"/>
  <c r="L54" i="22"/>
  <c r="L191" i="22"/>
  <c r="L94" i="22"/>
  <c r="L33" i="22"/>
  <c r="L84" i="22"/>
  <c r="L46" i="22"/>
  <c r="L166" i="22"/>
  <c r="L139" i="22"/>
  <c r="L99" i="22"/>
  <c r="L205" i="22"/>
  <c r="L80" i="22"/>
  <c r="L65" i="22"/>
  <c r="L167" i="22"/>
  <c r="L198" i="22"/>
  <c r="L174" i="22"/>
  <c r="L150" i="22"/>
  <c r="L203" i="22"/>
  <c r="L133" i="22"/>
  <c r="L70" i="22"/>
  <c r="L86" i="22"/>
  <c r="L116" i="22"/>
  <c r="L169" i="22"/>
  <c r="L128" i="22"/>
  <c r="L138" i="22"/>
  <c r="L126" i="22"/>
  <c r="L187" i="22"/>
  <c r="L137" i="22"/>
  <c r="L50" i="22"/>
  <c r="L175" i="22"/>
  <c r="L81" i="22"/>
  <c r="L201" i="22"/>
  <c r="L173" i="22"/>
  <c r="L164" i="22"/>
  <c r="L35" i="22"/>
  <c r="L109" i="22"/>
  <c r="L193" i="22"/>
  <c r="L142" i="22"/>
  <c r="L176" i="22"/>
  <c r="L129" i="22"/>
  <c r="L59" i="22"/>
  <c r="L195" i="22"/>
  <c r="L108" i="22"/>
  <c r="L197" i="22"/>
  <c r="L148" i="22"/>
  <c r="L120" i="22"/>
  <c r="L190" i="22"/>
  <c r="L93" i="22"/>
  <c r="L140" i="22"/>
  <c r="L101" i="22"/>
  <c r="L43" i="22"/>
  <c r="L63" i="22"/>
  <c r="L98" i="22"/>
  <c r="L154" i="22"/>
  <c r="L181" i="22"/>
  <c r="L196" i="22"/>
  <c r="L206" i="22"/>
  <c r="L74" i="22"/>
  <c r="L192" i="22"/>
  <c r="L153" i="22"/>
  <c r="L56" i="22"/>
  <c r="L72" i="22"/>
  <c r="L134" i="22"/>
  <c r="L44" i="22"/>
  <c r="L64" i="22"/>
  <c r="L149" i="22"/>
  <c r="L147" i="22"/>
  <c r="L158" i="22"/>
  <c r="L104" i="22"/>
  <c r="L118" i="22"/>
  <c r="L88" i="22"/>
  <c r="L130" i="22"/>
  <c r="L200" i="22"/>
  <c r="L122" i="22"/>
  <c r="L107" i="22"/>
  <c r="L151" i="22"/>
  <c r="L71" i="22"/>
  <c r="L60" i="22"/>
  <c r="L105" i="22"/>
  <c r="L189" i="22"/>
  <c r="L36" i="22"/>
  <c r="L188" i="22"/>
  <c r="L152" i="22"/>
  <c r="L163" i="22"/>
  <c r="L155" i="22"/>
  <c r="L40" i="22"/>
  <c r="L77" i="22"/>
  <c r="L87" i="22"/>
  <c r="L177" i="22"/>
  <c r="L110" i="22"/>
  <c r="L106" i="22"/>
  <c r="L61" i="22"/>
  <c r="L42" i="22"/>
  <c r="L121" i="22"/>
  <c r="L78" i="22"/>
  <c r="L48" i="22"/>
  <c r="L202" i="22"/>
  <c r="L62" i="22"/>
  <c r="L39" i="22"/>
  <c r="L157" i="22"/>
  <c r="L125" i="22"/>
  <c r="L131" i="22"/>
  <c r="L113" i="22"/>
  <c r="L178" i="22"/>
  <c r="L85" i="22"/>
  <c r="L58" i="22"/>
  <c r="L179" i="22"/>
  <c r="L53" i="22"/>
  <c r="L165" i="22"/>
  <c r="L83" i="22"/>
  <c r="L186" i="22"/>
  <c r="L180" i="22"/>
  <c r="L159" i="22"/>
  <c r="L114" i="22"/>
  <c r="L146" i="22"/>
  <c r="L168" i="22"/>
  <c r="L89" i="22"/>
  <c r="L145" i="22"/>
  <c r="L119" i="22"/>
  <c r="L102" i="22"/>
  <c r="L57" i="22"/>
  <c r="L32" i="22"/>
  <c r="L37" i="22"/>
  <c r="L92" i="22"/>
  <c r="L207" i="22"/>
  <c r="L97" i="22"/>
  <c r="L52" i="22"/>
  <c r="L91" i="22"/>
  <c r="L183" i="22"/>
  <c r="L45" i="22"/>
  <c r="L143" i="22"/>
  <c r="L47" i="22"/>
  <c r="L103" i="22"/>
  <c r="L73" i="22"/>
  <c r="L194" i="22"/>
  <c r="L144" i="22"/>
  <c r="L199" i="22"/>
  <c r="L31" i="22"/>
  <c r="L185" i="22"/>
  <c r="L100" i="22"/>
  <c r="L171" i="22"/>
  <c r="L162" i="22"/>
  <c r="L49" i="22"/>
  <c r="L160" i="22"/>
  <c r="L208" i="22"/>
  <c r="L141" i="22"/>
  <c r="L112" i="22"/>
  <c r="L156" i="22"/>
  <c r="L34" i="22"/>
  <c r="L123" i="22"/>
  <c r="L111" i="22"/>
  <c r="L82" i="22"/>
  <c r="L69" i="22"/>
  <c r="L124" i="22"/>
  <c r="L51" i="22"/>
  <c r="L135" i="22"/>
  <c r="L96" i="22"/>
  <c r="L136" i="22"/>
  <c r="L204" i="22"/>
  <c r="L132" i="22"/>
  <c r="L90" i="22"/>
  <c r="L172" i="22"/>
  <c r="B31" i="17"/>
  <c r="O31" i="22"/>
  <c r="N31" i="22" s="1"/>
  <c r="N30" i="22"/>
  <c r="C32" i="17"/>
  <c r="B32" i="22" s="1"/>
  <c r="K28" i="46"/>
  <c r="R16" i="22" l="1"/>
  <c r="S16" i="22" s="1"/>
  <c r="T16" i="22" s="1"/>
  <c r="B11" i="15" s="1"/>
  <c r="R17" i="22"/>
  <c r="S17" i="22" s="1"/>
  <c r="T17" i="22" s="1"/>
  <c r="B12" i="15" s="1"/>
  <c r="R10" i="22"/>
  <c r="S10" i="22" s="1"/>
  <c r="T10" i="22" s="1"/>
  <c r="B5" i="15" s="1"/>
  <c r="R9" i="22"/>
  <c r="S9" i="22" s="1"/>
  <c r="T9" i="22" s="1"/>
  <c r="B4" i="15" s="1"/>
  <c r="R14" i="22"/>
  <c r="S14" i="22" s="1"/>
  <c r="T14" i="22" s="1"/>
  <c r="B9" i="15" s="1"/>
  <c r="R11" i="22"/>
  <c r="S11" i="22" s="1"/>
  <c r="T11" i="22" s="1"/>
  <c r="B6" i="15" s="1"/>
  <c r="R12" i="22"/>
  <c r="S12" i="22" s="1"/>
  <c r="T12" i="22" s="1"/>
  <c r="B7" i="15" s="1"/>
  <c r="R13" i="22"/>
  <c r="S13" i="22" s="1"/>
  <c r="T13" i="22" s="1"/>
  <c r="B8" i="15" s="1"/>
  <c r="R15" i="22"/>
  <c r="S15" i="22" s="1"/>
  <c r="T15" i="22" s="1"/>
  <c r="B10" i="15" s="1"/>
  <c r="R64" i="22"/>
  <c r="S64" i="22" s="1"/>
  <c r="T64" i="22" s="1"/>
  <c r="B59" i="15" s="1"/>
  <c r="R45" i="22"/>
  <c r="S45" i="22" s="1"/>
  <c r="T45" i="22" s="1"/>
  <c r="B40" i="15" s="1"/>
  <c r="R99" i="22"/>
  <c r="S99" i="22" s="1"/>
  <c r="T99" i="22" s="1"/>
  <c r="B94" i="15" s="1"/>
  <c r="R106" i="22"/>
  <c r="S106" i="22" s="1"/>
  <c r="T106" i="22" s="1"/>
  <c r="B101" i="15" s="1"/>
  <c r="R148" i="22"/>
  <c r="S148" i="22" s="1"/>
  <c r="T148" i="22" s="1"/>
  <c r="R82" i="22"/>
  <c r="S82" i="22" s="1"/>
  <c r="T82" i="22" s="1"/>
  <c r="B77" i="15" s="1"/>
  <c r="R173" i="22"/>
  <c r="S173" i="22" s="1"/>
  <c r="T173" i="22" s="1"/>
  <c r="R20" i="22"/>
  <c r="S20" i="22" s="1"/>
  <c r="T20" i="22" s="1"/>
  <c r="B15" i="15" s="1"/>
  <c r="R66" i="22"/>
  <c r="S66" i="22" s="1"/>
  <c r="T66" i="22" s="1"/>
  <c r="B61" i="15" s="1"/>
  <c r="R52" i="22"/>
  <c r="S52" i="22" s="1"/>
  <c r="T52" i="22" s="1"/>
  <c r="B47" i="15" s="1"/>
  <c r="R126" i="22"/>
  <c r="S126" i="22" s="1"/>
  <c r="T126" i="22" s="1"/>
  <c r="R168" i="22"/>
  <c r="S168" i="22" s="1"/>
  <c r="T168" i="22" s="1"/>
  <c r="R129" i="22"/>
  <c r="S129" i="22" s="1"/>
  <c r="T129" i="22" s="1"/>
  <c r="R125" i="22"/>
  <c r="S125" i="22" s="1"/>
  <c r="T125" i="22" s="1"/>
  <c r="R181" i="22"/>
  <c r="S181" i="22" s="1"/>
  <c r="T181" i="22" s="1"/>
  <c r="R107" i="22"/>
  <c r="S107" i="22" s="1"/>
  <c r="T107" i="22" s="1"/>
  <c r="B102" i="15" s="1"/>
  <c r="R195" i="22"/>
  <c r="S195" i="22" s="1"/>
  <c r="T195" i="22" s="1"/>
  <c r="R186" i="22"/>
  <c r="S186" i="22" s="1"/>
  <c r="T186" i="22" s="1"/>
  <c r="R72" i="22"/>
  <c r="S72" i="22" s="1"/>
  <c r="T72" i="22" s="1"/>
  <c r="B67" i="15" s="1"/>
  <c r="R201" i="22"/>
  <c r="S201" i="22" s="1"/>
  <c r="T201" i="22" s="1"/>
  <c r="R152" i="22"/>
  <c r="S152" i="22" s="1"/>
  <c r="T152" i="22" s="1"/>
  <c r="R111" i="22"/>
  <c r="S111" i="22" s="1"/>
  <c r="T111" i="22" s="1"/>
  <c r="R78" i="22"/>
  <c r="S78" i="22" s="1"/>
  <c r="T78" i="22" s="1"/>
  <c r="B73" i="15" s="1"/>
  <c r="R49" i="22"/>
  <c r="S49" i="22" s="1"/>
  <c r="T49" i="22" s="1"/>
  <c r="B44" i="15" s="1"/>
  <c r="R76" i="22"/>
  <c r="S76" i="22" s="1"/>
  <c r="T76" i="22" s="1"/>
  <c r="B71" i="15" s="1"/>
  <c r="R73" i="22"/>
  <c r="S73" i="22" s="1"/>
  <c r="T73" i="22" s="1"/>
  <c r="B68" i="15" s="1"/>
  <c r="R177" i="22"/>
  <c r="S177" i="22" s="1"/>
  <c r="T177" i="22" s="1"/>
  <c r="R36" i="22"/>
  <c r="S36" i="22" s="1"/>
  <c r="T36" i="22" s="1"/>
  <c r="B31" i="15" s="1"/>
  <c r="R121" i="22"/>
  <c r="S121" i="22" s="1"/>
  <c r="T121" i="22" s="1"/>
  <c r="R187" i="22"/>
  <c r="S187" i="22" s="1"/>
  <c r="T187" i="22" s="1"/>
  <c r="R154" i="22"/>
  <c r="S154" i="22" s="1"/>
  <c r="T154" i="22" s="1"/>
  <c r="R89" i="22"/>
  <c r="S89" i="22" s="1"/>
  <c r="T89" i="22" s="1"/>
  <c r="B84" i="15" s="1"/>
  <c r="R135" i="22"/>
  <c r="S135" i="22" s="1"/>
  <c r="T135" i="22" s="1"/>
  <c r="R118" i="22"/>
  <c r="S118" i="22" s="1"/>
  <c r="T118" i="22" s="1"/>
  <c r="R61" i="22"/>
  <c r="S61" i="22" s="1"/>
  <c r="T61" i="22" s="1"/>
  <c r="B56" i="15" s="1"/>
  <c r="R67" i="22"/>
  <c r="S67" i="22" s="1"/>
  <c r="T67" i="22" s="1"/>
  <c r="B62" i="15" s="1"/>
  <c r="R149" i="22"/>
  <c r="S149" i="22" s="1"/>
  <c r="T149" i="22" s="1"/>
  <c r="R200" i="22"/>
  <c r="S200" i="22" s="1"/>
  <c r="T200" i="22" s="1"/>
  <c r="R159" i="22"/>
  <c r="S159" i="22" s="1"/>
  <c r="T159" i="22" s="1"/>
  <c r="R77" i="22"/>
  <c r="S77" i="22" s="1"/>
  <c r="T77" i="22" s="1"/>
  <c r="B72" i="15" s="1"/>
  <c r="R113" i="22"/>
  <c r="S113" i="22" s="1"/>
  <c r="T113" i="22" s="1"/>
  <c r="R138" i="22"/>
  <c r="S138" i="22" s="1"/>
  <c r="T138" i="22" s="1"/>
  <c r="R196" i="22"/>
  <c r="S196" i="22" s="1"/>
  <c r="T196" i="22" s="1"/>
  <c r="R112" i="22"/>
  <c r="S112" i="22" s="1"/>
  <c r="T112" i="22" s="1"/>
  <c r="R174" i="22"/>
  <c r="S174" i="22" s="1"/>
  <c r="T174" i="22" s="1"/>
  <c r="R50" i="22"/>
  <c r="S50" i="22" s="1"/>
  <c r="T50" i="22" s="1"/>
  <c r="B45" i="15" s="1"/>
  <c r="R151" i="22"/>
  <c r="S151" i="22" s="1"/>
  <c r="T151" i="22" s="1"/>
  <c r="R33" i="22"/>
  <c r="S33" i="22" s="1"/>
  <c r="T33" i="22" s="1"/>
  <c r="B28" i="15" s="1"/>
  <c r="R141" i="22"/>
  <c r="S141" i="22" s="1"/>
  <c r="T141" i="22" s="1"/>
  <c r="R140" i="22"/>
  <c r="S140" i="22" s="1"/>
  <c r="T140" i="22" s="1"/>
  <c r="R27" i="22"/>
  <c r="S27" i="22" s="1"/>
  <c r="T27" i="22" s="1"/>
  <c r="B22" i="15" s="1"/>
  <c r="R102" i="22"/>
  <c r="S102" i="22" s="1"/>
  <c r="T102" i="22" s="1"/>
  <c r="B97" i="15" s="1"/>
  <c r="R191" i="22"/>
  <c r="S191" i="22" s="1"/>
  <c r="T191" i="22" s="1"/>
  <c r="R84" i="22"/>
  <c r="S84" i="22" s="1"/>
  <c r="T84" i="22" s="1"/>
  <c r="B79" i="15" s="1"/>
  <c r="R116" i="22"/>
  <c r="S116" i="22" s="1"/>
  <c r="T116" i="22" s="1"/>
  <c r="R109" i="22"/>
  <c r="S109" i="22" s="1"/>
  <c r="T109" i="22" s="1"/>
  <c r="B104" i="15" s="1"/>
  <c r="R189" i="22"/>
  <c r="S189" i="22" s="1"/>
  <c r="T189" i="22" s="1"/>
  <c r="R134" i="22"/>
  <c r="S134" i="22" s="1"/>
  <c r="T134" i="22" s="1"/>
  <c r="R124" i="22"/>
  <c r="S124" i="22" s="1"/>
  <c r="T124" i="22" s="1"/>
  <c r="R88" i="22"/>
  <c r="S88" i="22" s="1"/>
  <c r="T88" i="22" s="1"/>
  <c r="B83" i="15" s="1"/>
  <c r="R43" i="22"/>
  <c r="S43" i="22" s="1"/>
  <c r="T43" i="22" s="1"/>
  <c r="B38" i="15" s="1"/>
  <c r="R85" i="22"/>
  <c r="S85" i="22" s="1"/>
  <c r="T85" i="22" s="1"/>
  <c r="B80" i="15" s="1"/>
  <c r="R163" i="22"/>
  <c r="S163" i="22" s="1"/>
  <c r="T163" i="22" s="1"/>
  <c r="R137" i="22"/>
  <c r="S137" i="22" s="1"/>
  <c r="T137" i="22" s="1"/>
  <c r="R80" i="22"/>
  <c r="S80" i="22" s="1"/>
  <c r="T80" i="22" s="1"/>
  <c r="B75" i="15" s="1"/>
  <c r="R91" i="22"/>
  <c r="S91" i="22" s="1"/>
  <c r="T91" i="22" s="1"/>
  <c r="B86" i="15" s="1"/>
  <c r="R114" i="22"/>
  <c r="S114" i="22" s="1"/>
  <c r="T114" i="22" s="1"/>
  <c r="R131" i="22"/>
  <c r="S131" i="22" s="1"/>
  <c r="T131" i="22" s="1"/>
  <c r="R132" i="22"/>
  <c r="S132" i="22" s="1"/>
  <c r="T132" i="22" s="1"/>
  <c r="R32" i="22"/>
  <c r="S32" i="22" s="1"/>
  <c r="T32" i="22" s="1"/>
  <c r="B27" i="15" s="1"/>
  <c r="R81" i="22"/>
  <c r="S81" i="22" s="1"/>
  <c r="T81" i="22" s="1"/>
  <c r="B76" i="15" s="1"/>
  <c r="R207" i="22"/>
  <c r="S207" i="22" s="1"/>
  <c r="T207" i="22" s="1"/>
  <c r="R179" i="22"/>
  <c r="S179" i="22" s="1"/>
  <c r="T179" i="22" s="1"/>
  <c r="R44" i="22"/>
  <c r="S44" i="22" s="1"/>
  <c r="T44" i="22" s="1"/>
  <c r="B39" i="15" s="1"/>
  <c r="R194" i="22"/>
  <c r="S194" i="22" s="1"/>
  <c r="T194" i="22" s="1"/>
  <c r="R28" i="22"/>
  <c r="S28" i="22" s="1"/>
  <c r="T28" i="22" s="1"/>
  <c r="B23" i="15" s="1"/>
  <c r="R57" i="22"/>
  <c r="S57" i="22" s="1"/>
  <c r="T57" i="22" s="1"/>
  <c r="B52" i="15" s="1"/>
  <c r="R193" i="22"/>
  <c r="S193" i="22" s="1"/>
  <c r="T193" i="22" s="1"/>
  <c r="R53" i="22"/>
  <c r="S53" i="22" s="1"/>
  <c r="T53" i="22" s="1"/>
  <c r="B48" i="15" s="1"/>
  <c r="R39" i="22"/>
  <c r="S39" i="22" s="1"/>
  <c r="T39" i="22" s="1"/>
  <c r="B34" i="15" s="1"/>
  <c r="R133" i="22"/>
  <c r="S133" i="22" s="1"/>
  <c r="T133" i="22" s="1"/>
  <c r="R165" i="22"/>
  <c r="S165" i="22" s="1"/>
  <c r="T165" i="22" s="1"/>
  <c r="R188" i="22"/>
  <c r="S188" i="22" s="1"/>
  <c r="T188" i="22" s="1"/>
  <c r="R26" i="22"/>
  <c r="S26" i="22" s="1"/>
  <c r="T26" i="22" s="1"/>
  <c r="B21" i="15" s="1"/>
  <c r="R51" i="22"/>
  <c r="S51" i="22" s="1"/>
  <c r="T51" i="22" s="1"/>
  <c r="B46" i="15" s="1"/>
  <c r="R184" i="22"/>
  <c r="S184" i="22" s="1"/>
  <c r="T184" i="22" s="1"/>
  <c r="R98" i="22"/>
  <c r="S98" i="22" s="1"/>
  <c r="T98" i="22" s="1"/>
  <c r="B93" i="15" s="1"/>
  <c r="R104" i="22"/>
  <c r="S104" i="22" s="1"/>
  <c r="T104" i="22" s="1"/>
  <c r="B99" i="15" s="1"/>
  <c r="R95" i="22"/>
  <c r="S95" i="22" s="1"/>
  <c r="T95" i="22" s="1"/>
  <c r="B90" i="15" s="1"/>
  <c r="R170" i="22"/>
  <c r="S170" i="22" s="1"/>
  <c r="T170" i="22" s="1"/>
  <c r="R119" i="22"/>
  <c r="S119" i="22" s="1"/>
  <c r="T119" i="22" s="1"/>
  <c r="R40" i="22"/>
  <c r="S40" i="22" s="1"/>
  <c r="T40" i="22" s="1"/>
  <c r="B35" i="15" s="1"/>
  <c r="R34" i="22"/>
  <c r="S34" i="22" s="1"/>
  <c r="T34" i="22" s="1"/>
  <c r="B29" i="15" s="1"/>
  <c r="R199" i="22"/>
  <c r="S199" i="22" s="1"/>
  <c r="T199" i="22" s="1"/>
  <c r="R157" i="22"/>
  <c r="S157" i="22" s="1"/>
  <c r="T157" i="22" s="1"/>
  <c r="R74" i="22"/>
  <c r="S74" i="22" s="1"/>
  <c r="T74" i="22" s="1"/>
  <c r="B69" i="15" s="1"/>
  <c r="R178" i="22"/>
  <c r="S178" i="22" s="1"/>
  <c r="T178" i="22" s="1"/>
  <c r="R203" i="22"/>
  <c r="S203" i="22" s="1"/>
  <c r="T203" i="22" s="1"/>
  <c r="R69" i="22"/>
  <c r="S69" i="22" s="1"/>
  <c r="T69" i="22" s="1"/>
  <c r="B64" i="15" s="1"/>
  <c r="R38" i="22"/>
  <c r="S38" i="22" s="1"/>
  <c r="T38" i="22" s="1"/>
  <c r="B33" i="15" s="1"/>
  <c r="R93" i="22"/>
  <c r="S93" i="22" s="1"/>
  <c r="T93" i="22" s="1"/>
  <c r="B88" i="15" s="1"/>
  <c r="R185" i="22"/>
  <c r="S185" i="22" s="1"/>
  <c r="T185" i="22" s="1"/>
  <c r="R167" i="22"/>
  <c r="S167" i="22" s="1"/>
  <c r="T167" i="22" s="1"/>
  <c r="R56" i="22"/>
  <c r="S56" i="22" s="1"/>
  <c r="T56" i="22" s="1"/>
  <c r="B51" i="15" s="1"/>
  <c r="R166" i="22"/>
  <c r="S166" i="22" s="1"/>
  <c r="T166" i="22" s="1"/>
  <c r="R158" i="22"/>
  <c r="S158" i="22" s="1"/>
  <c r="T158" i="22" s="1"/>
  <c r="R202" i="22"/>
  <c r="S202" i="22" s="1"/>
  <c r="T202" i="22" s="1"/>
  <c r="R23" i="22"/>
  <c r="S23" i="22" s="1"/>
  <c r="T23" i="22" s="1"/>
  <c r="B18" i="15" s="1"/>
  <c r="R164" i="22"/>
  <c r="S164" i="22" s="1"/>
  <c r="T164" i="22" s="1"/>
  <c r="R59" i="22"/>
  <c r="S59" i="22" s="1"/>
  <c r="T59" i="22" s="1"/>
  <c r="B54" i="15" s="1"/>
  <c r="R130" i="22"/>
  <c r="S130" i="22" s="1"/>
  <c r="T130" i="22" s="1"/>
  <c r="R60" i="22"/>
  <c r="S60" i="22" s="1"/>
  <c r="T60" i="22" s="1"/>
  <c r="B55" i="15" s="1"/>
  <c r="R120" i="22"/>
  <c r="S120" i="22" s="1"/>
  <c r="T120" i="22" s="1"/>
  <c r="R155" i="22"/>
  <c r="S155" i="22" s="1"/>
  <c r="T155" i="22" s="1"/>
  <c r="R117" i="22"/>
  <c r="S117" i="22" s="1"/>
  <c r="T117" i="22" s="1"/>
  <c r="R65" i="22"/>
  <c r="S65" i="22" s="1"/>
  <c r="T65" i="22" s="1"/>
  <c r="B60" i="15" s="1"/>
  <c r="R115" i="22"/>
  <c r="S115" i="22" s="1"/>
  <c r="T115" i="22" s="1"/>
  <c r="R18" i="22"/>
  <c r="S18" i="22" s="1"/>
  <c r="R205" i="22"/>
  <c r="S205" i="22" s="1"/>
  <c r="T205" i="22" s="1"/>
  <c r="R176" i="22"/>
  <c r="S176" i="22" s="1"/>
  <c r="T176" i="22" s="1"/>
  <c r="R47" i="22"/>
  <c r="S47" i="22" s="1"/>
  <c r="T47" i="22" s="1"/>
  <c r="B42" i="15" s="1"/>
  <c r="R161" i="22"/>
  <c r="S161" i="22" s="1"/>
  <c r="T161" i="22" s="1"/>
  <c r="R75" i="22"/>
  <c r="S75" i="22" s="1"/>
  <c r="T75" i="22" s="1"/>
  <c r="B70" i="15" s="1"/>
  <c r="R92" i="22"/>
  <c r="S92" i="22" s="1"/>
  <c r="T92" i="22" s="1"/>
  <c r="B87" i="15" s="1"/>
  <c r="R110" i="22"/>
  <c r="S110" i="22" s="1"/>
  <c r="T110" i="22" s="1"/>
  <c r="R71" i="22"/>
  <c r="S71" i="22" s="1"/>
  <c r="T71" i="22" s="1"/>
  <c r="B66" i="15" s="1"/>
  <c r="R30" i="22"/>
  <c r="S30" i="22" s="1"/>
  <c r="T30" i="22" s="1"/>
  <c r="B25" i="15" s="1"/>
  <c r="R180" i="22"/>
  <c r="S180" i="22" s="1"/>
  <c r="T180" i="22" s="1"/>
  <c r="R162" i="22"/>
  <c r="S162" i="22" s="1"/>
  <c r="T162" i="22" s="1"/>
  <c r="R146" i="22"/>
  <c r="S146" i="22" s="1"/>
  <c r="T146" i="22" s="1"/>
  <c r="R183" i="22"/>
  <c r="S183" i="22" s="1"/>
  <c r="T183" i="22" s="1"/>
  <c r="R58" i="22"/>
  <c r="S58" i="22" s="1"/>
  <c r="T58" i="22" s="1"/>
  <c r="B53" i="15" s="1"/>
  <c r="R144" i="22"/>
  <c r="S144" i="22" s="1"/>
  <c r="T144" i="22" s="1"/>
  <c r="R48" i="22"/>
  <c r="S48" i="22" s="1"/>
  <c r="T48" i="22" s="1"/>
  <c r="B43" i="15" s="1"/>
  <c r="R190" i="22"/>
  <c r="S190" i="22" s="1"/>
  <c r="T190" i="22" s="1"/>
  <c r="R108" i="22"/>
  <c r="S108" i="22" s="1"/>
  <c r="T108" i="22" s="1"/>
  <c r="B103" i="15" s="1"/>
  <c r="R103" i="22"/>
  <c r="S103" i="22" s="1"/>
  <c r="T103" i="22" s="1"/>
  <c r="B98" i="15" s="1"/>
  <c r="R68" i="22"/>
  <c r="S68" i="22" s="1"/>
  <c r="T68" i="22" s="1"/>
  <c r="B63" i="15" s="1"/>
  <c r="R94" i="22"/>
  <c r="S94" i="22" s="1"/>
  <c r="T94" i="22" s="1"/>
  <c r="B89" i="15" s="1"/>
  <c r="R175" i="22"/>
  <c r="S175" i="22" s="1"/>
  <c r="T175" i="22" s="1"/>
  <c r="R25" i="22"/>
  <c r="S25" i="22" s="1"/>
  <c r="T25" i="22" s="1"/>
  <c r="B20" i="15" s="1"/>
  <c r="R208" i="22"/>
  <c r="S208" i="22" s="1"/>
  <c r="T208" i="22" s="1"/>
  <c r="R105" i="22"/>
  <c r="S105" i="22" s="1"/>
  <c r="T105" i="22" s="1"/>
  <c r="B100" i="15" s="1"/>
  <c r="R147" i="22"/>
  <c r="S147" i="22" s="1"/>
  <c r="T147" i="22" s="1"/>
  <c r="R172" i="22"/>
  <c r="S172" i="22" s="1"/>
  <c r="T172" i="22" s="1"/>
  <c r="R197" i="22"/>
  <c r="S197" i="22" s="1"/>
  <c r="T197" i="22" s="1"/>
  <c r="R182" i="22"/>
  <c r="S182" i="22" s="1"/>
  <c r="T182" i="22" s="1"/>
  <c r="R204" i="22"/>
  <c r="S204" i="22" s="1"/>
  <c r="T204" i="22" s="1"/>
  <c r="R97" i="22"/>
  <c r="S97" i="22" s="1"/>
  <c r="T97" i="22" s="1"/>
  <c r="B92" i="15" s="1"/>
  <c r="R46" i="22"/>
  <c r="S46" i="22" s="1"/>
  <c r="T46" i="22" s="1"/>
  <c r="B41" i="15" s="1"/>
  <c r="R79" i="22"/>
  <c r="S79" i="22" s="1"/>
  <c r="T79" i="22" s="1"/>
  <c r="B74" i="15" s="1"/>
  <c r="R19" i="22"/>
  <c r="S19" i="22" s="1"/>
  <c r="T19" i="22" s="1"/>
  <c r="B14" i="15" s="1"/>
  <c r="R143" i="22"/>
  <c r="S143" i="22" s="1"/>
  <c r="T143" i="22" s="1"/>
  <c r="R42" i="22"/>
  <c r="S42" i="22" s="1"/>
  <c r="T42" i="22" s="1"/>
  <c r="B37" i="15" s="1"/>
  <c r="R100" i="22"/>
  <c r="S100" i="22" s="1"/>
  <c r="T100" i="22" s="1"/>
  <c r="B95" i="15" s="1"/>
  <c r="R192" i="22"/>
  <c r="S192" i="22" s="1"/>
  <c r="T192" i="22" s="1"/>
  <c r="R123" i="22"/>
  <c r="S123" i="22" s="1"/>
  <c r="T123" i="22" s="1"/>
  <c r="R24" i="22"/>
  <c r="S24" i="22" s="1"/>
  <c r="T24" i="22" s="1"/>
  <c r="B19" i="15" s="1"/>
  <c r="R139" i="22"/>
  <c r="S139" i="22" s="1"/>
  <c r="T139" i="22" s="1"/>
  <c r="R96" i="22"/>
  <c r="S96" i="22" s="1"/>
  <c r="T96" i="22" s="1"/>
  <c r="B91" i="15" s="1"/>
  <c r="R198" i="22"/>
  <c r="S198" i="22" s="1"/>
  <c r="T198" i="22" s="1"/>
  <c r="R29" i="22"/>
  <c r="S29" i="22" s="1"/>
  <c r="T29" i="22" s="1"/>
  <c r="B24" i="15" s="1"/>
  <c r="R122" i="22"/>
  <c r="S122" i="22" s="1"/>
  <c r="T122" i="22" s="1"/>
  <c r="R150" i="22"/>
  <c r="S150" i="22" s="1"/>
  <c r="T150" i="22" s="1"/>
  <c r="R160" i="22"/>
  <c r="S160" i="22" s="1"/>
  <c r="T160" i="22" s="1"/>
  <c r="R171" i="22"/>
  <c r="S171" i="22" s="1"/>
  <c r="T171" i="22" s="1"/>
  <c r="R83" i="22"/>
  <c r="S83" i="22" s="1"/>
  <c r="T83" i="22" s="1"/>
  <c r="B78" i="15" s="1"/>
  <c r="R145" i="22"/>
  <c r="S145" i="22" s="1"/>
  <c r="T145" i="22" s="1"/>
  <c r="R54" i="22"/>
  <c r="S54" i="22" s="1"/>
  <c r="T54" i="22" s="1"/>
  <c r="B49" i="15" s="1"/>
  <c r="R156" i="22"/>
  <c r="S156" i="22" s="1"/>
  <c r="T156" i="22" s="1"/>
  <c r="R101" i="22"/>
  <c r="S101" i="22" s="1"/>
  <c r="T101" i="22" s="1"/>
  <c r="B96" i="15" s="1"/>
  <c r="R62" i="22"/>
  <c r="S62" i="22" s="1"/>
  <c r="T62" i="22" s="1"/>
  <c r="B57" i="15" s="1"/>
  <c r="R37" i="22"/>
  <c r="S37" i="22" s="1"/>
  <c r="T37" i="22" s="1"/>
  <c r="B32" i="15" s="1"/>
  <c r="R142" i="22"/>
  <c r="S142" i="22" s="1"/>
  <c r="T142" i="22" s="1"/>
  <c r="R206" i="22"/>
  <c r="S206" i="22" s="1"/>
  <c r="T206" i="22" s="1"/>
  <c r="R90" i="22"/>
  <c r="S90" i="22" s="1"/>
  <c r="T90" i="22" s="1"/>
  <c r="B85" i="15" s="1"/>
  <c r="R63" i="22"/>
  <c r="S63" i="22" s="1"/>
  <c r="T63" i="22" s="1"/>
  <c r="B58" i="15" s="1"/>
  <c r="R21" i="22"/>
  <c r="S21" i="22" s="1"/>
  <c r="T21" i="22" s="1"/>
  <c r="B16" i="15" s="1"/>
  <c r="R127" i="22"/>
  <c r="S127" i="22" s="1"/>
  <c r="T127" i="22" s="1"/>
  <c r="R136" i="22"/>
  <c r="S136" i="22" s="1"/>
  <c r="T136" i="22" s="1"/>
  <c r="R35" i="22"/>
  <c r="S35" i="22" s="1"/>
  <c r="T35" i="22" s="1"/>
  <c r="B30" i="15" s="1"/>
  <c r="R70" i="22"/>
  <c r="S70" i="22" s="1"/>
  <c r="T70" i="22" s="1"/>
  <c r="B65" i="15" s="1"/>
  <c r="R153" i="22"/>
  <c r="S153" i="22" s="1"/>
  <c r="T153" i="22" s="1"/>
  <c r="R31" i="22"/>
  <c r="S31" i="22" s="1"/>
  <c r="T31" i="22" s="1"/>
  <c r="B26" i="15" s="1"/>
  <c r="R169" i="22"/>
  <c r="S169" i="22" s="1"/>
  <c r="T169" i="22" s="1"/>
  <c r="R41" i="22"/>
  <c r="S41" i="22" s="1"/>
  <c r="T41" i="22" s="1"/>
  <c r="B36" i="15" s="1"/>
  <c r="R128" i="22"/>
  <c r="S128" i="22" s="1"/>
  <c r="T128" i="22" s="1"/>
  <c r="R86" i="22"/>
  <c r="S86" i="22" s="1"/>
  <c r="T86" i="22" s="1"/>
  <c r="B81" i="15" s="1"/>
  <c r="R55" i="22"/>
  <c r="S55" i="22" s="1"/>
  <c r="T55" i="22" s="1"/>
  <c r="B50" i="15" s="1"/>
  <c r="R87" i="22"/>
  <c r="S87" i="22" s="1"/>
  <c r="T87" i="22" s="1"/>
  <c r="B82" i="15" s="1"/>
  <c r="R22" i="22"/>
  <c r="S22" i="22" s="1"/>
  <c r="T22" i="22" s="1"/>
  <c r="B17" i="15" s="1"/>
  <c r="B32" i="17"/>
  <c r="O32" i="22"/>
  <c r="N39" i="22" s="1"/>
  <c r="C33" i="17"/>
  <c r="B33" i="22" s="1"/>
  <c r="B33" i="17" s="1"/>
  <c r="K29" i="46"/>
  <c r="C7" i="19" l="1"/>
  <c r="D8" i="15"/>
  <c r="O8" i="15"/>
  <c r="C8" i="15"/>
  <c r="A8" i="15"/>
  <c r="D8" i="29"/>
  <c r="D4" i="15"/>
  <c r="C3" i="19"/>
  <c r="D4" i="29"/>
  <c r="A4" i="15"/>
  <c r="C4" i="15"/>
  <c r="O4" i="15"/>
  <c r="A7" i="15"/>
  <c r="D7" i="15"/>
  <c r="D7" i="29"/>
  <c r="C7" i="15"/>
  <c r="C6" i="19"/>
  <c r="O7" i="15"/>
  <c r="C5" i="15"/>
  <c r="C4" i="19"/>
  <c r="D5" i="29"/>
  <c r="A5" i="15"/>
  <c r="O5" i="15"/>
  <c r="D5" i="15"/>
  <c r="C5" i="19"/>
  <c r="O6" i="15"/>
  <c r="A6" i="15"/>
  <c r="C6" i="15"/>
  <c r="D6" i="29"/>
  <c r="D6" i="15"/>
  <c r="A12" i="15"/>
  <c r="D12" i="15"/>
  <c r="C12" i="15"/>
  <c r="O12" i="15"/>
  <c r="C11" i="19"/>
  <c r="D12" i="29"/>
  <c r="D10" i="29"/>
  <c r="C9" i="19"/>
  <c r="A10" i="15"/>
  <c r="O10" i="15"/>
  <c r="D10" i="15"/>
  <c r="C10" i="15"/>
  <c r="D9" i="15"/>
  <c r="A9" i="15"/>
  <c r="C8" i="19"/>
  <c r="D9" i="29"/>
  <c r="O9" i="15"/>
  <c r="C9" i="15"/>
  <c r="A11" i="15"/>
  <c r="D11" i="29"/>
  <c r="C11" i="15"/>
  <c r="O11" i="15"/>
  <c r="D11" i="15"/>
  <c r="C10" i="19"/>
  <c r="A58" i="15"/>
  <c r="D58" i="29"/>
  <c r="D58" i="15"/>
  <c r="O58" i="15"/>
  <c r="C57" i="19"/>
  <c r="C58" i="15"/>
  <c r="D49" i="15"/>
  <c r="D49" i="29"/>
  <c r="C49" i="15"/>
  <c r="A49" i="15"/>
  <c r="C48" i="19"/>
  <c r="O49" i="15"/>
  <c r="D81" i="29"/>
  <c r="C80" i="19"/>
  <c r="O81" i="15"/>
  <c r="D81" i="15"/>
  <c r="A81" i="15"/>
  <c r="C81" i="15"/>
  <c r="C26" i="15"/>
  <c r="C25" i="19"/>
  <c r="O26" i="15"/>
  <c r="A26" i="15"/>
  <c r="D26" i="29"/>
  <c r="D26" i="15"/>
  <c r="D85" i="15"/>
  <c r="C85" i="15"/>
  <c r="D85" i="29"/>
  <c r="C84" i="19"/>
  <c r="O85" i="15"/>
  <c r="A85" i="15"/>
  <c r="D57" i="15"/>
  <c r="D57" i="29"/>
  <c r="C57" i="15"/>
  <c r="O57" i="15"/>
  <c r="A57" i="15"/>
  <c r="C56" i="19"/>
  <c r="C90" i="19"/>
  <c r="O91" i="15"/>
  <c r="C91" i="15"/>
  <c r="D91" i="29"/>
  <c r="D91" i="15"/>
  <c r="A91" i="15"/>
  <c r="D14" i="29"/>
  <c r="O14" i="15"/>
  <c r="A14" i="15"/>
  <c r="C14" i="15"/>
  <c r="D14" i="15"/>
  <c r="C13" i="19"/>
  <c r="A103" i="15"/>
  <c r="C103" i="15"/>
  <c r="D103" i="15"/>
  <c r="C102" i="19"/>
  <c r="O103" i="15"/>
  <c r="D103" i="29"/>
  <c r="D53" i="15"/>
  <c r="O53" i="15"/>
  <c r="D53" i="29"/>
  <c r="C52" i="19"/>
  <c r="A53" i="15"/>
  <c r="C53" i="15"/>
  <c r="C87" i="15"/>
  <c r="C86" i="19"/>
  <c r="A87" i="15"/>
  <c r="O87" i="15"/>
  <c r="D87" i="29"/>
  <c r="D87" i="15"/>
  <c r="O60" i="15"/>
  <c r="C60" i="15"/>
  <c r="C59" i="19"/>
  <c r="D60" i="15"/>
  <c r="D60" i="29"/>
  <c r="A60" i="15"/>
  <c r="A55" i="15"/>
  <c r="C54" i="19"/>
  <c r="D55" i="29"/>
  <c r="C55" i="15"/>
  <c r="O55" i="15"/>
  <c r="D55" i="15"/>
  <c r="D18" i="15"/>
  <c r="C17" i="19"/>
  <c r="O18" i="15"/>
  <c r="C18" i="15"/>
  <c r="D18" i="29"/>
  <c r="A18" i="15"/>
  <c r="D51" i="15"/>
  <c r="C50" i="19"/>
  <c r="O51" i="15"/>
  <c r="C51" i="15"/>
  <c r="A51" i="15"/>
  <c r="D51" i="29"/>
  <c r="C32" i="19"/>
  <c r="A33" i="15"/>
  <c r="D33" i="15"/>
  <c r="D33" i="29"/>
  <c r="O33" i="15"/>
  <c r="C33" i="15"/>
  <c r="D69" i="29"/>
  <c r="D69" i="15"/>
  <c r="A69" i="15"/>
  <c r="C69" i="15"/>
  <c r="C68" i="19"/>
  <c r="O69" i="15"/>
  <c r="A35" i="15"/>
  <c r="C34" i="19"/>
  <c r="C35" i="15"/>
  <c r="O35" i="15"/>
  <c r="D35" i="15"/>
  <c r="D35" i="29"/>
  <c r="A99" i="15"/>
  <c r="D99" i="15"/>
  <c r="D99" i="29"/>
  <c r="C98" i="19"/>
  <c r="O99" i="15"/>
  <c r="C99" i="15"/>
  <c r="C21" i="15"/>
  <c r="A21" i="15"/>
  <c r="D21" i="29"/>
  <c r="C20" i="19"/>
  <c r="O21" i="15"/>
  <c r="D21" i="15"/>
  <c r="A34" i="15"/>
  <c r="C34" i="15"/>
  <c r="C33" i="19"/>
  <c r="D34" i="29"/>
  <c r="D34" i="15"/>
  <c r="O34" i="15"/>
  <c r="O23" i="15"/>
  <c r="D23" i="15"/>
  <c r="A23" i="15"/>
  <c r="C22" i="19"/>
  <c r="C23" i="15"/>
  <c r="D23" i="29"/>
  <c r="D83" i="15"/>
  <c r="O83" i="15"/>
  <c r="D83" i="29"/>
  <c r="A83" i="15"/>
  <c r="C83" i="15"/>
  <c r="C82" i="19"/>
  <c r="C104" i="15"/>
  <c r="A104" i="15"/>
  <c r="O104" i="15"/>
  <c r="C103" i="19"/>
  <c r="D104" i="29"/>
  <c r="D104" i="15"/>
  <c r="C97" i="15"/>
  <c r="O97" i="15"/>
  <c r="C96" i="19"/>
  <c r="D97" i="29"/>
  <c r="D97" i="15"/>
  <c r="A97" i="15"/>
  <c r="C28" i="15"/>
  <c r="O28" i="15"/>
  <c r="D28" i="29"/>
  <c r="D28" i="15"/>
  <c r="A28" i="15"/>
  <c r="C27" i="19"/>
  <c r="D72" i="29"/>
  <c r="O72" i="15"/>
  <c r="C72" i="15"/>
  <c r="A72" i="15"/>
  <c r="D72" i="15"/>
  <c r="C71" i="19"/>
  <c r="D62" i="29"/>
  <c r="C62" i="15"/>
  <c r="O62" i="15"/>
  <c r="D62" i="15"/>
  <c r="C61" i="19"/>
  <c r="A62" i="15"/>
  <c r="D84" i="15"/>
  <c r="C84" i="15"/>
  <c r="A84" i="15"/>
  <c r="O84" i="15"/>
  <c r="C83" i="19"/>
  <c r="D84" i="29"/>
  <c r="A31" i="15"/>
  <c r="D31" i="29"/>
  <c r="O31" i="15"/>
  <c r="D31" i="15"/>
  <c r="C30" i="19"/>
  <c r="C31" i="15"/>
  <c r="O44" i="15"/>
  <c r="A44" i="15"/>
  <c r="D44" i="29"/>
  <c r="C43" i="19"/>
  <c r="C44" i="15"/>
  <c r="D44" i="15"/>
  <c r="C102" i="15"/>
  <c r="C101" i="19"/>
  <c r="D102" i="29"/>
  <c r="O102" i="15"/>
  <c r="A102" i="15"/>
  <c r="D102" i="15"/>
  <c r="C14" i="19"/>
  <c r="C15" i="15"/>
  <c r="D15" i="29"/>
  <c r="D15" i="15"/>
  <c r="A15" i="15"/>
  <c r="O15" i="15"/>
  <c r="D101" i="15"/>
  <c r="C100" i="19"/>
  <c r="D101" i="29"/>
  <c r="O101" i="15"/>
  <c r="C101" i="15"/>
  <c r="A101" i="15"/>
  <c r="O17" i="15"/>
  <c r="C16" i="19"/>
  <c r="D17" i="15"/>
  <c r="C17" i="15"/>
  <c r="D17" i="29"/>
  <c r="A17" i="15"/>
  <c r="A78" i="15"/>
  <c r="C78" i="15"/>
  <c r="C77" i="19"/>
  <c r="D78" i="15"/>
  <c r="O78" i="15"/>
  <c r="D78" i="29"/>
  <c r="C95" i="15"/>
  <c r="A95" i="15"/>
  <c r="C94" i="19"/>
  <c r="D95" i="29"/>
  <c r="D95" i="15"/>
  <c r="O95" i="15"/>
  <c r="A74" i="15"/>
  <c r="O74" i="15"/>
  <c r="D74" i="15"/>
  <c r="D74" i="29"/>
  <c r="C74" i="15"/>
  <c r="C73" i="19"/>
  <c r="C100" i="15"/>
  <c r="C99" i="19"/>
  <c r="D100" i="15"/>
  <c r="A100" i="15"/>
  <c r="O100" i="15"/>
  <c r="D100" i="29"/>
  <c r="C89" i="15"/>
  <c r="C88" i="19"/>
  <c r="O89" i="15"/>
  <c r="A89" i="15"/>
  <c r="D89" i="15"/>
  <c r="D89" i="29"/>
  <c r="C25" i="15"/>
  <c r="D25" i="29"/>
  <c r="A25" i="15"/>
  <c r="C24" i="19"/>
  <c r="O25" i="15"/>
  <c r="D25" i="15"/>
  <c r="C69" i="19"/>
  <c r="D70" i="29"/>
  <c r="D70" i="15"/>
  <c r="O70" i="15"/>
  <c r="C70" i="15"/>
  <c r="A70" i="15"/>
  <c r="D64" i="15"/>
  <c r="A64" i="15"/>
  <c r="C64" i="15"/>
  <c r="O64" i="15"/>
  <c r="D64" i="29"/>
  <c r="C63" i="19"/>
  <c r="C92" i="19"/>
  <c r="D93" i="29"/>
  <c r="O93" i="15"/>
  <c r="C93" i="15"/>
  <c r="A93" i="15"/>
  <c r="D93" i="15"/>
  <c r="D48" i="29"/>
  <c r="C47" i="19"/>
  <c r="A48" i="15"/>
  <c r="D48" i="15"/>
  <c r="O48" i="15"/>
  <c r="C48" i="15"/>
  <c r="D76" i="29"/>
  <c r="D76" i="15"/>
  <c r="O76" i="15"/>
  <c r="C76" i="15"/>
  <c r="C75" i="19"/>
  <c r="A76" i="15"/>
  <c r="C22" i="15"/>
  <c r="C21" i="19"/>
  <c r="O22" i="15"/>
  <c r="D22" i="15"/>
  <c r="A22" i="15"/>
  <c r="D22" i="29"/>
  <c r="O56" i="15"/>
  <c r="D56" i="15"/>
  <c r="A56" i="15"/>
  <c r="D56" i="29"/>
  <c r="C55" i="19"/>
  <c r="C56" i="15"/>
  <c r="O73" i="15"/>
  <c r="D73" i="29"/>
  <c r="D73" i="15"/>
  <c r="A73" i="15"/>
  <c r="C73" i="15"/>
  <c r="C72" i="19"/>
  <c r="D67" i="15"/>
  <c r="D67" i="29"/>
  <c r="C67" i="15"/>
  <c r="A67" i="15"/>
  <c r="C66" i="19"/>
  <c r="O67" i="15"/>
  <c r="C93" i="19"/>
  <c r="O94" i="15"/>
  <c r="D94" i="29"/>
  <c r="D94" i="15"/>
  <c r="A94" i="15"/>
  <c r="C94" i="15"/>
  <c r="C95" i="19"/>
  <c r="O96" i="15"/>
  <c r="D96" i="29"/>
  <c r="D96" i="15"/>
  <c r="C96" i="15"/>
  <c r="A96" i="15"/>
  <c r="C82" i="15"/>
  <c r="O82" i="15"/>
  <c r="A82" i="15"/>
  <c r="D82" i="29"/>
  <c r="D82" i="15"/>
  <c r="C81" i="19"/>
  <c r="C35" i="19"/>
  <c r="D36" i="29"/>
  <c r="C36" i="15"/>
  <c r="O36" i="15"/>
  <c r="D36" i="15"/>
  <c r="A36" i="15"/>
  <c r="D65" i="29"/>
  <c r="C64" i="19"/>
  <c r="O65" i="15"/>
  <c r="D65" i="15"/>
  <c r="A65" i="15"/>
  <c r="C65" i="15"/>
  <c r="C15" i="19"/>
  <c r="D16" i="29"/>
  <c r="D16" i="15"/>
  <c r="A16" i="15"/>
  <c r="C16" i="15"/>
  <c r="O16" i="15"/>
  <c r="C23" i="19"/>
  <c r="D24" i="29"/>
  <c r="D24" i="15"/>
  <c r="O24" i="15"/>
  <c r="C24" i="15"/>
  <c r="A24" i="15"/>
  <c r="O19" i="15"/>
  <c r="D19" i="29"/>
  <c r="C18" i="19"/>
  <c r="C19" i="15"/>
  <c r="A19" i="15"/>
  <c r="D19" i="15"/>
  <c r="C36" i="19"/>
  <c r="A37" i="15"/>
  <c r="D37" i="15"/>
  <c r="D37" i="29"/>
  <c r="O37" i="15"/>
  <c r="C37" i="15"/>
  <c r="D41" i="15"/>
  <c r="O41" i="15"/>
  <c r="C41" i="15"/>
  <c r="A41" i="15"/>
  <c r="D41" i="29"/>
  <c r="C40" i="19"/>
  <c r="D63" i="29"/>
  <c r="C63" i="15"/>
  <c r="C62" i="19"/>
  <c r="A63" i="15"/>
  <c r="D63" i="15"/>
  <c r="O63" i="15"/>
  <c r="D43" i="15"/>
  <c r="O43" i="15"/>
  <c r="D43" i="29"/>
  <c r="C43" i="15"/>
  <c r="C42" i="19"/>
  <c r="A43" i="15"/>
  <c r="C65" i="19"/>
  <c r="A66" i="15"/>
  <c r="D66" i="15"/>
  <c r="C66" i="15"/>
  <c r="D66" i="29"/>
  <c r="O66" i="15"/>
  <c r="T18" i="22"/>
  <c r="B13" i="15" s="1"/>
  <c r="S210" i="22"/>
  <c r="AE7" i="17" s="1"/>
  <c r="C53" i="19"/>
  <c r="A54" i="15"/>
  <c r="D54" i="15"/>
  <c r="C54" i="15"/>
  <c r="O54" i="15"/>
  <c r="D54" i="29"/>
  <c r="C39" i="15"/>
  <c r="D39" i="29"/>
  <c r="A39" i="15"/>
  <c r="C38" i="19"/>
  <c r="O39" i="15"/>
  <c r="D39" i="15"/>
  <c r="A27" i="15"/>
  <c r="C26" i="19"/>
  <c r="O27" i="15"/>
  <c r="D27" i="15"/>
  <c r="D27" i="29"/>
  <c r="C27" i="15"/>
  <c r="D86" i="15"/>
  <c r="C86" i="15"/>
  <c r="O86" i="15"/>
  <c r="A86" i="15"/>
  <c r="C85" i="19"/>
  <c r="D86" i="29"/>
  <c r="A80" i="15"/>
  <c r="O80" i="15"/>
  <c r="D80" i="15"/>
  <c r="C80" i="15"/>
  <c r="C79" i="19"/>
  <c r="D80" i="29"/>
  <c r="C79" i="15"/>
  <c r="O79" i="15"/>
  <c r="D79" i="15"/>
  <c r="A79" i="15"/>
  <c r="C78" i="19"/>
  <c r="D79" i="29"/>
  <c r="C44" i="19"/>
  <c r="O45" i="15"/>
  <c r="C45" i="15"/>
  <c r="A45" i="15"/>
  <c r="D45" i="15"/>
  <c r="D45" i="29"/>
  <c r="A68" i="15"/>
  <c r="D68" i="29"/>
  <c r="C67" i="19"/>
  <c r="O68" i="15"/>
  <c r="C68" i="15"/>
  <c r="D68" i="15"/>
  <c r="D47" i="29"/>
  <c r="A47" i="15"/>
  <c r="D47" i="15"/>
  <c r="O47" i="15"/>
  <c r="C47" i="15"/>
  <c r="C46" i="19"/>
  <c r="D77" i="29"/>
  <c r="C77" i="15"/>
  <c r="A77" i="15"/>
  <c r="O77" i="15"/>
  <c r="D77" i="15"/>
  <c r="C76" i="19"/>
  <c r="O40" i="15"/>
  <c r="C39" i="19"/>
  <c r="C40" i="15"/>
  <c r="D40" i="15"/>
  <c r="D40" i="29"/>
  <c r="A40" i="15"/>
  <c r="C49" i="19"/>
  <c r="O50" i="15"/>
  <c r="D50" i="15"/>
  <c r="C50" i="15"/>
  <c r="A50" i="15"/>
  <c r="D50" i="29"/>
  <c r="D30" i="15"/>
  <c r="C29" i="19"/>
  <c r="C30" i="15"/>
  <c r="D30" i="29"/>
  <c r="A30" i="15"/>
  <c r="O30" i="15"/>
  <c r="D32" i="29"/>
  <c r="C32" i="15"/>
  <c r="O32" i="15"/>
  <c r="A32" i="15"/>
  <c r="D32" i="15"/>
  <c r="C31" i="19"/>
  <c r="A92" i="15"/>
  <c r="O92" i="15"/>
  <c r="D92" i="15"/>
  <c r="C92" i="15"/>
  <c r="C91" i="19"/>
  <c r="D92" i="29"/>
  <c r="O20" i="15"/>
  <c r="A20" i="15"/>
  <c r="D20" i="15"/>
  <c r="C20" i="15"/>
  <c r="C19" i="19"/>
  <c r="D20" i="29"/>
  <c r="C98" i="15"/>
  <c r="D98" i="29"/>
  <c r="A98" i="15"/>
  <c r="D98" i="15"/>
  <c r="O98" i="15"/>
  <c r="C97" i="19"/>
  <c r="D42" i="29"/>
  <c r="C41" i="19"/>
  <c r="A42" i="15"/>
  <c r="D42" i="15"/>
  <c r="O42" i="15"/>
  <c r="C42" i="15"/>
  <c r="C88" i="15"/>
  <c r="O88" i="15"/>
  <c r="D88" i="29"/>
  <c r="D88" i="15"/>
  <c r="A88" i="15"/>
  <c r="C87" i="19"/>
  <c r="O29" i="15"/>
  <c r="C29" i="15"/>
  <c r="C28" i="19"/>
  <c r="A29" i="15"/>
  <c r="D29" i="15"/>
  <c r="D29" i="29"/>
  <c r="O90" i="15"/>
  <c r="D90" i="15"/>
  <c r="A90" i="15"/>
  <c r="C90" i="15"/>
  <c r="C89" i="19"/>
  <c r="D90" i="29"/>
  <c r="D46" i="15"/>
  <c r="O46" i="15"/>
  <c r="C46" i="15"/>
  <c r="A46" i="15"/>
  <c r="D46" i="29"/>
  <c r="C45" i="19"/>
  <c r="C52" i="15"/>
  <c r="O52" i="15"/>
  <c r="C51" i="19"/>
  <c r="D52" i="29"/>
  <c r="D52" i="15"/>
  <c r="A52" i="15"/>
  <c r="A75" i="15"/>
  <c r="C74" i="19"/>
  <c r="O75" i="15"/>
  <c r="D75" i="15"/>
  <c r="D75" i="29"/>
  <c r="C75" i="15"/>
  <c r="A38" i="15"/>
  <c r="O38" i="15"/>
  <c r="D38" i="29"/>
  <c r="C38" i="15"/>
  <c r="C37" i="19"/>
  <c r="D38" i="15"/>
  <c r="C70" i="19"/>
  <c r="D71" i="29"/>
  <c r="C71" i="15"/>
  <c r="D71" i="15"/>
  <c r="O71" i="15"/>
  <c r="A71" i="15"/>
  <c r="C61" i="15"/>
  <c r="C60" i="19"/>
  <c r="D61" i="29"/>
  <c r="O61" i="15"/>
  <c r="D61" i="15"/>
  <c r="A61" i="15"/>
  <c r="A59" i="15"/>
  <c r="D59" i="15"/>
  <c r="O59" i="15"/>
  <c r="C58" i="19"/>
  <c r="D59" i="29"/>
  <c r="C59" i="15"/>
  <c r="N32" i="22"/>
  <c r="N37" i="22"/>
  <c r="N35" i="22"/>
  <c r="N41" i="22"/>
  <c r="N46" i="22"/>
  <c r="N33" i="22"/>
  <c r="N44" i="22"/>
  <c r="N38" i="22"/>
  <c r="N43" i="22"/>
  <c r="N36" i="22"/>
  <c r="N45" i="22"/>
  <c r="N34" i="22"/>
  <c r="N40" i="22"/>
  <c r="N42" i="22"/>
  <c r="C34" i="17"/>
  <c r="B34" i="22" s="1"/>
  <c r="B34" i="17" s="1"/>
  <c r="K30" i="46"/>
  <c r="D8" i="19" l="1"/>
  <c r="E9" i="29"/>
  <c r="F12" i="29"/>
  <c r="E11" i="19"/>
  <c r="D5" i="19"/>
  <c r="E6" i="29"/>
  <c r="E4" i="19"/>
  <c r="F5" i="29"/>
  <c r="G204" i="19"/>
  <c r="G404" i="19"/>
  <c r="E3" i="20"/>
  <c r="B4" i="19"/>
  <c r="B3" i="20" s="1"/>
  <c r="E7" i="29"/>
  <c r="D6" i="19"/>
  <c r="E2" i="20"/>
  <c r="G203" i="19"/>
  <c r="G403" i="19"/>
  <c r="B3" i="19"/>
  <c r="B2" i="20" s="1"/>
  <c r="D7" i="19"/>
  <c r="E8" i="29"/>
  <c r="E11" i="29"/>
  <c r="D10" i="19"/>
  <c r="E8" i="19"/>
  <c r="F9" i="29"/>
  <c r="E10" i="20"/>
  <c r="G211" i="19"/>
  <c r="B11" i="19"/>
  <c r="B10" i="20" s="1"/>
  <c r="G411" i="19"/>
  <c r="E5" i="29"/>
  <c r="D4" i="19"/>
  <c r="D3" i="19"/>
  <c r="E4" i="29"/>
  <c r="F4" i="29"/>
  <c r="E3" i="19"/>
  <c r="G210" i="19"/>
  <c r="E9" i="20"/>
  <c r="B10" i="19"/>
  <c r="B9" i="20" s="1"/>
  <c r="G410" i="19"/>
  <c r="D9" i="19"/>
  <c r="E10" i="29"/>
  <c r="G409" i="19"/>
  <c r="B9" i="19"/>
  <c r="B8" i="20" s="1"/>
  <c r="E8" i="20"/>
  <c r="G209" i="19"/>
  <c r="F6" i="29"/>
  <c r="E5" i="19"/>
  <c r="E6" i="19"/>
  <c r="F7" i="29"/>
  <c r="F8" i="29"/>
  <c r="E7" i="19"/>
  <c r="F11" i="29"/>
  <c r="E10" i="19"/>
  <c r="G208" i="19"/>
  <c r="G408" i="19"/>
  <c r="B8" i="19"/>
  <c r="B7" i="20" s="1"/>
  <c r="E7" i="20"/>
  <c r="E9" i="19"/>
  <c r="F10" i="29"/>
  <c r="E12" i="29"/>
  <c r="D11" i="19"/>
  <c r="E4" i="20"/>
  <c r="G405" i="19"/>
  <c r="B5" i="19"/>
  <c r="B4" i="20" s="1"/>
  <c r="G205" i="19"/>
  <c r="B6" i="19"/>
  <c r="B5" i="20" s="1"/>
  <c r="G406" i="19"/>
  <c r="G206" i="19"/>
  <c r="E5" i="20"/>
  <c r="B7" i="19"/>
  <c r="B6" i="20" s="1"/>
  <c r="E6" i="20"/>
  <c r="G407" i="19"/>
  <c r="G207" i="19"/>
  <c r="E60" i="19"/>
  <c r="F61" i="29"/>
  <c r="G237" i="19"/>
  <c r="B37" i="19"/>
  <c r="B36" i="20" s="1"/>
  <c r="E36" i="20"/>
  <c r="G437" i="19"/>
  <c r="D45" i="19"/>
  <c r="E46" i="29"/>
  <c r="E98" i="29"/>
  <c r="D97" i="19"/>
  <c r="E90" i="20"/>
  <c r="B91" i="19"/>
  <c r="G291" i="19"/>
  <c r="G491" i="19"/>
  <c r="F30" i="29"/>
  <c r="E29" i="19"/>
  <c r="D58" i="19"/>
  <c r="E59" i="29"/>
  <c r="E58" i="19"/>
  <c r="F59" i="29"/>
  <c r="D37" i="19"/>
  <c r="E38" i="29"/>
  <c r="E75" i="29"/>
  <c r="D74" i="19"/>
  <c r="B74" i="19"/>
  <c r="G274" i="19"/>
  <c r="G474" i="19"/>
  <c r="E73" i="20"/>
  <c r="G445" i="19"/>
  <c r="B45" i="19"/>
  <c r="G245" i="19"/>
  <c r="E44" i="20"/>
  <c r="D89" i="19"/>
  <c r="E90" i="29"/>
  <c r="E29" i="29"/>
  <c r="D28" i="19"/>
  <c r="E87" i="19"/>
  <c r="F88" i="29"/>
  <c r="E42" i="29"/>
  <c r="D41" i="19"/>
  <c r="G441" i="19"/>
  <c r="G241" i="19"/>
  <c r="E40" i="20"/>
  <c r="B41" i="19"/>
  <c r="B40" i="20" s="1"/>
  <c r="F98" i="29"/>
  <c r="E97" i="19"/>
  <c r="D91" i="19"/>
  <c r="E92" i="29"/>
  <c r="G431" i="19"/>
  <c r="B31" i="19"/>
  <c r="B30" i="20" s="1"/>
  <c r="E30" i="20"/>
  <c r="G231" i="19"/>
  <c r="D31" i="19"/>
  <c r="E32" i="29"/>
  <c r="F40" i="29"/>
  <c r="E39" i="19"/>
  <c r="G476" i="19"/>
  <c r="B76" i="19"/>
  <c r="E75" i="20"/>
  <c r="G276" i="19"/>
  <c r="D76" i="19"/>
  <c r="E77" i="29"/>
  <c r="F68" i="29"/>
  <c r="E67" i="19"/>
  <c r="D79" i="19"/>
  <c r="E80" i="29"/>
  <c r="D85" i="19"/>
  <c r="E86" i="29"/>
  <c r="E26" i="19"/>
  <c r="F27" i="29"/>
  <c r="F39" i="29"/>
  <c r="E38" i="19"/>
  <c r="D53" i="19"/>
  <c r="E54" i="29"/>
  <c r="E66" i="29"/>
  <c r="D65" i="19"/>
  <c r="E39" i="20"/>
  <c r="G240" i="19"/>
  <c r="B40" i="19"/>
  <c r="B39" i="20" s="1"/>
  <c r="G440" i="19"/>
  <c r="E18" i="19"/>
  <c r="F19" i="29"/>
  <c r="F65" i="29"/>
  <c r="E64" i="19"/>
  <c r="F94" i="29"/>
  <c r="E93" i="19"/>
  <c r="D55" i="19"/>
  <c r="E56" i="29"/>
  <c r="F56" i="29"/>
  <c r="E55" i="19"/>
  <c r="E21" i="19"/>
  <c r="F22" i="29"/>
  <c r="E75" i="19"/>
  <c r="F76" i="29"/>
  <c r="E47" i="19"/>
  <c r="F48" i="29"/>
  <c r="E92" i="19"/>
  <c r="F93" i="29"/>
  <c r="G424" i="19"/>
  <c r="G224" i="19"/>
  <c r="B24" i="19"/>
  <c r="B23" i="20" s="1"/>
  <c r="E23" i="20"/>
  <c r="B88" i="19"/>
  <c r="G288" i="19"/>
  <c r="E87" i="20"/>
  <c r="G488" i="19"/>
  <c r="G473" i="19"/>
  <c r="B73" i="19"/>
  <c r="G273" i="19"/>
  <c r="E72" i="20"/>
  <c r="D77" i="19"/>
  <c r="E78" i="29"/>
  <c r="D16" i="19"/>
  <c r="E17" i="29"/>
  <c r="G300" i="19"/>
  <c r="B100" i="19"/>
  <c r="G500" i="19"/>
  <c r="E99" i="20"/>
  <c r="F15" i="29"/>
  <c r="E14" i="19"/>
  <c r="F102" i="29"/>
  <c r="E101" i="19"/>
  <c r="G301" i="19"/>
  <c r="E100" i="20"/>
  <c r="G501" i="19"/>
  <c r="B101" i="19"/>
  <c r="B43" i="19"/>
  <c r="G243" i="19"/>
  <c r="G443" i="19"/>
  <c r="E42" i="20"/>
  <c r="E31" i="29"/>
  <c r="D30" i="19"/>
  <c r="D61" i="19"/>
  <c r="E62" i="29"/>
  <c r="E26" i="20"/>
  <c r="B27" i="19"/>
  <c r="B26" i="20" s="1"/>
  <c r="G227" i="19"/>
  <c r="G427" i="19"/>
  <c r="E103" i="19"/>
  <c r="F104" i="29"/>
  <c r="E22" i="19"/>
  <c r="F23" i="29"/>
  <c r="E20" i="19"/>
  <c r="F21" i="29"/>
  <c r="G298" i="19"/>
  <c r="E97" i="20"/>
  <c r="G498" i="19"/>
  <c r="B98" i="19"/>
  <c r="B34" i="19"/>
  <c r="B33" i="20" s="1"/>
  <c r="G434" i="19"/>
  <c r="G234" i="19"/>
  <c r="E33" i="20"/>
  <c r="D68" i="19"/>
  <c r="E69" i="29"/>
  <c r="E33" i="29"/>
  <c r="D32" i="19"/>
  <c r="D50" i="19"/>
  <c r="E51" i="29"/>
  <c r="G417" i="19"/>
  <c r="E16" i="20"/>
  <c r="G217" i="19"/>
  <c r="B17" i="19"/>
  <c r="B16" i="20" s="1"/>
  <c r="E55" i="29"/>
  <c r="D54" i="19"/>
  <c r="E60" i="29"/>
  <c r="D59" i="19"/>
  <c r="D52" i="19"/>
  <c r="E53" i="29"/>
  <c r="G302" i="19"/>
  <c r="G502" i="19"/>
  <c r="E101" i="20"/>
  <c r="B102" i="19"/>
  <c r="G213" i="19"/>
  <c r="E12" i="20"/>
  <c r="B13" i="19"/>
  <c r="B12" i="20" s="1"/>
  <c r="G413" i="19"/>
  <c r="G256" i="19"/>
  <c r="B56" i="19"/>
  <c r="E55" i="20"/>
  <c r="G456" i="19"/>
  <c r="E83" i="20"/>
  <c r="B84" i="19"/>
  <c r="G284" i="19"/>
  <c r="G484" i="19"/>
  <c r="E25" i="19"/>
  <c r="F26" i="29"/>
  <c r="G425" i="19"/>
  <c r="E24" i="20"/>
  <c r="B25" i="19"/>
  <c r="B24" i="20" s="1"/>
  <c r="G225" i="19"/>
  <c r="E80" i="19"/>
  <c r="F81" i="29"/>
  <c r="G419" i="19"/>
  <c r="G219" i="19"/>
  <c r="E18" i="20"/>
  <c r="B19" i="19"/>
  <c r="B18" i="20" s="1"/>
  <c r="E91" i="19"/>
  <c r="F92" i="29"/>
  <c r="D39" i="19"/>
  <c r="E40" i="29"/>
  <c r="B78" i="19"/>
  <c r="E77" i="20"/>
  <c r="G278" i="19"/>
  <c r="G478" i="19"/>
  <c r="E79" i="19"/>
  <c r="F80" i="29"/>
  <c r="E85" i="19"/>
  <c r="F86" i="29"/>
  <c r="E53" i="19"/>
  <c r="F54" i="29"/>
  <c r="G442" i="19"/>
  <c r="G242" i="19"/>
  <c r="E41" i="20"/>
  <c r="B42" i="19"/>
  <c r="B41" i="20" s="1"/>
  <c r="E61" i="20"/>
  <c r="B62" i="19"/>
  <c r="G262" i="19"/>
  <c r="G462" i="19"/>
  <c r="E40" i="19"/>
  <c r="F41" i="29"/>
  <c r="F37" i="29"/>
  <c r="E36" i="19"/>
  <c r="E23" i="19"/>
  <c r="F24" i="29"/>
  <c r="D15" i="19"/>
  <c r="E16" i="29"/>
  <c r="G215" i="19"/>
  <c r="G415" i="19"/>
  <c r="B15" i="19"/>
  <c r="B14" i="20" s="1"/>
  <c r="E14" i="20"/>
  <c r="E35" i="19"/>
  <c r="F36" i="29"/>
  <c r="E34" i="20"/>
  <c r="B35" i="19"/>
  <c r="B34" i="20" s="1"/>
  <c r="G235" i="19"/>
  <c r="G435" i="19"/>
  <c r="D95" i="19"/>
  <c r="E96" i="29"/>
  <c r="B95" i="19"/>
  <c r="E94" i="20"/>
  <c r="G495" i="19"/>
  <c r="G295" i="19"/>
  <c r="E65" i="20"/>
  <c r="G466" i="19"/>
  <c r="B66" i="19"/>
  <c r="G266" i="19"/>
  <c r="E66" i="19"/>
  <c r="F67" i="29"/>
  <c r="E72" i="19"/>
  <c r="F73" i="29"/>
  <c r="G255" i="19"/>
  <c r="E54" i="20"/>
  <c r="G455" i="19"/>
  <c r="B55" i="19"/>
  <c r="B75" i="19"/>
  <c r="E74" i="20"/>
  <c r="G475" i="19"/>
  <c r="G275" i="19"/>
  <c r="G292" i="19"/>
  <c r="G492" i="19"/>
  <c r="B92" i="19"/>
  <c r="E91" i="20"/>
  <c r="D63" i="19"/>
  <c r="E64" i="29"/>
  <c r="E70" i="29"/>
  <c r="D69" i="19"/>
  <c r="G269" i="19"/>
  <c r="E68" i="20"/>
  <c r="G469" i="19"/>
  <c r="B69" i="19"/>
  <c r="E88" i="19"/>
  <c r="F89" i="29"/>
  <c r="D88" i="19"/>
  <c r="E89" i="29"/>
  <c r="E99" i="19"/>
  <c r="F100" i="29"/>
  <c r="D73" i="19"/>
  <c r="E74" i="29"/>
  <c r="B94" i="19"/>
  <c r="G494" i="19"/>
  <c r="G294" i="19"/>
  <c r="E93" i="20"/>
  <c r="E16" i="19"/>
  <c r="F17" i="29"/>
  <c r="D100" i="19"/>
  <c r="E101" i="29"/>
  <c r="E100" i="19"/>
  <c r="F101" i="29"/>
  <c r="E102" i="29"/>
  <c r="D101" i="19"/>
  <c r="B30" i="19"/>
  <c r="B29" i="20" s="1"/>
  <c r="G430" i="19"/>
  <c r="G230" i="19"/>
  <c r="E29" i="20"/>
  <c r="B61" i="19"/>
  <c r="G261" i="19"/>
  <c r="E60" i="20"/>
  <c r="G461" i="19"/>
  <c r="D71" i="19"/>
  <c r="E72" i="29"/>
  <c r="D27" i="19"/>
  <c r="E28" i="29"/>
  <c r="G296" i="19"/>
  <c r="E95" i="20"/>
  <c r="B96" i="19"/>
  <c r="G496" i="19"/>
  <c r="E104" i="29"/>
  <c r="D103" i="19"/>
  <c r="E23" i="29"/>
  <c r="D22" i="19"/>
  <c r="E32" i="20"/>
  <c r="G433" i="19"/>
  <c r="B33" i="19"/>
  <c r="B32" i="20" s="1"/>
  <c r="G233" i="19"/>
  <c r="E21" i="29"/>
  <c r="D20" i="19"/>
  <c r="F35" i="29"/>
  <c r="E34" i="19"/>
  <c r="G432" i="19"/>
  <c r="G232" i="19"/>
  <c r="E31" i="20"/>
  <c r="B32" i="19"/>
  <c r="B31" i="20" s="1"/>
  <c r="E17" i="19"/>
  <c r="F18" i="29"/>
  <c r="E52" i="19"/>
  <c r="F53" i="29"/>
  <c r="E102" i="19"/>
  <c r="F103" i="29"/>
  <c r="F14" i="29"/>
  <c r="E13" i="19"/>
  <c r="D90" i="19"/>
  <c r="E91" i="29"/>
  <c r="E56" i="19"/>
  <c r="F57" i="29"/>
  <c r="E26" i="29"/>
  <c r="D25" i="19"/>
  <c r="G248" i="19"/>
  <c r="E47" i="20"/>
  <c r="G448" i="19"/>
  <c r="B48" i="19"/>
  <c r="F49" i="29"/>
  <c r="E48" i="19"/>
  <c r="F58" i="29"/>
  <c r="E57" i="19"/>
  <c r="D60" i="19"/>
  <c r="E61" i="29"/>
  <c r="E52" i="29"/>
  <c r="D51" i="19"/>
  <c r="B70" i="19"/>
  <c r="G270" i="19"/>
  <c r="G470" i="19"/>
  <c r="E69" i="20"/>
  <c r="B51" i="19"/>
  <c r="G251" i="19"/>
  <c r="G451" i="19"/>
  <c r="E50" i="20"/>
  <c r="F46" i="29"/>
  <c r="E45" i="19"/>
  <c r="E28" i="19"/>
  <c r="F29" i="29"/>
  <c r="E31" i="19"/>
  <c r="F32" i="29"/>
  <c r="D29" i="19"/>
  <c r="E30" i="29"/>
  <c r="B49" i="19"/>
  <c r="E48" i="20"/>
  <c r="G249" i="19"/>
  <c r="G449" i="19"/>
  <c r="F77" i="29"/>
  <c r="E76" i="19"/>
  <c r="F47" i="29"/>
  <c r="E46" i="19"/>
  <c r="D67" i="19"/>
  <c r="E68" i="29"/>
  <c r="D44" i="19"/>
  <c r="E45" i="29"/>
  <c r="D78" i="19"/>
  <c r="E79" i="29"/>
  <c r="G285" i="19"/>
  <c r="E84" i="20"/>
  <c r="G485" i="19"/>
  <c r="B85" i="19"/>
  <c r="E39" i="29"/>
  <c r="D38" i="19"/>
  <c r="C13" i="15"/>
  <c r="C12" i="19"/>
  <c r="O13" i="15"/>
  <c r="D13" i="15"/>
  <c r="D13" i="29"/>
  <c r="A13" i="15"/>
  <c r="B105" i="15"/>
  <c r="E65" i="19"/>
  <c r="F66" i="29"/>
  <c r="E42" i="19"/>
  <c r="F43" i="29"/>
  <c r="B58" i="19"/>
  <c r="E57" i="20"/>
  <c r="G458" i="19"/>
  <c r="G258" i="19"/>
  <c r="G460" i="19"/>
  <c r="B60" i="19"/>
  <c r="E59" i="20"/>
  <c r="G260" i="19"/>
  <c r="F71" i="29"/>
  <c r="E70" i="19"/>
  <c r="E37" i="19"/>
  <c r="F38" i="29"/>
  <c r="F75" i="29"/>
  <c r="E74" i="19"/>
  <c r="E89" i="19"/>
  <c r="F90" i="29"/>
  <c r="B87" i="19"/>
  <c r="G487" i="19"/>
  <c r="G287" i="19"/>
  <c r="E86" i="20"/>
  <c r="E41" i="19"/>
  <c r="F42" i="29"/>
  <c r="B97" i="19"/>
  <c r="G297" i="19"/>
  <c r="G497" i="19"/>
  <c r="E96" i="20"/>
  <c r="D19" i="19"/>
  <c r="E20" i="29"/>
  <c r="G229" i="19"/>
  <c r="E28" i="20"/>
  <c r="B29" i="19"/>
  <c r="B28" i="20" s="1"/>
  <c r="G429" i="19"/>
  <c r="D49" i="19"/>
  <c r="E50" i="29"/>
  <c r="G439" i="19"/>
  <c r="E38" i="20"/>
  <c r="B39" i="19"/>
  <c r="B38" i="20" s="1"/>
  <c r="G239" i="19"/>
  <c r="G446" i="19"/>
  <c r="B46" i="19"/>
  <c r="E45" i="20"/>
  <c r="G246" i="19"/>
  <c r="D26" i="19"/>
  <c r="E27" i="29"/>
  <c r="G426" i="19"/>
  <c r="E25" i="20"/>
  <c r="B26" i="19"/>
  <c r="B25" i="20" s="1"/>
  <c r="G226" i="19"/>
  <c r="G238" i="19"/>
  <c r="E37" i="20"/>
  <c r="G438" i="19"/>
  <c r="B38" i="19"/>
  <c r="B37" i="20" s="1"/>
  <c r="D42" i="19"/>
  <c r="E43" i="29"/>
  <c r="E63" i="29"/>
  <c r="D62" i="19"/>
  <c r="D36" i="19"/>
  <c r="E37" i="29"/>
  <c r="E19" i="29"/>
  <c r="D18" i="19"/>
  <c r="E65" i="29"/>
  <c r="D64" i="19"/>
  <c r="E63" i="20"/>
  <c r="G264" i="19"/>
  <c r="B64" i="19"/>
  <c r="G464" i="19"/>
  <c r="G481" i="19"/>
  <c r="G281" i="19"/>
  <c r="B81" i="19"/>
  <c r="E80" i="20"/>
  <c r="F96" i="29"/>
  <c r="E95" i="19"/>
  <c r="E94" i="29"/>
  <c r="D93" i="19"/>
  <c r="B72" i="19"/>
  <c r="E71" i="20"/>
  <c r="G272" i="19"/>
  <c r="G472" i="19"/>
  <c r="G221" i="19"/>
  <c r="B21" i="19"/>
  <c r="B20" i="20" s="1"/>
  <c r="E20" i="20"/>
  <c r="G421" i="19"/>
  <c r="E76" i="29"/>
  <c r="D75" i="19"/>
  <c r="E48" i="29"/>
  <c r="D47" i="19"/>
  <c r="E46" i="20"/>
  <c r="B47" i="19"/>
  <c r="G247" i="19"/>
  <c r="G447" i="19"/>
  <c r="E93" i="29"/>
  <c r="D92" i="19"/>
  <c r="B63" i="19"/>
  <c r="E62" i="20"/>
  <c r="G263" i="19"/>
  <c r="G463" i="19"/>
  <c r="E24" i="19"/>
  <c r="F25" i="29"/>
  <c r="G299" i="19"/>
  <c r="E98" i="20"/>
  <c r="B99" i="19"/>
  <c r="G499" i="19"/>
  <c r="E77" i="19"/>
  <c r="F78" i="29"/>
  <c r="E15" i="20"/>
  <c r="B16" i="19"/>
  <c r="B15" i="20" s="1"/>
  <c r="G416" i="19"/>
  <c r="G216" i="19"/>
  <c r="D14" i="19"/>
  <c r="E15" i="29"/>
  <c r="F44" i="29"/>
  <c r="E43" i="19"/>
  <c r="F31" i="29"/>
  <c r="E30" i="19"/>
  <c r="D83" i="19"/>
  <c r="E84" i="29"/>
  <c r="E61" i="19"/>
  <c r="F62" i="29"/>
  <c r="G271" i="19"/>
  <c r="B71" i="19"/>
  <c r="G471" i="19"/>
  <c r="E70" i="20"/>
  <c r="E27" i="19"/>
  <c r="F28" i="29"/>
  <c r="G503" i="19"/>
  <c r="G303" i="19"/>
  <c r="E102" i="20"/>
  <c r="B103" i="19"/>
  <c r="G482" i="19"/>
  <c r="B82" i="19"/>
  <c r="E81" i="20"/>
  <c r="G282" i="19"/>
  <c r="B22" i="19"/>
  <c r="B21" i="20" s="1"/>
  <c r="E21" i="20"/>
  <c r="G222" i="19"/>
  <c r="G422" i="19"/>
  <c r="D33" i="19"/>
  <c r="E34" i="29"/>
  <c r="G420" i="19"/>
  <c r="B20" i="19"/>
  <c r="B19" i="20" s="1"/>
  <c r="E19" i="20"/>
  <c r="G220" i="19"/>
  <c r="D98" i="19"/>
  <c r="E99" i="29"/>
  <c r="E98" i="19"/>
  <c r="F99" i="29"/>
  <c r="E68" i="19"/>
  <c r="F69" i="29"/>
  <c r="B50" i="19"/>
  <c r="G250" i="19"/>
  <c r="E49" i="20"/>
  <c r="G450" i="19"/>
  <c r="D17" i="19"/>
  <c r="E18" i="29"/>
  <c r="E54" i="19"/>
  <c r="F55" i="29"/>
  <c r="G454" i="19"/>
  <c r="B54" i="19"/>
  <c r="E53" i="20"/>
  <c r="G254" i="19"/>
  <c r="E59" i="19"/>
  <c r="F60" i="29"/>
  <c r="E86" i="19"/>
  <c r="F87" i="29"/>
  <c r="G486" i="19"/>
  <c r="E85" i="20"/>
  <c r="B86" i="19"/>
  <c r="G286" i="19"/>
  <c r="B52" i="19"/>
  <c r="G452" i="19"/>
  <c r="G252" i="19"/>
  <c r="E51" i="20"/>
  <c r="D102" i="19"/>
  <c r="E103" i="29"/>
  <c r="D13" i="19"/>
  <c r="E14" i="29"/>
  <c r="D84" i="19"/>
  <c r="E85" i="29"/>
  <c r="D80" i="19"/>
  <c r="E81" i="29"/>
  <c r="E79" i="20"/>
  <c r="G280" i="19"/>
  <c r="G480" i="19"/>
  <c r="B80" i="19"/>
  <c r="D57" i="19"/>
  <c r="E58" i="29"/>
  <c r="D70" i="19"/>
  <c r="E71" i="29"/>
  <c r="F52" i="29"/>
  <c r="E51" i="19"/>
  <c r="B89" i="19"/>
  <c r="G489" i="19"/>
  <c r="G289" i="19"/>
  <c r="E88" i="20"/>
  <c r="G428" i="19"/>
  <c r="E27" i="20"/>
  <c r="B28" i="19"/>
  <c r="B27" i="20" s="1"/>
  <c r="G228" i="19"/>
  <c r="E88" i="29"/>
  <c r="D87" i="19"/>
  <c r="E19" i="19"/>
  <c r="F20" i="29"/>
  <c r="E49" i="19"/>
  <c r="F50" i="29"/>
  <c r="E47" i="29"/>
  <c r="D46" i="19"/>
  <c r="G467" i="19"/>
  <c r="B67" i="19"/>
  <c r="E66" i="20"/>
  <c r="G267" i="19"/>
  <c r="E44" i="19"/>
  <c r="F45" i="29"/>
  <c r="G244" i="19"/>
  <c r="G444" i="19"/>
  <c r="E43" i="20"/>
  <c r="B44" i="19"/>
  <c r="F79" i="29"/>
  <c r="E78" i="19"/>
  <c r="B79" i="19"/>
  <c r="G279" i="19"/>
  <c r="E78" i="20"/>
  <c r="G479" i="19"/>
  <c r="E52" i="20"/>
  <c r="G453" i="19"/>
  <c r="B53" i="19"/>
  <c r="G253" i="19"/>
  <c r="G465" i="19"/>
  <c r="G265" i="19"/>
  <c r="B65" i="19"/>
  <c r="E64" i="20"/>
  <c r="E62" i="19"/>
  <c r="F63" i="29"/>
  <c r="E41" i="29"/>
  <c r="D40" i="19"/>
  <c r="G436" i="19"/>
  <c r="B36" i="19"/>
  <c r="B35" i="20" s="1"/>
  <c r="G236" i="19"/>
  <c r="E35" i="20"/>
  <c r="E17" i="20"/>
  <c r="G418" i="19"/>
  <c r="B18" i="19"/>
  <c r="B17" i="20" s="1"/>
  <c r="G218" i="19"/>
  <c r="E24" i="29"/>
  <c r="D23" i="19"/>
  <c r="G223" i="19"/>
  <c r="G423" i="19"/>
  <c r="B23" i="19"/>
  <c r="B22" i="20" s="1"/>
  <c r="E22" i="20"/>
  <c r="E15" i="19"/>
  <c r="F16" i="29"/>
  <c r="E36" i="29"/>
  <c r="D35" i="19"/>
  <c r="E81" i="19"/>
  <c r="F82" i="29"/>
  <c r="D81" i="19"/>
  <c r="E82" i="29"/>
  <c r="G293" i="19"/>
  <c r="E92" i="20"/>
  <c r="G493" i="19"/>
  <c r="B93" i="19"/>
  <c r="D66" i="19"/>
  <c r="E67" i="29"/>
  <c r="D72" i="19"/>
  <c r="E73" i="29"/>
  <c r="D21" i="19"/>
  <c r="E22" i="29"/>
  <c r="E63" i="19"/>
  <c r="F64" i="29"/>
  <c r="E69" i="19"/>
  <c r="F70" i="29"/>
  <c r="E25" i="29"/>
  <c r="D24" i="19"/>
  <c r="D99" i="19"/>
  <c r="E100" i="29"/>
  <c r="E73" i="19"/>
  <c r="F74" i="29"/>
  <c r="F95" i="29"/>
  <c r="E94" i="19"/>
  <c r="D94" i="19"/>
  <c r="E95" i="29"/>
  <c r="G477" i="19"/>
  <c r="B77" i="19"/>
  <c r="E76" i="20"/>
  <c r="G277" i="19"/>
  <c r="E13" i="20"/>
  <c r="G414" i="19"/>
  <c r="B14" i="19"/>
  <c r="B13" i="20" s="1"/>
  <c r="G214" i="19"/>
  <c r="D43" i="19"/>
  <c r="E44" i="29"/>
  <c r="G483" i="19"/>
  <c r="G283" i="19"/>
  <c r="B83" i="19"/>
  <c r="E82" i="20"/>
  <c r="F84" i="29"/>
  <c r="E83" i="19"/>
  <c r="E71" i="19"/>
  <c r="F72" i="29"/>
  <c r="E96" i="19"/>
  <c r="F97" i="29"/>
  <c r="D96" i="19"/>
  <c r="E97" i="29"/>
  <c r="E83" i="29"/>
  <c r="D82" i="19"/>
  <c r="E82" i="19"/>
  <c r="F83" i="29"/>
  <c r="E33" i="19"/>
  <c r="F34" i="29"/>
  <c r="E35" i="29"/>
  <c r="D34" i="19"/>
  <c r="G468" i="19"/>
  <c r="E67" i="20"/>
  <c r="G268" i="19"/>
  <c r="B68" i="19"/>
  <c r="E32" i="19"/>
  <c r="F33" i="29"/>
  <c r="E50" i="19"/>
  <c r="F51" i="29"/>
  <c r="E58" i="20"/>
  <c r="B59" i="19"/>
  <c r="G259" i="19"/>
  <c r="G459" i="19"/>
  <c r="E87" i="29"/>
  <c r="D86" i="19"/>
  <c r="F91" i="29"/>
  <c r="E90" i="19"/>
  <c r="E89" i="20"/>
  <c r="G490" i="19"/>
  <c r="G290" i="19"/>
  <c r="B90" i="19"/>
  <c r="E57" i="29"/>
  <c r="D56" i="19"/>
  <c r="E84" i="19"/>
  <c r="F85" i="29"/>
  <c r="D48" i="19"/>
  <c r="E49" i="29"/>
  <c r="G457" i="19"/>
  <c r="E56" i="20"/>
  <c r="G257" i="19"/>
  <c r="B57" i="19"/>
  <c r="C35" i="17"/>
  <c r="B35" i="22" s="1"/>
  <c r="B35" i="17" s="1"/>
  <c r="K31" i="46"/>
  <c r="G5" i="20" l="1"/>
  <c r="AK5" i="20"/>
  <c r="I5" i="20"/>
  <c r="H211" i="19"/>
  <c r="H411" i="19"/>
  <c r="F10" i="20"/>
  <c r="H10" i="20"/>
  <c r="I7" i="20"/>
  <c r="G7" i="20"/>
  <c r="AK7" i="20"/>
  <c r="I410" i="19"/>
  <c r="I210" i="19"/>
  <c r="J9" i="20"/>
  <c r="AK9" i="20"/>
  <c r="I9" i="20"/>
  <c r="G9" i="20"/>
  <c r="I411" i="19"/>
  <c r="J10" i="20"/>
  <c r="I211" i="19"/>
  <c r="I206" i="19"/>
  <c r="J5" i="20"/>
  <c r="I406" i="19"/>
  <c r="G8" i="20"/>
  <c r="I8" i="20"/>
  <c r="AK8" i="20"/>
  <c r="H209" i="19"/>
  <c r="F8" i="20"/>
  <c r="H409" i="19"/>
  <c r="H8" i="20"/>
  <c r="F2" i="20"/>
  <c r="H403" i="19"/>
  <c r="H203" i="19"/>
  <c r="H2" i="20"/>
  <c r="I208" i="19"/>
  <c r="I408" i="19"/>
  <c r="J7" i="20"/>
  <c r="H407" i="19"/>
  <c r="F6" i="20"/>
  <c r="H6" i="20"/>
  <c r="H207" i="19"/>
  <c r="I2" i="20"/>
  <c r="AK2" i="20"/>
  <c r="G2" i="20"/>
  <c r="A2" i="20"/>
  <c r="A3" i="20"/>
  <c r="A6" i="20"/>
  <c r="A5" i="20"/>
  <c r="A4" i="20"/>
  <c r="A9" i="20"/>
  <c r="A7" i="20"/>
  <c r="A8" i="20"/>
  <c r="A10" i="20"/>
  <c r="AK3" i="20"/>
  <c r="I3" i="20"/>
  <c r="G3" i="20"/>
  <c r="J3" i="20"/>
  <c r="I404" i="19"/>
  <c r="I204" i="19"/>
  <c r="G6" i="20"/>
  <c r="I6" i="20"/>
  <c r="AK6" i="20"/>
  <c r="I407" i="19"/>
  <c r="J6" i="20"/>
  <c r="I207" i="19"/>
  <c r="I205" i="19"/>
  <c r="J4" i="20"/>
  <c r="I405" i="19"/>
  <c r="I203" i="19"/>
  <c r="J2" i="20"/>
  <c r="I403" i="19"/>
  <c r="H204" i="19"/>
  <c r="F3" i="20"/>
  <c r="H3" i="20"/>
  <c r="H404" i="19"/>
  <c r="F9" i="20"/>
  <c r="H9" i="20"/>
  <c r="H210" i="19"/>
  <c r="H410" i="19"/>
  <c r="H406" i="19"/>
  <c r="H5" i="20"/>
  <c r="F5" i="20"/>
  <c r="H206" i="19"/>
  <c r="G4" i="20"/>
  <c r="AK4" i="20"/>
  <c r="I4" i="20"/>
  <c r="I409" i="19"/>
  <c r="J8" i="20"/>
  <c r="I209" i="19"/>
  <c r="I10" i="20"/>
  <c r="AK10" i="20"/>
  <c r="G10" i="20"/>
  <c r="H205" i="19"/>
  <c r="H405" i="19"/>
  <c r="H4" i="20"/>
  <c r="F4" i="20"/>
  <c r="F7" i="20"/>
  <c r="H408" i="19"/>
  <c r="H7" i="20"/>
  <c r="H208" i="19"/>
  <c r="I290" i="19"/>
  <c r="J89" i="20"/>
  <c r="I490" i="19"/>
  <c r="F33" i="20"/>
  <c r="H33" i="20"/>
  <c r="H234" i="19"/>
  <c r="H434" i="19"/>
  <c r="I294" i="19"/>
  <c r="I494" i="19"/>
  <c r="J93" i="20"/>
  <c r="G35" i="20"/>
  <c r="AK35" i="20"/>
  <c r="I35" i="20"/>
  <c r="AK64" i="20"/>
  <c r="I64" i="20"/>
  <c r="G64" i="20"/>
  <c r="I251" i="19"/>
  <c r="J50" i="20"/>
  <c r="I451" i="19"/>
  <c r="J83" i="20"/>
  <c r="I484" i="19"/>
  <c r="I284" i="19"/>
  <c r="I250" i="19"/>
  <c r="J49" i="20"/>
  <c r="I450" i="19"/>
  <c r="I282" i="19"/>
  <c r="I482" i="19"/>
  <c r="J81" i="20"/>
  <c r="H296" i="19"/>
  <c r="H95" i="20"/>
  <c r="H496" i="19"/>
  <c r="F95" i="20"/>
  <c r="I471" i="19"/>
  <c r="J70" i="20"/>
  <c r="I271" i="19"/>
  <c r="H443" i="19"/>
  <c r="H243" i="19"/>
  <c r="H42" i="20"/>
  <c r="F42" i="20"/>
  <c r="AK13" i="20"/>
  <c r="G13" i="20"/>
  <c r="I13" i="20"/>
  <c r="F98" i="20"/>
  <c r="H499" i="19"/>
  <c r="H98" i="20"/>
  <c r="H299" i="19"/>
  <c r="I269" i="19"/>
  <c r="J68" i="20"/>
  <c r="I469" i="19"/>
  <c r="H221" i="19"/>
  <c r="F20" i="20"/>
  <c r="H20" i="20"/>
  <c r="H421" i="19"/>
  <c r="H466" i="19"/>
  <c r="H65" i="20"/>
  <c r="F65" i="20"/>
  <c r="H266" i="19"/>
  <c r="I481" i="19"/>
  <c r="J80" i="20"/>
  <c r="I281" i="19"/>
  <c r="I415" i="19"/>
  <c r="J14" i="20"/>
  <c r="I215" i="19"/>
  <c r="AK78" i="20"/>
  <c r="G78" i="20"/>
  <c r="I78" i="20"/>
  <c r="I66" i="20"/>
  <c r="G66" i="20"/>
  <c r="AK66" i="20"/>
  <c r="J18" i="20"/>
  <c r="I419" i="19"/>
  <c r="I219" i="19"/>
  <c r="F56" i="20"/>
  <c r="H257" i="19"/>
  <c r="H56" i="20"/>
  <c r="H457" i="19"/>
  <c r="G79" i="20"/>
  <c r="I79" i="20"/>
  <c r="AK79" i="20"/>
  <c r="H83" i="20"/>
  <c r="H484" i="19"/>
  <c r="F83" i="20"/>
  <c r="H284" i="19"/>
  <c r="H502" i="19"/>
  <c r="H302" i="19"/>
  <c r="F101" i="20"/>
  <c r="H101" i="20"/>
  <c r="I259" i="19"/>
  <c r="J58" i="20"/>
  <c r="I459" i="19"/>
  <c r="H417" i="19"/>
  <c r="H16" i="20"/>
  <c r="F16" i="20"/>
  <c r="H217" i="19"/>
  <c r="I498" i="19"/>
  <c r="I298" i="19"/>
  <c r="J97" i="20"/>
  <c r="I19" i="20"/>
  <c r="AK19" i="20"/>
  <c r="G19" i="20"/>
  <c r="H233" i="19"/>
  <c r="H32" i="20"/>
  <c r="F32" i="20"/>
  <c r="H433" i="19"/>
  <c r="I261" i="19"/>
  <c r="J60" i="20"/>
  <c r="I461" i="19"/>
  <c r="H214" i="19"/>
  <c r="H414" i="19"/>
  <c r="H13" i="20"/>
  <c r="F13" i="20"/>
  <c r="I15" i="20"/>
  <c r="AK15" i="20"/>
  <c r="G15" i="20"/>
  <c r="J23" i="20"/>
  <c r="I424" i="19"/>
  <c r="I224" i="19"/>
  <c r="G20" i="20"/>
  <c r="I20" i="20"/>
  <c r="AK20" i="20"/>
  <c r="H436" i="19"/>
  <c r="H35" i="20"/>
  <c r="F35" i="20"/>
  <c r="H236" i="19"/>
  <c r="F41" i="20"/>
  <c r="H41" i="20"/>
  <c r="H242" i="19"/>
  <c r="H442" i="19"/>
  <c r="I45" i="20"/>
  <c r="AK45" i="20"/>
  <c r="G45" i="20"/>
  <c r="F48" i="20"/>
  <c r="H449" i="19"/>
  <c r="H48" i="20"/>
  <c r="H249" i="19"/>
  <c r="I241" i="19"/>
  <c r="J40" i="20"/>
  <c r="I441" i="19"/>
  <c r="I265" i="19"/>
  <c r="J64" i="20"/>
  <c r="I465" i="19"/>
  <c r="E12" i="19"/>
  <c r="F13" i="29"/>
  <c r="H238" i="19"/>
  <c r="H438" i="19"/>
  <c r="F37" i="20"/>
  <c r="H37" i="20"/>
  <c r="AK84" i="20"/>
  <c r="I84" i="20"/>
  <c r="G84" i="20"/>
  <c r="I446" i="19"/>
  <c r="I246" i="19"/>
  <c r="J45" i="20"/>
  <c r="I50" i="20"/>
  <c r="G50" i="20"/>
  <c r="AK50" i="20"/>
  <c r="G69" i="20"/>
  <c r="AK69" i="20"/>
  <c r="I69" i="20"/>
  <c r="H50" i="20"/>
  <c r="H451" i="19"/>
  <c r="H251" i="19"/>
  <c r="F50" i="20"/>
  <c r="J56" i="20"/>
  <c r="I457" i="19"/>
  <c r="I257" i="19"/>
  <c r="H24" i="20"/>
  <c r="F24" i="20"/>
  <c r="H425" i="19"/>
  <c r="H225" i="19"/>
  <c r="F19" i="20"/>
  <c r="H220" i="19"/>
  <c r="H420" i="19"/>
  <c r="H19" i="20"/>
  <c r="H102" i="20"/>
  <c r="F102" i="20"/>
  <c r="H503" i="19"/>
  <c r="H303" i="19"/>
  <c r="G95" i="20"/>
  <c r="I95" i="20"/>
  <c r="AK95" i="20"/>
  <c r="I68" i="20"/>
  <c r="G68" i="20"/>
  <c r="AK68" i="20"/>
  <c r="AK74" i="20"/>
  <c r="I74" i="20"/>
  <c r="G74" i="20"/>
  <c r="I54" i="20"/>
  <c r="G54" i="20"/>
  <c r="AK54" i="20"/>
  <c r="I94" i="20"/>
  <c r="G94" i="20"/>
  <c r="AK94" i="20"/>
  <c r="G24" i="20"/>
  <c r="AK24" i="20"/>
  <c r="I24" i="20"/>
  <c r="H454" i="19"/>
  <c r="F53" i="20"/>
  <c r="H53" i="20"/>
  <c r="H254" i="19"/>
  <c r="I16" i="20"/>
  <c r="AK16" i="20"/>
  <c r="G16" i="20"/>
  <c r="F31" i="20"/>
  <c r="H232" i="19"/>
  <c r="H432" i="19"/>
  <c r="H31" i="20"/>
  <c r="G33" i="20"/>
  <c r="AK33" i="20"/>
  <c r="I33" i="20"/>
  <c r="H430" i="19"/>
  <c r="H230" i="19"/>
  <c r="F29" i="20"/>
  <c r="H29" i="20"/>
  <c r="I100" i="20"/>
  <c r="G100" i="20"/>
  <c r="AK100" i="20"/>
  <c r="J13" i="20"/>
  <c r="I214" i="19"/>
  <c r="I414" i="19"/>
  <c r="I264" i="19"/>
  <c r="I464" i="19"/>
  <c r="J63" i="20"/>
  <c r="H465" i="19"/>
  <c r="H64" i="20"/>
  <c r="F64" i="20"/>
  <c r="H265" i="19"/>
  <c r="J37" i="20"/>
  <c r="I238" i="19"/>
  <c r="I438" i="19"/>
  <c r="J66" i="20"/>
  <c r="I467" i="19"/>
  <c r="I267" i="19"/>
  <c r="J38" i="20"/>
  <c r="I439" i="19"/>
  <c r="I239" i="19"/>
  <c r="H441" i="19"/>
  <c r="H241" i="19"/>
  <c r="H40" i="20"/>
  <c r="F40" i="20"/>
  <c r="H228" i="19"/>
  <c r="H428" i="19"/>
  <c r="H27" i="20"/>
  <c r="F27" i="20"/>
  <c r="I44" i="20"/>
  <c r="G44" i="20"/>
  <c r="AK44" i="20"/>
  <c r="G73" i="20"/>
  <c r="AK73" i="20"/>
  <c r="I73" i="20"/>
  <c r="F73" i="20"/>
  <c r="H73" i="20"/>
  <c r="H274" i="19"/>
  <c r="H474" i="19"/>
  <c r="J28" i="20"/>
  <c r="I429" i="19"/>
  <c r="I229" i="19"/>
  <c r="H456" i="19"/>
  <c r="H256" i="19"/>
  <c r="H55" i="20"/>
  <c r="F55" i="20"/>
  <c r="AK67" i="20"/>
  <c r="I67" i="20"/>
  <c r="G67" i="20"/>
  <c r="H424" i="19"/>
  <c r="H23" i="20"/>
  <c r="F23" i="20"/>
  <c r="H224" i="19"/>
  <c r="AK22" i="20"/>
  <c r="G22" i="20"/>
  <c r="I22" i="20"/>
  <c r="I27" i="20"/>
  <c r="G27" i="20"/>
  <c r="AK27" i="20"/>
  <c r="J42" i="20"/>
  <c r="I443" i="19"/>
  <c r="I243" i="19"/>
  <c r="G98" i="20"/>
  <c r="AK98" i="20"/>
  <c r="I98" i="20"/>
  <c r="H492" i="19"/>
  <c r="F91" i="20"/>
  <c r="H292" i="19"/>
  <c r="H91" i="20"/>
  <c r="F74" i="20"/>
  <c r="H475" i="19"/>
  <c r="H275" i="19"/>
  <c r="H74" i="20"/>
  <c r="AK71" i="20"/>
  <c r="G71" i="20"/>
  <c r="I71" i="20"/>
  <c r="J94" i="20"/>
  <c r="I495" i="19"/>
  <c r="I295" i="19"/>
  <c r="H418" i="19"/>
  <c r="H17" i="20"/>
  <c r="F17" i="20"/>
  <c r="H218" i="19"/>
  <c r="H262" i="19"/>
  <c r="H462" i="19"/>
  <c r="F61" i="20"/>
  <c r="H61" i="20"/>
  <c r="AK38" i="20"/>
  <c r="G38" i="20"/>
  <c r="I38" i="20"/>
  <c r="G86" i="20"/>
  <c r="AK86" i="20"/>
  <c r="I86" i="20"/>
  <c r="A3" i="29"/>
  <c r="D105" i="29"/>
  <c r="H43" i="20"/>
  <c r="H244" i="19"/>
  <c r="H444" i="19"/>
  <c r="F43" i="20"/>
  <c r="F28" i="20"/>
  <c r="H429" i="19"/>
  <c r="H229" i="19"/>
  <c r="H28" i="20"/>
  <c r="I428" i="19"/>
  <c r="J27" i="20"/>
  <c r="I228" i="19"/>
  <c r="H490" i="19"/>
  <c r="H89" i="20"/>
  <c r="F89" i="20"/>
  <c r="H290" i="19"/>
  <c r="I502" i="19"/>
  <c r="I302" i="19"/>
  <c r="J101" i="20"/>
  <c r="J16" i="20"/>
  <c r="I417" i="19"/>
  <c r="I217" i="19"/>
  <c r="AK32" i="20"/>
  <c r="I32" i="20"/>
  <c r="G32" i="20"/>
  <c r="H271" i="19"/>
  <c r="F70" i="20"/>
  <c r="H70" i="20"/>
  <c r="H471" i="19"/>
  <c r="I500" i="19"/>
  <c r="J99" i="20"/>
  <c r="I300" i="19"/>
  <c r="I216" i="19"/>
  <c r="J15" i="20"/>
  <c r="I416" i="19"/>
  <c r="I299" i="19"/>
  <c r="J98" i="20"/>
  <c r="I499" i="19"/>
  <c r="I288" i="19"/>
  <c r="I488" i="19"/>
  <c r="J87" i="20"/>
  <c r="H62" i="20"/>
  <c r="F62" i="20"/>
  <c r="H463" i="19"/>
  <c r="H263" i="19"/>
  <c r="J65" i="20"/>
  <c r="I266" i="19"/>
  <c r="I466" i="19"/>
  <c r="G65" i="20"/>
  <c r="AK65" i="20"/>
  <c r="I65" i="20"/>
  <c r="I235" i="19"/>
  <c r="J34" i="20"/>
  <c r="I435" i="19"/>
  <c r="I423" i="19"/>
  <c r="I223" i="19"/>
  <c r="J22" i="20"/>
  <c r="I240" i="19"/>
  <c r="I440" i="19"/>
  <c r="J39" i="20"/>
  <c r="AK61" i="20"/>
  <c r="I61" i="20"/>
  <c r="G61" i="20"/>
  <c r="I485" i="19"/>
  <c r="J84" i="20"/>
  <c r="I285" i="19"/>
  <c r="H439" i="19"/>
  <c r="H239" i="19"/>
  <c r="H38" i="20"/>
  <c r="F38" i="20"/>
  <c r="AK18" i="20"/>
  <c r="G18" i="20"/>
  <c r="I18" i="20"/>
  <c r="I480" i="19"/>
  <c r="I280" i="19"/>
  <c r="J79" i="20"/>
  <c r="AK55" i="20"/>
  <c r="I55" i="20"/>
  <c r="G55" i="20"/>
  <c r="AK101" i="20"/>
  <c r="G101" i="20"/>
  <c r="I101" i="20"/>
  <c r="H452" i="19"/>
  <c r="F51" i="20"/>
  <c r="H51" i="20"/>
  <c r="H252" i="19"/>
  <c r="J19" i="20"/>
  <c r="I420" i="19"/>
  <c r="I220" i="19"/>
  <c r="I303" i="19"/>
  <c r="J102" i="20"/>
  <c r="I503" i="19"/>
  <c r="I26" i="20"/>
  <c r="AK26" i="20"/>
  <c r="G26" i="20"/>
  <c r="H76" i="20"/>
  <c r="F76" i="20"/>
  <c r="H477" i="19"/>
  <c r="H277" i="19"/>
  <c r="I247" i="19"/>
  <c r="I447" i="19"/>
  <c r="J46" i="20"/>
  <c r="J20" i="20"/>
  <c r="I221" i="19"/>
  <c r="I421" i="19"/>
  <c r="H255" i="19"/>
  <c r="H54" i="20"/>
  <c r="F54" i="20"/>
  <c r="H455" i="19"/>
  <c r="H285" i="19"/>
  <c r="H485" i="19"/>
  <c r="F84" i="20"/>
  <c r="H84" i="20"/>
  <c r="I75" i="20"/>
  <c r="G75" i="20"/>
  <c r="AK75" i="20"/>
  <c r="G30" i="20"/>
  <c r="AK30" i="20"/>
  <c r="I30" i="20"/>
  <c r="H491" i="19"/>
  <c r="H291" i="19"/>
  <c r="H90" i="20"/>
  <c r="F90" i="20"/>
  <c r="AK40" i="20"/>
  <c r="I40" i="20"/>
  <c r="G40" i="20"/>
  <c r="I458" i="19"/>
  <c r="J57" i="20"/>
  <c r="I258" i="19"/>
  <c r="AK90" i="20"/>
  <c r="I90" i="20"/>
  <c r="G90" i="20"/>
  <c r="F44" i="20"/>
  <c r="H245" i="19"/>
  <c r="H44" i="20"/>
  <c r="H445" i="19"/>
  <c r="H85" i="20"/>
  <c r="H286" i="19"/>
  <c r="F85" i="20"/>
  <c r="H486" i="19"/>
  <c r="H81" i="20"/>
  <c r="H282" i="19"/>
  <c r="H482" i="19"/>
  <c r="F81" i="20"/>
  <c r="I483" i="19"/>
  <c r="I283" i="19"/>
  <c r="J82" i="20"/>
  <c r="F34" i="20"/>
  <c r="H235" i="19"/>
  <c r="H34" i="20"/>
  <c r="H435" i="19"/>
  <c r="H423" i="19"/>
  <c r="H223" i="19"/>
  <c r="H22" i="20"/>
  <c r="F22" i="20"/>
  <c r="F86" i="20"/>
  <c r="H487" i="19"/>
  <c r="H86" i="20"/>
  <c r="H287" i="19"/>
  <c r="I51" i="20"/>
  <c r="AK51" i="20"/>
  <c r="G51" i="20"/>
  <c r="H47" i="20"/>
  <c r="H248" i="19"/>
  <c r="H448" i="19"/>
  <c r="F47" i="20"/>
  <c r="AK89" i="20"/>
  <c r="G89" i="20"/>
  <c r="I89" i="20"/>
  <c r="G58" i="20"/>
  <c r="AK58" i="20"/>
  <c r="I58" i="20"/>
  <c r="I432" i="19"/>
  <c r="I232" i="19"/>
  <c r="J31" i="20"/>
  <c r="I233" i="19"/>
  <c r="I433" i="19"/>
  <c r="J32" i="20"/>
  <c r="I296" i="19"/>
  <c r="I496" i="19"/>
  <c r="J95" i="20"/>
  <c r="G76" i="20"/>
  <c r="I76" i="20"/>
  <c r="AK76" i="20"/>
  <c r="H494" i="19"/>
  <c r="H93" i="20"/>
  <c r="F93" i="20"/>
  <c r="H294" i="19"/>
  <c r="J72" i="20"/>
  <c r="I473" i="19"/>
  <c r="I273" i="19"/>
  <c r="I263" i="19"/>
  <c r="J62" i="20"/>
  <c r="I463" i="19"/>
  <c r="H272" i="19"/>
  <c r="H71" i="20"/>
  <c r="H472" i="19"/>
  <c r="F71" i="20"/>
  <c r="H281" i="19"/>
  <c r="H481" i="19"/>
  <c r="F80" i="20"/>
  <c r="H80" i="20"/>
  <c r="G17" i="20"/>
  <c r="I17" i="20"/>
  <c r="AK17" i="20"/>
  <c r="I262" i="19"/>
  <c r="J61" i="20"/>
  <c r="I462" i="19"/>
  <c r="AK52" i="20"/>
  <c r="I52" i="20"/>
  <c r="G52" i="20"/>
  <c r="AK43" i="20"/>
  <c r="I43" i="20"/>
  <c r="G43" i="20"/>
  <c r="J43" i="20"/>
  <c r="I244" i="19"/>
  <c r="I444" i="19"/>
  <c r="J48" i="20"/>
  <c r="I249" i="19"/>
  <c r="I449" i="19"/>
  <c r="H69" i="20"/>
  <c r="F69" i="20"/>
  <c r="H270" i="19"/>
  <c r="H470" i="19"/>
  <c r="H79" i="20"/>
  <c r="H480" i="19"/>
  <c r="H280" i="19"/>
  <c r="F79" i="20"/>
  <c r="H413" i="19"/>
  <c r="F12" i="20"/>
  <c r="H213" i="19"/>
  <c r="H12" i="20"/>
  <c r="J85" i="20"/>
  <c r="I286" i="19"/>
  <c r="I486" i="19"/>
  <c r="I53" i="20"/>
  <c r="G53" i="20"/>
  <c r="AK53" i="20"/>
  <c r="I254" i="19"/>
  <c r="I454" i="19"/>
  <c r="J53" i="20"/>
  <c r="AK49" i="20"/>
  <c r="I49" i="20"/>
  <c r="G49" i="20"/>
  <c r="I268" i="19"/>
  <c r="I468" i="19"/>
  <c r="J67" i="20"/>
  <c r="H498" i="19"/>
  <c r="H97" i="20"/>
  <c r="F97" i="20"/>
  <c r="H298" i="19"/>
  <c r="G81" i="20"/>
  <c r="I81" i="20"/>
  <c r="AK81" i="20"/>
  <c r="G102" i="20"/>
  <c r="AK102" i="20"/>
  <c r="I102" i="20"/>
  <c r="I227" i="19"/>
  <c r="J26" i="20"/>
  <c r="I427" i="19"/>
  <c r="H283" i="19"/>
  <c r="F82" i="20"/>
  <c r="H82" i="20"/>
  <c r="H483" i="19"/>
  <c r="J76" i="20"/>
  <c r="I477" i="19"/>
  <c r="I277" i="19"/>
  <c r="I46" i="20"/>
  <c r="AK46" i="20"/>
  <c r="G46" i="20"/>
  <c r="I63" i="20"/>
  <c r="AK63" i="20"/>
  <c r="G63" i="20"/>
  <c r="H226" i="19"/>
  <c r="H426" i="19"/>
  <c r="F25" i="20"/>
  <c r="H25" i="20"/>
  <c r="H18" i="20"/>
  <c r="H419" i="19"/>
  <c r="H219" i="19"/>
  <c r="F18" i="20"/>
  <c r="I289" i="19"/>
  <c r="J88" i="20"/>
  <c r="I489" i="19"/>
  <c r="I437" i="19"/>
  <c r="I237" i="19"/>
  <c r="J36" i="20"/>
  <c r="G59" i="20"/>
  <c r="I59" i="20"/>
  <c r="AK59" i="20"/>
  <c r="I442" i="19"/>
  <c r="I242" i="19"/>
  <c r="J41" i="20"/>
  <c r="G212" i="19"/>
  <c r="E11" i="20"/>
  <c r="G412" i="19"/>
  <c r="B12" i="19"/>
  <c r="B11" i="20" s="1"/>
  <c r="I476" i="19"/>
  <c r="J75" i="20"/>
  <c r="I276" i="19"/>
  <c r="I48" i="20"/>
  <c r="AK48" i="20"/>
  <c r="G48" i="20"/>
  <c r="I245" i="19"/>
  <c r="I445" i="19"/>
  <c r="J44" i="20"/>
  <c r="J47" i="20"/>
  <c r="I248" i="19"/>
  <c r="I448" i="19"/>
  <c r="G47" i="20"/>
  <c r="I47" i="20"/>
  <c r="AK47" i="20"/>
  <c r="I413" i="19"/>
  <c r="J12" i="20"/>
  <c r="I213" i="19"/>
  <c r="J33" i="20"/>
  <c r="I234" i="19"/>
  <c r="I434" i="19"/>
  <c r="F21" i="20"/>
  <c r="H21" i="20"/>
  <c r="H222" i="19"/>
  <c r="H422" i="19"/>
  <c r="AK29" i="20"/>
  <c r="I29" i="20"/>
  <c r="G29" i="20"/>
  <c r="F100" i="20"/>
  <c r="H100" i="20"/>
  <c r="H301" i="19"/>
  <c r="H501" i="19"/>
  <c r="G93" i="20"/>
  <c r="I93" i="20"/>
  <c r="AK93" i="20"/>
  <c r="F68" i="20"/>
  <c r="H269" i="19"/>
  <c r="H469" i="19"/>
  <c r="H68" i="20"/>
  <c r="AK91" i="20"/>
  <c r="G91" i="20"/>
  <c r="I91" i="20"/>
  <c r="G14" i="20"/>
  <c r="AK14" i="20"/>
  <c r="I14" i="20"/>
  <c r="J35" i="20"/>
  <c r="I236" i="19"/>
  <c r="I436" i="19"/>
  <c r="G77" i="20"/>
  <c r="I77" i="20"/>
  <c r="AK77" i="20"/>
  <c r="AK12" i="20"/>
  <c r="I12" i="20"/>
  <c r="G12" i="20"/>
  <c r="H259" i="19"/>
  <c r="H58" i="20"/>
  <c r="F58" i="20"/>
  <c r="H459" i="19"/>
  <c r="I97" i="20"/>
  <c r="AK97" i="20"/>
  <c r="G97" i="20"/>
  <c r="I42" i="20"/>
  <c r="AK42" i="20"/>
  <c r="G42" i="20"/>
  <c r="J100" i="20"/>
  <c r="I301" i="19"/>
  <c r="I501" i="19"/>
  <c r="G99" i="20"/>
  <c r="I99" i="20"/>
  <c r="AK99" i="20"/>
  <c r="AK72" i="20"/>
  <c r="I72" i="20"/>
  <c r="G72" i="20"/>
  <c r="G23" i="20"/>
  <c r="I23" i="20"/>
  <c r="AK23" i="20"/>
  <c r="I455" i="19"/>
  <c r="J54" i="20"/>
  <c r="I255" i="19"/>
  <c r="J92" i="20"/>
  <c r="I493" i="19"/>
  <c r="I293" i="19"/>
  <c r="I497" i="19"/>
  <c r="J96" i="20"/>
  <c r="I297" i="19"/>
  <c r="F96" i="20"/>
  <c r="H497" i="19"/>
  <c r="H297" i="19"/>
  <c r="H96" i="20"/>
  <c r="G56" i="20"/>
  <c r="I56" i="20"/>
  <c r="AK56" i="20"/>
  <c r="AK82" i="20"/>
  <c r="G82" i="20"/>
  <c r="I82" i="20"/>
  <c r="AK92" i="20"/>
  <c r="G92" i="20"/>
  <c r="I92" i="20"/>
  <c r="F39" i="20"/>
  <c r="H39" i="20"/>
  <c r="H240" i="19"/>
  <c r="H440" i="19"/>
  <c r="J77" i="20"/>
  <c r="I278" i="19"/>
  <c r="I478" i="19"/>
  <c r="H45" i="20"/>
  <c r="H246" i="19"/>
  <c r="H446" i="19"/>
  <c r="F45" i="20"/>
  <c r="I88" i="20"/>
  <c r="G88" i="20"/>
  <c r="AK88" i="20"/>
  <c r="I85" i="20"/>
  <c r="AK85" i="20"/>
  <c r="G85" i="20"/>
  <c r="AK21" i="20"/>
  <c r="G21" i="20"/>
  <c r="I21" i="20"/>
  <c r="I70" i="20"/>
  <c r="G70" i="20"/>
  <c r="AK70" i="20"/>
  <c r="J29" i="20"/>
  <c r="I430" i="19"/>
  <c r="I230" i="19"/>
  <c r="AK62" i="20"/>
  <c r="G62" i="20"/>
  <c r="I62" i="20"/>
  <c r="H46" i="20"/>
  <c r="H247" i="19"/>
  <c r="F46" i="20"/>
  <c r="H447" i="19"/>
  <c r="F92" i="20"/>
  <c r="H493" i="19"/>
  <c r="H92" i="20"/>
  <c r="H293" i="19"/>
  <c r="I80" i="20"/>
  <c r="G80" i="20"/>
  <c r="AK80" i="20"/>
  <c r="H63" i="20"/>
  <c r="F63" i="20"/>
  <c r="H264" i="19"/>
  <c r="H464" i="19"/>
  <c r="I37" i="20"/>
  <c r="AK37" i="20"/>
  <c r="G37" i="20"/>
  <c r="I25" i="20"/>
  <c r="AK25" i="20"/>
  <c r="G25" i="20"/>
  <c r="G28" i="20"/>
  <c r="I28" i="20"/>
  <c r="AK28" i="20"/>
  <c r="G96" i="20"/>
  <c r="I96" i="20"/>
  <c r="AK96" i="20"/>
  <c r="I474" i="19"/>
  <c r="J73" i="20"/>
  <c r="I274" i="19"/>
  <c r="I470" i="19"/>
  <c r="J69" i="20"/>
  <c r="I270" i="19"/>
  <c r="G57" i="20"/>
  <c r="AK57" i="20"/>
  <c r="I57" i="20"/>
  <c r="D12" i="19"/>
  <c r="E13" i="29"/>
  <c r="F77" i="20"/>
  <c r="H278" i="19"/>
  <c r="H478" i="19"/>
  <c r="H77" i="20"/>
  <c r="H467" i="19"/>
  <c r="H267" i="19"/>
  <c r="H66" i="20"/>
  <c r="F66" i="20"/>
  <c r="J30" i="20"/>
  <c r="I431" i="19"/>
  <c r="I231" i="19"/>
  <c r="H460" i="19"/>
  <c r="H260" i="19"/>
  <c r="H59" i="20"/>
  <c r="F59" i="20"/>
  <c r="I456" i="19"/>
  <c r="J55" i="20"/>
  <c r="I256" i="19"/>
  <c r="J51" i="20"/>
  <c r="I252" i="19"/>
  <c r="I452" i="19"/>
  <c r="G31" i="20"/>
  <c r="I31" i="20"/>
  <c r="AK31" i="20"/>
  <c r="F26" i="20"/>
  <c r="H427" i="19"/>
  <c r="H227" i="19"/>
  <c r="H26" i="20"/>
  <c r="AK60" i="20"/>
  <c r="I60" i="20"/>
  <c r="G60" i="20"/>
  <c r="F99" i="20"/>
  <c r="H300" i="19"/>
  <c r="H500" i="19"/>
  <c r="H99" i="20"/>
  <c r="H473" i="19"/>
  <c r="H273" i="19"/>
  <c r="H72" i="20"/>
  <c r="F72" i="20"/>
  <c r="H488" i="19"/>
  <c r="H87" i="20"/>
  <c r="F87" i="20"/>
  <c r="H288" i="19"/>
  <c r="I472" i="19"/>
  <c r="J71" i="20"/>
  <c r="I272" i="19"/>
  <c r="H495" i="19"/>
  <c r="H295" i="19"/>
  <c r="H94" i="20"/>
  <c r="F94" i="20"/>
  <c r="I34" i="20"/>
  <c r="AK34" i="20"/>
  <c r="G34" i="20"/>
  <c r="H14" i="20"/>
  <c r="F14" i="20"/>
  <c r="H215" i="19"/>
  <c r="H415" i="19"/>
  <c r="I41" i="20"/>
  <c r="G41" i="20"/>
  <c r="AK41" i="20"/>
  <c r="I453" i="19"/>
  <c r="J52" i="20"/>
  <c r="I253" i="19"/>
  <c r="J78" i="20"/>
  <c r="I479" i="19"/>
  <c r="I279" i="19"/>
  <c r="J90" i="20"/>
  <c r="I491" i="19"/>
  <c r="I291" i="19"/>
  <c r="I225" i="19"/>
  <c r="J24" i="20"/>
  <c r="I425" i="19"/>
  <c r="I83" i="20"/>
  <c r="G83" i="20"/>
  <c r="AK83" i="20"/>
  <c r="H250" i="19"/>
  <c r="F49" i="20"/>
  <c r="H450" i="19"/>
  <c r="H49" i="20"/>
  <c r="H67" i="20"/>
  <c r="H268" i="19"/>
  <c r="H468" i="19"/>
  <c r="F67" i="20"/>
  <c r="I422" i="19"/>
  <c r="I222" i="19"/>
  <c r="J21" i="20"/>
  <c r="H60" i="20"/>
  <c r="H461" i="19"/>
  <c r="F60" i="20"/>
  <c r="H261" i="19"/>
  <c r="H216" i="19"/>
  <c r="H416" i="19"/>
  <c r="H15" i="20"/>
  <c r="F15" i="20"/>
  <c r="I87" i="20"/>
  <c r="G87" i="20"/>
  <c r="AK87" i="20"/>
  <c r="I492" i="19"/>
  <c r="I292" i="19"/>
  <c r="J91" i="20"/>
  <c r="I475" i="19"/>
  <c r="I275" i="19"/>
  <c r="J74" i="20"/>
  <c r="I418" i="19"/>
  <c r="J17" i="20"/>
  <c r="I218" i="19"/>
  <c r="AK39" i="20"/>
  <c r="I39" i="20"/>
  <c r="G39" i="20"/>
  <c r="H52" i="20"/>
  <c r="F52" i="20"/>
  <c r="H453" i="19"/>
  <c r="H253" i="19"/>
  <c r="I426" i="19"/>
  <c r="J25" i="20"/>
  <c r="I226" i="19"/>
  <c r="H279" i="19"/>
  <c r="H78" i="20"/>
  <c r="F78" i="20"/>
  <c r="H479" i="19"/>
  <c r="H276" i="19"/>
  <c r="F75" i="20"/>
  <c r="H476" i="19"/>
  <c r="H75" i="20"/>
  <c r="H30" i="20"/>
  <c r="F30" i="20"/>
  <c r="H431" i="19"/>
  <c r="H231" i="19"/>
  <c r="I287" i="19"/>
  <c r="I487" i="19"/>
  <c r="J86" i="20"/>
  <c r="H88" i="20"/>
  <c r="H489" i="19"/>
  <c r="H289" i="19"/>
  <c r="F88" i="20"/>
  <c r="H237" i="19"/>
  <c r="F36" i="20"/>
  <c r="H36" i="20"/>
  <c r="H437" i="19"/>
  <c r="F57" i="20"/>
  <c r="H57" i="20"/>
  <c r="H458" i="19"/>
  <c r="H258" i="19"/>
  <c r="AK36" i="20"/>
  <c r="I36" i="20"/>
  <c r="G36" i="20"/>
  <c r="J59" i="20"/>
  <c r="I260" i="19"/>
  <c r="I460" i="19"/>
  <c r="C36" i="17"/>
  <c r="B36" i="22" s="1"/>
  <c r="B36" i="17" s="1"/>
  <c r="K32" i="46"/>
  <c r="AN4" i="20" l="1"/>
  <c r="AP4" i="20"/>
  <c r="AL4" i="20" s="1"/>
  <c r="AP10" i="20"/>
  <c r="AL10" i="20" s="1"/>
  <c r="AN10" i="20"/>
  <c r="AN2" i="20"/>
  <c r="AP2" i="20"/>
  <c r="AL2" i="20" s="1"/>
  <c r="AP9" i="20"/>
  <c r="AL9" i="20" s="1"/>
  <c r="AN9" i="20"/>
  <c r="AN7" i="20"/>
  <c r="AP7" i="20"/>
  <c r="AL7" i="20" s="1"/>
  <c r="AP5" i="20"/>
  <c r="AL5" i="20" s="1"/>
  <c r="AN5" i="20"/>
  <c r="AP6" i="20"/>
  <c r="AL6" i="20" s="1"/>
  <c r="AN6" i="20"/>
  <c r="AN3" i="20"/>
  <c r="AP3" i="20"/>
  <c r="AL3" i="20" s="1"/>
  <c r="AN8" i="20"/>
  <c r="AP8" i="20"/>
  <c r="AL8" i="20" s="1"/>
  <c r="AN25" i="20"/>
  <c r="AL25" i="20"/>
  <c r="AM25" i="20" s="1"/>
  <c r="AP25" i="20"/>
  <c r="AN72" i="20"/>
  <c r="AP72" i="20"/>
  <c r="AL72" i="20"/>
  <c r="AM72" i="20" s="1"/>
  <c r="AL42" i="20"/>
  <c r="AM42" i="20" s="1"/>
  <c r="AN42" i="20"/>
  <c r="AP42" i="20"/>
  <c r="AP87" i="20"/>
  <c r="AL87" i="20"/>
  <c r="AM87" i="20" s="1"/>
  <c r="AN87" i="20"/>
  <c r="AN60" i="20"/>
  <c r="AP60" i="20"/>
  <c r="AL60" i="20"/>
  <c r="AM60" i="20" s="1"/>
  <c r="AP57" i="20"/>
  <c r="AL57" i="20"/>
  <c r="AM57" i="20" s="1"/>
  <c r="AN57" i="20"/>
  <c r="AL96" i="20"/>
  <c r="AM96" i="20" s="1"/>
  <c r="AN96" i="20"/>
  <c r="AP96" i="20"/>
  <c r="AP80" i="20"/>
  <c r="AL80" i="20"/>
  <c r="AM80" i="20" s="1"/>
  <c r="AN80" i="20"/>
  <c r="AP85" i="20"/>
  <c r="AL85" i="20"/>
  <c r="AM85" i="20" s="1"/>
  <c r="AN85" i="20"/>
  <c r="AP99" i="20"/>
  <c r="AL99" i="20"/>
  <c r="AM99" i="20" s="1"/>
  <c r="AN99" i="20"/>
  <c r="AN29" i="20"/>
  <c r="AP29" i="20"/>
  <c r="AL29" i="20"/>
  <c r="AM29" i="20" s="1"/>
  <c r="G11" i="20"/>
  <c r="I11" i="20"/>
  <c r="AK11" i="20"/>
  <c r="A97" i="20"/>
  <c r="A72" i="20"/>
  <c r="A95" i="20"/>
  <c r="A77" i="20"/>
  <c r="A59" i="20"/>
  <c r="A91" i="20"/>
  <c r="A68" i="20"/>
  <c r="A44" i="20"/>
  <c r="A15" i="20"/>
  <c r="A83" i="20"/>
  <c r="A36" i="20"/>
  <c r="A70" i="20"/>
  <c r="A27" i="20"/>
  <c r="A71" i="20"/>
  <c r="A54" i="20"/>
  <c r="A65" i="20"/>
  <c r="A58" i="20"/>
  <c r="A79" i="20"/>
  <c r="A17" i="20"/>
  <c r="A20" i="20"/>
  <c r="A52" i="20"/>
  <c r="A66" i="20"/>
  <c r="A61" i="20"/>
  <c r="A100" i="20"/>
  <c r="A93" i="20"/>
  <c r="A90" i="20"/>
  <c r="A11" i="20"/>
  <c r="A67" i="20"/>
  <c r="A35" i="20"/>
  <c r="A75" i="20"/>
  <c r="A88" i="20"/>
  <c r="A57" i="20"/>
  <c r="A82" i="20"/>
  <c r="A94" i="20"/>
  <c r="A85" i="20"/>
  <c r="A96" i="20"/>
  <c r="A84" i="20"/>
  <c r="A87" i="20"/>
  <c r="A22" i="20"/>
  <c r="A56" i="20"/>
  <c r="A26" i="20"/>
  <c r="A50" i="20"/>
  <c r="A28" i="20"/>
  <c r="A73" i="20"/>
  <c r="A39" i="20"/>
  <c r="A64" i="20"/>
  <c r="A34" i="20"/>
  <c r="A51" i="20"/>
  <c r="A45" i="20"/>
  <c r="A63" i="20"/>
  <c r="A33" i="20"/>
  <c r="A48" i="20"/>
  <c r="A99" i="20"/>
  <c r="A69" i="20"/>
  <c r="A13" i="20"/>
  <c r="A25" i="20"/>
  <c r="A23" i="20"/>
  <c r="A89" i="20"/>
  <c r="A18" i="20"/>
  <c r="A86" i="20"/>
  <c r="A49" i="20"/>
  <c r="A80" i="20"/>
  <c r="A30" i="20"/>
  <c r="A19" i="20"/>
  <c r="A81" i="20"/>
  <c r="A12" i="20"/>
  <c r="A55" i="20"/>
  <c r="A31" i="20"/>
  <c r="A37" i="20"/>
  <c r="A101" i="20"/>
  <c r="A74" i="20"/>
  <c r="A102" i="20"/>
  <c r="A32" i="20"/>
  <c r="A41" i="20"/>
  <c r="A38" i="20"/>
  <c r="A53" i="20"/>
  <c r="A21" i="20"/>
  <c r="A16" i="20"/>
  <c r="A78" i="20"/>
  <c r="A60" i="20"/>
  <c r="A92" i="20"/>
  <c r="A29" i="20"/>
  <c r="A98" i="20"/>
  <c r="A62" i="20"/>
  <c r="A46" i="20"/>
  <c r="A14" i="20"/>
  <c r="A40" i="20"/>
  <c r="A43" i="20"/>
  <c r="A24" i="20"/>
  <c r="A42" i="20"/>
  <c r="A47" i="20"/>
  <c r="A76" i="20"/>
  <c r="AP58" i="20"/>
  <c r="AL58" i="20"/>
  <c r="AM58" i="20" s="1"/>
  <c r="AN58" i="20"/>
  <c r="AP89" i="20"/>
  <c r="AL89" i="20"/>
  <c r="AM89" i="20" s="1"/>
  <c r="AN89" i="20"/>
  <c r="AN18" i="20"/>
  <c r="AP18" i="20"/>
  <c r="AL18" i="20"/>
  <c r="AM18" i="20" s="1"/>
  <c r="AP32" i="20"/>
  <c r="AL32" i="20"/>
  <c r="AM32" i="20" s="1"/>
  <c r="AN32" i="20"/>
  <c r="AP68" i="20"/>
  <c r="AL68" i="20"/>
  <c r="AM68" i="20" s="1"/>
  <c r="AN68" i="20"/>
  <c r="AL50" i="20"/>
  <c r="AM50" i="20" s="1"/>
  <c r="AN50" i="20"/>
  <c r="AP50" i="20"/>
  <c r="AL84" i="20"/>
  <c r="AM84" i="20" s="1"/>
  <c r="AN84" i="20"/>
  <c r="AP84" i="20"/>
  <c r="AP20" i="20"/>
  <c r="AL20" i="20"/>
  <c r="AM20" i="20" s="1"/>
  <c r="AN20" i="20"/>
  <c r="AL78" i="20"/>
  <c r="AM78" i="20" s="1"/>
  <c r="AN78" i="20"/>
  <c r="AP78" i="20"/>
  <c r="AN13" i="20"/>
  <c r="AP13" i="20"/>
  <c r="AL13" i="20" s="1"/>
  <c r="AL35" i="20"/>
  <c r="AM35" i="20" s="1"/>
  <c r="AP35" i="20"/>
  <c r="AN35" i="20"/>
  <c r="AN36" i="20"/>
  <c r="AP36" i="20"/>
  <c r="AL36" i="20"/>
  <c r="AM36" i="20" s="1"/>
  <c r="AP31" i="20"/>
  <c r="AN31" i="20"/>
  <c r="AL31" i="20"/>
  <c r="AM31" i="20" s="1"/>
  <c r="AL48" i="20"/>
  <c r="AM48" i="20" s="1"/>
  <c r="AN48" i="20"/>
  <c r="AP48" i="20"/>
  <c r="AP59" i="20"/>
  <c r="AL59" i="20"/>
  <c r="AM59" i="20" s="1"/>
  <c r="AN59" i="20"/>
  <c r="AN81" i="20"/>
  <c r="AP81" i="20"/>
  <c r="AL81" i="20"/>
  <c r="AM81" i="20" s="1"/>
  <c r="AL49" i="20"/>
  <c r="AM49" i="20" s="1"/>
  <c r="AN49" i="20"/>
  <c r="AP49" i="20"/>
  <c r="AP53" i="20"/>
  <c r="AL53" i="20"/>
  <c r="AM53" i="20" s="1"/>
  <c r="AN53" i="20"/>
  <c r="AL90" i="20"/>
  <c r="AM90" i="20" s="1"/>
  <c r="AN90" i="20"/>
  <c r="AP90" i="20"/>
  <c r="AL30" i="20"/>
  <c r="AM30" i="20" s="1"/>
  <c r="AN30" i="20"/>
  <c r="AP30" i="20"/>
  <c r="AP26" i="20"/>
  <c r="AL26" i="20"/>
  <c r="AM26" i="20" s="1"/>
  <c r="AN26" i="20"/>
  <c r="AL65" i="20"/>
  <c r="AM65" i="20" s="1"/>
  <c r="AN65" i="20"/>
  <c r="AP65" i="20"/>
  <c r="AL86" i="20"/>
  <c r="AM86" i="20" s="1"/>
  <c r="AN86" i="20"/>
  <c r="AP86" i="20"/>
  <c r="AN38" i="20"/>
  <c r="AL38" i="20"/>
  <c r="AM38" i="20" s="1"/>
  <c r="AP38" i="20"/>
  <c r="AN98" i="20"/>
  <c r="AP98" i="20"/>
  <c r="AL98" i="20"/>
  <c r="AM98" i="20" s="1"/>
  <c r="AN44" i="20"/>
  <c r="AP44" i="20"/>
  <c r="AL44" i="20"/>
  <c r="AM44" i="20" s="1"/>
  <c r="AP24" i="20"/>
  <c r="AN24" i="20"/>
  <c r="AL24" i="20"/>
  <c r="AM24" i="20" s="1"/>
  <c r="AP19" i="20"/>
  <c r="AL19" i="20"/>
  <c r="AM19" i="20" s="1"/>
  <c r="AN19" i="20"/>
  <c r="AN79" i="20"/>
  <c r="AP79" i="20"/>
  <c r="AL79" i="20"/>
  <c r="AM79" i="20" s="1"/>
  <c r="AN41" i="20"/>
  <c r="AP41" i="20"/>
  <c r="AL41" i="20"/>
  <c r="AM41" i="20" s="1"/>
  <c r="AL34" i="20"/>
  <c r="AM34" i="20" s="1"/>
  <c r="AN34" i="20"/>
  <c r="AP34" i="20"/>
  <c r="AN62" i="20"/>
  <c r="AP62" i="20"/>
  <c r="AL62" i="20"/>
  <c r="AM62" i="20" s="1"/>
  <c r="AP70" i="20"/>
  <c r="AL70" i="20"/>
  <c r="AM70" i="20" s="1"/>
  <c r="AN70" i="20"/>
  <c r="AL82" i="20"/>
  <c r="AM82" i="20" s="1"/>
  <c r="AN82" i="20"/>
  <c r="AP82" i="20"/>
  <c r="AN39" i="20"/>
  <c r="AP39" i="20"/>
  <c r="AL39" i="20"/>
  <c r="AM39" i="20" s="1"/>
  <c r="AP83" i="20"/>
  <c r="AL83" i="20"/>
  <c r="AM83" i="20" s="1"/>
  <c r="AN83" i="20"/>
  <c r="H412" i="19"/>
  <c r="F11" i="20"/>
  <c r="H11" i="20"/>
  <c r="H212" i="19"/>
  <c r="AL37" i="20"/>
  <c r="AM37" i="20" s="1"/>
  <c r="AN37" i="20"/>
  <c r="AP37" i="20"/>
  <c r="AN21" i="20"/>
  <c r="AL21" i="20"/>
  <c r="AM21" i="20" s="1"/>
  <c r="AP21" i="20"/>
  <c r="AL88" i="20"/>
  <c r="AM88" i="20" s="1"/>
  <c r="AN88" i="20"/>
  <c r="AP88" i="20"/>
  <c r="AL92" i="20"/>
  <c r="AM92" i="20" s="1"/>
  <c r="AP92" i="20"/>
  <c r="AN92" i="20"/>
  <c r="AL56" i="20"/>
  <c r="AM56" i="20" s="1"/>
  <c r="AN56" i="20"/>
  <c r="AP56" i="20"/>
  <c r="AN23" i="20"/>
  <c r="AL23" i="20"/>
  <c r="AM23" i="20" s="1"/>
  <c r="AP23" i="20"/>
  <c r="AN97" i="20"/>
  <c r="AL97" i="20"/>
  <c r="AM97" i="20" s="1"/>
  <c r="AP97" i="20"/>
  <c r="AN12" i="20"/>
  <c r="AP12" i="20"/>
  <c r="AL12" i="20" s="1"/>
  <c r="AP14" i="20"/>
  <c r="AL14" i="20" s="1"/>
  <c r="AN14" i="20"/>
  <c r="AP91" i="20"/>
  <c r="AL91" i="20"/>
  <c r="AM91" i="20" s="1"/>
  <c r="AN91" i="20"/>
  <c r="AL46" i="20"/>
  <c r="AM46" i="20" s="1"/>
  <c r="AN46" i="20"/>
  <c r="AP46" i="20"/>
  <c r="AP52" i="20"/>
  <c r="AL52" i="20"/>
  <c r="AM52" i="20" s="1"/>
  <c r="AN52" i="20"/>
  <c r="AP17" i="20"/>
  <c r="AN17" i="20"/>
  <c r="AL17" i="20"/>
  <c r="AM17" i="20" s="1"/>
  <c r="AL51" i="20"/>
  <c r="AM51" i="20" s="1"/>
  <c r="AN51" i="20"/>
  <c r="AP51" i="20"/>
  <c r="AL55" i="20"/>
  <c r="AM55" i="20" s="1"/>
  <c r="AP55" i="20"/>
  <c r="AN55" i="20"/>
  <c r="AN61" i="20"/>
  <c r="AP61" i="20"/>
  <c r="AL61" i="20"/>
  <c r="AM61" i="20" s="1"/>
  <c r="AN27" i="20"/>
  <c r="AP27" i="20"/>
  <c r="AL27" i="20"/>
  <c r="AM27" i="20" s="1"/>
  <c r="AL67" i="20"/>
  <c r="AM67" i="20" s="1"/>
  <c r="AN67" i="20"/>
  <c r="AP67" i="20"/>
  <c r="AN16" i="20"/>
  <c r="AL16" i="20"/>
  <c r="AM16" i="20" s="1"/>
  <c r="AP16" i="20"/>
  <c r="AP54" i="20"/>
  <c r="AL54" i="20"/>
  <c r="AM54" i="20" s="1"/>
  <c r="AN54" i="20"/>
  <c r="AL69" i="20"/>
  <c r="AM69" i="20" s="1"/>
  <c r="AN69" i="20"/>
  <c r="AP69" i="20"/>
  <c r="I212" i="19"/>
  <c r="J11" i="20"/>
  <c r="I412" i="19"/>
  <c r="AN45" i="20"/>
  <c r="AP45" i="20"/>
  <c r="AL45" i="20"/>
  <c r="AM45" i="20" s="1"/>
  <c r="AL64" i="20"/>
  <c r="AM64" i="20" s="1"/>
  <c r="AN64" i="20"/>
  <c r="AP64" i="20"/>
  <c r="AL28" i="20"/>
  <c r="AM28" i="20" s="1"/>
  <c r="AN28" i="20"/>
  <c r="AP28" i="20"/>
  <c r="AP77" i="20"/>
  <c r="AN77" i="20"/>
  <c r="AL77" i="20"/>
  <c r="AM77" i="20" s="1"/>
  <c r="AL93" i="20"/>
  <c r="AM93" i="20" s="1"/>
  <c r="AN93" i="20"/>
  <c r="AP93" i="20"/>
  <c r="AL47" i="20"/>
  <c r="AM47" i="20" s="1"/>
  <c r="AN47" i="20"/>
  <c r="AP47" i="20"/>
  <c r="AN63" i="20"/>
  <c r="AL63" i="20"/>
  <c r="AM63" i="20" s="1"/>
  <c r="AP63" i="20"/>
  <c r="AN102" i="20"/>
  <c r="AL102" i="20"/>
  <c r="AM102" i="20" s="1"/>
  <c r="AP102" i="20"/>
  <c r="AL43" i="20"/>
  <c r="AM43" i="20" s="1"/>
  <c r="AP43" i="20"/>
  <c r="AN43" i="20"/>
  <c r="AL76" i="20"/>
  <c r="AM76" i="20" s="1"/>
  <c r="AN76" i="20"/>
  <c r="AP76" i="20"/>
  <c r="AL40" i="20"/>
  <c r="AM40" i="20" s="1"/>
  <c r="AN40" i="20"/>
  <c r="AP40" i="20"/>
  <c r="AP75" i="20"/>
  <c r="AL75" i="20"/>
  <c r="AM75" i="20" s="1"/>
  <c r="AN75" i="20"/>
  <c r="AL101" i="20"/>
  <c r="AM101" i="20" s="1"/>
  <c r="AN101" i="20"/>
  <c r="AP101" i="20"/>
  <c r="B46" i="29"/>
  <c r="B87" i="29"/>
  <c r="B84" i="29"/>
  <c r="B25" i="29"/>
  <c r="B76" i="29"/>
  <c r="B103" i="29"/>
  <c r="B102" i="29"/>
  <c r="B49" i="29"/>
  <c r="B19" i="29"/>
  <c r="B28" i="29"/>
  <c r="B88" i="29"/>
  <c r="B56" i="29"/>
  <c r="B68" i="29"/>
  <c r="B29" i="29"/>
  <c r="B26" i="29"/>
  <c r="B78" i="29"/>
  <c r="B13" i="29"/>
  <c r="B99" i="29"/>
  <c r="B93" i="29"/>
  <c r="B54" i="29"/>
  <c r="B18" i="29"/>
  <c r="B33" i="29"/>
  <c r="B50" i="29"/>
  <c r="B70" i="29"/>
  <c r="B96" i="29"/>
  <c r="B80" i="29"/>
  <c r="B67" i="29"/>
  <c r="B20" i="29"/>
  <c r="B38" i="29"/>
  <c r="B63" i="29"/>
  <c r="B8" i="29"/>
  <c r="B91" i="29"/>
  <c r="B9" i="29"/>
  <c r="B90" i="29"/>
  <c r="B89" i="29"/>
  <c r="B58" i="29"/>
  <c r="B24" i="29"/>
  <c r="B37" i="29"/>
  <c r="B66" i="29"/>
  <c r="B94" i="29"/>
  <c r="B72" i="29"/>
  <c r="B48" i="29"/>
  <c r="B51" i="29"/>
  <c r="B43" i="29"/>
  <c r="B60" i="29"/>
  <c r="B39" i="29"/>
  <c r="B32" i="29"/>
  <c r="B45" i="29"/>
  <c r="B30" i="29"/>
  <c r="B23" i="29"/>
  <c r="B42" i="29"/>
  <c r="B27" i="29"/>
  <c r="B83" i="29"/>
  <c r="B77" i="29"/>
  <c r="B85" i="29"/>
  <c r="B62" i="29"/>
  <c r="B36" i="29"/>
  <c r="B16" i="29"/>
  <c r="B64" i="29"/>
  <c r="B69" i="29"/>
  <c r="B65" i="29"/>
  <c r="B79" i="29"/>
  <c r="B73" i="29"/>
  <c r="B55" i="29"/>
  <c r="B12" i="29"/>
  <c r="B81" i="29"/>
  <c r="B100" i="29"/>
  <c r="B5" i="29"/>
  <c r="B31" i="29"/>
  <c r="B98" i="29"/>
  <c r="B17" i="29"/>
  <c r="B41" i="29"/>
  <c r="B71" i="29"/>
  <c r="B7" i="29"/>
  <c r="B53" i="29"/>
  <c r="B101" i="29"/>
  <c r="B40" i="29"/>
  <c r="B34" i="29"/>
  <c r="B61" i="29"/>
  <c r="B10" i="29"/>
  <c r="B97" i="29"/>
  <c r="B35" i="29"/>
  <c r="B95" i="29"/>
  <c r="B22" i="29"/>
  <c r="B75" i="29"/>
  <c r="B15" i="29"/>
  <c r="B11" i="29"/>
  <c r="B14" i="29"/>
  <c r="B44" i="29"/>
  <c r="B47" i="29"/>
  <c r="B6" i="29"/>
  <c r="B21" i="29"/>
  <c r="B86" i="29"/>
  <c r="B57" i="29"/>
  <c r="B82" i="29"/>
  <c r="B52" i="29"/>
  <c r="B92" i="29"/>
  <c r="B104" i="29"/>
  <c r="B74" i="29"/>
  <c r="B4" i="29"/>
  <c r="B59" i="29"/>
  <c r="AN71" i="20"/>
  <c r="AP71" i="20"/>
  <c r="AL71" i="20"/>
  <c r="AM71" i="20" s="1"/>
  <c r="AL22" i="20"/>
  <c r="AM22" i="20" s="1"/>
  <c r="AN22" i="20"/>
  <c r="AP22" i="20"/>
  <c r="AP73" i="20"/>
  <c r="AL73" i="20"/>
  <c r="AM73" i="20" s="1"/>
  <c r="AN73" i="20"/>
  <c r="AL100" i="20"/>
  <c r="AM100" i="20" s="1"/>
  <c r="AN100" i="20"/>
  <c r="AP100" i="20"/>
  <c r="AN33" i="20"/>
  <c r="AP33" i="20"/>
  <c r="AL33" i="20"/>
  <c r="AM33" i="20" s="1"/>
  <c r="AL94" i="20"/>
  <c r="AM94" i="20" s="1"/>
  <c r="AN94" i="20"/>
  <c r="AP94" i="20"/>
  <c r="AN74" i="20"/>
  <c r="AP74" i="20"/>
  <c r="AL74" i="20"/>
  <c r="AM74" i="20" s="1"/>
  <c r="AP95" i="20"/>
  <c r="AN95" i="20"/>
  <c r="AL95" i="20"/>
  <c r="AM95" i="20" s="1"/>
  <c r="AN15" i="20"/>
  <c r="AP15" i="20"/>
  <c r="AL15" i="20" s="1"/>
  <c r="AL66" i="20"/>
  <c r="AM66" i="20" s="1"/>
  <c r="AP66" i="20"/>
  <c r="AN66" i="20"/>
  <c r="C37" i="17"/>
  <c r="B37" i="22" s="1"/>
  <c r="B37" i="17" s="1"/>
  <c r="K33" i="46"/>
  <c r="P82" i="29" l="1"/>
  <c r="AP82" i="29"/>
  <c r="N82" i="29"/>
  <c r="S82" i="29"/>
  <c r="AA82" i="29" s="1"/>
  <c r="AH82" i="29"/>
  <c r="AL82" i="29"/>
  <c r="BH82" i="29"/>
  <c r="AN82" i="29"/>
  <c r="AQ82" i="29"/>
  <c r="AY82" i="29" s="1"/>
  <c r="J82" i="29"/>
  <c r="L82" i="29"/>
  <c r="AJ82" i="29"/>
  <c r="R82" i="29"/>
  <c r="L6" i="29"/>
  <c r="J6" i="29"/>
  <c r="AJ6" i="29"/>
  <c r="AH6" i="29"/>
  <c r="P6" i="29"/>
  <c r="BH6" i="29"/>
  <c r="AP6" i="29"/>
  <c r="AQ6" i="29" s="1"/>
  <c r="AY6" i="29" s="1"/>
  <c r="AN6" i="29"/>
  <c r="R6" i="29"/>
  <c r="S6" i="29" s="1"/>
  <c r="AA6" i="29" s="1"/>
  <c r="N6" i="29"/>
  <c r="AL6" i="29"/>
  <c r="AP95" i="29"/>
  <c r="AN95" i="29"/>
  <c r="S95" i="29"/>
  <c r="AA95" i="29" s="1"/>
  <c r="AL95" i="29"/>
  <c r="J95" i="29"/>
  <c r="BH95" i="29"/>
  <c r="AQ95" i="29"/>
  <c r="AY95" i="29" s="1"/>
  <c r="R95" i="29"/>
  <c r="AJ95" i="29"/>
  <c r="AH95" i="29"/>
  <c r="N95" i="29"/>
  <c r="P95" i="29"/>
  <c r="L95" i="29"/>
  <c r="L53" i="29"/>
  <c r="N53" i="29"/>
  <c r="AP53" i="29"/>
  <c r="AQ53" i="29"/>
  <c r="AY53" i="29" s="1"/>
  <c r="AL53" i="29"/>
  <c r="AJ53" i="29"/>
  <c r="R53" i="29"/>
  <c r="AH53" i="29"/>
  <c r="P53" i="29"/>
  <c r="BH53" i="29"/>
  <c r="S53" i="29"/>
  <c r="AA53" i="29" s="1"/>
  <c r="AN53" i="29"/>
  <c r="J53" i="29"/>
  <c r="R100" i="29"/>
  <c r="AL100" i="29"/>
  <c r="AN100" i="29"/>
  <c r="AP100" i="29"/>
  <c r="AH100" i="29"/>
  <c r="P100" i="29"/>
  <c r="N100" i="29"/>
  <c r="AJ100" i="29"/>
  <c r="BH100" i="29"/>
  <c r="J100" i="29"/>
  <c r="S100" i="29"/>
  <c r="AA100" i="29" s="1"/>
  <c r="L100" i="29"/>
  <c r="AQ100" i="29"/>
  <c r="AY100" i="29" s="1"/>
  <c r="AN73" i="29"/>
  <c r="AL73" i="29"/>
  <c r="AP73" i="29"/>
  <c r="R73" i="29"/>
  <c r="P73" i="29"/>
  <c r="N73" i="29"/>
  <c r="L73" i="29"/>
  <c r="AJ73" i="29"/>
  <c r="AQ73" i="29"/>
  <c r="AY73" i="29" s="1"/>
  <c r="S73" i="29"/>
  <c r="AA73" i="29" s="1"/>
  <c r="J73" i="29"/>
  <c r="AH73" i="29"/>
  <c r="BH73" i="29"/>
  <c r="L85" i="29"/>
  <c r="AN85" i="29"/>
  <c r="BH85" i="29"/>
  <c r="N85" i="29"/>
  <c r="P85" i="29"/>
  <c r="R85" i="29"/>
  <c r="J85" i="29"/>
  <c r="AH85" i="29"/>
  <c r="AP85" i="29"/>
  <c r="AJ85" i="29"/>
  <c r="AL85" i="29"/>
  <c r="S85" i="29"/>
  <c r="AA85" i="29" s="1"/>
  <c r="AQ85" i="29"/>
  <c r="AY85" i="29" s="1"/>
  <c r="N32" i="29"/>
  <c r="P32" i="29"/>
  <c r="AJ32" i="29"/>
  <c r="AL32" i="29"/>
  <c r="AN32" i="29"/>
  <c r="AH32" i="29"/>
  <c r="S32" i="29"/>
  <c r="AA32" i="29" s="1"/>
  <c r="BH32" i="29"/>
  <c r="AP32" i="29"/>
  <c r="J32" i="29"/>
  <c r="L32" i="29"/>
  <c r="R32" i="29"/>
  <c r="AQ32" i="29"/>
  <c r="AY32" i="29" s="1"/>
  <c r="N51" i="29"/>
  <c r="AJ51" i="29"/>
  <c r="L51" i="29"/>
  <c r="AH51" i="29"/>
  <c r="P51" i="29"/>
  <c r="AL51" i="29"/>
  <c r="AN51" i="29"/>
  <c r="AQ51" i="29"/>
  <c r="AY51" i="29" s="1"/>
  <c r="S51" i="29"/>
  <c r="AA51" i="29" s="1"/>
  <c r="J51" i="29"/>
  <c r="BH51" i="29"/>
  <c r="R51" i="29"/>
  <c r="AP51" i="29"/>
  <c r="J89" i="29"/>
  <c r="S89" i="29"/>
  <c r="AA89" i="29" s="1"/>
  <c r="R89" i="29"/>
  <c r="L89" i="29"/>
  <c r="AN89" i="29"/>
  <c r="AJ89" i="29"/>
  <c r="BH89" i="29"/>
  <c r="AH89" i="29"/>
  <c r="AL89" i="29"/>
  <c r="AQ89" i="29"/>
  <c r="AY89" i="29" s="1"/>
  <c r="P89" i="29"/>
  <c r="N89" i="29"/>
  <c r="AP89" i="29"/>
  <c r="AN8" i="29"/>
  <c r="P8" i="29"/>
  <c r="N8" i="29"/>
  <c r="AJ8" i="29"/>
  <c r="AP8" i="29"/>
  <c r="AQ8" i="29" s="1"/>
  <c r="AY8" i="29" s="1"/>
  <c r="R8" i="29"/>
  <c r="S8" i="29" s="1"/>
  <c r="AA8" i="29" s="1"/>
  <c r="J8" i="29"/>
  <c r="BH8" i="29"/>
  <c r="AL8" i="29"/>
  <c r="AH8" i="29"/>
  <c r="L8" i="29"/>
  <c r="L50" i="29"/>
  <c r="S50" i="29"/>
  <c r="AA50" i="29" s="1"/>
  <c r="J50" i="29"/>
  <c r="AN50" i="29"/>
  <c r="N50" i="29"/>
  <c r="P50" i="29"/>
  <c r="AL50" i="29"/>
  <c r="BH50" i="29"/>
  <c r="AH50" i="29"/>
  <c r="AQ50" i="29"/>
  <c r="AY50" i="29" s="1"/>
  <c r="AP50" i="29"/>
  <c r="AJ50" i="29"/>
  <c r="R50" i="29"/>
  <c r="AN93" i="29"/>
  <c r="L93" i="29"/>
  <c r="N93" i="29"/>
  <c r="AQ93" i="29"/>
  <c r="AY93" i="29" s="1"/>
  <c r="J93" i="29"/>
  <c r="BH93" i="29"/>
  <c r="P93" i="29"/>
  <c r="AP93" i="29"/>
  <c r="AJ93" i="29"/>
  <c r="R93" i="29"/>
  <c r="S93" i="29"/>
  <c r="AA93" i="29" s="1"/>
  <c r="AH93" i="29"/>
  <c r="AL93" i="29"/>
  <c r="AL88" i="29"/>
  <c r="AN88" i="29"/>
  <c r="AJ88" i="29"/>
  <c r="BH88" i="29"/>
  <c r="R88" i="29"/>
  <c r="N88" i="29"/>
  <c r="AQ88" i="29"/>
  <c r="AY88" i="29" s="1"/>
  <c r="S88" i="29"/>
  <c r="AA88" i="29" s="1"/>
  <c r="AH88" i="29"/>
  <c r="AP88" i="29"/>
  <c r="P88" i="29"/>
  <c r="J88" i="29"/>
  <c r="L88" i="29"/>
  <c r="AP102" i="29"/>
  <c r="S102" i="29"/>
  <c r="AA102" i="29" s="1"/>
  <c r="AN102" i="29"/>
  <c r="AH102" i="29"/>
  <c r="N102" i="29"/>
  <c r="R102" i="29"/>
  <c r="AQ102" i="29"/>
  <c r="AY102" i="29" s="1"/>
  <c r="L102" i="29"/>
  <c r="J102" i="29"/>
  <c r="AL102" i="29"/>
  <c r="BH102" i="29"/>
  <c r="AJ102" i="29"/>
  <c r="P102" i="29"/>
  <c r="AL104" i="29"/>
  <c r="P104" i="29"/>
  <c r="BH104" i="29"/>
  <c r="J104" i="29"/>
  <c r="S104" i="29"/>
  <c r="AA104" i="29" s="1"/>
  <c r="AP104" i="29"/>
  <c r="AN104" i="29"/>
  <c r="N104" i="29"/>
  <c r="R104" i="29"/>
  <c r="AH104" i="29"/>
  <c r="AQ104" i="29"/>
  <c r="AY104" i="29" s="1"/>
  <c r="AJ104" i="29"/>
  <c r="L104" i="29"/>
  <c r="AN57" i="29"/>
  <c r="N57" i="29"/>
  <c r="AH57" i="29"/>
  <c r="P57" i="29"/>
  <c r="AQ57" i="29"/>
  <c r="AY57" i="29" s="1"/>
  <c r="AP57" i="29"/>
  <c r="AJ57" i="29"/>
  <c r="L57" i="29"/>
  <c r="S57" i="29"/>
  <c r="AA57" i="29" s="1"/>
  <c r="J57" i="29"/>
  <c r="R57" i="29"/>
  <c r="BH57" i="29"/>
  <c r="AL57" i="29"/>
  <c r="AQ47" i="29"/>
  <c r="AY47" i="29" s="1"/>
  <c r="S47" i="29"/>
  <c r="AA47" i="29" s="1"/>
  <c r="J47" i="29"/>
  <c r="AJ47" i="29"/>
  <c r="P47" i="29"/>
  <c r="R47" i="29"/>
  <c r="BH47" i="29"/>
  <c r="AP47" i="29"/>
  <c r="L47" i="29"/>
  <c r="AH47" i="29"/>
  <c r="AN47" i="29"/>
  <c r="N47" i="29"/>
  <c r="AL47" i="29"/>
  <c r="AH15" i="29"/>
  <c r="AN15" i="29"/>
  <c r="AL15" i="29"/>
  <c r="AP15" i="29"/>
  <c r="AQ15" i="29" s="1"/>
  <c r="AY15" i="29" s="1"/>
  <c r="P15" i="29"/>
  <c r="R15" i="29"/>
  <c r="S15" i="29" s="1"/>
  <c r="AA15" i="29" s="1"/>
  <c r="BH15" i="29"/>
  <c r="N15" i="29"/>
  <c r="L15" i="29"/>
  <c r="AJ15" i="29"/>
  <c r="J15" i="29"/>
  <c r="AN35" i="29"/>
  <c r="L35" i="29"/>
  <c r="N35" i="29"/>
  <c r="S35" i="29"/>
  <c r="AA35" i="29" s="1"/>
  <c r="AH35" i="29"/>
  <c r="AJ35" i="29"/>
  <c r="AL35" i="29"/>
  <c r="P35" i="29"/>
  <c r="AP35" i="29"/>
  <c r="R35" i="29"/>
  <c r="AQ35" i="29"/>
  <c r="AY35" i="29" s="1"/>
  <c r="BH35" i="29"/>
  <c r="J35" i="29"/>
  <c r="R34" i="29"/>
  <c r="N34" i="29"/>
  <c r="AQ34" i="29"/>
  <c r="AY34" i="29" s="1"/>
  <c r="L34" i="29"/>
  <c r="AL34" i="29"/>
  <c r="P34" i="29"/>
  <c r="J34" i="29"/>
  <c r="AJ34" i="29"/>
  <c r="AH34" i="29"/>
  <c r="S34" i="29"/>
  <c r="AA34" i="29" s="1"/>
  <c r="AP34" i="29"/>
  <c r="BH34" i="29"/>
  <c r="AN34" i="29"/>
  <c r="R7" i="29"/>
  <c r="S7" i="29" s="1"/>
  <c r="AA7" i="29" s="1"/>
  <c r="P7" i="29"/>
  <c r="N7" i="29"/>
  <c r="J7" i="29"/>
  <c r="AJ7" i="29"/>
  <c r="AP7" i="29"/>
  <c r="AQ7" i="29" s="1"/>
  <c r="AY7" i="29" s="1"/>
  <c r="BH7" i="29"/>
  <c r="L7" i="29"/>
  <c r="AH7" i="29"/>
  <c r="AN7" i="29"/>
  <c r="AL7" i="29"/>
  <c r="S98" i="29"/>
  <c r="AA98" i="29" s="1"/>
  <c r="AL98" i="29"/>
  <c r="AH98" i="29"/>
  <c r="AQ98" i="29"/>
  <c r="AY98" i="29" s="1"/>
  <c r="N98" i="29"/>
  <c r="AP98" i="29"/>
  <c r="BH98" i="29"/>
  <c r="AN98" i="29"/>
  <c r="L98" i="29"/>
  <c r="J98" i="29"/>
  <c r="P98" i="29"/>
  <c r="AJ98" i="29"/>
  <c r="R98" i="29"/>
  <c r="S81" i="29"/>
  <c r="AA81" i="29" s="1"/>
  <c r="AH81" i="29"/>
  <c r="BH81" i="29"/>
  <c r="AN81" i="29"/>
  <c r="AP81" i="29"/>
  <c r="AL81" i="29"/>
  <c r="N81" i="29"/>
  <c r="R81" i="29"/>
  <c r="AQ81" i="29"/>
  <c r="AY81" i="29" s="1"/>
  <c r="P81" i="29"/>
  <c r="J81" i="29"/>
  <c r="AJ81" i="29"/>
  <c r="L81" i="29"/>
  <c r="N79" i="29"/>
  <c r="L79" i="29"/>
  <c r="BH79" i="29"/>
  <c r="AQ79" i="29"/>
  <c r="AY79" i="29" s="1"/>
  <c r="AH79" i="29"/>
  <c r="AP79" i="29"/>
  <c r="R79" i="29"/>
  <c r="J79" i="29"/>
  <c r="AL79" i="29"/>
  <c r="AN79" i="29"/>
  <c r="AJ79" i="29"/>
  <c r="S79" i="29"/>
  <c r="AA79" i="29" s="1"/>
  <c r="P79" i="29"/>
  <c r="L16" i="29"/>
  <c r="AN16" i="29"/>
  <c r="AJ16" i="29"/>
  <c r="BH16" i="29"/>
  <c r="P16" i="29"/>
  <c r="J16" i="29"/>
  <c r="N16" i="29"/>
  <c r="R16" i="29"/>
  <c r="S16" i="29" s="1"/>
  <c r="AA16" i="29" s="1"/>
  <c r="AH16" i="29"/>
  <c r="AP16" i="29"/>
  <c r="AQ16" i="29" s="1"/>
  <c r="AY16" i="29" s="1"/>
  <c r="AL16" i="29"/>
  <c r="AJ77" i="29"/>
  <c r="S77" i="29"/>
  <c r="AA77" i="29" s="1"/>
  <c r="BH77" i="29"/>
  <c r="AL77" i="29"/>
  <c r="AN77" i="29"/>
  <c r="J77" i="29"/>
  <c r="AP77" i="29"/>
  <c r="P77" i="29"/>
  <c r="AH77" i="29"/>
  <c r="N77" i="29"/>
  <c r="AQ77" i="29"/>
  <c r="AY77" i="29" s="1"/>
  <c r="R77" i="29"/>
  <c r="L77" i="29"/>
  <c r="P23" i="29"/>
  <c r="AJ23" i="29"/>
  <c r="AQ23" i="29"/>
  <c r="AY23" i="29" s="1"/>
  <c r="S23" i="29"/>
  <c r="AA23" i="29" s="1"/>
  <c r="L23" i="29"/>
  <c r="AP23" i="29"/>
  <c r="AN23" i="29"/>
  <c r="BH23" i="29"/>
  <c r="J23" i="29"/>
  <c r="R23" i="29"/>
  <c r="N23" i="29"/>
  <c r="AH23" i="29"/>
  <c r="AL23" i="29"/>
  <c r="L39" i="29"/>
  <c r="BH39" i="29"/>
  <c r="N39" i="29"/>
  <c r="S39" i="29"/>
  <c r="AA39" i="29" s="1"/>
  <c r="AJ39" i="29"/>
  <c r="J39" i="29"/>
  <c r="R39" i="29"/>
  <c r="AH39" i="29"/>
  <c r="P39" i="29"/>
  <c r="AQ39" i="29"/>
  <c r="AY39" i="29" s="1"/>
  <c r="AL39" i="29"/>
  <c r="AN39" i="29"/>
  <c r="AP39" i="29"/>
  <c r="L48" i="29"/>
  <c r="AJ48" i="29"/>
  <c r="S48" i="29"/>
  <c r="AA48" i="29" s="1"/>
  <c r="AP48" i="29"/>
  <c r="AH48" i="29"/>
  <c r="J48" i="29"/>
  <c r="AQ48" i="29"/>
  <c r="AY48" i="29" s="1"/>
  <c r="N48" i="29"/>
  <c r="P48" i="29"/>
  <c r="R48" i="29"/>
  <c r="AL48" i="29"/>
  <c r="BH48" i="29"/>
  <c r="AN48" i="29"/>
  <c r="BH37" i="29"/>
  <c r="AL37" i="29"/>
  <c r="AH37" i="29"/>
  <c r="R37" i="29"/>
  <c r="N37" i="29"/>
  <c r="AN37" i="29"/>
  <c r="AP37" i="29"/>
  <c r="J37" i="29"/>
  <c r="L37" i="29"/>
  <c r="S37" i="29"/>
  <c r="AA37" i="29" s="1"/>
  <c r="AQ37" i="29"/>
  <c r="AY37" i="29" s="1"/>
  <c r="AJ37" i="29"/>
  <c r="P37" i="29"/>
  <c r="S90" i="29"/>
  <c r="AA90" i="29" s="1"/>
  <c r="AJ90" i="29"/>
  <c r="N90" i="29"/>
  <c r="AQ90" i="29"/>
  <c r="AY90" i="29" s="1"/>
  <c r="AL90" i="29"/>
  <c r="AP90" i="29"/>
  <c r="AN90" i="29"/>
  <c r="AH90" i="29"/>
  <c r="P90" i="29"/>
  <c r="J90" i="29"/>
  <c r="R90" i="29"/>
  <c r="L90" i="29"/>
  <c r="BH90" i="29"/>
  <c r="AP63" i="29"/>
  <c r="AL63" i="29"/>
  <c r="BH63" i="29"/>
  <c r="AN63" i="29"/>
  <c r="N63" i="29"/>
  <c r="L63" i="29"/>
  <c r="P63" i="29"/>
  <c r="R63" i="29"/>
  <c r="AJ63" i="29"/>
  <c r="AH63" i="29"/>
  <c r="J63" i="29"/>
  <c r="AQ63" i="29"/>
  <c r="AY63" i="29" s="1"/>
  <c r="S63" i="29"/>
  <c r="AA63" i="29" s="1"/>
  <c r="AH80" i="29"/>
  <c r="AP80" i="29"/>
  <c r="AJ80" i="29"/>
  <c r="R80" i="29"/>
  <c r="P80" i="29"/>
  <c r="J80" i="29"/>
  <c r="N80" i="29"/>
  <c r="L80" i="29"/>
  <c r="S80" i="29"/>
  <c r="AA80" i="29" s="1"/>
  <c r="AN80" i="29"/>
  <c r="AL80" i="29"/>
  <c r="BH80" i="29"/>
  <c r="AQ80" i="29"/>
  <c r="AY80" i="29" s="1"/>
  <c r="AQ33" i="29"/>
  <c r="AY33" i="29" s="1"/>
  <c r="AH33" i="29"/>
  <c r="AJ33" i="29"/>
  <c r="S33" i="29"/>
  <c r="AA33" i="29" s="1"/>
  <c r="AP33" i="29"/>
  <c r="N33" i="29"/>
  <c r="R33" i="29"/>
  <c r="P33" i="29"/>
  <c r="BH33" i="29"/>
  <c r="AL33" i="29"/>
  <c r="AN33" i="29"/>
  <c r="J33" i="29"/>
  <c r="L33" i="29"/>
  <c r="AH99" i="29"/>
  <c r="AL99" i="29"/>
  <c r="AP99" i="29"/>
  <c r="BH99" i="29"/>
  <c r="R99" i="29"/>
  <c r="L99" i="29"/>
  <c r="AQ99" i="29"/>
  <c r="AY99" i="29" s="1"/>
  <c r="J99" i="29"/>
  <c r="AN99" i="29"/>
  <c r="N99" i="29"/>
  <c r="S99" i="29"/>
  <c r="AA99" i="29" s="1"/>
  <c r="AJ99" i="29"/>
  <c r="P99" i="29"/>
  <c r="AP29" i="29"/>
  <c r="AQ29" i="29"/>
  <c r="AY29" i="29" s="1"/>
  <c r="J29" i="29"/>
  <c r="R29" i="29"/>
  <c r="AL29" i="29"/>
  <c r="P29" i="29"/>
  <c r="AH29" i="29"/>
  <c r="BH29" i="29"/>
  <c r="S29" i="29"/>
  <c r="AA29" i="29" s="1"/>
  <c r="L29" i="29"/>
  <c r="AN29" i="29"/>
  <c r="N29" i="29"/>
  <c r="AJ29" i="29"/>
  <c r="AP28" i="29"/>
  <c r="BH28" i="29"/>
  <c r="AN28" i="29"/>
  <c r="R28" i="29"/>
  <c r="AJ28" i="29"/>
  <c r="L28" i="29"/>
  <c r="AQ28" i="29"/>
  <c r="AY28" i="29" s="1"/>
  <c r="N28" i="29"/>
  <c r="J28" i="29"/>
  <c r="P28" i="29"/>
  <c r="AH28" i="29"/>
  <c r="AL28" i="29"/>
  <c r="S28" i="29"/>
  <c r="AA28" i="29" s="1"/>
  <c r="AP103" i="29"/>
  <c r="L103" i="29"/>
  <c r="BH103" i="29"/>
  <c r="AL103" i="29"/>
  <c r="R103" i="29"/>
  <c r="N103" i="29"/>
  <c r="AQ103" i="29"/>
  <c r="AY103" i="29" s="1"/>
  <c r="J103" i="29"/>
  <c r="AN103" i="29"/>
  <c r="AJ103" i="29"/>
  <c r="S103" i="29"/>
  <c r="AA103" i="29" s="1"/>
  <c r="AH103" i="29"/>
  <c r="P103" i="29"/>
  <c r="AN87" i="29"/>
  <c r="AP87" i="29"/>
  <c r="AL87" i="29"/>
  <c r="S87" i="29"/>
  <c r="AA87" i="29" s="1"/>
  <c r="AH87" i="29"/>
  <c r="N87" i="29"/>
  <c r="AQ87" i="29"/>
  <c r="AY87" i="29" s="1"/>
  <c r="AJ87" i="29"/>
  <c r="BH87" i="29"/>
  <c r="P87" i="29"/>
  <c r="R87" i="29"/>
  <c r="L87" i="29"/>
  <c r="J87" i="29"/>
  <c r="AP11" i="20"/>
  <c r="AL11" i="20" s="1"/>
  <c r="AN11" i="20"/>
  <c r="AN59" i="29"/>
  <c r="L59" i="29"/>
  <c r="S59" i="29"/>
  <c r="AA59" i="29" s="1"/>
  <c r="N59" i="29"/>
  <c r="BH59" i="29"/>
  <c r="AL59" i="29"/>
  <c r="R59" i="29"/>
  <c r="J59" i="29"/>
  <c r="AQ59" i="29"/>
  <c r="AY59" i="29" s="1"/>
  <c r="AP59" i="29"/>
  <c r="AH59" i="29"/>
  <c r="AJ59" i="29"/>
  <c r="P59" i="29"/>
  <c r="P86" i="29"/>
  <c r="R86" i="29"/>
  <c r="J86" i="29"/>
  <c r="AQ86" i="29"/>
  <c r="AY86" i="29" s="1"/>
  <c r="AL86" i="29"/>
  <c r="AH86" i="29"/>
  <c r="S86" i="29"/>
  <c r="AA86" i="29" s="1"/>
  <c r="N86" i="29"/>
  <c r="BH86" i="29"/>
  <c r="AP86" i="29"/>
  <c r="AN86" i="29"/>
  <c r="L86" i="29"/>
  <c r="AJ86" i="29"/>
  <c r="AJ97" i="29"/>
  <c r="S97" i="29"/>
  <c r="AA97" i="29" s="1"/>
  <c r="BH97" i="29"/>
  <c r="AN97" i="29"/>
  <c r="AL97" i="29"/>
  <c r="L97" i="29"/>
  <c r="AP97" i="29"/>
  <c r="AQ97" i="29"/>
  <c r="AY97" i="29" s="1"/>
  <c r="J97" i="29"/>
  <c r="R97" i="29"/>
  <c r="P97" i="29"/>
  <c r="N97" i="29"/>
  <c r="AH97" i="29"/>
  <c r="S71" i="29"/>
  <c r="AA71" i="29" s="1"/>
  <c r="N71" i="29"/>
  <c r="L71" i="29"/>
  <c r="AN71" i="29"/>
  <c r="AL71" i="29"/>
  <c r="AP71" i="29"/>
  <c r="AQ71" i="29"/>
  <c r="AY71" i="29" s="1"/>
  <c r="R71" i="29"/>
  <c r="J71" i="29"/>
  <c r="P71" i="29"/>
  <c r="AJ71" i="29"/>
  <c r="AH71" i="29"/>
  <c r="BH71" i="29"/>
  <c r="AL12" i="29"/>
  <c r="N12" i="29"/>
  <c r="J12" i="29"/>
  <c r="AP12" i="29"/>
  <c r="AQ12" i="29" s="1"/>
  <c r="AY12" i="29" s="1"/>
  <c r="BH12" i="29"/>
  <c r="AJ12" i="29"/>
  <c r="L12" i="29"/>
  <c r="P12" i="29"/>
  <c r="R12" i="29"/>
  <c r="S12" i="29" s="1"/>
  <c r="AA12" i="29" s="1"/>
  <c r="AH12" i="29"/>
  <c r="AN12" i="29"/>
  <c r="AJ36" i="29"/>
  <c r="N36" i="29"/>
  <c r="AN36" i="29"/>
  <c r="P36" i="29"/>
  <c r="L36" i="29"/>
  <c r="AH36" i="29"/>
  <c r="AQ36" i="29"/>
  <c r="AY36" i="29" s="1"/>
  <c r="S36" i="29"/>
  <c r="AA36" i="29" s="1"/>
  <c r="AL36" i="29"/>
  <c r="AP36" i="29"/>
  <c r="J36" i="29"/>
  <c r="R36" i="29"/>
  <c r="BH36" i="29"/>
  <c r="AQ30" i="29"/>
  <c r="AY30" i="29" s="1"/>
  <c r="L30" i="29"/>
  <c r="AH30" i="29"/>
  <c r="J30" i="29"/>
  <c r="P30" i="29"/>
  <c r="R30" i="29"/>
  <c r="AL30" i="29"/>
  <c r="AN30" i="29"/>
  <c r="AP30" i="29"/>
  <c r="BH30" i="29"/>
  <c r="S30" i="29"/>
  <c r="AA30" i="29" s="1"/>
  <c r="AJ30" i="29"/>
  <c r="N30" i="29"/>
  <c r="L72" i="29"/>
  <c r="AJ72" i="29"/>
  <c r="S72" i="29"/>
  <c r="AA72" i="29" s="1"/>
  <c r="BH72" i="29"/>
  <c r="AQ72" i="29"/>
  <c r="AY72" i="29" s="1"/>
  <c r="P72" i="29"/>
  <c r="AH72" i="29"/>
  <c r="J72" i="29"/>
  <c r="AP72" i="29"/>
  <c r="R72" i="29"/>
  <c r="N72" i="29"/>
  <c r="AN72" i="29"/>
  <c r="AL72" i="29"/>
  <c r="AP38" i="29"/>
  <c r="AJ38" i="29"/>
  <c r="L38" i="29"/>
  <c r="J38" i="29"/>
  <c r="BH38" i="29"/>
  <c r="AQ38" i="29"/>
  <c r="AY38" i="29" s="1"/>
  <c r="R38" i="29"/>
  <c r="AL38" i="29"/>
  <c r="AN38" i="29"/>
  <c r="P38" i="29"/>
  <c r="N38" i="29"/>
  <c r="AH38" i="29"/>
  <c r="S38" i="29"/>
  <c r="AA38" i="29" s="1"/>
  <c r="AQ18" i="29"/>
  <c r="AY18" i="29" s="1"/>
  <c r="BH18" i="29"/>
  <c r="R18" i="29"/>
  <c r="S18" i="29"/>
  <c r="AA18" i="29" s="1"/>
  <c r="J18" i="29"/>
  <c r="L18" i="29"/>
  <c r="AP18" i="29"/>
  <c r="AJ18" i="29"/>
  <c r="AN18" i="29"/>
  <c r="AL18" i="29"/>
  <c r="P18" i="29"/>
  <c r="N18" i="29"/>
  <c r="AH18" i="29"/>
  <c r="P68" i="29"/>
  <c r="R68" i="29"/>
  <c r="L68" i="29"/>
  <c r="BH68" i="29"/>
  <c r="AN68" i="29"/>
  <c r="AP68" i="29"/>
  <c r="AJ68" i="29"/>
  <c r="AL68" i="29"/>
  <c r="S68" i="29"/>
  <c r="AA68" i="29" s="1"/>
  <c r="N68" i="29"/>
  <c r="AQ68" i="29"/>
  <c r="AY68" i="29" s="1"/>
  <c r="J68" i="29"/>
  <c r="AH68" i="29"/>
  <c r="P76" i="29"/>
  <c r="J76" i="29"/>
  <c r="L76" i="29"/>
  <c r="AN76" i="29"/>
  <c r="AL76" i="29"/>
  <c r="BH76" i="29"/>
  <c r="AJ76" i="29"/>
  <c r="S76" i="29"/>
  <c r="AA76" i="29" s="1"/>
  <c r="AH76" i="29"/>
  <c r="AQ76" i="29"/>
  <c r="AY76" i="29" s="1"/>
  <c r="AP76" i="29"/>
  <c r="N76" i="29"/>
  <c r="R76" i="29"/>
  <c r="AQ92" i="29"/>
  <c r="AY92" i="29" s="1"/>
  <c r="N92" i="29"/>
  <c r="AP92" i="29"/>
  <c r="J92" i="29"/>
  <c r="S92" i="29"/>
  <c r="AA92" i="29" s="1"/>
  <c r="AL92" i="29"/>
  <c r="BH92" i="29"/>
  <c r="AN92" i="29"/>
  <c r="AJ92" i="29"/>
  <c r="AH92" i="29"/>
  <c r="P92" i="29"/>
  <c r="L92" i="29"/>
  <c r="R92" i="29"/>
  <c r="AL44" i="29"/>
  <c r="AJ44" i="29"/>
  <c r="AN44" i="29"/>
  <c r="AH44" i="29"/>
  <c r="L44" i="29"/>
  <c r="AQ44" i="29"/>
  <c r="AY44" i="29" s="1"/>
  <c r="BH44" i="29"/>
  <c r="N44" i="29"/>
  <c r="P44" i="29"/>
  <c r="J44" i="29"/>
  <c r="R44" i="29"/>
  <c r="S44" i="29"/>
  <c r="AA44" i="29" s="1"/>
  <c r="AP44" i="29"/>
  <c r="J75" i="29"/>
  <c r="L75" i="29"/>
  <c r="AJ75" i="29"/>
  <c r="AH75" i="29"/>
  <c r="AL75" i="29"/>
  <c r="P75" i="29"/>
  <c r="R75" i="29"/>
  <c r="AP75" i="29"/>
  <c r="S75" i="29"/>
  <c r="AA75" i="29" s="1"/>
  <c r="AN75" i="29"/>
  <c r="BH75" i="29"/>
  <c r="AQ75" i="29"/>
  <c r="AY75" i="29" s="1"/>
  <c r="N75" i="29"/>
  <c r="AQ40" i="29"/>
  <c r="AY40" i="29" s="1"/>
  <c r="N40" i="29"/>
  <c r="P40" i="29"/>
  <c r="BH40" i="29"/>
  <c r="AJ40" i="29"/>
  <c r="J40" i="29"/>
  <c r="S40" i="29"/>
  <c r="AA40" i="29" s="1"/>
  <c r="R40" i="29"/>
  <c r="AH40" i="29"/>
  <c r="AL40" i="29"/>
  <c r="L40" i="29"/>
  <c r="AN40" i="29"/>
  <c r="AP40" i="29"/>
  <c r="AL31" i="29"/>
  <c r="P31" i="29"/>
  <c r="AP31" i="29"/>
  <c r="AH31" i="29"/>
  <c r="N31" i="29"/>
  <c r="S31" i="29"/>
  <c r="AA31" i="29" s="1"/>
  <c r="AJ31" i="29"/>
  <c r="J31" i="29"/>
  <c r="AN31" i="29"/>
  <c r="R31" i="29"/>
  <c r="BH31" i="29"/>
  <c r="AQ31" i="29"/>
  <c r="AY31" i="29" s="1"/>
  <c r="L31" i="29"/>
  <c r="J65" i="29"/>
  <c r="N65" i="29"/>
  <c r="AN65" i="29"/>
  <c r="AL65" i="29"/>
  <c r="R65" i="29"/>
  <c r="P65" i="29"/>
  <c r="AQ65" i="29"/>
  <c r="AY65" i="29" s="1"/>
  <c r="L65" i="29"/>
  <c r="S65" i="29"/>
  <c r="AA65" i="29" s="1"/>
  <c r="BH65" i="29"/>
  <c r="AH65" i="29"/>
  <c r="AP65" i="29"/>
  <c r="AJ65" i="29"/>
  <c r="AN83" i="29"/>
  <c r="AH83" i="29"/>
  <c r="S83" i="29"/>
  <c r="AA83" i="29" s="1"/>
  <c r="BH83" i="29"/>
  <c r="AP83" i="29"/>
  <c r="L83" i="29"/>
  <c r="P83" i="29"/>
  <c r="N83" i="29"/>
  <c r="AJ83" i="29"/>
  <c r="AL83" i="29"/>
  <c r="AQ83" i="29"/>
  <c r="AY83" i="29" s="1"/>
  <c r="J83" i="29"/>
  <c r="R83" i="29"/>
  <c r="AH60" i="29"/>
  <c r="AJ60" i="29"/>
  <c r="AL60" i="29"/>
  <c r="S60" i="29"/>
  <c r="AA60" i="29" s="1"/>
  <c r="BH60" i="29"/>
  <c r="R60" i="29"/>
  <c r="N60" i="29"/>
  <c r="P60" i="29"/>
  <c r="AQ60" i="29"/>
  <c r="AY60" i="29" s="1"/>
  <c r="AP60" i="29"/>
  <c r="J60" i="29"/>
  <c r="AN60" i="29"/>
  <c r="L60" i="29"/>
  <c r="P24" i="29"/>
  <c r="AL24" i="29"/>
  <c r="AQ24" i="29"/>
  <c r="AY24" i="29" s="1"/>
  <c r="BH24" i="29"/>
  <c r="S24" i="29"/>
  <c r="AA24" i="29" s="1"/>
  <c r="J24" i="29"/>
  <c r="N24" i="29"/>
  <c r="AH24" i="29"/>
  <c r="L24" i="29"/>
  <c r="AP24" i="29"/>
  <c r="R24" i="29"/>
  <c r="AJ24" i="29"/>
  <c r="AN24" i="29"/>
  <c r="AP9" i="29"/>
  <c r="AQ9" i="29" s="1"/>
  <c r="AY9" i="29" s="1"/>
  <c r="N9" i="29"/>
  <c r="J9" i="29"/>
  <c r="AJ9" i="29"/>
  <c r="R9" i="29"/>
  <c r="S9" i="29" s="1"/>
  <c r="AA9" i="29" s="1"/>
  <c r="AL9" i="29"/>
  <c r="AN9" i="29"/>
  <c r="P9" i="29"/>
  <c r="L9" i="29"/>
  <c r="BH9" i="29"/>
  <c r="AH9" i="29"/>
  <c r="P96" i="29"/>
  <c r="J96" i="29"/>
  <c r="AJ96" i="29"/>
  <c r="N96" i="29"/>
  <c r="AL96" i="29"/>
  <c r="L96" i="29"/>
  <c r="AP96" i="29"/>
  <c r="AN96" i="29"/>
  <c r="AQ96" i="29"/>
  <c r="AY96" i="29" s="1"/>
  <c r="S96" i="29"/>
  <c r="AA96" i="29" s="1"/>
  <c r="R96" i="29"/>
  <c r="BH96" i="29"/>
  <c r="AH96" i="29"/>
  <c r="N13" i="29"/>
  <c r="AP13" i="29"/>
  <c r="R13" i="29"/>
  <c r="S13" i="29" s="1"/>
  <c r="AA13" i="29" s="1"/>
  <c r="AH13" i="29"/>
  <c r="AL13" i="29"/>
  <c r="BH13" i="29"/>
  <c r="J13" i="29"/>
  <c r="AQ13" i="29"/>
  <c r="AY13" i="29" s="1"/>
  <c r="AN13" i="29"/>
  <c r="L13" i="29"/>
  <c r="AJ13" i="29"/>
  <c r="P13" i="29"/>
  <c r="R19" i="29"/>
  <c r="AN19" i="29"/>
  <c r="P19" i="29"/>
  <c r="AL19" i="29"/>
  <c r="AP19" i="29"/>
  <c r="AJ19" i="29"/>
  <c r="AH19" i="29"/>
  <c r="N19" i="29"/>
  <c r="AQ19" i="29"/>
  <c r="AY19" i="29" s="1"/>
  <c r="J19" i="29"/>
  <c r="L19" i="29"/>
  <c r="BH19" i="29"/>
  <c r="S19" i="29"/>
  <c r="AA19" i="29" s="1"/>
  <c r="AN46" i="29"/>
  <c r="AL46" i="29"/>
  <c r="AH46" i="29"/>
  <c r="P46" i="29"/>
  <c r="AP46" i="29"/>
  <c r="L46" i="29"/>
  <c r="S46" i="29"/>
  <c r="AA46" i="29" s="1"/>
  <c r="N46" i="29"/>
  <c r="AQ46" i="29"/>
  <c r="AY46" i="29" s="1"/>
  <c r="AJ46" i="29"/>
  <c r="R46" i="29"/>
  <c r="BH46" i="29"/>
  <c r="J46" i="29"/>
  <c r="AP4" i="29"/>
  <c r="AQ4" i="29" s="1"/>
  <c r="AY4" i="29" s="1"/>
  <c r="J4" i="29"/>
  <c r="N4" i="29"/>
  <c r="AL4" i="29"/>
  <c r="E3" i="29"/>
  <c r="AJ4" i="29"/>
  <c r="AH4" i="29"/>
  <c r="AN4" i="29"/>
  <c r="L4" i="29"/>
  <c r="D3" i="29"/>
  <c r="F3" i="29"/>
  <c r="F1" i="29" s="1"/>
  <c r="P4" i="29"/>
  <c r="R4" i="29"/>
  <c r="S4" i="29" s="1"/>
  <c r="AA4" i="29" s="1"/>
  <c r="AQ52" i="29"/>
  <c r="AY52" i="29" s="1"/>
  <c r="BH52" i="29"/>
  <c r="N52" i="29"/>
  <c r="P52" i="29"/>
  <c r="AJ52" i="29"/>
  <c r="R52" i="29"/>
  <c r="J52" i="29"/>
  <c r="AL52" i="29"/>
  <c r="AN52" i="29"/>
  <c r="AH52" i="29"/>
  <c r="S52" i="29"/>
  <c r="AA52" i="29" s="1"/>
  <c r="AP52" i="29"/>
  <c r="L52" i="29"/>
  <c r="R21" i="29"/>
  <c r="L21" i="29"/>
  <c r="AP21" i="29"/>
  <c r="P21" i="29"/>
  <c r="AJ21" i="29"/>
  <c r="AH21" i="29"/>
  <c r="BH21" i="29"/>
  <c r="AN21" i="29"/>
  <c r="S21" i="29"/>
  <c r="AA21" i="29" s="1"/>
  <c r="J21" i="29"/>
  <c r="AQ21" i="29"/>
  <c r="AY21" i="29" s="1"/>
  <c r="N21" i="29"/>
  <c r="AL21" i="29"/>
  <c r="AJ14" i="29"/>
  <c r="N14" i="29"/>
  <c r="R14" i="29"/>
  <c r="AL14" i="29"/>
  <c r="J14" i="29"/>
  <c r="AN14" i="29"/>
  <c r="AH14" i="29"/>
  <c r="L14" i="29"/>
  <c r="P14" i="29"/>
  <c r="AP14" i="29"/>
  <c r="AQ14" i="29" s="1"/>
  <c r="AY14" i="29" s="1"/>
  <c r="BH14" i="29"/>
  <c r="S14" i="29"/>
  <c r="AA14" i="29" s="1"/>
  <c r="P22" i="29"/>
  <c r="R22" i="29"/>
  <c r="J22" i="29"/>
  <c r="S22" i="29"/>
  <c r="AA22" i="29" s="1"/>
  <c r="N22" i="29"/>
  <c r="AQ22" i="29"/>
  <c r="AY22" i="29" s="1"/>
  <c r="AN22" i="29"/>
  <c r="AH22" i="29"/>
  <c r="L22" i="29"/>
  <c r="AP22" i="29"/>
  <c r="AJ22" i="29"/>
  <c r="BH22" i="29"/>
  <c r="AL22" i="29"/>
  <c r="N10" i="29"/>
  <c r="R10" i="29"/>
  <c r="S10" i="29" s="1"/>
  <c r="AA10" i="29" s="1"/>
  <c r="P10" i="29"/>
  <c r="AP10" i="29"/>
  <c r="AQ10" i="29" s="1"/>
  <c r="AY10" i="29" s="1"/>
  <c r="AJ10" i="29"/>
  <c r="AN10" i="29"/>
  <c r="AH10" i="29"/>
  <c r="BH10" i="29"/>
  <c r="AL10" i="29"/>
  <c r="L10" i="29"/>
  <c r="J10" i="29"/>
  <c r="R101" i="29"/>
  <c r="N101" i="29"/>
  <c r="L101" i="29"/>
  <c r="AP101" i="29"/>
  <c r="BH101" i="29"/>
  <c r="AJ101" i="29"/>
  <c r="S101" i="29"/>
  <c r="AA101" i="29" s="1"/>
  <c r="J101" i="29"/>
  <c r="AL101" i="29"/>
  <c r="AN101" i="29"/>
  <c r="AQ101" i="29"/>
  <c r="AY101" i="29" s="1"/>
  <c r="P101" i="29"/>
  <c r="AH101" i="29"/>
  <c r="R41" i="29"/>
  <c r="AH41" i="29"/>
  <c r="AN41" i="29"/>
  <c r="AP41" i="29"/>
  <c r="AL41" i="29"/>
  <c r="J41" i="29"/>
  <c r="L41" i="29"/>
  <c r="S41" i="29"/>
  <c r="AA41" i="29" s="1"/>
  <c r="AQ41" i="29"/>
  <c r="AY41" i="29" s="1"/>
  <c r="AJ41" i="29"/>
  <c r="N41" i="29"/>
  <c r="BH41" i="29"/>
  <c r="P41" i="29"/>
  <c r="R5" i="29"/>
  <c r="S5" i="29" s="1"/>
  <c r="AA5" i="29" s="1"/>
  <c r="P5" i="29"/>
  <c r="AH5" i="29"/>
  <c r="AP5" i="29"/>
  <c r="AQ5" i="29" s="1"/>
  <c r="AY5" i="29" s="1"/>
  <c r="N5" i="29"/>
  <c r="AJ5" i="29"/>
  <c r="J5" i="29"/>
  <c r="AL5" i="29"/>
  <c r="AN5" i="29"/>
  <c r="L5" i="29"/>
  <c r="AJ55" i="29"/>
  <c r="AH55" i="29"/>
  <c r="R55" i="29"/>
  <c r="P55" i="29"/>
  <c r="AP55" i="29"/>
  <c r="L55" i="29"/>
  <c r="S55" i="29"/>
  <c r="AA55" i="29" s="1"/>
  <c r="N55" i="29"/>
  <c r="AL55" i="29"/>
  <c r="BH55" i="29"/>
  <c r="J55" i="29"/>
  <c r="AQ55" i="29"/>
  <c r="AY55" i="29" s="1"/>
  <c r="AN55" i="29"/>
  <c r="AP69" i="29"/>
  <c r="S69" i="29"/>
  <c r="AA69" i="29" s="1"/>
  <c r="BH69" i="29"/>
  <c r="AH69" i="29"/>
  <c r="N69" i="29"/>
  <c r="AJ69" i="29"/>
  <c r="J69" i="29"/>
  <c r="P69" i="29"/>
  <c r="AQ69" i="29"/>
  <c r="AY69" i="29" s="1"/>
  <c r="AL69" i="29"/>
  <c r="R69" i="29"/>
  <c r="L69" i="29"/>
  <c r="AN69" i="29"/>
  <c r="AN62" i="29"/>
  <c r="J62" i="29"/>
  <c r="N62" i="29"/>
  <c r="AQ62" i="29"/>
  <c r="AY62" i="29" s="1"/>
  <c r="R62" i="29"/>
  <c r="BH62" i="29"/>
  <c r="AJ62" i="29"/>
  <c r="P62" i="29"/>
  <c r="AP62" i="29"/>
  <c r="AL62" i="29"/>
  <c r="L62" i="29"/>
  <c r="AH62" i="29"/>
  <c r="S62" i="29"/>
  <c r="AA62" i="29" s="1"/>
  <c r="AH27" i="29"/>
  <c r="R27" i="29"/>
  <c r="AL27" i="29"/>
  <c r="S27" i="29"/>
  <c r="AA27" i="29" s="1"/>
  <c r="N27" i="29"/>
  <c r="L27" i="29"/>
  <c r="J27" i="29"/>
  <c r="P27" i="29"/>
  <c r="AP27" i="29"/>
  <c r="AQ27" i="29"/>
  <c r="AY27" i="29" s="1"/>
  <c r="BH27" i="29"/>
  <c r="AJ27" i="29"/>
  <c r="AN27" i="29"/>
  <c r="AJ45" i="29"/>
  <c r="S45" i="29"/>
  <c r="AA45" i="29" s="1"/>
  <c r="N45" i="29"/>
  <c r="BH45" i="29"/>
  <c r="AQ45" i="29"/>
  <c r="AY45" i="29" s="1"/>
  <c r="AP45" i="29"/>
  <c r="L45" i="29"/>
  <c r="P45" i="29"/>
  <c r="J45" i="29"/>
  <c r="AH45" i="29"/>
  <c r="AN45" i="29"/>
  <c r="R45" i="29"/>
  <c r="AL45" i="29"/>
  <c r="L43" i="29"/>
  <c r="P43" i="29"/>
  <c r="AP43" i="29"/>
  <c r="BH43" i="29"/>
  <c r="N43" i="29"/>
  <c r="AN43" i="29"/>
  <c r="R43" i="29"/>
  <c r="AL43" i="29"/>
  <c r="S43" i="29"/>
  <c r="AA43" i="29" s="1"/>
  <c r="J43" i="29"/>
  <c r="AH43" i="29"/>
  <c r="AQ43" i="29"/>
  <c r="AY43" i="29" s="1"/>
  <c r="AJ43" i="29"/>
  <c r="AH94" i="29"/>
  <c r="P94" i="29"/>
  <c r="R94" i="29"/>
  <c r="N94" i="29"/>
  <c r="AP94" i="29"/>
  <c r="S94" i="29"/>
  <c r="AA94" i="29" s="1"/>
  <c r="AQ94" i="29"/>
  <c r="AY94" i="29" s="1"/>
  <c r="AL94" i="29"/>
  <c r="BH94" i="29"/>
  <c r="AJ94" i="29"/>
  <c r="J94" i="29"/>
  <c r="AN94" i="29"/>
  <c r="L94" i="29"/>
  <c r="AN58" i="29"/>
  <c r="AJ58" i="29"/>
  <c r="BH58" i="29"/>
  <c r="J58" i="29"/>
  <c r="S58" i="29"/>
  <c r="AA58" i="29" s="1"/>
  <c r="AL58" i="29"/>
  <c r="AQ58" i="29"/>
  <c r="AY58" i="29" s="1"/>
  <c r="R58" i="29"/>
  <c r="L58" i="29"/>
  <c r="N58" i="29"/>
  <c r="P58" i="29"/>
  <c r="AH58" i="29"/>
  <c r="AP58" i="29"/>
  <c r="AL91" i="29"/>
  <c r="R91" i="29"/>
  <c r="P91" i="29"/>
  <c r="AH91" i="29"/>
  <c r="L91" i="29"/>
  <c r="S91" i="29"/>
  <c r="AA91" i="29" s="1"/>
  <c r="AJ91" i="29"/>
  <c r="BH91" i="29"/>
  <c r="AP91" i="29"/>
  <c r="AN91" i="29"/>
  <c r="J91" i="29"/>
  <c r="AQ91" i="29"/>
  <c r="AY91" i="29" s="1"/>
  <c r="N91" i="29"/>
  <c r="AL20" i="29"/>
  <c r="AH20" i="29"/>
  <c r="BH20" i="29"/>
  <c r="AQ20" i="29"/>
  <c r="AY20" i="29" s="1"/>
  <c r="AP20" i="29"/>
  <c r="AJ20" i="29"/>
  <c r="P20" i="29"/>
  <c r="R20" i="29"/>
  <c r="N20" i="29"/>
  <c r="S20" i="29"/>
  <c r="AA20" i="29" s="1"/>
  <c r="L20" i="29"/>
  <c r="J20" i="29"/>
  <c r="AN20" i="29"/>
  <c r="BH70" i="29"/>
  <c r="AQ70" i="29"/>
  <c r="AY70" i="29" s="1"/>
  <c r="R70" i="29"/>
  <c r="P70" i="29"/>
  <c r="N70" i="29"/>
  <c r="L70" i="29"/>
  <c r="S70" i="29"/>
  <c r="AA70" i="29" s="1"/>
  <c r="AJ70" i="29"/>
  <c r="AH70" i="29"/>
  <c r="AP70" i="29"/>
  <c r="AN70" i="29"/>
  <c r="J70" i="29"/>
  <c r="AL70" i="29"/>
  <c r="N54" i="29"/>
  <c r="L54" i="29"/>
  <c r="S54" i="29"/>
  <c r="AA54" i="29" s="1"/>
  <c r="R54" i="29"/>
  <c r="AH54" i="29"/>
  <c r="AN54" i="29"/>
  <c r="AQ54" i="29"/>
  <c r="AY54" i="29" s="1"/>
  <c r="J54" i="29"/>
  <c r="AL54" i="29"/>
  <c r="P54" i="29"/>
  <c r="AP54" i="29"/>
  <c r="BH54" i="29"/>
  <c r="AJ54" i="29"/>
  <c r="R78" i="29"/>
  <c r="AP78" i="29"/>
  <c r="S78" i="29"/>
  <c r="AA78" i="29" s="1"/>
  <c r="N78" i="29"/>
  <c r="L78" i="29"/>
  <c r="AQ78" i="29"/>
  <c r="AY78" i="29" s="1"/>
  <c r="BH78" i="29"/>
  <c r="J78" i="29"/>
  <c r="AL78" i="29"/>
  <c r="P78" i="29"/>
  <c r="AH78" i="29"/>
  <c r="AJ78" i="29"/>
  <c r="AN78" i="29"/>
  <c r="AJ56" i="29"/>
  <c r="P56" i="29"/>
  <c r="BH56" i="29"/>
  <c r="N56" i="29"/>
  <c r="S56" i="29"/>
  <c r="AA56" i="29" s="1"/>
  <c r="AH56" i="29"/>
  <c r="AP56" i="29"/>
  <c r="AQ56" i="29"/>
  <c r="AY56" i="29" s="1"/>
  <c r="J56" i="29"/>
  <c r="AL56" i="29"/>
  <c r="L56" i="29"/>
  <c r="AN56" i="29"/>
  <c r="R56" i="29"/>
  <c r="P49" i="29"/>
  <c r="AH49" i="29"/>
  <c r="R49" i="29"/>
  <c r="AQ49" i="29"/>
  <c r="AY49" i="29" s="1"/>
  <c r="J49" i="29"/>
  <c r="BH49" i="29"/>
  <c r="AJ49" i="29"/>
  <c r="AP49" i="29"/>
  <c r="AL49" i="29"/>
  <c r="AN49" i="29"/>
  <c r="N49" i="29"/>
  <c r="S49" i="29"/>
  <c r="AA49" i="29" s="1"/>
  <c r="L49" i="29"/>
  <c r="AP25" i="29"/>
  <c r="AN25" i="29"/>
  <c r="AJ25" i="29"/>
  <c r="AH25" i="29"/>
  <c r="R25" i="29"/>
  <c r="P25" i="29"/>
  <c r="BH25" i="29"/>
  <c r="L25" i="29"/>
  <c r="S25" i="29"/>
  <c r="AA25" i="29" s="1"/>
  <c r="AL25" i="29"/>
  <c r="AQ25" i="29"/>
  <c r="AY25" i="29" s="1"/>
  <c r="N25" i="29"/>
  <c r="J25" i="29"/>
  <c r="P74" i="29"/>
  <c r="AP74" i="29"/>
  <c r="L74" i="29"/>
  <c r="N74" i="29"/>
  <c r="AN74" i="29"/>
  <c r="BH74" i="29"/>
  <c r="AL74" i="29"/>
  <c r="J74" i="29"/>
  <c r="AQ74" i="29"/>
  <c r="AY74" i="29" s="1"/>
  <c r="AJ74" i="29"/>
  <c r="S74" i="29"/>
  <c r="AA74" i="29" s="1"/>
  <c r="AH74" i="29"/>
  <c r="R74" i="29"/>
  <c r="L11" i="29"/>
  <c r="N11" i="29"/>
  <c r="J11" i="29"/>
  <c r="AJ11" i="29"/>
  <c r="AP11" i="29"/>
  <c r="AQ11" i="29" s="1"/>
  <c r="AY11" i="29" s="1"/>
  <c r="AN11" i="29"/>
  <c r="BH11" i="29"/>
  <c r="AH11" i="29"/>
  <c r="P11" i="29"/>
  <c r="AL11" i="29"/>
  <c r="R11" i="29"/>
  <c r="S11" i="29" s="1"/>
  <c r="AA11" i="29" s="1"/>
  <c r="AP61" i="29"/>
  <c r="L61" i="29"/>
  <c r="AL61" i="29"/>
  <c r="AJ61" i="29"/>
  <c r="S61" i="29"/>
  <c r="AA61" i="29" s="1"/>
  <c r="P61" i="29"/>
  <c r="AH61" i="29"/>
  <c r="BH61" i="29"/>
  <c r="N61" i="29"/>
  <c r="AQ61" i="29"/>
  <c r="AY61" i="29" s="1"/>
  <c r="J61" i="29"/>
  <c r="R61" i="29"/>
  <c r="AN61" i="29"/>
  <c r="R17" i="29"/>
  <c r="AL17" i="29"/>
  <c r="N17" i="29"/>
  <c r="J17" i="29"/>
  <c r="P17" i="29"/>
  <c r="AN17" i="29"/>
  <c r="AP17" i="29"/>
  <c r="BH17" i="29"/>
  <c r="L17" i="29"/>
  <c r="AH17" i="29"/>
  <c r="AJ17" i="29"/>
  <c r="AQ17" i="29"/>
  <c r="AY17" i="29" s="1"/>
  <c r="S17" i="29"/>
  <c r="AA17" i="29" s="1"/>
  <c r="N64" i="29"/>
  <c r="AH64" i="29"/>
  <c r="AQ64" i="29"/>
  <c r="AY64" i="29" s="1"/>
  <c r="AN64" i="29"/>
  <c r="AL64" i="29"/>
  <c r="R64" i="29"/>
  <c r="AJ64" i="29"/>
  <c r="S64" i="29"/>
  <c r="AA64" i="29" s="1"/>
  <c r="BH64" i="29"/>
  <c r="AP64" i="29"/>
  <c r="P64" i="29"/>
  <c r="J64" i="29"/>
  <c r="L64" i="29"/>
  <c r="P42" i="29"/>
  <c r="S42" i="29"/>
  <c r="AA42" i="29" s="1"/>
  <c r="J42" i="29"/>
  <c r="AJ42" i="29"/>
  <c r="AN42" i="29"/>
  <c r="L42" i="29"/>
  <c r="AH42" i="29"/>
  <c r="AQ42" i="29"/>
  <c r="AY42" i="29" s="1"/>
  <c r="AL42" i="29"/>
  <c r="AP42" i="29"/>
  <c r="N42" i="29"/>
  <c r="R42" i="29"/>
  <c r="BH42" i="29"/>
  <c r="AJ66" i="29"/>
  <c r="L66" i="29"/>
  <c r="N66" i="29"/>
  <c r="AL66" i="29"/>
  <c r="AP66" i="29"/>
  <c r="J66" i="29"/>
  <c r="R66" i="29"/>
  <c r="BH66" i="29"/>
  <c r="P66" i="29"/>
  <c r="S66" i="29"/>
  <c r="AA66" i="29" s="1"/>
  <c r="AQ66" i="29"/>
  <c r="AY66" i="29" s="1"/>
  <c r="AN66" i="29"/>
  <c r="AH66" i="29"/>
  <c r="AH67" i="29"/>
  <c r="J67" i="29"/>
  <c r="AP67" i="29"/>
  <c r="AN67" i="29"/>
  <c r="L67" i="29"/>
  <c r="R67" i="29"/>
  <c r="AL67" i="29"/>
  <c r="P67" i="29"/>
  <c r="AQ67" i="29"/>
  <c r="AY67" i="29" s="1"/>
  <c r="N67" i="29"/>
  <c r="AJ67" i="29"/>
  <c r="S67" i="29"/>
  <c r="AA67" i="29" s="1"/>
  <c r="BH67" i="29"/>
  <c r="AP26" i="29"/>
  <c r="AN26" i="29"/>
  <c r="AH26" i="29"/>
  <c r="AL26" i="29"/>
  <c r="P26" i="29"/>
  <c r="R26" i="29"/>
  <c r="L26" i="29"/>
  <c r="S26" i="29"/>
  <c r="AA26" i="29" s="1"/>
  <c r="AJ26" i="29"/>
  <c r="J26" i="29"/>
  <c r="BH26" i="29"/>
  <c r="N26" i="29"/>
  <c r="AQ26" i="29"/>
  <c r="AY26" i="29" s="1"/>
  <c r="R84" i="29"/>
  <c r="AH84" i="29"/>
  <c r="S84" i="29"/>
  <c r="AA84" i="29" s="1"/>
  <c r="L84" i="29"/>
  <c r="AP84" i="29"/>
  <c r="AL84" i="29"/>
  <c r="AQ84" i="29"/>
  <c r="AY84" i="29" s="1"/>
  <c r="N84" i="29"/>
  <c r="BH84" i="29"/>
  <c r="J84" i="29"/>
  <c r="P84" i="29"/>
  <c r="AJ84" i="29"/>
  <c r="AN84" i="29"/>
  <c r="C38" i="17"/>
  <c r="B38" i="22" s="1"/>
  <c r="B38" i="17" s="1"/>
  <c r="K34" i="46"/>
  <c r="AM67" i="29" l="1"/>
  <c r="AO67" i="29"/>
  <c r="AW67" i="29" s="1"/>
  <c r="O66" i="29"/>
  <c r="Q66" i="29"/>
  <c r="Y66" i="29" s="1"/>
  <c r="AM61" i="29"/>
  <c r="AO61" i="29"/>
  <c r="AW61" i="29" s="1"/>
  <c r="AM74" i="29"/>
  <c r="AO74" i="29"/>
  <c r="AW74" i="29" s="1"/>
  <c r="AM25" i="29"/>
  <c r="AO25" i="29"/>
  <c r="AW25" i="29" s="1"/>
  <c r="AM56" i="29"/>
  <c r="AO56" i="29"/>
  <c r="AW56" i="29" s="1"/>
  <c r="AM84" i="29"/>
  <c r="AO84" i="29"/>
  <c r="AW84" i="29" s="1"/>
  <c r="AO26" i="29"/>
  <c r="AW26" i="29" s="1"/>
  <c r="AM26" i="29"/>
  <c r="AO66" i="29"/>
  <c r="AW66" i="29" s="1"/>
  <c r="AM66" i="29"/>
  <c r="AO42" i="29"/>
  <c r="AW42" i="29" s="1"/>
  <c r="AM42" i="29"/>
  <c r="O42" i="29"/>
  <c r="Q42" i="29"/>
  <c r="Y42" i="29" s="1"/>
  <c r="AM49" i="29"/>
  <c r="AO49" i="29"/>
  <c r="AW49" i="29" s="1"/>
  <c r="O20" i="29"/>
  <c r="Q20" i="29"/>
  <c r="Y20" i="29" s="1"/>
  <c r="AO58" i="29"/>
  <c r="AW58" i="29" s="1"/>
  <c r="AM58" i="29"/>
  <c r="O94" i="29"/>
  <c r="Q94" i="29"/>
  <c r="Y94" i="29" s="1"/>
  <c r="O45" i="29"/>
  <c r="Q45" i="29"/>
  <c r="Y45" i="29" s="1"/>
  <c r="AM27" i="29"/>
  <c r="AO27" i="29"/>
  <c r="AW27" i="29" s="1"/>
  <c r="O55" i="29"/>
  <c r="Q55" i="29"/>
  <c r="Y55" i="29" s="1"/>
  <c r="O5" i="29"/>
  <c r="Q5" i="29"/>
  <c r="Y5" i="29" s="1"/>
  <c r="AO41" i="29"/>
  <c r="AW41" i="29" s="1"/>
  <c r="AM41" i="29"/>
  <c r="Q101" i="29"/>
  <c r="Y101" i="29" s="1"/>
  <c r="O101" i="29"/>
  <c r="Q10" i="29"/>
  <c r="Y10" i="29" s="1"/>
  <c r="O10" i="29"/>
  <c r="O46" i="29"/>
  <c r="Q46" i="29"/>
  <c r="Y46" i="29" s="1"/>
  <c r="AM13" i="29"/>
  <c r="AO13" i="29"/>
  <c r="AW13" i="29" s="1"/>
  <c r="O31" i="29"/>
  <c r="Q31" i="29"/>
  <c r="Y31" i="29" s="1"/>
  <c r="Q40" i="29"/>
  <c r="Y40" i="29" s="1"/>
  <c r="O40" i="29"/>
  <c r="O44" i="29"/>
  <c r="Q44" i="29"/>
  <c r="Y44" i="29" s="1"/>
  <c r="AM18" i="29"/>
  <c r="AO18" i="29"/>
  <c r="AW18" i="29" s="1"/>
  <c r="Q38" i="29"/>
  <c r="Y38" i="29" s="1"/>
  <c r="O38" i="29"/>
  <c r="AM30" i="29"/>
  <c r="AO30" i="29"/>
  <c r="AW30" i="29" s="1"/>
  <c r="O12" i="29"/>
  <c r="Q12" i="29"/>
  <c r="Y12" i="29" s="1"/>
  <c r="AM86" i="29"/>
  <c r="AO86" i="29"/>
  <c r="AW86" i="29" s="1"/>
  <c r="Q29" i="29"/>
  <c r="Y29" i="29" s="1"/>
  <c r="O29" i="29"/>
  <c r="Q33" i="29"/>
  <c r="Y33" i="29" s="1"/>
  <c r="O33" i="29"/>
  <c r="O80" i="29"/>
  <c r="Q80" i="29"/>
  <c r="Y80" i="29" s="1"/>
  <c r="AO90" i="29"/>
  <c r="AW90" i="29" s="1"/>
  <c r="AM90" i="29"/>
  <c r="AO48" i="29"/>
  <c r="AW48" i="29" s="1"/>
  <c r="AM48" i="29"/>
  <c r="Q48" i="29"/>
  <c r="Y48" i="29" s="1"/>
  <c r="O48" i="29"/>
  <c r="AM23" i="29"/>
  <c r="AO23" i="29"/>
  <c r="AW23" i="29" s="1"/>
  <c r="O77" i="29"/>
  <c r="Q77" i="29"/>
  <c r="Y77" i="29" s="1"/>
  <c r="Q34" i="29"/>
  <c r="Y34" i="29" s="1"/>
  <c r="O34" i="29"/>
  <c r="AO15" i="29"/>
  <c r="AW15" i="29" s="1"/>
  <c r="AM15" i="29"/>
  <c r="AM47" i="29"/>
  <c r="AO47" i="29"/>
  <c r="AW47" i="29" s="1"/>
  <c r="O57" i="29"/>
  <c r="Q57" i="29"/>
  <c r="Y57" i="29" s="1"/>
  <c r="Q88" i="29"/>
  <c r="Y88" i="29" s="1"/>
  <c r="O88" i="29"/>
  <c r="AM89" i="29"/>
  <c r="AO89" i="29"/>
  <c r="AW89" i="29" s="1"/>
  <c r="Q73" i="29"/>
  <c r="Y73" i="29" s="1"/>
  <c r="O73" i="29"/>
  <c r="AO73" i="29"/>
  <c r="AW73" i="29" s="1"/>
  <c r="AM73" i="29"/>
  <c r="Q100" i="29"/>
  <c r="Y100" i="29" s="1"/>
  <c r="O100" i="29"/>
  <c r="Q95" i="29"/>
  <c r="Y95" i="29" s="1"/>
  <c r="O95" i="29"/>
  <c r="AM82" i="29"/>
  <c r="AO82" i="29"/>
  <c r="AW82" i="29" s="1"/>
  <c r="Q26" i="29"/>
  <c r="Y26" i="29" s="1"/>
  <c r="O26" i="29"/>
  <c r="O49" i="29"/>
  <c r="Q49" i="29"/>
  <c r="Y49" i="29" s="1"/>
  <c r="Q56" i="29"/>
  <c r="Y56" i="29" s="1"/>
  <c r="O56" i="29"/>
  <c r="Q91" i="29"/>
  <c r="Y91" i="29" s="1"/>
  <c r="O91" i="29"/>
  <c r="AM43" i="29"/>
  <c r="AO43" i="29"/>
  <c r="AW43" i="29" s="1"/>
  <c r="O43" i="29"/>
  <c r="Q43" i="29"/>
  <c r="Y43" i="29" s="1"/>
  <c r="AO45" i="29"/>
  <c r="AW45" i="29" s="1"/>
  <c r="AM45" i="29"/>
  <c r="O27" i="29"/>
  <c r="Q27" i="29"/>
  <c r="Y27" i="29" s="1"/>
  <c r="AO62" i="29"/>
  <c r="AW62" i="29" s="1"/>
  <c r="AM62" i="29"/>
  <c r="AM5" i="29"/>
  <c r="AO5" i="29"/>
  <c r="AW5" i="29" s="1"/>
  <c r="AM10" i="29"/>
  <c r="AO10" i="29"/>
  <c r="AW10" i="29" s="1"/>
  <c r="AO22" i="29"/>
  <c r="AW22" i="29" s="1"/>
  <c r="AM22" i="29"/>
  <c r="AO21" i="29"/>
  <c r="AW21" i="29" s="1"/>
  <c r="AM21" i="29"/>
  <c r="Q21" i="29"/>
  <c r="Y21" i="29" s="1"/>
  <c r="O21" i="29"/>
  <c r="AM52" i="29"/>
  <c r="AO52" i="29"/>
  <c r="AW52" i="29" s="1"/>
  <c r="Q13" i="29"/>
  <c r="Y13" i="29" s="1"/>
  <c r="O13" i="29"/>
  <c r="O96" i="29"/>
  <c r="Q96" i="29"/>
  <c r="Y96" i="29" s="1"/>
  <c r="O9" i="29"/>
  <c r="Q9" i="29"/>
  <c r="Y9" i="29" s="1"/>
  <c r="AO24" i="29"/>
  <c r="AW24" i="29" s="1"/>
  <c r="AM24" i="29"/>
  <c r="O24" i="29"/>
  <c r="Q24" i="29"/>
  <c r="Y24" i="29" s="1"/>
  <c r="Q83" i="29"/>
  <c r="Y83" i="29" s="1"/>
  <c r="O83" i="29"/>
  <c r="AO31" i="29"/>
  <c r="AW31" i="29" s="1"/>
  <c r="AM31" i="29"/>
  <c r="AM38" i="29"/>
  <c r="AO38" i="29"/>
  <c r="AW38" i="29" s="1"/>
  <c r="O72" i="29"/>
  <c r="Q72" i="29"/>
  <c r="Y72" i="29" s="1"/>
  <c r="O36" i="29"/>
  <c r="Q36" i="29"/>
  <c r="Y36" i="29" s="1"/>
  <c r="AM12" i="29"/>
  <c r="AO12" i="29"/>
  <c r="AW12" i="29" s="1"/>
  <c r="AM71" i="29"/>
  <c r="AO71" i="29"/>
  <c r="AW71" i="29" s="1"/>
  <c r="Q87" i="29"/>
  <c r="Y87" i="29" s="1"/>
  <c r="O87" i="29"/>
  <c r="AO33" i="29"/>
  <c r="AW33" i="29" s="1"/>
  <c r="AM33" i="29"/>
  <c r="O39" i="29"/>
  <c r="Q39" i="29"/>
  <c r="Y39" i="29" s="1"/>
  <c r="AO16" i="29"/>
  <c r="AW16" i="29" s="1"/>
  <c r="AM16" i="29"/>
  <c r="AM81" i="29"/>
  <c r="AO81" i="29"/>
  <c r="AW81" i="29" s="1"/>
  <c r="AM34" i="29"/>
  <c r="AO34" i="29"/>
  <c r="AW34" i="29" s="1"/>
  <c r="O15" i="29"/>
  <c r="Q15" i="29"/>
  <c r="Y15" i="29" s="1"/>
  <c r="Q102" i="29"/>
  <c r="Y102" i="29" s="1"/>
  <c r="O102" i="29"/>
  <c r="AO88" i="29"/>
  <c r="AW88" i="29" s="1"/>
  <c r="AM88" i="29"/>
  <c r="O93" i="29"/>
  <c r="Q93" i="29"/>
  <c r="Y93" i="29" s="1"/>
  <c r="AM50" i="29"/>
  <c r="AO50" i="29"/>
  <c r="AW50" i="29" s="1"/>
  <c r="Q51" i="29"/>
  <c r="Y51" i="29" s="1"/>
  <c r="O51" i="29"/>
  <c r="Q32" i="29"/>
  <c r="Y32" i="29" s="1"/>
  <c r="O32" i="29"/>
  <c r="AO17" i="29"/>
  <c r="AW17" i="29" s="1"/>
  <c r="AM17" i="29"/>
  <c r="AM11" i="29"/>
  <c r="AO11" i="29"/>
  <c r="AW11" i="29" s="1"/>
  <c r="Q84" i="29"/>
  <c r="Y84" i="29" s="1"/>
  <c r="O84" i="29"/>
  <c r="AM64" i="29"/>
  <c r="AO64" i="29"/>
  <c r="AW64" i="29" s="1"/>
  <c r="O17" i="29"/>
  <c r="Q17" i="29"/>
  <c r="Y17" i="29" s="1"/>
  <c r="O61" i="29"/>
  <c r="Q61" i="29"/>
  <c r="Y61" i="29" s="1"/>
  <c r="O11" i="29"/>
  <c r="Q11" i="29"/>
  <c r="Y11" i="29" s="1"/>
  <c r="O78" i="29"/>
  <c r="Q78" i="29"/>
  <c r="Y78" i="29" s="1"/>
  <c r="O70" i="29"/>
  <c r="Q70" i="29"/>
  <c r="Y70" i="29" s="1"/>
  <c r="AO20" i="29"/>
  <c r="AW20" i="29" s="1"/>
  <c r="AM20" i="29"/>
  <c r="AM91" i="29"/>
  <c r="AO91" i="29"/>
  <c r="AW91" i="29" s="1"/>
  <c r="O58" i="29"/>
  <c r="Q58" i="29"/>
  <c r="Y58" i="29" s="1"/>
  <c r="AM94" i="29"/>
  <c r="AO94" i="29"/>
  <c r="AW94" i="29" s="1"/>
  <c r="O62" i="29"/>
  <c r="Q62" i="29"/>
  <c r="Y62" i="29" s="1"/>
  <c r="AM69" i="29"/>
  <c r="AO69" i="29"/>
  <c r="AW69" i="29" s="1"/>
  <c r="Q41" i="29"/>
  <c r="Y41" i="29" s="1"/>
  <c r="O41" i="29"/>
  <c r="AO101" i="29"/>
  <c r="AW101" i="29" s="1"/>
  <c r="AM101" i="29"/>
  <c r="AO14" i="29"/>
  <c r="AW14" i="29" s="1"/>
  <c r="AM14" i="29"/>
  <c r="O52" i="29"/>
  <c r="Q52" i="29"/>
  <c r="Y52" i="29" s="1"/>
  <c r="O19" i="29"/>
  <c r="Q19" i="29"/>
  <c r="Y19" i="29" s="1"/>
  <c r="AO96" i="29"/>
  <c r="AW96" i="29" s="1"/>
  <c r="AM96" i="29"/>
  <c r="AM9" i="29"/>
  <c r="AO9" i="29"/>
  <c r="AW9" i="29" s="1"/>
  <c r="AO65" i="29"/>
  <c r="AW65" i="29" s="1"/>
  <c r="AM65" i="29"/>
  <c r="AO75" i="29"/>
  <c r="AW75" i="29" s="1"/>
  <c r="AM75" i="29"/>
  <c r="O75" i="29"/>
  <c r="Q75" i="29"/>
  <c r="Y75" i="29" s="1"/>
  <c r="AM44" i="29"/>
  <c r="AO44" i="29"/>
  <c r="AW44" i="29" s="1"/>
  <c r="AO92" i="29"/>
  <c r="AW92" i="29" s="1"/>
  <c r="AM92" i="29"/>
  <c r="O76" i="29"/>
  <c r="Q76" i="29"/>
  <c r="Y76" i="29" s="1"/>
  <c r="Q18" i="29"/>
  <c r="Y18" i="29" s="1"/>
  <c r="O18" i="29"/>
  <c r="AO36" i="29"/>
  <c r="AW36" i="29" s="1"/>
  <c r="AM36" i="29"/>
  <c r="AM97" i="29"/>
  <c r="AO97" i="29"/>
  <c r="AW97" i="29" s="1"/>
  <c r="Q86" i="29"/>
  <c r="Y86" i="29" s="1"/>
  <c r="O86" i="29"/>
  <c r="AO87" i="29"/>
  <c r="AW87" i="29" s="1"/>
  <c r="AM87" i="29"/>
  <c r="AM28" i="29"/>
  <c r="AO28" i="29"/>
  <c r="AW28" i="29" s="1"/>
  <c r="Q99" i="29"/>
  <c r="Y99" i="29" s="1"/>
  <c r="O99" i="29"/>
  <c r="AO99" i="29"/>
  <c r="AW99" i="29" s="1"/>
  <c r="AM99" i="29"/>
  <c r="AO63" i="29"/>
  <c r="AW63" i="29" s="1"/>
  <c r="AM63" i="29"/>
  <c r="Q90" i="29"/>
  <c r="Y90" i="29" s="1"/>
  <c r="O90" i="29"/>
  <c r="AM37" i="29"/>
  <c r="AO37" i="29"/>
  <c r="AW37" i="29" s="1"/>
  <c r="AM39" i="29"/>
  <c r="AO39" i="29"/>
  <c r="AW39" i="29" s="1"/>
  <c r="O23" i="29"/>
  <c r="Q23" i="29"/>
  <c r="Y23" i="29" s="1"/>
  <c r="O16" i="29"/>
  <c r="Q16" i="29"/>
  <c r="Y16" i="29" s="1"/>
  <c r="AM79" i="29"/>
  <c r="AO79" i="29"/>
  <c r="AW79" i="29" s="1"/>
  <c r="AO98" i="29"/>
  <c r="AW98" i="29" s="1"/>
  <c r="AM98" i="29"/>
  <c r="AM35" i="29"/>
  <c r="AO35" i="29"/>
  <c r="AW35" i="29" s="1"/>
  <c r="O47" i="29"/>
  <c r="Q47" i="29"/>
  <c r="Y47" i="29" s="1"/>
  <c r="AM104" i="29"/>
  <c r="AO104" i="29"/>
  <c r="AW104" i="29" s="1"/>
  <c r="Q8" i="29"/>
  <c r="Y8" i="29" s="1"/>
  <c r="O8" i="29"/>
  <c r="O89" i="29"/>
  <c r="Q89" i="29"/>
  <c r="Y89" i="29" s="1"/>
  <c r="AM32" i="29"/>
  <c r="AO32" i="29"/>
  <c r="AW32" i="29" s="1"/>
  <c r="AM85" i="29"/>
  <c r="AO85" i="29"/>
  <c r="AW85" i="29" s="1"/>
  <c r="O53" i="29"/>
  <c r="Q53" i="29"/>
  <c r="Y53" i="29" s="1"/>
  <c r="AM95" i="29"/>
  <c r="AO95" i="29"/>
  <c r="AW95" i="29" s="1"/>
  <c r="Q6" i="29"/>
  <c r="Y6" i="29" s="1"/>
  <c r="O6" i="29"/>
  <c r="O67" i="29"/>
  <c r="Q67" i="29"/>
  <c r="Y67" i="29" s="1"/>
  <c r="O64" i="29"/>
  <c r="Q64" i="29"/>
  <c r="Y64" i="29" s="1"/>
  <c r="O74" i="29"/>
  <c r="Q74" i="29"/>
  <c r="Y74" i="29" s="1"/>
  <c r="O25" i="29"/>
  <c r="Q25" i="29"/>
  <c r="Y25" i="29" s="1"/>
  <c r="AO78" i="29"/>
  <c r="AW78" i="29" s="1"/>
  <c r="AM78" i="29"/>
  <c r="O54" i="29"/>
  <c r="Q54" i="29"/>
  <c r="Y54" i="29" s="1"/>
  <c r="AM54" i="29"/>
  <c r="AO54" i="29"/>
  <c r="AW54" i="29" s="1"/>
  <c r="AO70" i="29"/>
  <c r="AW70" i="29" s="1"/>
  <c r="AM70" i="29"/>
  <c r="Q69" i="29"/>
  <c r="Y69" i="29" s="1"/>
  <c r="O69" i="29"/>
  <c r="AO55" i="29"/>
  <c r="AW55" i="29" s="1"/>
  <c r="AM55" i="29"/>
  <c r="O22" i="29"/>
  <c r="Q22" i="29"/>
  <c r="Y22" i="29" s="1"/>
  <c r="Q14" i="29"/>
  <c r="Y14" i="29" s="1"/>
  <c r="O14" i="29"/>
  <c r="O4" i="29"/>
  <c r="Q4" i="29"/>
  <c r="Y4" i="29" s="1"/>
  <c r="AO4" i="29"/>
  <c r="AW4" i="29" s="1"/>
  <c r="AM4" i="29"/>
  <c r="AO46" i="29"/>
  <c r="AW46" i="29" s="1"/>
  <c r="AM46" i="29"/>
  <c r="AO19" i="29"/>
  <c r="AW19" i="29" s="1"/>
  <c r="AM19" i="29"/>
  <c r="AO60" i="29"/>
  <c r="AW60" i="29" s="1"/>
  <c r="AM60" i="29"/>
  <c r="Q60" i="29"/>
  <c r="Y60" i="29" s="1"/>
  <c r="O60" i="29"/>
  <c r="AM83" i="29"/>
  <c r="AO83" i="29"/>
  <c r="AW83" i="29" s="1"/>
  <c r="Q65" i="29"/>
  <c r="Y65" i="29" s="1"/>
  <c r="O65" i="29"/>
  <c r="AO40" i="29"/>
  <c r="AW40" i="29" s="1"/>
  <c r="AM40" i="29"/>
  <c r="O92" i="29"/>
  <c r="Q92" i="29"/>
  <c r="Y92" i="29" s="1"/>
  <c r="AO76" i="29"/>
  <c r="AW76" i="29" s="1"/>
  <c r="AM76" i="29"/>
  <c r="AO68" i="29"/>
  <c r="AW68" i="29" s="1"/>
  <c r="AM68" i="29"/>
  <c r="O68" i="29"/>
  <c r="Q68" i="29"/>
  <c r="Y68" i="29" s="1"/>
  <c r="AM72" i="29"/>
  <c r="AO72" i="29"/>
  <c r="AW72" i="29" s="1"/>
  <c r="O30" i="29"/>
  <c r="Q30" i="29"/>
  <c r="Y30" i="29" s="1"/>
  <c r="O71" i="29"/>
  <c r="Q71" i="29"/>
  <c r="Y71" i="29" s="1"/>
  <c r="O97" i="29"/>
  <c r="Q97" i="29"/>
  <c r="Y97" i="29" s="1"/>
  <c r="O59" i="29"/>
  <c r="Q59" i="29"/>
  <c r="Y59" i="29" s="1"/>
  <c r="AO59" i="29"/>
  <c r="AW59" i="29" s="1"/>
  <c r="AM59" i="29"/>
  <c r="O103" i="29"/>
  <c r="Q103" i="29"/>
  <c r="Y103" i="29" s="1"/>
  <c r="AO103" i="29"/>
  <c r="AW103" i="29" s="1"/>
  <c r="AM103" i="29"/>
  <c r="O28" i="29"/>
  <c r="Q28" i="29"/>
  <c r="Y28" i="29" s="1"/>
  <c r="AM29" i="29"/>
  <c r="AO29" i="29"/>
  <c r="AW29" i="29" s="1"/>
  <c r="AM80" i="29"/>
  <c r="AO80" i="29"/>
  <c r="AW80" i="29" s="1"/>
  <c r="Q63" i="29"/>
  <c r="Y63" i="29" s="1"/>
  <c r="O63" i="29"/>
  <c r="O37" i="29"/>
  <c r="Q37" i="29"/>
  <c r="Y37" i="29" s="1"/>
  <c r="AO77" i="29"/>
  <c r="AW77" i="29" s="1"/>
  <c r="AM77" i="29"/>
  <c r="Q79" i="29"/>
  <c r="Y79" i="29" s="1"/>
  <c r="O79" i="29"/>
  <c r="Q81" i="29"/>
  <c r="Y81" i="29" s="1"/>
  <c r="O81" i="29"/>
  <c r="Q98" i="29"/>
  <c r="Y98" i="29" s="1"/>
  <c r="O98" i="29"/>
  <c r="AM7" i="29"/>
  <c r="AO7" i="29"/>
  <c r="AW7" i="29" s="1"/>
  <c r="O7" i="29"/>
  <c r="Q7" i="29"/>
  <c r="Y7" i="29" s="1"/>
  <c r="Q35" i="29"/>
  <c r="Y35" i="29" s="1"/>
  <c r="O35" i="29"/>
  <c r="AM57" i="29"/>
  <c r="AO57" i="29"/>
  <c r="AW57" i="29" s="1"/>
  <c r="O104" i="29"/>
  <c r="Q104" i="29"/>
  <c r="Y104" i="29" s="1"/>
  <c r="AO102" i="29"/>
  <c r="AW102" i="29" s="1"/>
  <c r="AM102" i="29"/>
  <c r="AM93" i="29"/>
  <c r="AO93" i="29"/>
  <c r="AW93" i="29" s="1"/>
  <c r="Q50" i="29"/>
  <c r="Y50" i="29" s="1"/>
  <c r="O50" i="29"/>
  <c r="AO8" i="29"/>
  <c r="AW8" i="29" s="1"/>
  <c r="AM8" i="29"/>
  <c r="AO51" i="29"/>
  <c r="AW51" i="29" s="1"/>
  <c r="AM51" i="29"/>
  <c r="Q85" i="29"/>
  <c r="Y85" i="29" s="1"/>
  <c r="O85" i="29"/>
  <c r="AM100" i="29"/>
  <c r="AO100" i="29"/>
  <c r="AW100" i="29" s="1"/>
  <c r="AM53" i="29"/>
  <c r="AO53" i="29"/>
  <c r="AW53" i="29" s="1"/>
  <c r="AO6" i="29"/>
  <c r="AW6" i="29" s="1"/>
  <c r="AM6" i="29"/>
  <c r="Q82" i="29"/>
  <c r="Y82" i="29" s="1"/>
  <c r="O82" i="29"/>
  <c r="C39" i="17"/>
  <c r="B39" i="22" s="1"/>
  <c r="B39" i="17" s="1"/>
  <c r="K35" i="46"/>
  <c r="T7" i="29" l="1"/>
  <c r="U7" i="29" s="1"/>
  <c r="V7" i="29"/>
  <c r="X7" i="29" s="1"/>
  <c r="V37" i="29"/>
  <c r="X37" i="29" s="1"/>
  <c r="T37" i="29"/>
  <c r="U37" i="29" s="1"/>
  <c r="V28" i="29"/>
  <c r="X28" i="29" s="1"/>
  <c r="T28" i="29"/>
  <c r="U28" i="29" s="1"/>
  <c r="V59" i="29"/>
  <c r="X59" i="29" s="1"/>
  <c r="T59" i="29"/>
  <c r="U59" i="29" s="1"/>
  <c r="V92" i="29"/>
  <c r="X92" i="29" s="1"/>
  <c r="T92" i="29"/>
  <c r="U92" i="29" s="1"/>
  <c r="AT32" i="29"/>
  <c r="AV32" i="29" s="1"/>
  <c r="AR32" i="29"/>
  <c r="AS32" i="29" s="1"/>
  <c r="V82" i="29"/>
  <c r="X82" i="29" s="1"/>
  <c r="T82" i="29"/>
  <c r="U82" i="29" s="1"/>
  <c r="V85" i="29"/>
  <c r="X85" i="29" s="1"/>
  <c r="T85" i="29"/>
  <c r="U85" i="29" s="1"/>
  <c r="AR8" i="29"/>
  <c r="AS8" i="29" s="1"/>
  <c r="AT8" i="29"/>
  <c r="AV8" i="29" s="1"/>
  <c r="T35" i="29"/>
  <c r="U35" i="29" s="1"/>
  <c r="V35" i="29"/>
  <c r="X35" i="29" s="1"/>
  <c r="T81" i="29"/>
  <c r="U81" i="29" s="1"/>
  <c r="V81" i="29"/>
  <c r="X81" i="29" s="1"/>
  <c r="AT77" i="29"/>
  <c r="AV77" i="29" s="1"/>
  <c r="AR77" i="29"/>
  <c r="AS77" i="29" s="1"/>
  <c r="V63" i="29"/>
  <c r="X63" i="29" s="1"/>
  <c r="T63" i="29"/>
  <c r="U63" i="29" s="1"/>
  <c r="AT103" i="29"/>
  <c r="AV103" i="29" s="1"/>
  <c r="AR103" i="29"/>
  <c r="AS103" i="29" s="1"/>
  <c r="AR59" i="29"/>
  <c r="AS59" i="29" s="1"/>
  <c r="AT59" i="29"/>
  <c r="AV59" i="29" s="1"/>
  <c r="AT76" i="29"/>
  <c r="AV76" i="29" s="1"/>
  <c r="AR76" i="29"/>
  <c r="AS76" i="29" s="1"/>
  <c r="AT40" i="29"/>
  <c r="AV40" i="29" s="1"/>
  <c r="AR40" i="29"/>
  <c r="AS40" i="29" s="1"/>
  <c r="AR60" i="29"/>
  <c r="AS60" i="29" s="1"/>
  <c r="AT60" i="29"/>
  <c r="AV60" i="29" s="1"/>
  <c r="AR46" i="29"/>
  <c r="AS46" i="29" s="1"/>
  <c r="AT46" i="29"/>
  <c r="AV46" i="29" s="1"/>
  <c r="V69" i="29"/>
  <c r="X69" i="29" s="1"/>
  <c r="T69" i="29"/>
  <c r="U69" i="29" s="1"/>
  <c r="AT78" i="29"/>
  <c r="AV78" i="29" s="1"/>
  <c r="AR78" i="29"/>
  <c r="AS78" i="29" s="1"/>
  <c r="AT63" i="29"/>
  <c r="AV63" i="29" s="1"/>
  <c r="AR63" i="29"/>
  <c r="AS63" i="29" s="1"/>
  <c r="T99" i="29"/>
  <c r="U99" i="29" s="1"/>
  <c r="V99" i="29"/>
  <c r="X99" i="29" s="1"/>
  <c r="AT87" i="29"/>
  <c r="AV87" i="29" s="1"/>
  <c r="AR87" i="29"/>
  <c r="AS87" i="29" s="1"/>
  <c r="T18" i="29"/>
  <c r="U18" i="29" s="1"/>
  <c r="V18" i="29"/>
  <c r="X18" i="29" s="1"/>
  <c r="AR92" i="29"/>
  <c r="AS92" i="29" s="1"/>
  <c r="AT92" i="29"/>
  <c r="AV92" i="29" s="1"/>
  <c r="AR65" i="29"/>
  <c r="AS65" i="29" s="1"/>
  <c r="AT65" i="29"/>
  <c r="AV65" i="29" s="1"/>
  <c r="AR96" i="29"/>
  <c r="AS96" i="29" s="1"/>
  <c r="AT96" i="29"/>
  <c r="AV96" i="29" s="1"/>
  <c r="AT101" i="29"/>
  <c r="AV101" i="29" s="1"/>
  <c r="AR101" i="29"/>
  <c r="AS101" i="29" s="1"/>
  <c r="V84" i="29"/>
  <c r="X84" i="29" s="1"/>
  <c r="T84" i="29"/>
  <c r="U84" i="29" s="1"/>
  <c r="AT17" i="29"/>
  <c r="AV17" i="29" s="1"/>
  <c r="AR17" i="29"/>
  <c r="AS17" i="29" s="1"/>
  <c r="T51" i="29"/>
  <c r="U51" i="29" s="1"/>
  <c r="V51" i="29"/>
  <c r="X51" i="29" s="1"/>
  <c r="T102" i="29"/>
  <c r="U102" i="29" s="1"/>
  <c r="V102" i="29"/>
  <c r="X102" i="29" s="1"/>
  <c r="AR16" i="29"/>
  <c r="AS16" i="29" s="1"/>
  <c r="AT16" i="29"/>
  <c r="AV16" i="29" s="1"/>
  <c r="AR33" i="29"/>
  <c r="AS33" i="29" s="1"/>
  <c r="AT33" i="29"/>
  <c r="AV33" i="29" s="1"/>
  <c r="V83" i="29"/>
  <c r="X83" i="29" s="1"/>
  <c r="T83" i="29"/>
  <c r="U83" i="29" s="1"/>
  <c r="AT24" i="29"/>
  <c r="AV24" i="29" s="1"/>
  <c r="AR24" i="29"/>
  <c r="AS24" i="29" s="1"/>
  <c r="AT21" i="29"/>
  <c r="AV21" i="29" s="1"/>
  <c r="AR21" i="29"/>
  <c r="AS21" i="29" s="1"/>
  <c r="AR62" i="29"/>
  <c r="AS62" i="29" s="1"/>
  <c r="AT62" i="29"/>
  <c r="AV62" i="29" s="1"/>
  <c r="AR45" i="29"/>
  <c r="AS45" i="29" s="1"/>
  <c r="AT45" i="29"/>
  <c r="AV45" i="29" s="1"/>
  <c r="T56" i="29"/>
  <c r="U56" i="29" s="1"/>
  <c r="V56" i="29"/>
  <c r="X56" i="29" s="1"/>
  <c r="T26" i="29"/>
  <c r="U26" i="29" s="1"/>
  <c r="V26" i="29"/>
  <c r="X26" i="29" s="1"/>
  <c r="V95" i="29"/>
  <c r="X95" i="29" s="1"/>
  <c r="T95" i="29"/>
  <c r="U95" i="29" s="1"/>
  <c r="AR73" i="29"/>
  <c r="AS73" i="29" s="1"/>
  <c r="AT73" i="29"/>
  <c r="AV73" i="29" s="1"/>
  <c r="AT15" i="29"/>
  <c r="AV15" i="29" s="1"/>
  <c r="AR15" i="29"/>
  <c r="AS15" i="29" s="1"/>
  <c r="T48" i="29"/>
  <c r="U48" i="29" s="1"/>
  <c r="V48" i="29"/>
  <c r="X48" i="29" s="1"/>
  <c r="AT90" i="29"/>
  <c r="AV90" i="29" s="1"/>
  <c r="AR90" i="29"/>
  <c r="AS90" i="29" s="1"/>
  <c r="V33" i="29"/>
  <c r="X33" i="29" s="1"/>
  <c r="T33" i="29"/>
  <c r="U33" i="29" s="1"/>
  <c r="V40" i="29"/>
  <c r="X40" i="29" s="1"/>
  <c r="T40" i="29"/>
  <c r="U40" i="29" s="1"/>
  <c r="V10" i="29"/>
  <c r="X10" i="29" s="1"/>
  <c r="T10" i="29"/>
  <c r="U10" i="29" s="1"/>
  <c r="AT41" i="29"/>
  <c r="AV41" i="29" s="1"/>
  <c r="AR41" i="29"/>
  <c r="AS41" i="29" s="1"/>
  <c r="AR58" i="29"/>
  <c r="AS58" i="29" s="1"/>
  <c r="AT58" i="29"/>
  <c r="AV58" i="29" s="1"/>
  <c r="AT42" i="29"/>
  <c r="AV42" i="29" s="1"/>
  <c r="AR42" i="29"/>
  <c r="AS42" i="29" s="1"/>
  <c r="AT26" i="29"/>
  <c r="AV26" i="29" s="1"/>
  <c r="AR26" i="29"/>
  <c r="AS26" i="29" s="1"/>
  <c r="AT7" i="29"/>
  <c r="AV7" i="29" s="1"/>
  <c r="AR7" i="29"/>
  <c r="AS7" i="29" s="1"/>
  <c r="T97" i="29"/>
  <c r="U97" i="29" s="1"/>
  <c r="V97" i="29"/>
  <c r="X97" i="29" s="1"/>
  <c r="V68" i="29"/>
  <c r="X68" i="29" s="1"/>
  <c r="T68" i="29"/>
  <c r="U68" i="29" s="1"/>
  <c r="AT83" i="29"/>
  <c r="AV83" i="29" s="1"/>
  <c r="AR83" i="29"/>
  <c r="AS83" i="29" s="1"/>
  <c r="V4" i="29"/>
  <c r="X4" i="29" s="1"/>
  <c r="T4" i="29"/>
  <c r="U4" i="29" s="1"/>
  <c r="T22" i="29"/>
  <c r="U22" i="29" s="1"/>
  <c r="V22" i="29"/>
  <c r="X22" i="29" s="1"/>
  <c r="AT54" i="29"/>
  <c r="AV54" i="29" s="1"/>
  <c r="AR54" i="29"/>
  <c r="AS54" i="29" s="1"/>
  <c r="T74" i="29"/>
  <c r="U74" i="29" s="1"/>
  <c r="V74" i="29"/>
  <c r="X74" i="29" s="1"/>
  <c r="T67" i="29"/>
  <c r="U67" i="29" s="1"/>
  <c r="V67" i="29"/>
  <c r="X67" i="29" s="1"/>
  <c r="AR95" i="29"/>
  <c r="AS95" i="29" s="1"/>
  <c r="AT95" i="29"/>
  <c r="AV95" i="29" s="1"/>
  <c r="AT85" i="29"/>
  <c r="AV85" i="29" s="1"/>
  <c r="AR85" i="29"/>
  <c r="AS85" i="29" s="1"/>
  <c r="V89" i="29"/>
  <c r="X89" i="29" s="1"/>
  <c r="T89" i="29"/>
  <c r="U89" i="29" s="1"/>
  <c r="AR104" i="29"/>
  <c r="AS104" i="29" s="1"/>
  <c r="AT104" i="29"/>
  <c r="AV104" i="29" s="1"/>
  <c r="AT35" i="29"/>
  <c r="AV35" i="29" s="1"/>
  <c r="AR35" i="29"/>
  <c r="AS35" i="29" s="1"/>
  <c r="AR79" i="29"/>
  <c r="AS79" i="29" s="1"/>
  <c r="AT79" i="29"/>
  <c r="AV79" i="29" s="1"/>
  <c r="V23" i="29"/>
  <c r="X23" i="29" s="1"/>
  <c r="T23" i="29"/>
  <c r="U23" i="29" s="1"/>
  <c r="AT37" i="29"/>
  <c r="AV37" i="29" s="1"/>
  <c r="AR37" i="29"/>
  <c r="AS37" i="29" s="1"/>
  <c r="AT97" i="29"/>
  <c r="AV97" i="29" s="1"/>
  <c r="AR97" i="29"/>
  <c r="AS97" i="29" s="1"/>
  <c r="T75" i="29"/>
  <c r="U75" i="29" s="1"/>
  <c r="V75" i="29"/>
  <c r="X75" i="29" s="1"/>
  <c r="V52" i="29"/>
  <c r="X52" i="29" s="1"/>
  <c r="T52" i="29"/>
  <c r="U52" i="29" s="1"/>
  <c r="AR69" i="29"/>
  <c r="AS69" i="29" s="1"/>
  <c r="AT69" i="29"/>
  <c r="AV69" i="29" s="1"/>
  <c r="AR94" i="29"/>
  <c r="AS94" i="29" s="1"/>
  <c r="AT94" i="29"/>
  <c r="AV94" i="29" s="1"/>
  <c r="AT91" i="29"/>
  <c r="AV91" i="29" s="1"/>
  <c r="AR91" i="29"/>
  <c r="AS91" i="29" s="1"/>
  <c r="V70" i="29"/>
  <c r="X70" i="29" s="1"/>
  <c r="T70" i="29"/>
  <c r="U70" i="29" s="1"/>
  <c r="V11" i="29"/>
  <c r="X11" i="29" s="1"/>
  <c r="T11" i="29"/>
  <c r="U11" i="29" s="1"/>
  <c r="V17" i="29"/>
  <c r="X17" i="29" s="1"/>
  <c r="T17" i="29"/>
  <c r="U17" i="29" s="1"/>
  <c r="T93" i="29"/>
  <c r="U93" i="29" s="1"/>
  <c r="V93" i="29"/>
  <c r="X93" i="29" s="1"/>
  <c r="AT34" i="29"/>
  <c r="AV34" i="29" s="1"/>
  <c r="AR34" i="29"/>
  <c r="AS34" i="29" s="1"/>
  <c r="AR71" i="29"/>
  <c r="AS71" i="29" s="1"/>
  <c r="AT71" i="29"/>
  <c r="AV71" i="29" s="1"/>
  <c r="V36" i="29"/>
  <c r="X36" i="29" s="1"/>
  <c r="T36" i="29"/>
  <c r="U36" i="29" s="1"/>
  <c r="AT38" i="29"/>
  <c r="AV38" i="29" s="1"/>
  <c r="AR38" i="29"/>
  <c r="AS38" i="29" s="1"/>
  <c r="T96" i="29"/>
  <c r="U96" i="29" s="1"/>
  <c r="V96" i="29"/>
  <c r="X96" i="29" s="1"/>
  <c r="AR52" i="29"/>
  <c r="AS52" i="29" s="1"/>
  <c r="AT52" i="29"/>
  <c r="AV52" i="29" s="1"/>
  <c r="AT10" i="29"/>
  <c r="AV10" i="29" s="1"/>
  <c r="AR10" i="29"/>
  <c r="AS10" i="29" s="1"/>
  <c r="AT43" i="29"/>
  <c r="AV43" i="29" s="1"/>
  <c r="AR43" i="29"/>
  <c r="AS43" i="29" s="1"/>
  <c r="AT89" i="29"/>
  <c r="AV89" i="29" s="1"/>
  <c r="AR89" i="29"/>
  <c r="AS89" i="29" s="1"/>
  <c r="T57" i="29"/>
  <c r="U57" i="29" s="1"/>
  <c r="V57" i="29"/>
  <c r="X57" i="29" s="1"/>
  <c r="V77" i="29"/>
  <c r="X77" i="29" s="1"/>
  <c r="T77" i="29"/>
  <c r="U77" i="29" s="1"/>
  <c r="AT86" i="29"/>
  <c r="AV86" i="29" s="1"/>
  <c r="AR86" i="29"/>
  <c r="AS86" i="29" s="1"/>
  <c r="AT30" i="29"/>
  <c r="AV30" i="29" s="1"/>
  <c r="AR30" i="29"/>
  <c r="AS30" i="29" s="1"/>
  <c r="AT18" i="29"/>
  <c r="AV18" i="29" s="1"/>
  <c r="AR18" i="29"/>
  <c r="AS18" i="29" s="1"/>
  <c r="AR13" i="29"/>
  <c r="AS13" i="29" s="1"/>
  <c r="AT13" i="29"/>
  <c r="AV13" i="29" s="1"/>
  <c r="V55" i="29"/>
  <c r="X55" i="29" s="1"/>
  <c r="T55" i="29"/>
  <c r="U55" i="29" s="1"/>
  <c r="T45" i="29"/>
  <c r="U45" i="29" s="1"/>
  <c r="V45" i="29"/>
  <c r="X45" i="29" s="1"/>
  <c r="AR49" i="29"/>
  <c r="AS49" i="29" s="1"/>
  <c r="AT49" i="29"/>
  <c r="AV49" i="29" s="1"/>
  <c r="AT56" i="29"/>
  <c r="AV56" i="29" s="1"/>
  <c r="AR56" i="29"/>
  <c r="AS56" i="29" s="1"/>
  <c r="AT74" i="29"/>
  <c r="AV74" i="29" s="1"/>
  <c r="AR74" i="29"/>
  <c r="AS74" i="29" s="1"/>
  <c r="T66" i="29"/>
  <c r="U66" i="29" s="1"/>
  <c r="V66" i="29"/>
  <c r="X66" i="29" s="1"/>
  <c r="AR53" i="29"/>
  <c r="AS53" i="29" s="1"/>
  <c r="AT53" i="29"/>
  <c r="AV53" i="29" s="1"/>
  <c r="AT93" i="29"/>
  <c r="AV93" i="29" s="1"/>
  <c r="AR93" i="29"/>
  <c r="AS93" i="29" s="1"/>
  <c r="V104" i="29"/>
  <c r="X104" i="29" s="1"/>
  <c r="T104" i="29"/>
  <c r="U104" i="29" s="1"/>
  <c r="AT29" i="29"/>
  <c r="AV29" i="29" s="1"/>
  <c r="AR29" i="29"/>
  <c r="AS29" i="29" s="1"/>
  <c r="T30" i="29"/>
  <c r="U30" i="29" s="1"/>
  <c r="V30" i="29"/>
  <c r="X30" i="29" s="1"/>
  <c r="AT6" i="29"/>
  <c r="AV6" i="29" s="1"/>
  <c r="AR6" i="29"/>
  <c r="AS6" i="29" s="1"/>
  <c r="AR51" i="29"/>
  <c r="AS51" i="29" s="1"/>
  <c r="AT51" i="29"/>
  <c r="AV51" i="29" s="1"/>
  <c r="V50" i="29"/>
  <c r="X50" i="29" s="1"/>
  <c r="T50" i="29"/>
  <c r="U50" i="29" s="1"/>
  <c r="AT102" i="29"/>
  <c r="AV102" i="29" s="1"/>
  <c r="AR102" i="29"/>
  <c r="AS102" i="29" s="1"/>
  <c r="V98" i="29"/>
  <c r="X98" i="29" s="1"/>
  <c r="T98" i="29"/>
  <c r="U98" i="29" s="1"/>
  <c r="T79" i="29"/>
  <c r="U79" i="29" s="1"/>
  <c r="V79" i="29"/>
  <c r="X79" i="29" s="1"/>
  <c r="AT68" i="29"/>
  <c r="AV68" i="29" s="1"/>
  <c r="AR68" i="29"/>
  <c r="AS68" i="29" s="1"/>
  <c r="T65" i="29"/>
  <c r="U65" i="29" s="1"/>
  <c r="V65" i="29"/>
  <c r="X65" i="29" s="1"/>
  <c r="V60" i="29"/>
  <c r="X60" i="29" s="1"/>
  <c r="T60" i="29"/>
  <c r="U60" i="29" s="1"/>
  <c r="AT19" i="29"/>
  <c r="AV19" i="29" s="1"/>
  <c r="AR19" i="29"/>
  <c r="AS19" i="29" s="1"/>
  <c r="AR4" i="29"/>
  <c r="AS4" i="29" s="1"/>
  <c r="AT4" i="29"/>
  <c r="AV4" i="29" s="1"/>
  <c r="T14" i="29"/>
  <c r="U14" i="29" s="1"/>
  <c r="V14" i="29"/>
  <c r="X14" i="29" s="1"/>
  <c r="AT55" i="29"/>
  <c r="AV55" i="29" s="1"/>
  <c r="AR55" i="29"/>
  <c r="AS55" i="29" s="1"/>
  <c r="AT70" i="29"/>
  <c r="AV70" i="29" s="1"/>
  <c r="AR70" i="29"/>
  <c r="AS70" i="29" s="1"/>
  <c r="V6" i="29"/>
  <c r="X6" i="29" s="1"/>
  <c r="T6" i="29"/>
  <c r="U6" i="29" s="1"/>
  <c r="V8" i="29"/>
  <c r="X8" i="29" s="1"/>
  <c r="T8" i="29"/>
  <c r="U8" i="29" s="1"/>
  <c r="AT98" i="29"/>
  <c r="AV98" i="29" s="1"/>
  <c r="AR98" i="29"/>
  <c r="AS98" i="29" s="1"/>
  <c r="V90" i="29"/>
  <c r="X90" i="29" s="1"/>
  <c r="T90" i="29"/>
  <c r="U90" i="29" s="1"/>
  <c r="AR99" i="29"/>
  <c r="AS99" i="29" s="1"/>
  <c r="AT99" i="29"/>
  <c r="AV99" i="29" s="1"/>
  <c r="V86" i="29"/>
  <c r="X86" i="29" s="1"/>
  <c r="T86" i="29"/>
  <c r="U86" i="29" s="1"/>
  <c r="AR36" i="29"/>
  <c r="AS36" i="29" s="1"/>
  <c r="AT36" i="29"/>
  <c r="AV36" i="29" s="1"/>
  <c r="AT75" i="29"/>
  <c r="AV75" i="29" s="1"/>
  <c r="AR75" i="29"/>
  <c r="AS75" i="29" s="1"/>
  <c r="AR14" i="29"/>
  <c r="AS14" i="29" s="1"/>
  <c r="AT14" i="29"/>
  <c r="AV14" i="29" s="1"/>
  <c r="V41" i="29"/>
  <c r="X41" i="29" s="1"/>
  <c r="T41" i="29"/>
  <c r="U41" i="29" s="1"/>
  <c r="AR20" i="29"/>
  <c r="AS20" i="29" s="1"/>
  <c r="AT20" i="29"/>
  <c r="AV20" i="29" s="1"/>
  <c r="T32" i="29"/>
  <c r="U32" i="29" s="1"/>
  <c r="V32" i="29"/>
  <c r="X32" i="29" s="1"/>
  <c r="AR88" i="29"/>
  <c r="AS88" i="29" s="1"/>
  <c r="AT88" i="29"/>
  <c r="AV88" i="29" s="1"/>
  <c r="T87" i="29"/>
  <c r="U87" i="29" s="1"/>
  <c r="V87" i="29"/>
  <c r="X87" i="29" s="1"/>
  <c r="AT31" i="29"/>
  <c r="AV31" i="29" s="1"/>
  <c r="AR31" i="29"/>
  <c r="AS31" i="29" s="1"/>
  <c r="T13" i="29"/>
  <c r="U13" i="29" s="1"/>
  <c r="V13" i="29"/>
  <c r="X13" i="29" s="1"/>
  <c r="V21" i="29"/>
  <c r="X21" i="29" s="1"/>
  <c r="T21" i="29"/>
  <c r="U21" i="29" s="1"/>
  <c r="AR22" i="29"/>
  <c r="AS22" i="29" s="1"/>
  <c r="AT22" i="29"/>
  <c r="AV22" i="29" s="1"/>
  <c r="T91" i="29"/>
  <c r="U91" i="29" s="1"/>
  <c r="V91" i="29"/>
  <c r="X91" i="29" s="1"/>
  <c r="T100" i="29"/>
  <c r="U100" i="29" s="1"/>
  <c r="V100" i="29"/>
  <c r="X100" i="29" s="1"/>
  <c r="V73" i="29"/>
  <c r="X73" i="29" s="1"/>
  <c r="T73" i="29"/>
  <c r="U73" i="29" s="1"/>
  <c r="V88" i="29"/>
  <c r="X88" i="29" s="1"/>
  <c r="T88" i="29"/>
  <c r="U88" i="29" s="1"/>
  <c r="V34" i="29"/>
  <c r="X34" i="29" s="1"/>
  <c r="T34" i="29"/>
  <c r="U34" i="29" s="1"/>
  <c r="AT48" i="29"/>
  <c r="AV48" i="29" s="1"/>
  <c r="AR48" i="29"/>
  <c r="AS48" i="29" s="1"/>
  <c r="T29" i="29"/>
  <c r="U29" i="29" s="1"/>
  <c r="V29" i="29"/>
  <c r="X29" i="29" s="1"/>
  <c r="T38" i="29"/>
  <c r="U38" i="29" s="1"/>
  <c r="V38" i="29"/>
  <c r="X38" i="29" s="1"/>
  <c r="V101" i="29"/>
  <c r="X101" i="29" s="1"/>
  <c r="T101" i="29"/>
  <c r="U101" i="29" s="1"/>
  <c r="AT66" i="29"/>
  <c r="AV66" i="29" s="1"/>
  <c r="AR66" i="29"/>
  <c r="AS66" i="29" s="1"/>
  <c r="AR100" i="29"/>
  <c r="AS100" i="29" s="1"/>
  <c r="AT100" i="29"/>
  <c r="AV100" i="29" s="1"/>
  <c r="AT57" i="29"/>
  <c r="AV57" i="29" s="1"/>
  <c r="AR57" i="29"/>
  <c r="AS57" i="29" s="1"/>
  <c r="AR80" i="29"/>
  <c r="AS80" i="29" s="1"/>
  <c r="AT80" i="29"/>
  <c r="AV80" i="29" s="1"/>
  <c r="V103" i="29"/>
  <c r="X103" i="29" s="1"/>
  <c r="T103" i="29"/>
  <c r="U103" i="29" s="1"/>
  <c r="T71" i="29"/>
  <c r="U71" i="29" s="1"/>
  <c r="V71" i="29"/>
  <c r="X71" i="29" s="1"/>
  <c r="AT72" i="29"/>
  <c r="AV72" i="29" s="1"/>
  <c r="AR72" i="29"/>
  <c r="AS72" i="29" s="1"/>
  <c r="V54" i="29"/>
  <c r="X54" i="29" s="1"/>
  <c r="T54" i="29"/>
  <c r="U54" i="29" s="1"/>
  <c r="T25" i="29"/>
  <c r="U25" i="29" s="1"/>
  <c r="V25" i="29"/>
  <c r="X25" i="29" s="1"/>
  <c r="V64" i="29"/>
  <c r="X64" i="29" s="1"/>
  <c r="T64" i="29"/>
  <c r="U64" i="29" s="1"/>
  <c r="T53" i="29"/>
  <c r="U53" i="29" s="1"/>
  <c r="V53" i="29"/>
  <c r="X53" i="29" s="1"/>
  <c r="T47" i="29"/>
  <c r="U47" i="29" s="1"/>
  <c r="V47" i="29"/>
  <c r="X47" i="29" s="1"/>
  <c r="V16" i="29"/>
  <c r="X16" i="29" s="1"/>
  <c r="T16" i="29"/>
  <c r="U16" i="29" s="1"/>
  <c r="AT39" i="29"/>
  <c r="AV39" i="29" s="1"/>
  <c r="AR39" i="29"/>
  <c r="AS39" i="29" s="1"/>
  <c r="AT28" i="29"/>
  <c r="AV28" i="29" s="1"/>
  <c r="AR28" i="29"/>
  <c r="AS28" i="29" s="1"/>
  <c r="V76" i="29"/>
  <c r="X76" i="29" s="1"/>
  <c r="T76" i="29"/>
  <c r="U76" i="29" s="1"/>
  <c r="AT44" i="29"/>
  <c r="AV44" i="29" s="1"/>
  <c r="AR44" i="29"/>
  <c r="AS44" i="29" s="1"/>
  <c r="AT9" i="29"/>
  <c r="AV9" i="29" s="1"/>
  <c r="AR9" i="29"/>
  <c r="AS9" i="29" s="1"/>
  <c r="T19" i="29"/>
  <c r="U19" i="29" s="1"/>
  <c r="V19" i="29"/>
  <c r="X19" i="29" s="1"/>
  <c r="V62" i="29"/>
  <c r="X62" i="29" s="1"/>
  <c r="T62" i="29"/>
  <c r="U62" i="29" s="1"/>
  <c r="V58" i="29"/>
  <c r="X58" i="29" s="1"/>
  <c r="T58" i="29"/>
  <c r="U58" i="29" s="1"/>
  <c r="V78" i="29"/>
  <c r="X78" i="29" s="1"/>
  <c r="T78" i="29"/>
  <c r="U78" i="29" s="1"/>
  <c r="V61" i="29"/>
  <c r="X61" i="29" s="1"/>
  <c r="T61" i="29"/>
  <c r="U61" i="29" s="1"/>
  <c r="AT64" i="29"/>
  <c r="AV64" i="29" s="1"/>
  <c r="AR64" i="29"/>
  <c r="AS64" i="29" s="1"/>
  <c r="AR11" i="29"/>
  <c r="AS11" i="29" s="1"/>
  <c r="AT11" i="29"/>
  <c r="AV11" i="29" s="1"/>
  <c r="AR50" i="29"/>
  <c r="AS50" i="29" s="1"/>
  <c r="AT50" i="29"/>
  <c r="AV50" i="29" s="1"/>
  <c r="V15" i="29"/>
  <c r="X15" i="29" s="1"/>
  <c r="T15" i="29"/>
  <c r="U15" i="29" s="1"/>
  <c r="AT81" i="29"/>
  <c r="AV81" i="29" s="1"/>
  <c r="AR81" i="29"/>
  <c r="AS81" i="29" s="1"/>
  <c r="T39" i="29"/>
  <c r="U39" i="29" s="1"/>
  <c r="V39" i="29"/>
  <c r="X39" i="29" s="1"/>
  <c r="AT12" i="29"/>
  <c r="AV12" i="29" s="1"/>
  <c r="AR12" i="29"/>
  <c r="AS12" i="29" s="1"/>
  <c r="T72" i="29"/>
  <c r="U72" i="29" s="1"/>
  <c r="V72" i="29"/>
  <c r="X72" i="29" s="1"/>
  <c r="V24" i="29"/>
  <c r="X24" i="29" s="1"/>
  <c r="T24" i="29"/>
  <c r="U24" i="29" s="1"/>
  <c r="T9" i="29"/>
  <c r="U9" i="29" s="1"/>
  <c r="V9" i="29"/>
  <c r="X9" i="29" s="1"/>
  <c r="AT5" i="29"/>
  <c r="AV5" i="29" s="1"/>
  <c r="AR5" i="29"/>
  <c r="AS5" i="29" s="1"/>
  <c r="V27" i="29"/>
  <c r="X27" i="29" s="1"/>
  <c r="T27" i="29"/>
  <c r="U27" i="29" s="1"/>
  <c r="V43" i="29"/>
  <c r="X43" i="29" s="1"/>
  <c r="T43" i="29"/>
  <c r="U43" i="29" s="1"/>
  <c r="V49" i="29"/>
  <c r="X49" i="29" s="1"/>
  <c r="T49" i="29"/>
  <c r="U49" i="29" s="1"/>
  <c r="AT82" i="29"/>
  <c r="AV82" i="29" s="1"/>
  <c r="AR82" i="29"/>
  <c r="AS82" i="29" s="1"/>
  <c r="AR47" i="29"/>
  <c r="AS47" i="29" s="1"/>
  <c r="AT47" i="29"/>
  <c r="AV47" i="29" s="1"/>
  <c r="AR23" i="29"/>
  <c r="AS23" i="29" s="1"/>
  <c r="AT23" i="29"/>
  <c r="AV23" i="29" s="1"/>
  <c r="V80" i="29"/>
  <c r="X80" i="29" s="1"/>
  <c r="T80" i="29"/>
  <c r="U80" i="29" s="1"/>
  <c r="V12" i="29"/>
  <c r="X12" i="29" s="1"/>
  <c r="T12" i="29"/>
  <c r="U12" i="29" s="1"/>
  <c r="V44" i="29"/>
  <c r="X44" i="29" s="1"/>
  <c r="T44" i="29"/>
  <c r="U44" i="29" s="1"/>
  <c r="T31" i="29"/>
  <c r="U31" i="29" s="1"/>
  <c r="V31" i="29"/>
  <c r="X31" i="29" s="1"/>
  <c r="T46" i="29"/>
  <c r="U46" i="29" s="1"/>
  <c r="V46" i="29"/>
  <c r="X46" i="29" s="1"/>
  <c r="T5" i="29"/>
  <c r="U5" i="29" s="1"/>
  <c r="V5" i="29"/>
  <c r="X5" i="29" s="1"/>
  <c r="AR27" i="29"/>
  <c r="AS27" i="29" s="1"/>
  <c r="AT27" i="29"/>
  <c r="AV27" i="29" s="1"/>
  <c r="T94" i="29"/>
  <c r="U94" i="29" s="1"/>
  <c r="V94" i="29"/>
  <c r="X94" i="29" s="1"/>
  <c r="V20" i="29"/>
  <c r="X20" i="29" s="1"/>
  <c r="T20" i="29"/>
  <c r="U20" i="29" s="1"/>
  <c r="V42" i="29"/>
  <c r="X42" i="29" s="1"/>
  <c r="T42" i="29"/>
  <c r="U42" i="29" s="1"/>
  <c r="AT84" i="29"/>
  <c r="AV84" i="29" s="1"/>
  <c r="AR84" i="29"/>
  <c r="AS84" i="29" s="1"/>
  <c r="AT25" i="29"/>
  <c r="AV25" i="29" s="1"/>
  <c r="AR25" i="29"/>
  <c r="AS25" i="29" s="1"/>
  <c r="AT61" i="29"/>
  <c r="AV61" i="29" s="1"/>
  <c r="AR61" i="29"/>
  <c r="AS61" i="29" s="1"/>
  <c r="AT67" i="29"/>
  <c r="AV67" i="29" s="1"/>
  <c r="AR67" i="29"/>
  <c r="AS67" i="29" s="1"/>
  <c r="C40" i="17"/>
  <c r="B40" i="22" s="1"/>
  <c r="B40" i="17" s="1"/>
  <c r="K36" i="46"/>
  <c r="AZ12" i="29" l="1"/>
  <c r="AU12" i="29"/>
  <c r="AZ61" i="29"/>
  <c r="AU61" i="29"/>
  <c r="AZ84" i="29"/>
  <c r="AU84" i="29"/>
  <c r="AB20" i="29"/>
  <c r="W20" i="29"/>
  <c r="AB44" i="29"/>
  <c r="W44" i="29"/>
  <c r="W80" i="29"/>
  <c r="AB80" i="29"/>
  <c r="AB94" i="29"/>
  <c r="W94" i="29"/>
  <c r="AB5" i="29"/>
  <c r="W5" i="29"/>
  <c r="W31" i="29"/>
  <c r="AB31" i="29"/>
  <c r="AU23" i="29"/>
  <c r="AZ23" i="29"/>
  <c r="AZ50" i="29"/>
  <c r="AU50" i="29"/>
  <c r="AB47" i="29"/>
  <c r="W47" i="29"/>
  <c r="W71" i="29"/>
  <c r="AB71" i="29"/>
  <c r="AU80" i="29"/>
  <c r="AZ100" i="29"/>
  <c r="AU100" i="29"/>
  <c r="W29" i="29"/>
  <c r="AB29" i="29"/>
  <c r="AB91" i="29"/>
  <c r="W91" i="29"/>
  <c r="AU88" i="29"/>
  <c r="AZ88" i="29"/>
  <c r="AU20" i="29"/>
  <c r="AZ20" i="29"/>
  <c r="AZ14" i="29"/>
  <c r="AU14" i="29"/>
  <c r="AZ36" i="29"/>
  <c r="AU36" i="29"/>
  <c r="AU99" i="29"/>
  <c r="AZ99" i="29"/>
  <c r="AZ4" i="29"/>
  <c r="AU4" i="29"/>
  <c r="AB66" i="29"/>
  <c r="W66" i="29"/>
  <c r="AB45" i="29"/>
  <c r="W45" i="29"/>
  <c r="AZ13" i="29"/>
  <c r="AU13" i="29"/>
  <c r="AB96" i="29"/>
  <c r="W96" i="29"/>
  <c r="AZ94" i="29"/>
  <c r="AU94" i="29"/>
  <c r="AU95" i="29"/>
  <c r="AZ95" i="29"/>
  <c r="W74" i="29"/>
  <c r="AB74" i="29"/>
  <c r="AB22" i="29"/>
  <c r="W22" i="29"/>
  <c r="W97" i="29"/>
  <c r="AZ58" i="29"/>
  <c r="AU58" i="29"/>
  <c r="W48" i="29"/>
  <c r="AB48" i="29"/>
  <c r="AU73" i="29"/>
  <c r="AZ73" i="29"/>
  <c r="W26" i="29"/>
  <c r="AB26" i="29"/>
  <c r="AZ45" i="29"/>
  <c r="AU45" i="29"/>
  <c r="AU16" i="29"/>
  <c r="AZ16" i="29"/>
  <c r="W51" i="29"/>
  <c r="AB51" i="29"/>
  <c r="AU96" i="29"/>
  <c r="AZ96" i="29"/>
  <c r="AU92" i="29"/>
  <c r="AZ92" i="29"/>
  <c r="AU60" i="29"/>
  <c r="AZ60" i="29"/>
  <c r="AB35" i="29"/>
  <c r="W35" i="29"/>
  <c r="W12" i="29"/>
  <c r="AB12" i="29"/>
  <c r="AU82" i="29"/>
  <c r="AZ82" i="29"/>
  <c r="AZ5" i="29"/>
  <c r="AU5" i="29"/>
  <c r="W24" i="29"/>
  <c r="AB24" i="29"/>
  <c r="AZ81" i="29"/>
  <c r="AU81" i="29"/>
  <c r="AZ9" i="29"/>
  <c r="AU9" i="29"/>
  <c r="AB76" i="29"/>
  <c r="W76" i="29"/>
  <c r="AU39" i="29"/>
  <c r="AZ39" i="29"/>
  <c r="AB64" i="29"/>
  <c r="W64" i="29"/>
  <c r="W101" i="29"/>
  <c r="AB101" i="29"/>
  <c r="AB73" i="29"/>
  <c r="W73" i="29"/>
  <c r="AU31" i="29"/>
  <c r="AZ31" i="29"/>
  <c r="AU98" i="29"/>
  <c r="AZ98" i="29"/>
  <c r="AB6" i="29"/>
  <c r="W6" i="29"/>
  <c r="AU55" i="29"/>
  <c r="AB60" i="29"/>
  <c r="W60" i="29"/>
  <c r="AZ68" i="29"/>
  <c r="AU68" i="29"/>
  <c r="W98" i="29"/>
  <c r="AB98" i="29"/>
  <c r="AB50" i="29"/>
  <c r="W50" i="29"/>
  <c r="AZ6" i="29"/>
  <c r="AU6" i="29"/>
  <c r="AZ29" i="29"/>
  <c r="AU29" i="29"/>
  <c r="AZ93" i="29"/>
  <c r="AU93" i="29"/>
  <c r="AZ56" i="29"/>
  <c r="AU56" i="29"/>
  <c r="AZ30" i="29"/>
  <c r="AU30" i="29"/>
  <c r="W77" i="29"/>
  <c r="AB77" i="29"/>
  <c r="AZ89" i="29"/>
  <c r="AU89" i="29"/>
  <c r="AU10" i="29"/>
  <c r="AZ10" i="29"/>
  <c r="AB36" i="29"/>
  <c r="W36" i="29"/>
  <c r="AU34" i="29"/>
  <c r="AZ34" i="29"/>
  <c r="AB17" i="29"/>
  <c r="W17" i="29"/>
  <c r="W70" i="29"/>
  <c r="AB70" i="29"/>
  <c r="AB52" i="29"/>
  <c r="W52" i="29"/>
  <c r="AU97" i="29"/>
  <c r="AZ97" i="29"/>
  <c r="AB23" i="29"/>
  <c r="W23" i="29"/>
  <c r="AZ35" i="29"/>
  <c r="AU35" i="29"/>
  <c r="AB89" i="29"/>
  <c r="W89" i="29"/>
  <c r="AU83" i="29"/>
  <c r="AZ83" i="29"/>
  <c r="AU26" i="29"/>
  <c r="AZ26" i="29"/>
  <c r="W10" i="29"/>
  <c r="AB10" i="29"/>
  <c r="W33" i="29"/>
  <c r="AB33" i="29"/>
  <c r="AZ21" i="29"/>
  <c r="AU21" i="29"/>
  <c r="AB83" i="29"/>
  <c r="W83" i="29"/>
  <c r="W84" i="29"/>
  <c r="AB84" i="29"/>
  <c r="AU87" i="29"/>
  <c r="AZ87" i="29"/>
  <c r="AU63" i="29"/>
  <c r="AZ63" i="29"/>
  <c r="AB69" i="29"/>
  <c r="W69" i="29"/>
  <c r="AZ76" i="29"/>
  <c r="AU76" i="29"/>
  <c r="AU103" i="29"/>
  <c r="AZ103" i="29"/>
  <c r="AU77" i="29"/>
  <c r="AZ77" i="29"/>
  <c r="AB85" i="29"/>
  <c r="W85" i="29"/>
  <c r="AU32" i="29"/>
  <c r="AZ32" i="29"/>
  <c r="AB59" i="29"/>
  <c r="W59" i="29"/>
  <c r="W37" i="29"/>
  <c r="AB37" i="29"/>
  <c r="AU25" i="29"/>
  <c r="AZ25" i="29"/>
  <c r="AB43" i="29"/>
  <c r="W43" i="29"/>
  <c r="AU64" i="29"/>
  <c r="AZ64" i="29"/>
  <c r="W78" i="29"/>
  <c r="AB78" i="29"/>
  <c r="W62" i="29"/>
  <c r="AB62" i="29"/>
  <c r="W54" i="29"/>
  <c r="AB54" i="29"/>
  <c r="W34" i="29"/>
  <c r="AB34" i="29"/>
  <c r="W21" i="29"/>
  <c r="AB21" i="29"/>
  <c r="AZ27" i="29"/>
  <c r="AU27" i="29"/>
  <c r="AB46" i="29"/>
  <c r="W46" i="29"/>
  <c r="AU47" i="29"/>
  <c r="AZ47" i="29"/>
  <c r="AB9" i="29"/>
  <c r="W9" i="29"/>
  <c r="AB72" i="29"/>
  <c r="W72" i="29"/>
  <c r="W39" i="29"/>
  <c r="AB39" i="29"/>
  <c r="AU11" i="29"/>
  <c r="AZ11" i="29"/>
  <c r="W19" i="29"/>
  <c r="AB19" i="29"/>
  <c r="W53" i="29"/>
  <c r="W25" i="29"/>
  <c r="W38" i="29"/>
  <c r="AB38" i="29"/>
  <c r="AB100" i="29"/>
  <c r="W100" i="29"/>
  <c r="AU22" i="29"/>
  <c r="AZ22" i="29"/>
  <c r="AB13" i="29"/>
  <c r="W13" i="29"/>
  <c r="W87" i="29"/>
  <c r="AB87" i="29"/>
  <c r="W32" i="29"/>
  <c r="AB32" i="29"/>
  <c r="W14" i="29"/>
  <c r="AB14" i="29"/>
  <c r="AB65" i="29"/>
  <c r="W65" i="29"/>
  <c r="W79" i="29"/>
  <c r="AB79" i="29"/>
  <c r="AU51" i="29"/>
  <c r="AZ51" i="29"/>
  <c r="AB30" i="29"/>
  <c r="W30" i="29"/>
  <c r="AU53" i="29"/>
  <c r="AZ53" i="29"/>
  <c r="AU49" i="29"/>
  <c r="AZ49" i="29"/>
  <c r="W57" i="29"/>
  <c r="AB57" i="29"/>
  <c r="AZ52" i="29"/>
  <c r="AU52" i="29"/>
  <c r="AZ71" i="29"/>
  <c r="AU71" i="29"/>
  <c r="AB93" i="29"/>
  <c r="W93" i="29"/>
  <c r="AU69" i="29"/>
  <c r="AZ69" i="29"/>
  <c r="W75" i="29"/>
  <c r="AB75" i="29"/>
  <c r="AZ79" i="29"/>
  <c r="AU79" i="29"/>
  <c r="AU104" i="29"/>
  <c r="AZ104" i="29"/>
  <c r="AB67" i="29"/>
  <c r="W67" i="29"/>
  <c r="W56" i="29"/>
  <c r="AB56" i="29"/>
  <c r="AU62" i="29"/>
  <c r="AZ62" i="29"/>
  <c r="AZ33" i="29"/>
  <c r="AU33" i="29"/>
  <c r="W102" i="29"/>
  <c r="AB102" i="29"/>
  <c r="AZ65" i="29"/>
  <c r="AU65" i="29"/>
  <c r="AB18" i="29"/>
  <c r="W18" i="29"/>
  <c r="W99" i="29"/>
  <c r="AB99" i="29"/>
  <c r="AU46" i="29"/>
  <c r="AZ46" i="29"/>
  <c r="AZ59" i="29"/>
  <c r="AU59" i="29"/>
  <c r="W81" i="29"/>
  <c r="AB81" i="29"/>
  <c r="AZ8" i="29"/>
  <c r="AU8" i="29"/>
  <c r="W7" i="29"/>
  <c r="AB7" i="29"/>
  <c r="AU67" i="29"/>
  <c r="AZ67" i="29"/>
  <c r="AB42" i="29"/>
  <c r="W42" i="29"/>
  <c r="W49" i="29"/>
  <c r="AB49" i="29"/>
  <c r="AB27" i="29"/>
  <c r="W27" i="29"/>
  <c r="AB15" i="29"/>
  <c r="W15" i="29"/>
  <c r="W61" i="29"/>
  <c r="AB61" i="29"/>
  <c r="AB58" i="29"/>
  <c r="W58" i="29"/>
  <c r="AZ44" i="29"/>
  <c r="AU44" i="29"/>
  <c r="AZ28" i="29"/>
  <c r="AU28" i="29"/>
  <c r="W16" i="29"/>
  <c r="AB16" i="29"/>
  <c r="AU72" i="29"/>
  <c r="AZ72" i="29"/>
  <c r="AB103" i="29"/>
  <c r="W103" i="29"/>
  <c r="AZ57" i="29"/>
  <c r="AU57" i="29"/>
  <c r="AZ66" i="29"/>
  <c r="AU66" i="29"/>
  <c r="AZ48" i="29"/>
  <c r="AU48" i="29"/>
  <c r="AB88" i="29"/>
  <c r="W88" i="29"/>
  <c r="W41" i="29"/>
  <c r="AB41" i="29"/>
  <c r="AZ75" i="29"/>
  <c r="AU75" i="29"/>
  <c r="W86" i="29"/>
  <c r="AB86" i="29"/>
  <c r="AB90" i="29"/>
  <c r="W90" i="29"/>
  <c r="W8" i="29"/>
  <c r="AB8" i="29"/>
  <c r="AZ70" i="29"/>
  <c r="AU70" i="29"/>
  <c r="AU19" i="29"/>
  <c r="AZ19" i="29"/>
  <c r="AZ102" i="29"/>
  <c r="AU102" i="29"/>
  <c r="W104" i="29"/>
  <c r="AB104" i="29"/>
  <c r="AZ74" i="29"/>
  <c r="AU74" i="29"/>
  <c r="W55" i="29"/>
  <c r="AB55" i="29"/>
  <c r="AU18" i="29"/>
  <c r="AZ18" i="29"/>
  <c r="AZ86" i="29"/>
  <c r="AU86" i="29"/>
  <c r="AZ43" i="29"/>
  <c r="AU43" i="29"/>
  <c r="AZ38" i="29"/>
  <c r="AU38" i="29"/>
  <c r="AB11" i="29"/>
  <c r="W11" i="29"/>
  <c r="AU91" i="29"/>
  <c r="AZ91" i="29"/>
  <c r="AU37" i="29"/>
  <c r="AZ37" i="29"/>
  <c r="AU85" i="29"/>
  <c r="AZ54" i="29"/>
  <c r="AU54" i="29"/>
  <c r="AB4" i="29"/>
  <c r="W4" i="29"/>
  <c r="AB68" i="29"/>
  <c r="W68" i="29"/>
  <c r="AU7" i="29"/>
  <c r="AZ42" i="29"/>
  <c r="AU42" i="29"/>
  <c r="AU41" i="29"/>
  <c r="AB40" i="29"/>
  <c r="W40" i="29"/>
  <c r="AZ90" i="29"/>
  <c r="AU90" i="29"/>
  <c r="AU15" i="29"/>
  <c r="AZ15" i="29"/>
  <c r="W95" i="29"/>
  <c r="AB95" i="29"/>
  <c r="AZ24" i="29"/>
  <c r="AU24" i="29"/>
  <c r="AU17" i="29"/>
  <c r="AZ17" i="29"/>
  <c r="AU101" i="29"/>
  <c r="AZ101" i="29"/>
  <c r="AU78" i="29"/>
  <c r="AZ78" i="29"/>
  <c r="AU40" i="29"/>
  <c r="AZ40" i="29"/>
  <c r="AB63" i="29"/>
  <c r="W63" i="29"/>
  <c r="AB82" i="29"/>
  <c r="W82" i="29"/>
  <c r="AB92" i="29"/>
  <c r="W92" i="29"/>
  <c r="W28" i="29"/>
  <c r="AB28" i="29"/>
  <c r="C41" i="17"/>
  <c r="B41" i="22" s="1"/>
  <c r="B41" i="17" s="1"/>
  <c r="K37" i="46"/>
  <c r="AC92" i="29" l="1"/>
  <c r="AD92" i="29" s="1"/>
  <c r="BM92" i="29" s="1"/>
  <c r="AC63" i="29"/>
  <c r="AD63" i="29" s="1"/>
  <c r="BM63" i="29" s="1"/>
  <c r="BA90" i="29"/>
  <c r="BB90" i="29" s="1"/>
  <c r="AC4" i="29"/>
  <c r="AD4" i="29" s="1"/>
  <c r="BV4" i="29" s="1"/>
  <c r="BK4" i="29" s="1"/>
  <c r="BA38" i="29"/>
  <c r="BB38" i="29" s="1"/>
  <c r="BQ38" i="29" s="1"/>
  <c r="BA86" i="29"/>
  <c r="BB86" i="29" s="1"/>
  <c r="BQ86" i="29" s="1"/>
  <c r="BA48" i="29"/>
  <c r="BB48" i="29" s="1"/>
  <c r="BA57" i="29"/>
  <c r="BB57" i="29" s="1"/>
  <c r="BQ57" i="29" s="1"/>
  <c r="BA28" i="29"/>
  <c r="BB28" i="29" s="1"/>
  <c r="BQ28" i="29" s="1"/>
  <c r="AC58" i="29"/>
  <c r="AD58" i="29" s="1"/>
  <c r="P57" i="19" s="1"/>
  <c r="P56" i="20" s="1"/>
  <c r="R56" i="20" s="1"/>
  <c r="AC15" i="29"/>
  <c r="AD15" i="29" s="1"/>
  <c r="P14" i="19" s="1"/>
  <c r="P13" i="20" s="1"/>
  <c r="R13" i="20" s="1"/>
  <c r="BA8" i="29"/>
  <c r="BB8" i="29" s="1"/>
  <c r="BQ8" i="29" s="1"/>
  <c r="BA59" i="29"/>
  <c r="BB59" i="29" s="1"/>
  <c r="BQ59" i="29" s="1"/>
  <c r="BA65" i="29"/>
  <c r="BB65" i="29" s="1"/>
  <c r="BQ65" i="29" s="1"/>
  <c r="BA33" i="29"/>
  <c r="BB33" i="29" s="1"/>
  <c r="AC93" i="29"/>
  <c r="AD93" i="29" s="1"/>
  <c r="BM93" i="29" s="1"/>
  <c r="BA52" i="29"/>
  <c r="BB52" i="29" s="1"/>
  <c r="BQ52" i="29" s="1"/>
  <c r="AC30" i="29"/>
  <c r="AD30" i="29" s="1"/>
  <c r="P29" i="19" s="1"/>
  <c r="P28" i="20" s="1"/>
  <c r="R28" i="20" s="1"/>
  <c r="AC72" i="29"/>
  <c r="AD72" i="29" s="1"/>
  <c r="BM72" i="29" s="1"/>
  <c r="BA27" i="29"/>
  <c r="BB27" i="29" s="1"/>
  <c r="BQ27" i="29" s="1"/>
  <c r="AC59" i="29"/>
  <c r="AD59" i="29" s="1"/>
  <c r="BM59" i="29" s="1"/>
  <c r="AC85" i="29"/>
  <c r="AD85" i="29" s="1"/>
  <c r="BM85" i="29" s="1"/>
  <c r="AC69" i="29"/>
  <c r="AD69" i="29" s="1"/>
  <c r="BM69" i="29" s="1"/>
  <c r="AC83" i="29"/>
  <c r="AD83" i="29" s="1"/>
  <c r="P82" i="19" s="1"/>
  <c r="P81" i="20" s="1"/>
  <c r="R81" i="20" s="1"/>
  <c r="AC89" i="29"/>
  <c r="AD89" i="29" s="1"/>
  <c r="P88" i="19" s="1"/>
  <c r="P87" i="20" s="1"/>
  <c r="R87" i="20" s="1"/>
  <c r="AC23" i="29"/>
  <c r="AD23" i="29" s="1"/>
  <c r="P22" i="19" s="1"/>
  <c r="P21" i="20" s="1"/>
  <c r="R21" i="20" s="1"/>
  <c r="AC52" i="29"/>
  <c r="AD52" i="29" s="1"/>
  <c r="BM52" i="29" s="1"/>
  <c r="AC17" i="29"/>
  <c r="AD17" i="29" s="1"/>
  <c r="BM17" i="29" s="1"/>
  <c r="AC36" i="29"/>
  <c r="AD36" i="29" s="1"/>
  <c r="P35" i="19" s="1"/>
  <c r="P34" i="20" s="1"/>
  <c r="R34" i="20" s="1"/>
  <c r="BA89" i="29"/>
  <c r="BB89" i="29" s="1"/>
  <c r="BQ89" i="29" s="1"/>
  <c r="BA30" i="29"/>
  <c r="BB30" i="29" s="1"/>
  <c r="BQ30" i="29" s="1"/>
  <c r="BA93" i="29"/>
  <c r="BB93" i="29" s="1"/>
  <c r="BA6" i="29"/>
  <c r="BB6" i="29" s="1"/>
  <c r="BQ6" i="29" s="1"/>
  <c r="BF6" i="29" s="1"/>
  <c r="AC60" i="29"/>
  <c r="AD60" i="29" s="1"/>
  <c r="BM60" i="29" s="1"/>
  <c r="AC6" i="29"/>
  <c r="AD6" i="29" s="1"/>
  <c r="BM6" i="29" s="1"/>
  <c r="BE6" i="29" s="1"/>
  <c r="BA9" i="29"/>
  <c r="BB9" i="29" s="1"/>
  <c r="BQ9" i="29" s="1"/>
  <c r="BF9" i="29" s="1"/>
  <c r="AC35" i="29"/>
  <c r="AD35" i="29" s="1"/>
  <c r="BM35" i="29" s="1"/>
  <c r="BA45" i="29"/>
  <c r="BB45" i="29" s="1"/>
  <c r="BQ45" i="29" s="1"/>
  <c r="BA58" i="29"/>
  <c r="BB58" i="29" s="1"/>
  <c r="AC22" i="29"/>
  <c r="AD22" i="29" s="1"/>
  <c r="P21" i="19" s="1"/>
  <c r="P20" i="20" s="1"/>
  <c r="R20" i="20" s="1"/>
  <c r="AC96" i="29"/>
  <c r="AD96" i="29" s="1"/>
  <c r="P95" i="19" s="1"/>
  <c r="P94" i="20" s="1"/>
  <c r="R94" i="20" s="1"/>
  <c r="AC45" i="29"/>
  <c r="AD45" i="29" s="1"/>
  <c r="P44" i="19" s="1"/>
  <c r="P43" i="20" s="1"/>
  <c r="R43" i="20" s="1"/>
  <c r="BA4" i="29"/>
  <c r="BB4" i="29" s="1"/>
  <c r="BW4" i="29" s="1"/>
  <c r="BO4" i="29" s="1"/>
  <c r="BA36" i="29"/>
  <c r="BB36" i="29" s="1"/>
  <c r="BQ36" i="29" s="1"/>
  <c r="AC91" i="29"/>
  <c r="AD91" i="29" s="1"/>
  <c r="BM91" i="29" s="1"/>
  <c r="BA100" i="29"/>
  <c r="BB100" i="29" s="1"/>
  <c r="BQ100" i="29" s="1"/>
  <c r="BA50" i="29"/>
  <c r="BB50" i="29" s="1"/>
  <c r="AC94" i="29"/>
  <c r="AD94" i="29" s="1"/>
  <c r="BM94" i="29" s="1"/>
  <c r="AC44" i="29"/>
  <c r="AD44" i="29" s="1"/>
  <c r="BM44" i="29" s="1"/>
  <c r="BA84" i="29"/>
  <c r="BB84" i="29" s="1"/>
  <c r="BQ84" i="29" s="1"/>
  <c r="BA12" i="29"/>
  <c r="BB12" i="29" s="1"/>
  <c r="BQ12" i="29" s="1"/>
  <c r="BF12" i="29" s="1"/>
  <c r="AC43" i="29"/>
  <c r="AD43" i="29" s="1"/>
  <c r="BM43" i="29" s="1"/>
  <c r="BA76" i="29"/>
  <c r="BB76" i="29" s="1"/>
  <c r="BQ76" i="29" s="1"/>
  <c r="BA21" i="29"/>
  <c r="BB21" i="29" s="1"/>
  <c r="BA35" i="29"/>
  <c r="BB35" i="29" s="1"/>
  <c r="BA56" i="29"/>
  <c r="BB56" i="29" s="1"/>
  <c r="BQ56" i="29" s="1"/>
  <c r="BA29" i="29"/>
  <c r="BB29" i="29" s="1"/>
  <c r="AC50" i="29"/>
  <c r="AD50" i="29" s="1"/>
  <c r="BM50" i="29" s="1"/>
  <c r="BA68" i="29"/>
  <c r="BB68" i="29" s="1"/>
  <c r="BQ68" i="29" s="1"/>
  <c r="AC73" i="29"/>
  <c r="AD73" i="29" s="1"/>
  <c r="BM73" i="29" s="1"/>
  <c r="AC64" i="29"/>
  <c r="AD64" i="29" s="1"/>
  <c r="P63" i="19" s="1"/>
  <c r="P62" i="20" s="1"/>
  <c r="R62" i="20" s="1"/>
  <c r="AC76" i="29"/>
  <c r="AD76" i="29" s="1"/>
  <c r="P75" i="19" s="1"/>
  <c r="P74" i="20" s="1"/>
  <c r="R74" i="20" s="1"/>
  <c r="BA81" i="29"/>
  <c r="BB81" i="29" s="1"/>
  <c r="BQ81" i="29" s="1"/>
  <c r="BA5" i="29"/>
  <c r="BB5" i="29" s="1"/>
  <c r="BQ5" i="29" s="1"/>
  <c r="BF5" i="29" s="1"/>
  <c r="BA94" i="29"/>
  <c r="BB94" i="29" s="1"/>
  <c r="BQ94" i="29" s="1"/>
  <c r="BA13" i="29"/>
  <c r="BB13" i="29" s="1"/>
  <c r="BQ13" i="29" s="1"/>
  <c r="BF13" i="29" s="1"/>
  <c r="AC66" i="29"/>
  <c r="AD66" i="29" s="1"/>
  <c r="P65" i="19" s="1"/>
  <c r="P64" i="20" s="1"/>
  <c r="R64" i="20" s="1"/>
  <c r="BA14" i="29"/>
  <c r="BB14" i="29" s="1"/>
  <c r="BQ14" i="29" s="1"/>
  <c r="BF14" i="29" s="1"/>
  <c r="AC47" i="29"/>
  <c r="AD47" i="29" s="1"/>
  <c r="BM47" i="29" s="1"/>
  <c r="AC5" i="29"/>
  <c r="AD5" i="29" s="1"/>
  <c r="P4" i="19" s="1"/>
  <c r="P3" i="20" s="1"/>
  <c r="R3" i="20" s="1"/>
  <c r="AC20" i="29"/>
  <c r="AD20" i="29" s="1"/>
  <c r="BM20" i="29" s="1"/>
  <c r="BA61" i="29"/>
  <c r="BB61" i="29" s="1"/>
  <c r="BQ61" i="29" s="1"/>
  <c r="AC82" i="29"/>
  <c r="AD82" i="29" s="1"/>
  <c r="P81" i="19" s="1"/>
  <c r="P80" i="20" s="1"/>
  <c r="R80" i="20" s="1"/>
  <c r="BA24" i="29"/>
  <c r="BB24" i="29" s="1"/>
  <c r="BQ24" i="29" s="1"/>
  <c r="AC40" i="29"/>
  <c r="AD40" i="29" s="1"/>
  <c r="BA42" i="29"/>
  <c r="BB42" i="29" s="1"/>
  <c r="AC68" i="29"/>
  <c r="AD68" i="29" s="1"/>
  <c r="P67" i="19" s="1"/>
  <c r="P66" i="20" s="1"/>
  <c r="R66" i="20" s="1"/>
  <c r="BA54" i="29"/>
  <c r="BB54" i="29" s="1"/>
  <c r="BQ54" i="29" s="1"/>
  <c r="AC11" i="29"/>
  <c r="AD11" i="29" s="1"/>
  <c r="BM11" i="29" s="1"/>
  <c r="BE11" i="29" s="1"/>
  <c r="BA43" i="29"/>
  <c r="BB43" i="29" s="1"/>
  <c r="BA74" i="29"/>
  <c r="BB74" i="29" s="1"/>
  <c r="BQ74" i="29" s="1"/>
  <c r="BA102" i="29"/>
  <c r="BB102" i="29" s="1"/>
  <c r="BQ102" i="29" s="1"/>
  <c r="BA70" i="29"/>
  <c r="BB70" i="29" s="1"/>
  <c r="BQ70" i="29" s="1"/>
  <c r="AC90" i="29"/>
  <c r="AD90" i="29" s="1"/>
  <c r="BM90" i="29" s="1"/>
  <c r="BA75" i="29"/>
  <c r="BB75" i="29" s="1"/>
  <c r="BA66" i="29"/>
  <c r="BB66" i="29" s="1"/>
  <c r="BA44" i="29"/>
  <c r="BB44" i="29" s="1"/>
  <c r="BQ44" i="29" s="1"/>
  <c r="AC27" i="29"/>
  <c r="AD27" i="29" s="1"/>
  <c r="BM27" i="29" s="1"/>
  <c r="BA79" i="29"/>
  <c r="BB79" i="29" s="1"/>
  <c r="BQ79" i="29" s="1"/>
  <c r="AC13" i="29"/>
  <c r="AD13" i="29" s="1"/>
  <c r="BM13" i="29" s="1"/>
  <c r="BE13" i="29" s="1"/>
  <c r="BG13" i="29" s="1"/>
  <c r="P12" i="19" s="1"/>
  <c r="P11" i="20" s="1"/>
  <c r="R11" i="20" s="1"/>
  <c r="AC9" i="29"/>
  <c r="AD9" i="29" s="1"/>
  <c r="BM9" i="29" s="1"/>
  <c r="BE9" i="29" s="1"/>
  <c r="BG9" i="29" s="1"/>
  <c r="P8" i="19" s="1"/>
  <c r="P7" i="20" s="1"/>
  <c r="R7" i="20" s="1"/>
  <c r="AC46" i="29"/>
  <c r="AD46" i="29" s="1"/>
  <c r="P45" i="19" s="1"/>
  <c r="P44" i="20" s="1"/>
  <c r="R44" i="20" s="1"/>
  <c r="AC88" i="29"/>
  <c r="AD88" i="29" s="1"/>
  <c r="P87" i="19" s="1"/>
  <c r="P86" i="20" s="1"/>
  <c r="R86" i="20" s="1"/>
  <c r="AC103" i="29"/>
  <c r="AD103" i="29" s="1"/>
  <c r="BM103" i="29" s="1"/>
  <c r="AC42" i="29"/>
  <c r="AD42" i="29" s="1"/>
  <c r="P41" i="19" s="1"/>
  <c r="P40" i="20" s="1"/>
  <c r="R40" i="20" s="1"/>
  <c r="AC18" i="29"/>
  <c r="AD18" i="29" s="1"/>
  <c r="P17" i="19" s="1"/>
  <c r="P16" i="20" s="1"/>
  <c r="R16" i="20" s="1"/>
  <c r="AC67" i="29"/>
  <c r="AD67" i="29" s="1"/>
  <c r="BM67" i="29" s="1"/>
  <c r="BA71" i="29"/>
  <c r="BB71" i="29" s="1"/>
  <c r="AC65" i="29"/>
  <c r="AD65" i="29" s="1"/>
  <c r="AC100" i="29"/>
  <c r="AD100" i="29" s="1"/>
  <c r="P91" i="19"/>
  <c r="P90" i="20" s="1"/>
  <c r="R90" i="20" s="1"/>
  <c r="BQ48" i="29"/>
  <c r="BM15" i="29"/>
  <c r="BM30" i="29"/>
  <c r="P71" i="19"/>
  <c r="P70" i="20" s="1"/>
  <c r="R70" i="20" s="1"/>
  <c r="AC28" i="29"/>
  <c r="AD28" i="29" s="1"/>
  <c r="BA40" i="29"/>
  <c r="BB40" i="29" s="1"/>
  <c r="BA101" i="29"/>
  <c r="BB101" i="29" s="1"/>
  <c r="BA15" i="29"/>
  <c r="BB15" i="29" s="1"/>
  <c r="BA37" i="29"/>
  <c r="BB37" i="29" s="1"/>
  <c r="BA18" i="29"/>
  <c r="BB18" i="29" s="1"/>
  <c r="AC16" i="29"/>
  <c r="AD16" i="29" s="1"/>
  <c r="AC61" i="29"/>
  <c r="AD61" i="29" s="1"/>
  <c r="AC7" i="29"/>
  <c r="AD7" i="29" s="1"/>
  <c r="BM7" i="29" s="1"/>
  <c r="BE7" i="29" s="1"/>
  <c r="BG7" i="29" s="1"/>
  <c r="P6" i="19" s="1"/>
  <c r="P5" i="20" s="1"/>
  <c r="R5" i="20" s="1"/>
  <c r="AC81" i="29"/>
  <c r="AD81" i="29" s="1"/>
  <c r="BA46" i="29"/>
  <c r="BB46" i="29" s="1"/>
  <c r="AC102" i="29"/>
  <c r="AD102" i="29" s="1"/>
  <c r="BA62" i="29"/>
  <c r="BB62" i="29" s="1"/>
  <c r="BA69" i="29"/>
  <c r="BB69" i="29" s="1"/>
  <c r="AC57" i="29"/>
  <c r="AD57" i="29" s="1"/>
  <c r="BA53" i="29"/>
  <c r="BB53" i="29" s="1"/>
  <c r="BA51" i="29"/>
  <c r="BB51" i="29" s="1"/>
  <c r="AC32" i="29"/>
  <c r="AD32" i="29" s="1"/>
  <c r="AC19" i="29"/>
  <c r="AD19" i="29" s="1"/>
  <c r="AC39" i="29"/>
  <c r="AD39" i="29" s="1"/>
  <c r="AC21" i="29"/>
  <c r="AD21" i="29" s="1"/>
  <c r="AC54" i="29"/>
  <c r="AD54" i="29" s="1"/>
  <c r="AC78" i="29"/>
  <c r="AD78" i="29" s="1"/>
  <c r="AC37" i="29"/>
  <c r="AD37" i="29" s="1"/>
  <c r="BA32" i="29"/>
  <c r="BB32" i="29" s="1"/>
  <c r="BA77" i="29"/>
  <c r="BB77" i="29" s="1"/>
  <c r="BA63" i="29"/>
  <c r="BB63" i="29" s="1"/>
  <c r="AC84" i="29"/>
  <c r="AD84" i="29" s="1"/>
  <c r="AC10" i="29"/>
  <c r="AD10" i="29" s="1"/>
  <c r="BM10" i="29" s="1"/>
  <c r="BE10" i="29" s="1"/>
  <c r="BA83" i="29"/>
  <c r="BB83" i="29" s="1"/>
  <c r="BA97" i="29"/>
  <c r="BB97" i="29" s="1"/>
  <c r="AC70" i="29"/>
  <c r="AD70" i="29" s="1"/>
  <c r="BA34" i="29"/>
  <c r="BB34" i="29" s="1"/>
  <c r="BA10" i="29"/>
  <c r="BB10" i="29" s="1"/>
  <c r="BQ10" i="29" s="1"/>
  <c r="BF10" i="29" s="1"/>
  <c r="AC77" i="29"/>
  <c r="AD77" i="29" s="1"/>
  <c r="BA98" i="29"/>
  <c r="BB98" i="29" s="1"/>
  <c r="AC12" i="29"/>
  <c r="AD12" i="29" s="1"/>
  <c r="BM12" i="29" s="1"/>
  <c r="BE12" i="29" s="1"/>
  <c r="BG12" i="29" s="1"/>
  <c r="P11" i="19" s="1"/>
  <c r="P10" i="20" s="1"/>
  <c r="R10" i="20" s="1"/>
  <c r="BA60" i="29"/>
  <c r="BB60" i="29" s="1"/>
  <c r="BA96" i="29"/>
  <c r="BB96" i="29" s="1"/>
  <c r="BA16" i="29"/>
  <c r="BB16" i="29" s="1"/>
  <c r="AC26" i="29"/>
  <c r="AD26" i="29" s="1"/>
  <c r="AC48" i="29"/>
  <c r="AD48" i="29" s="1"/>
  <c r="AC74" i="29"/>
  <c r="AD74" i="29" s="1"/>
  <c r="BA99" i="29"/>
  <c r="BB99" i="29" s="1"/>
  <c r="BA88" i="29"/>
  <c r="BB88" i="29" s="1"/>
  <c r="AC29" i="29"/>
  <c r="AD29" i="29" s="1"/>
  <c r="AZ80" i="29"/>
  <c r="BA80" i="29" s="1"/>
  <c r="BB80" i="29" s="1"/>
  <c r="BA23" i="29"/>
  <c r="BB23" i="29" s="1"/>
  <c r="AC80" i="29"/>
  <c r="AD80" i="29" s="1"/>
  <c r="AB25" i="29"/>
  <c r="AC25" i="29" s="1"/>
  <c r="AD25" i="29" s="1"/>
  <c r="AZ55" i="29"/>
  <c r="BA55" i="29" s="1"/>
  <c r="BB55" i="29" s="1"/>
  <c r="AB97" i="29"/>
  <c r="AC97" i="29" s="1"/>
  <c r="AD97" i="29" s="1"/>
  <c r="P62" i="19"/>
  <c r="P61" i="20" s="1"/>
  <c r="R61" i="20" s="1"/>
  <c r="BA78" i="29"/>
  <c r="BB78" i="29" s="1"/>
  <c r="BA17" i="29"/>
  <c r="BB17" i="29" s="1"/>
  <c r="AC95" i="29"/>
  <c r="AD95" i="29" s="1"/>
  <c r="AZ41" i="29"/>
  <c r="BA41" i="29" s="1"/>
  <c r="BB41" i="29" s="1"/>
  <c r="BA91" i="29"/>
  <c r="BB91" i="29" s="1"/>
  <c r="AC55" i="29"/>
  <c r="AD55" i="29" s="1"/>
  <c r="AC104" i="29"/>
  <c r="AD104" i="29" s="1"/>
  <c r="BA19" i="29"/>
  <c r="BB19" i="29" s="1"/>
  <c r="AC8" i="29"/>
  <c r="AD8" i="29" s="1"/>
  <c r="AC86" i="29"/>
  <c r="AD86" i="29" s="1"/>
  <c r="AC41" i="29"/>
  <c r="AD41" i="29" s="1"/>
  <c r="BA72" i="29"/>
  <c r="BB72" i="29" s="1"/>
  <c r="AC49" i="29"/>
  <c r="AD49" i="29" s="1"/>
  <c r="BA67" i="29"/>
  <c r="BB67" i="29" s="1"/>
  <c r="AC99" i="29"/>
  <c r="AD99" i="29" s="1"/>
  <c r="AC56" i="29"/>
  <c r="AD56" i="29" s="1"/>
  <c r="BA104" i="29"/>
  <c r="BB104" i="29" s="1"/>
  <c r="AC75" i="29"/>
  <c r="AD75" i="29" s="1"/>
  <c r="BA49" i="29"/>
  <c r="BB49" i="29" s="1"/>
  <c r="AC79" i="29"/>
  <c r="AD79" i="29" s="1"/>
  <c r="AC14" i="29"/>
  <c r="AD14" i="29" s="1"/>
  <c r="BM14" i="29" s="1"/>
  <c r="BE14" i="29" s="1"/>
  <c r="BG14" i="29" s="1"/>
  <c r="P13" i="19" s="1"/>
  <c r="P12" i="20" s="1"/>
  <c r="R12" i="20" s="1"/>
  <c r="AC87" i="29"/>
  <c r="AD87" i="29" s="1"/>
  <c r="BA22" i="29"/>
  <c r="BB22" i="29" s="1"/>
  <c r="AC38" i="29"/>
  <c r="AD38" i="29" s="1"/>
  <c r="AB53" i="29"/>
  <c r="AC53" i="29" s="1"/>
  <c r="AD53" i="29" s="1"/>
  <c r="BA11" i="29"/>
  <c r="BB11" i="29" s="1"/>
  <c r="BQ11" i="29" s="1"/>
  <c r="BF11" i="29" s="1"/>
  <c r="BA47" i="29"/>
  <c r="BB47" i="29" s="1"/>
  <c r="AC34" i="29"/>
  <c r="AD34" i="29" s="1"/>
  <c r="AC62" i="29"/>
  <c r="AD62" i="29" s="1"/>
  <c r="BA64" i="29"/>
  <c r="BB64" i="29" s="1"/>
  <c r="BA25" i="29"/>
  <c r="BB25" i="29" s="1"/>
  <c r="BA103" i="29"/>
  <c r="BB103" i="29" s="1"/>
  <c r="BA87" i="29"/>
  <c r="BB87" i="29" s="1"/>
  <c r="AC33" i="29"/>
  <c r="AD33" i="29" s="1"/>
  <c r="BA26" i="29"/>
  <c r="BB26" i="29" s="1"/>
  <c r="AC98" i="29"/>
  <c r="AD98" i="29" s="1"/>
  <c r="BA31" i="29"/>
  <c r="BB31" i="29" s="1"/>
  <c r="AC101" i="29"/>
  <c r="AD101" i="29" s="1"/>
  <c r="BA39" i="29"/>
  <c r="BB39" i="29" s="1"/>
  <c r="AC24" i="29"/>
  <c r="AD24" i="29" s="1"/>
  <c r="BA82" i="29"/>
  <c r="BB82" i="29" s="1"/>
  <c r="BA92" i="29"/>
  <c r="BB92" i="29" s="1"/>
  <c r="AC51" i="29"/>
  <c r="AD51" i="29" s="1"/>
  <c r="BA73" i="29"/>
  <c r="BB73" i="29" s="1"/>
  <c r="BA95" i="29"/>
  <c r="BB95" i="29" s="1"/>
  <c r="BA20" i="29"/>
  <c r="BB20" i="29" s="1"/>
  <c r="AC71" i="29"/>
  <c r="AD71" i="29" s="1"/>
  <c r="AC31" i="29"/>
  <c r="AD31" i="29" s="1"/>
  <c r="BQ90" i="29"/>
  <c r="AZ7" i="29"/>
  <c r="BA7" i="29" s="1"/>
  <c r="BB7" i="29" s="1"/>
  <c r="AZ85" i="29"/>
  <c r="BA85" i="29" s="1"/>
  <c r="BB85" i="29" s="1"/>
  <c r="BM58" i="29"/>
  <c r="BM23" i="29"/>
  <c r="BQ58" i="29"/>
  <c r="C42" i="17"/>
  <c r="B42" i="22" s="1"/>
  <c r="B42" i="17" s="1"/>
  <c r="K38" i="46"/>
  <c r="P34" i="19" l="1"/>
  <c r="P33" i="20" s="1"/>
  <c r="R33" i="20" s="1"/>
  <c r="P58" i="19"/>
  <c r="P57" i="20" s="1"/>
  <c r="R57" i="20" s="1"/>
  <c r="P43" i="19"/>
  <c r="P42" i="20" s="1"/>
  <c r="R42" i="20" s="1"/>
  <c r="P46" i="19"/>
  <c r="P45" i="20" s="1"/>
  <c r="R45" i="20" s="1"/>
  <c r="BM22" i="29"/>
  <c r="P66" i="19"/>
  <c r="P65" i="20" s="1"/>
  <c r="R65" i="20" s="1"/>
  <c r="P26" i="19"/>
  <c r="P25" i="20" s="1"/>
  <c r="R25" i="20" s="1"/>
  <c r="P89" i="19"/>
  <c r="P88" i="20" s="1"/>
  <c r="R88" i="20" s="1"/>
  <c r="BM83" i="29"/>
  <c r="P93" i="19"/>
  <c r="P92" i="20" s="1"/>
  <c r="R92" i="20" s="1"/>
  <c r="P84" i="19"/>
  <c r="P83" i="20" s="1"/>
  <c r="R83" i="20" s="1"/>
  <c r="P68" i="19"/>
  <c r="P67" i="20" s="1"/>
  <c r="R67" i="20" s="1"/>
  <c r="P49" i="19"/>
  <c r="P48" i="20" s="1"/>
  <c r="R48" i="20" s="1"/>
  <c r="P90" i="19"/>
  <c r="P89" i="20" s="1"/>
  <c r="R89" i="20" s="1"/>
  <c r="BM96" i="29"/>
  <c r="BM18" i="29"/>
  <c r="BM36" i="29"/>
  <c r="BM4" i="29"/>
  <c r="BE4" i="29" s="1"/>
  <c r="BQ93" i="29"/>
  <c r="P51" i="19"/>
  <c r="P50" i="20" s="1"/>
  <c r="R50" i="20" s="1"/>
  <c r="BM89" i="29"/>
  <c r="P92" i="19"/>
  <c r="P91" i="20" s="1"/>
  <c r="R91" i="20" s="1"/>
  <c r="BQ42" i="29"/>
  <c r="BQ33" i="29"/>
  <c r="P16" i="19"/>
  <c r="P15" i="20" s="1"/>
  <c r="R15" i="20" s="1"/>
  <c r="P99" i="19"/>
  <c r="P98" i="20" s="1"/>
  <c r="R98" i="20" s="1"/>
  <c r="P72" i="19"/>
  <c r="P71" i="20" s="1"/>
  <c r="R71" i="20" s="1"/>
  <c r="P42" i="19"/>
  <c r="P41" i="20" s="1"/>
  <c r="R41" i="20" s="1"/>
  <c r="BM46" i="29"/>
  <c r="BM100" i="29"/>
  <c r="BQ43" i="29"/>
  <c r="BQ4" i="29"/>
  <c r="BF4" i="29" s="1"/>
  <c r="Q3" i="19"/>
  <c r="T2" i="20" s="1"/>
  <c r="V2" i="20" s="1"/>
  <c r="BQ50" i="29"/>
  <c r="BM45" i="29"/>
  <c r="P59" i="19"/>
  <c r="P58" i="20" s="1"/>
  <c r="R58" i="20" s="1"/>
  <c r="BM5" i="29"/>
  <c r="BE5" i="29" s="1"/>
  <c r="BG5" i="29" s="1"/>
  <c r="P5" i="19"/>
  <c r="P4" i="20" s="1"/>
  <c r="R4" i="20" s="1"/>
  <c r="BM76" i="29"/>
  <c r="BQ21" i="29"/>
  <c r="BQ66" i="29"/>
  <c r="BQ29" i="29"/>
  <c r="BM88" i="29"/>
  <c r="BM64" i="29"/>
  <c r="BQ75" i="29"/>
  <c r="BM68" i="29"/>
  <c r="BM82" i="29"/>
  <c r="P102" i="19"/>
  <c r="P101" i="20" s="1"/>
  <c r="R101" i="20" s="1"/>
  <c r="BQ71" i="29"/>
  <c r="BQ35" i="29"/>
  <c r="P19" i="19"/>
  <c r="P18" i="20" s="1"/>
  <c r="R18" i="20" s="1"/>
  <c r="BM66" i="29"/>
  <c r="P64" i="19"/>
  <c r="P63" i="20" s="1"/>
  <c r="R63" i="20" s="1"/>
  <c r="BM42" i="29"/>
  <c r="P39" i="19"/>
  <c r="P38" i="20" s="1"/>
  <c r="R38" i="20" s="1"/>
  <c r="BG11" i="29"/>
  <c r="P10" i="19" s="1"/>
  <c r="P9" i="20" s="1"/>
  <c r="R9" i="20" s="1"/>
  <c r="BM65" i="29"/>
  <c r="BM40" i="29"/>
  <c r="BM97" i="29"/>
  <c r="P96" i="19"/>
  <c r="P95" i="20" s="1"/>
  <c r="R95" i="20" s="1"/>
  <c r="BQ7" i="29"/>
  <c r="BF7" i="29" s="1"/>
  <c r="BQ85" i="29"/>
  <c r="BM71" i="29"/>
  <c r="P70" i="19"/>
  <c r="P69" i="20" s="1"/>
  <c r="R69" i="20" s="1"/>
  <c r="BQ39" i="29"/>
  <c r="BQ25" i="29"/>
  <c r="BQ47" i="29"/>
  <c r="P55" i="19"/>
  <c r="P54" i="20" s="1"/>
  <c r="R54" i="20" s="1"/>
  <c r="BM56" i="29"/>
  <c r="BQ20" i="29"/>
  <c r="BQ92" i="29"/>
  <c r="BM101" i="29"/>
  <c r="P100" i="19"/>
  <c r="P99" i="20" s="1"/>
  <c r="R99" i="20" s="1"/>
  <c r="BM33" i="29"/>
  <c r="P32" i="19"/>
  <c r="P31" i="20" s="1"/>
  <c r="R31" i="20" s="1"/>
  <c r="BQ64" i="29"/>
  <c r="BQ22" i="29"/>
  <c r="BQ49" i="29"/>
  <c r="P98" i="19"/>
  <c r="P97" i="20" s="1"/>
  <c r="R97" i="20" s="1"/>
  <c r="BM99" i="29"/>
  <c r="BM41" i="29"/>
  <c r="P40" i="19"/>
  <c r="P39" i="20" s="1"/>
  <c r="R39" i="20" s="1"/>
  <c r="BM104" i="29"/>
  <c r="P103" i="19"/>
  <c r="P102" i="20" s="1"/>
  <c r="R102" i="20" s="1"/>
  <c r="P73" i="19"/>
  <c r="P72" i="20" s="1"/>
  <c r="R72" i="20" s="1"/>
  <c r="BM74" i="29"/>
  <c r="BQ96" i="29"/>
  <c r="P76" i="19"/>
  <c r="P75" i="20" s="1"/>
  <c r="R75" i="20" s="1"/>
  <c r="BM77" i="29"/>
  <c r="BQ97" i="29"/>
  <c r="BQ63" i="29"/>
  <c r="P77" i="19"/>
  <c r="P76" i="20" s="1"/>
  <c r="R76" i="20" s="1"/>
  <c r="BM78" i="29"/>
  <c r="BM19" i="29"/>
  <c r="P18" i="19"/>
  <c r="P17" i="20" s="1"/>
  <c r="R17" i="20" s="1"/>
  <c r="P56" i="19"/>
  <c r="P55" i="20" s="1"/>
  <c r="R55" i="20" s="1"/>
  <c r="BM57" i="29"/>
  <c r="BQ46" i="29"/>
  <c r="P15" i="19"/>
  <c r="P14" i="20" s="1"/>
  <c r="R14" i="20" s="1"/>
  <c r="BM16" i="29"/>
  <c r="BQ101" i="29"/>
  <c r="BQ82" i="29"/>
  <c r="BQ87" i="29"/>
  <c r="P61" i="19"/>
  <c r="P60" i="20" s="1"/>
  <c r="R60" i="20" s="1"/>
  <c r="BM62" i="29"/>
  <c r="P52" i="19"/>
  <c r="P51" i="20" s="1"/>
  <c r="R51" i="20" s="1"/>
  <c r="BM53" i="29"/>
  <c r="P86" i="19"/>
  <c r="P85" i="20" s="1"/>
  <c r="R85" i="20" s="1"/>
  <c r="BM87" i="29"/>
  <c r="P74" i="19"/>
  <c r="P73" i="20" s="1"/>
  <c r="R73" i="20" s="1"/>
  <c r="BM75" i="29"/>
  <c r="BQ67" i="29"/>
  <c r="BM86" i="29"/>
  <c r="P85" i="19"/>
  <c r="P84" i="20" s="1"/>
  <c r="R84" i="20" s="1"/>
  <c r="BM55" i="29"/>
  <c r="P54" i="19"/>
  <c r="P53" i="20" s="1"/>
  <c r="R53" i="20" s="1"/>
  <c r="BM95" i="29"/>
  <c r="P94" i="19"/>
  <c r="P93" i="20" s="1"/>
  <c r="R93" i="20" s="1"/>
  <c r="P24" i="19"/>
  <c r="P23" i="20" s="1"/>
  <c r="R23" i="20" s="1"/>
  <c r="BM25" i="29"/>
  <c r="BM80" i="29"/>
  <c r="P79" i="19"/>
  <c r="P78" i="20" s="1"/>
  <c r="R78" i="20" s="1"/>
  <c r="BM29" i="29"/>
  <c r="P28" i="19"/>
  <c r="P27" i="20" s="1"/>
  <c r="R27" i="20" s="1"/>
  <c r="BM48" i="29"/>
  <c r="P47" i="19"/>
  <c r="P46" i="20" s="1"/>
  <c r="R46" i="20" s="1"/>
  <c r="BQ60" i="29"/>
  <c r="BQ83" i="29"/>
  <c r="BQ77" i="29"/>
  <c r="BM54" i="29"/>
  <c r="P53" i="19"/>
  <c r="P52" i="20" s="1"/>
  <c r="R52" i="20" s="1"/>
  <c r="P31" i="19"/>
  <c r="P30" i="20" s="1"/>
  <c r="R30" i="20" s="1"/>
  <c r="BM32" i="29"/>
  <c r="BQ69" i="29"/>
  <c r="BM81" i="29"/>
  <c r="P80" i="19"/>
  <c r="P79" i="20" s="1"/>
  <c r="R79" i="20" s="1"/>
  <c r="BQ18" i="29"/>
  <c r="BQ40" i="29"/>
  <c r="BQ95" i="29"/>
  <c r="BQ31" i="29"/>
  <c r="BM31" i="29"/>
  <c r="P30" i="19"/>
  <c r="P29" i="20" s="1"/>
  <c r="R29" i="20" s="1"/>
  <c r="BQ73" i="29"/>
  <c r="P23" i="19"/>
  <c r="P22" i="20" s="1"/>
  <c r="R22" i="20" s="1"/>
  <c r="BM24" i="29"/>
  <c r="BM98" i="29"/>
  <c r="P97" i="19"/>
  <c r="P96" i="20" s="1"/>
  <c r="R96" i="20" s="1"/>
  <c r="BQ103" i="29"/>
  <c r="BM34" i="29"/>
  <c r="P33" i="19"/>
  <c r="P32" i="20" s="1"/>
  <c r="R32" i="20" s="1"/>
  <c r="BQ104" i="29"/>
  <c r="BM49" i="29"/>
  <c r="P48" i="19"/>
  <c r="P47" i="20" s="1"/>
  <c r="R47" i="20" s="1"/>
  <c r="BM8" i="29"/>
  <c r="P7" i="19"/>
  <c r="P6" i="20" s="1"/>
  <c r="R6" i="20" s="1"/>
  <c r="BQ91" i="29"/>
  <c r="BQ17" i="29"/>
  <c r="BQ23" i="29"/>
  <c r="BQ88" i="29"/>
  <c r="BM26" i="29"/>
  <c r="P25" i="19"/>
  <c r="P24" i="20" s="1"/>
  <c r="R24" i="20" s="1"/>
  <c r="BQ34" i="29"/>
  <c r="BG10" i="29"/>
  <c r="P9" i="19" s="1"/>
  <c r="P8" i="20" s="1"/>
  <c r="R8" i="20" s="1"/>
  <c r="BQ32" i="29"/>
  <c r="BM21" i="29"/>
  <c r="P20" i="19"/>
  <c r="P19" i="20" s="1"/>
  <c r="R19" i="20" s="1"/>
  <c r="BQ51" i="29"/>
  <c r="BQ62" i="29"/>
  <c r="BQ37" i="29"/>
  <c r="P27" i="19"/>
  <c r="P26" i="20" s="1"/>
  <c r="R26" i="20" s="1"/>
  <c r="BM28" i="29"/>
  <c r="P50" i="19"/>
  <c r="P49" i="20" s="1"/>
  <c r="R49" i="20" s="1"/>
  <c r="BM51" i="29"/>
  <c r="BQ26" i="29"/>
  <c r="BM38" i="29"/>
  <c r="P37" i="19"/>
  <c r="P36" i="20" s="1"/>
  <c r="R36" i="20" s="1"/>
  <c r="P78" i="19"/>
  <c r="P77" i="20" s="1"/>
  <c r="R77" i="20" s="1"/>
  <c r="BM79" i="29"/>
  <c r="BQ72" i="29"/>
  <c r="BQ19" i="29"/>
  <c r="BQ41" i="29"/>
  <c r="BQ78" i="29"/>
  <c r="BQ55" i="29"/>
  <c r="BQ80" i="29"/>
  <c r="BQ99" i="29"/>
  <c r="BQ16" i="29"/>
  <c r="BQ98" i="29"/>
  <c r="BM70" i="29"/>
  <c r="P69" i="19"/>
  <c r="P68" i="20" s="1"/>
  <c r="R68" i="20" s="1"/>
  <c r="P83" i="19"/>
  <c r="P82" i="20" s="1"/>
  <c r="R82" i="20" s="1"/>
  <c r="BM84" i="29"/>
  <c r="BM37" i="29"/>
  <c r="P36" i="19"/>
  <c r="P35" i="20" s="1"/>
  <c r="R35" i="20" s="1"/>
  <c r="P38" i="19"/>
  <c r="P37" i="20" s="1"/>
  <c r="R37" i="20" s="1"/>
  <c r="BM39" i="29"/>
  <c r="BQ53" i="29"/>
  <c r="P101" i="19"/>
  <c r="P100" i="20" s="1"/>
  <c r="R100" i="20" s="1"/>
  <c r="BM102" i="29"/>
  <c r="BM61" i="29"/>
  <c r="P60" i="19"/>
  <c r="P59" i="20" s="1"/>
  <c r="R59" i="20" s="1"/>
  <c r="BQ15" i="29"/>
  <c r="C43" i="17"/>
  <c r="B43" i="22" s="1"/>
  <c r="B43" i="17" s="1"/>
  <c r="K39" i="46"/>
  <c r="BG4" i="29" l="1"/>
  <c r="P3" i="19" s="1"/>
  <c r="P2" i="20" s="1"/>
  <c r="R2" i="20" s="1"/>
  <c r="C44" i="17"/>
  <c r="B44" i="22" s="1"/>
  <c r="B44" i="17" s="1"/>
  <c r="K40" i="46"/>
  <c r="C45" i="17" l="1"/>
  <c r="B45" i="22" s="1"/>
  <c r="B45" i="17" s="1"/>
  <c r="K41" i="46"/>
  <c r="C46" i="17" l="1"/>
  <c r="B46" i="22" s="1"/>
  <c r="B46" i="17" s="1"/>
  <c r="K42" i="46"/>
  <c r="C47" i="17" l="1"/>
  <c r="B47" i="22" s="1"/>
  <c r="K43" i="46"/>
  <c r="B47" i="17" l="1"/>
  <c r="O47" i="22"/>
  <c r="C48" i="17"/>
  <c r="B48" i="22" s="1"/>
  <c r="B48" i="17" s="1"/>
  <c r="K44" i="46"/>
  <c r="N54" i="22" l="1"/>
  <c r="N59" i="22"/>
  <c r="N51" i="22"/>
  <c r="N47" i="22"/>
  <c r="N52" i="22"/>
  <c r="N53" i="22"/>
  <c r="N57" i="22"/>
  <c r="N60" i="22"/>
  <c r="N49" i="22"/>
  <c r="N50" i="22"/>
  <c r="N58" i="22"/>
  <c r="N55" i="22"/>
  <c r="N56" i="22"/>
  <c r="N48" i="22"/>
  <c r="C49" i="17"/>
  <c r="B49" i="22" s="1"/>
  <c r="B49" i="17" s="1"/>
  <c r="K45" i="46"/>
  <c r="C50" i="17" l="1"/>
  <c r="B50" i="22" s="1"/>
  <c r="B50" i="17" s="1"/>
  <c r="K46" i="46"/>
  <c r="C51" i="17" l="1"/>
  <c r="B51" i="22" s="1"/>
  <c r="B51" i="17" s="1"/>
  <c r="K47" i="46"/>
  <c r="K48" i="46" l="1"/>
  <c r="C52" i="17"/>
  <c r="B52" i="22" s="1"/>
  <c r="B52" i="17" s="1"/>
  <c r="C53" i="17" l="1"/>
  <c r="B53" i="22" s="1"/>
  <c r="B53" i="17" s="1"/>
  <c r="K49" i="46"/>
  <c r="C54" i="17" l="1"/>
  <c r="B54" i="22" s="1"/>
  <c r="B54" i="17" s="1"/>
  <c r="K50" i="46"/>
  <c r="C55" i="17" l="1"/>
  <c r="B55" i="22" s="1"/>
  <c r="B55" i="17" s="1"/>
  <c r="K51" i="46"/>
  <c r="C56" i="17" l="1"/>
  <c r="B56" i="22" s="1"/>
  <c r="B56" i="17" s="1"/>
  <c r="K52" i="46"/>
  <c r="C57" i="17" l="1"/>
  <c r="B57" i="22" s="1"/>
  <c r="B57" i="17" s="1"/>
  <c r="K53" i="46"/>
  <c r="C58" i="17" l="1"/>
  <c r="B58" i="22" s="1"/>
  <c r="B58" i="17" s="1"/>
  <c r="K54" i="46"/>
  <c r="C59" i="17" l="1"/>
  <c r="B59" i="22" s="1"/>
  <c r="B59" i="17" s="1"/>
  <c r="K55" i="46"/>
  <c r="C60" i="17" l="1"/>
  <c r="B60" i="22" s="1"/>
  <c r="B60" i="17" s="1"/>
  <c r="K56" i="46"/>
  <c r="C61" i="17" l="1"/>
  <c r="B61" i="22" s="1"/>
  <c r="K57" i="46"/>
  <c r="B61" i="17" l="1"/>
  <c r="O61" i="22"/>
  <c r="C62" i="17"/>
  <c r="B62" i="22" s="1"/>
  <c r="B62" i="17" s="1"/>
  <c r="K58" i="46"/>
  <c r="N65" i="22" l="1"/>
  <c r="N61" i="22"/>
  <c r="N62" i="22"/>
  <c r="N64" i="22"/>
  <c r="N63" i="22"/>
  <c r="C63" i="17"/>
  <c r="B63" i="22" s="1"/>
  <c r="B63" i="17" s="1"/>
  <c r="K59" i="46"/>
  <c r="C64" i="17" l="1"/>
  <c r="B64" i="22" s="1"/>
  <c r="B64" i="17" s="1"/>
  <c r="K60" i="46"/>
  <c r="C65" i="17" l="1"/>
  <c r="B65" i="22" s="1"/>
  <c r="B65" i="17" s="1"/>
  <c r="K61" i="46"/>
  <c r="C66" i="17" l="1"/>
  <c r="B66" i="22" s="1"/>
  <c r="K62" i="46"/>
  <c r="B66" i="17" l="1"/>
  <c r="O66" i="22"/>
  <c r="C67" i="17"/>
  <c r="B67" i="22" s="1"/>
  <c r="B67" i="17" s="1"/>
  <c r="K63" i="46"/>
  <c r="N72" i="22" l="1"/>
  <c r="N77" i="22"/>
  <c r="N76" i="22"/>
  <c r="N83" i="22"/>
  <c r="N80" i="22"/>
  <c r="N71" i="22"/>
  <c r="N74" i="22"/>
  <c r="N89" i="22"/>
  <c r="N90" i="22"/>
  <c r="N84" i="22"/>
  <c r="N88" i="22"/>
  <c r="N82" i="22"/>
  <c r="N78" i="22"/>
  <c r="N67" i="22"/>
  <c r="N70" i="22"/>
  <c r="N75" i="22"/>
  <c r="N87" i="22"/>
  <c r="N81" i="22"/>
  <c r="N91" i="22"/>
  <c r="N68" i="22"/>
  <c r="N69" i="22"/>
  <c r="N85" i="22"/>
  <c r="N86" i="22"/>
  <c r="N66" i="22"/>
  <c r="N79" i="22"/>
  <c r="N73" i="22"/>
  <c r="C68" i="17"/>
  <c r="B68" i="22" s="1"/>
  <c r="B68" i="17" s="1"/>
  <c r="K64" i="46"/>
  <c r="C69" i="17" l="1"/>
  <c r="B69" i="22" s="1"/>
  <c r="B69" i="17" s="1"/>
  <c r="K65" i="46"/>
  <c r="C70" i="17" l="1"/>
  <c r="B70" i="22" s="1"/>
  <c r="B70" i="17" s="1"/>
  <c r="K66" i="46"/>
  <c r="C71" i="17" l="1"/>
  <c r="B71" i="22" s="1"/>
  <c r="B71" i="17" s="1"/>
  <c r="K67" i="46"/>
  <c r="C72" i="17" l="1"/>
  <c r="B72" i="22" s="1"/>
  <c r="B72" i="17" s="1"/>
  <c r="K68" i="46"/>
  <c r="C73" i="17" l="1"/>
  <c r="B73" i="22" s="1"/>
  <c r="B73" i="17" s="1"/>
  <c r="K69" i="46"/>
  <c r="C74" i="17" l="1"/>
  <c r="B74" i="22" s="1"/>
  <c r="B74" i="17" s="1"/>
  <c r="K70" i="46"/>
  <c r="C75" i="17" l="1"/>
  <c r="B75" i="22" s="1"/>
  <c r="B75" i="17" s="1"/>
  <c r="K71" i="46"/>
  <c r="C76" i="17" l="1"/>
  <c r="B76" i="22" s="1"/>
  <c r="B76" i="17" s="1"/>
  <c r="K72" i="46"/>
  <c r="C77" i="17" l="1"/>
  <c r="B77" i="22" s="1"/>
  <c r="B77" i="17" s="1"/>
  <c r="K73" i="46"/>
  <c r="C78" i="17" l="1"/>
  <c r="B78" i="22" s="1"/>
  <c r="B78" i="17" s="1"/>
  <c r="K74" i="46"/>
  <c r="C79" i="17" l="1"/>
  <c r="B79" i="22" s="1"/>
  <c r="B79" i="17" s="1"/>
  <c r="K75" i="46"/>
  <c r="C80" i="17" l="1"/>
  <c r="B80" i="22" s="1"/>
  <c r="B80" i="17" s="1"/>
  <c r="K76" i="46"/>
  <c r="C81" i="17" l="1"/>
  <c r="B81" i="22" s="1"/>
  <c r="B81" i="17" s="1"/>
  <c r="K77" i="46"/>
  <c r="C82" i="17" l="1"/>
  <c r="B82" i="22" s="1"/>
  <c r="B82" i="17" s="1"/>
  <c r="K78" i="46"/>
  <c r="C83" i="17" l="1"/>
  <c r="B83" i="22" s="1"/>
  <c r="B83" i="17" s="1"/>
  <c r="K79" i="46"/>
  <c r="C84" i="17" l="1"/>
  <c r="B84" i="22" s="1"/>
  <c r="B84" i="17" s="1"/>
  <c r="K80" i="46"/>
  <c r="C85" i="17" l="1"/>
  <c r="B85" i="22" s="1"/>
  <c r="B85" i="17" s="1"/>
  <c r="K81" i="46"/>
  <c r="C86" i="17" l="1"/>
  <c r="B86" i="22" s="1"/>
  <c r="B86" i="17" s="1"/>
  <c r="K82" i="46"/>
  <c r="C87" i="17" l="1"/>
  <c r="B87" i="22" s="1"/>
  <c r="B87" i="17" s="1"/>
  <c r="K83" i="46"/>
  <c r="C88" i="17" l="1"/>
  <c r="B88" i="22" s="1"/>
  <c r="B88" i="17" s="1"/>
  <c r="K84" i="46"/>
  <c r="C89" i="17" l="1"/>
  <c r="B89" i="22" s="1"/>
  <c r="B89" i="17" s="1"/>
  <c r="K85" i="46"/>
  <c r="C90" i="17" l="1"/>
  <c r="B90" i="22" s="1"/>
  <c r="B90" i="17" s="1"/>
  <c r="K86" i="46"/>
  <c r="C91" i="17" l="1"/>
  <c r="B91" i="22" s="1"/>
  <c r="B91" i="17" s="1"/>
  <c r="K87" i="46"/>
  <c r="C92" i="17" l="1"/>
  <c r="B92" i="22" s="1"/>
  <c r="K88" i="46"/>
  <c r="B92" i="17" l="1"/>
  <c r="O92" i="22"/>
  <c r="C93" i="17"/>
  <c r="B93" i="22" s="1"/>
  <c r="B93" i="17" s="1"/>
  <c r="K89" i="46"/>
  <c r="N94" i="22" l="1"/>
  <c r="N92" i="22"/>
  <c r="N93" i="22"/>
  <c r="N95" i="22"/>
  <c r="C94" i="17"/>
  <c r="B94" i="22" s="1"/>
  <c r="B94" i="17" s="1"/>
  <c r="K90" i="46"/>
  <c r="C95" i="17" l="1"/>
  <c r="B95" i="22" s="1"/>
  <c r="B95" i="17" s="1"/>
  <c r="K91" i="46"/>
  <c r="C96" i="17" l="1"/>
  <c r="B96" i="22" s="1"/>
  <c r="K92" i="46"/>
  <c r="B96" i="17" l="1"/>
  <c r="O96" i="22"/>
  <c r="C97" i="17"/>
  <c r="B97" i="22" s="1"/>
  <c r="K93" i="46"/>
  <c r="N96" i="22" l="1"/>
  <c r="B97" i="17"/>
  <c r="O97" i="22"/>
  <c r="N100" i="22" s="1"/>
  <c r="C98" i="17"/>
  <c r="B98" i="22" s="1"/>
  <c r="B98" i="17" s="1"/>
  <c r="K94" i="46"/>
  <c r="N98" i="22" l="1"/>
  <c r="N99" i="22"/>
  <c r="N101" i="22"/>
  <c r="N103" i="22"/>
  <c r="N97" i="22"/>
  <c r="N102" i="22"/>
  <c r="C99" i="17"/>
  <c r="B99" i="22" s="1"/>
  <c r="B99" i="17" s="1"/>
  <c r="K95" i="46"/>
  <c r="C100" i="17" l="1"/>
  <c r="B100" i="22" s="1"/>
  <c r="B100" i="17" s="1"/>
  <c r="K96" i="46"/>
  <c r="C101" i="17" l="1"/>
  <c r="B101" i="22" s="1"/>
  <c r="B101" i="17" s="1"/>
  <c r="K97" i="46"/>
  <c r="C102" i="17" l="1"/>
  <c r="B102" i="22" s="1"/>
  <c r="B102" i="17" s="1"/>
  <c r="K98" i="46"/>
  <c r="C103" i="17" l="1"/>
  <c r="B103" i="22" s="1"/>
  <c r="B103" i="17" s="1"/>
  <c r="K99" i="46"/>
  <c r="C104" i="17" l="1"/>
  <c r="B104" i="22" s="1"/>
  <c r="K100" i="46"/>
  <c r="B104" i="17" l="1"/>
  <c r="O104" i="22"/>
  <c r="C105" i="17"/>
  <c r="B105" i="22" s="1"/>
  <c r="B105" i="17" s="1"/>
  <c r="K101" i="46"/>
  <c r="N105" i="22" l="1"/>
  <c r="N106" i="22"/>
  <c r="N104" i="22"/>
  <c r="N107" i="22"/>
  <c r="C106" i="17"/>
  <c r="B106" i="22" s="1"/>
  <c r="B106" i="17" s="1"/>
  <c r="K102" i="46"/>
  <c r="C107" i="17" l="1"/>
  <c r="B107" i="22" s="1"/>
  <c r="B107" i="17" s="1"/>
  <c r="K103" i="46"/>
  <c r="C108" i="17" l="1"/>
  <c r="B108" i="22" s="1"/>
  <c r="B108" i="17" l="1"/>
  <c r="O108" i="22"/>
  <c r="N191" i="22" l="1"/>
  <c r="N205" i="22"/>
  <c r="N116" i="22"/>
  <c r="N164" i="22"/>
  <c r="N208" i="22"/>
  <c r="N195" i="22"/>
  <c r="N149" i="22"/>
  <c r="N199" i="22"/>
  <c r="N196" i="22"/>
  <c r="N155" i="22"/>
  <c r="N192" i="22"/>
  <c r="N167" i="22"/>
  <c r="N169" i="22"/>
  <c r="N188" i="22"/>
  <c r="N146" i="22"/>
  <c r="N201" i="22"/>
  <c r="N198" i="22"/>
  <c r="N207" i="22"/>
  <c r="N203" i="22"/>
  <c r="N125" i="22"/>
  <c r="N168" i="22"/>
  <c r="N110" i="22"/>
  <c r="N118" i="22"/>
  <c r="N165" i="22"/>
  <c r="N202" i="22"/>
  <c r="N143" i="22"/>
  <c r="N185" i="22"/>
  <c r="N175" i="22"/>
  <c r="N173" i="22"/>
  <c r="N137" i="22"/>
  <c r="N117" i="22"/>
  <c r="N174" i="22"/>
  <c r="N136" i="22"/>
  <c r="N115" i="22"/>
  <c r="N187" i="22"/>
  <c r="N154" i="22"/>
  <c r="N138" i="22"/>
  <c r="N193" i="22"/>
  <c r="N112" i="22"/>
  <c r="N108" i="22"/>
  <c r="N183" i="22"/>
  <c r="N184" i="22"/>
  <c r="N150" i="22"/>
  <c r="N151" i="22"/>
  <c r="N126" i="22"/>
  <c r="N181" i="22"/>
  <c r="N134" i="22"/>
  <c r="N160" i="22"/>
  <c r="N133" i="22"/>
  <c r="N144" i="22"/>
  <c r="N129" i="22"/>
  <c r="N153" i="22"/>
  <c r="N121" i="22"/>
  <c r="N189" i="22"/>
  <c r="N186" i="22"/>
  <c r="N135" i="22"/>
  <c r="N166" i="22"/>
  <c r="N179" i="22"/>
  <c r="N180" i="22"/>
  <c r="N190" i="22"/>
  <c r="N123" i="22"/>
  <c r="N200" i="22"/>
  <c r="N194" i="22"/>
  <c r="N128" i="22"/>
  <c r="N122" i="22"/>
  <c r="N158" i="22"/>
  <c r="N178" i="22"/>
  <c r="N114" i="22"/>
  <c r="N147" i="22"/>
  <c r="N141" i="22"/>
  <c r="N197" i="22"/>
  <c r="N176" i="22"/>
  <c r="N206" i="22"/>
  <c r="N171" i="22"/>
  <c r="N159" i="22"/>
  <c r="N109" i="22"/>
  <c r="N204" i="22"/>
  <c r="N120" i="22"/>
  <c r="N156" i="22"/>
  <c r="N182" i="22"/>
  <c r="N145" i="22"/>
  <c r="N131" i="22"/>
  <c r="N161" i="22"/>
  <c r="N148" i="22"/>
  <c r="N124" i="22"/>
  <c r="N162" i="22"/>
  <c r="N177" i="22"/>
  <c r="N163" i="22"/>
  <c r="N142" i="22"/>
  <c r="N132" i="22"/>
  <c r="N172" i="22"/>
  <c r="N152" i="22"/>
  <c r="N157" i="22"/>
  <c r="N119" i="22"/>
  <c r="N170" i="22"/>
  <c r="N113" i="22"/>
  <c r="N140" i="22"/>
  <c r="N139" i="22"/>
  <c r="N111" i="22"/>
  <c r="N130" i="22"/>
  <c r="N127" i="22"/>
  <c r="W9" i="22" l="1"/>
  <c r="X9" i="22" s="1"/>
  <c r="Y9" i="22" s="1"/>
  <c r="W10" i="22"/>
  <c r="X10" i="22" s="1"/>
  <c r="Y10" i="22" s="1"/>
  <c r="W11" i="22"/>
  <c r="X11" i="22" s="1"/>
  <c r="Y11" i="22" s="1"/>
  <c r="W13" i="22"/>
  <c r="X13" i="22" s="1"/>
  <c r="Y13" i="22" s="1"/>
  <c r="W14" i="22"/>
  <c r="X14" i="22" s="1"/>
  <c r="Y14" i="22" s="1"/>
  <c r="W12" i="22"/>
  <c r="X12" i="22" s="1"/>
  <c r="Y12" i="22" s="1"/>
  <c r="W15" i="22"/>
  <c r="X15" i="22" s="1"/>
  <c r="Y15" i="22" s="1"/>
  <c r="W167" i="22"/>
  <c r="X167" i="22" s="1"/>
  <c r="Y167" i="22" s="1"/>
  <c r="AB167" i="22" s="1"/>
  <c r="W181" i="22"/>
  <c r="X181" i="22" s="1"/>
  <c r="Y181" i="22" s="1"/>
  <c r="AB181" i="22" s="1"/>
  <c r="W123" i="22"/>
  <c r="X123" i="22" s="1"/>
  <c r="Y123" i="22" s="1"/>
  <c r="AB123" i="22" s="1"/>
  <c r="W69" i="22"/>
  <c r="X69" i="22" s="1"/>
  <c r="Y69" i="22" s="1"/>
  <c r="W162" i="22"/>
  <c r="X162" i="22" s="1"/>
  <c r="Y162" i="22" s="1"/>
  <c r="AB162" i="22" s="1"/>
  <c r="W134" i="22"/>
  <c r="X134" i="22" s="1"/>
  <c r="Y134" i="22" s="1"/>
  <c r="AB134" i="22" s="1"/>
  <c r="W169" i="22"/>
  <c r="X169" i="22" s="1"/>
  <c r="Y169" i="22" s="1"/>
  <c r="AB169" i="22" s="1"/>
  <c r="W34" i="22"/>
  <c r="X34" i="22" s="1"/>
  <c r="Y34" i="22" s="1"/>
  <c r="W166" i="22"/>
  <c r="X166" i="22" s="1"/>
  <c r="Y166" i="22" s="1"/>
  <c r="AB166" i="22" s="1"/>
  <c r="W26" i="22"/>
  <c r="X26" i="22" s="1"/>
  <c r="Y26" i="22" s="1"/>
  <c r="W54" i="22"/>
  <c r="X54" i="22" s="1"/>
  <c r="Y54" i="22" s="1"/>
  <c r="W120" i="22"/>
  <c r="X120" i="22" s="1"/>
  <c r="Y120" i="22" s="1"/>
  <c r="AB120" i="22" s="1"/>
  <c r="W194" i="22"/>
  <c r="X194" i="22" s="1"/>
  <c r="Y194" i="22" s="1"/>
  <c r="AB194" i="22" s="1"/>
  <c r="W115" i="22"/>
  <c r="X115" i="22" s="1"/>
  <c r="Y115" i="22" s="1"/>
  <c r="AB115" i="22" s="1"/>
  <c r="W170" i="22"/>
  <c r="X170" i="22" s="1"/>
  <c r="Y170" i="22" s="1"/>
  <c r="AB170" i="22" s="1"/>
  <c r="W161" i="22"/>
  <c r="X161" i="22" s="1"/>
  <c r="Y161" i="22" s="1"/>
  <c r="AB161" i="22" s="1"/>
  <c r="W58" i="22"/>
  <c r="X58" i="22" s="1"/>
  <c r="Y58" i="22" s="1"/>
  <c r="W52" i="22"/>
  <c r="X52" i="22" s="1"/>
  <c r="Y52" i="22" s="1"/>
  <c r="W179" i="22"/>
  <c r="X179" i="22" s="1"/>
  <c r="Y179" i="22" s="1"/>
  <c r="AB179" i="22" s="1"/>
  <c r="W133" i="22"/>
  <c r="X133" i="22" s="1"/>
  <c r="Y133" i="22" s="1"/>
  <c r="AB133" i="22" s="1"/>
  <c r="W77" i="22"/>
  <c r="X77" i="22" s="1"/>
  <c r="Y77" i="22" s="1"/>
  <c r="W129" i="22"/>
  <c r="X129" i="22" s="1"/>
  <c r="Y129" i="22" s="1"/>
  <c r="AB129" i="22" s="1"/>
  <c r="W91" i="22"/>
  <c r="X91" i="22" s="1"/>
  <c r="Y91" i="22" s="1"/>
  <c r="W64" i="22"/>
  <c r="X64" i="22" s="1"/>
  <c r="Y64" i="22" s="1"/>
  <c r="W189" i="22"/>
  <c r="X189" i="22" s="1"/>
  <c r="Y189" i="22" s="1"/>
  <c r="AB189" i="22" s="1"/>
  <c r="W22" i="22"/>
  <c r="X22" i="22" s="1"/>
  <c r="Y22" i="22" s="1"/>
  <c r="W16" i="22"/>
  <c r="X16" i="22" s="1"/>
  <c r="Y16" i="22" s="1"/>
  <c r="W158" i="22"/>
  <c r="X158" i="22" s="1"/>
  <c r="Y158" i="22" s="1"/>
  <c r="AB158" i="22" s="1"/>
  <c r="W72" i="22"/>
  <c r="X72" i="22" s="1"/>
  <c r="Y72" i="22" s="1"/>
  <c r="W57" i="22"/>
  <c r="X57" i="22" s="1"/>
  <c r="Y57" i="22" s="1"/>
  <c r="W87" i="22"/>
  <c r="X87" i="22" s="1"/>
  <c r="Y87" i="22" s="1"/>
  <c r="W60" i="22"/>
  <c r="X60" i="22" s="1"/>
  <c r="Y60" i="22" s="1"/>
  <c r="W136" i="22"/>
  <c r="X136" i="22" s="1"/>
  <c r="Y136" i="22" s="1"/>
  <c r="AB136" i="22" s="1"/>
  <c r="W108" i="22"/>
  <c r="X108" i="22" s="1"/>
  <c r="Y108" i="22" s="1"/>
  <c r="W191" i="22"/>
  <c r="X191" i="22" s="1"/>
  <c r="Y191" i="22" s="1"/>
  <c r="AB191" i="22" s="1"/>
  <c r="W78" i="22"/>
  <c r="X78" i="22" s="1"/>
  <c r="Y78" i="22" s="1"/>
  <c r="W43" i="22"/>
  <c r="X43" i="22" s="1"/>
  <c r="Y43" i="22" s="1"/>
  <c r="W155" i="22"/>
  <c r="X155" i="22" s="1"/>
  <c r="Y155" i="22" s="1"/>
  <c r="AB155" i="22" s="1"/>
  <c r="W154" i="22"/>
  <c r="X154" i="22" s="1"/>
  <c r="Y154" i="22" s="1"/>
  <c r="AB154" i="22" s="1"/>
  <c r="W67" i="22"/>
  <c r="X67" i="22" s="1"/>
  <c r="Y67" i="22" s="1"/>
  <c r="W176" i="22"/>
  <c r="X176" i="22" s="1"/>
  <c r="Y176" i="22" s="1"/>
  <c r="AB176" i="22" s="1"/>
  <c r="W199" i="22"/>
  <c r="X199" i="22" s="1"/>
  <c r="Y199" i="22" s="1"/>
  <c r="AB199" i="22" s="1"/>
  <c r="W142" i="22"/>
  <c r="X142" i="22" s="1"/>
  <c r="Y142" i="22" s="1"/>
  <c r="AB142" i="22" s="1"/>
  <c r="W19" i="22"/>
  <c r="X19" i="22" s="1"/>
  <c r="Y19" i="22" s="1"/>
  <c r="W35" i="22"/>
  <c r="X35" i="22" s="1"/>
  <c r="Y35" i="22" s="1"/>
  <c r="W24" i="22"/>
  <c r="X24" i="22" s="1"/>
  <c r="Y24" i="22" s="1"/>
  <c r="W165" i="22"/>
  <c r="X165" i="22" s="1"/>
  <c r="Y165" i="22" s="1"/>
  <c r="AB165" i="22" s="1"/>
  <c r="W98" i="22"/>
  <c r="X98" i="22" s="1"/>
  <c r="Y98" i="22" s="1"/>
  <c r="W83" i="22"/>
  <c r="X83" i="22" s="1"/>
  <c r="Y83" i="22" s="1"/>
  <c r="W127" i="22"/>
  <c r="X127" i="22" s="1"/>
  <c r="Y127" i="22" s="1"/>
  <c r="AB127" i="22" s="1"/>
  <c r="W32" i="22"/>
  <c r="X32" i="22" s="1"/>
  <c r="Y32" i="22" s="1"/>
  <c r="W110" i="22"/>
  <c r="X110" i="22" s="1"/>
  <c r="Y110" i="22" s="1"/>
  <c r="AB110" i="22" s="1"/>
  <c r="W182" i="22"/>
  <c r="X182" i="22" s="1"/>
  <c r="Y182" i="22" s="1"/>
  <c r="AB182" i="22" s="1"/>
  <c r="W104" i="22"/>
  <c r="X104" i="22" s="1"/>
  <c r="Y104" i="22" s="1"/>
  <c r="W36" i="22"/>
  <c r="X36" i="22" s="1"/>
  <c r="Y36" i="22" s="1"/>
  <c r="W84" i="22"/>
  <c r="X84" i="22" s="1"/>
  <c r="Y84" i="22" s="1"/>
  <c r="W40" i="22"/>
  <c r="X40" i="22" s="1"/>
  <c r="Y40" i="22" s="1"/>
  <c r="W140" i="22"/>
  <c r="X140" i="22" s="1"/>
  <c r="Y140" i="22" s="1"/>
  <c r="AB140" i="22" s="1"/>
  <c r="W103" i="22"/>
  <c r="X103" i="22" s="1"/>
  <c r="Y103" i="22" s="1"/>
  <c r="W117" i="22"/>
  <c r="X117" i="22" s="1"/>
  <c r="Y117" i="22" s="1"/>
  <c r="AB117" i="22" s="1"/>
  <c r="W148" i="22"/>
  <c r="X148" i="22" s="1"/>
  <c r="Y148" i="22" s="1"/>
  <c r="AB148" i="22" s="1"/>
  <c r="W109" i="22"/>
  <c r="X109" i="22" s="1"/>
  <c r="Y109" i="22" s="1"/>
  <c r="W106" i="22"/>
  <c r="X106" i="22" s="1"/>
  <c r="Y106" i="22" s="1"/>
  <c r="W42" i="22"/>
  <c r="X42" i="22" s="1"/>
  <c r="Y42" i="22" s="1"/>
  <c r="W97" i="22"/>
  <c r="X97" i="22" s="1"/>
  <c r="Y97" i="22" s="1"/>
  <c r="W33" i="22"/>
  <c r="X33" i="22" s="1"/>
  <c r="Y33" i="22" s="1"/>
  <c r="W55" i="22"/>
  <c r="X55" i="22" s="1"/>
  <c r="Y55" i="22" s="1"/>
  <c r="W96" i="22"/>
  <c r="X96" i="22" s="1"/>
  <c r="Y96" i="22" s="1"/>
  <c r="W29" i="22"/>
  <c r="X29" i="22" s="1"/>
  <c r="Y29" i="22" s="1"/>
  <c r="W62" i="22"/>
  <c r="X62" i="22" s="1"/>
  <c r="Y62" i="22" s="1"/>
  <c r="W146" i="22"/>
  <c r="X146" i="22" s="1"/>
  <c r="Y146" i="22" s="1"/>
  <c r="AB146" i="22" s="1"/>
  <c r="W114" i="22"/>
  <c r="X114" i="22" s="1"/>
  <c r="Y114" i="22" s="1"/>
  <c r="AB114" i="22" s="1"/>
  <c r="W183" i="22"/>
  <c r="X183" i="22" s="1"/>
  <c r="Y183" i="22" s="1"/>
  <c r="AB183" i="22" s="1"/>
  <c r="W196" i="22"/>
  <c r="X196" i="22" s="1"/>
  <c r="Y196" i="22" s="1"/>
  <c r="AB196" i="22" s="1"/>
  <c r="W185" i="22"/>
  <c r="X185" i="22" s="1"/>
  <c r="Y185" i="22" s="1"/>
  <c r="AB185" i="22" s="1"/>
  <c r="W186" i="22"/>
  <c r="X186" i="22" s="1"/>
  <c r="Y186" i="22" s="1"/>
  <c r="AB186" i="22" s="1"/>
  <c r="W206" i="22"/>
  <c r="X206" i="22" s="1"/>
  <c r="Y206" i="22" s="1"/>
  <c r="AB206" i="22" s="1"/>
  <c r="W124" i="22"/>
  <c r="X124" i="22" s="1"/>
  <c r="Y124" i="22" s="1"/>
  <c r="AB124" i="22" s="1"/>
  <c r="W195" i="22"/>
  <c r="X195" i="22" s="1"/>
  <c r="Y195" i="22" s="1"/>
  <c r="AB195" i="22" s="1"/>
  <c r="W193" i="22"/>
  <c r="X193" i="22" s="1"/>
  <c r="Y193" i="22" s="1"/>
  <c r="AB193" i="22" s="1"/>
  <c r="W66" i="22"/>
  <c r="X66" i="22" s="1"/>
  <c r="Y66" i="22" s="1"/>
  <c r="W107" i="22"/>
  <c r="X107" i="22" s="1"/>
  <c r="Y107" i="22" s="1"/>
  <c r="W65" i="22"/>
  <c r="X65" i="22" s="1"/>
  <c r="Y65" i="22" s="1"/>
  <c r="W90" i="22"/>
  <c r="X90" i="22" s="1"/>
  <c r="Y90" i="22" s="1"/>
  <c r="W184" i="22"/>
  <c r="X184" i="22" s="1"/>
  <c r="Y184" i="22" s="1"/>
  <c r="AB184" i="22" s="1"/>
  <c r="W157" i="22"/>
  <c r="X157" i="22" s="1"/>
  <c r="Y157" i="22" s="1"/>
  <c r="AB157" i="22" s="1"/>
  <c r="W125" i="22"/>
  <c r="X125" i="22" s="1"/>
  <c r="Y125" i="22" s="1"/>
  <c r="AB125" i="22" s="1"/>
  <c r="W144" i="22"/>
  <c r="X144" i="22" s="1"/>
  <c r="Y144" i="22" s="1"/>
  <c r="AB144" i="22" s="1"/>
  <c r="W159" i="22"/>
  <c r="X159" i="22" s="1"/>
  <c r="Y159" i="22" s="1"/>
  <c r="AB159" i="22" s="1"/>
  <c r="W138" i="22"/>
  <c r="X138" i="22" s="1"/>
  <c r="Y138" i="22" s="1"/>
  <c r="AB138" i="22" s="1"/>
  <c r="W201" i="22"/>
  <c r="X201" i="22" s="1"/>
  <c r="Y201" i="22" s="1"/>
  <c r="AB201" i="22" s="1"/>
  <c r="W23" i="22"/>
  <c r="X23" i="22" s="1"/>
  <c r="Y23" i="22" s="1"/>
  <c r="W207" i="22"/>
  <c r="X207" i="22" s="1"/>
  <c r="Y207" i="22" s="1"/>
  <c r="AB207" i="22" s="1"/>
  <c r="W48" i="22"/>
  <c r="X48" i="22" s="1"/>
  <c r="Y48" i="22" s="1"/>
  <c r="W86" i="22"/>
  <c r="X86" i="22" s="1"/>
  <c r="Y86" i="22" s="1"/>
  <c r="W143" i="22"/>
  <c r="X143" i="22" s="1"/>
  <c r="Y143" i="22" s="1"/>
  <c r="AB143" i="22" s="1"/>
  <c r="W153" i="22"/>
  <c r="X153" i="22" s="1"/>
  <c r="Y153" i="22" s="1"/>
  <c r="AB153" i="22" s="1"/>
  <c r="W37" i="22"/>
  <c r="X37" i="22" s="1"/>
  <c r="Y37" i="22" s="1"/>
  <c r="W68" i="22"/>
  <c r="X68" i="22" s="1"/>
  <c r="Y68" i="22" s="1"/>
  <c r="W102" i="22"/>
  <c r="X102" i="22" s="1"/>
  <c r="Y102" i="22" s="1"/>
  <c r="W156" i="22"/>
  <c r="X156" i="22" s="1"/>
  <c r="Y156" i="22" s="1"/>
  <c r="AB156" i="22" s="1"/>
  <c r="W76" i="22"/>
  <c r="X76" i="22" s="1"/>
  <c r="Y76" i="22" s="1"/>
  <c r="W118" i="22"/>
  <c r="X118" i="22" s="1"/>
  <c r="Y118" i="22" s="1"/>
  <c r="AB118" i="22" s="1"/>
  <c r="W141" i="22"/>
  <c r="X141" i="22" s="1"/>
  <c r="Y141" i="22" s="1"/>
  <c r="AB141" i="22" s="1"/>
  <c r="W21" i="22"/>
  <c r="X21" i="22" s="1"/>
  <c r="Y21" i="22" s="1"/>
  <c r="W47" i="22"/>
  <c r="X47" i="22" s="1"/>
  <c r="Y47" i="22" s="1"/>
  <c r="W174" i="22"/>
  <c r="X174" i="22" s="1"/>
  <c r="Y174" i="22" s="1"/>
  <c r="AB174" i="22" s="1"/>
  <c r="W46" i="22"/>
  <c r="X46" i="22" s="1"/>
  <c r="Y46" i="22" s="1"/>
  <c r="W18" i="22"/>
  <c r="X18" i="22" s="1"/>
  <c r="Y18" i="22" s="1"/>
  <c r="W139" i="22"/>
  <c r="X139" i="22" s="1"/>
  <c r="Y139" i="22" s="1"/>
  <c r="AB139" i="22" s="1"/>
  <c r="W31" i="22"/>
  <c r="X31" i="22" s="1"/>
  <c r="Y31" i="22" s="1"/>
  <c r="W93" i="22"/>
  <c r="X93" i="22" s="1"/>
  <c r="Y93" i="22" s="1"/>
  <c r="W121" i="22"/>
  <c r="X121" i="22" s="1"/>
  <c r="Y121" i="22" s="1"/>
  <c r="AB121" i="22" s="1"/>
  <c r="W205" i="22"/>
  <c r="X205" i="22" s="1"/>
  <c r="Y205" i="22" s="1"/>
  <c r="AB205" i="22" s="1"/>
  <c r="W49" i="22"/>
  <c r="X49" i="22" s="1"/>
  <c r="Y49" i="22" s="1"/>
  <c r="W112" i="22"/>
  <c r="X112" i="22" s="1"/>
  <c r="Y112" i="22" s="1"/>
  <c r="AB112" i="22" s="1"/>
  <c r="W101" i="22"/>
  <c r="X101" i="22" s="1"/>
  <c r="Y101" i="22" s="1"/>
  <c r="W172" i="22"/>
  <c r="X172" i="22" s="1"/>
  <c r="Y172" i="22" s="1"/>
  <c r="AB172" i="22" s="1"/>
  <c r="W203" i="22"/>
  <c r="X203" i="22" s="1"/>
  <c r="Y203" i="22" s="1"/>
  <c r="AB203" i="22" s="1"/>
  <c r="W50" i="22"/>
  <c r="X50" i="22" s="1"/>
  <c r="Y50" i="22" s="1"/>
  <c r="W202" i="22"/>
  <c r="X202" i="22" s="1"/>
  <c r="Y202" i="22" s="1"/>
  <c r="AB202" i="22" s="1"/>
  <c r="W171" i="22"/>
  <c r="X171" i="22" s="1"/>
  <c r="Y171" i="22" s="1"/>
  <c r="AB171" i="22" s="1"/>
  <c r="W61" i="22"/>
  <c r="X61" i="22" s="1"/>
  <c r="Y61" i="22" s="1"/>
  <c r="W160" i="22"/>
  <c r="X160" i="22" s="1"/>
  <c r="Y160" i="22" s="1"/>
  <c r="AB160" i="22" s="1"/>
  <c r="W17" i="22"/>
  <c r="X17" i="22" s="1"/>
  <c r="Y17" i="22" s="1"/>
  <c r="W45" i="22"/>
  <c r="X45" i="22" s="1"/>
  <c r="Y45" i="22" s="1"/>
  <c r="W94" i="22"/>
  <c r="X94" i="22" s="1"/>
  <c r="Y94" i="22" s="1"/>
  <c r="W30" i="22"/>
  <c r="X30" i="22" s="1"/>
  <c r="Y30" i="22" s="1"/>
  <c r="W63" i="22"/>
  <c r="X63" i="22" s="1"/>
  <c r="Y63" i="22" s="1"/>
  <c r="W74" i="22"/>
  <c r="X74" i="22" s="1"/>
  <c r="Y74" i="22" s="1"/>
  <c r="W145" i="22"/>
  <c r="X145" i="22" s="1"/>
  <c r="Y145" i="22" s="1"/>
  <c r="AB145" i="22" s="1"/>
  <c r="W71" i="22"/>
  <c r="X71" i="22" s="1"/>
  <c r="Y71" i="22" s="1"/>
  <c r="W56" i="22"/>
  <c r="X56" i="22" s="1"/>
  <c r="Y56" i="22" s="1"/>
  <c r="W105" i="22"/>
  <c r="X105" i="22" s="1"/>
  <c r="Y105" i="22" s="1"/>
  <c r="W99" i="22"/>
  <c r="X99" i="22" s="1"/>
  <c r="Y99" i="22" s="1"/>
  <c r="W197" i="22"/>
  <c r="X197" i="22" s="1"/>
  <c r="Y197" i="22" s="1"/>
  <c r="AB197" i="22" s="1"/>
  <c r="W173" i="22"/>
  <c r="X173" i="22" s="1"/>
  <c r="Y173" i="22" s="1"/>
  <c r="AB173" i="22" s="1"/>
  <c r="W92" i="22"/>
  <c r="X92" i="22" s="1"/>
  <c r="Y92" i="22" s="1"/>
  <c r="W177" i="22"/>
  <c r="X177" i="22" s="1"/>
  <c r="Y177" i="22" s="1"/>
  <c r="AB177" i="22" s="1"/>
  <c r="W81" i="22"/>
  <c r="X81" i="22" s="1"/>
  <c r="Y81" i="22" s="1"/>
  <c r="W168" i="22"/>
  <c r="X168" i="22" s="1"/>
  <c r="Y168" i="22" s="1"/>
  <c r="AB168" i="22" s="1"/>
  <c r="W152" i="22"/>
  <c r="X152" i="22" s="1"/>
  <c r="Y152" i="22" s="1"/>
  <c r="AB152" i="22" s="1"/>
  <c r="W164" i="22"/>
  <c r="X164" i="22" s="1"/>
  <c r="Y164" i="22" s="1"/>
  <c r="AB164" i="22" s="1"/>
  <c r="W116" i="22"/>
  <c r="X116" i="22" s="1"/>
  <c r="Y116" i="22" s="1"/>
  <c r="AB116" i="22" s="1"/>
  <c r="W135" i="22"/>
  <c r="X135" i="22" s="1"/>
  <c r="Y135" i="22" s="1"/>
  <c r="AB135" i="22" s="1"/>
  <c r="W131" i="22"/>
  <c r="X131" i="22" s="1"/>
  <c r="Y131" i="22" s="1"/>
  <c r="AB131" i="22" s="1"/>
  <c r="W149" i="22"/>
  <c r="X149" i="22" s="1"/>
  <c r="Y149" i="22" s="1"/>
  <c r="AB149" i="22" s="1"/>
  <c r="W20" i="22"/>
  <c r="X20" i="22" s="1"/>
  <c r="Y20" i="22" s="1"/>
  <c r="W95" i="22"/>
  <c r="X95" i="22" s="1"/>
  <c r="Y95" i="22" s="1"/>
  <c r="W80" i="22"/>
  <c r="X80" i="22" s="1"/>
  <c r="Y80" i="22" s="1"/>
  <c r="W100" i="22"/>
  <c r="X100" i="22" s="1"/>
  <c r="Y100" i="22" s="1"/>
  <c r="W188" i="22"/>
  <c r="X188" i="22" s="1"/>
  <c r="Y188" i="22" s="1"/>
  <c r="AB188" i="22" s="1"/>
  <c r="W75" i="22"/>
  <c r="X75" i="22" s="1"/>
  <c r="Y75" i="22" s="1"/>
  <c r="W53" i="22"/>
  <c r="X53" i="22" s="1"/>
  <c r="Y53" i="22" s="1"/>
  <c r="W122" i="22"/>
  <c r="X122" i="22" s="1"/>
  <c r="Y122" i="22" s="1"/>
  <c r="AB122" i="22" s="1"/>
  <c r="W137" i="22"/>
  <c r="X137" i="22" s="1"/>
  <c r="Y137" i="22" s="1"/>
  <c r="AB137" i="22" s="1"/>
  <c r="W51" i="22"/>
  <c r="X51" i="22" s="1"/>
  <c r="Y51" i="22" s="1"/>
  <c r="W44" i="22"/>
  <c r="X44" i="22" s="1"/>
  <c r="Y44" i="22" s="1"/>
  <c r="W89" i="22"/>
  <c r="X89" i="22" s="1"/>
  <c r="Y89" i="22" s="1"/>
  <c r="W151" i="22"/>
  <c r="X151" i="22" s="1"/>
  <c r="Y151" i="22" s="1"/>
  <c r="AB151" i="22" s="1"/>
  <c r="W150" i="22"/>
  <c r="X150" i="22" s="1"/>
  <c r="Y150" i="22" s="1"/>
  <c r="AB150" i="22" s="1"/>
  <c r="W27" i="22"/>
  <c r="X27" i="22" s="1"/>
  <c r="Y27" i="22" s="1"/>
  <c r="W28" i="22"/>
  <c r="X28" i="22" s="1"/>
  <c r="Y28" i="22" s="1"/>
  <c r="W39" i="22"/>
  <c r="X39" i="22" s="1"/>
  <c r="Y39" i="22" s="1"/>
  <c r="W147" i="22"/>
  <c r="X147" i="22" s="1"/>
  <c r="Y147" i="22" s="1"/>
  <c r="AB147" i="22" s="1"/>
  <c r="W204" i="22"/>
  <c r="X204" i="22" s="1"/>
  <c r="Y204" i="22" s="1"/>
  <c r="AB204" i="22" s="1"/>
  <c r="W88" i="22"/>
  <c r="X88" i="22" s="1"/>
  <c r="Y88" i="22" s="1"/>
  <c r="W25" i="22"/>
  <c r="X25" i="22" s="1"/>
  <c r="Y25" i="22" s="1"/>
  <c r="W198" i="22"/>
  <c r="X198" i="22" s="1"/>
  <c r="Y198" i="22" s="1"/>
  <c r="AB198" i="22" s="1"/>
  <c r="W38" i="22"/>
  <c r="X38" i="22" s="1"/>
  <c r="Y38" i="22" s="1"/>
  <c r="W59" i="22"/>
  <c r="X59" i="22" s="1"/>
  <c r="Y59" i="22" s="1"/>
  <c r="W200" i="22"/>
  <c r="X200" i="22" s="1"/>
  <c r="Y200" i="22" s="1"/>
  <c r="AB200" i="22" s="1"/>
  <c r="W113" i="22"/>
  <c r="X113" i="22" s="1"/>
  <c r="Y113" i="22" s="1"/>
  <c r="AB113" i="22" s="1"/>
  <c r="W73" i="22"/>
  <c r="X73" i="22" s="1"/>
  <c r="Y73" i="22" s="1"/>
  <c r="W163" i="22"/>
  <c r="X163" i="22" s="1"/>
  <c r="Y163" i="22" s="1"/>
  <c r="AB163" i="22" s="1"/>
  <c r="W130" i="22"/>
  <c r="X130" i="22" s="1"/>
  <c r="Y130" i="22" s="1"/>
  <c r="AB130" i="22" s="1"/>
  <c r="W70" i="22"/>
  <c r="X70" i="22" s="1"/>
  <c r="Y70" i="22" s="1"/>
  <c r="W132" i="22"/>
  <c r="X132" i="22" s="1"/>
  <c r="Y132" i="22" s="1"/>
  <c r="AB132" i="22" s="1"/>
  <c r="W192" i="22"/>
  <c r="X192" i="22" s="1"/>
  <c r="Y192" i="22" s="1"/>
  <c r="AB192" i="22" s="1"/>
  <c r="W41" i="22"/>
  <c r="X41" i="22" s="1"/>
  <c r="Y41" i="22" s="1"/>
  <c r="W128" i="22"/>
  <c r="X128" i="22" s="1"/>
  <c r="Y128" i="22" s="1"/>
  <c r="AB128" i="22" s="1"/>
  <c r="W180" i="22"/>
  <c r="X180" i="22" s="1"/>
  <c r="Y180" i="22" s="1"/>
  <c r="AB180" i="22" s="1"/>
  <c r="W190" i="22"/>
  <c r="X190" i="22" s="1"/>
  <c r="Y190" i="22" s="1"/>
  <c r="AB190" i="22" s="1"/>
  <c r="W82" i="22"/>
  <c r="X82" i="22" s="1"/>
  <c r="Y82" i="22" s="1"/>
  <c r="W111" i="22"/>
  <c r="X111" i="22" s="1"/>
  <c r="Y111" i="22" s="1"/>
  <c r="AB111" i="22" s="1"/>
  <c r="W85" i="22"/>
  <c r="X85" i="22" s="1"/>
  <c r="Y85" i="22" s="1"/>
  <c r="W79" i="22"/>
  <c r="X79" i="22" s="1"/>
  <c r="Y79" i="22" s="1"/>
  <c r="W126" i="22"/>
  <c r="X126" i="22" s="1"/>
  <c r="Y126" i="22" s="1"/>
  <c r="AB126" i="22" s="1"/>
  <c r="W208" i="22"/>
  <c r="X208" i="22" s="1"/>
  <c r="W178" i="22"/>
  <c r="X178" i="22" s="1"/>
  <c r="Y178" i="22" s="1"/>
  <c r="AB178" i="22" s="1"/>
  <c r="W175" i="22"/>
  <c r="X175" i="22" s="1"/>
  <c r="Y175" i="22" s="1"/>
  <c r="AB175" i="22" s="1"/>
  <c r="W119" i="22"/>
  <c r="X119" i="22" s="1"/>
  <c r="Y119" i="22" s="1"/>
  <c r="AB119" i="22" s="1"/>
  <c r="W187" i="22"/>
  <c r="X187" i="22" s="1"/>
  <c r="Y187" i="22" s="1"/>
  <c r="AB187" i="22" s="1"/>
  <c r="B4" i="16" l="1"/>
  <c r="B106" i="15" s="1"/>
  <c r="AB9" i="22"/>
  <c r="B10" i="16"/>
  <c r="A10" i="16" s="1"/>
  <c r="A112" i="15" s="1"/>
  <c r="AB15" i="22"/>
  <c r="B7" i="16"/>
  <c r="D7" i="16" s="1"/>
  <c r="AB12" i="22"/>
  <c r="B9" i="16"/>
  <c r="D9" i="16" s="1"/>
  <c r="AB14" i="22"/>
  <c r="B8" i="16"/>
  <c r="O8" i="16" s="1"/>
  <c r="O110" i="15" s="1"/>
  <c r="AB13" i="22"/>
  <c r="B6" i="16"/>
  <c r="O6" i="16" s="1"/>
  <c r="O108" i="15" s="1"/>
  <c r="AB11" i="22"/>
  <c r="B5" i="16"/>
  <c r="D5" i="35" s="1"/>
  <c r="AB10" i="22"/>
  <c r="B25" i="16"/>
  <c r="AB30" i="22"/>
  <c r="AB93" i="22"/>
  <c r="B88" i="16"/>
  <c r="AB42" i="22"/>
  <c r="B37" i="16"/>
  <c r="AB98" i="22"/>
  <c r="B93" i="16"/>
  <c r="AB60" i="22"/>
  <c r="B55" i="16"/>
  <c r="B84" i="16"/>
  <c r="AB89" i="22"/>
  <c r="AB94" i="22"/>
  <c r="B89" i="16"/>
  <c r="B26" i="16"/>
  <c r="AB31" i="22"/>
  <c r="B81" i="16"/>
  <c r="AB86" i="22"/>
  <c r="B101" i="16"/>
  <c r="AB106" i="22"/>
  <c r="AB87" i="22"/>
  <c r="B82" i="16"/>
  <c r="B68" i="16"/>
  <c r="AB73" i="22"/>
  <c r="AB44" i="22"/>
  <c r="B39" i="16"/>
  <c r="AB45" i="22"/>
  <c r="B40" i="16"/>
  <c r="B43" i="16"/>
  <c r="AB48" i="22"/>
  <c r="AB109" i="22"/>
  <c r="B104" i="16"/>
  <c r="AB24" i="22"/>
  <c r="B19" i="16"/>
  <c r="AB57" i="22"/>
  <c r="B52" i="16"/>
  <c r="B46" i="16"/>
  <c r="AB51" i="22"/>
  <c r="AB17" i="22"/>
  <c r="B12" i="16"/>
  <c r="B13" i="16"/>
  <c r="AB18" i="22"/>
  <c r="AB35" i="22"/>
  <c r="B30" i="16"/>
  <c r="B67" i="16"/>
  <c r="AB72" i="22"/>
  <c r="AB81" i="22"/>
  <c r="B76" i="16"/>
  <c r="B41" i="16"/>
  <c r="AB46" i="22"/>
  <c r="AB23" i="22"/>
  <c r="B18" i="16"/>
  <c r="AB19" i="22"/>
  <c r="B14" i="16"/>
  <c r="AB79" i="22"/>
  <c r="B74" i="16"/>
  <c r="AB61" i="22"/>
  <c r="B56" i="16"/>
  <c r="AB103" i="22"/>
  <c r="B98" i="16"/>
  <c r="B11" i="16"/>
  <c r="AB16" i="22"/>
  <c r="B49" i="16"/>
  <c r="AB54" i="22"/>
  <c r="AB38" i="22"/>
  <c r="B33" i="16"/>
  <c r="B48" i="16"/>
  <c r="AB53" i="22"/>
  <c r="AB92" i="22"/>
  <c r="B87" i="16"/>
  <c r="B42" i="16"/>
  <c r="AB47" i="22"/>
  <c r="B17" i="16"/>
  <c r="AB22" i="22"/>
  <c r="B21" i="16"/>
  <c r="AB26" i="22"/>
  <c r="Y208" i="22"/>
  <c r="AB208" i="22" s="1"/>
  <c r="X210" i="22"/>
  <c r="AK7" i="17" s="1"/>
  <c r="AB75" i="22"/>
  <c r="B70" i="16"/>
  <c r="AB21" i="22"/>
  <c r="B16" i="16"/>
  <c r="AB40" i="22"/>
  <c r="B35" i="16"/>
  <c r="AB82" i="22"/>
  <c r="B77" i="16"/>
  <c r="AB25" i="22"/>
  <c r="B20" i="16"/>
  <c r="AB50" i="22"/>
  <c r="B45" i="16"/>
  <c r="AB84" i="22"/>
  <c r="B79" i="16"/>
  <c r="AB67" i="22"/>
  <c r="B62" i="16"/>
  <c r="B59" i="16"/>
  <c r="AB64" i="22"/>
  <c r="AB34" i="22"/>
  <c r="B29" i="16"/>
  <c r="AB88" i="22"/>
  <c r="B83" i="16"/>
  <c r="B95" i="16"/>
  <c r="AB100" i="22"/>
  <c r="AB99" i="22"/>
  <c r="B94" i="16"/>
  <c r="AB36" i="22"/>
  <c r="B31" i="16"/>
  <c r="AB91" i="22"/>
  <c r="B86" i="16"/>
  <c r="AB80" i="22"/>
  <c r="B75" i="16"/>
  <c r="B100" i="16"/>
  <c r="AB105" i="22"/>
  <c r="B71" i="16"/>
  <c r="AB76" i="22"/>
  <c r="B57" i="16"/>
  <c r="AB62" i="22"/>
  <c r="B99" i="16"/>
  <c r="AB104" i="22"/>
  <c r="AB95" i="22"/>
  <c r="B90" i="16"/>
  <c r="B51" i="16"/>
  <c r="AB56" i="22"/>
  <c r="AB101" i="22"/>
  <c r="B96" i="16"/>
  <c r="AB29" i="22"/>
  <c r="B24" i="16"/>
  <c r="AB43" i="22"/>
  <c r="B38" i="16"/>
  <c r="AB77" i="22"/>
  <c r="B72" i="16"/>
  <c r="B80" i="16"/>
  <c r="AB85" i="22"/>
  <c r="AB41" i="22"/>
  <c r="B36" i="16"/>
  <c r="AB39" i="22"/>
  <c r="B34" i="16"/>
  <c r="AB20" i="22"/>
  <c r="B15" i="16"/>
  <c r="B66" i="16"/>
  <c r="AB71" i="22"/>
  <c r="B97" i="16"/>
  <c r="AB102" i="22"/>
  <c r="AB90" i="22"/>
  <c r="B85" i="16"/>
  <c r="AB96" i="22"/>
  <c r="B91" i="16"/>
  <c r="AB78" i="22"/>
  <c r="B73" i="16"/>
  <c r="AB69" i="22"/>
  <c r="B64" i="16"/>
  <c r="AB59" i="22"/>
  <c r="B54" i="16"/>
  <c r="B23" i="16"/>
  <c r="AB28" i="22"/>
  <c r="B44" i="16"/>
  <c r="AB49" i="22"/>
  <c r="AB68" i="22"/>
  <c r="B63" i="16"/>
  <c r="B60" i="16"/>
  <c r="AB65" i="22"/>
  <c r="AB55" i="22"/>
  <c r="B50" i="16"/>
  <c r="B27" i="16"/>
  <c r="AB32" i="22"/>
  <c r="AB27" i="22"/>
  <c r="B22" i="16"/>
  <c r="B69" i="16"/>
  <c r="AB74" i="22"/>
  <c r="AB37" i="22"/>
  <c r="B32" i="16"/>
  <c r="B102" i="16"/>
  <c r="AB107" i="22"/>
  <c r="AB33" i="22"/>
  <c r="B28" i="16"/>
  <c r="AB108" i="22"/>
  <c r="B103" i="16"/>
  <c r="AB52" i="22"/>
  <c r="B47" i="16"/>
  <c r="B65" i="16"/>
  <c r="AB70" i="22"/>
  <c r="AB63" i="22"/>
  <c r="B58" i="16"/>
  <c r="B61" i="16"/>
  <c r="AB66" i="22"/>
  <c r="AB97" i="22"/>
  <c r="B92" i="16"/>
  <c r="AB83" i="22"/>
  <c r="B78" i="16"/>
  <c r="AB58" i="22"/>
  <c r="B53" i="16"/>
  <c r="O10" i="16" l="1"/>
  <c r="O112" i="15" s="1"/>
  <c r="D4" i="35"/>
  <c r="D4" i="16"/>
  <c r="D106" i="15" s="1"/>
  <c r="A4" i="16"/>
  <c r="A106" i="15" s="1"/>
  <c r="C4" i="16"/>
  <c r="E4" i="35" s="1"/>
  <c r="C3" i="26"/>
  <c r="E2" i="27" s="1"/>
  <c r="O4" i="16"/>
  <c r="O106" i="15" s="1"/>
  <c r="B112" i="15"/>
  <c r="B111" i="15"/>
  <c r="A9" i="16"/>
  <c r="A111" i="15" s="1"/>
  <c r="D6" i="35"/>
  <c r="C6" i="16"/>
  <c r="D5" i="26" s="1"/>
  <c r="D9" i="35"/>
  <c r="C8" i="26"/>
  <c r="E7" i="27" s="1"/>
  <c r="B109" i="15"/>
  <c r="A7" i="16"/>
  <c r="A109" i="15" s="1"/>
  <c r="C6" i="26"/>
  <c r="C107" i="19" s="1"/>
  <c r="D7" i="35"/>
  <c r="C7" i="16"/>
  <c r="D6" i="26" s="1"/>
  <c r="O7" i="16"/>
  <c r="O109" i="15" s="1"/>
  <c r="D10" i="35"/>
  <c r="B107" i="15"/>
  <c r="D10" i="16"/>
  <c r="D112" i="15" s="1"/>
  <c r="D6" i="16"/>
  <c r="E5" i="26" s="1"/>
  <c r="C10" i="16"/>
  <c r="E10" i="35" s="1"/>
  <c r="A6" i="16"/>
  <c r="A108" i="15" s="1"/>
  <c r="C5" i="26"/>
  <c r="C106" i="19" s="1"/>
  <c r="B108" i="15"/>
  <c r="D8" i="16"/>
  <c r="F8" i="35" s="1"/>
  <c r="A8" i="16"/>
  <c r="A110" i="15" s="1"/>
  <c r="C7" i="26"/>
  <c r="E6" i="27" s="1"/>
  <c r="O9" i="16"/>
  <c r="O111" i="15" s="1"/>
  <c r="C9" i="26"/>
  <c r="G409" i="26" s="1"/>
  <c r="C9" i="16"/>
  <c r="E9" i="35" s="1"/>
  <c r="C5" i="16"/>
  <c r="E5" i="35" s="1"/>
  <c r="A5" i="16"/>
  <c r="A107" i="15" s="1"/>
  <c r="C8" i="16"/>
  <c r="D7" i="26" s="1"/>
  <c r="D5" i="16"/>
  <c r="E4" i="26" s="1"/>
  <c r="B110" i="15"/>
  <c r="O5" i="16"/>
  <c r="O107" i="15" s="1"/>
  <c r="D8" i="35"/>
  <c r="C4" i="26"/>
  <c r="B4" i="26" s="1"/>
  <c r="B3" i="27" s="1"/>
  <c r="B203" i="20" s="1"/>
  <c r="D109" i="15"/>
  <c r="F7" i="35"/>
  <c r="E6" i="26"/>
  <c r="E8" i="26"/>
  <c r="F9" i="35"/>
  <c r="D111" i="15"/>
  <c r="D70" i="35"/>
  <c r="D70" i="16"/>
  <c r="B172" i="15"/>
  <c r="A70" i="16"/>
  <c r="A172" i="15" s="1"/>
  <c r="O70" i="16"/>
  <c r="O172" i="15" s="1"/>
  <c r="C69" i="26"/>
  <c r="C70" i="16"/>
  <c r="O26" i="16"/>
  <c r="O128" i="15" s="1"/>
  <c r="A26" i="16"/>
  <c r="A128" i="15" s="1"/>
  <c r="D26" i="35"/>
  <c r="B128" i="15"/>
  <c r="C25" i="26"/>
  <c r="C26" i="16"/>
  <c r="D26" i="16"/>
  <c r="O75" i="16"/>
  <c r="O177" i="15" s="1"/>
  <c r="B177" i="15"/>
  <c r="D75" i="35"/>
  <c r="D75" i="16"/>
  <c r="C74" i="26"/>
  <c r="C75" i="16"/>
  <c r="A75" i="16"/>
  <c r="A177" i="15" s="1"/>
  <c r="D89" i="16"/>
  <c r="B191" i="15"/>
  <c r="O89" i="16"/>
  <c r="O191" i="15" s="1"/>
  <c r="D89" i="35"/>
  <c r="A89" i="16"/>
  <c r="A191" i="15" s="1"/>
  <c r="C89" i="16"/>
  <c r="C88" i="26"/>
  <c r="O103" i="16"/>
  <c r="O205" i="15" s="1"/>
  <c r="D103" i="16"/>
  <c r="A103" i="16"/>
  <c r="A205" i="15" s="1"/>
  <c r="C103" i="16"/>
  <c r="C102" i="26"/>
  <c r="D103" i="35"/>
  <c r="B205" i="15"/>
  <c r="C49" i="16"/>
  <c r="D49" i="16"/>
  <c r="C48" i="26"/>
  <c r="O49" i="16"/>
  <c r="O151" i="15" s="1"/>
  <c r="A49" i="16"/>
  <c r="A151" i="15" s="1"/>
  <c r="D49" i="35"/>
  <c r="B151" i="15"/>
  <c r="O97" i="16"/>
  <c r="O199" i="15" s="1"/>
  <c r="A97" i="16"/>
  <c r="A199" i="15" s="1"/>
  <c r="C96" i="26"/>
  <c r="D97" i="35"/>
  <c r="B199" i="15"/>
  <c r="C97" i="16"/>
  <c r="D97" i="16"/>
  <c r="A11" i="16"/>
  <c r="A113" i="15" s="1"/>
  <c r="O11" i="16"/>
  <c r="O113" i="15" s="1"/>
  <c r="B113" i="15"/>
  <c r="D11" i="35"/>
  <c r="C11" i="16"/>
  <c r="D11" i="16"/>
  <c r="C10" i="26"/>
  <c r="A67" i="16"/>
  <c r="A169" i="15" s="1"/>
  <c r="D67" i="35"/>
  <c r="B169" i="15"/>
  <c r="O67" i="16"/>
  <c r="O169" i="15" s="1"/>
  <c r="C67" i="16"/>
  <c r="C66" i="26"/>
  <c r="D67" i="16"/>
  <c r="A43" i="16"/>
  <c r="A145" i="15" s="1"/>
  <c r="D43" i="35"/>
  <c r="B145" i="15"/>
  <c r="C43" i="16"/>
  <c r="C42" i="26"/>
  <c r="D43" i="16"/>
  <c r="O43" i="16"/>
  <c r="O145" i="15" s="1"/>
  <c r="O76" i="16"/>
  <c r="O178" i="15" s="1"/>
  <c r="A76" i="16"/>
  <c r="A178" i="15" s="1"/>
  <c r="D76" i="35"/>
  <c r="B178" i="15"/>
  <c r="C75" i="26"/>
  <c r="D76" i="16"/>
  <c r="C76" i="16"/>
  <c r="C86" i="16"/>
  <c r="B188" i="15"/>
  <c r="O86" i="16"/>
  <c r="O188" i="15" s="1"/>
  <c r="A86" i="16"/>
  <c r="A188" i="15" s="1"/>
  <c r="D86" i="35"/>
  <c r="D86" i="16"/>
  <c r="C85" i="26"/>
  <c r="C97" i="26"/>
  <c r="D98" i="16"/>
  <c r="C98" i="16"/>
  <c r="A98" i="16"/>
  <c r="A200" i="15" s="1"/>
  <c r="B200" i="15"/>
  <c r="O98" i="16"/>
  <c r="O200" i="15" s="1"/>
  <c r="D98" i="35"/>
  <c r="O30" i="16"/>
  <c r="O132" i="15" s="1"/>
  <c r="A30" i="16"/>
  <c r="A132" i="15" s="1"/>
  <c r="D30" i="35"/>
  <c r="B132" i="15"/>
  <c r="C29" i="26"/>
  <c r="D30" i="16"/>
  <c r="C30" i="16"/>
  <c r="O40" i="16"/>
  <c r="O142" i="15" s="1"/>
  <c r="A40" i="16"/>
  <c r="A142" i="15" s="1"/>
  <c r="D40" i="16"/>
  <c r="D40" i="35"/>
  <c r="B142" i="15"/>
  <c r="C39" i="26"/>
  <c r="C40" i="16"/>
  <c r="C83" i="26"/>
  <c r="D84" i="16"/>
  <c r="B186" i="15"/>
  <c r="D84" i="35"/>
  <c r="C84" i="16"/>
  <c r="A84" i="16"/>
  <c r="A186" i="15" s="1"/>
  <c r="O84" i="16"/>
  <c r="O186" i="15" s="1"/>
  <c r="O53" i="16"/>
  <c r="O155" i="15" s="1"/>
  <c r="A53" i="16"/>
  <c r="A155" i="15" s="1"/>
  <c r="D53" i="35"/>
  <c r="B155" i="15"/>
  <c r="D53" i="16"/>
  <c r="C53" i="16"/>
  <c r="C52" i="26"/>
  <c r="A44" i="16"/>
  <c r="A146" i="15" s="1"/>
  <c r="O44" i="16"/>
  <c r="O146" i="15" s="1"/>
  <c r="B146" i="15"/>
  <c r="C43" i="26"/>
  <c r="D44" i="35"/>
  <c r="D44" i="16"/>
  <c r="C44" i="16"/>
  <c r="D56" i="16"/>
  <c r="C55" i="26"/>
  <c r="O56" i="16"/>
  <c r="O158" i="15" s="1"/>
  <c r="A56" i="16"/>
  <c r="A158" i="15" s="1"/>
  <c r="B158" i="15"/>
  <c r="D56" i="35"/>
  <c r="C56" i="16"/>
  <c r="O39" i="16"/>
  <c r="O141" i="15" s="1"/>
  <c r="A39" i="16"/>
  <c r="A141" i="15" s="1"/>
  <c r="D39" i="35"/>
  <c r="B141" i="15"/>
  <c r="C39" i="16"/>
  <c r="C38" i="26"/>
  <c r="D39" i="16"/>
  <c r="C54" i="26"/>
  <c r="O55" i="16"/>
  <c r="O157" i="15" s="1"/>
  <c r="A55" i="16"/>
  <c r="A157" i="15" s="1"/>
  <c r="B157" i="15"/>
  <c r="D55" i="35"/>
  <c r="C55" i="16"/>
  <c r="D55" i="16"/>
  <c r="D96" i="16"/>
  <c r="A96" i="16"/>
  <c r="A198" i="15" s="1"/>
  <c r="O96" i="16"/>
  <c r="O198" i="15" s="1"/>
  <c r="B198" i="15"/>
  <c r="D96" i="35"/>
  <c r="C96" i="16"/>
  <c r="C95" i="26"/>
  <c r="A102" i="16"/>
  <c r="A204" i="15" s="1"/>
  <c r="O102" i="16"/>
  <c r="O204" i="15" s="1"/>
  <c r="B204" i="15"/>
  <c r="D102" i="16"/>
  <c r="D102" i="35"/>
  <c r="C102" i="16"/>
  <c r="C101" i="26"/>
  <c r="D15" i="16"/>
  <c r="C14" i="26"/>
  <c r="C15" i="16"/>
  <c r="O15" i="16"/>
  <c r="O117" i="15" s="1"/>
  <c r="A15" i="16"/>
  <c r="A117" i="15" s="1"/>
  <c r="D15" i="35"/>
  <c r="B117" i="15"/>
  <c r="A17" i="16"/>
  <c r="A119" i="15" s="1"/>
  <c r="O17" i="16"/>
  <c r="O119" i="15" s="1"/>
  <c r="D17" i="35"/>
  <c r="B119" i="15"/>
  <c r="C16" i="26"/>
  <c r="D17" i="16"/>
  <c r="C17" i="16"/>
  <c r="B115" i="15"/>
  <c r="A13" i="16"/>
  <c r="A115" i="15" s="1"/>
  <c r="C12" i="26"/>
  <c r="D13" i="16"/>
  <c r="C13" i="16"/>
  <c r="O13" i="16"/>
  <c r="O115" i="15" s="1"/>
  <c r="D13" i="35"/>
  <c r="D85" i="35"/>
  <c r="O85" i="16"/>
  <c r="O187" i="15" s="1"/>
  <c r="D85" i="16"/>
  <c r="C85" i="16"/>
  <c r="C84" i="26"/>
  <c r="A85" i="16"/>
  <c r="A187" i="15" s="1"/>
  <c r="B187" i="15"/>
  <c r="O24" i="16"/>
  <c r="O126" i="15" s="1"/>
  <c r="B126" i="15"/>
  <c r="D24" i="35"/>
  <c r="D24" i="16"/>
  <c r="A24" i="16"/>
  <c r="A126" i="15" s="1"/>
  <c r="C24" i="16"/>
  <c r="C23" i="26"/>
  <c r="A94" i="16"/>
  <c r="A196" i="15" s="1"/>
  <c r="B196" i="15"/>
  <c r="D94" i="35"/>
  <c r="C93" i="26"/>
  <c r="C94" i="16"/>
  <c r="D94" i="16"/>
  <c r="O94" i="16"/>
  <c r="O196" i="15" s="1"/>
  <c r="A74" i="16"/>
  <c r="A176" i="15" s="1"/>
  <c r="O74" i="16"/>
  <c r="O176" i="15" s="1"/>
  <c r="D74" i="35"/>
  <c r="B176" i="15"/>
  <c r="C74" i="16"/>
  <c r="D74" i="16"/>
  <c r="C73" i="26"/>
  <c r="O12" i="16"/>
  <c r="O114" i="15" s="1"/>
  <c r="A12" i="16"/>
  <c r="A114" i="15" s="1"/>
  <c r="B114" i="15"/>
  <c r="D12" i="35"/>
  <c r="D12" i="16"/>
  <c r="C11" i="26"/>
  <c r="C12" i="16"/>
  <c r="O93" i="16"/>
  <c r="O195" i="15" s="1"/>
  <c r="D93" i="16"/>
  <c r="D93" i="35"/>
  <c r="B195" i="15"/>
  <c r="C92" i="26"/>
  <c r="C93" i="16"/>
  <c r="A93" i="16"/>
  <c r="A195" i="15" s="1"/>
  <c r="C59" i="26"/>
  <c r="O60" i="16"/>
  <c r="O162" i="15" s="1"/>
  <c r="A60" i="16"/>
  <c r="A162" i="15" s="1"/>
  <c r="D60" i="16"/>
  <c r="B162" i="15"/>
  <c r="D60" i="35"/>
  <c r="C60" i="16"/>
  <c r="D51" i="35"/>
  <c r="O51" i="16"/>
  <c r="O153" i="15" s="1"/>
  <c r="C51" i="16"/>
  <c r="C50" i="26"/>
  <c r="D51" i="16"/>
  <c r="A51" i="16"/>
  <c r="A153" i="15" s="1"/>
  <c r="B153" i="15"/>
  <c r="O42" i="16"/>
  <c r="O144" i="15" s="1"/>
  <c r="A42" i="16"/>
  <c r="A144" i="15" s="1"/>
  <c r="D42" i="35"/>
  <c r="B144" i="15"/>
  <c r="C41" i="26"/>
  <c r="D42" i="16"/>
  <c r="C42" i="16"/>
  <c r="O68" i="16"/>
  <c r="O170" i="15" s="1"/>
  <c r="D68" i="16"/>
  <c r="C67" i="26"/>
  <c r="C68" i="16"/>
  <c r="A68" i="16"/>
  <c r="A170" i="15" s="1"/>
  <c r="D68" i="35"/>
  <c r="B170" i="15"/>
  <c r="D78" i="35"/>
  <c r="B180" i="15"/>
  <c r="O78" i="16"/>
  <c r="O180" i="15" s="1"/>
  <c r="C77" i="26"/>
  <c r="C78" i="16"/>
  <c r="D78" i="16"/>
  <c r="A78" i="16"/>
  <c r="A180" i="15" s="1"/>
  <c r="B136" i="15"/>
  <c r="C34" i="16"/>
  <c r="C33" i="26"/>
  <c r="A34" i="16"/>
  <c r="A136" i="15" s="1"/>
  <c r="O34" i="16"/>
  <c r="O136" i="15" s="1"/>
  <c r="D34" i="16"/>
  <c r="D34" i="35"/>
  <c r="O64" i="16"/>
  <c r="O166" i="15" s="1"/>
  <c r="A64" i="16"/>
  <c r="A166" i="15" s="1"/>
  <c r="B166" i="15"/>
  <c r="D64" i="35"/>
  <c r="C64" i="16"/>
  <c r="C63" i="26"/>
  <c r="D64" i="16"/>
  <c r="A36" i="16"/>
  <c r="A138" i="15" s="1"/>
  <c r="O36" i="16"/>
  <c r="O138" i="15" s="1"/>
  <c r="D36" i="35"/>
  <c r="B138" i="15"/>
  <c r="C36" i="16"/>
  <c r="D36" i="16"/>
  <c r="C35" i="26"/>
  <c r="A77" i="16"/>
  <c r="A179" i="15" s="1"/>
  <c r="O77" i="16"/>
  <c r="O179" i="15" s="1"/>
  <c r="B179" i="15"/>
  <c r="D77" i="35"/>
  <c r="D77" i="16"/>
  <c r="C76" i="26"/>
  <c r="C77" i="16"/>
  <c r="D87" i="35"/>
  <c r="B189" i="15"/>
  <c r="A87" i="16"/>
  <c r="A189" i="15" s="1"/>
  <c r="O87" i="16"/>
  <c r="O189" i="15" s="1"/>
  <c r="C86" i="26"/>
  <c r="C87" i="16"/>
  <c r="D87" i="16"/>
  <c r="C13" i="26"/>
  <c r="O14" i="16"/>
  <c r="O116" i="15" s="1"/>
  <c r="A14" i="16"/>
  <c r="A116" i="15" s="1"/>
  <c r="B116" i="15"/>
  <c r="D14" i="35"/>
  <c r="C14" i="16"/>
  <c r="D14" i="16"/>
  <c r="D82" i="35"/>
  <c r="A82" i="16"/>
  <c r="A184" i="15" s="1"/>
  <c r="B184" i="15"/>
  <c r="O82" i="16"/>
  <c r="O184" i="15" s="1"/>
  <c r="D82" i="16"/>
  <c r="C81" i="26"/>
  <c r="C82" i="16"/>
  <c r="A37" i="16"/>
  <c r="A139" i="15" s="1"/>
  <c r="B139" i="15"/>
  <c r="D37" i="35"/>
  <c r="O37" i="16"/>
  <c r="O139" i="15" s="1"/>
  <c r="C37" i="16"/>
  <c r="D37" i="16"/>
  <c r="C36" i="26"/>
  <c r="A59" i="16"/>
  <c r="A161" i="15" s="1"/>
  <c r="O59" i="16"/>
  <c r="O161" i="15" s="1"/>
  <c r="B161" i="15"/>
  <c r="D59" i="35"/>
  <c r="C59" i="16"/>
  <c r="D59" i="16"/>
  <c r="C58" i="26"/>
  <c r="O28" i="16"/>
  <c r="O130" i="15" s="1"/>
  <c r="C27" i="26"/>
  <c r="B130" i="15"/>
  <c r="A28" i="16"/>
  <c r="A130" i="15" s="1"/>
  <c r="D28" i="35"/>
  <c r="D28" i="16"/>
  <c r="C28" i="16"/>
  <c r="A45" i="16"/>
  <c r="A147" i="15" s="1"/>
  <c r="O45" i="16"/>
  <c r="O147" i="15" s="1"/>
  <c r="B147" i="15"/>
  <c r="D45" i="35"/>
  <c r="C44" i="26"/>
  <c r="D45" i="16"/>
  <c r="C45" i="16"/>
  <c r="A69" i="16"/>
  <c r="A171" i="15" s="1"/>
  <c r="O69" i="16"/>
  <c r="O171" i="15" s="1"/>
  <c r="B171" i="15"/>
  <c r="D69" i="35"/>
  <c r="D69" i="16"/>
  <c r="C69" i="16"/>
  <c r="C68" i="26"/>
  <c r="A99" i="16"/>
  <c r="A201" i="15" s="1"/>
  <c r="D99" i="35"/>
  <c r="B201" i="15"/>
  <c r="O99" i="16"/>
  <c r="O201" i="15" s="1"/>
  <c r="C98" i="26"/>
  <c r="C99" i="16"/>
  <c r="D99" i="16"/>
  <c r="O95" i="16"/>
  <c r="O197" i="15" s="1"/>
  <c r="A95" i="16"/>
  <c r="A197" i="15" s="1"/>
  <c r="D95" i="35"/>
  <c r="B197" i="15"/>
  <c r="C95" i="16"/>
  <c r="C94" i="26"/>
  <c r="D95" i="16"/>
  <c r="C45" i="26"/>
  <c r="C46" i="16"/>
  <c r="D46" i="16"/>
  <c r="A46" i="16"/>
  <c r="A148" i="15" s="1"/>
  <c r="O46" i="16"/>
  <c r="O148" i="15" s="1"/>
  <c r="B148" i="15"/>
  <c r="D46" i="35"/>
  <c r="D38" i="16"/>
  <c r="A38" i="16"/>
  <c r="A140" i="15" s="1"/>
  <c r="D38" i="35"/>
  <c r="O38" i="16"/>
  <c r="O140" i="15" s="1"/>
  <c r="B140" i="15"/>
  <c r="C38" i="16"/>
  <c r="C37" i="26"/>
  <c r="A63" i="16"/>
  <c r="A165" i="15" s="1"/>
  <c r="D63" i="16"/>
  <c r="O63" i="16"/>
  <c r="O165" i="15" s="1"/>
  <c r="D63" i="35"/>
  <c r="B165" i="15"/>
  <c r="C63" i="16"/>
  <c r="C62" i="26"/>
  <c r="A21" i="16"/>
  <c r="A123" i="15" s="1"/>
  <c r="O21" i="16"/>
  <c r="O123" i="15" s="1"/>
  <c r="D21" i="35"/>
  <c r="B123" i="15"/>
  <c r="D21" i="16"/>
  <c r="C20" i="26"/>
  <c r="C21" i="16"/>
  <c r="D54" i="35"/>
  <c r="C54" i="16"/>
  <c r="C53" i="26"/>
  <c r="D54" i="16"/>
  <c r="A54" i="16"/>
  <c r="A156" i="15" s="1"/>
  <c r="B156" i="15"/>
  <c r="O54" i="16"/>
  <c r="O156" i="15" s="1"/>
  <c r="D61" i="16"/>
  <c r="O61" i="16"/>
  <c r="O163" i="15" s="1"/>
  <c r="A61" i="16"/>
  <c r="A163" i="15" s="1"/>
  <c r="B163" i="15"/>
  <c r="D61" i="35"/>
  <c r="C60" i="26"/>
  <c r="C61" i="16"/>
  <c r="C72" i="26"/>
  <c r="A73" i="16"/>
  <c r="A175" i="15" s="1"/>
  <c r="O73" i="16"/>
  <c r="O175" i="15" s="1"/>
  <c r="D73" i="35"/>
  <c r="B175" i="15"/>
  <c r="D73" i="16"/>
  <c r="C73" i="16"/>
  <c r="O83" i="16"/>
  <c r="O185" i="15" s="1"/>
  <c r="A83" i="16"/>
  <c r="A185" i="15" s="1"/>
  <c r="D83" i="16"/>
  <c r="D83" i="35"/>
  <c r="B185" i="15"/>
  <c r="C82" i="26"/>
  <c r="C83" i="16"/>
  <c r="D35" i="16"/>
  <c r="C35" i="16"/>
  <c r="C34" i="26"/>
  <c r="O35" i="16"/>
  <c r="O137" i="15" s="1"/>
  <c r="D35" i="35"/>
  <c r="A35" i="16"/>
  <c r="A137" i="15" s="1"/>
  <c r="B137" i="15"/>
  <c r="O18" i="16"/>
  <c r="O120" i="15" s="1"/>
  <c r="A18" i="16"/>
  <c r="A120" i="15" s="1"/>
  <c r="D18" i="35"/>
  <c r="B120" i="15"/>
  <c r="C18" i="16"/>
  <c r="C17" i="26"/>
  <c r="D18" i="16"/>
  <c r="D52" i="35"/>
  <c r="O52" i="16"/>
  <c r="O154" i="15" s="1"/>
  <c r="A52" i="16"/>
  <c r="A154" i="15" s="1"/>
  <c r="B154" i="15"/>
  <c r="D52" i="16"/>
  <c r="C52" i="16"/>
  <c r="C51" i="26"/>
  <c r="A88" i="16"/>
  <c r="A190" i="15" s="1"/>
  <c r="D88" i="35"/>
  <c r="O88" i="16"/>
  <c r="O190" i="15" s="1"/>
  <c r="B190" i="15"/>
  <c r="D88" i="16"/>
  <c r="C87" i="26"/>
  <c r="C88" i="16"/>
  <c r="O66" i="16"/>
  <c r="O168" i="15" s="1"/>
  <c r="A66" i="16"/>
  <c r="A168" i="15" s="1"/>
  <c r="B168" i="15"/>
  <c r="D66" i="35"/>
  <c r="C66" i="16"/>
  <c r="D66" i="16"/>
  <c r="C65" i="26"/>
  <c r="O32" i="16"/>
  <c r="O134" i="15" s="1"/>
  <c r="B134" i="15"/>
  <c r="D32" i="35"/>
  <c r="C31" i="26"/>
  <c r="A32" i="16"/>
  <c r="A134" i="15" s="1"/>
  <c r="C32" i="16"/>
  <c r="D32" i="16"/>
  <c r="A90" i="16"/>
  <c r="A192" i="15" s="1"/>
  <c r="D90" i="35"/>
  <c r="O90" i="16"/>
  <c r="O192" i="15" s="1"/>
  <c r="C90" i="16"/>
  <c r="B192" i="15"/>
  <c r="D90" i="16"/>
  <c r="C89" i="26"/>
  <c r="O58" i="16"/>
  <c r="O160" i="15" s="1"/>
  <c r="A58" i="16"/>
  <c r="A160" i="15" s="1"/>
  <c r="B160" i="15"/>
  <c r="D58" i="35"/>
  <c r="D58" i="16"/>
  <c r="C57" i="26"/>
  <c r="C58" i="16"/>
  <c r="O65" i="16"/>
  <c r="O167" i="15" s="1"/>
  <c r="B167" i="15"/>
  <c r="D65" i="35"/>
  <c r="C64" i="26"/>
  <c r="A65" i="16"/>
  <c r="A167" i="15" s="1"/>
  <c r="D65" i="16"/>
  <c r="C65" i="16"/>
  <c r="A27" i="16"/>
  <c r="A129" i="15" s="1"/>
  <c r="O27" i="16"/>
  <c r="O129" i="15" s="1"/>
  <c r="D27" i="35"/>
  <c r="B129" i="15"/>
  <c r="D27" i="16"/>
  <c r="C26" i="26"/>
  <c r="C27" i="16"/>
  <c r="A80" i="16"/>
  <c r="A182" i="15" s="1"/>
  <c r="O80" i="16"/>
  <c r="O182" i="15" s="1"/>
  <c r="B182" i="15"/>
  <c r="C79" i="26"/>
  <c r="C80" i="16"/>
  <c r="D80" i="16"/>
  <c r="D80" i="35"/>
  <c r="A57" i="16"/>
  <c r="A159" i="15" s="1"/>
  <c r="O57" i="16"/>
  <c r="O159" i="15" s="1"/>
  <c r="B159" i="15"/>
  <c r="D57" i="35"/>
  <c r="C56" i="26"/>
  <c r="C57" i="16"/>
  <c r="D57" i="16"/>
  <c r="O48" i="16"/>
  <c r="O150" i="15" s="1"/>
  <c r="D48" i="16"/>
  <c r="A48" i="16"/>
  <c r="A150" i="15" s="1"/>
  <c r="C47" i="26"/>
  <c r="D48" i="35"/>
  <c r="B150" i="15"/>
  <c r="C48" i="16"/>
  <c r="C100" i="26"/>
  <c r="D101" i="16"/>
  <c r="O101" i="16"/>
  <c r="O203" i="15" s="1"/>
  <c r="A101" i="16"/>
  <c r="A203" i="15" s="1"/>
  <c r="D101" i="35"/>
  <c r="B203" i="15"/>
  <c r="C101" i="16"/>
  <c r="A100" i="16"/>
  <c r="A202" i="15" s="1"/>
  <c r="O100" i="16"/>
  <c r="O202" i="15" s="1"/>
  <c r="C100" i="16"/>
  <c r="B202" i="15"/>
  <c r="D100" i="35"/>
  <c r="D100" i="16"/>
  <c r="C99" i="26"/>
  <c r="D62" i="35"/>
  <c r="D62" i="16"/>
  <c r="A62" i="16"/>
  <c r="A164" i="15" s="1"/>
  <c r="C62" i="16"/>
  <c r="O62" i="16"/>
  <c r="O164" i="15" s="1"/>
  <c r="B164" i="15"/>
  <c r="C61" i="26"/>
  <c r="D79" i="16"/>
  <c r="C79" i="16"/>
  <c r="C78" i="26"/>
  <c r="O79" i="16"/>
  <c r="O181" i="15" s="1"/>
  <c r="A79" i="16"/>
  <c r="A181" i="15" s="1"/>
  <c r="D79" i="35"/>
  <c r="B181" i="15"/>
  <c r="O92" i="16"/>
  <c r="O194" i="15" s="1"/>
  <c r="A92" i="16"/>
  <c r="A194" i="15" s="1"/>
  <c r="D92" i="16"/>
  <c r="D92" i="35"/>
  <c r="B194" i="15"/>
  <c r="C92" i="16"/>
  <c r="C91" i="26"/>
  <c r="D31" i="35"/>
  <c r="O31" i="16"/>
  <c r="O133" i="15" s="1"/>
  <c r="C30" i="26"/>
  <c r="D31" i="16"/>
  <c r="C31" i="16"/>
  <c r="B133" i="15"/>
  <c r="A31" i="16"/>
  <c r="A133" i="15" s="1"/>
  <c r="O20" i="16"/>
  <c r="O122" i="15" s="1"/>
  <c r="A20" i="16"/>
  <c r="A122" i="15" s="1"/>
  <c r="B122" i="15"/>
  <c r="D20" i="35"/>
  <c r="D20" i="16"/>
  <c r="C20" i="16"/>
  <c r="C19" i="26"/>
  <c r="B124" i="15"/>
  <c r="D22" i="35"/>
  <c r="D22" i="16"/>
  <c r="C22" i="16"/>
  <c r="C21" i="26"/>
  <c r="O22" i="16"/>
  <c r="O124" i="15" s="1"/>
  <c r="A22" i="16"/>
  <c r="A124" i="15" s="1"/>
  <c r="D47" i="16"/>
  <c r="C47" i="16"/>
  <c r="A47" i="16"/>
  <c r="A149" i="15" s="1"/>
  <c r="O47" i="16"/>
  <c r="O149" i="15" s="1"/>
  <c r="B149" i="15"/>
  <c r="D47" i="35"/>
  <c r="C46" i="26"/>
  <c r="D50" i="35"/>
  <c r="C50" i="16"/>
  <c r="D50" i="16"/>
  <c r="C49" i="26"/>
  <c r="A50" i="16"/>
  <c r="A152" i="15" s="1"/>
  <c r="B152" i="15"/>
  <c r="O50" i="16"/>
  <c r="O152" i="15" s="1"/>
  <c r="B193" i="15"/>
  <c r="D91" i="35"/>
  <c r="C90" i="26"/>
  <c r="D91" i="16"/>
  <c r="O91" i="16"/>
  <c r="O193" i="15" s="1"/>
  <c r="C91" i="16"/>
  <c r="A91" i="16"/>
  <c r="A193" i="15" s="1"/>
  <c r="C71" i="26"/>
  <c r="C72" i="16"/>
  <c r="O72" i="16"/>
  <c r="O174" i="15" s="1"/>
  <c r="A72" i="16"/>
  <c r="A174" i="15" s="1"/>
  <c r="D72" i="16"/>
  <c r="D72" i="35"/>
  <c r="B174" i="15"/>
  <c r="C28" i="26"/>
  <c r="C29" i="16"/>
  <c r="D29" i="16"/>
  <c r="O29" i="16"/>
  <c r="O131" i="15" s="1"/>
  <c r="B131" i="15"/>
  <c r="A29" i="16"/>
  <c r="A131" i="15" s="1"/>
  <c r="D29" i="35"/>
  <c r="C15" i="26"/>
  <c r="O16" i="16"/>
  <c r="O118" i="15" s="1"/>
  <c r="A16" i="16"/>
  <c r="A118" i="15" s="1"/>
  <c r="D16" i="35"/>
  <c r="B118" i="15"/>
  <c r="C16" i="16"/>
  <c r="D16" i="16"/>
  <c r="A33" i="16"/>
  <c r="A135" i="15" s="1"/>
  <c r="D33" i="16"/>
  <c r="O33" i="16"/>
  <c r="O135" i="15" s="1"/>
  <c r="D33" i="35"/>
  <c r="B135" i="15"/>
  <c r="C32" i="26"/>
  <c r="C33" i="16"/>
  <c r="D19" i="16"/>
  <c r="B121" i="15"/>
  <c r="A19" i="16"/>
  <c r="A121" i="15" s="1"/>
  <c r="D19" i="35"/>
  <c r="O19" i="16"/>
  <c r="O121" i="15" s="1"/>
  <c r="C18" i="26"/>
  <c r="C19" i="16"/>
  <c r="A104" i="16"/>
  <c r="A206" i="15" s="1"/>
  <c r="C104" i="16"/>
  <c r="C103" i="26"/>
  <c r="O104" i="16"/>
  <c r="O206" i="15" s="1"/>
  <c r="D104" i="35"/>
  <c r="B206" i="15"/>
  <c r="D104" i="16"/>
  <c r="B105" i="16"/>
  <c r="A3" i="35" s="1"/>
  <c r="A23" i="16"/>
  <c r="A125" i="15" s="1"/>
  <c r="O23" i="16"/>
  <c r="O125" i="15" s="1"/>
  <c r="D23" i="16"/>
  <c r="B125" i="15"/>
  <c r="D23" i="35"/>
  <c r="C22" i="26"/>
  <c r="C23" i="16"/>
  <c r="D71" i="16"/>
  <c r="C71" i="16"/>
  <c r="C70" i="26"/>
  <c r="A71" i="16"/>
  <c r="A173" i="15" s="1"/>
  <c r="O71" i="16"/>
  <c r="O173" i="15" s="1"/>
  <c r="D71" i="35"/>
  <c r="B173" i="15"/>
  <c r="O41" i="16"/>
  <c r="O143" i="15" s="1"/>
  <c r="A41" i="16"/>
  <c r="A143" i="15" s="1"/>
  <c r="B143" i="15"/>
  <c r="D41" i="35"/>
  <c r="C40" i="26"/>
  <c r="D41" i="16"/>
  <c r="C41" i="16"/>
  <c r="O81" i="16"/>
  <c r="O183" i="15" s="1"/>
  <c r="A81" i="16"/>
  <c r="A183" i="15" s="1"/>
  <c r="D81" i="35"/>
  <c r="B183" i="15"/>
  <c r="D81" i="16"/>
  <c r="C81" i="16"/>
  <c r="C80" i="26"/>
  <c r="C24" i="26"/>
  <c r="D25" i="16"/>
  <c r="O25" i="16"/>
  <c r="O127" i="15" s="1"/>
  <c r="A25" i="16"/>
  <c r="A127" i="15" s="1"/>
  <c r="D25" i="35"/>
  <c r="C25" i="16"/>
  <c r="B127" i="15"/>
  <c r="E3" i="26" l="1"/>
  <c r="E104" i="19" s="1"/>
  <c r="F4" i="35"/>
  <c r="D3" i="26"/>
  <c r="H403" i="26" s="1"/>
  <c r="C104" i="19"/>
  <c r="G304" i="19" s="1"/>
  <c r="C106" i="15"/>
  <c r="G403" i="26"/>
  <c r="G203" i="26"/>
  <c r="B3" i="26"/>
  <c r="G208" i="26"/>
  <c r="C109" i="19"/>
  <c r="B109" i="19" s="1"/>
  <c r="G204" i="26"/>
  <c r="B8" i="26"/>
  <c r="B7" i="27" s="1"/>
  <c r="B207" i="20" s="1"/>
  <c r="E3" i="27"/>
  <c r="G3" i="27" s="1"/>
  <c r="G203" i="20" s="1"/>
  <c r="G408" i="26"/>
  <c r="E7" i="26"/>
  <c r="E108" i="19" s="1"/>
  <c r="C105" i="19"/>
  <c r="G505" i="19" s="1"/>
  <c r="E6" i="35"/>
  <c r="C108" i="15"/>
  <c r="D108" i="15"/>
  <c r="F6" i="35"/>
  <c r="F5" i="35"/>
  <c r="E7" i="35"/>
  <c r="G406" i="26"/>
  <c r="G206" i="26"/>
  <c r="D110" i="15"/>
  <c r="D107" i="15"/>
  <c r="D9" i="26"/>
  <c r="F8" i="27" s="1"/>
  <c r="F208" i="20" s="1"/>
  <c r="C112" i="15"/>
  <c r="C109" i="15"/>
  <c r="D4" i="26"/>
  <c r="H3" i="27" s="1"/>
  <c r="H203" i="20" s="1"/>
  <c r="B6" i="26"/>
  <c r="B5" i="27" s="1"/>
  <c r="B205" i="20" s="1"/>
  <c r="E9" i="26"/>
  <c r="I209" i="26" s="1"/>
  <c r="F10" i="35"/>
  <c r="E5" i="27"/>
  <c r="I5" i="27" s="1"/>
  <c r="I205" i="20" s="1"/>
  <c r="G404" i="26"/>
  <c r="C110" i="19"/>
  <c r="G310" i="19" s="1"/>
  <c r="G209" i="26"/>
  <c r="E8" i="27"/>
  <c r="E208" i="20" s="1"/>
  <c r="AK208" i="20" s="1"/>
  <c r="G405" i="26"/>
  <c r="G205" i="26"/>
  <c r="B5" i="26"/>
  <c r="B4" i="27" s="1"/>
  <c r="B204" i="20" s="1"/>
  <c r="B7" i="26"/>
  <c r="B6" i="27" s="1"/>
  <c r="B206" i="20" s="1"/>
  <c r="G207" i="26"/>
  <c r="C111" i="15"/>
  <c r="C107" i="15"/>
  <c r="E4" i="27"/>
  <c r="G4" i="27" s="1"/>
  <c r="G204" i="20" s="1"/>
  <c r="D8" i="26"/>
  <c r="H208" i="26" s="1"/>
  <c r="C110" i="15"/>
  <c r="E8" i="35"/>
  <c r="G407" i="26"/>
  <c r="B9" i="26"/>
  <c r="B8" i="27" s="1"/>
  <c r="B208" i="20" s="1"/>
  <c r="C108" i="19"/>
  <c r="G308" i="19" s="1"/>
  <c r="A6" i="27"/>
  <c r="G6" i="27"/>
  <c r="G206" i="20" s="1"/>
  <c r="I6" i="27"/>
  <c r="I206" i="20" s="1"/>
  <c r="E206" i="20"/>
  <c r="AK206" i="20" s="1"/>
  <c r="J5" i="27"/>
  <c r="J205" i="20" s="1"/>
  <c r="I406" i="26"/>
  <c r="E107" i="19"/>
  <c r="I206" i="26"/>
  <c r="G7" i="27"/>
  <c r="G207" i="20" s="1"/>
  <c r="E207" i="20"/>
  <c r="AK207" i="20" s="1"/>
  <c r="I7" i="27"/>
  <c r="I207" i="20" s="1"/>
  <c r="A7" i="27"/>
  <c r="G506" i="19"/>
  <c r="G306" i="19"/>
  <c r="B106" i="19"/>
  <c r="D106" i="19"/>
  <c r="F4" i="27"/>
  <c r="F204" i="20" s="1"/>
  <c r="H4" i="27"/>
  <c r="H204" i="20" s="1"/>
  <c r="H205" i="26"/>
  <c r="H405" i="26"/>
  <c r="J2" i="27"/>
  <c r="J202" i="20" s="1"/>
  <c r="J3" i="27"/>
  <c r="J203" i="20" s="1"/>
  <c r="I204" i="26"/>
  <c r="E105" i="19"/>
  <c r="I404" i="26"/>
  <c r="J7" i="27"/>
  <c r="J207" i="20" s="1"/>
  <c r="I208" i="26"/>
  <c r="E109" i="19"/>
  <c r="I408" i="26"/>
  <c r="B107" i="19"/>
  <c r="G307" i="19"/>
  <c r="G507" i="19"/>
  <c r="H207" i="26"/>
  <c r="F6" i="27"/>
  <c r="F206" i="20" s="1"/>
  <c r="H407" i="26"/>
  <c r="D108" i="19"/>
  <c r="H6" i="27"/>
  <c r="H206" i="20" s="1"/>
  <c r="E202" i="20"/>
  <c r="A2" i="27"/>
  <c r="I2" i="27"/>
  <c r="I202" i="20" s="1"/>
  <c r="G2" i="27"/>
  <c r="G202" i="20" s="1"/>
  <c r="I205" i="26"/>
  <c r="J4" i="27"/>
  <c r="J204" i="20" s="1"/>
  <c r="I405" i="26"/>
  <c r="E106" i="19"/>
  <c r="H406" i="26"/>
  <c r="H5" i="27"/>
  <c r="H205" i="20" s="1"/>
  <c r="D107" i="19"/>
  <c r="F5" i="27"/>
  <c r="F205" i="20" s="1"/>
  <c r="H206" i="26"/>
  <c r="C133" i="19"/>
  <c r="G232" i="26"/>
  <c r="G432" i="26"/>
  <c r="B32" i="26"/>
  <c r="B31" i="27" s="1"/>
  <c r="B231" i="20" s="1"/>
  <c r="E31" i="27"/>
  <c r="C159" i="15"/>
  <c r="E57" i="35"/>
  <c r="D56" i="26"/>
  <c r="B65" i="26"/>
  <c r="B64" i="27" s="1"/>
  <c r="B264" i="20" s="1"/>
  <c r="G465" i="26"/>
  <c r="G265" i="26"/>
  <c r="C166" i="19"/>
  <c r="E64" i="27"/>
  <c r="D154" i="15"/>
  <c r="F52" i="35"/>
  <c r="E51" i="26"/>
  <c r="B34" i="26"/>
  <c r="B33" i="27" s="1"/>
  <c r="B233" i="20" s="1"/>
  <c r="G434" i="26"/>
  <c r="C135" i="19"/>
  <c r="G234" i="26"/>
  <c r="E33" i="27"/>
  <c r="B72" i="26"/>
  <c r="B71" i="27" s="1"/>
  <c r="B271" i="20" s="1"/>
  <c r="G472" i="26"/>
  <c r="C173" i="19"/>
  <c r="G272" i="26"/>
  <c r="E71" i="27"/>
  <c r="B20" i="26"/>
  <c r="B19" i="27" s="1"/>
  <c r="B219" i="20" s="1"/>
  <c r="G420" i="26"/>
  <c r="G220" i="26"/>
  <c r="C121" i="19"/>
  <c r="E19" i="27"/>
  <c r="C147" i="15"/>
  <c r="D44" i="26"/>
  <c r="E45" i="35"/>
  <c r="D58" i="26"/>
  <c r="C161" i="15"/>
  <c r="E59" i="35"/>
  <c r="G263" i="26"/>
  <c r="G463" i="26"/>
  <c r="E62" i="27"/>
  <c r="B63" i="26"/>
  <c r="B62" i="27" s="1"/>
  <c r="B262" i="20" s="1"/>
  <c r="C164" i="19"/>
  <c r="B77" i="26"/>
  <c r="B76" i="27" s="1"/>
  <c r="B276" i="20" s="1"/>
  <c r="C178" i="19"/>
  <c r="G277" i="26"/>
  <c r="G477" i="26"/>
  <c r="E76" i="27"/>
  <c r="E74" i="35"/>
  <c r="C176" i="15"/>
  <c r="D73" i="26"/>
  <c r="C204" i="15"/>
  <c r="E102" i="35"/>
  <c r="D101" i="26"/>
  <c r="B55" i="26"/>
  <c r="B54" i="27" s="1"/>
  <c r="B254" i="20" s="1"/>
  <c r="C156" i="19"/>
  <c r="G455" i="26"/>
  <c r="G255" i="26"/>
  <c r="E54" i="27"/>
  <c r="C130" i="19"/>
  <c r="B29" i="26"/>
  <c r="B28" i="27" s="1"/>
  <c r="B228" i="20" s="1"/>
  <c r="G229" i="26"/>
  <c r="G429" i="26"/>
  <c r="E28" i="27"/>
  <c r="E97" i="35"/>
  <c r="C199" i="15"/>
  <c r="D96" i="26"/>
  <c r="D102" i="26"/>
  <c r="E103" i="35"/>
  <c r="C205" i="15"/>
  <c r="D131" i="15"/>
  <c r="F29" i="35"/>
  <c r="E28" i="26"/>
  <c r="D133" i="15"/>
  <c r="F31" i="35"/>
  <c r="E30" i="26"/>
  <c r="E79" i="35"/>
  <c r="D78" i="26"/>
  <c r="C181" i="15"/>
  <c r="E101" i="35"/>
  <c r="C203" i="15"/>
  <c r="D100" i="26"/>
  <c r="B56" i="26"/>
  <c r="B55" i="27" s="1"/>
  <c r="B255" i="20" s="1"/>
  <c r="E55" i="27"/>
  <c r="C157" i="19"/>
  <c r="G256" i="26"/>
  <c r="G456" i="26"/>
  <c r="D168" i="15"/>
  <c r="E65" i="26"/>
  <c r="F66" i="35"/>
  <c r="E35" i="35"/>
  <c r="C137" i="15"/>
  <c r="D34" i="26"/>
  <c r="E61" i="35"/>
  <c r="C163" i="15"/>
  <c r="D60" i="26"/>
  <c r="F21" i="35"/>
  <c r="D123" i="15"/>
  <c r="E20" i="26"/>
  <c r="D147" i="15"/>
  <c r="E44" i="26"/>
  <c r="F45" i="35"/>
  <c r="C179" i="15"/>
  <c r="E77" i="35"/>
  <c r="D76" i="26"/>
  <c r="C166" i="15"/>
  <c r="D63" i="26"/>
  <c r="E64" i="35"/>
  <c r="E93" i="35"/>
  <c r="C195" i="15"/>
  <c r="D92" i="26"/>
  <c r="C119" i="15"/>
  <c r="E17" i="35"/>
  <c r="D16" i="26"/>
  <c r="D158" i="15"/>
  <c r="E55" i="26"/>
  <c r="F56" i="35"/>
  <c r="F67" i="35"/>
  <c r="D169" i="15"/>
  <c r="E66" i="26"/>
  <c r="D127" i="15"/>
  <c r="F25" i="35"/>
  <c r="E24" i="26"/>
  <c r="D28" i="26"/>
  <c r="E29" i="35"/>
  <c r="C131" i="15"/>
  <c r="B21" i="26"/>
  <c r="B20" i="27" s="1"/>
  <c r="B220" i="20" s="1"/>
  <c r="C122" i="19"/>
  <c r="G221" i="26"/>
  <c r="G421" i="26"/>
  <c r="E20" i="27"/>
  <c r="E29" i="27"/>
  <c r="B30" i="26"/>
  <c r="B29" i="27" s="1"/>
  <c r="B229" i="20" s="1"/>
  <c r="C131" i="19"/>
  <c r="G230" i="26"/>
  <c r="G430" i="26"/>
  <c r="F79" i="35"/>
  <c r="D181" i="15"/>
  <c r="E78" i="26"/>
  <c r="G489" i="26"/>
  <c r="G289" i="26"/>
  <c r="B89" i="26"/>
  <c r="B88" i="27" s="1"/>
  <c r="B288" i="20" s="1"/>
  <c r="E88" i="27"/>
  <c r="C190" i="19"/>
  <c r="C168" i="15"/>
  <c r="E66" i="35"/>
  <c r="D65" i="26"/>
  <c r="E34" i="26"/>
  <c r="F35" i="35"/>
  <c r="D137" i="15"/>
  <c r="C161" i="19"/>
  <c r="G460" i="26"/>
  <c r="G260" i="26"/>
  <c r="B60" i="26"/>
  <c r="B59" i="27" s="1"/>
  <c r="B259" i="20" s="1"/>
  <c r="E59" i="27"/>
  <c r="F99" i="35"/>
  <c r="D201" i="15"/>
  <c r="E98" i="26"/>
  <c r="B44" i="26"/>
  <c r="B43" i="27" s="1"/>
  <c r="B243" i="20" s="1"/>
  <c r="C145" i="19"/>
  <c r="G444" i="26"/>
  <c r="G244" i="26"/>
  <c r="E43" i="27"/>
  <c r="B76" i="26"/>
  <c r="B75" i="27" s="1"/>
  <c r="B275" i="20" s="1"/>
  <c r="C177" i="19"/>
  <c r="G476" i="26"/>
  <c r="G276" i="26"/>
  <c r="E75" i="27"/>
  <c r="B92" i="26"/>
  <c r="B91" i="27" s="1"/>
  <c r="B291" i="20" s="1"/>
  <c r="E91" i="27"/>
  <c r="G492" i="26"/>
  <c r="G292" i="26"/>
  <c r="C193" i="19"/>
  <c r="D119" i="15"/>
  <c r="F17" i="35"/>
  <c r="E16" i="26"/>
  <c r="F102" i="35"/>
  <c r="E101" i="26"/>
  <c r="D204" i="15"/>
  <c r="C146" i="15"/>
  <c r="E44" i="35"/>
  <c r="D43" i="26"/>
  <c r="E84" i="35"/>
  <c r="C186" i="15"/>
  <c r="D83" i="26"/>
  <c r="E86" i="35"/>
  <c r="C188" i="15"/>
  <c r="D85" i="26"/>
  <c r="B66" i="26"/>
  <c r="B65" i="27" s="1"/>
  <c r="B265" i="20" s="1"/>
  <c r="C167" i="19"/>
  <c r="E65" i="27"/>
  <c r="G466" i="26"/>
  <c r="G266" i="26"/>
  <c r="E102" i="26"/>
  <c r="D205" i="15"/>
  <c r="F103" i="35"/>
  <c r="F26" i="35"/>
  <c r="D128" i="15"/>
  <c r="E25" i="26"/>
  <c r="G424" i="26"/>
  <c r="G224" i="26"/>
  <c r="E23" i="27"/>
  <c r="C125" i="19"/>
  <c r="B24" i="26"/>
  <c r="B23" i="27" s="1"/>
  <c r="B223" i="20" s="1"/>
  <c r="G228" i="26"/>
  <c r="G428" i="26"/>
  <c r="C129" i="19"/>
  <c r="B28" i="26"/>
  <c r="B27" i="27" s="1"/>
  <c r="B227" i="20" s="1"/>
  <c r="E27" i="27"/>
  <c r="C124" i="15"/>
  <c r="E22" i="35"/>
  <c r="D21" i="26"/>
  <c r="B61" i="26"/>
  <c r="B60" i="27" s="1"/>
  <c r="B260" i="20" s="1"/>
  <c r="C162" i="19"/>
  <c r="G261" i="26"/>
  <c r="G461" i="26"/>
  <c r="E60" i="27"/>
  <c r="F90" i="35"/>
  <c r="D192" i="15"/>
  <c r="E89" i="26"/>
  <c r="C185" i="15"/>
  <c r="E83" i="35"/>
  <c r="D82" i="26"/>
  <c r="F38" i="35"/>
  <c r="E37" i="26"/>
  <c r="D140" i="15"/>
  <c r="E99" i="35"/>
  <c r="C201" i="15"/>
  <c r="D98" i="26"/>
  <c r="D116" i="15"/>
  <c r="F14" i="35"/>
  <c r="E13" i="26"/>
  <c r="D179" i="15"/>
  <c r="F77" i="35"/>
  <c r="E76" i="26"/>
  <c r="C117" i="19"/>
  <c r="B16" i="26"/>
  <c r="B15" i="27" s="1"/>
  <c r="B215" i="20" s="1"/>
  <c r="G416" i="26"/>
  <c r="G216" i="26"/>
  <c r="E15" i="27"/>
  <c r="C155" i="19"/>
  <c r="G454" i="26"/>
  <c r="G254" i="26"/>
  <c r="B54" i="26"/>
  <c r="B53" i="27" s="1"/>
  <c r="B253" i="20" s="1"/>
  <c r="E53" i="27"/>
  <c r="D146" i="15"/>
  <c r="F44" i="35"/>
  <c r="E43" i="26"/>
  <c r="C178" i="15"/>
  <c r="E76" i="35"/>
  <c r="D75" i="26"/>
  <c r="C169" i="15"/>
  <c r="E67" i="35"/>
  <c r="D66" i="26"/>
  <c r="B96" i="26"/>
  <c r="B95" i="27" s="1"/>
  <c r="B295" i="20" s="1"/>
  <c r="C197" i="19"/>
  <c r="G496" i="26"/>
  <c r="G296" i="26"/>
  <c r="E95" i="27"/>
  <c r="C128" i="15"/>
  <c r="E26" i="35"/>
  <c r="D25" i="26"/>
  <c r="F22" i="35"/>
  <c r="D124" i="15"/>
  <c r="E21" i="26"/>
  <c r="E65" i="35"/>
  <c r="C167" i="15"/>
  <c r="D64" i="26"/>
  <c r="B82" i="26"/>
  <c r="B81" i="27" s="1"/>
  <c r="B281" i="20" s="1"/>
  <c r="G282" i="26"/>
  <c r="G482" i="26"/>
  <c r="C183" i="19"/>
  <c r="E81" i="27"/>
  <c r="B98" i="26"/>
  <c r="B97" i="27" s="1"/>
  <c r="B297" i="20" s="1"/>
  <c r="G298" i="26"/>
  <c r="G498" i="26"/>
  <c r="C199" i="19"/>
  <c r="E97" i="27"/>
  <c r="D13" i="26"/>
  <c r="C116" i="15"/>
  <c r="E14" i="35"/>
  <c r="E50" i="26"/>
  <c r="D153" i="15"/>
  <c r="F51" i="35"/>
  <c r="D141" i="15"/>
  <c r="F39" i="35"/>
  <c r="E38" i="26"/>
  <c r="D178" i="15"/>
  <c r="F76" i="35"/>
  <c r="E75" i="26"/>
  <c r="C189" i="19"/>
  <c r="B88" i="26"/>
  <c r="B87" i="27" s="1"/>
  <c r="B287" i="20" s="1"/>
  <c r="G488" i="26"/>
  <c r="G288" i="26"/>
  <c r="E87" i="27"/>
  <c r="G225" i="26"/>
  <c r="E24" i="27"/>
  <c r="C126" i="19"/>
  <c r="B25" i="26"/>
  <c r="B24" i="27" s="1"/>
  <c r="B224" i="20" s="1"/>
  <c r="G425" i="26"/>
  <c r="B89" i="35"/>
  <c r="B37" i="35"/>
  <c r="B54" i="35"/>
  <c r="B6" i="35"/>
  <c r="B28" i="35"/>
  <c r="B22" i="35"/>
  <c r="B27" i="35"/>
  <c r="B77" i="35"/>
  <c r="B81" i="35"/>
  <c r="B87" i="35"/>
  <c r="B23" i="35"/>
  <c r="B29" i="35"/>
  <c r="B13" i="35"/>
  <c r="B49" i="35"/>
  <c r="B14" i="35"/>
  <c r="B25" i="35"/>
  <c r="B47" i="35"/>
  <c r="B69" i="35"/>
  <c r="B7" i="35"/>
  <c r="B9" i="35"/>
  <c r="B75" i="35"/>
  <c r="B88" i="35"/>
  <c r="B10" i="35"/>
  <c r="B100" i="35"/>
  <c r="B86" i="35"/>
  <c r="B95" i="35"/>
  <c r="B104" i="35"/>
  <c r="B99" i="35"/>
  <c r="B24" i="35"/>
  <c r="B50" i="35"/>
  <c r="B30" i="35"/>
  <c r="B42" i="35"/>
  <c r="B40" i="35"/>
  <c r="B96" i="35"/>
  <c r="B93" i="35"/>
  <c r="B79" i="35"/>
  <c r="B38" i="35"/>
  <c r="B83" i="35"/>
  <c r="B74" i="35"/>
  <c r="B98" i="35"/>
  <c r="B31" i="35"/>
  <c r="B11" i="35"/>
  <c r="B91" i="35"/>
  <c r="B101" i="35"/>
  <c r="B15" i="35"/>
  <c r="B97" i="35"/>
  <c r="B5" i="35"/>
  <c r="B34" i="35"/>
  <c r="B48" i="35"/>
  <c r="B57" i="35"/>
  <c r="B51" i="35"/>
  <c r="B44" i="35"/>
  <c r="B102" i="35"/>
  <c r="B56" i="35"/>
  <c r="B17" i="35"/>
  <c r="B12" i="35"/>
  <c r="B18" i="35"/>
  <c r="B41" i="35"/>
  <c r="B61" i="35"/>
  <c r="B66" i="35"/>
  <c r="B43" i="35"/>
  <c r="B58" i="35"/>
  <c r="B70" i="35"/>
  <c r="B65" i="35"/>
  <c r="B59" i="35"/>
  <c r="B55" i="35"/>
  <c r="B80" i="35"/>
  <c r="B32" i="35"/>
  <c r="B36" i="35"/>
  <c r="B94" i="35"/>
  <c r="B73" i="35"/>
  <c r="B45" i="35"/>
  <c r="B39" i="35"/>
  <c r="B78" i="35"/>
  <c r="B85" i="35"/>
  <c r="B92" i="35"/>
  <c r="B67" i="35"/>
  <c r="B21" i="35"/>
  <c r="B64" i="35"/>
  <c r="B46" i="35"/>
  <c r="B16" i="35"/>
  <c r="B26" i="35"/>
  <c r="B71" i="35"/>
  <c r="B62" i="35"/>
  <c r="B72" i="35"/>
  <c r="B53" i="35"/>
  <c r="B4" i="35"/>
  <c r="B63" i="35"/>
  <c r="B33" i="35"/>
  <c r="B76" i="35"/>
  <c r="B19" i="35"/>
  <c r="B90" i="35"/>
  <c r="B60" i="35"/>
  <c r="B35" i="35"/>
  <c r="B68" i="35"/>
  <c r="B52" i="35"/>
  <c r="B84" i="35"/>
  <c r="B103" i="35"/>
  <c r="B8" i="35"/>
  <c r="B82" i="35"/>
  <c r="B20" i="35"/>
  <c r="E48" i="27"/>
  <c r="B49" i="26"/>
  <c r="B48" i="27" s="1"/>
  <c r="B248" i="20" s="1"/>
  <c r="G249" i="26"/>
  <c r="C150" i="19"/>
  <c r="G449" i="26"/>
  <c r="F65" i="35"/>
  <c r="D167" i="15"/>
  <c r="E64" i="26"/>
  <c r="D89" i="26"/>
  <c r="C192" i="15"/>
  <c r="E90" i="35"/>
  <c r="D120" i="15"/>
  <c r="F18" i="35"/>
  <c r="E17" i="26"/>
  <c r="C137" i="19"/>
  <c r="B36" i="26"/>
  <c r="B35" i="27" s="1"/>
  <c r="B235" i="20" s="1"/>
  <c r="E35" i="27"/>
  <c r="G436" i="26"/>
  <c r="G236" i="26"/>
  <c r="G450" i="26"/>
  <c r="C151" i="19"/>
  <c r="G250" i="26"/>
  <c r="B50" i="26"/>
  <c r="B49" i="27" s="1"/>
  <c r="B249" i="20" s="1"/>
  <c r="E49" i="27"/>
  <c r="F93" i="35"/>
  <c r="D195" i="15"/>
  <c r="E92" i="26"/>
  <c r="B84" i="26"/>
  <c r="B83" i="27" s="1"/>
  <c r="B283" i="20" s="1"/>
  <c r="G284" i="26"/>
  <c r="G484" i="26"/>
  <c r="C185" i="19"/>
  <c r="E83" i="27"/>
  <c r="B38" i="26"/>
  <c r="B37" i="27" s="1"/>
  <c r="B237" i="20" s="1"/>
  <c r="C139" i="19"/>
  <c r="G438" i="26"/>
  <c r="G238" i="26"/>
  <c r="E37" i="27"/>
  <c r="B43" i="26"/>
  <c r="B42" i="27" s="1"/>
  <c r="B242" i="20" s="1"/>
  <c r="C144" i="19"/>
  <c r="G243" i="26"/>
  <c r="G443" i="26"/>
  <c r="E42" i="27"/>
  <c r="D186" i="15"/>
  <c r="F84" i="35"/>
  <c r="E83" i="26"/>
  <c r="B75" i="26"/>
  <c r="B74" i="27" s="1"/>
  <c r="B274" i="20" s="1"/>
  <c r="C176" i="19"/>
  <c r="G275" i="26"/>
  <c r="G475" i="26"/>
  <c r="E74" i="27"/>
  <c r="E89" i="35"/>
  <c r="C191" i="15"/>
  <c r="D88" i="26"/>
  <c r="E31" i="35"/>
  <c r="C133" i="15"/>
  <c r="D30" i="26"/>
  <c r="D183" i="15"/>
  <c r="F81" i="35"/>
  <c r="E80" i="26"/>
  <c r="B70" i="26"/>
  <c r="B69" i="27" s="1"/>
  <c r="B269" i="20" s="1"/>
  <c r="G270" i="26"/>
  <c r="C171" i="19"/>
  <c r="G470" i="26"/>
  <c r="E69" i="27"/>
  <c r="C206" i="15"/>
  <c r="E104" i="35"/>
  <c r="D103" i="26"/>
  <c r="D118" i="15"/>
  <c r="F16" i="35"/>
  <c r="E15" i="26"/>
  <c r="D174" i="15"/>
  <c r="E71" i="26"/>
  <c r="F72" i="35"/>
  <c r="D152" i="15"/>
  <c r="F50" i="35"/>
  <c r="E49" i="26"/>
  <c r="E92" i="35"/>
  <c r="C194" i="15"/>
  <c r="D91" i="26"/>
  <c r="E62" i="35"/>
  <c r="C164" i="15"/>
  <c r="D61" i="26"/>
  <c r="E100" i="26"/>
  <c r="D203" i="15"/>
  <c r="F101" i="35"/>
  <c r="B17" i="26"/>
  <c r="B16" i="27" s="1"/>
  <c r="B216" i="20" s="1"/>
  <c r="C118" i="19"/>
  <c r="G217" i="26"/>
  <c r="E16" i="27"/>
  <c r="G417" i="26"/>
  <c r="E61" i="27"/>
  <c r="G462" i="26"/>
  <c r="C163" i="19"/>
  <c r="B62" i="26"/>
  <c r="B61" i="27" s="1"/>
  <c r="B261" i="20" s="1"/>
  <c r="G262" i="26"/>
  <c r="E36" i="26"/>
  <c r="D139" i="15"/>
  <c r="F37" i="35"/>
  <c r="C153" i="15"/>
  <c r="D50" i="26"/>
  <c r="E51" i="35"/>
  <c r="F94" i="35"/>
  <c r="D196" i="15"/>
  <c r="E93" i="26"/>
  <c r="E85" i="35"/>
  <c r="C187" i="15"/>
  <c r="D84" i="26"/>
  <c r="E94" i="27"/>
  <c r="B95" i="26"/>
  <c r="B94" i="27" s="1"/>
  <c r="B294" i="20" s="1"/>
  <c r="G295" i="26"/>
  <c r="G495" i="26"/>
  <c r="C196" i="19"/>
  <c r="C141" i="15"/>
  <c r="E39" i="35"/>
  <c r="D38" i="26"/>
  <c r="G483" i="26"/>
  <c r="C184" i="19"/>
  <c r="E82" i="27"/>
  <c r="B83" i="26"/>
  <c r="B82" i="27" s="1"/>
  <c r="B282" i="20" s="1"/>
  <c r="G283" i="26"/>
  <c r="C118" i="15"/>
  <c r="D15" i="26"/>
  <c r="E16" i="35"/>
  <c r="B19" i="26"/>
  <c r="B18" i="27" s="1"/>
  <c r="B218" i="20" s="1"/>
  <c r="G219" i="26"/>
  <c r="G419" i="26"/>
  <c r="C120" i="19"/>
  <c r="E18" i="27"/>
  <c r="B100" i="26"/>
  <c r="B99" i="27" s="1"/>
  <c r="B299" i="20" s="1"/>
  <c r="E99" i="27"/>
  <c r="C201" i="19"/>
  <c r="G300" i="26"/>
  <c r="G500" i="26"/>
  <c r="D182" i="15"/>
  <c r="F80" i="35"/>
  <c r="E79" i="26"/>
  <c r="B64" i="26"/>
  <c r="B63" i="27" s="1"/>
  <c r="B263" i="20" s="1"/>
  <c r="C165" i="19"/>
  <c r="G264" i="26"/>
  <c r="G464" i="26"/>
  <c r="E63" i="27"/>
  <c r="E88" i="35"/>
  <c r="D87" i="26"/>
  <c r="C190" i="15"/>
  <c r="C120" i="15"/>
  <c r="D17" i="26"/>
  <c r="E18" i="35"/>
  <c r="D185" i="15"/>
  <c r="F83" i="35"/>
  <c r="E82" i="26"/>
  <c r="F61" i="35"/>
  <c r="D163" i="15"/>
  <c r="E60" i="26"/>
  <c r="D62" i="26"/>
  <c r="E63" i="35"/>
  <c r="C165" i="15"/>
  <c r="C130" i="15"/>
  <c r="E28" i="35"/>
  <c r="D27" i="26"/>
  <c r="C139" i="15"/>
  <c r="E37" i="35"/>
  <c r="D36" i="26"/>
  <c r="F34" i="35"/>
  <c r="D136" i="15"/>
  <c r="E33" i="26"/>
  <c r="C170" i="15"/>
  <c r="E68" i="35"/>
  <c r="D67" i="26"/>
  <c r="D11" i="26"/>
  <c r="C114" i="15"/>
  <c r="E12" i="35"/>
  <c r="C196" i="15"/>
  <c r="E94" i="35"/>
  <c r="D93" i="26"/>
  <c r="F85" i="35"/>
  <c r="D187" i="15"/>
  <c r="E84" i="26"/>
  <c r="E96" i="35"/>
  <c r="C198" i="15"/>
  <c r="D95" i="26"/>
  <c r="C142" i="15"/>
  <c r="E40" i="35"/>
  <c r="D39" i="26"/>
  <c r="E20" i="35"/>
  <c r="C122" i="15"/>
  <c r="D19" i="26"/>
  <c r="F62" i="35"/>
  <c r="D164" i="15"/>
  <c r="E61" i="26"/>
  <c r="E48" i="35"/>
  <c r="C150" i="15"/>
  <c r="D47" i="26"/>
  <c r="E80" i="35"/>
  <c r="C182" i="15"/>
  <c r="D79" i="26"/>
  <c r="G287" i="26"/>
  <c r="G487" i="26"/>
  <c r="E86" i="27"/>
  <c r="B87" i="26"/>
  <c r="B86" i="27" s="1"/>
  <c r="B286" i="20" s="1"/>
  <c r="C188" i="19"/>
  <c r="D148" i="15"/>
  <c r="F46" i="35"/>
  <c r="E45" i="26"/>
  <c r="D130" i="15"/>
  <c r="E27" i="26"/>
  <c r="F28" i="35"/>
  <c r="B35" i="26"/>
  <c r="B34" i="27" s="1"/>
  <c r="B234" i="20" s="1"/>
  <c r="G235" i="26"/>
  <c r="C136" i="19"/>
  <c r="G435" i="26"/>
  <c r="E34" i="27"/>
  <c r="C168" i="19"/>
  <c r="B67" i="26"/>
  <c r="B66" i="27" s="1"/>
  <c r="B266" i="20" s="1"/>
  <c r="G267" i="26"/>
  <c r="G467" i="26"/>
  <c r="E66" i="27"/>
  <c r="C112" i="19"/>
  <c r="G211" i="26"/>
  <c r="B11" i="26"/>
  <c r="B10" i="27" s="1"/>
  <c r="B210" i="20" s="1"/>
  <c r="G411" i="26"/>
  <c r="E10" i="27"/>
  <c r="G493" i="26"/>
  <c r="G293" i="26"/>
  <c r="C194" i="19"/>
  <c r="E92" i="27"/>
  <c r="B93" i="26"/>
  <c r="B92" i="27" s="1"/>
  <c r="B292" i="20" s="1"/>
  <c r="B39" i="26"/>
  <c r="B38" i="27" s="1"/>
  <c r="B238" i="20" s="1"/>
  <c r="G439" i="26"/>
  <c r="G239" i="26"/>
  <c r="C140" i="19"/>
  <c r="E38" i="27"/>
  <c r="C111" i="19"/>
  <c r="B10" i="26"/>
  <c r="B9" i="27" s="1"/>
  <c r="B209" i="20" s="1"/>
  <c r="G410" i="26"/>
  <c r="G210" i="26"/>
  <c r="E9" i="27"/>
  <c r="B80" i="26"/>
  <c r="B79" i="27" s="1"/>
  <c r="B279" i="20" s="1"/>
  <c r="C181" i="19"/>
  <c r="G280" i="26"/>
  <c r="G480" i="26"/>
  <c r="E79" i="27"/>
  <c r="C183" i="15"/>
  <c r="E81" i="35"/>
  <c r="D80" i="26"/>
  <c r="D49" i="26"/>
  <c r="C152" i="15"/>
  <c r="E50" i="35"/>
  <c r="E72" i="35"/>
  <c r="C174" i="15"/>
  <c r="D71" i="26"/>
  <c r="B46" i="26"/>
  <c r="B45" i="27" s="1"/>
  <c r="B245" i="20" s="1"/>
  <c r="C147" i="19"/>
  <c r="G446" i="26"/>
  <c r="G246" i="26"/>
  <c r="E45" i="27"/>
  <c r="D122" i="15"/>
  <c r="F20" i="35"/>
  <c r="E19" i="26"/>
  <c r="E91" i="26"/>
  <c r="D194" i="15"/>
  <c r="F92" i="35"/>
  <c r="B79" i="26"/>
  <c r="B78" i="27" s="1"/>
  <c r="B278" i="20" s="1"/>
  <c r="E78" i="27"/>
  <c r="C180" i="19"/>
  <c r="G479" i="26"/>
  <c r="G279" i="26"/>
  <c r="E31" i="26"/>
  <c r="D134" i="15"/>
  <c r="F32" i="35"/>
  <c r="F88" i="35"/>
  <c r="D190" i="15"/>
  <c r="E87" i="26"/>
  <c r="E46" i="35"/>
  <c r="C148" i="15"/>
  <c r="D45" i="26"/>
  <c r="C169" i="19"/>
  <c r="B68" i="26"/>
  <c r="B67" i="27" s="1"/>
  <c r="B267" i="20" s="1"/>
  <c r="E67" i="27"/>
  <c r="G268" i="26"/>
  <c r="G468" i="26"/>
  <c r="B13" i="26"/>
  <c r="B12" i="27" s="1"/>
  <c r="B212" i="20" s="1"/>
  <c r="G213" i="26"/>
  <c r="C114" i="19"/>
  <c r="G413" i="26"/>
  <c r="E12" i="27"/>
  <c r="F36" i="35"/>
  <c r="E35" i="26"/>
  <c r="D138" i="15"/>
  <c r="E67" i="26"/>
  <c r="F68" i="35"/>
  <c r="D170" i="15"/>
  <c r="C162" i="15"/>
  <c r="E60" i="35"/>
  <c r="D59" i="26"/>
  <c r="E11" i="26"/>
  <c r="F12" i="35"/>
  <c r="D114" i="15"/>
  <c r="G452" i="26"/>
  <c r="G252" i="26"/>
  <c r="B52" i="26"/>
  <c r="B51" i="27" s="1"/>
  <c r="B251" i="20" s="1"/>
  <c r="C153" i="19"/>
  <c r="E51" i="27"/>
  <c r="D97" i="26"/>
  <c r="C200" i="15"/>
  <c r="E98" i="35"/>
  <c r="F11" i="35"/>
  <c r="D113" i="15"/>
  <c r="E10" i="26"/>
  <c r="E70" i="35"/>
  <c r="C172" i="15"/>
  <c r="D69" i="26"/>
  <c r="B22" i="26"/>
  <c r="B21" i="27" s="1"/>
  <c r="B221" i="20" s="1"/>
  <c r="G422" i="26"/>
  <c r="G222" i="26"/>
  <c r="C123" i="19"/>
  <c r="E21" i="27"/>
  <c r="B99" i="26"/>
  <c r="B98" i="27" s="1"/>
  <c r="B298" i="20" s="1"/>
  <c r="C200" i="19"/>
  <c r="G299" i="26"/>
  <c r="G499" i="26"/>
  <c r="E98" i="27"/>
  <c r="E32" i="35"/>
  <c r="C134" i="15"/>
  <c r="D31" i="26"/>
  <c r="D72" i="26"/>
  <c r="E73" i="35"/>
  <c r="C175" i="15"/>
  <c r="E44" i="27"/>
  <c r="C146" i="19"/>
  <c r="B45" i="26"/>
  <c r="B44" i="27" s="1"/>
  <c r="B244" i="20" s="1"/>
  <c r="G445" i="26"/>
  <c r="G245" i="26"/>
  <c r="E69" i="35"/>
  <c r="D68" i="26"/>
  <c r="C171" i="15"/>
  <c r="F87" i="35"/>
  <c r="D189" i="15"/>
  <c r="E86" i="26"/>
  <c r="C138" i="15"/>
  <c r="E36" i="35"/>
  <c r="D35" i="26"/>
  <c r="B33" i="26"/>
  <c r="B32" i="27" s="1"/>
  <c r="B232" i="20" s="1"/>
  <c r="G233" i="26"/>
  <c r="G433" i="26"/>
  <c r="C134" i="19"/>
  <c r="E32" i="27"/>
  <c r="E53" i="35"/>
  <c r="C155" i="15"/>
  <c r="D52" i="26"/>
  <c r="F98" i="35"/>
  <c r="D200" i="15"/>
  <c r="E97" i="26"/>
  <c r="E11" i="35"/>
  <c r="C113" i="15"/>
  <c r="D10" i="26"/>
  <c r="G248" i="26"/>
  <c r="C149" i="19"/>
  <c r="E47" i="27"/>
  <c r="B48" i="26"/>
  <c r="B47" i="27" s="1"/>
  <c r="B247" i="20" s="1"/>
  <c r="G448" i="26"/>
  <c r="E88" i="26"/>
  <c r="F89" i="35"/>
  <c r="D191" i="15"/>
  <c r="G469" i="26"/>
  <c r="G269" i="26"/>
  <c r="B69" i="26"/>
  <c r="B68" i="27" s="1"/>
  <c r="B268" i="20" s="1"/>
  <c r="C170" i="19"/>
  <c r="E68" i="27"/>
  <c r="E71" i="35"/>
  <c r="C173" i="15"/>
  <c r="D70" i="26"/>
  <c r="B18" i="26"/>
  <c r="B17" i="27" s="1"/>
  <c r="B217" i="20" s="1"/>
  <c r="E17" i="27"/>
  <c r="C119" i="19"/>
  <c r="G218" i="26"/>
  <c r="G418" i="26"/>
  <c r="C143" i="15"/>
  <c r="E41" i="35"/>
  <c r="D40" i="26"/>
  <c r="D202" i="15"/>
  <c r="F100" i="35"/>
  <c r="E99" i="26"/>
  <c r="C148" i="19"/>
  <c r="B47" i="26"/>
  <c r="B46" i="27" s="1"/>
  <c r="B246" i="20" s="1"/>
  <c r="G247" i="26"/>
  <c r="E46" i="27"/>
  <c r="G447" i="26"/>
  <c r="E58" i="35"/>
  <c r="D57" i="26"/>
  <c r="C160" i="15"/>
  <c r="F73" i="35"/>
  <c r="D175" i="15"/>
  <c r="E72" i="26"/>
  <c r="F54" i="35"/>
  <c r="D156" i="15"/>
  <c r="E53" i="26"/>
  <c r="D165" i="15"/>
  <c r="F63" i="35"/>
  <c r="E62" i="26"/>
  <c r="E94" i="26"/>
  <c r="D197" i="15"/>
  <c r="F95" i="35"/>
  <c r="D171" i="15"/>
  <c r="E68" i="26"/>
  <c r="F69" i="35"/>
  <c r="E87" i="35"/>
  <c r="C189" i="15"/>
  <c r="D86" i="26"/>
  <c r="E34" i="35"/>
  <c r="C136" i="15"/>
  <c r="D33" i="26"/>
  <c r="E42" i="35"/>
  <c r="C144" i="15"/>
  <c r="D41" i="26"/>
  <c r="C158" i="15"/>
  <c r="E56" i="35"/>
  <c r="D55" i="26"/>
  <c r="D155" i="15"/>
  <c r="F53" i="35"/>
  <c r="E52" i="26"/>
  <c r="D142" i="15"/>
  <c r="F40" i="35"/>
  <c r="E39" i="26"/>
  <c r="B97" i="26"/>
  <c r="B96" i="27" s="1"/>
  <c r="B296" i="20" s="1"/>
  <c r="C198" i="19"/>
  <c r="G497" i="26"/>
  <c r="G297" i="26"/>
  <c r="E96" i="27"/>
  <c r="F43" i="35"/>
  <c r="D145" i="15"/>
  <c r="E42" i="26"/>
  <c r="F49" i="35"/>
  <c r="D151" i="15"/>
  <c r="E48" i="26"/>
  <c r="F41" i="35"/>
  <c r="D143" i="15"/>
  <c r="E40" i="26"/>
  <c r="E14" i="27"/>
  <c r="G415" i="26"/>
  <c r="B15" i="26"/>
  <c r="B14" i="27" s="1"/>
  <c r="B214" i="20" s="1"/>
  <c r="G215" i="26"/>
  <c r="C116" i="19"/>
  <c r="C193" i="15"/>
  <c r="E91" i="35"/>
  <c r="D90" i="26"/>
  <c r="E56" i="27"/>
  <c r="B57" i="26"/>
  <c r="B56" i="27" s="1"/>
  <c r="B256" i="20" s="1"/>
  <c r="G257" i="26"/>
  <c r="C158" i="19"/>
  <c r="G457" i="26"/>
  <c r="B31" i="26"/>
  <c r="B30" i="27" s="1"/>
  <c r="B230" i="20" s="1"/>
  <c r="C132" i="19"/>
  <c r="G431" i="26"/>
  <c r="G231" i="26"/>
  <c r="E30" i="27"/>
  <c r="B53" i="26"/>
  <c r="B52" i="27" s="1"/>
  <c r="B252" i="20" s="1"/>
  <c r="C154" i="19"/>
  <c r="G253" i="26"/>
  <c r="G453" i="26"/>
  <c r="E52" i="27"/>
  <c r="B94" i="26"/>
  <c r="B93" i="27" s="1"/>
  <c r="B293" i="20" s="1"/>
  <c r="G294" i="26"/>
  <c r="G494" i="26"/>
  <c r="C195" i="19"/>
  <c r="E93" i="27"/>
  <c r="C128" i="19"/>
  <c r="B27" i="26"/>
  <c r="B26" i="27" s="1"/>
  <c r="B226" i="20" s="1"/>
  <c r="G227" i="26"/>
  <c r="G427" i="26"/>
  <c r="E26" i="27"/>
  <c r="D81" i="26"/>
  <c r="C184" i="15"/>
  <c r="E82" i="35"/>
  <c r="B86" i="26"/>
  <c r="B85" i="27" s="1"/>
  <c r="B285" i="20" s="1"/>
  <c r="E85" i="27"/>
  <c r="G486" i="26"/>
  <c r="G286" i="26"/>
  <c r="C187" i="19"/>
  <c r="D144" i="15"/>
  <c r="F42" i="35"/>
  <c r="E41" i="26"/>
  <c r="E59" i="26"/>
  <c r="F60" i="35"/>
  <c r="D162" i="15"/>
  <c r="G223" i="26"/>
  <c r="G423" i="26"/>
  <c r="E22" i="27"/>
  <c r="B23" i="26"/>
  <c r="B22" i="27" s="1"/>
  <c r="B222" i="20" s="1"/>
  <c r="C124" i="19"/>
  <c r="C115" i="15"/>
  <c r="D12" i="26"/>
  <c r="E13" i="35"/>
  <c r="E15" i="35"/>
  <c r="C117" i="15"/>
  <c r="D14" i="26"/>
  <c r="D198" i="15"/>
  <c r="F96" i="35"/>
  <c r="E95" i="26"/>
  <c r="B85" i="26"/>
  <c r="B84" i="27" s="1"/>
  <c r="B284" i="20" s="1"/>
  <c r="C186" i="19"/>
  <c r="G285" i="26"/>
  <c r="G485" i="26"/>
  <c r="E84" i="27"/>
  <c r="B42" i="26"/>
  <c r="B41" i="27" s="1"/>
  <c r="B241" i="20" s="1"/>
  <c r="G242" i="26"/>
  <c r="C143" i="19"/>
  <c r="E41" i="27"/>
  <c r="G442" i="26"/>
  <c r="E49" i="35"/>
  <c r="C151" i="15"/>
  <c r="D48" i="26"/>
  <c r="C177" i="15"/>
  <c r="E75" i="35"/>
  <c r="D74" i="26"/>
  <c r="B78" i="26"/>
  <c r="B77" i="27" s="1"/>
  <c r="B277" i="20" s="1"/>
  <c r="E77" i="27"/>
  <c r="G278" i="26"/>
  <c r="C179" i="19"/>
  <c r="G478" i="26"/>
  <c r="D135" i="15"/>
  <c r="F33" i="35"/>
  <c r="E32" i="26"/>
  <c r="D150" i="15"/>
  <c r="F48" i="35"/>
  <c r="E47" i="26"/>
  <c r="C129" i="15"/>
  <c r="E27" i="35"/>
  <c r="D26" i="26"/>
  <c r="F58" i="35"/>
  <c r="D160" i="15"/>
  <c r="E57" i="26"/>
  <c r="C156" i="15"/>
  <c r="D53" i="26"/>
  <c r="E54" i="35"/>
  <c r="C138" i="19"/>
  <c r="E36" i="27"/>
  <c r="B37" i="26"/>
  <c r="B36" i="27" s="1"/>
  <c r="B236" i="20" s="1"/>
  <c r="G437" i="26"/>
  <c r="G237" i="26"/>
  <c r="E95" i="35"/>
  <c r="C197" i="15"/>
  <c r="D94" i="26"/>
  <c r="B81" i="26"/>
  <c r="B80" i="27" s="1"/>
  <c r="B280" i="20" s="1"/>
  <c r="C182" i="19"/>
  <c r="G281" i="26"/>
  <c r="G481" i="26"/>
  <c r="E80" i="27"/>
  <c r="B41" i="26"/>
  <c r="B40" i="27" s="1"/>
  <c r="B240" i="20" s="1"/>
  <c r="E40" i="27"/>
  <c r="G441" i="26"/>
  <c r="C142" i="19"/>
  <c r="G241" i="26"/>
  <c r="C126" i="15"/>
  <c r="E24" i="35"/>
  <c r="D23" i="26"/>
  <c r="E12" i="26"/>
  <c r="F13" i="35"/>
  <c r="D115" i="15"/>
  <c r="B14" i="26"/>
  <c r="B13" i="27" s="1"/>
  <c r="B213" i="20" s="1"/>
  <c r="G214" i="26"/>
  <c r="G414" i="26"/>
  <c r="C115" i="19"/>
  <c r="E13" i="27"/>
  <c r="D157" i="15"/>
  <c r="F55" i="35"/>
  <c r="E54" i="26"/>
  <c r="F86" i="35"/>
  <c r="D188" i="15"/>
  <c r="E85" i="26"/>
  <c r="D42" i="26"/>
  <c r="E43" i="35"/>
  <c r="C145" i="15"/>
  <c r="B74" i="26"/>
  <c r="B73" i="27" s="1"/>
  <c r="B273" i="20" s="1"/>
  <c r="C175" i="19"/>
  <c r="G274" i="26"/>
  <c r="G474" i="26"/>
  <c r="E73" i="27"/>
  <c r="E103" i="26"/>
  <c r="D206" i="15"/>
  <c r="F104" i="35"/>
  <c r="B103" i="26"/>
  <c r="B102" i="27" s="1"/>
  <c r="B302" i="20" s="1"/>
  <c r="G303" i="26"/>
  <c r="G503" i="26"/>
  <c r="E102" i="27"/>
  <c r="E19" i="35"/>
  <c r="C121" i="15"/>
  <c r="D18" i="26"/>
  <c r="E23" i="35"/>
  <c r="C125" i="15"/>
  <c r="D22" i="26"/>
  <c r="B40" i="26"/>
  <c r="B39" i="27" s="1"/>
  <c r="B239" i="20" s="1"/>
  <c r="G240" i="26"/>
  <c r="G440" i="26"/>
  <c r="C141" i="19"/>
  <c r="E39" i="27"/>
  <c r="F19" i="35"/>
  <c r="D121" i="15"/>
  <c r="E18" i="26"/>
  <c r="D193" i="15"/>
  <c r="F91" i="35"/>
  <c r="E90" i="26"/>
  <c r="C149" i="15"/>
  <c r="E47" i="35"/>
  <c r="D46" i="26"/>
  <c r="E100" i="35"/>
  <c r="C202" i="15"/>
  <c r="D99" i="26"/>
  <c r="G426" i="26"/>
  <c r="G226" i="26"/>
  <c r="E25" i="27"/>
  <c r="C127" i="19"/>
  <c r="B26" i="26"/>
  <c r="B25" i="27" s="1"/>
  <c r="B225" i="20" s="1"/>
  <c r="B51" i="26"/>
  <c r="B50" i="27" s="1"/>
  <c r="B250" i="20" s="1"/>
  <c r="G451" i="26"/>
  <c r="G251" i="26"/>
  <c r="C152" i="19"/>
  <c r="E50" i="27"/>
  <c r="E38" i="35"/>
  <c r="D37" i="26"/>
  <c r="C140" i="15"/>
  <c r="B58" i="26"/>
  <c r="B57" i="27" s="1"/>
  <c r="B257" i="20" s="1"/>
  <c r="C159" i="19"/>
  <c r="G258" i="26"/>
  <c r="G458" i="26"/>
  <c r="E57" i="27"/>
  <c r="D184" i="15"/>
  <c r="F82" i="35"/>
  <c r="E81" i="26"/>
  <c r="F78" i="35"/>
  <c r="D180" i="15"/>
  <c r="E77" i="26"/>
  <c r="G473" i="26"/>
  <c r="G273" i="26"/>
  <c r="C174" i="19"/>
  <c r="E72" i="27"/>
  <c r="B73" i="26"/>
  <c r="B72" i="27" s="1"/>
  <c r="B272" i="20" s="1"/>
  <c r="B12" i="26"/>
  <c r="B11" i="27" s="1"/>
  <c r="B211" i="20" s="1"/>
  <c r="G412" i="26"/>
  <c r="E11" i="27"/>
  <c r="C113" i="19"/>
  <c r="G212" i="26"/>
  <c r="D117" i="15"/>
  <c r="E14" i="26"/>
  <c r="F15" i="35"/>
  <c r="C157" i="15"/>
  <c r="E55" i="35"/>
  <c r="D54" i="26"/>
  <c r="C132" i="15"/>
  <c r="E30" i="35"/>
  <c r="D29" i="26"/>
  <c r="F75" i="35"/>
  <c r="D177" i="15"/>
  <c r="E74" i="26"/>
  <c r="F70" i="35"/>
  <c r="D172" i="15"/>
  <c r="E69" i="26"/>
  <c r="G491" i="26"/>
  <c r="G291" i="26"/>
  <c r="B91" i="26"/>
  <c r="B90" i="27" s="1"/>
  <c r="B290" i="20" s="1"/>
  <c r="C192" i="19"/>
  <c r="E90" i="27"/>
  <c r="E70" i="26"/>
  <c r="D173" i="15"/>
  <c r="F71" i="35"/>
  <c r="B71" i="26"/>
  <c r="B70" i="27" s="1"/>
  <c r="B270" i="20" s="1"/>
  <c r="E70" i="27"/>
  <c r="G471" i="26"/>
  <c r="G271" i="26"/>
  <c r="C172" i="19"/>
  <c r="F23" i="35"/>
  <c r="D125" i="15"/>
  <c r="E22" i="26"/>
  <c r="C127" i="15"/>
  <c r="E25" i="35"/>
  <c r="D24" i="26"/>
  <c r="E33" i="35"/>
  <c r="C135" i="15"/>
  <c r="D32" i="26"/>
  <c r="G490" i="26"/>
  <c r="E89" i="27"/>
  <c r="B90" i="26"/>
  <c r="B89" i="27" s="1"/>
  <c r="B289" i="20" s="1"/>
  <c r="C191" i="19"/>
  <c r="G290" i="26"/>
  <c r="D149" i="15"/>
  <c r="F47" i="35"/>
  <c r="E46" i="26"/>
  <c r="D159" i="15"/>
  <c r="F57" i="35"/>
  <c r="E56" i="26"/>
  <c r="D129" i="15"/>
  <c r="F27" i="35"/>
  <c r="E26" i="26"/>
  <c r="E52" i="35"/>
  <c r="C154" i="15"/>
  <c r="D51" i="26"/>
  <c r="C123" i="15"/>
  <c r="D20" i="26"/>
  <c r="E21" i="35"/>
  <c r="E58" i="26"/>
  <c r="D161" i="15"/>
  <c r="F59" i="35"/>
  <c r="F64" i="35"/>
  <c r="D166" i="15"/>
  <c r="E63" i="26"/>
  <c r="E78" i="35"/>
  <c r="C180" i="15"/>
  <c r="D77" i="26"/>
  <c r="B59" i="26"/>
  <c r="B58" i="27" s="1"/>
  <c r="B258" i="20" s="1"/>
  <c r="G259" i="26"/>
  <c r="C160" i="19"/>
  <c r="E58" i="27"/>
  <c r="G459" i="26"/>
  <c r="D176" i="15"/>
  <c r="F74" i="35"/>
  <c r="E73" i="26"/>
  <c r="F24" i="35"/>
  <c r="D126" i="15"/>
  <c r="E23" i="26"/>
  <c r="B101" i="26"/>
  <c r="B100" i="27" s="1"/>
  <c r="B300" i="20" s="1"/>
  <c r="G301" i="26"/>
  <c r="G501" i="26"/>
  <c r="C202" i="19"/>
  <c r="E100" i="27"/>
  <c r="F30" i="35"/>
  <c r="D132" i="15"/>
  <c r="E29" i="26"/>
  <c r="D199" i="15"/>
  <c r="F97" i="35"/>
  <c r="E96" i="26"/>
  <c r="E101" i="27"/>
  <c r="B102" i="26"/>
  <c r="B101" i="27" s="1"/>
  <c r="B301" i="20" s="1"/>
  <c r="G302" i="26"/>
  <c r="G502" i="26"/>
  <c r="B2" i="27" l="1"/>
  <c r="B202" i="20" s="1"/>
  <c r="E2" i="38"/>
  <c r="E62" i="36" s="1"/>
  <c r="S62" i="36" s="1"/>
  <c r="I203" i="26"/>
  <c r="D104" i="19"/>
  <c r="I403" i="26"/>
  <c r="F2" i="27"/>
  <c r="F202" i="20" s="1"/>
  <c r="G504" i="19"/>
  <c r="B104" i="19"/>
  <c r="H203" i="26"/>
  <c r="H2" i="27"/>
  <c r="H202" i="20" s="1"/>
  <c r="G509" i="19"/>
  <c r="G309" i="19"/>
  <c r="E203" i="20"/>
  <c r="AK203" i="20" s="1"/>
  <c r="AN203" i="20" s="1"/>
  <c r="J6" i="27"/>
  <c r="J206" i="20" s="1"/>
  <c r="I207" i="26"/>
  <c r="G305" i="19"/>
  <c r="A3" i="27"/>
  <c r="I3" i="27"/>
  <c r="I203" i="20" s="1"/>
  <c r="B105" i="19"/>
  <c r="I407" i="26"/>
  <c r="H8" i="27"/>
  <c r="H208" i="20" s="1"/>
  <c r="G6" i="37"/>
  <c r="K4" i="36" s="1"/>
  <c r="I5" i="37"/>
  <c r="I7" i="37"/>
  <c r="G7" i="37"/>
  <c r="K5" i="36" s="1"/>
  <c r="M5" i="36" s="1"/>
  <c r="I6" i="37"/>
  <c r="G4" i="37"/>
  <c r="I4" i="37"/>
  <c r="G5" i="37"/>
  <c r="K3" i="36" s="1"/>
  <c r="D110" i="19"/>
  <c r="H310" i="19" s="1"/>
  <c r="H409" i="26"/>
  <c r="H209" i="26"/>
  <c r="I409" i="26"/>
  <c r="F3" i="27"/>
  <c r="F203" i="20" s="1"/>
  <c r="D109" i="19"/>
  <c r="H309" i="19" s="1"/>
  <c r="H408" i="26"/>
  <c r="D105" i="19"/>
  <c r="H505" i="19" s="1"/>
  <c r="H404" i="26"/>
  <c r="H204" i="26"/>
  <c r="J8" i="27"/>
  <c r="J208" i="20" s="1"/>
  <c r="A4" i="27"/>
  <c r="E110" i="19"/>
  <c r="I310" i="19" s="1"/>
  <c r="E204" i="20"/>
  <c r="AK204" i="20" s="1"/>
  <c r="AP204" i="20" s="1"/>
  <c r="AL204" i="20" s="1"/>
  <c r="A5" i="27"/>
  <c r="G5" i="27"/>
  <c r="G205" i="20" s="1"/>
  <c r="G508" i="19"/>
  <c r="E205" i="20"/>
  <c r="AK205" i="20" s="1"/>
  <c r="AN205" i="20" s="1"/>
  <c r="B108" i="19"/>
  <c r="A8" i="27"/>
  <c r="G510" i="19"/>
  <c r="G8" i="27"/>
  <c r="G208" i="20" s="1"/>
  <c r="B110" i="19"/>
  <c r="I8" i="27"/>
  <c r="I208" i="20" s="1"/>
  <c r="F7" i="27"/>
  <c r="F207" i="20" s="1"/>
  <c r="H7" i="27"/>
  <c r="H207" i="20" s="1"/>
  <c r="I4" i="27"/>
  <c r="I204" i="20" s="1"/>
  <c r="H508" i="19"/>
  <c r="H308" i="19"/>
  <c r="H504" i="19"/>
  <c r="H304" i="19"/>
  <c r="I508" i="19"/>
  <c r="I308" i="19"/>
  <c r="I305" i="19"/>
  <c r="I505" i="19"/>
  <c r="H306" i="19"/>
  <c r="H506" i="19"/>
  <c r="AP208" i="20"/>
  <c r="AL208" i="20" s="1"/>
  <c r="AN208" i="20"/>
  <c r="AP207" i="20"/>
  <c r="AL207" i="20" s="1"/>
  <c r="AN207" i="20"/>
  <c r="AN206" i="20"/>
  <c r="AP206" i="20"/>
  <c r="AL206" i="20" s="1"/>
  <c r="H507" i="19"/>
  <c r="H307" i="19"/>
  <c r="AK202" i="20"/>
  <c r="A202" i="20"/>
  <c r="A203" i="20"/>
  <c r="I304" i="19"/>
  <c r="I504" i="19"/>
  <c r="I507" i="19"/>
  <c r="I307" i="19"/>
  <c r="I506" i="19"/>
  <c r="I306" i="19"/>
  <c r="I309" i="19"/>
  <c r="I509" i="19"/>
  <c r="E170" i="19"/>
  <c r="J68" i="27"/>
  <c r="J268" i="20" s="1"/>
  <c r="I269" i="26"/>
  <c r="I469" i="26"/>
  <c r="G513" i="19"/>
  <c r="G313" i="19"/>
  <c r="B113" i="19"/>
  <c r="B182" i="19"/>
  <c r="G382" i="19"/>
  <c r="G582" i="19"/>
  <c r="F25" i="27"/>
  <c r="F225" i="20" s="1"/>
  <c r="H25" i="27"/>
  <c r="H225" i="20" s="1"/>
  <c r="H426" i="26"/>
  <c r="H226" i="26"/>
  <c r="D127" i="19"/>
  <c r="B195" i="19"/>
  <c r="G595" i="19"/>
  <c r="G395" i="19"/>
  <c r="J93" i="27"/>
  <c r="J293" i="20" s="1"/>
  <c r="E195" i="19"/>
  <c r="I494" i="26"/>
  <c r="I294" i="26"/>
  <c r="A68" i="27"/>
  <c r="I68" i="27"/>
  <c r="I268" i="20" s="1"/>
  <c r="G68" i="27"/>
  <c r="G268" i="20" s="1"/>
  <c r="E268" i="20"/>
  <c r="E198" i="19"/>
  <c r="J96" i="27"/>
  <c r="J296" i="20" s="1"/>
  <c r="I297" i="26"/>
  <c r="I497" i="26"/>
  <c r="E188" i="19"/>
  <c r="J86" i="27"/>
  <c r="J286" i="20" s="1"/>
  <c r="I487" i="26"/>
  <c r="I287" i="26"/>
  <c r="B194" i="19"/>
  <c r="G394" i="19"/>
  <c r="G594" i="19"/>
  <c r="H46" i="27"/>
  <c r="H246" i="20" s="1"/>
  <c r="F46" i="27"/>
  <c r="F246" i="20" s="1"/>
  <c r="H447" i="26"/>
  <c r="D148" i="19"/>
  <c r="H247" i="26"/>
  <c r="G18" i="27"/>
  <c r="G218" i="20" s="1"/>
  <c r="I18" i="27"/>
  <c r="I218" i="20" s="1"/>
  <c r="A18" i="27"/>
  <c r="E218" i="20"/>
  <c r="G396" i="19"/>
  <c r="B196" i="19"/>
  <c r="G596" i="19"/>
  <c r="J35" i="27"/>
  <c r="J235" i="20" s="1"/>
  <c r="E137" i="19"/>
  <c r="I436" i="26"/>
  <c r="I236" i="26"/>
  <c r="I69" i="27"/>
  <c r="I269" i="20" s="1"/>
  <c r="G69" i="27"/>
  <c r="G269" i="20" s="1"/>
  <c r="E269" i="20"/>
  <c r="A69" i="27"/>
  <c r="G83" i="27"/>
  <c r="G283" i="20" s="1"/>
  <c r="A83" i="27"/>
  <c r="E283" i="20"/>
  <c r="I83" i="27"/>
  <c r="I283" i="20" s="1"/>
  <c r="P20" i="35"/>
  <c r="AL20" i="35"/>
  <c r="AJ20" i="35"/>
  <c r="J20" i="35"/>
  <c r="R20" i="35"/>
  <c r="S20" i="35" s="1"/>
  <c r="AA20" i="35" s="1"/>
  <c r="L20" i="35"/>
  <c r="AP20" i="35"/>
  <c r="AQ20" i="35" s="1"/>
  <c r="AY20" i="35" s="1"/>
  <c r="AH20" i="35"/>
  <c r="N20" i="35"/>
  <c r="BH20" i="35"/>
  <c r="AN20" i="35"/>
  <c r="AP72" i="35"/>
  <c r="AL72" i="35"/>
  <c r="AH72" i="35"/>
  <c r="R72" i="35"/>
  <c r="P72" i="35"/>
  <c r="AN72" i="35"/>
  <c r="AQ72" i="35"/>
  <c r="AY72" i="35" s="1"/>
  <c r="S72" i="35"/>
  <c r="AA72" i="35" s="1"/>
  <c r="AJ72" i="35"/>
  <c r="N72" i="35"/>
  <c r="L72" i="35"/>
  <c r="J72" i="35"/>
  <c r="BH72" i="35"/>
  <c r="AN36" i="35"/>
  <c r="S36" i="35"/>
  <c r="AA36" i="35" s="1"/>
  <c r="AQ36" i="35"/>
  <c r="AY36" i="35" s="1"/>
  <c r="R36" i="35"/>
  <c r="AP36" i="35"/>
  <c r="L36" i="35"/>
  <c r="AJ36" i="35"/>
  <c r="AL36" i="35"/>
  <c r="J36" i="35"/>
  <c r="AH36" i="35"/>
  <c r="BH36" i="35"/>
  <c r="N36" i="35"/>
  <c r="P36" i="35"/>
  <c r="S102" i="35"/>
  <c r="AA102" i="35" s="1"/>
  <c r="AQ102" i="35"/>
  <c r="AY102" i="35" s="1"/>
  <c r="AJ102" i="35"/>
  <c r="R102" i="35"/>
  <c r="N102" i="35"/>
  <c r="AL102" i="35"/>
  <c r="AH102" i="35"/>
  <c r="J102" i="35"/>
  <c r="BH102" i="35"/>
  <c r="AP102" i="35"/>
  <c r="L102" i="35"/>
  <c r="AN102" i="35"/>
  <c r="P102" i="35"/>
  <c r="AP38" i="35"/>
  <c r="AH38" i="35"/>
  <c r="J38" i="35"/>
  <c r="AL38" i="35"/>
  <c r="AJ38" i="35"/>
  <c r="R38" i="35"/>
  <c r="BH38" i="35"/>
  <c r="L38" i="35"/>
  <c r="P38" i="35"/>
  <c r="AN38" i="35"/>
  <c r="S38" i="35"/>
  <c r="AA38" i="35" s="1"/>
  <c r="AQ38" i="35"/>
  <c r="AY38" i="35" s="1"/>
  <c r="N38" i="35"/>
  <c r="L75" i="35"/>
  <c r="BH75" i="35"/>
  <c r="N75" i="35"/>
  <c r="AL75" i="35"/>
  <c r="R75" i="35"/>
  <c r="AP75" i="35"/>
  <c r="AJ75" i="35"/>
  <c r="AN75" i="35"/>
  <c r="P75" i="35"/>
  <c r="S75" i="35"/>
  <c r="AA75" i="35" s="1"/>
  <c r="AQ75" i="35"/>
  <c r="AY75" i="35" s="1"/>
  <c r="AH75" i="35"/>
  <c r="J75" i="35"/>
  <c r="P28" i="35"/>
  <c r="AP28" i="35"/>
  <c r="AL28" i="35"/>
  <c r="AQ28" i="35"/>
  <c r="AY28" i="35" s="1"/>
  <c r="L28" i="35"/>
  <c r="S28" i="35"/>
  <c r="AA28" i="35" s="1"/>
  <c r="BH28" i="35"/>
  <c r="AH28" i="35"/>
  <c r="N28" i="35"/>
  <c r="J28" i="35"/>
  <c r="AJ28" i="35"/>
  <c r="R28" i="35"/>
  <c r="AN28" i="35"/>
  <c r="I81" i="27"/>
  <c r="I281" i="20" s="1"/>
  <c r="G81" i="27"/>
  <c r="G281" i="20" s="1"/>
  <c r="E281" i="20"/>
  <c r="A81" i="27"/>
  <c r="G355" i="19"/>
  <c r="B155" i="19"/>
  <c r="G555" i="19"/>
  <c r="I237" i="26"/>
  <c r="I437" i="26"/>
  <c r="E138" i="19"/>
  <c r="J36" i="27"/>
  <c r="J236" i="20" s="1"/>
  <c r="I27" i="27"/>
  <c r="I227" i="20" s="1"/>
  <c r="A27" i="27"/>
  <c r="G27" i="27"/>
  <c r="G227" i="20" s="1"/>
  <c r="E227" i="20"/>
  <c r="J50" i="27"/>
  <c r="J250" i="20" s="1"/>
  <c r="I251" i="26"/>
  <c r="I451" i="26"/>
  <c r="E152" i="19"/>
  <c r="H448" i="26"/>
  <c r="F47" i="27"/>
  <c r="F247" i="20" s="1"/>
  <c r="H47" i="27"/>
  <c r="H247" i="20" s="1"/>
  <c r="D149" i="19"/>
  <c r="H248" i="26"/>
  <c r="H13" i="27"/>
  <c r="H213" i="20" s="1"/>
  <c r="H214" i="26"/>
  <c r="H414" i="26"/>
  <c r="D115" i="19"/>
  <c r="F13" i="27"/>
  <c r="F213" i="20" s="1"/>
  <c r="J41" i="27"/>
  <c r="J241" i="20" s="1"/>
  <c r="E143" i="19"/>
  <c r="I442" i="26"/>
  <c r="I242" i="26"/>
  <c r="I462" i="26"/>
  <c r="I262" i="26"/>
  <c r="J61" i="27"/>
  <c r="J261" i="20" s="1"/>
  <c r="E163" i="19"/>
  <c r="G348" i="19"/>
  <c r="B148" i="19"/>
  <c r="G548" i="19"/>
  <c r="G370" i="19"/>
  <c r="G570" i="19"/>
  <c r="B170" i="19"/>
  <c r="H297" i="26"/>
  <c r="H497" i="26"/>
  <c r="F96" i="27"/>
  <c r="F296" i="20" s="1"/>
  <c r="D198" i="19"/>
  <c r="H96" i="27"/>
  <c r="H296" i="20" s="1"/>
  <c r="I235" i="26"/>
  <c r="J34" i="27"/>
  <c r="J234" i="20" s="1"/>
  <c r="I435" i="26"/>
  <c r="E136" i="19"/>
  <c r="G45" i="27"/>
  <c r="G245" i="20" s="1"/>
  <c r="A45" i="27"/>
  <c r="E245" i="20"/>
  <c r="I45" i="27"/>
  <c r="I245" i="20" s="1"/>
  <c r="F26" i="27"/>
  <c r="F226" i="20" s="1"/>
  <c r="H26" i="27"/>
  <c r="H226" i="20" s="1"/>
  <c r="D128" i="19"/>
  <c r="H227" i="26"/>
  <c r="H427" i="26"/>
  <c r="D188" i="19"/>
  <c r="H86" i="27"/>
  <c r="H286" i="20" s="1"/>
  <c r="F86" i="27"/>
  <c r="F286" i="20" s="1"/>
  <c r="H487" i="26"/>
  <c r="H287" i="26"/>
  <c r="G320" i="19"/>
  <c r="G520" i="19"/>
  <c r="B120" i="19"/>
  <c r="D192" i="19"/>
  <c r="H90" i="27"/>
  <c r="H290" i="20" s="1"/>
  <c r="F90" i="27"/>
  <c r="F290" i="20" s="1"/>
  <c r="H291" i="26"/>
  <c r="H491" i="26"/>
  <c r="G376" i="19"/>
  <c r="G576" i="19"/>
  <c r="B176" i="19"/>
  <c r="G385" i="19"/>
  <c r="B185" i="19"/>
  <c r="G585" i="19"/>
  <c r="G337" i="19"/>
  <c r="B137" i="19"/>
  <c r="G537" i="19"/>
  <c r="N82" i="35"/>
  <c r="AL82" i="35"/>
  <c r="AP82" i="35"/>
  <c r="AH82" i="35"/>
  <c r="S82" i="35"/>
  <c r="AA82" i="35" s="1"/>
  <c r="J82" i="35"/>
  <c r="L82" i="35"/>
  <c r="BH82" i="35"/>
  <c r="AJ82" i="35"/>
  <c r="P82" i="35"/>
  <c r="AN82" i="35"/>
  <c r="AQ82" i="35"/>
  <c r="AY82" i="35" s="1"/>
  <c r="R82" i="35"/>
  <c r="AQ62" i="35"/>
  <c r="AY62" i="35" s="1"/>
  <c r="S62" i="35"/>
  <c r="AA62" i="35" s="1"/>
  <c r="R62" i="35"/>
  <c r="AH62" i="35"/>
  <c r="AP62" i="35"/>
  <c r="AJ62" i="35"/>
  <c r="L62" i="35"/>
  <c r="BH62" i="35"/>
  <c r="AL62" i="35"/>
  <c r="N62" i="35"/>
  <c r="J62" i="35"/>
  <c r="AN62" i="35"/>
  <c r="P62" i="35"/>
  <c r="AN32" i="35"/>
  <c r="P32" i="35"/>
  <c r="AQ32" i="35"/>
  <c r="AY32" i="35" s="1"/>
  <c r="S32" i="35"/>
  <c r="AA32" i="35" s="1"/>
  <c r="AP32" i="35"/>
  <c r="AJ32" i="35"/>
  <c r="AL32" i="35"/>
  <c r="BH32" i="35"/>
  <c r="N32" i="35"/>
  <c r="J32" i="35"/>
  <c r="R32" i="35"/>
  <c r="AH32" i="35"/>
  <c r="L32" i="35"/>
  <c r="AN44" i="35"/>
  <c r="S44" i="35"/>
  <c r="AA44" i="35" s="1"/>
  <c r="AQ44" i="35"/>
  <c r="AY44" i="35" s="1"/>
  <c r="AH44" i="35"/>
  <c r="N44" i="35"/>
  <c r="J44" i="35"/>
  <c r="R44" i="35"/>
  <c r="AJ44" i="35"/>
  <c r="L44" i="35"/>
  <c r="BH44" i="35"/>
  <c r="AP44" i="35"/>
  <c r="AL44" i="35"/>
  <c r="P44" i="35"/>
  <c r="AQ79" i="35"/>
  <c r="AY79" i="35" s="1"/>
  <c r="S79" i="35"/>
  <c r="AA79" i="35" s="1"/>
  <c r="AL79" i="35"/>
  <c r="J79" i="35"/>
  <c r="AH79" i="35"/>
  <c r="AP79" i="35"/>
  <c r="R79" i="35"/>
  <c r="L79" i="35"/>
  <c r="AJ79" i="35"/>
  <c r="N79" i="35"/>
  <c r="BH79" i="35"/>
  <c r="P79" i="35"/>
  <c r="AN79" i="35"/>
  <c r="N9" i="35"/>
  <c r="R9" i="35"/>
  <c r="S9" i="35" s="1"/>
  <c r="AA9" i="35" s="1"/>
  <c r="AN9" i="35"/>
  <c r="BH9" i="35"/>
  <c r="P9" i="35"/>
  <c r="AJ9" i="35"/>
  <c r="AH9" i="35"/>
  <c r="L9" i="35"/>
  <c r="J9" i="35"/>
  <c r="AP9" i="35"/>
  <c r="AQ9" i="35" s="1"/>
  <c r="AY9" i="35" s="1"/>
  <c r="AL9" i="35"/>
  <c r="L6" i="35"/>
  <c r="R6" i="35"/>
  <c r="S6" i="35" s="1"/>
  <c r="AA6" i="35" s="1"/>
  <c r="AL6" i="35"/>
  <c r="N6" i="35"/>
  <c r="J6" i="35"/>
  <c r="AJ6" i="35"/>
  <c r="AN6" i="35"/>
  <c r="AP6" i="35"/>
  <c r="AQ6" i="35" s="1"/>
  <c r="AY6" i="35" s="1"/>
  <c r="AH6" i="35"/>
  <c r="BH6" i="35"/>
  <c r="P6" i="35"/>
  <c r="B183" i="19"/>
  <c r="G383" i="19"/>
  <c r="G583" i="19"/>
  <c r="G597" i="19"/>
  <c r="B197" i="19"/>
  <c r="G397" i="19"/>
  <c r="E215" i="20"/>
  <c r="A15" i="27"/>
  <c r="G15" i="27"/>
  <c r="G215" i="20" s="1"/>
  <c r="I15" i="27"/>
  <c r="I215" i="20" s="1"/>
  <c r="J15" i="27"/>
  <c r="J215" i="20" s="1"/>
  <c r="I416" i="26"/>
  <c r="E117" i="19"/>
  <c r="I216" i="26"/>
  <c r="B145" i="19"/>
  <c r="G345" i="19"/>
  <c r="G545" i="19"/>
  <c r="G390" i="19"/>
  <c r="B190" i="19"/>
  <c r="G590" i="19"/>
  <c r="B122" i="19"/>
  <c r="G522" i="19"/>
  <c r="G322" i="19"/>
  <c r="H260" i="26"/>
  <c r="F59" i="27"/>
  <c r="F259" i="20" s="1"/>
  <c r="D161" i="19"/>
  <c r="H460" i="26"/>
  <c r="H59" i="27"/>
  <c r="H259" i="20" s="1"/>
  <c r="G28" i="27"/>
  <c r="G228" i="20" s="1"/>
  <c r="I28" i="27"/>
  <c r="I228" i="20" s="1"/>
  <c r="E228" i="20"/>
  <c r="A28" i="27"/>
  <c r="E276" i="20"/>
  <c r="G76" i="27"/>
  <c r="G276" i="20" s="1"/>
  <c r="I76" i="27"/>
  <c r="I276" i="20" s="1"/>
  <c r="A76" i="27"/>
  <c r="I19" i="27"/>
  <c r="I219" i="20" s="1"/>
  <c r="G19" i="27"/>
  <c r="G219" i="20" s="1"/>
  <c r="E219" i="20"/>
  <c r="A19" i="27"/>
  <c r="G359" i="19"/>
  <c r="G559" i="19"/>
  <c r="B159" i="19"/>
  <c r="H222" i="26"/>
  <c r="H422" i="26"/>
  <c r="F21" i="27"/>
  <c r="F221" i="20" s="1"/>
  <c r="H21" i="27"/>
  <c r="H221" i="20" s="1"/>
  <c r="D123" i="19"/>
  <c r="G575" i="19"/>
  <c r="B175" i="19"/>
  <c r="G375" i="19"/>
  <c r="D195" i="19"/>
  <c r="H294" i="26"/>
  <c r="H494" i="26"/>
  <c r="F93" i="27"/>
  <c r="F293" i="20" s="1"/>
  <c r="H93" i="27"/>
  <c r="H293" i="20" s="1"/>
  <c r="B187" i="19"/>
  <c r="G587" i="19"/>
  <c r="G387" i="19"/>
  <c r="E256" i="20"/>
  <c r="I56" i="27"/>
  <c r="I256" i="20" s="1"/>
  <c r="G56" i="27"/>
  <c r="G256" i="20" s="1"/>
  <c r="A56" i="27"/>
  <c r="F40" i="27"/>
  <c r="F240" i="20" s="1"/>
  <c r="H40" i="27"/>
  <c r="H240" i="20" s="1"/>
  <c r="D142" i="19"/>
  <c r="H241" i="26"/>
  <c r="H441" i="26"/>
  <c r="J98" i="27"/>
  <c r="J298" i="20" s="1"/>
  <c r="I299" i="26"/>
  <c r="I499" i="26"/>
  <c r="E200" i="19"/>
  <c r="H67" i="27"/>
  <c r="H267" i="20" s="1"/>
  <c r="F67" i="27"/>
  <c r="F267" i="20" s="1"/>
  <c r="D169" i="19"/>
  <c r="H268" i="26"/>
  <c r="H468" i="26"/>
  <c r="B200" i="19"/>
  <c r="G600" i="19"/>
  <c r="G400" i="19"/>
  <c r="I51" i="27"/>
  <c r="I251" i="20" s="1"/>
  <c r="G51" i="27"/>
  <c r="G251" i="20" s="1"/>
  <c r="E251" i="20"/>
  <c r="A51" i="27"/>
  <c r="G381" i="19"/>
  <c r="B181" i="19"/>
  <c r="G581" i="19"/>
  <c r="H92" i="27"/>
  <c r="H292" i="20" s="1"/>
  <c r="F92" i="27"/>
  <c r="F292" i="20" s="1"/>
  <c r="H293" i="26"/>
  <c r="H493" i="26"/>
  <c r="D194" i="19"/>
  <c r="G571" i="19"/>
  <c r="G371" i="19"/>
  <c r="B171" i="19"/>
  <c r="J16" i="27"/>
  <c r="J216" i="20" s="1"/>
  <c r="I417" i="26"/>
  <c r="I217" i="26"/>
  <c r="E118" i="19"/>
  <c r="BH8" i="35"/>
  <c r="AL8" i="35"/>
  <c r="N8" i="35"/>
  <c r="L8" i="35"/>
  <c r="P8" i="35"/>
  <c r="AN8" i="35"/>
  <c r="AJ8" i="35"/>
  <c r="R8" i="35"/>
  <c r="S8" i="35" s="1"/>
  <c r="AA8" i="35" s="1"/>
  <c r="J8" i="35"/>
  <c r="AP8" i="35"/>
  <c r="AQ8" i="35" s="1"/>
  <c r="AY8" i="35" s="1"/>
  <c r="AH8" i="35"/>
  <c r="AQ71" i="35"/>
  <c r="AY71" i="35" s="1"/>
  <c r="L71" i="35"/>
  <c r="R71" i="35"/>
  <c r="AP71" i="35"/>
  <c r="AL71" i="35"/>
  <c r="AH71" i="35"/>
  <c r="AJ71" i="35"/>
  <c r="BH71" i="35"/>
  <c r="J71" i="35"/>
  <c r="N71" i="35"/>
  <c r="S71" i="35"/>
  <c r="AA71" i="35" s="1"/>
  <c r="P71" i="35"/>
  <c r="AN71" i="35"/>
  <c r="AQ80" i="35"/>
  <c r="AY80" i="35" s="1"/>
  <c r="L80" i="35"/>
  <c r="BH80" i="35"/>
  <c r="N80" i="35"/>
  <c r="AH80" i="35"/>
  <c r="AP80" i="35"/>
  <c r="J80" i="35"/>
  <c r="AL80" i="35"/>
  <c r="AJ80" i="35"/>
  <c r="S80" i="35"/>
  <c r="AA80" i="35" s="1"/>
  <c r="R80" i="35"/>
  <c r="P80" i="35"/>
  <c r="AN80" i="35"/>
  <c r="S51" i="35"/>
  <c r="AA51" i="35" s="1"/>
  <c r="AP51" i="35"/>
  <c r="J51" i="35"/>
  <c r="R51" i="35"/>
  <c r="L51" i="35"/>
  <c r="AJ51" i="35"/>
  <c r="AL51" i="35"/>
  <c r="AQ51" i="35"/>
  <c r="AY51" i="35" s="1"/>
  <c r="AH51" i="35"/>
  <c r="BH51" i="35"/>
  <c r="N51" i="35"/>
  <c r="P51" i="35"/>
  <c r="AN51" i="35"/>
  <c r="AJ93" i="35"/>
  <c r="J93" i="35"/>
  <c r="AL93" i="35"/>
  <c r="BH93" i="35"/>
  <c r="N93" i="35"/>
  <c r="AP93" i="35"/>
  <c r="L93" i="35"/>
  <c r="R93" i="35"/>
  <c r="AN93" i="35"/>
  <c r="P93" i="35"/>
  <c r="AQ93" i="35"/>
  <c r="AY93" i="35" s="1"/>
  <c r="AH93" i="35"/>
  <c r="S93" i="35"/>
  <c r="AA93" i="35" s="1"/>
  <c r="BH7" i="35"/>
  <c r="N7" i="35"/>
  <c r="R7" i="35"/>
  <c r="S7" i="35" s="1"/>
  <c r="AA7" i="35" s="1"/>
  <c r="J7" i="35"/>
  <c r="AH7" i="35"/>
  <c r="AL7" i="35"/>
  <c r="AP7" i="35"/>
  <c r="AQ7" i="35" s="1"/>
  <c r="AY7" i="35" s="1"/>
  <c r="AJ7" i="35"/>
  <c r="L7" i="35"/>
  <c r="P7" i="35"/>
  <c r="AN7" i="35"/>
  <c r="BH54" i="35"/>
  <c r="J54" i="35"/>
  <c r="AL54" i="35"/>
  <c r="AH54" i="35"/>
  <c r="L54" i="35"/>
  <c r="AQ54" i="35"/>
  <c r="AY54" i="35" s="1"/>
  <c r="N54" i="35"/>
  <c r="AP54" i="35"/>
  <c r="R54" i="35"/>
  <c r="P54" i="35"/>
  <c r="AN54" i="35"/>
  <c r="S54" i="35"/>
  <c r="AA54" i="35" s="1"/>
  <c r="AJ54" i="35"/>
  <c r="I438" i="26"/>
  <c r="J37" i="27"/>
  <c r="J237" i="20" s="1"/>
  <c r="E139" i="19"/>
  <c r="I238" i="26"/>
  <c r="F81" i="27"/>
  <c r="F281" i="20" s="1"/>
  <c r="H81" i="27"/>
  <c r="H281" i="20" s="1"/>
  <c r="H282" i="26"/>
  <c r="H482" i="26"/>
  <c r="D183" i="19"/>
  <c r="G529" i="19"/>
  <c r="G329" i="19"/>
  <c r="B129" i="19"/>
  <c r="G65" i="27"/>
  <c r="G265" i="20" s="1"/>
  <c r="E265" i="20"/>
  <c r="A65" i="27"/>
  <c r="I65" i="27"/>
  <c r="I265" i="20" s="1"/>
  <c r="E288" i="20"/>
  <c r="I88" i="27"/>
  <c r="I288" i="20" s="1"/>
  <c r="G88" i="27"/>
  <c r="G288" i="20" s="1"/>
  <c r="A88" i="27"/>
  <c r="F91" i="27"/>
  <c r="F291" i="20" s="1"/>
  <c r="H91" i="27"/>
  <c r="H291" i="20" s="1"/>
  <c r="H292" i="26"/>
  <c r="D193" i="19"/>
  <c r="H492" i="26"/>
  <c r="G321" i="19"/>
  <c r="G521" i="19"/>
  <c r="B121" i="19"/>
  <c r="I447" i="26"/>
  <c r="E148" i="19"/>
  <c r="I247" i="26"/>
  <c r="J46" i="27"/>
  <c r="J246" i="20" s="1"/>
  <c r="F89" i="27"/>
  <c r="F289" i="20" s="1"/>
  <c r="H89" i="27"/>
  <c r="H289" i="20" s="1"/>
  <c r="D191" i="19"/>
  <c r="H290" i="26"/>
  <c r="H490" i="26"/>
  <c r="F51" i="27"/>
  <c r="F251" i="20" s="1"/>
  <c r="H452" i="26"/>
  <c r="D153" i="19"/>
  <c r="H252" i="26"/>
  <c r="H51" i="27"/>
  <c r="H251" i="20" s="1"/>
  <c r="G353" i="19"/>
  <c r="B153" i="19"/>
  <c r="G553" i="19"/>
  <c r="G12" i="27"/>
  <c r="G212" i="20" s="1"/>
  <c r="A12" i="27"/>
  <c r="E212" i="20"/>
  <c r="I12" i="27"/>
  <c r="I212" i="20" s="1"/>
  <c r="G10" i="27"/>
  <c r="G210" i="20" s="1"/>
  <c r="E210" i="20"/>
  <c r="A10" i="27"/>
  <c r="I10" i="27"/>
  <c r="I210" i="20" s="1"/>
  <c r="J26" i="27"/>
  <c r="J226" i="20" s="1"/>
  <c r="E128" i="19"/>
  <c r="I227" i="26"/>
  <c r="I427" i="26"/>
  <c r="J60" i="27"/>
  <c r="J260" i="20" s="1"/>
  <c r="I461" i="26"/>
  <c r="I261" i="26"/>
  <c r="E162" i="19"/>
  <c r="G63" i="27"/>
  <c r="G263" i="20" s="1"/>
  <c r="I63" i="27"/>
  <c r="I263" i="20" s="1"/>
  <c r="E263" i="20"/>
  <c r="A63" i="27"/>
  <c r="B163" i="19"/>
  <c r="G563" i="19"/>
  <c r="G363" i="19"/>
  <c r="I483" i="26"/>
  <c r="E184" i="19"/>
  <c r="I283" i="26"/>
  <c r="J82" i="27"/>
  <c r="J282" i="20" s="1"/>
  <c r="AJ103" i="35"/>
  <c r="AL103" i="35"/>
  <c r="R103" i="35"/>
  <c r="N103" i="35"/>
  <c r="J103" i="35"/>
  <c r="BH103" i="35"/>
  <c r="L103" i="35"/>
  <c r="AP103" i="35"/>
  <c r="AN103" i="35"/>
  <c r="P103" i="35"/>
  <c r="S103" i="35"/>
  <c r="AA103" i="35" s="1"/>
  <c r="AQ103" i="35"/>
  <c r="AY103" i="35" s="1"/>
  <c r="AH103" i="35"/>
  <c r="AP26" i="35"/>
  <c r="AQ26" i="35" s="1"/>
  <c r="AY26" i="35" s="1"/>
  <c r="AN26" i="35"/>
  <c r="P26" i="35"/>
  <c r="BH26" i="35"/>
  <c r="N26" i="35"/>
  <c r="J26" i="35"/>
  <c r="R26" i="35"/>
  <c r="S26" i="35" s="1"/>
  <c r="AA26" i="35" s="1"/>
  <c r="AJ26" i="35"/>
  <c r="L26" i="35"/>
  <c r="AH26" i="35"/>
  <c r="AL26" i="35"/>
  <c r="R55" i="35"/>
  <c r="BH55" i="35"/>
  <c r="AP55" i="35"/>
  <c r="L55" i="35"/>
  <c r="N55" i="35"/>
  <c r="AJ55" i="35"/>
  <c r="AN55" i="35"/>
  <c r="P55" i="35"/>
  <c r="S55" i="35"/>
  <c r="AA55" i="35" s="1"/>
  <c r="J55" i="35"/>
  <c r="AQ55" i="35"/>
  <c r="AY55" i="35" s="1"/>
  <c r="AH55" i="35"/>
  <c r="AL55" i="35"/>
  <c r="AH57" i="35"/>
  <c r="N57" i="35"/>
  <c r="J57" i="35"/>
  <c r="AP57" i="35"/>
  <c r="AL57" i="35"/>
  <c r="R57" i="35"/>
  <c r="S57" i="35"/>
  <c r="AA57" i="35" s="1"/>
  <c r="L57" i="35"/>
  <c r="AJ57" i="35"/>
  <c r="AN57" i="35"/>
  <c r="P57" i="35"/>
  <c r="AQ57" i="35"/>
  <c r="AY57" i="35" s="1"/>
  <c r="BH57" i="35"/>
  <c r="AH96" i="35"/>
  <c r="AP96" i="35"/>
  <c r="L96" i="35"/>
  <c r="BH96" i="35"/>
  <c r="R96" i="35"/>
  <c r="P96" i="35"/>
  <c r="AN96" i="35"/>
  <c r="AQ96" i="35"/>
  <c r="AY96" i="35" s="1"/>
  <c r="S96" i="35"/>
  <c r="AA96" i="35" s="1"/>
  <c r="AJ96" i="35"/>
  <c r="J96" i="35"/>
  <c r="AL96" i="35"/>
  <c r="N96" i="35"/>
  <c r="AP69" i="35"/>
  <c r="L69" i="35"/>
  <c r="AJ69" i="35"/>
  <c r="AH69" i="35"/>
  <c r="N69" i="35"/>
  <c r="R69" i="35"/>
  <c r="BH69" i="35"/>
  <c r="AN69" i="35"/>
  <c r="P69" i="35"/>
  <c r="AQ69" i="35"/>
  <c r="AY69" i="35" s="1"/>
  <c r="S69" i="35"/>
  <c r="AA69" i="35" s="1"/>
  <c r="J69" i="35"/>
  <c r="AL69" i="35"/>
  <c r="N37" i="35"/>
  <c r="R37" i="35"/>
  <c r="AP37" i="35"/>
  <c r="L37" i="35"/>
  <c r="AN37" i="35"/>
  <c r="P37" i="35"/>
  <c r="AQ37" i="35"/>
  <c r="AY37" i="35" s="1"/>
  <c r="J37" i="35"/>
  <c r="S37" i="35"/>
  <c r="AA37" i="35" s="1"/>
  <c r="AJ37" i="35"/>
  <c r="AH37" i="35"/>
  <c r="AL37" i="35"/>
  <c r="BH37" i="35"/>
  <c r="F65" i="27"/>
  <c r="F265" i="20" s="1"/>
  <c r="H65" i="27"/>
  <c r="H265" i="20" s="1"/>
  <c r="H466" i="26"/>
  <c r="H266" i="26"/>
  <c r="D167" i="19"/>
  <c r="B167" i="19"/>
  <c r="G567" i="19"/>
  <c r="G367" i="19"/>
  <c r="J97" i="27"/>
  <c r="J297" i="20" s="1"/>
  <c r="I298" i="26"/>
  <c r="I498" i="26"/>
  <c r="E199" i="19"/>
  <c r="F77" i="27"/>
  <c r="F277" i="20" s="1"/>
  <c r="H478" i="26"/>
  <c r="H278" i="26"/>
  <c r="D179" i="19"/>
  <c r="H77" i="27"/>
  <c r="H277" i="20" s="1"/>
  <c r="G64" i="27"/>
  <c r="G264" i="20" s="1"/>
  <c r="E264" i="20"/>
  <c r="I64" i="27"/>
  <c r="I264" i="20" s="1"/>
  <c r="A64" i="27"/>
  <c r="H45" i="27"/>
  <c r="H245" i="20" s="1"/>
  <c r="H246" i="26"/>
  <c r="F45" i="27"/>
  <c r="F245" i="20" s="1"/>
  <c r="H446" i="26"/>
  <c r="D147" i="19"/>
  <c r="E113" i="19"/>
  <c r="J11" i="27"/>
  <c r="J211" i="20" s="1"/>
  <c r="I212" i="26"/>
  <c r="I412" i="26"/>
  <c r="G52" i="27"/>
  <c r="G252" i="20" s="1"/>
  <c r="A52" i="27"/>
  <c r="I52" i="27"/>
  <c r="I252" i="20" s="1"/>
  <c r="E252" i="20"/>
  <c r="G96" i="27"/>
  <c r="G296" i="20" s="1"/>
  <c r="E296" i="20"/>
  <c r="I96" i="27"/>
  <c r="I296" i="20" s="1"/>
  <c r="A96" i="27"/>
  <c r="J52" i="27"/>
  <c r="J252" i="20" s="1"/>
  <c r="I253" i="26"/>
  <c r="I453" i="26"/>
  <c r="E154" i="19"/>
  <c r="I21" i="27"/>
  <c r="I221" i="20" s="1"/>
  <c r="A21" i="27"/>
  <c r="E221" i="20"/>
  <c r="G21" i="27"/>
  <c r="G221" i="20" s="1"/>
  <c r="B147" i="19"/>
  <c r="G547" i="19"/>
  <c r="G347" i="19"/>
  <c r="G9" i="27"/>
  <c r="G209" i="20" s="1"/>
  <c r="A9" i="27"/>
  <c r="E209" i="20"/>
  <c r="I9" i="27"/>
  <c r="I209" i="20" s="1"/>
  <c r="I94" i="27"/>
  <c r="I294" i="20" s="1"/>
  <c r="G94" i="27"/>
  <c r="G294" i="20" s="1"/>
  <c r="E294" i="20"/>
  <c r="A94" i="27"/>
  <c r="J48" i="27"/>
  <c r="J248" i="20" s="1"/>
  <c r="E150" i="19"/>
  <c r="I249" i="26"/>
  <c r="I449" i="26"/>
  <c r="J84" i="35"/>
  <c r="AP84" i="35"/>
  <c r="R84" i="35"/>
  <c r="P84" i="35"/>
  <c r="AN84" i="35"/>
  <c r="S84" i="35"/>
  <c r="AA84" i="35" s="1"/>
  <c r="AQ84" i="35"/>
  <c r="AY84" i="35" s="1"/>
  <c r="AL84" i="35"/>
  <c r="AH84" i="35"/>
  <c r="AJ84" i="35"/>
  <c r="N84" i="35"/>
  <c r="BH84" i="35"/>
  <c r="L84" i="35"/>
  <c r="AJ16" i="35"/>
  <c r="AL16" i="35"/>
  <c r="L16" i="35"/>
  <c r="AN16" i="35"/>
  <c r="P16" i="35"/>
  <c r="J16" i="35"/>
  <c r="N16" i="35"/>
  <c r="R16" i="35"/>
  <c r="S16" i="35" s="1"/>
  <c r="AA16" i="35" s="1"/>
  <c r="BH16" i="35"/>
  <c r="AH16" i="35"/>
  <c r="AP16" i="35"/>
  <c r="AQ16" i="35" s="1"/>
  <c r="AY16" i="35" s="1"/>
  <c r="S59" i="35"/>
  <c r="AA59" i="35" s="1"/>
  <c r="L59" i="35"/>
  <c r="N59" i="35"/>
  <c r="BH59" i="35"/>
  <c r="AP59" i="35"/>
  <c r="AL59" i="35"/>
  <c r="AH59" i="35"/>
  <c r="R59" i="35"/>
  <c r="AJ59" i="35"/>
  <c r="J59" i="35"/>
  <c r="AQ59" i="35"/>
  <c r="AY59" i="35" s="1"/>
  <c r="P59" i="35"/>
  <c r="AN59" i="35"/>
  <c r="AP48" i="35"/>
  <c r="AL48" i="35"/>
  <c r="AJ48" i="35"/>
  <c r="N48" i="35"/>
  <c r="AH48" i="35"/>
  <c r="L48" i="35"/>
  <c r="R48" i="35"/>
  <c r="P48" i="35"/>
  <c r="AN48" i="35"/>
  <c r="S48" i="35"/>
  <c r="AA48" i="35" s="1"/>
  <c r="AQ48" i="35"/>
  <c r="AY48" i="35" s="1"/>
  <c r="J48" i="35"/>
  <c r="BH48" i="35"/>
  <c r="AH40" i="35"/>
  <c r="R40" i="35"/>
  <c r="P40" i="35"/>
  <c r="AN40" i="35"/>
  <c r="AQ40" i="35"/>
  <c r="AY40" i="35" s="1"/>
  <c r="S40" i="35"/>
  <c r="AA40" i="35" s="1"/>
  <c r="AL40" i="35"/>
  <c r="L40" i="35"/>
  <c r="AJ40" i="35"/>
  <c r="BH40" i="35"/>
  <c r="J40" i="35"/>
  <c r="AP40" i="35"/>
  <c r="N40" i="35"/>
  <c r="AP47" i="35"/>
  <c r="BH47" i="35"/>
  <c r="N47" i="35"/>
  <c r="AJ47" i="35"/>
  <c r="P47" i="35"/>
  <c r="AN47" i="35"/>
  <c r="S47" i="35"/>
  <c r="AA47" i="35" s="1"/>
  <c r="L47" i="35"/>
  <c r="R47" i="35"/>
  <c r="AH47" i="35"/>
  <c r="AQ47" i="35"/>
  <c r="AY47" i="35" s="1"/>
  <c r="AL47" i="35"/>
  <c r="J47" i="35"/>
  <c r="P89" i="35"/>
  <c r="BH89" i="35"/>
  <c r="AN89" i="35"/>
  <c r="AJ89" i="35"/>
  <c r="AL89" i="35"/>
  <c r="AQ89" i="35"/>
  <c r="AY89" i="35" s="1"/>
  <c r="J89" i="35"/>
  <c r="S89" i="35"/>
  <c r="AA89" i="35" s="1"/>
  <c r="N89" i="35"/>
  <c r="R89" i="35"/>
  <c r="AP89" i="35"/>
  <c r="AH89" i="35"/>
  <c r="L89" i="35"/>
  <c r="G593" i="19"/>
  <c r="B193" i="19"/>
  <c r="G393" i="19"/>
  <c r="F33" i="27"/>
  <c r="F233" i="20" s="1"/>
  <c r="H33" i="27"/>
  <c r="H233" i="20" s="1"/>
  <c r="D135" i="19"/>
  <c r="H434" i="26"/>
  <c r="H234" i="26"/>
  <c r="B178" i="19"/>
  <c r="G378" i="19"/>
  <c r="G578" i="19"/>
  <c r="B166" i="19"/>
  <c r="G366" i="19"/>
  <c r="G566" i="19"/>
  <c r="I11" i="27"/>
  <c r="I211" i="20" s="1"/>
  <c r="G11" i="27"/>
  <c r="G211" i="20" s="1"/>
  <c r="A11" i="27"/>
  <c r="E211" i="20"/>
  <c r="E175" i="19"/>
  <c r="I474" i="26"/>
  <c r="I274" i="26"/>
  <c r="J73" i="27"/>
  <c r="J273" i="20" s="1"/>
  <c r="J72" i="27"/>
  <c r="J272" i="20" s="1"/>
  <c r="I473" i="26"/>
  <c r="E174" i="19"/>
  <c r="I273" i="26"/>
  <c r="F36" i="27"/>
  <c r="F236" i="20" s="1"/>
  <c r="D138" i="19"/>
  <c r="H437" i="26"/>
  <c r="H36" i="27"/>
  <c r="H236" i="20" s="1"/>
  <c r="H237" i="26"/>
  <c r="D119" i="19"/>
  <c r="H218" i="26"/>
  <c r="H418" i="26"/>
  <c r="H17" i="27"/>
  <c r="H217" i="20" s="1"/>
  <c r="F17" i="27"/>
  <c r="F217" i="20" s="1"/>
  <c r="H22" i="27"/>
  <c r="H222" i="20" s="1"/>
  <c r="D124" i="19"/>
  <c r="H223" i="26"/>
  <c r="H423" i="26"/>
  <c r="F22" i="27"/>
  <c r="F222" i="20" s="1"/>
  <c r="G41" i="27"/>
  <c r="G241" i="20" s="1"/>
  <c r="I41" i="27"/>
  <c r="I241" i="20" s="1"/>
  <c r="A41" i="27"/>
  <c r="E241" i="20"/>
  <c r="H412" i="26"/>
  <c r="F11" i="27"/>
  <c r="F211" i="20" s="1"/>
  <c r="H11" i="27"/>
  <c r="H211" i="20" s="1"/>
  <c r="H212" i="26"/>
  <c r="D113" i="19"/>
  <c r="I85" i="27"/>
  <c r="I285" i="20" s="1"/>
  <c r="G85" i="27"/>
  <c r="G285" i="20" s="1"/>
  <c r="E285" i="20"/>
  <c r="A85" i="27"/>
  <c r="H32" i="27"/>
  <c r="H232" i="20" s="1"/>
  <c r="H433" i="26"/>
  <c r="H233" i="26"/>
  <c r="D134" i="19"/>
  <c r="F32" i="27"/>
  <c r="F232" i="20" s="1"/>
  <c r="H440" i="26"/>
  <c r="D141" i="19"/>
  <c r="H39" i="27"/>
  <c r="H239" i="20" s="1"/>
  <c r="F39" i="27"/>
  <c r="F239" i="20" s="1"/>
  <c r="H240" i="26"/>
  <c r="G523" i="19"/>
  <c r="B123" i="19"/>
  <c r="G323" i="19"/>
  <c r="B114" i="19"/>
  <c r="G514" i="19"/>
  <c r="G314" i="19"/>
  <c r="E132" i="19"/>
  <c r="I431" i="26"/>
  <c r="J30" i="27"/>
  <c r="J230" i="20" s="1"/>
  <c r="I231" i="26"/>
  <c r="J44" i="27"/>
  <c r="J244" i="20" s="1"/>
  <c r="I245" i="26"/>
  <c r="E146" i="19"/>
  <c r="I445" i="26"/>
  <c r="F83" i="27"/>
  <c r="F283" i="20" s="1"/>
  <c r="H83" i="27"/>
  <c r="H283" i="20" s="1"/>
  <c r="H284" i="26"/>
  <c r="D185" i="19"/>
  <c r="H484" i="26"/>
  <c r="I61" i="27"/>
  <c r="I261" i="20" s="1"/>
  <c r="A61" i="27"/>
  <c r="E261" i="20"/>
  <c r="G61" i="27"/>
  <c r="G261" i="20" s="1"/>
  <c r="I280" i="26"/>
  <c r="E181" i="19"/>
  <c r="I480" i="26"/>
  <c r="J79" i="27"/>
  <c r="J279" i="20" s="1"/>
  <c r="I492" i="26"/>
  <c r="I292" i="26"/>
  <c r="J91" i="27"/>
  <c r="J291" i="20" s="1"/>
  <c r="E193" i="19"/>
  <c r="S52" i="35"/>
  <c r="AA52" i="35" s="1"/>
  <c r="R52" i="35"/>
  <c r="J52" i="35"/>
  <c r="N52" i="35"/>
  <c r="AP52" i="35"/>
  <c r="L52" i="35"/>
  <c r="AL52" i="35"/>
  <c r="AJ52" i="35"/>
  <c r="AQ52" i="35"/>
  <c r="AY52" i="35" s="1"/>
  <c r="AH52" i="35"/>
  <c r="BH52" i="35"/>
  <c r="AN52" i="35"/>
  <c r="P52" i="35"/>
  <c r="S46" i="35"/>
  <c r="AA46" i="35" s="1"/>
  <c r="AQ46" i="35"/>
  <c r="AY46" i="35" s="1"/>
  <c r="AJ46" i="35"/>
  <c r="R46" i="35"/>
  <c r="J46" i="35"/>
  <c r="N46" i="35"/>
  <c r="AH46" i="35"/>
  <c r="BH46" i="35"/>
  <c r="AP46" i="35"/>
  <c r="L46" i="35"/>
  <c r="AL46" i="35"/>
  <c r="AN46" i="35"/>
  <c r="P46" i="35"/>
  <c r="L65" i="35"/>
  <c r="N65" i="35"/>
  <c r="AP65" i="35"/>
  <c r="J65" i="35"/>
  <c r="AH65" i="35"/>
  <c r="R65" i="35"/>
  <c r="AL65" i="35"/>
  <c r="BH65" i="35"/>
  <c r="P65" i="35"/>
  <c r="AN65" i="35"/>
  <c r="S65" i="35"/>
  <c r="AA65" i="35" s="1"/>
  <c r="AQ65" i="35"/>
  <c r="AY65" i="35" s="1"/>
  <c r="AJ65" i="35"/>
  <c r="AH34" i="35"/>
  <c r="L34" i="35"/>
  <c r="AP34" i="35"/>
  <c r="BH34" i="35"/>
  <c r="P34" i="35"/>
  <c r="AN34" i="35"/>
  <c r="S34" i="35"/>
  <c r="AA34" i="35" s="1"/>
  <c r="AQ34" i="35"/>
  <c r="AY34" i="35" s="1"/>
  <c r="AJ34" i="35"/>
  <c r="R34" i="35"/>
  <c r="AL34" i="35"/>
  <c r="N34" i="35"/>
  <c r="J34" i="35"/>
  <c r="P42" i="35"/>
  <c r="S42" i="35"/>
  <c r="AA42" i="35" s="1"/>
  <c r="N42" i="35"/>
  <c r="J42" i="35"/>
  <c r="L42" i="35"/>
  <c r="AJ42" i="35"/>
  <c r="AH42" i="35"/>
  <c r="R42" i="35"/>
  <c r="AP42" i="35"/>
  <c r="BH42" i="35"/>
  <c r="AL42" i="35"/>
  <c r="AN42" i="35"/>
  <c r="AQ42" i="35"/>
  <c r="AY42" i="35" s="1"/>
  <c r="AL25" i="35"/>
  <c r="AJ25" i="35"/>
  <c r="P25" i="35"/>
  <c r="AN25" i="35"/>
  <c r="L25" i="35"/>
  <c r="N25" i="35"/>
  <c r="AP25" i="35"/>
  <c r="AQ25" i="35" s="1"/>
  <c r="AY25" i="35" s="1"/>
  <c r="AH25" i="35"/>
  <c r="J25" i="35"/>
  <c r="R25" i="35"/>
  <c r="S25" i="35" s="1"/>
  <c r="AA25" i="35" s="1"/>
  <c r="BH25" i="35"/>
  <c r="H63" i="27"/>
  <c r="H263" i="20" s="1"/>
  <c r="F63" i="27"/>
  <c r="F263" i="20" s="1"/>
  <c r="H464" i="26"/>
  <c r="H264" i="26"/>
  <c r="D165" i="19"/>
  <c r="G517" i="19"/>
  <c r="B117" i="19"/>
  <c r="G317" i="19"/>
  <c r="J88" i="27"/>
  <c r="J288" i="20" s="1"/>
  <c r="I489" i="26"/>
  <c r="I289" i="26"/>
  <c r="E190" i="19"/>
  <c r="H84" i="27"/>
  <c r="H284" i="20" s="1"/>
  <c r="D186" i="19"/>
  <c r="H485" i="26"/>
  <c r="H285" i="26"/>
  <c r="F84" i="27"/>
  <c r="F284" i="20" s="1"/>
  <c r="F27" i="27"/>
  <c r="F227" i="20" s="1"/>
  <c r="H27" i="27"/>
  <c r="H227" i="20" s="1"/>
  <c r="H228" i="26"/>
  <c r="H428" i="26"/>
  <c r="D129" i="19"/>
  <c r="I230" i="26"/>
  <c r="J29" i="27"/>
  <c r="J229" i="20" s="1"/>
  <c r="I430" i="26"/>
  <c r="E131" i="19"/>
  <c r="G530" i="19"/>
  <c r="B130" i="19"/>
  <c r="G330" i="19"/>
  <c r="G372" i="19"/>
  <c r="B172" i="19"/>
  <c r="G572" i="19"/>
  <c r="J57" i="27"/>
  <c r="J257" i="20" s="1"/>
  <c r="I258" i="26"/>
  <c r="I458" i="26"/>
  <c r="E159" i="19"/>
  <c r="E272" i="20"/>
  <c r="G72" i="27"/>
  <c r="G272" i="20" s="1"/>
  <c r="I72" i="27"/>
  <c r="I272" i="20" s="1"/>
  <c r="A72" i="27"/>
  <c r="G101" i="27"/>
  <c r="G301" i="20" s="1"/>
  <c r="E301" i="20"/>
  <c r="A101" i="27"/>
  <c r="I101" i="27"/>
  <c r="I301" i="20" s="1"/>
  <c r="B191" i="19"/>
  <c r="G591" i="19"/>
  <c r="G391" i="19"/>
  <c r="I70" i="27"/>
  <c r="I270" i="20" s="1"/>
  <c r="A70" i="27"/>
  <c r="E270" i="20"/>
  <c r="G70" i="27"/>
  <c r="G270" i="20" s="1"/>
  <c r="F28" i="27"/>
  <c r="F228" i="20" s="1"/>
  <c r="H28" i="27"/>
  <c r="H228" i="20" s="1"/>
  <c r="H229" i="26"/>
  <c r="D130" i="19"/>
  <c r="H429" i="26"/>
  <c r="B174" i="19"/>
  <c r="G574" i="19"/>
  <c r="G374" i="19"/>
  <c r="D143" i="19"/>
  <c r="H442" i="26"/>
  <c r="F41" i="27"/>
  <c r="F241" i="20" s="1"/>
  <c r="H41" i="27"/>
  <c r="H241" i="20" s="1"/>
  <c r="H242" i="26"/>
  <c r="I232" i="26"/>
  <c r="E133" i="19"/>
  <c r="J31" i="27"/>
  <c r="J231" i="20" s="1"/>
  <c r="I432" i="26"/>
  <c r="B143" i="19"/>
  <c r="G543" i="19"/>
  <c r="G343" i="19"/>
  <c r="G516" i="19"/>
  <c r="G316" i="19"/>
  <c r="B116" i="19"/>
  <c r="G32" i="27"/>
  <c r="G232" i="20" s="1"/>
  <c r="I32" i="27"/>
  <c r="I232" i="20" s="1"/>
  <c r="A32" i="27"/>
  <c r="E232" i="20"/>
  <c r="F70" i="27"/>
  <c r="F270" i="20" s="1"/>
  <c r="H70" i="27"/>
  <c r="H270" i="20" s="1"/>
  <c r="D172" i="19"/>
  <c r="H271" i="26"/>
  <c r="H471" i="26"/>
  <c r="H18" i="27"/>
  <c r="H218" i="20" s="1"/>
  <c r="F18" i="27"/>
  <c r="F218" i="20" s="1"/>
  <c r="H419" i="26"/>
  <c r="D120" i="19"/>
  <c r="H219" i="26"/>
  <c r="H61" i="27"/>
  <c r="H261" i="20" s="1"/>
  <c r="H262" i="26"/>
  <c r="F61" i="27"/>
  <c r="F261" i="20" s="1"/>
  <c r="H462" i="26"/>
  <c r="D163" i="19"/>
  <c r="G365" i="19"/>
  <c r="B165" i="19"/>
  <c r="G565" i="19"/>
  <c r="H415" i="26"/>
  <c r="F14" i="27"/>
  <c r="F214" i="20" s="1"/>
  <c r="H14" i="27"/>
  <c r="H214" i="20" s="1"/>
  <c r="H215" i="26"/>
  <c r="D116" i="19"/>
  <c r="E242" i="20"/>
  <c r="G42" i="27"/>
  <c r="G242" i="20" s="1"/>
  <c r="I42" i="27"/>
  <c r="I242" i="20" s="1"/>
  <c r="A42" i="27"/>
  <c r="AH68" i="35"/>
  <c r="N68" i="35"/>
  <c r="AN68" i="35"/>
  <c r="P68" i="35"/>
  <c r="S68" i="35"/>
  <c r="AA68" i="35" s="1"/>
  <c r="AQ68" i="35"/>
  <c r="AY68" i="35" s="1"/>
  <c r="AJ68" i="35"/>
  <c r="AL68" i="35"/>
  <c r="J68" i="35"/>
  <c r="AP68" i="35"/>
  <c r="L68" i="35"/>
  <c r="R68" i="35"/>
  <c r="BH68" i="35"/>
  <c r="AL64" i="35"/>
  <c r="S64" i="35"/>
  <c r="AA64" i="35" s="1"/>
  <c r="N64" i="35"/>
  <c r="BH64" i="35"/>
  <c r="AJ64" i="35"/>
  <c r="L64" i="35"/>
  <c r="AP64" i="35"/>
  <c r="R64" i="35"/>
  <c r="J64" i="35"/>
  <c r="AH64" i="35"/>
  <c r="AN64" i="35"/>
  <c r="P64" i="35"/>
  <c r="AQ64" i="35"/>
  <c r="AY64" i="35" s="1"/>
  <c r="AH70" i="35"/>
  <c r="AL70" i="35"/>
  <c r="AN70" i="35"/>
  <c r="P70" i="35"/>
  <c r="AQ70" i="35"/>
  <c r="AY70" i="35" s="1"/>
  <c r="S70" i="35"/>
  <c r="AA70" i="35" s="1"/>
  <c r="BH70" i="35"/>
  <c r="L70" i="35"/>
  <c r="R70" i="35"/>
  <c r="J70" i="35"/>
  <c r="AP70" i="35"/>
  <c r="N70" i="35"/>
  <c r="AJ70" i="35"/>
  <c r="L5" i="35"/>
  <c r="AJ5" i="35"/>
  <c r="J5" i="35"/>
  <c r="AL5" i="35"/>
  <c r="N5" i="35"/>
  <c r="AP5" i="35"/>
  <c r="AQ5" i="35" s="1"/>
  <c r="AY5" i="35" s="1"/>
  <c r="AH5" i="35"/>
  <c r="R5" i="35"/>
  <c r="S5" i="35" s="1"/>
  <c r="AA5" i="35" s="1"/>
  <c r="AN5" i="35"/>
  <c r="P5" i="35"/>
  <c r="S30" i="35"/>
  <c r="AA30" i="35" s="1"/>
  <c r="AQ30" i="35"/>
  <c r="AY30" i="35" s="1"/>
  <c r="AL30" i="35"/>
  <c r="BH30" i="35"/>
  <c r="AP30" i="35"/>
  <c r="R30" i="35"/>
  <c r="AJ30" i="35"/>
  <c r="J30" i="35"/>
  <c r="N30" i="35"/>
  <c r="L30" i="35"/>
  <c r="AH30" i="35"/>
  <c r="AN30" i="35"/>
  <c r="P30" i="35"/>
  <c r="J14" i="35"/>
  <c r="AJ14" i="35"/>
  <c r="AL14" i="35"/>
  <c r="AH14" i="35"/>
  <c r="AP14" i="35"/>
  <c r="AQ14" i="35" s="1"/>
  <c r="AY14" i="35" s="1"/>
  <c r="R14" i="35"/>
  <c r="S14" i="35" s="1"/>
  <c r="AA14" i="35" s="1"/>
  <c r="BH14" i="35"/>
  <c r="L14" i="35"/>
  <c r="N14" i="35"/>
  <c r="AN14" i="35"/>
  <c r="P14" i="35"/>
  <c r="H74" i="27"/>
  <c r="H274" i="20" s="1"/>
  <c r="H475" i="26"/>
  <c r="H275" i="26"/>
  <c r="D176" i="19"/>
  <c r="F74" i="27"/>
  <c r="F274" i="20" s="1"/>
  <c r="J75" i="27"/>
  <c r="J275" i="20" s="1"/>
  <c r="E177" i="19"/>
  <c r="I276" i="26"/>
  <c r="I476" i="26"/>
  <c r="B125" i="19"/>
  <c r="G525" i="19"/>
  <c r="G325" i="19"/>
  <c r="I59" i="27"/>
  <c r="I259" i="20" s="1"/>
  <c r="E259" i="20"/>
  <c r="A59" i="27"/>
  <c r="G59" i="27"/>
  <c r="G259" i="20" s="1"/>
  <c r="J77" i="27"/>
  <c r="J277" i="20" s="1"/>
  <c r="E179" i="19"/>
  <c r="I278" i="26"/>
  <c r="I478" i="26"/>
  <c r="J23" i="27"/>
  <c r="J223" i="20" s="1"/>
  <c r="E125" i="19"/>
  <c r="I424" i="26"/>
  <c r="I224" i="26"/>
  <c r="H463" i="26"/>
  <c r="D164" i="19"/>
  <c r="F62" i="27"/>
  <c r="F262" i="20" s="1"/>
  <c r="H62" i="27"/>
  <c r="H262" i="20" s="1"/>
  <c r="H263" i="26"/>
  <c r="A54" i="27"/>
  <c r="E254" i="20"/>
  <c r="G54" i="27"/>
  <c r="G254" i="20" s="1"/>
  <c r="I54" i="27"/>
  <c r="I254" i="20" s="1"/>
  <c r="B164" i="19"/>
  <c r="G364" i="19"/>
  <c r="G564" i="19"/>
  <c r="I71" i="27"/>
  <c r="I271" i="20" s="1"/>
  <c r="E271" i="20"/>
  <c r="A71" i="27"/>
  <c r="G71" i="27"/>
  <c r="G271" i="20" s="1"/>
  <c r="B124" i="19"/>
  <c r="G324" i="19"/>
  <c r="G524" i="19"/>
  <c r="G554" i="19"/>
  <c r="G354" i="19"/>
  <c r="B154" i="19"/>
  <c r="G598" i="19"/>
  <c r="B198" i="19"/>
  <c r="G398" i="19"/>
  <c r="I272" i="26"/>
  <c r="E173" i="19"/>
  <c r="J71" i="27"/>
  <c r="J271" i="20" s="1"/>
  <c r="I472" i="26"/>
  <c r="J87" i="27"/>
  <c r="J287" i="20" s="1"/>
  <c r="E189" i="19"/>
  <c r="I488" i="26"/>
  <c r="I288" i="26"/>
  <c r="B134" i="19"/>
  <c r="G534" i="19"/>
  <c r="G334" i="19"/>
  <c r="B146" i="19"/>
  <c r="G346" i="19"/>
  <c r="G546" i="19"/>
  <c r="B112" i="19"/>
  <c r="G312" i="19"/>
  <c r="G512" i="19"/>
  <c r="H211" i="26"/>
  <c r="D112" i="19"/>
  <c r="H411" i="26"/>
  <c r="H10" i="27"/>
  <c r="H210" i="20" s="1"/>
  <c r="F10" i="27"/>
  <c r="F210" i="20" s="1"/>
  <c r="J59" i="27"/>
  <c r="J259" i="20" s="1"/>
  <c r="I260" i="26"/>
  <c r="I460" i="26"/>
  <c r="E161" i="19"/>
  <c r="G16" i="27"/>
  <c r="G216" i="20" s="1"/>
  <c r="A16" i="27"/>
  <c r="I16" i="27"/>
  <c r="I216" i="20" s="1"/>
  <c r="E216" i="20"/>
  <c r="H489" i="26"/>
  <c r="H88" i="27"/>
  <c r="H288" i="20" s="1"/>
  <c r="F88" i="27"/>
  <c r="F288" i="20" s="1"/>
  <c r="D190" i="19"/>
  <c r="H289" i="26"/>
  <c r="S35" i="35"/>
  <c r="AA35" i="35" s="1"/>
  <c r="AL35" i="35"/>
  <c r="AH35" i="35"/>
  <c r="R35" i="35"/>
  <c r="N35" i="35"/>
  <c r="AJ35" i="35"/>
  <c r="L35" i="35"/>
  <c r="BH35" i="35"/>
  <c r="AQ35" i="35"/>
  <c r="AY35" i="35" s="1"/>
  <c r="AP35" i="35"/>
  <c r="J35" i="35"/>
  <c r="AN35" i="35"/>
  <c r="P35" i="35"/>
  <c r="N21" i="35"/>
  <c r="AP21" i="35"/>
  <c r="AQ21" i="35" s="1"/>
  <c r="AY21" i="35" s="1"/>
  <c r="BH21" i="35"/>
  <c r="AH21" i="35"/>
  <c r="AJ21" i="35"/>
  <c r="P21" i="35"/>
  <c r="AN21" i="35"/>
  <c r="J21" i="35"/>
  <c r="L21" i="35"/>
  <c r="AL21" i="35"/>
  <c r="R21" i="35"/>
  <c r="S21" i="35" s="1"/>
  <c r="AA21" i="35" s="1"/>
  <c r="S58" i="35"/>
  <c r="AA58" i="35" s="1"/>
  <c r="AH58" i="35"/>
  <c r="AJ58" i="35"/>
  <c r="R58" i="35"/>
  <c r="N58" i="35"/>
  <c r="AP58" i="35"/>
  <c r="AQ58" i="35"/>
  <c r="AY58" i="35" s="1"/>
  <c r="BH58" i="35"/>
  <c r="AL58" i="35"/>
  <c r="J58" i="35"/>
  <c r="L58" i="35"/>
  <c r="P58" i="35"/>
  <c r="AN58" i="35"/>
  <c r="S97" i="35"/>
  <c r="AA97" i="35" s="1"/>
  <c r="AP97" i="35"/>
  <c r="N97" i="35"/>
  <c r="AH97" i="35"/>
  <c r="AJ97" i="35"/>
  <c r="AL97" i="35"/>
  <c r="J97" i="35"/>
  <c r="R97" i="35"/>
  <c r="BH97" i="35"/>
  <c r="L97" i="35"/>
  <c r="AQ97" i="35"/>
  <c r="AY97" i="35" s="1"/>
  <c r="AN97" i="35"/>
  <c r="P97" i="35"/>
  <c r="J50" i="35"/>
  <c r="AJ50" i="35"/>
  <c r="AH50" i="35"/>
  <c r="AL50" i="35"/>
  <c r="L50" i="35"/>
  <c r="BH50" i="35"/>
  <c r="R50" i="35"/>
  <c r="N50" i="35"/>
  <c r="AP50" i="35"/>
  <c r="AN50" i="35"/>
  <c r="P50" i="35"/>
  <c r="AQ50" i="35"/>
  <c r="AY50" i="35" s="1"/>
  <c r="S50" i="35"/>
  <c r="AA50" i="35" s="1"/>
  <c r="S49" i="35"/>
  <c r="AA49" i="35" s="1"/>
  <c r="AQ49" i="35"/>
  <c r="AY49" i="35" s="1"/>
  <c r="AL49" i="35"/>
  <c r="AH49" i="35"/>
  <c r="N49" i="35"/>
  <c r="BH49" i="35"/>
  <c r="AN49" i="35"/>
  <c r="L49" i="35"/>
  <c r="AJ49" i="35"/>
  <c r="AP49" i="35"/>
  <c r="R49" i="35"/>
  <c r="J49" i="35"/>
  <c r="P49" i="35"/>
  <c r="G326" i="19"/>
  <c r="G526" i="19"/>
  <c r="B126" i="19"/>
  <c r="I250" i="26"/>
  <c r="E151" i="19"/>
  <c r="J49" i="27"/>
  <c r="J249" i="20" s="1"/>
  <c r="I450" i="26"/>
  <c r="G23" i="27"/>
  <c r="G223" i="20" s="1"/>
  <c r="A23" i="27"/>
  <c r="E223" i="20"/>
  <c r="I23" i="27"/>
  <c r="I223" i="20" s="1"/>
  <c r="A91" i="27"/>
  <c r="E291" i="20"/>
  <c r="I91" i="27"/>
  <c r="I291" i="20" s="1"/>
  <c r="G91" i="27"/>
  <c r="G291" i="20" s="1"/>
  <c r="H19" i="27"/>
  <c r="H219" i="20" s="1"/>
  <c r="F19" i="27"/>
  <c r="F219" i="20" s="1"/>
  <c r="D121" i="19"/>
  <c r="H220" i="26"/>
  <c r="H420" i="26"/>
  <c r="B152" i="19"/>
  <c r="G552" i="19"/>
  <c r="G352" i="19"/>
  <c r="I102" i="27"/>
  <c r="I302" i="20" s="1"/>
  <c r="G102" i="27"/>
  <c r="G302" i="20" s="1"/>
  <c r="E302" i="20"/>
  <c r="A102" i="27"/>
  <c r="G36" i="27"/>
  <c r="G236" i="20" s="1"/>
  <c r="E236" i="20"/>
  <c r="A36" i="27"/>
  <c r="I36" i="27"/>
  <c r="I236" i="20" s="1"/>
  <c r="H85" i="27"/>
  <c r="H285" i="20" s="1"/>
  <c r="H286" i="26"/>
  <c r="H486" i="26"/>
  <c r="D187" i="19"/>
  <c r="F85" i="27"/>
  <c r="F285" i="20" s="1"/>
  <c r="E244" i="20"/>
  <c r="A44" i="27"/>
  <c r="G44" i="27"/>
  <c r="G244" i="20" s="1"/>
  <c r="I44" i="27"/>
  <c r="I244" i="20" s="1"/>
  <c r="G580" i="19"/>
  <c r="G380" i="19"/>
  <c r="B180" i="19"/>
  <c r="B111" i="19"/>
  <c r="G511" i="19"/>
  <c r="G311" i="19"/>
  <c r="G66" i="27"/>
  <c r="G266" i="20" s="1"/>
  <c r="E266" i="20"/>
  <c r="A66" i="27"/>
  <c r="I66" i="27"/>
  <c r="I266" i="20" s="1"/>
  <c r="G588" i="19"/>
  <c r="G388" i="19"/>
  <c r="B188" i="19"/>
  <c r="H267" i="26"/>
  <c r="F66" i="27"/>
  <c r="F266" i="20" s="1"/>
  <c r="H467" i="26"/>
  <c r="D168" i="19"/>
  <c r="H66" i="27"/>
  <c r="H266" i="20" s="1"/>
  <c r="J78" i="27"/>
  <c r="J278" i="20" s="1"/>
  <c r="E180" i="19"/>
  <c r="I279" i="26"/>
  <c r="I479" i="26"/>
  <c r="J92" i="27"/>
  <c r="J292" i="20" s="1"/>
  <c r="I493" i="26"/>
  <c r="E194" i="19"/>
  <c r="I293" i="26"/>
  <c r="I471" i="26"/>
  <c r="J70" i="27"/>
  <c r="J270" i="20" s="1"/>
  <c r="I271" i="26"/>
  <c r="E172" i="19"/>
  <c r="H29" i="27"/>
  <c r="H229" i="20" s="1"/>
  <c r="F29" i="27"/>
  <c r="F229" i="20" s="1"/>
  <c r="D131" i="19"/>
  <c r="H230" i="26"/>
  <c r="H430" i="26"/>
  <c r="A49" i="27"/>
  <c r="E249" i="20"/>
  <c r="G49" i="27"/>
  <c r="G249" i="20" s="1"/>
  <c r="I49" i="27"/>
  <c r="I249" i="20" s="1"/>
  <c r="J63" i="27"/>
  <c r="J263" i="20" s="1"/>
  <c r="E165" i="19"/>
  <c r="I464" i="26"/>
  <c r="I264" i="26"/>
  <c r="N60" i="35"/>
  <c r="AJ60" i="35"/>
  <c r="AQ60" i="35"/>
  <c r="AY60" i="35" s="1"/>
  <c r="J60" i="35"/>
  <c r="R60" i="35"/>
  <c r="L60" i="35"/>
  <c r="AL60" i="35"/>
  <c r="AP60" i="35"/>
  <c r="BH60" i="35"/>
  <c r="P60" i="35"/>
  <c r="AN60" i="35"/>
  <c r="S60" i="35"/>
  <c r="AA60" i="35" s="1"/>
  <c r="AH60" i="35"/>
  <c r="N67" i="35"/>
  <c r="AL67" i="35"/>
  <c r="R67" i="35"/>
  <c r="L67" i="35"/>
  <c r="AH67" i="35"/>
  <c r="AP67" i="35"/>
  <c r="AN67" i="35"/>
  <c r="P67" i="35"/>
  <c r="S67" i="35"/>
  <c r="AA67" i="35" s="1"/>
  <c r="AQ67" i="35"/>
  <c r="AY67" i="35" s="1"/>
  <c r="J67" i="35"/>
  <c r="BH67" i="35"/>
  <c r="AJ67" i="35"/>
  <c r="AL43" i="35"/>
  <c r="AP43" i="35"/>
  <c r="J43" i="35"/>
  <c r="AJ43" i="35"/>
  <c r="N43" i="35"/>
  <c r="BH43" i="35"/>
  <c r="L43" i="35"/>
  <c r="P43" i="35"/>
  <c r="AN43" i="35"/>
  <c r="S43" i="35"/>
  <c r="AA43" i="35" s="1"/>
  <c r="AQ43" i="35"/>
  <c r="AY43" i="35" s="1"/>
  <c r="AH43" i="35"/>
  <c r="R43" i="35"/>
  <c r="AP15" i="35"/>
  <c r="AQ15" i="35" s="1"/>
  <c r="AY15" i="35" s="1"/>
  <c r="R15" i="35"/>
  <c r="S15" i="35" s="1"/>
  <c r="AA15" i="35" s="1"/>
  <c r="AJ15" i="35"/>
  <c r="AL15" i="35"/>
  <c r="N15" i="35"/>
  <c r="L15" i="35"/>
  <c r="AH15" i="35"/>
  <c r="J15" i="35"/>
  <c r="AN15" i="35"/>
  <c r="P15" i="35"/>
  <c r="BH15" i="35"/>
  <c r="BH24" i="35"/>
  <c r="N24" i="35"/>
  <c r="AL24" i="35"/>
  <c r="J24" i="35"/>
  <c r="L24" i="35"/>
  <c r="AJ24" i="35"/>
  <c r="R24" i="35"/>
  <c r="S24" i="35" s="1"/>
  <c r="AA24" i="35" s="1"/>
  <c r="AP24" i="35"/>
  <c r="AQ24" i="35" s="1"/>
  <c r="AY24" i="35" s="1"/>
  <c r="AH24" i="35"/>
  <c r="P24" i="35"/>
  <c r="AN24" i="35"/>
  <c r="AL13" i="35"/>
  <c r="AP13" i="35"/>
  <c r="AQ13" i="35" s="1"/>
  <c r="AY13" i="35" s="1"/>
  <c r="AH13" i="35"/>
  <c r="AJ13" i="35"/>
  <c r="L13" i="35"/>
  <c r="R13" i="35"/>
  <c r="S13" i="35" s="1"/>
  <c r="AA13" i="35" s="1"/>
  <c r="P13" i="35"/>
  <c r="AN13" i="35"/>
  <c r="J13" i="35"/>
  <c r="BH13" i="35"/>
  <c r="N13" i="35"/>
  <c r="G24" i="27"/>
  <c r="G224" i="20" s="1"/>
  <c r="A24" i="27"/>
  <c r="E224" i="20"/>
  <c r="I24" i="27"/>
  <c r="I224" i="20" s="1"/>
  <c r="J20" i="27"/>
  <c r="J220" i="20" s="1"/>
  <c r="E122" i="19"/>
  <c r="I221" i="26"/>
  <c r="I421" i="26"/>
  <c r="G60" i="27"/>
  <c r="G260" i="20" s="1"/>
  <c r="I60" i="27"/>
  <c r="I260" i="20" s="1"/>
  <c r="A60" i="27"/>
  <c r="E260" i="20"/>
  <c r="F82" i="27"/>
  <c r="F282" i="20" s="1"/>
  <c r="H82" i="27"/>
  <c r="H282" i="20" s="1"/>
  <c r="D184" i="19"/>
  <c r="H283" i="26"/>
  <c r="H483" i="26"/>
  <c r="H75" i="27"/>
  <c r="H275" i="20" s="1"/>
  <c r="F75" i="27"/>
  <c r="F275" i="20" s="1"/>
  <c r="H476" i="26"/>
  <c r="H276" i="26"/>
  <c r="D177" i="19"/>
  <c r="J64" i="27"/>
  <c r="J264" i="20" s="1"/>
  <c r="E166" i="19"/>
  <c r="I265" i="26"/>
  <c r="I465" i="26"/>
  <c r="J27" i="27"/>
  <c r="J227" i="20" s="1"/>
  <c r="I428" i="26"/>
  <c r="E129" i="19"/>
  <c r="I228" i="26"/>
  <c r="G62" i="27"/>
  <c r="G262" i="20" s="1"/>
  <c r="I62" i="27"/>
  <c r="I262" i="20" s="1"/>
  <c r="A62" i="27"/>
  <c r="E262" i="20"/>
  <c r="G373" i="19"/>
  <c r="B173" i="19"/>
  <c r="G573" i="19"/>
  <c r="F55" i="27"/>
  <c r="F255" i="20" s="1"/>
  <c r="H55" i="27"/>
  <c r="H255" i="20" s="1"/>
  <c r="H456" i="26"/>
  <c r="H256" i="26"/>
  <c r="D157" i="19"/>
  <c r="J62" i="27"/>
  <c r="J262" i="20" s="1"/>
  <c r="I463" i="26"/>
  <c r="I263" i="26"/>
  <c r="E164" i="19"/>
  <c r="I58" i="27"/>
  <c r="I258" i="20" s="1"/>
  <c r="G58" i="27"/>
  <c r="G258" i="20" s="1"/>
  <c r="A58" i="27"/>
  <c r="E258" i="20"/>
  <c r="H53" i="27"/>
  <c r="H253" i="20" s="1"/>
  <c r="F53" i="27"/>
  <c r="F253" i="20" s="1"/>
  <c r="H254" i="26"/>
  <c r="H454" i="26"/>
  <c r="D155" i="19"/>
  <c r="J76" i="27"/>
  <c r="J276" i="20" s="1"/>
  <c r="I477" i="26"/>
  <c r="I277" i="26"/>
  <c r="E178" i="19"/>
  <c r="G342" i="19"/>
  <c r="G542" i="19"/>
  <c r="B142" i="19"/>
  <c r="G538" i="19"/>
  <c r="G338" i="19"/>
  <c r="B138" i="19"/>
  <c r="I84" i="27"/>
  <c r="I284" i="20" s="1"/>
  <c r="G84" i="27"/>
  <c r="G284" i="20" s="1"/>
  <c r="A84" i="27"/>
  <c r="E284" i="20"/>
  <c r="A22" i="27"/>
  <c r="G22" i="27"/>
  <c r="G222" i="20" s="1"/>
  <c r="I22" i="27"/>
  <c r="I222" i="20" s="1"/>
  <c r="E222" i="20"/>
  <c r="F80" i="27"/>
  <c r="F280" i="20" s="1"/>
  <c r="D182" i="19"/>
  <c r="H481" i="26"/>
  <c r="H281" i="26"/>
  <c r="H80" i="27"/>
  <c r="H280" i="20" s="1"/>
  <c r="I30" i="27"/>
  <c r="I230" i="20" s="1"/>
  <c r="G30" i="27"/>
  <c r="G230" i="20" s="1"/>
  <c r="A30" i="27"/>
  <c r="E230" i="20"/>
  <c r="E140" i="19"/>
  <c r="I239" i="26"/>
  <c r="I439" i="26"/>
  <c r="J38" i="27"/>
  <c r="J238" i="20" s="1"/>
  <c r="H68" i="27"/>
  <c r="H268" i="20" s="1"/>
  <c r="H269" i="26"/>
  <c r="F68" i="27"/>
  <c r="F268" i="20" s="1"/>
  <c r="H469" i="26"/>
  <c r="D170" i="19"/>
  <c r="J10" i="27"/>
  <c r="J210" i="20" s="1"/>
  <c r="I211" i="26"/>
  <c r="E112" i="19"/>
  <c r="I411" i="26"/>
  <c r="I78" i="27"/>
  <c r="I278" i="20" s="1"/>
  <c r="G78" i="27"/>
  <c r="G278" i="20" s="1"/>
  <c r="A78" i="27"/>
  <c r="E278" i="20"/>
  <c r="I38" i="27"/>
  <c r="I238" i="20" s="1"/>
  <c r="A38" i="27"/>
  <c r="G38" i="27"/>
  <c r="G238" i="20" s="1"/>
  <c r="E238" i="20"/>
  <c r="F38" i="27"/>
  <c r="F238" i="20" s="1"/>
  <c r="H38" i="27"/>
  <c r="H238" i="20" s="1"/>
  <c r="H439" i="26"/>
  <c r="H239" i="26"/>
  <c r="D140" i="19"/>
  <c r="G518" i="19"/>
  <c r="G318" i="19"/>
  <c r="B118" i="19"/>
  <c r="G344" i="19"/>
  <c r="G544" i="19"/>
  <c r="B144" i="19"/>
  <c r="R90" i="35"/>
  <c r="J90" i="35"/>
  <c r="AJ90" i="35"/>
  <c r="BH90" i="35"/>
  <c r="N90" i="35"/>
  <c r="L90" i="35"/>
  <c r="AL90" i="35"/>
  <c r="AP90" i="35"/>
  <c r="AH90" i="35"/>
  <c r="P90" i="35"/>
  <c r="AN90" i="35"/>
  <c r="S90" i="35"/>
  <c r="AA90" i="35" s="1"/>
  <c r="AQ90" i="35"/>
  <c r="AY90" i="35" s="1"/>
  <c r="S92" i="35"/>
  <c r="AA92" i="35" s="1"/>
  <c r="L92" i="35"/>
  <c r="AP92" i="35"/>
  <c r="AJ92" i="35"/>
  <c r="BH92" i="35"/>
  <c r="AQ92" i="35"/>
  <c r="AY92" i="35" s="1"/>
  <c r="J92" i="35"/>
  <c r="AH92" i="35"/>
  <c r="N92" i="35"/>
  <c r="AL92" i="35"/>
  <c r="AN92" i="35"/>
  <c r="P92" i="35"/>
  <c r="R92" i="35"/>
  <c r="AL66" i="35"/>
  <c r="AN66" i="35"/>
  <c r="P66" i="35"/>
  <c r="S66" i="35"/>
  <c r="AA66" i="35" s="1"/>
  <c r="AQ66" i="35"/>
  <c r="AY66" i="35" s="1"/>
  <c r="AP66" i="35"/>
  <c r="N66" i="35"/>
  <c r="AH66" i="35"/>
  <c r="J66" i="35"/>
  <c r="L66" i="35"/>
  <c r="AJ66" i="35"/>
  <c r="BH66" i="35"/>
  <c r="R66" i="35"/>
  <c r="BH101" i="35"/>
  <c r="R101" i="35"/>
  <c r="N101" i="35"/>
  <c r="AH101" i="35"/>
  <c r="L101" i="35"/>
  <c r="P101" i="35"/>
  <c r="AN101" i="35"/>
  <c r="AQ101" i="35"/>
  <c r="AY101" i="35" s="1"/>
  <c r="S101" i="35"/>
  <c r="AA101" i="35" s="1"/>
  <c r="J101" i="35"/>
  <c r="AJ101" i="35"/>
  <c r="AP101" i="35"/>
  <c r="AL101" i="35"/>
  <c r="AH99" i="35"/>
  <c r="N99" i="35"/>
  <c r="J99" i="35"/>
  <c r="BH99" i="35"/>
  <c r="AJ99" i="35"/>
  <c r="L99" i="35"/>
  <c r="AL99" i="35"/>
  <c r="AQ99" i="35"/>
  <c r="AY99" i="35" s="1"/>
  <c r="S99" i="35"/>
  <c r="AA99" i="35" s="1"/>
  <c r="R99" i="35"/>
  <c r="AP99" i="35"/>
  <c r="AN99" i="35"/>
  <c r="P99" i="35"/>
  <c r="AL29" i="35"/>
  <c r="S29" i="35"/>
  <c r="AA29" i="35" s="1"/>
  <c r="BH29" i="35"/>
  <c r="AP29" i="35"/>
  <c r="L29" i="35"/>
  <c r="AQ29" i="35"/>
  <c r="AY29" i="35" s="1"/>
  <c r="J29" i="35"/>
  <c r="R29" i="35"/>
  <c r="AJ29" i="35"/>
  <c r="AN29" i="35"/>
  <c r="P29" i="35"/>
  <c r="AH29" i="35"/>
  <c r="N29" i="35"/>
  <c r="E144" i="19"/>
  <c r="J42" i="27"/>
  <c r="J242" i="20" s="1"/>
  <c r="I443" i="26"/>
  <c r="I243" i="26"/>
  <c r="I213" i="26"/>
  <c r="J12" i="27"/>
  <c r="J212" i="20" s="1"/>
  <c r="I413" i="26"/>
  <c r="E114" i="19"/>
  <c r="I75" i="27"/>
  <c r="I275" i="20" s="1"/>
  <c r="G75" i="27"/>
  <c r="G275" i="20" s="1"/>
  <c r="A75" i="27"/>
  <c r="E275" i="20"/>
  <c r="E167" i="19"/>
  <c r="J65" i="27"/>
  <c r="J265" i="20" s="1"/>
  <c r="I466" i="26"/>
  <c r="I266" i="26"/>
  <c r="B156" i="19"/>
  <c r="G556" i="19"/>
  <c r="G356" i="19"/>
  <c r="J45" i="27"/>
  <c r="J245" i="20" s="1"/>
  <c r="I446" i="26"/>
  <c r="E147" i="19"/>
  <c r="I246" i="26"/>
  <c r="J84" i="27"/>
  <c r="J284" i="20" s="1"/>
  <c r="I485" i="26"/>
  <c r="I285" i="26"/>
  <c r="E186" i="19"/>
  <c r="J28" i="27"/>
  <c r="J228" i="20" s="1"/>
  <c r="E130" i="19"/>
  <c r="I229" i="26"/>
  <c r="I429" i="26"/>
  <c r="F31" i="27"/>
  <c r="F231" i="20" s="1"/>
  <c r="H31" i="27"/>
  <c r="H231" i="20" s="1"/>
  <c r="H232" i="26"/>
  <c r="H432" i="26"/>
  <c r="D133" i="19"/>
  <c r="J69" i="27"/>
  <c r="J269" i="20" s="1"/>
  <c r="E171" i="19"/>
  <c r="I270" i="26"/>
  <c r="I470" i="26"/>
  <c r="J17" i="27"/>
  <c r="J217" i="20" s="1"/>
  <c r="E119" i="19"/>
  <c r="I418" i="26"/>
  <c r="I218" i="26"/>
  <c r="I254" i="26"/>
  <c r="E155" i="19"/>
  <c r="I454" i="26"/>
  <c r="J53" i="27"/>
  <c r="J253" i="20" s="1"/>
  <c r="G379" i="19"/>
  <c r="G579" i="19"/>
  <c r="B179" i="19"/>
  <c r="I26" i="27"/>
  <c r="I226" i="20" s="1"/>
  <c r="G26" i="27"/>
  <c r="G226" i="20" s="1"/>
  <c r="A26" i="27"/>
  <c r="E226" i="20"/>
  <c r="I14" i="27"/>
  <c r="I214" i="20" s="1"/>
  <c r="G14" i="27"/>
  <c r="G214" i="20" s="1"/>
  <c r="E214" i="20"/>
  <c r="A14" i="27"/>
  <c r="G519" i="19"/>
  <c r="B119" i="19"/>
  <c r="G319" i="19"/>
  <c r="A47" i="27"/>
  <c r="I47" i="27"/>
  <c r="I247" i="20" s="1"/>
  <c r="G47" i="27"/>
  <c r="G247" i="20" s="1"/>
  <c r="E247" i="20"/>
  <c r="F58" i="27"/>
  <c r="F258" i="20" s="1"/>
  <c r="H58" i="27"/>
  <c r="H258" i="20" s="1"/>
  <c r="H459" i="26"/>
  <c r="H259" i="26"/>
  <c r="D160" i="19"/>
  <c r="G67" i="27"/>
  <c r="G267" i="20" s="1"/>
  <c r="A67" i="27"/>
  <c r="E267" i="20"/>
  <c r="I67" i="27"/>
  <c r="I267" i="20" s="1"/>
  <c r="B140" i="19"/>
  <c r="G540" i="19"/>
  <c r="G340" i="19"/>
  <c r="G86" i="27"/>
  <c r="G286" i="20" s="1"/>
  <c r="I86" i="27"/>
  <c r="I286" i="20" s="1"/>
  <c r="A86" i="27"/>
  <c r="E286" i="20"/>
  <c r="J81" i="27"/>
  <c r="J281" i="20" s="1"/>
  <c r="I482" i="26"/>
  <c r="E183" i="19"/>
  <c r="I282" i="26"/>
  <c r="G82" i="27"/>
  <c r="G282" i="20" s="1"/>
  <c r="A82" i="27"/>
  <c r="I82" i="27"/>
  <c r="I282" i="20" s="1"/>
  <c r="E282" i="20"/>
  <c r="J14" i="27"/>
  <c r="J214" i="20" s="1"/>
  <c r="E116" i="19"/>
  <c r="I415" i="26"/>
  <c r="I215" i="26"/>
  <c r="AJ19" i="35"/>
  <c r="AP19" i="35"/>
  <c r="BH19" i="35"/>
  <c r="P19" i="35"/>
  <c r="AN19" i="35"/>
  <c r="AQ19" i="35"/>
  <c r="AY19" i="35" s="1"/>
  <c r="N19" i="35"/>
  <c r="R19" i="35"/>
  <c r="S19" i="35" s="1"/>
  <c r="AA19" i="35" s="1"/>
  <c r="J19" i="35"/>
  <c r="L19" i="35"/>
  <c r="AH19" i="35"/>
  <c r="AL19" i="35"/>
  <c r="AQ85" i="35"/>
  <c r="AY85" i="35" s="1"/>
  <c r="AL85" i="35"/>
  <c r="S85" i="35"/>
  <c r="AA85" i="35" s="1"/>
  <c r="L85" i="35"/>
  <c r="N85" i="35"/>
  <c r="AJ85" i="35"/>
  <c r="AP85" i="35"/>
  <c r="J85" i="35"/>
  <c r="R85" i="35"/>
  <c r="BH85" i="35"/>
  <c r="AH85" i="35"/>
  <c r="P85" i="35"/>
  <c r="AN85" i="35"/>
  <c r="S61" i="35"/>
  <c r="AA61" i="35" s="1"/>
  <c r="N61" i="35"/>
  <c r="BH61" i="35"/>
  <c r="J61" i="35"/>
  <c r="AJ61" i="35"/>
  <c r="AL61" i="35"/>
  <c r="L61" i="35"/>
  <c r="R61" i="35"/>
  <c r="AP61" i="35"/>
  <c r="AH61" i="35"/>
  <c r="P61" i="35"/>
  <c r="AN61" i="35"/>
  <c r="AQ61" i="35"/>
  <c r="AY61" i="35" s="1"/>
  <c r="AQ91" i="35"/>
  <c r="AY91" i="35" s="1"/>
  <c r="N91" i="35"/>
  <c r="J91" i="35"/>
  <c r="AH91" i="35"/>
  <c r="AJ91" i="35"/>
  <c r="R91" i="35"/>
  <c r="BH91" i="35"/>
  <c r="AP91" i="35"/>
  <c r="L91" i="35"/>
  <c r="S91" i="35"/>
  <c r="AA91" i="35" s="1"/>
  <c r="AL91" i="35"/>
  <c r="P91" i="35"/>
  <c r="AN91" i="35"/>
  <c r="R104" i="35"/>
  <c r="AJ104" i="35"/>
  <c r="AP104" i="35"/>
  <c r="S104" i="35"/>
  <c r="AA104" i="35" s="1"/>
  <c r="J104" i="35"/>
  <c r="BH104" i="35"/>
  <c r="N104" i="35"/>
  <c r="L104" i="35"/>
  <c r="P104" i="35"/>
  <c r="AN104" i="35"/>
  <c r="AQ104" i="35"/>
  <c r="AY104" i="35" s="1"/>
  <c r="AL104" i="35"/>
  <c r="AH104" i="35"/>
  <c r="AJ23" i="35"/>
  <c r="R23" i="35"/>
  <c r="S23" i="35" s="1"/>
  <c r="AA23" i="35" s="1"/>
  <c r="J23" i="35"/>
  <c r="AN23" i="35"/>
  <c r="P23" i="35"/>
  <c r="AL23" i="35"/>
  <c r="L23" i="35"/>
  <c r="AH23" i="35"/>
  <c r="N23" i="35"/>
  <c r="BH23" i="35"/>
  <c r="AP23" i="35"/>
  <c r="AQ23" i="35" s="1"/>
  <c r="AY23" i="35" s="1"/>
  <c r="G87" i="27"/>
  <c r="G287" i="20" s="1"/>
  <c r="I87" i="27"/>
  <c r="I287" i="20" s="1"/>
  <c r="A87" i="27"/>
  <c r="E287" i="20"/>
  <c r="H12" i="27"/>
  <c r="H212" i="20" s="1"/>
  <c r="F12" i="27"/>
  <c r="F212" i="20" s="1"/>
  <c r="H213" i="26"/>
  <c r="D114" i="19"/>
  <c r="H413" i="26"/>
  <c r="J24" i="27"/>
  <c r="J224" i="20" s="1"/>
  <c r="I425" i="26"/>
  <c r="I225" i="26"/>
  <c r="E126" i="19"/>
  <c r="B161" i="19"/>
  <c r="G561" i="19"/>
  <c r="G361" i="19"/>
  <c r="I296" i="26"/>
  <c r="J95" i="27"/>
  <c r="J295" i="20" s="1"/>
  <c r="I496" i="26"/>
  <c r="E197" i="19"/>
  <c r="G90" i="27"/>
  <c r="G290" i="20" s="1"/>
  <c r="I90" i="27"/>
  <c r="I290" i="20" s="1"/>
  <c r="A90" i="27"/>
  <c r="E290" i="20"/>
  <c r="A40" i="27"/>
  <c r="G40" i="27"/>
  <c r="G240" i="20" s="1"/>
  <c r="E240" i="20"/>
  <c r="I40" i="27"/>
  <c r="I240" i="20" s="1"/>
  <c r="H453" i="26"/>
  <c r="H253" i="26"/>
  <c r="D154" i="19"/>
  <c r="F52" i="27"/>
  <c r="F252" i="20" s="1"/>
  <c r="H52" i="27"/>
  <c r="H252" i="20" s="1"/>
  <c r="J39" i="27"/>
  <c r="J239" i="20" s="1"/>
  <c r="I240" i="26"/>
  <c r="I440" i="26"/>
  <c r="E141" i="19"/>
  <c r="D158" i="19"/>
  <c r="F56" i="27"/>
  <c r="F256" i="20" s="1"/>
  <c r="H56" i="27"/>
  <c r="H256" i="20" s="1"/>
  <c r="H257" i="26"/>
  <c r="H457" i="26"/>
  <c r="I17" i="27"/>
  <c r="I217" i="20" s="1"/>
  <c r="E217" i="20"/>
  <c r="A17" i="27"/>
  <c r="G17" i="27"/>
  <c r="G217" i="20" s="1"/>
  <c r="G549" i="19"/>
  <c r="B149" i="19"/>
  <c r="G349" i="19"/>
  <c r="H34" i="27"/>
  <c r="H234" i="20" s="1"/>
  <c r="H435" i="26"/>
  <c r="H235" i="26"/>
  <c r="D136" i="19"/>
  <c r="F34" i="27"/>
  <c r="F234" i="20" s="1"/>
  <c r="H71" i="27"/>
  <c r="H271" i="20" s="1"/>
  <c r="D173" i="19"/>
  <c r="H272" i="26"/>
  <c r="H472" i="26"/>
  <c r="F71" i="27"/>
  <c r="F271" i="20" s="1"/>
  <c r="H249" i="26"/>
  <c r="H449" i="26"/>
  <c r="H48" i="27"/>
  <c r="H248" i="20" s="1"/>
  <c r="F48" i="27"/>
  <c r="F248" i="20" s="1"/>
  <c r="D150" i="19"/>
  <c r="I233" i="26"/>
  <c r="J32" i="27"/>
  <c r="J232" i="20" s="1"/>
  <c r="E134" i="19"/>
  <c r="I433" i="26"/>
  <c r="G584" i="19"/>
  <c r="G384" i="19"/>
  <c r="B184" i="19"/>
  <c r="H488" i="26"/>
  <c r="H288" i="26"/>
  <c r="H87" i="27"/>
  <c r="H287" i="20" s="1"/>
  <c r="D189" i="19"/>
  <c r="F87" i="27"/>
  <c r="F287" i="20" s="1"/>
  <c r="A37" i="27"/>
  <c r="G37" i="27"/>
  <c r="G237" i="20" s="1"/>
  <c r="I37" i="27"/>
  <c r="I237" i="20" s="1"/>
  <c r="E237" i="20"/>
  <c r="G551" i="19"/>
  <c r="B151" i="19"/>
  <c r="G351" i="19"/>
  <c r="AL76" i="35"/>
  <c r="AJ76" i="35"/>
  <c r="AP76" i="35"/>
  <c r="J76" i="35"/>
  <c r="R76" i="35"/>
  <c r="N76" i="35"/>
  <c r="BH76" i="35"/>
  <c r="L76" i="35"/>
  <c r="P76" i="35"/>
  <c r="AN76" i="35"/>
  <c r="S76" i="35"/>
  <c r="AA76" i="35" s="1"/>
  <c r="AQ76" i="35"/>
  <c r="AY76" i="35" s="1"/>
  <c r="AH76" i="35"/>
  <c r="AN78" i="35"/>
  <c r="S78" i="35"/>
  <c r="AA78" i="35" s="1"/>
  <c r="AQ78" i="35"/>
  <c r="AY78" i="35" s="1"/>
  <c r="R78" i="35"/>
  <c r="BH78" i="35"/>
  <c r="J78" i="35"/>
  <c r="AH78" i="35"/>
  <c r="P78" i="35"/>
  <c r="L78" i="35"/>
  <c r="AL78" i="35"/>
  <c r="AJ78" i="35"/>
  <c r="N78" i="35"/>
  <c r="AP78" i="35"/>
  <c r="BH41" i="35"/>
  <c r="AP41" i="35"/>
  <c r="AQ41" i="35"/>
  <c r="AY41" i="35" s="1"/>
  <c r="L41" i="35"/>
  <c r="N41" i="35"/>
  <c r="AH41" i="35"/>
  <c r="AN41" i="35"/>
  <c r="P41" i="35"/>
  <c r="S41" i="35"/>
  <c r="AA41" i="35" s="1"/>
  <c r="AL41" i="35"/>
  <c r="R41" i="35"/>
  <c r="AJ41" i="35"/>
  <c r="J41" i="35"/>
  <c r="AL11" i="35"/>
  <c r="AP11" i="35"/>
  <c r="AQ11" i="35" s="1"/>
  <c r="AY11" i="35" s="1"/>
  <c r="AJ11" i="35"/>
  <c r="BH11" i="35"/>
  <c r="R11" i="35"/>
  <c r="S11" i="35" s="1"/>
  <c r="AA11" i="35" s="1"/>
  <c r="L11" i="35"/>
  <c r="N11" i="35"/>
  <c r="AN11" i="35"/>
  <c r="P11" i="35"/>
  <c r="AH11" i="35"/>
  <c r="J11" i="35"/>
  <c r="N95" i="35"/>
  <c r="AP95" i="35"/>
  <c r="J95" i="35"/>
  <c r="L95" i="35"/>
  <c r="AL95" i="35"/>
  <c r="AN95" i="35"/>
  <c r="P95" i="35"/>
  <c r="AQ95" i="35"/>
  <c r="AY95" i="35" s="1"/>
  <c r="S95" i="35"/>
  <c r="AA95" i="35" s="1"/>
  <c r="R95" i="35"/>
  <c r="AJ95" i="35"/>
  <c r="AH95" i="35"/>
  <c r="BH95" i="35"/>
  <c r="P87" i="35"/>
  <c r="AH87" i="35"/>
  <c r="AN87" i="35"/>
  <c r="L87" i="35"/>
  <c r="S87" i="35"/>
  <c r="AA87" i="35" s="1"/>
  <c r="AQ87" i="35"/>
  <c r="AY87" i="35" s="1"/>
  <c r="BH87" i="35"/>
  <c r="AL87" i="35"/>
  <c r="R87" i="35"/>
  <c r="AJ87" i="35"/>
  <c r="N87" i="35"/>
  <c r="J87" i="35"/>
  <c r="AP87" i="35"/>
  <c r="I97" i="27"/>
  <c r="I297" i="20" s="1"/>
  <c r="G97" i="27"/>
  <c r="G297" i="20" s="1"/>
  <c r="A97" i="27"/>
  <c r="E297" i="20"/>
  <c r="F24" i="27"/>
  <c r="F224" i="20" s="1"/>
  <c r="D126" i="19"/>
  <c r="H225" i="26"/>
  <c r="H425" i="26"/>
  <c r="H24" i="27"/>
  <c r="H224" i="20" s="1"/>
  <c r="B162" i="19"/>
  <c r="G362" i="19"/>
  <c r="G562" i="19"/>
  <c r="H42" i="27"/>
  <c r="H242" i="20" s="1"/>
  <c r="D144" i="19"/>
  <c r="F42" i="27"/>
  <c r="F242" i="20" s="1"/>
  <c r="H443" i="26"/>
  <c r="H243" i="26"/>
  <c r="B131" i="19"/>
  <c r="G331" i="19"/>
  <c r="G531" i="19"/>
  <c r="D202" i="19"/>
  <c r="F100" i="27"/>
  <c r="F300" i="20" s="1"/>
  <c r="H501" i="26"/>
  <c r="H301" i="26"/>
  <c r="H100" i="27"/>
  <c r="H300" i="20" s="1"/>
  <c r="I33" i="27"/>
  <c r="I233" i="20" s="1"/>
  <c r="G33" i="27"/>
  <c r="G233" i="20" s="1"/>
  <c r="A33" i="27"/>
  <c r="E233" i="20"/>
  <c r="I31" i="27"/>
  <c r="I231" i="20" s="1"/>
  <c r="G31" i="27"/>
  <c r="G231" i="20" s="1"/>
  <c r="A31" i="27"/>
  <c r="E231" i="20"/>
  <c r="J21" i="27"/>
  <c r="J221" i="20" s="1"/>
  <c r="E123" i="19"/>
  <c r="I222" i="26"/>
  <c r="I422" i="26"/>
  <c r="J22" i="27"/>
  <c r="J222" i="20" s="1"/>
  <c r="I223" i="26"/>
  <c r="I423" i="26"/>
  <c r="E124" i="19"/>
  <c r="J25" i="27"/>
  <c r="J225" i="20" s="1"/>
  <c r="I426" i="26"/>
  <c r="I226" i="26"/>
  <c r="E127" i="19"/>
  <c r="G592" i="19"/>
  <c r="B192" i="19"/>
  <c r="G392" i="19"/>
  <c r="J80" i="27"/>
  <c r="J280" i="20" s="1"/>
  <c r="I281" i="26"/>
  <c r="I481" i="26"/>
  <c r="E182" i="19"/>
  <c r="I77" i="27"/>
  <c r="I277" i="20" s="1"/>
  <c r="G77" i="27"/>
  <c r="G277" i="20" s="1"/>
  <c r="E277" i="20"/>
  <c r="A77" i="27"/>
  <c r="B186" i="19"/>
  <c r="G586" i="19"/>
  <c r="G386" i="19"/>
  <c r="B132" i="19"/>
  <c r="G332" i="19"/>
  <c r="G532" i="19"/>
  <c r="J51" i="27"/>
  <c r="J251" i="20" s="1"/>
  <c r="I252" i="26"/>
  <c r="I452" i="26"/>
  <c r="E153" i="19"/>
  <c r="J67" i="27"/>
  <c r="J267" i="20" s="1"/>
  <c r="I468" i="26"/>
  <c r="I268" i="26"/>
  <c r="E169" i="19"/>
  <c r="F30" i="27"/>
  <c r="F230" i="20" s="1"/>
  <c r="D132" i="19"/>
  <c r="H231" i="26"/>
  <c r="H30" i="27"/>
  <c r="H230" i="20" s="1"/>
  <c r="H431" i="26"/>
  <c r="J9" i="27"/>
  <c r="J209" i="20" s="1"/>
  <c r="I410" i="26"/>
  <c r="I210" i="26"/>
  <c r="E111" i="19"/>
  <c r="G369" i="19"/>
  <c r="G569" i="19"/>
  <c r="B169" i="19"/>
  <c r="D181" i="19"/>
  <c r="H79" i="27"/>
  <c r="H279" i="20" s="1"/>
  <c r="F79" i="27"/>
  <c r="F279" i="20" s="1"/>
  <c r="H480" i="26"/>
  <c r="H280" i="26"/>
  <c r="G368" i="19"/>
  <c r="B168" i="19"/>
  <c r="G568" i="19"/>
  <c r="F94" i="27"/>
  <c r="F294" i="20" s="1"/>
  <c r="H495" i="26"/>
  <c r="H295" i="26"/>
  <c r="D196" i="19"/>
  <c r="H94" i="27"/>
  <c r="H294" i="20" s="1"/>
  <c r="H49" i="27"/>
  <c r="H249" i="20" s="1"/>
  <c r="F49" i="27"/>
  <c r="F249" i="20" s="1"/>
  <c r="H250" i="26"/>
  <c r="H450" i="26"/>
  <c r="D151" i="19"/>
  <c r="B150" i="19"/>
  <c r="G350" i="19"/>
  <c r="G550" i="19"/>
  <c r="R33" i="35"/>
  <c r="AP33" i="35"/>
  <c r="J33" i="35"/>
  <c r="BH33" i="35"/>
  <c r="AL33" i="35"/>
  <c r="AN33" i="35"/>
  <c r="P33" i="35"/>
  <c r="S33" i="35"/>
  <c r="AA33" i="35" s="1"/>
  <c r="AQ33" i="35"/>
  <c r="AY33" i="35" s="1"/>
  <c r="AH33" i="35"/>
  <c r="AJ33" i="35"/>
  <c r="L33" i="35"/>
  <c r="N33" i="35"/>
  <c r="AH39" i="35"/>
  <c r="BH39" i="35"/>
  <c r="P39" i="35"/>
  <c r="AN39" i="35"/>
  <c r="S39" i="35"/>
  <c r="AA39" i="35" s="1"/>
  <c r="AQ39" i="35"/>
  <c r="AY39" i="35" s="1"/>
  <c r="N39" i="35"/>
  <c r="R39" i="35"/>
  <c r="AP39" i="35"/>
  <c r="AJ39" i="35"/>
  <c r="AL39" i="35"/>
  <c r="L39" i="35"/>
  <c r="J39" i="35"/>
  <c r="P18" i="35"/>
  <c r="AN18" i="35"/>
  <c r="BH18" i="35"/>
  <c r="N18" i="35"/>
  <c r="L18" i="35"/>
  <c r="AH18" i="35"/>
  <c r="J18" i="35"/>
  <c r="AJ18" i="35"/>
  <c r="AL18" i="35"/>
  <c r="R18" i="35"/>
  <c r="S18" i="35" s="1"/>
  <c r="AA18" i="35" s="1"/>
  <c r="AP18" i="35"/>
  <c r="AQ18" i="35" s="1"/>
  <c r="AY18" i="35" s="1"/>
  <c r="R31" i="35"/>
  <c r="AJ31" i="35"/>
  <c r="AQ31" i="35"/>
  <c r="AY31" i="35" s="1"/>
  <c r="L31" i="35"/>
  <c r="P31" i="35"/>
  <c r="AN31" i="35"/>
  <c r="S31" i="35"/>
  <c r="AA31" i="35" s="1"/>
  <c r="AP31" i="35"/>
  <c r="AL31" i="35"/>
  <c r="J31" i="35"/>
  <c r="BH31" i="35"/>
  <c r="N31" i="35"/>
  <c r="AH31" i="35"/>
  <c r="AL86" i="35"/>
  <c r="L86" i="35"/>
  <c r="AN86" i="35"/>
  <c r="P86" i="35"/>
  <c r="AQ86" i="35"/>
  <c r="AY86" i="35" s="1"/>
  <c r="S86" i="35"/>
  <c r="AA86" i="35" s="1"/>
  <c r="AJ86" i="35"/>
  <c r="N86" i="35"/>
  <c r="AP86" i="35"/>
  <c r="R86" i="35"/>
  <c r="J86" i="35"/>
  <c r="BH86" i="35"/>
  <c r="AH86" i="35"/>
  <c r="AQ81" i="35"/>
  <c r="AY81" i="35" s="1"/>
  <c r="L81" i="35"/>
  <c r="AP81" i="35"/>
  <c r="AN81" i="35"/>
  <c r="AH81" i="35"/>
  <c r="J81" i="35"/>
  <c r="S81" i="35"/>
  <c r="AA81" i="35" s="1"/>
  <c r="BH81" i="35"/>
  <c r="R81" i="35"/>
  <c r="N81" i="35"/>
  <c r="AJ81" i="35"/>
  <c r="AL81" i="35"/>
  <c r="P81" i="35"/>
  <c r="G599" i="19"/>
  <c r="G399" i="19"/>
  <c r="B199" i="19"/>
  <c r="I53" i="27"/>
  <c r="I253" i="20" s="1"/>
  <c r="E253" i="20"/>
  <c r="A53" i="27"/>
  <c r="G53" i="27"/>
  <c r="G253" i="20" s="1"/>
  <c r="H97" i="27"/>
  <c r="H297" i="20" s="1"/>
  <c r="F97" i="27"/>
  <c r="F297" i="20" s="1"/>
  <c r="H298" i="26"/>
  <c r="H498" i="26"/>
  <c r="D199" i="19"/>
  <c r="G577" i="19"/>
  <c r="G377" i="19"/>
  <c r="B177" i="19"/>
  <c r="J43" i="27"/>
  <c r="J243" i="20" s="1"/>
  <c r="I444" i="26"/>
  <c r="E145" i="19"/>
  <c r="I244" i="26"/>
  <c r="G357" i="19"/>
  <c r="B157" i="19"/>
  <c r="G557" i="19"/>
  <c r="D200" i="19"/>
  <c r="F98" i="27"/>
  <c r="F298" i="20" s="1"/>
  <c r="H299" i="26"/>
  <c r="H499" i="26"/>
  <c r="H98" i="27"/>
  <c r="H298" i="20" s="1"/>
  <c r="J89" i="27"/>
  <c r="J289" i="20" s="1"/>
  <c r="I290" i="26"/>
  <c r="E191" i="19"/>
  <c r="I490" i="26"/>
  <c r="H251" i="26"/>
  <c r="H451" i="26"/>
  <c r="D152" i="19"/>
  <c r="F50" i="27"/>
  <c r="F250" i="20" s="1"/>
  <c r="H50" i="27"/>
  <c r="H250" i="20" s="1"/>
  <c r="G100" i="27"/>
  <c r="G300" i="20" s="1"/>
  <c r="I100" i="27"/>
  <c r="I300" i="20" s="1"/>
  <c r="A100" i="27"/>
  <c r="E300" i="20"/>
  <c r="G527" i="19"/>
  <c r="G327" i="19"/>
  <c r="B127" i="19"/>
  <c r="G39" i="27"/>
  <c r="G239" i="20" s="1"/>
  <c r="E239" i="20"/>
  <c r="I39" i="27"/>
  <c r="I239" i="20" s="1"/>
  <c r="A39" i="27"/>
  <c r="I13" i="27"/>
  <c r="I213" i="20" s="1"/>
  <c r="G13" i="27"/>
  <c r="G213" i="20" s="1"/>
  <c r="A13" i="27"/>
  <c r="E213" i="20"/>
  <c r="E280" i="20"/>
  <c r="A80" i="27"/>
  <c r="G80" i="27"/>
  <c r="G280" i="20" s="1"/>
  <c r="I80" i="27"/>
  <c r="I280" i="20" s="1"/>
  <c r="J56" i="27"/>
  <c r="J256" i="20" s="1"/>
  <c r="E158" i="19"/>
  <c r="I457" i="26"/>
  <c r="I257" i="26"/>
  <c r="H69" i="27"/>
  <c r="H269" i="20" s="1"/>
  <c r="F69" i="27"/>
  <c r="F269" i="20" s="1"/>
  <c r="D171" i="19"/>
  <c r="H270" i="26"/>
  <c r="H470" i="26"/>
  <c r="F9" i="27"/>
  <c r="F209" i="20" s="1"/>
  <c r="D111" i="19"/>
  <c r="H9" i="27"/>
  <c r="H209" i="20" s="1"/>
  <c r="H410" i="26"/>
  <c r="H210" i="26"/>
  <c r="H44" i="27"/>
  <c r="H244" i="20" s="1"/>
  <c r="F44" i="27"/>
  <c r="F244" i="20" s="1"/>
  <c r="H445" i="26"/>
  <c r="H245" i="26"/>
  <c r="D146" i="19"/>
  <c r="E192" i="19"/>
  <c r="J90" i="27"/>
  <c r="J290" i="20" s="1"/>
  <c r="I291" i="26"/>
  <c r="I491" i="26"/>
  <c r="G34" i="27"/>
  <c r="G234" i="20" s="1"/>
  <c r="I34" i="27"/>
  <c r="I234" i="20" s="1"/>
  <c r="A34" i="27"/>
  <c r="E234" i="20"/>
  <c r="F78" i="27"/>
  <c r="F278" i="20" s="1"/>
  <c r="H279" i="26"/>
  <c r="H78" i="27"/>
  <c r="H278" i="20" s="1"/>
  <c r="H479" i="26"/>
  <c r="D180" i="19"/>
  <c r="G601" i="19"/>
  <c r="B201" i="19"/>
  <c r="G401" i="19"/>
  <c r="H37" i="27"/>
  <c r="H237" i="20" s="1"/>
  <c r="H238" i="26"/>
  <c r="H438" i="26"/>
  <c r="D139" i="19"/>
  <c r="F37" i="27"/>
  <c r="F237" i="20" s="1"/>
  <c r="J99" i="27"/>
  <c r="J299" i="20" s="1"/>
  <c r="I300" i="26"/>
  <c r="I500" i="26"/>
  <c r="E201" i="19"/>
  <c r="F102" i="27"/>
  <c r="F302" i="20" s="1"/>
  <c r="H303" i="26"/>
  <c r="H503" i="26"/>
  <c r="H102" i="27"/>
  <c r="H302" i="20" s="1"/>
  <c r="P63" i="35"/>
  <c r="AQ63" i="35"/>
  <c r="AY63" i="35" s="1"/>
  <c r="AJ63" i="35"/>
  <c r="R63" i="35"/>
  <c r="AP63" i="35"/>
  <c r="J63" i="35"/>
  <c r="AH63" i="35"/>
  <c r="L63" i="35"/>
  <c r="BH63" i="35"/>
  <c r="N63" i="35"/>
  <c r="S63" i="35"/>
  <c r="AA63" i="35" s="1"/>
  <c r="AL63" i="35"/>
  <c r="AN63" i="35"/>
  <c r="AH45" i="35"/>
  <c r="R45" i="35"/>
  <c r="J45" i="35"/>
  <c r="AJ45" i="35"/>
  <c r="L45" i="35"/>
  <c r="AL45" i="35"/>
  <c r="AN45" i="35"/>
  <c r="AQ45" i="35"/>
  <c r="AY45" i="35" s="1"/>
  <c r="BH45" i="35"/>
  <c r="S45" i="35"/>
  <c r="AA45" i="35" s="1"/>
  <c r="AP45" i="35"/>
  <c r="N45" i="35"/>
  <c r="P45" i="35"/>
  <c r="AH12" i="35"/>
  <c r="P12" i="35"/>
  <c r="AN12" i="35"/>
  <c r="N12" i="35"/>
  <c r="AJ12" i="35"/>
  <c r="AP12" i="35"/>
  <c r="AQ12" i="35" s="1"/>
  <c r="AY12" i="35" s="1"/>
  <c r="BH12" i="35"/>
  <c r="R12" i="35"/>
  <c r="S12" i="35" s="1"/>
  <c r="AA12" i="35" s="1"/>
  <c r="J12" i="35"/>
  <c r="L12" i="35"/>
  <c r="AL12" i="35"/>
  <c r="BH98" i="35"/>
  <c r="P98" i="35"/>
  <c r="AN98" i="35"/>
  <c r="S98" i="35"/>
  <c r="AA98" i="35" s="1"/>
  <c r="N98" i="35"/>
  <c r="J98" i="35"/>
  <c r="L98" i="35"/>
  <c r="R98" i="35"/>
  <c r="AP98" i="35"/>
  <c r="AH98" i="35"/>
  <c r="AQ98" i="35"/>
  <c r="AY98" i="35" s="1"/>
  <c r="AL98" i="35"/>
  <c r="AJ98" i="35"/>
  <c r="AN100" i="35"/>
  <c r="AQ100" i="35"/>
  <c r="AY100" i="35" s="1"/>
  <c r="AJ100" i="35"/>
  <c r="BH100" i="35"/>
  <c r="R100" i="35"/>
  <c r="N100" i="35"/>
  <c r="AH100" i="35"/>
  <c r="S100" i="35"/>
  <c r="AA100" i="35" s="1"/>
  <c r="AL100" i="35"/>
  <c r="L100" i="35"/>
  <c r="J100" i="35"/>
  <c r="AP100" i="35"/>
  <c r="P100" i="35"/>
  <c r="R77" i="35"/>
  <c r="AL77" i="35"/>
  <c r="L77" i="35"/>
  <c r="AJ77" i="35"/>
  <c r="BH77" i="35"/>
  <c r="S77" i="35"/>
  <c r="AA77" i="35" s="1"/>
  <c r="AN77" i="35"/>
  <c r="AQ77" i="35"/>
  <c r="AY77" i="35" s="1"/>
  <c r="J77" i="35"/>
  <c r="AH77" i="35"/>
  <c r="AP77" i="35"/>
  <c r="N77" i="35"/>
  <c r="P77" i="35"/>
  <c r="F20" i="27"/>
  <c r="F220" i="20" s="1"/>
  <c r="H20" i="27"/>
  <c r="H220" i="20" s="1"/>
  <c r="H221" i="26"/>
  <c r="D122" i="19"/>
  <c r="H421" i="26"/>
  <c r="J33" i="27"/>
  <c r="J233" i="20" s="1"/>
  <c r="I434" i="26"/>
  <c r="E135" i="19"/>
  <c r="I234" i="26"/>
  <c r="I29" i="27"/>
  <c r="I229" i="20" s="1"/>
  <c r="E229" i="20"/>
  <c r="G29" i="27"/>
  <c r="G229" i="20" s="1"/>
  <c r="A29" i="27"/>
  <c r="I255" i="26"/>
  <c r="E156" i="19"/>
  <c r="J54" i="27"/>
  <c r="J254" i="20" s="1"/>
  <c r="I455" i="26"/>
  <c r="A55" i="27"/>
  <c r="G55" i="27"/>
  <c r="G255" i="20" s="1"/>
  <c r="I55" i="27"/>
  <c r="I255" i="20" s="1"/>
  <c r="E255" i="20"/>
  <c r="H502" i="26"/>
  <c r="H101" i="27"/>
  <c r="H301" i="20" s="1"/>
  <c r="H302" i="26"/>
  <c r="F101" i="27"/>
  <c r="F301" i="20" s="1"/>
  <c r="D159" i="19"/>
  <c r="F57" i="27"/>
  <c r="F257" i="20" s="1"/>
  <c r="H57" i="27"/>
  <c r="H257" i="20" s="1"/>
  <c r="H258" i="26"/>
  <c r="H458" i="26"/>
  <c r="G535" i="19"/>
  <c r="B135" i="19"/>
  <c r="G335" i="19"/>
  <c r="G50" i="27"/>
  <c r="G250" i="20" s="1"/>
  <c r="I50" i="27"/>
  <c r="I250" i="20" s="1"/>
  <c r="A50" i="27"/>
  <c r="E250" i="20"/>
  <c r="F76" i="27"/>
  <c r="F276" i="20" s="1"/>
  <c r="H76" i="27"/>
  <c r="H276" i="20" s="1"/>
  <c r="H277" i="26"/>
  <c r="H477" i="26"/>
  <c r="D178" i="19"/>
  <c r="D125" i="19"/>
  <c r="F23" i="27"/>
  <c r="F223" i="20" s="1"/>
  <c r="H224" i="26"/>
  <c r="H424" i="26"/>
  <c r="H23" i="27"/>
  <c r="H223" i="20" s="1"/>
  <c r="J13" i="27"/>
  <c r="J213" i="20" s="1"/>
  <c r="I214" i="26"/>
  <c r="I414" i="26"/>
  <c r="E115" i="19"/>
  <c r="B202" i="19"/>
  <c r="G402" i="19"/>
  <c r="G602" i="19"/>
  <c r="A25" i="27"/>
  <c r="I25" i="27"/>
  <c r="I225" i="20" s="1"/>
  <c r="G25" i="27"/>
  <c r="G225" i="20" s="1"/>
  <c r="E225" i="20"/>
  <c r="G541" i="19"/>
  <c r="G341" i="19"/>
  <c r="B141" i="19"/>
  <c r="I303" i="26"/>
  <c r="I503" i="26"/>
  <c r="J102" i="27"/>
  <c r="J302" i="20" s="1"/>
  <c r="G315" i="19"/>
  <c r="G515" i="19"/>
  <c r="B115" i="19"/>
  <c r="H73" i="27"/>
  <c r="H273" i="20" s="1"/>
  <c r="D175" i="19"/>
  <c r="H274" i="26"/>
  <c r="F73" i="27"/>
  <c r="F273" i="20" s="1"/>
  <c r="H474" i="26"/>
  <c r="J94" i="27"/>
  <c r="J294" i="20" s="1"/>
  <c r="E196" i="19"/>
  <c r="I295" i="26"/>
  <c r="I495" i="26"/>
  <c r="I459" i="26"/>
  <c r="E160" i="19"/>
  <c r="I259" i="26"/>
  <c r="J58" i="27"/>
  <c r="J258" i="20" s="1"/>
  <c r="G328" i="19"/>
  <c r="G528" i="19"/>
  <c r="B128" i="19"/>
  <c r="J47" i="27"/>
  <c r="J247" i="20" s="1"/>
  <c r="I248" i="26"/>
  <c r="I448" i="26"/>
  <c r="E149" i="19"/>
  <c r="I46" i="27"/>
  <c r="I246" i="20" s="1"/>
  <c r="E246" i="20"/>
  <c r="A46" i="27"/>
  <c r="G46" i="27"/>
  <c r="G246" i="20" s="1"/>
  <c r="J85" i="27"/>
  <c r="J285" i="20" s="1"/>
  <c r="E187" i="19"/>
  <c r="I486" i="26"/>
  <c r="I286" i="26"/>
  <c r="I419" i="26"/>
  <c r="I219" i="26"/>
  <c r="J18" i="27"/>
  <c r="J218" i="20" s="1"/>
  <c r="E120" i="19"/>
  <c r="F35" i="27"/>
  <c r="F235" i="20" s="1"/>
  <c r="D137" i="19"/>
  <c r="H436" i="26"/>
  <c r="H35" i="27"/>
  <c r="H235" i="20" s="1"/>
  <c r="H236" i="26"/>
  <c r="H16" i="27"/>
  <c r="H216" i="20" s="1"/>
  <c r="F16" i="27"/>
  <c r="F216" i="20" s="1"/>
  <c r="H217" i="26"/>
  <c r="D118" i="19"/>
  <c r="H417" i="26"/>
  <c r="I99" i="27"/>
  <c r="I299" i="20" s="1"/>
  <c r="E299" i="20"/>
  <c r="A99" i="27"/>
  <c r="G99" i="27"/>
  <c r="G299" i="20" s="1"/>
  <c r="H60" i="27"/>
  <c r="H260" i="20" s="1"/>
  <c r="F60" i="27"/>
  <c r="F260" i="20" s="1"/>
  <c r="H261" i="26"/>
  <c r="H461" i="26"/>
  <c r="D162" i="19"/>
  <c r="I74" i="27"/>
  <c r="I274" i="20" s="1"/>
  <c r="G74" i="27"/>
  <c r="G274" i="20" s="1"/>
  <c r="E274" i="20"/>
  <c r="A74" i="27"/>
  <c r="B139" i="19"/>
  <c r="G339" i="19"/>
  <c r="G539" i="19"/>
  <c r="D3" i="35"/>
  <c r="L4" i="35"/>
  <c r="R4" i="35"/>
  <c r="S4" i="35" s="1"/>
  <c r="AA4" i="35" s="1"/>
  <c r="AJ4" i="35"/>
  <c r="J4" i="35"/>
  <c r="AP4" i="35"/>
  <c r="AQ4" i="35" s="1"/>
  <c r="AY4" i="35" s="1"/>
  <c r="AL4" i="35"/>
  <c r="P4" i="35"/>
  <c r="AN4" i="35"/>
  <c r="F3" i="35"/>
  <c r="F1" i="35" s="1"/>
  <c r="E3" i="35"/>
  <c r="AH4" i="35"/>
  <c r="N4" i="35"/>
  <c r="AJ73" i="35"/>
  <c r="R73" i="35"/>
  <c r="AH73" i="35"/>
  <c r="AL73" i="35"/>
  <c r="L73" i="35"/>
  <c r="BH73" i="35"/>
  <c r="J73" i="35"/>
  <c r="N73" i="35"/>
  <c r="S73" i="35"/>
  <c r="AA73" i="35" s="1"/>
  <c r="P73" i="35"/>
  <c r="AN73" i="35"/>
  <c r="AQ73" i="35"/>
  <c r="AY73" i="35" s="1"/>
  <c r="AP73" i="35"/>
  <c r="AH17" i="35"/>
  <c r="L17" i="35"/>
  <c r="R17" i="35"/>
  <c r="AJ17" i="35"/>
  <c r="N17" i="35"/>
  <c r="BH17" i="35"/>
  <c r="AL17" i="35"/>
  <c r="J17" i="35"/>
  <c r="AN17" i="35"/>
  <c r="P17" i="35"/>
  <c r="S17" i="35"/>
  <c r="AA17" i="35" s="1"/>
  <c r="AP17" i="35"/>
  <c r="AQ17" i="35" s="1"/>
  <c r="AY17" i="35" s="1"/>
  <c r="S74" i="35"/>
  <c r="AA74" i="35" s="1"/>
  <c r="AQ74" i="35"/>
  <c r="AY74" i="35" s="1"/>
  <c r="L74" i="35"/>
  <c r="AJ74" i="35"/>
  <c r="AL74" i="35"/>
  <c r="AH74" i="35"/>
  <c r="N74" i="35"/>
  <c r="BH74" i="35"/>
  <c r="J74" i="35"/>
  <c r="AP74" i="35"/>
  <c r="R74" i="35"/>
  <c r="P74" i="35"/>
  <c r="AN74" i="35"/>
  <c r="L10" i="35"/>
  <c r="AJ10" i="35"/>
  <c r="R10" i="35"/>
  <c r="S10" i="35" s="1"/>
  <c r="AA10" i="35" s="1"/>
  <c r="BH10" i="35"/>
  <c r="N10" i="35"/>
  <c r="J10" i="35"/>
  <c r="AP10" i="35"/>
  <c r="AQ10" i="35" s="1"/>
  <c r="AY10" i="35" s="1"/>
  <c r="AL10" i="35"/>
  <c r="AH10" i="35"/>
  <c r="AN10" i="35"/>
  <c r="P10" i="35"/>
  <c r="AL27" i="35"/>
  <c r="AP27" i="35"/>
  <c r="AH27" i="35"/>
  <c r="R27" i="35"/>
  <c r="AJ27" i="35"/>
  <c r="L27" i="35"/>
  <c r="N27" i="35"/>
  <c r="J27" i="35"/>
  <c r="P27" i="35"/>
  <c r="AN27" i="35"/>
  <c r="BH27" i="35"/>
  <c r="S27" i="35"/>
  <c r="AA27" i="35" s="1"/>
  <c r="AQ27" i="35"/>
  <c r="AY27" i="35" s="1"/>
  <c r="G589" i="19"/>
  <c r="B189" i="19"/>
  <c r="G389" i="19"/>
  <c r="I95" i="27"/>
  <c r="I295" i="20" s="1"/>
  <c r="G95" i="27"/>
  <c r="G295" i="20" s="1"/>
  <c r="A95" i="27"/>
  <c r="E295" i="20"/>
  <c r="G43" i="27"/>
  <c r="G243" i="20" s="1"/>
  <c r="E243" i="20"/>
  <c r="I43" i="27"/>
  <c r="I243" i="20" s="1"/>
  <c r="A43" i="27"/>
  <c r="H64" i="27"/>
  <c r="H264" i="20" s="1"/>
  <c r="H265" i="26"/>
  <c r="H465" i="26"/>
  <c r="D166" i="19"/>
  <c r="F64" i="27"/>
  <c r="F264" i="20" s="1"/>
  <c r="I20" i="27"/>
  <c r="I220" i="20" s="1"/>
  <c r="A20" i="27"/>
  <c r="G20" i="27"/>
  <c r="G220" i="20" s="1"/>
  <c r="E220" i="20"/>
  <c r="J19" i="27"/>
  <c r="J219" i="20" s="1"/>
  <c r="E121" i="19"/>
  <c r="I420" i="26"/>
  <c r="I220" i="26"/>
  <c r="H496" i="26"/>
  <c r="H296" i="26"/>
  <c r="H95" i="27"/>
  <c r="H295" i="20" s="1"/>
  <c r="F95" i="27"/>
  <c r="F295" i="20" s="1"/>
  <c r="D197" i="19"/>
  <c r="D174" i="19"/>
  <c r="F72" i="27"/>
  <c r="F272" i="20" s="1"/>
  <c r="H72" i="27"/>
  <c r="H272" i="20" s="1"/>
  <c r="H273" i="26"/>
  <c r="H473" i="26"/>
  <c r="I89" i="27"/>
  <c r="I289" i="20" s="1"/>
  <c r="G89" i="27"/>
  <c r="G289" i="20" s="1"/>
  <c r="A89" i="27"/>
  <c r="E289" i="20"/>
  <c r="B160" i="19"/>
  <c r="G360" i="19"/>
  <c r="G560" i="19"/>
  <c r="J55" i="27"/>
  <c r="J255" i="20" s="1"/>
  <c r="E157" i="19"/>
  <c r="I256" i="26"/>
  <c r="I456" i="26"/>
  <c r="I57" i="27"/>
  <c r="I257" i="20" s="1"/>
  <c r="G57" i="27"/>
  <c r="G257" i="20" s="1"/>
  <c r="E257" i="20"/>
  <c r="A57" i="27"/>
  <c r="I73" i="27"/>
  <c r="I273" i="20" s="1"/>
  <c r="E273" i="20"/>
  <c r="G73" i="27"/>
  <c r="G273" i="20" s="1"/>
  <c r="A73" i="27"/>
  <c r="J40" i="27"/>
  <c r="J240" i="20" s="1"/>
  <c r="I441" i="26"/>
  <c r="I241" i="26"/>
  <c r="E142" i="19"/>
  <c r="G93" i="27"/>
  <c r="G293" i="20" s="1"/>
  <c r="A93" i="27"/>
  <c r="I93" i="27"/>
  <c r="I293" i="20" s="1"/>
  <c r="E293" i="20"/>
  <c r="G558" i="19"/>
  <c r="G358" i="19"/>
  <c r="B158" i="19"/>
  <c r="H455" i="26"/>
  <c r="H255" i="26"/>
  <c r="D156" i="19"/>
  <c r="H54" i="27"/>
  <c r="H254" i="20" s="1"/>
  <c r="F54" i="27"/>
  <c r="F254" i="20" s="1"/>
  <c r="G98" i="27"/>
  <c r="G298" i="20" s="1"/>
  <c r="A98" i="27"/>
  <c r="E298" i="20"/>
  <c r="I98" i="27"/>
  <c r="I298" i="20" s="1"/>
  <c r="I467" i="26"/>
  <c r="E168" i="19"/>
  <c r="I267" i="26"/>
  <c r="J66" i="27"/>
  <c r="J266" i="20" s="1"/>
  <c r="I79" i="27"/>
  <c r="I279" i="20" s="1"/>
  <c r="G79" i="27"/>
  <c r="G279" i="20" s="1"/>
  <c r="A79" i="27"/>
  <c r="E279" i="20"/>
  <c r="G92" i="27"/>
  <c r="G292" i="20" s="1"/>
  <c r="A92" i="27"/>
  <c r="I92" i="27"/>
  <c r="I292" i="20" s="1"/>
  <c r="E292" i="20"/>
  <c r="B136" i="19"/>
  <c r="G536" i="19"/>
  <c r="G336" i="19"/>
  <c r="J83" i="27"/>
  <c r="J283" i="20" s="1"/>
  <c r="E185" i="19"/>
  <c r="I484" i="26"/>
  <c r="I284" i="26"/>
  <c r="G35" i="27"/>
  <c r="G235" i="20" s="1"/>
  <c r="I35" i="27"/>
  <c r="I235" i="20" s="1"/>
  <c r="A35" i="27"/>
  <c r="E235" i="20"/>
  <c r="E248" i="20"/>
  <c r="G48" i="27"/>
  <c r="G248" i="20" s="1"/>
  <c r="I48" i="27"/>
  <c r="I248" i="20" s="1"/>
  <c r="A48" i="27"/>
  <c r="AQ53" i="35"/>
  <c r="AY53" i="35" s="1"/>
  <c r="S53" i="35"/>
  <c r="AA53" i="35" s="1"/>
  <c r="N53" i="35"/>
  <c r="AJ53" i="35"/>
  <c r="AH53" i="35"/>
  <c r="AP53" i="35"/>
  <c r="R53" i="35"/>
  <c r="AL53" i="35"/>
  <c r="L53" i="35"/>
  <c r="BH53" i="35"/>
  <c r="J53" i="35"/>
  <c r="P53" i="35"/>
  <c r="AN53" i="35"/>
  <c r="AJ94" i="35"/>
  <c r="AL94" i="35"/>
  <c r="AH94" i="35"/>
  <c r="BH94" i="35"/>
  <c r="AP94" i="35"/>
  <c r="AN94" i="35"/>
  <c r="P94" i="35"/>
  <c r="AQ94" i="35"/>
  <c r="AY94" i="35" s="1"/>
  <c r="S94" i="35"/>
  <c r="AA94" i="35" s="1"/>
  <c r="R94" i="35"/>
  <c r="J94" i="35"/>
  <c r="L94" i="35"/>
  <c r="N94" i="35"/>
  <c r="AL56" i="35"/>
  <c r="AJ56" i="35"/>
  <c r="AN56" i="35"/>
  <c r="P56" i="35"/>
  <c r="S56" i="35"/>
  <c r="AA56" i="35" s="1"/>
  <c r="J56" i="35"/>
  <c r="L56" i="35"/>
  <c r="N56" i="35"/>
  <c r="R56" i="35"/>
  <c r="AP56" i="35"/>
  <c r="BH56" i="35"/>
  <c r="AQ56" i="35"/>
  <c r="AY56" i="35" s="1"/>
  <c r="AH56" i="35"/>
  <c r="AQ83" i="35"/>
  <c r="AY83" i="35" s="1"/>
  <c r="S83" i="35"/>
  <c r="AA83" i="35" s="1"/>
  <c r="J83" i="35"/>
  <c r="BH83" i="35"/>
  <c r="AJ83" i="35"/>
  <c r="AP83" i="35"/>
  <c r="AH83" i="35"/>
  <c r="R83" i="35"/>
  <c r="AL83" i="35"/>
  <c r="L83" i="35"/>
  <c r="N83" i="35"/>
  <c r="AN83" i="35"/>
  <c r="P83" i="35"/>
  <c r="AP88" i="35"/>
  <c r="BH88" i="35"/>
  <c r="AH88" i="35"/>
  <c r="AJ88" i="35"/>
  <c r="AL88" i="35"/>
  <c r="N88" i="35"/>
  <c r="J88" i="35"/>
  <c r="R88" i="35"/>
  <c r="S88" i="35"/>
  <c r="AA88" i="35" s="1"/>
  <c r="L88" i="35"/>
  <c r="AN88" i="35"/>
  <c r="P88" i="35"/>
  <c r="AQ88" i="35"/>
  <c r="AY88" i="35" s="1"/>
  <c r="AJ22" i="35"/>
  <c r="J22" i="35"/>
  <c r="AN22" i="35"/>
  <c r="P22" i="35"/>
  <c r="BH22" i="35"/>
  <c r="AL22" i="35"/>
  <c r="N22" i="35"/>
  <c r="AH22" i="35"/>
  <c r="L22" i="35"/>
  <c r="AP22" i="35"/>
  <c r="AQ22" i="35" s="1"/>
  <c r="AY22" i="35" s="1"/>
  <c r="R22" i="35"/>
  <c r="S22" i="35" s="1"/>
  <c r="AA22" i="35" s="1"/>
  <c r="J74" i="27"/>
  <c r="J274" i="20" s="1"/>
  <c r="I475" i="26"/>
  <c r="E176" i="19"/>
  <c r="I275" i="26"/>
  <c r="J101" i="27"/>
  <c r="J301" i="20" s="1"/>
  <c r="I302" i="26"/>
  <c r="I502" i="26"/>
  <c r="J100" i="27"/>
  <c r="J300" i="20" s="1"/>
  <c r="E202" i="19"/>
  <c r="I301" i="26"/>
  <c r="I501" i="26"/>
  <c r="F15" i="27"/>
  <c r="F215" i="20" s="1"/>
  <c r="H15" i="27"/>
  <c r="H215" i="20" s="1"/>
  <c r="D117" i="19"/>
  <c r="H216" i="26"/>
  <c r="H416" i="26"/>
  <c r="F99" i="27"/>
  <c r="F299" i="20" s="1"/>
  <c r="H99" i="27"/>
  <c r="H299" i="20" s="1"/>
  <c r="H500" i="26"/>
  <c r="H300" i="26"/>
  <c r="D201" i="19"/>
  <c r="F43" i="27"/>
  <c r="F243" i="20" s="1"/>
  <c r="H43" i="27"/>
  <c r="H243" i="20" s="1"/>
  <c r="H244" i="26"/>
  <c r="H444" i="26"/>
  <c r="D145" i="19"/>
  <c r="G533" i="19"/>
  <c r="B133" i="19"/>
  <c r="G333" i="19"/>
  <c r="AP203" i="20" l="1"/>
  <c r="AL203" i="20" s="1"/>
  <c r="AR4" i="37"/>
  <c r="AN4" i="37"/>
  <c r="H510" i="19"/>
  <c r="AR5" i="37"/>
  <c r="AN5" i="37"/>
  <c r="E4" i="36"/>
  <c r="M4" i="36"/>
  <c r="B4" i="36"/>
  <c r="Q4" i="36"/>
  <c r="R4" i="36"/>
  <c r="H305" i="19"/>
  <c r="E5" i="36"/>
  <c r="R5" i="36"/>
  <c r="Q5" i="36"/>
  <c r="B5" i="36"/>
  <c r="Q3" i="36"/>
  <c r="M3" i="36"/>
  <c r="B3" i="36"/>
  <c r="R3" i="36"/>
  <c r="E3" i="36"/>
  <c r="K2" i="36"/>
  <c r="AH1" i="37"/>
  <c r="H509" i="19"/>
  <c r="AN6" i="37"/>
  <c r="AR6" i="37"/>
  <c r="AN7" i="37"/>
  <c r="AR7" i="37"/>
  <c r="AN204" i="20"/>
  <c r="I510" i="19"/>
  <c r="AP205" i="20"/>
  <c r="AL205" i="20" s="1"/>
  <c r="A204" i="20"/>
  <c r="A208" i="20"/>
  <c r="A207" i="20"/>
  <c r="A206" i="20"/>
  <c r="A205" i="20"/>
  <c r="AN202" i="20"/>
  <c r="AP202" i="20"/>
  <c r="AL202" i="20" s="1"/>
  <c r="I557" i="19"/>
  <c r="I357" i="19"/>
  <c r="H522" i="19"/>
  <c r="H322" i="19"/>
  <c r="H580" i="19"/>
  <c r="H380" i="19"/>
  <c r="H400" i="19"/>
  <c r="H600" i="19"/>
  <c r="AO81" i="35"/>
  <c r="AW81" i="35" s="1"/>
  <c r="AM81" i="35"/>
  <c r="AO95" i="35"/>
  <c r="AW95" i="35" s="1"/>
  <c r="AM95" i="35"/>
  <c r="H589" i="19"/>
  <c r="H389" i="19"/>
  <c r="AK240" i="20"/>
  <c r="A240" i="20"/>
  <c r="Q85" i="35"/>
  <c r="Y85" i="35" s="1"/>
  <c r="O85" i="35"/>
  <c r="H360" i="19"/>
  <c r="H560" i="19"/>
  <c r="AK226" i="20"/>
  <c r="A226" i="20"/>
  <c r="AK238" i="20"/>
  <c r="A238" i="20"/>
  <c r="H555" i="19"/>
  <c r="H355" i="19"/>
  <c r="AM43" i="35"/>
  <c r="AO43" i="35"/>
  <c r="AW43" i="35" s="1"/>
  <c r="I372" i="19"/>
  <c r="I572" i="19"/>
  <c r="Q97" i="35"/>
  <c r="Y97" i="35" s="1"/>
  <c r="O97" i="35"/>
  <c r="AO21" i="35"/>
  <c r="AW21" i="35" s="1"/>
  <c r="AM21" i="35"/>
  <c r="AO68" i="35"/>
  <c r="AW68" i="35" s="1"/>
  <c r="AM68" i="35"/>
  <c r="H543" i="19"/>
  <c r="H343" i="19"/>
  <c r="I390" i="19"/>
  <c r="I590" i="19"/>
  <c r="Q46" i="35"/>
  <c r="Y46" i="35" s="1"/>
  <c r="O46" i="35"/>
  <c r="I381" i="19"/>
  <c r="I581" i="19"/>
  <c r="I574" i="19"/>
  <c r="I374" i="19"/>
  <c r="O84" i="35"/>
  <c r="Q84" i="35"/>
  <c r="Y84" i="35" s="1"/>
  <c r="AM93" i="35"/>
  <c r="AO93" i="35"/>
  <c r="AW93" i="35" s="1"/>
  <c r="AO102" i="35"/>
  <c r="AW102" i="35" s="1"/>
  <c r="AM102" i="35"/>
  <c r="AM72" i="35"/>
  <c r="AO72" i="35"/>
  <c r="AW72" i="35" s="1"/>
  <c r="I520" i="19"/>
  <c r="I320" i="19"/>
  <c r="I515" i="19"/>
  <c r="I315" i="19"/>
  <c r="O100" i="35"/>
  <c r="Q100" i="35"/>
  <c r="Y100" i="35" s="1"/>
  <c r="I371" i="19"/>
  <c r="I571" i="19"/>
  <c r="I347" i="19"/>
  <c r="I547" i="19"/>
  <c r="H577" i="19"/>
  <c r="H377" i="19"/>
  <c r="I522" i="19"/>
  <c r="I322" i="19"/>
  <c r="Q43" i="35"/>
  <c r="Y43" i="35" s="1"/>
  <c r="O43" i="35"/>
  <c r="AK244" i="20"/>
  <c r="A244" i="20"/>
  <c r="I551" i="19"/>
  <c r="I351" i="19"/>
  <c r="AO97" i="35"/>
  <c r="AW97" i="35" s="1"/>
  <c r="AM97" i="35"/>
  <c r="Q21" i="35"/>
  <c r="Y21" i="35" s="1"/>
  <c r="O21" i="35"/>
  <c r="I589" i="19"/>
  <c r="I389" i="19"/>
  <c r="I577" i="19"/>
  <c r="I377" i="19"/>
  <c r="AM46" i="35"/>
  <c r="AO46" i="35"/>
  <c r="AW46" i="35" s="1"/>
  <c r="H379" i="19"/>
  <c r="H579" i="19"/>
  <c r="AO96" i="35"/>
  <c r="AW96" i="35" s="1"/>
  <c r="AM96" i="35"/>
  <c r="AK210" i="20"/>
  <c r="A210" i="20"/>
  <c r="H391" i="19"/>
  <c r="H591" i="19"/>
  <c r="I339" i="19"/>
  <c r="I539" i="19"/>
  <c r="AO7" i="35"/>
  <c r="AW7" i="35" s="1"/>
  <c r="AM7" i="35"/>
  <c r="I317" i="19"/>
  <c r="I517" i="19"/>
  <c r="AO9" i="35"/>
  <c r="AW9" i="35" s="1"/>
  <c r="AM9" i="35"/>
  <c r="Q44" i="35"/>
  <c r="Y44" i="35" s="1"/>
  <c r="O44" i="35"/>
  <c r="AK245" i="20"/>
  <c r="A245" i="20"/>
  <c r="H349" i="19"/>
  <c r="H549" i="19"/>
  <c r="Q72" i="35"/>
  <c r="Y72" i="35" s="1"/>
  <c r="O72" i="35"/>
  <c r="I388" i="19"/>
  <c r="I588" i="19"/>
  <c r="H527" i="19"/>
  <c r="H327" i="19"/>
  <c r="I342" i="19"/>
  <c r="I542" i="19"/>
  <c r="AK243" i="20"/>
  <c r="A243" i="20"/>
  <c r="AK253" i="20"/>
  <c r="A253" i="20"/>
  <c r="I383" i="19"/>
  <c r="I583" i="19"/>
  <c r="AK284" i="20"/>
  <c r="A284" i="20"/>
  <c r="AM24" i="35"/>
  <c r="AO24" i="35"/>
  <c r="AW24" i="35" s="1"/>
  <c r="O15" i="35"/>
  <c r="Q15" i="35"/>
  <c r="Y15" i="35" s="1"/>
  <c r="AK271" i="20"/>
  <c r="A271" i="20"/>
  <c r="I325" i="19"/>
  <c r="I525" i="19"/>
  <c r="Q5" i="35"/>
  <c r="Y5" i="35" s="1"/>
  <c r="O5" i="35"/>
  <c r="AK301" i="20"/>
  <c r="A301" i="20"/>
  <c r="I331" i="19"/>
  <c r="I531" i="19"/>
  <c r="I332" i="19"/>
  <c r="I532" i="19"/>
  <c r="Q16" i="35"/>
  <c r="Y16" i="35" s="1"/>
  <c r="O16" i="35"/>
  <c r="Q69" i="35"/>
  <c r="Y69" i="35" s="1"/>
  <c r="O69" i="35"/>
  <c r="O96" i="35"/>
  <c r="Q96" i="35"/>
  <c r="Y96" i="35" s="1"/>
  <c r="Q103" i="35"/>
  <c r="Y103" i="35" s="1"/>
  <c r="O103" i="35"/>
  <c r="O7" i="35"/>
  <c r="Q7" i="35"/>
  <c r="Y7" i="35" s="1"/>
  <c r="H594" i="19"/>
  <c r="H394" i="19"/>
  <c r="AK256" i="20"/>
  <c r="A256" i="20"/>
  <c r="AO6" i="35"/>
  <c r="AW6" i="35" s="1"/>
  <c r="AM6" i="35"/>
  <c r="H392" i="19"/>
  <c r="H592" i="19"/>
  <c r="Q20" i="35"/>
  <c r="Y20" i="35" s="1"/>
  <c r="O20" i="35"/>
  <c r="AK218" i="20"/>
  <c r="A218" i="20"/>
  <c r="Q22" i="35"/>
  <c r="Y22" i="35" s="1"/>
  <c r="O22" i="35"/>
  <c r="AO22" i="35"/>
  <c r="AW22" i="35" s="1"/>
  <c r="AM22" i="35"/>
  <c r="O83" i="35"/>
  <c r="Q83" i="35"/>
  <c r="Y83" i="35" s="1"/>
  <c r="Q94" i="35"/>
  <c r="Y94" i="35" s="1"/>
  <c r="O94" i="35"/>
  <c r="AK298" i="20"/>
  <c r="A298" i="20"/>
  <c r="AO74" i="35"/>
  <c r="AW74" i="35" s="1"/>
  <c r="AM74" i="35"/>
  <c r="Q17" i="35"/>
  <c r="Y17" i="35" s="1"/>
  <c r="O17" i="35"/>
  <c r="AM12" i="35"/>
  <c r="AO12" i="35"/>
  <c r="AW12" i="35" s="1"/>
  <c r="AM63" i="35"/>
  <c r="AO63" i="35"/>
  <c r="AW63" i="35" s="1"/>
  <c r="AK280" i="20"/>
  <c r="A280" i="20"/>
  <c r="I524" i="19"/>
  <c r="I324" i="19"/>
  <c r="Q78" i="35"/>
  <c r="Y78" i="35" s="1"/>
  <c r="O78" i="35"/>
  <c r="H573" i="19"/>
  <c r="H373" i="19"/>
  <c r="AK290" i="20"/>
  <c r="A290" i="20"/>
  <c r="H314" i="19"/>
  <c r="H514" i="19"/>
  <c r="O23" i="35"/>
  <c r="Q23" i="35"/>
  <c r="Y23" i="35" s="1"/>
  <c r="AO61" i="35"/>
  <c r="AW61" i="35" s="1"/>
  <c r="AM61" i="35"/>
  <c r="H533" i="19"/>
  <c r="H333" i="19"/>
  <c r="Q24" i="35"/>
  <c r="Y24" i="35" s="1"/>
  <c r="O24" i="35"/>
  <c r="AO15" i="35"/>
  <c r="AW15" i="35" s="1"/>
  <c r="AM15" i="35"/>
  <c r="H587" i="19"/>
  <c r="H387" i="19"/>
  <c r="AO5" i="35"/>
  <c r="AW5" i="35" s="1"/>
  <c r="AM5" i="35"/>
  <c r="AK261" i="20"/>
  <c r="A261" i="20"/>
  <c r="H524" i="19"/>
  <c r="H324" i="19"/>
  <c r="H335" i="19"/>
  <c r="H535" i="19"/>
  <c r="AO89" i="35"/>
  <c r="AW89" i="35" s="1"/>
  <c r="AM89" i="35"/>
  <c r="AM16" i="35"/>
  <c r="AO16" i="35"/>
  <c r="AW16" i="35" s="1"/>
  <c r="AO69" i="35"/>
  <c r="AW69" i="35" s="1"/>
  <c r="AM69" i="35"/>
  <c r="AM103" i="35"/>
  <c r="AO103" i="35"/>
  <c r="AW103" i="35" s="1"/>
  <c r="AK288" i="20"/>
  <c r="A288" i="20"/>
  <c r="AM71" i="35"/>
  <c r="AO71" i="35"/>
  <c r="AW71" i="35" s="1"/>
  <c r="H369" i="19"/>
  <c r="H569" i="19"/>
  <c r="I363" i="19"/>
  <c r="I563" i="19"/>
  <c r="Q77" i="35"/>
  <c r="Y77" i="35" s="1"/>
  <c r="O77" i="35"/>
  <c r="Q12" i="35"/>
  <c r="Y12" i="35" s="1"/>
  <c r="O12" i="35"/>
  <c r="I601" i="19"/>
  <c r="I401" i="19"/>
  <c r="AK213" i="20"/>
  <c r="A213" i="20"/>
  <c r="AO39" i="35"/>
  <c r="AW39" i="35" s="1"/>
  <c r="AM39" i="35"/>
  <c r="H332" i="19"/>
  <c r="H532" i="19"/>
  <c r="AO23" i="35"/>
  <c r="AW23" i="35" s="1"/>
  <c r="AM23" i="35"/>
  <c r="Q61" i="35"/>
  <c r="Y61" i="35" s="1"/>
  <c r="O61" i="35"/>
  <c r="AM19" i="35"/>
  <c r="AO19" i="35"/>
  <c r="AW19" i="35" s="1"/>
  <c r="Q99" i="35"/>
  <c r="Y99" i="35" s="1"/>
  <c r="O99" i="35"/>
  <c r="AK278" i="20"/>
  <c r="A278" i="20"/>
  <c r="I540" i="19"/>
  <c r="I340" i="19"/>
  <c r="AK224" i="20"/>
  <c r="A224" i="20"/>
  <c r="H321" i="19"/>
  <c r="H521" i="19"/>
  <c r="H312" i="19"/>
  <c r="H512" i="19"/>
  <c r="H576" i="19"/>
  <c r="H376" i="19"/>
  <c r="AK285" i="20"/>
  <c r="A285" i="20"/>
  <c r="AO48" i="35"/>
  <c r="AW48" i="35" s="1"/>
  <c r="AM48" i="35"/>
  <c r="AK221" i="20"/>
  <c r="A221" i="20"/>
  <c r="AK263" i="20"/>
  <c r="A263" i="20"/>
  <c r="AK212" i="20"/>
  <c r="A212" i="20"/>
  <c r="Q71" i="35"/>
  <c r="Y71" i="35" s="1"/>
  <c r="O71" i="35"/>
  <c r="H561" i="19"/>
  <c r="H361" i="19"/>
  <c r="AO79" i="35"/>
  <c r="AW79" i="35" s="1"/>
  <c r="AM79" i="35"/>
  <c r="I536" i="19"/>
  <c r="I336" i="19"/>
  <c r="Q28" i="35"/>
  <c r="Y28" i="35" s="1"/>
  <c r="O28" i="35"/>
  <c r="AK283" i="20"/>
  <c r="A283" i="20"/>
  <c r="AO94" i="35"/>
  <c r="AW94" i="35" s="1"/>
  <c r="AM94" i="35"/>
  <c r="AK289" i="20"/>
  <c r="A289" i="20"/>
  <c r="I321" i="19"/>
  <c r="I521" i="19"/>
  <c r="AK299" i="20"/>
  <c r="A299" i="20"/>
  <c r="I356" i="19"/>
  <c r="I556" i="19"/>
  <c r="AK234" i="20"/>
  <c r="A234" i="20"/>
  <c r="H511" i="19"/>
  <c r="H311" i="19"/>
  <c r="H352" i="19"/>
  <c r="H552" i="19"/>
  <c r="I345" i="19"/>
  <c r="I545" i="19"/>
  <c r="Q39" i="35"/>
  <c r="Y39" i="35" s="1"/>
  <c r="O39" i="35"/>
  <c r="AK277" i="20"/>
  <c r="A277" i="20"/>
  <c r="H558" i="19"/>
  <c r="H358" i="19"/>
  <c r="AM91" i="35"/>
  <c r="AO91" i="35"/>
  <c r="AW91" i="35" s="1"/>
  <c r="O19" i="35"/>
  <c r="Q19" i="35"/>
  <c r="Y19" i="35" s="1"/>
  <c r="AK286" i="20"/>
  <c r="A286" i="20"/>
  <c r="AK247" i="20"/>
  <c r="A247" i="20"/>
  <c r="AO99" i="35"/>
  <c r="AW99" i="35" s="1"/>
  <c r="AM99" i="35"/>
  <c r="AK230" i="20"/>
  <c r="A230" i="20"/>
  <c r="AK258" i="20"/>
  <c r="A258" i="20"/>
  <c r="AK262" i="20"/>
  <c r="A262" i="20"/>
  <c r="I565" i="19"/>
  <c r="I365" i="19"/>
  <c r="I394" i="19"/>
  <c r="I594" i="19"/>
  <c r="Q50" i="35"/>
  <c r="Y50" i="35" s="1"/>
  <c r="O50" i="35"/>
  <c r="H590" i="19"/>
  <c r="H390" i="19"/>
  <c r="I373" i="19"/>
  <c r="I573" i="19"/>
  <c r="Q30" i="35"/>
  <c r="Y30" i="35" s="1"/>
  <c r="O30" i="35"/>
  <c r="Q70" i="35"/>
  <c r="Y70" i="35" s="1"/>
  <c r="O70" i="35"/>
  <c r="H520" i="19"/>
  <c r="H320" i="19"/>
  <c r="H330" i="19"/>
  <c r="H530" i="19"/>
  <c r="AO25" i="35"/>
  <c r="AW25" i="35" s="1"/>
  <c r="AM25" i="35"/>
  <c r="Q42" i="35"/>
  <c r="Y42" i="35" s="1"/>
  <c r="O42" i="35"/>
  <c r="Q89" i="35"/>
  <c r="Y89" i="35" s="1"/>
  <c r="O89" i="35"/>
  <c r="Q48" i="35"/>
  <c r="Y48" i="35" s="1"/>
  <c r="O48" i="35"/>
  <c r="I599" i="19"/>
  <c r="I399" i="19"/>
  <c r="AO8" i="35"/>
  <c r="AW8" i="35" s="1"/>
  <c r="AM8" i="35"/>
  <c r="Q79" i="35"/>
  <c r="Y79" i="35" s="1"/>
  <c r="O79" i="35"/>
  <c r="I552" i="19"/>
  <c r="I352" i="19"/>
  <c r="AK281" i="20"/>
  <c r="A281" i="20"/>
  <c r="AO38" i="35"/>
  <c r="AW38" i="35" s="1"/>
  <c r="AM38" i="35"/>
  <c r="I598" i="19"/>
  <c r="I398" i="19"/>
  <c r="Q74" i="35"/>
  <c r="Y74" i="35" s="1"/>
  <c r="O74" i="35"/>
  <c r="I376" i="19"/>
  <c r="I576" i="19"/>
  <c r="AK292" i="20"/>
  <c r="A292" i="20"/>
  <c r="I560" i="19"/>
  <c r="I360" i="19"/>
  <c r="O45" i="35"/>
  <c r="Q45" i="35"/>
  <c r="Y45" i="35" s="1"/>
  <c r="I369" i="19"/>
  <c r="I569" i="19"/>
  <c r="H326" i="19"/>
  <c r="H526" i="19"/>
  <c r="AO87" i="35"/>
  <c r="AW87" i="35" s="1"/>
  <c r="AM87" i="35"/>
  <c r="Q41" i="35"/>
  <c r="Y41" i="35" s="1"/>
  <c r="O41" i="35"/>
  <c r="H336" i="19"/>
  <c r="H536" i="19"/>
  <c r="I341" i="19"/>
  <c r="I541" i="19"/>
  <c r="Q91" i="35"/>
  <c r="Y91" i="35" s="1"/>
  <c r="O91" i="35"/>
  <c r="I544" i="19"/>
  <c r="I344" i="19"/>
  <c r="AK266" i="20"/>
  <c r="A266" i="20"/>
  <c r="Q49" i="35"/>
  <c r="Y49" i="35" s="1"/>
  <c r="O49" i="35"/>
  <c r="AO50" i="35"/>
  <c r="AW50" i="35" s="1"/>
  <c r="AM50" i="35"/>
  <c r="I379" i="19"/>
  <c r="I579" i="19"/>
  <c r="AO30" i="35"/>
  <c r="AW30" i="35" s="1"/>
  <c r="AM30" i="35"/>
  <c r="AO70" i="35"/>
  <c r="AW70" i="35" s="1"/>
  <c r="AM70" i="35"/>
  <c r="AK242" i="20"/>
  <c r="A242" i="20"/>
  <c r="H329" i="19"/>
  <c r="H529" i="19"/>
  <c r="Q25" i="35"/>
  <c r="Y25" i="35" s="1"/>
  <c r="O25" i="35"/>
  <c r="AO65" i="35"/>
  <c r="AW65" i="35" s="1"/>
  <c r="AM65" i="35"/>
  <c r="I375" i="19"/>
  <c r="I575" i="19"/>
  <c r="I350" i="19"/>
  <c r="I550" i="19"/>
  <c r="I513" i="19"/>
  <c r="I313" i="19"/>
  <c r="I348" i="19"/>
  <c r="I548" i="19"/>
  <c r="AK265" i="20"/>
  <c r="A265" i="20"/>
  <c r="AO54" i="35"/>
  <c r="AW54" i="35" s="1"/>
  <c r="AM54" i="35"/>
  <c r="AO80" i="35"/>
  <c r="AW80" i="35" s="1"/>
  <c r="AM80" i="35"/>
  <c r="O8" i="35"/>
  <c r="Q8" i="35"/>
  <c r="Y8" i="35" s="1"/>
  <c r="I400" i="19"/>
  <c r="I600" i="19"/>
  <c r="Q38" i="35"/>
  <c r="Y38" i="35" s="1"/>
  <c r="O38" i="35"/>
  <c r="AO20" i="35"/>
  <c r="AW20" i="35" s="1"/>
  <c r="AM20" i="35"/>
  <c r="AK268" i="20"/>
  <c r="A268" i="20"/>
  <c r="I585" i="19"/>
  <c r="I385" i="19"/>
  <c r="O88" i="35"/>
  <c r="Q88" i="35"/>
  <c r="Y88" i="35" s="1"/>
  <c r="I387" i="19"/>
  <c r="I587" i="19"/>
  <c r="Q81" i="35"/>
  <c r="Y81" i="35" s="1"/>
  <c r="O81" i="35"/>
  <c r="H602" i="19"/>
  <c r="H402" i="19"/>
  <c r="AO41" i="35"/>
  <c r="AW41" i="35" s="1"/>
  <c r="AM41" i="35"/>
  <c r="I397" i="19"/>
  <c r="I597" i="19"/>
  <c r="AK287" i="20"/>
  <c r="A287" i="20"/>
  <c r="AO101" i="35"/>
  <c r="AW101" i="35" s="1"/>
  <c r="AM101" i="35"/>
  <c r="Q35" i="35"/>
  <c r="Y35" i="35" s="1"/>
  <c r="O35" i="35"/>
  <c r="H316" i="19"/>
  <c r="H516" i="19"/>
  <c r="AK272" i="20"/>
  <c r="A272" i="20"/>
  <c r="H365" i="19"/>
  <c r="H565" i="19"/>
  <c r="Q65" i="35"/>
  <c r="Y65" i="35" s="1"/>
  <c r="O65" i="35"/>
  <c r="H585" i="19"/>
  <c r="H385" i="19"/>
  <c r="H513" i="19"/>
  <c r="H313" i="19"/>
  <c r="AK211" i="20"/>
  <c r="A211" i="20"/>
  <c r="I354" i="19"/>
  <c r="I554" i="19"/>
  <c r="H347" i="19"/>
  <c r="H547" i="19"/>
  <c r="I362" i="19"/>
  <c r="I562" i="19"/>
  <c r="Q54" i="35"/>
  <c r="Y54" i="35" s="1"/>
  <c r="O54" i="35"/>
  <c r="Q80" i="35"/>
  <c r="Y80" i="35" s="1"/>
  <c r="O80" i="35"/>
  <c r="AK219" i="20"/>
  <c r="A219" i="20"/>
  <c r="AK215" i="20"/>
  <c r="A215" i="20"/>
  <c r="H348" i="19"/>
  <c r="H548" i="19"/>
  <c r="AO88" i="35"/>
  <c r="AW88" i="35" s="1"/>
  <c r="AM88" i="35"/>
  <c r="H556" i="19"/>
  <c r="H356" i="19"/>
  <c r="AK273" i="20"/>
  <c r="A273" i="20"/>
  <c r="O10" i="35"/>
  <c r="Q10" i="35"/>
  <c r="Y10" i="35" s="1"/>
  <c r="H318" i="19"/>
  <c r="H518" i="19"/>
  <c r="AO98" i="35"/>
  <c r="AW98" i="35" s="1"/>
  <c r="AM98" i="35"/>
  <c r="AO31" i="35"/>
  <c r="AW31" i="35" s="1"/>
  <c r="AM31" i="35"/>
  <c r="H351" i="19"/>
  <c r="H551" i="19"/>
  <c r="I382" i="19"/>
  <c r="I582" i="19"/>
  <c r="AK297" i="20"/>
  <c r="A297" i="20"/>
  <c r="Q87" i="35"/>
  <c r="Y87" i="35" s="1"/>
  <c r="O87" i="35"/>
  <c r="Q11" i="35"/>
  <c r="Y11" i="35" s="1"/>
  <c r="O11" i="35"/>
  <c r="I334" i="19"/>
  <c r="I534" i="19"/>
  <c r="Q101" i="35"/>
  <c r="Y101" i="35" s="1"/>
  <c r="O101" i="35"/>
  <c r="Q66" i="35"/>
  <c r="Y66" i="35" s="1"/>
  <c r="O66" i="35"/>
  <c r="H584" i="19"/>
  <c r="H384" i="19"/>
  <c r="AO60" i="35"/>
  <c r="AW60" i="35" s="1"/>
  <c r="AM60" i="35"/>
  <c r="AO35" i="35"/>
  <c r="AW35" i="35" s="1"/>
  <c r="AM35" i="35"/>
  <c r="Q14" i="35"/>
  <c r="Y14" i="35" s="1"/>
  <c r="O14" i="35"/>
  <c r="I359" i="19"/>
  <c r="I559" i="19"/>
  <c r="Q37" i="35"/>
  <c r="Y37" i="35" s="1"/>
  <c r="O37" i="35"/>
  <c r="AO28" i="35"/>
  <c r="AW28" i="35" s="1"/>
  <c r="AM28" i="35"/>
  <c r="AO36" i="35"/>
  <c r="AW36" i="35" s="1"/>
  <c r="AM36" i="35"/>
  <c r="AK269" i="20"/>
  <c r="A269" i="20"/>
  <c r="I368" i="19"/>
  <c r="I568" i="19"/>
  <c r="AO17" i="35"/>
  <c r="AW17" i="35" s="1"/>
  <c r="AM17" i="35"/>
  <c r="AO10" i="35"/>
  <c r="AW10" i="35" s="1"/>
  <c r="AM10" i="35"/>
  <c r="H525" i="19"/>
  <c r="H325" i="19"/>
  <c r="AK229" i="20"/>
  <c r="A229" i="20"/>
  <c r="Q98" i="35"/>
  <c r="Y98" i="35" s="1"/>
  <c r="O98" i="35"/>
  <c r="H339" i="19"/>
  <c r="H539" i="19"/>
  <c r="H371" i="19"/>
  <c r="H571" i="19"/>
  <c r="I391" i="19"/>
  <c r="I591" i="19"/>
  <c r="O31" i="35"/>
  <c r="Q31" i="35"/>
  <c r="Y31" i="35" s="1"/>
  <c r="AM18" i="35"/>
  <c r="AO18" i="35"/>
  <c r="AW18" i="35" s="1"/>
  <c r="H581" i="19"/>
  <c r="H381" i="19"/>
  <c r="I323" i="19"/>
  <c r="I523" i="19"/>
  <c r="AO11" i="35"/>
  <c r="AW11" i="35" s="1"/>
  <c r="AM11" i="35"/>
  <c r="I555" i="19"/>
  <c r="I355" i="19"/>
  <c r="Q29" i="35"/>
  <c r="Y29" i="35" s="1"/>
  <c r="O29" i="35"/>
  <c r="AO66" i="35"/>
  <c r="AW66" i="35" s="1"/>
  <c r="AM66" i="35"/>
  <c r="I312" i="19"/>
  <c r="I512" i="19"/>
  <c r="I364" i="19"/>
  <c r="I564" i="19"/>
  <c r="Q60" i="35"/>
  <c r="Y60" i="35" s="1"/>
  <c r="O60" i="35"/>
  <c r="AK249" i="20"/>
  <c r="A249" i="20"/>
  <c r="AK236" i="20"/>
  <c r="A236" i="20"/>
  <c r="AK291" i="20"/>
  <c r="A291" i="20"/>
  <c r="AK216" i="20"/>
  <c r="A216" i="20"/>
  <c r="AK254" i="20"/>
  <c r="A254" i="20"/>
  <c r="AO14" i="35"/>
  <c r="AW14" i="35" s="1"/>
  <c r="AM14" i="35"/>
  <c r="H319" i="19"/>
  <c r="H519" i="19"/>
  <c r="AK294" i="20"/>
  <c r="A294" i="20"/>
  <c r="AO37" i="35"/>
  <c r="AW37" i="35" s="1"/>
  <c r="AM37" i="35"/>
  <c r="AM51" i="35"/>
  <c r="AO51" i="35"/>
  <c r="AW51" i="35" s="1"/>
  <c r="Q32" i="35"/>
  <c r="Y32" i="35" s="1"/>
  <c r="O32" i="35"/>
  <c r="H598" i="19"/>
  <c r="H398" i="19"/>
  <c r="I543" i="19"/>
  <c r="I343" i="19"/>
  <c r="AK227" i="20"/>
  <c r="A227" i="20"/>
  <c r="Q75" i="35"/>
  <c r="Y75" i="35" s="1"/>
  <c r="O75" i="35"/>
  <c r="Q56" i="35"/>
  <c r="Y56" i="35" s="1"/>
  <c r="O56" i="35"/>
  <c r="AO56" i="35"/>
  <c r="AW56" i="35" s="1"/>
  <c r="AM56" i="35"/>
  <c r="AM53" i="35"/>
  <c r="AO53" i="35"/>
  <c r="AW53" i="35" s="1"/>
  <c r="AK248" i="20"/>
  <c r="A248" i="20"/>
  <c r="AK279" i="20"/>
  <c r="A279" i="20"/>
  <c r="I596" i="19"/>
  <c r="I396" i="19"/>
  <c r="AK225" i="20"/>
  <c r="A225" i="20"/>
  <c r="H378" i="19"/>
  <c r="H578" i="19"/>
  <c r="H559" i="19"/>
  <c r="H359" i="19"/>
  <c r="AO77" i="35"/>
  <c r="AW77" i="35" s="1"/>
  <c r="AM77" i="35"/>
  <c r="AK239" i="20"/>
  <c r="A239" i="20"/>
  <c r="O18" i="35"/>
  <c r="Q18" i="35"/>
  <c r="Y18" i="35" s="1"/>
  <c r="I353" i="19"/>
  <c r="I553" i="19"/>
  <c r="AO78" i="35"/>
  <c r="AW78" i="35" s="1"/>
  <c r="AM78" i="35"/>
  <c r="I330" i="19"/>
  <c r="I530" i="19"/>
  <c r="I567" i="19"/>
  <c r="I367" i="19"/>
  <c r="AO29" i="35"/>
  <c r="AW29" i="35" s="1"/>
  <c r="AM29" i="35"/>
  <c r="AO90" i="35"/>
  <c r="AW90" i="35" s="1"/>
  <c r="AM90" i="35"/>
  <c r="I329" i="19"/>
  <c r="I529" i="19"/>
  <c r="AM13" i="35"/>
  <c r="AO13" i="35"/>
  <c r="AW13" i="35" s="1"/>
  <c r="I380" i="19"/>
  <c r="I580" i="19"/>
  <c r="AK259" i="20"/>
  <c r="A259" i="20"/>
  <c r="O64" i="35"/>
  <c r="Q64" i="35"/>
  <c r="Y64" i="35" s="1"/>
  <c r="I333" i="19"/>
  <c r="I533" i="19"/>
  <c r="AK270" i="20"/>
  <c r="A270" i="20"/>
  <c r="AO42" i="35"/>
  <c r="AW42" i="35" s="1"/>
  <c r="AM42" i="35"/>
  <c r="I393" i="19"/>
  <c r="I593" i="19"/>
  <c r="Q57" i="35"/>
  <c r="Y57" i="35" s="1"/>
  <c r="O57" i="35"/>
  <c r="Q55" i="35"/>
  <c r="Y55" i="35" s="1"/>
  <c r="O55" i="35"/>
  <c r="Q51" i="35"/>
  <c r="Y51" i="35" s="1"/>
  <c r="O51" i="35"/>
  <c r="H595" i="19"/>
  <c r="H395" i="19"/>
  <c r="AO32" i="35"/>
  <c r="AW32" i="35" s="1"/>
  <c r="AM32" i="35"/>
  <c r="AM82" i="35"/>
  <c r="AO82" i="35"/>
  <c r="AW82" i="35" s="1"/>
  <c r="H588" i="19"/>
  <c r="H388" i="19"/>
  <c r="AO75" i="35"/>
  <c r="AW75" i="35" s="1"/>
  <c r="AM75" i="35"/>
  <c r="Q73" i="35"/>
  <c r="Y73" i="35" s="1"/>
  <c r="O73" i="35"/>
  <c r="Q53" i="35"/>
  <c r="Y53" i="35" s="1"/>
  <c r="O53" i="35"/>
  <c r="AK235" i="20"/>
  <c r="A235" i="20"/>
  <c r="AK257" i="20"/>
  <c r="A257" i="20"/>
  <c r="AK274" i="20"/>
  <c r="A274" i="20"/>
  <c r="AK246" i="20"/>
  <c r="A246" i="20"/>
  <c r="H599" i="19"/>
  <c r="H399" i="19"/>
  <c r="AK231" i="20"/>
  <c r="A231" i="20"/>
  <c r="AK237" i="20"/>
  <c r="A237" i="20"/>
  <c r="H350" i="19"/>
  <c r="H550" i="19"/>
  <c r="AO104" i="35"/>
  <c r="AW104" i="35" s="1"/>
  <c r="AM104" i="35"/>
  <c r="I516" i="19"/>
  <c r="I316" i="19"/>
  <c r="AK275" i="20"/>
  <c r="A275" i="20"/>
  <c r="Q90" i="35"/>
  <c r="Y90" i="35" s="1"/>
  <c r="O90" i="35"/>
  <c r="H340" i="19"/>
  <c r="H540" i="19"/>
  <c r="AK260" i="20"/>
  <c r="A260" i="20"/>
  <c r="O13" i="35"/>
  <c r="Q13" i="35"/>
  <c r="Y13" i="35" s="1"/>
  <c r="AO64" i="35"/>
  <c r="AW64" i="35" s="1"/>
  <c r="AM64" i="35"/>
  <c r="H572" i="19"/>
  <c r="H372" i="19"/>
  <c r="AO57" i="35"/>
  <c r="AW57" i="35" s="1"/>
  <c r="AM57" i="35"/>
  <c r="AO55" i="35"/>
  <c r="AW55" i="35" s="1"/>
  <c r="AM55" i="35"/>
  <c r="Q26" i="35"/>
  <c r="Y26" i="35" s="1"/>
  <c r="O26" i="35"/>
  <c r="H383" i="19"/>
  <c r="H583" i="19"/>
  <c r="I518" i="19"/>
  <c r="I318" i="19"/>
  <c r="AK251" i="20"/>
  <c r="A251" i="20"/>
  <c r="Q62" i="35"/>
  <c r="Y62" i="35" s="1"/>
  <c r="O62" i="35"/>
  <c r="O82" i="35"/>
  <c r="Q82" i="35"/>
  <c r="Y82" i="35" s="1"/>
  <c r="AK220" i="20"/>
  <c r="A220" i="20"/>
  <c r="H317" i="19"/>
  <c r="H517" i="19"/>
  <c r="I535" i="19"/>
  <c r="I335" i="19"/>
  <c r="AO45" i="35"/>
  <c r="AW45" i="35" s="1"/>
  <c r="AM45" i="35"/>
  <c r="I592" i="19"/>
  <c r="I392" i="19"/>
  <c r="H554" i="19"/>
  <c r="H354" i="19"/>
  <c r="Q104" i="35"/>
  <c r="Y104" i="35" s="1"/>
  <c r="O104" i="35"/>
  <c r="I586" i="19"/>
  <c r="I386" i="19"/>
  <c r="O92" i="35"/>
  <c r="Q92" i="35"/>
  <c r="Y92" i="35" s="1"/>
  <c r="H570" i="19"/>
  <c r="H370" i="19"/>
  <c r="H382" i="19"/>
  <c r="H582" i="19"/>
  <c r="I578" i="19"/>
  <c r="I378" i="19"/>
  <c r="AK302" i="20"/>
  <c r="A342" i="20"/>
  <c r="A313" i="20"/>
  <c r="A306" i="20"/>
  <c r="A368" i="20"/>
  <c r="A358" i="20"/>
  <c r="A354" i="20"/>
  <c r="A365" i="20"/>
  <c r="A350" i="20"/>
  <c r="A308" i="20"/>
  <c r="A343" i="20"/>
  <c r="A386" i="20"/>
  <c r="A321" i="20"/>
  <c r="A322" i="20"/>
  <c r="A392" i="20"/>
  <c r="A372" i="20"/>
  <c r="A377" i="20"/>
  <c r="A341" i="20"/>
  <c r="A330" i="20"/>
  <c r="A315" i="20"/>
  <c r="A395" i="20"/>
  <c r="A355" i="20"/>
  <c r="A400" i="20"/>
  <c r="A380" i="20"/>
  <c r="A336" i="20"/>
  <c r="A337" i="20"/>
  <c r="A303" i="20"/>
  <c r="A398" i="20"/>
  <c r="A375" i="20"/>
  <c r="A364" i="20"/>
  <c r="A387" i="20"/>
  <c r="A311" i="20"/>
  <c r="A319" i="20"/>
  <c r="A379" i="20"/>
  <c r="A376" i="20"/>
  <c r="A310" i="20"/>
  <c r="A374" i="20"/>
  <c r="A333" i="20"/>
  <c r="A325" i="20"/>
  <c r="A304" i="20"/>
  <c r="A401" i="20"/>
  <c r="A383" i="20"/>
  <c r="A335" i="20"/>
  <c r="A320" i="20"/>
  <c r="A363" i="20"/>
  <c r="A388" i="20"/>
  <c r="A302" i="20"/>
  <c r="A318" i="20"/>
  <c r="A317" i="20"/>
  <c r="A399" i="20"/>
  <c r="A352" i="20"/>
  <c r="A346" i="20"/>
  <c r="A362" i="20"/>
  <c r="A345" i="20"/>
  <c r="A367" i="20"/>
  <c r="A323" i="20"/>
  <c r="A381" i="20"/>
  <c r="A360" i="20"/>
  <c r="A312" i="20"/>
  <c r="A329" i="20"/>
  <c r="A332" i="20"/>
  <c r="A339" i="20"/>
  <c r="A378" i="20"/>
  <c r="A348" i="20"/>
  <c r="A307" i="20"/>
  <c r="A397" i="20"/>
  <c r="A389" i="20"/>
  <c r="A373" i="20"/>
  <c r="A324" i="20"/>
  <c r="A344" i="20"/>
  <c r="A351" i="20"/>
  <c r="A356" i="20"/>
  <c r="A391" i="20"/>
  <c r="A349" i="20"/>
  <c r="A316" i="20"/>
  <c r="A366" i="20"/>
  <c r="A314" i="20"/>
  <c r="A370" i="20"/>
  <c r="A393" i="20"/>
  <c r="A369" i="20"/>
  <c r="A326" i="20"/>
  <c r="A305" i="20"/>
  <c r="A396" i="20"/>
  <c r="A371" i="20"/>
  <c r="A331" i="20"/>
  <c r="A384" i="20"/>
  <c r="A338" i="20"/>
  <c r="A361" i="20"/>
  <c r="A353" i="20"/>
  <c r="A309" i="20"/>
  <c r="A390" i="20"/>
  <c r="A394" i="20"/>
  <c r="A340" i="20"/>
  <c r="A359" i="20"/>
  <c r="A382" i="20"/>
  <c r="A328" i="20"/>
  <c r="A347" i="20"/>
  <c r="A385" i="20"/>
  <c r="A334" i="20"/>
  <c r="A357" i="20"/>
  <c r="A327" i="20"/>
  <c r="AK223" i="20"/>
  <c r="A223" i="20"/>
  <c r="AO49" i="35"/>
  <c r="AW49" i="35" s="1"/>
  <c r="AM49" i="35"/>
  <c r="I346" i="19"/>
  <c r="I546" i="19"/>
  <c r="H341" i="19"/>
  <c r="H541" i="19"/>
  <c r="AK241" i="20"/>
  <c r="A241" i="20"/>
  <c r="AO40" i="35"/>
  <c r="AW40" i="35" s="1"/>
  <c r="AM40" i="35"/>
  <c r="H567" i="19"/>
  <c r="H367" i="19"/>
  <c r="AO26" i="35"/>
  <c r="AW26" i="35" s="1"/>
  <c r="AM26" i="35"/>
  <c r="H353" i="19"/>
  <c r="H553" i="19"/>
  <c r="H593" i="19"/>
  <c r="H393" i="19"/>
  <c r="H342" i="19"/>
  <c r="H542" i="19"/>
  <c r="AM62" i="35"/>
  <c r="AO62" i="35"/>
  <c r="AW62" i="35" s="1"/>
  <c r="H515" i="19"/>
  <c r="H315" i="19"/>
  <c r="Q36" i="35"/>
  <c r="Y36" i="35" s="1"/>
  <c r="O36" i="35"/>
  <c r="I595" i="19"/>
  <c r="I395" i="19"/>
  <c r="I402" i="19"/>
  <c r="I602" i="19"/>
  <c r="H601" i="19"/>
  <c r="H401" i="19"/>
  <c r="AK295" i="20"/>
  <c r="A295" i="20"/>
  <c r="H366" i="19"/>
  <c r="H566" i="19"/>
  <c r="H374" i="19"/>
  <c r="H574" i="19"/>
  <c r="I349" i="19"/>
  <c r="I549" i="19"/>
  <c r="AM100" i="35"/>
  <c r="AO100" i="35"/>
  <c r="AW100" i="35" s="1"/>
  <c r="H546" i="19"/>
  <c r="H346" i="19"/>
  <c r="Q86" i="35"/>
  <c r="Y86" i="35" s="1"/>
  <c r="O86" i="35"/>
  <c r="I311" i="19"/>
  <c r="I511" i="19"/>
  <c r="AK282" i="20"/>
  <c r="A282" i="20"/>
  <c r="AK267" i="20"/>
  <c r="A267" i="20"/>
  <c r="AK214" i="20"/>
  <c r="A214" i="20"/>
  <c r="I519" i="19"/>
  <c r="I319" i="19"/>
  <c r="AO92" i="35"/>
  <c r="AW92" i="35" s="1"/>
  <c r="AM92" i="35"/>
  <c r="H557" i="19"/>
  <c r="H357" i="19"/>
  <c r="H331" i="19"/>
  <c r="H531" i="19"/>
  <c r="H368" i="19"/>
  <c r="H568" i="19"/>
  <c r="AO58" i="35"/>
  <c r="AW58" i="35" s="1"/>
  <c r="AM58" i="35"/>
  <c r="I361" i="19"/>
  <c r="I561" i="19"/>
  <c r="AO34" i="35"/>
  <c r="AW34" i="35" s="1"/>
  <c r="AM34" i="35"/>
  <c r="O52" i="35"/>
  <c r="Q52" i="35"/>
  <c r="Y52" i="35" s="1"/>
  <c r="H338" i="19"/>
  <c r="H538" i="19"/>
  <c r="AO47" i="35"/>
  <c r="AW47" i="35" s="1"/>
  <c r="AM47" i="35"/>
  <c r="Q40" i="35"/>
  <c r="Y40" i="35" s="1"/>
  <c r="O40" i="35"/>
  <c r="AO59" i="35"/>
  <c r="AW59" i="35" s="1"/>
  <c r="AM59" i="35"/>
  <c r="AK209" i="20"/>
  <c r="A209" i="20"/>
  <c r="AK296" i="20"/>
  <c r="A296" i="20"/>
  <c r="I528" i="19"/>
  <c r="I328" i="19"/>
  <c r="AK276" i="20"/>
  <c r="A276" i="20"/>
  <c r="AO44" i="35"/>
  <c r="AW44" i="35" s="1"/>
  <c r="AM44" i="35"/>
  <c r="H528" i="19"/>
  <c r="H328" i="19"/>
  <c r="I337" i="19"/>
  <c r="I537" i="19"/>
  <c r="AO83" i="35"/>
  <c r="AW83" i="35" s="1"/>
  <c r="AM83" i="35"/>
  <c r="AK293" i="20"/>
  <c r="A293" i="20"/>
  <c r="H597" i="19"/>
  <c r="H397" i="19"/>
  <c r="AM27" i="35"/>
  <c r="AO27" i="35"/>
  <c r="AW27" i="35" s="1"/>
  <c r="AO4" i="35"/>
  <c r="AW4" i="35" s="1"/>
  <c r="AM4" i="35"/>
  <c r="H562" i="19"/>
  <c r="H362" i="19"/>
  <c r="I358" i="19"/>
  <c r="I558" i="19"/>
  <c r="AM86" i="35"/>
  <c r="AO86" i="35"/>
  <c r="AW86" i="35" s="1"/>
  <c r="Q33" i="35"/>
  <c r="Y33" i="35" s="1"/>
  <c r="O33" i="35"/>
  <c r="H596" i="19"/>
  <c r="H396" i="19"/>
  <c r="H544" i="19"/>
  <c r="H344" i="19"/>
  <c r="AO76" i="35"/>
  <c r="AW76" i="35" s="1"/>
  <c r="AM76" i="35"/>
  <c r="I326" i="19"/>
  <c r="I526" i="19"/>
  <c r="AK222" i="20"/>
  <c r="A222" i="20"/>
  <c r="Q67" i="35"/>
  <c r="Y67" i="35" s="1"/>
  <c r="O67" i="35"/>
  <c r="Q58" i="35"/>
  <c r="Y58" i="35" s="1"/>
  <c r="O58" i="35"/>
  <c r="H364" i="19"/>
  <c r="H564" i="19"/>
  <c r="AK232" i="20"/>
  <c r="A232" i="20"/>
  <c r="H586" i="19"/>
  <c r="H386" i="19"/>
  <c r="Q34" i="35"/>
  <c r="Y34" i="35" s="1"/>
  <c r="O34" i="35"/>
  <c r="AO52" i="35"/>
  <c r="AW52" i="35" s="1"/>
  <c r="AM52" i="35"/>
  <c r="Q47" i="35"/>
  <c r="Y47" i="35" s="1"/>
  <c r="O47" i="35"/>
  <c r="Q59" i="35"/>
  <c r="Y59" i="35" s="1"/>
  <c r="O59" i="35"/>
  <c r="AK264" i="20"/>
  <c r="A264" i="20"/>
  <c r="I584" i="19"/>
  <c r="I384" i="19"/>
  <c r="H523" i="19"/>
  <c r="H323" i="19"/>
  <c r="Q6" i="35"/>
  <c r="Y6" i="35" s="1"/>
  <c r="O6" i="35"/>
  <c r="I338" i="19"/>
  <c r="I538" i="19"/>
  <c r="H345" i="19"/>
  <c r="H545" i="19"/>
  <c r="Q27" i="35"/>
  <c r="Y27" i="35" s="1"/>
  <c r="O27" i="35"/>
  <c r="AO73" i="35"/>
  <c r="AW73" i="35" s="1"/>
  <c r="AM73" i="35"/>
  <c r="Q4" i="35"/>
  <c r="Y4" i="35" s="1"/>
  <c r="O4" i="35"/>
  <c r="H337" i="19"/>
  <c r="H537" i="19"/>
  <c r="H575" i="19"/>
  <c r="H375" i="19"/>
  <c r="AK250" i="20"/>
  <c r="A250" i="20"/>
  <c r="AK255" i="20"/>
  <c r="A255" i="20"/>
  <c r="Q63" i="35"/>
  <c r="Y63" i="35" s="1"/>
  <c r="O63" i="35"/>
  <c r="AK300" i="20"/>
  <c r="A300" i="20"/>
  <c r="AO33" i="35"/>
  <c r="AW33" i="35" s="1"/>
  <c r="AM33" i="35"/>
  <c r="I527" i="19"/>
  <c r="I327" i="19"/>
  <c r="AK233" i="20"/>
  <c r="A233" i="20"/>
  <c r="Q95" i="35"/>
  <c r="Y95" i="35" s="1"/>
  <c r="O95" i="35"/>
  <c r="O76" i="35"/>
  <c r="Q76" i="35"/>
  <c r="Y76" i="35" s="1"/>
  <c r="AK217" i="20"/>
  <c r="A217" i="20"/>
  <c r="AO85" i="35"/>
  <c r="AW85" i="35" s="1"/>
  <c r="AM85" i="35"/>
  <c r="I314" i="19"/>
  <c r="I514" i="19"/>
  <c r="I566" i="19"/>
  <c r="I366" i="19"/>
  <c r="AO67" i="35"/>
  <c r="AW67" i="35" s="1"/>
  <c r="AM67" i="35"/>
  <c r="O68" i="35"/>
  <c r="Q68" i="35"/>
  <c r="Y68" i="35" s="1"/>
  <c r="H363" i="19"/>
  <c r="H563" i="19"/>
  <c r="H334" i="19"/>
  <c r="H534" i="19"/>
  <c r="AM84" i="35"/>
  <c r="AO84" i="35"/>
  <c r="AW84" i="35" s="1"/>
  <c r="AK252" i="20"/>
  <c r="A252" i="20"/>
  <c r="Q93" i="35"/>
  <c r="Y93" i="35" s="1"/>
  <c r="O93" i="35"/>
  <c r="AK228" i="20"/>
  <c r="A228" i="20"/>
  <c r="Q9" i="35"/>
  <c r="Y9" i="35" s="1"/>
  <c r="O9" i="35"/>
  <c r="Q102" i="35"/>
  <c r="Y102" i="35" s="1"/>
  <c r="O102" i="35"/>
  <c r="I370" i="19"/>
  <c r="I570" i="19"/>
  <c r="S4" i="36" l="1"/>
  <c r="S5" i="36"/>
  <c r="S3" i="36"/>
  <c r="Q2" i="36"/>
  <c r="E2" i="36"/>
  <c r="F2" i="36"/>
  <c r="F3" i="36" s="1"/>
  <c r="F4" i="36" s="1"/>
  <c r="F5" i="36" s="1"/>
  <c r="F6" i="36" s="1"/>
  <c r="F7" i="36" s="1"/>
  <c r="B2" i="36"/>
  <c r="C62" i="36" s="1"/>
  <c r="R2" i="36"/>
  <c r="N2" i="36"/>
  <c r="M2" i="36"/>
  <c r="C2" i="36"/>
  <c r="AP223" i="20"/>
  <c r="AL223" i="20" s="1"/>
  <c r="AN223" i="20"/>
  <c r="T104" i="35"/>
  <c r="U104" i="35" s="1"/>
  <c r="V104" i="35"/>
  <c r="X104" i="35" s="1"/>
  <c r="V62" i="35"/>
  <c r="X62" i="35" s="1"/>
  <c r="T62" i="35"/>
  <c r="U62" i="35" s="1"/>
  <c r="AR64" i="35"/>
  <c r="AS64" i="35" s="1"/>
  <c r="AT64" i="35"/>
  <c r="AV64" i="35" s="1"/>
  <c r="T53" i="35"/>
  <c r="U53" i="35" s="1"/>
  <c r="V53" i="35"/>
  <c r="X53" i="35" s="1"/>
  <c r="T55" i="35"/>
  <c r="U55" i="35" s="1"/>
  <c r="V55" i="35"/>
  <c r="X55" i="35" s="1"/>
  <c r="T29" i="35"/>
  <c r="U29" i="35" s="1"/>
  <c r="V29" i="35"/>
  <c r="X29" i="35" s="1"/>
  <c r="AR101" i="35"/>
  <c r="AS101" i="35" s="1"/>
  <c r="AT101" i="35"/>
  <c r="AV101" i="35" s="1"/>
  <c r="T91" i="35"/>
  <c r="U91" i="35" s="1"/>
  <c r="V91" i="35"/>
  <c r="X91" i="35" s="1"/>
  <c r="T79" i="35"/>
  <c r="U79" i="35" s="1"/>
  <c r="V79" i="35"/>
  <c r="X79" i="35" s="1"/>
  <c r="AR23" i="35"/>
  <c r="AS23" i="35" s="1"/>
  <c r="AT23" i="35"/>
  <c r="AV23" i="35" s="1"/>
  <c r="AR7" i="35"/>
  <c r="AS7" i="35" s="1"/>
  <c r="AT7" i="35"/>
  <c r="AV7" i="35" s="1"/>
  <c r="T97" i="35"/>
  <c r="U97" i="35" s="1"/>
  <c r="V97" i="35"/>
  <c r="X97" i="35" s="1"/>
  <c r="T86" i="35"/>
  <c r="U86" i="35" s="1"/>
  <c r="V86" i="35"/>
  <c r="X86" i="35" s="1"/>
  <c r="AT26" i="35"/>
  <c r="AV26" i="35" s="1"/>
  <c r="AR26" i="35"/>
  <c r="AS26" i="35" s="1"/>
  <c r="AN279" i="20"/>
  <c r="AP279" i="20"/>
  <c r="AL279" i="20"/>
  <c r="AM279" i="20" s="1"/>
  <c r="AN216" i="20"/>
  <c r="AP216" i="20"/>
  <c r="AL216" i="20" s="1"/>
  <c r="AL269" i="20"/>
  <c r="AM269" i="20" s="1"/>
  <c r="AN269" i="20"/>
  <c r="AP269" i="20"/>
  <c r="AN211" i="20"/>
  <c r="AP211" i="20"/>
  <c r="AL211" i="20" s="1"/>
  <c r="AL265" i="20"/>
  <c r="AM265" i="20" s="1"/>
  <c r="AP265" i="20"/>
  <c r="AN265" i="20"/>
  <c r="AP242" i="20"/>
  <c r="AN242" i="20"/>
  <c r="AL242" i="20"/>
  <c r="AM242" i="20" s="1"/>
  <c r="AP262" i="20"/>
  <c r="AN262" i="20"/>
  <c r="AL262" i="20"/>
  <c r="AM262" i="20" s="1"/>
  <c r="AL299" i="20"/>
  <c r="AM299" i="20" s="1"/>
  <c r="AP299" i="20"/>
  <c r="AN299" i="20"/>
  <c r="T23" i="35"/>
  <c r="U23" i="35" s="1"/>
  <c r="V23" i="35"/>
  <c r="X23" i="35" s="1"/>
  <c r="AR12" i="35"/>
  <c r="AS12" i="35" s="1"/>
  <c r="AT12" i="35"/>
  <c r="AV12" i="35" s="1"/>
  <c r="AP218" i="20"/>
  <c r="AL218" i="20" s="1"/>
  <c r="AN218" i="20"/>
  <c r="V96" i="35"/>
  <c r="X96" i="35" s="1"/>
  <c r="T96" i="35"/>
  <c r="U96" i="35" s="1"/>
  <c r="AN271" i="20"/>
  <c r="AP271" i="20"/>
  <c r="AL271" i="20"/>
  <c r="AM271" i="20" s="1"/>
  <c r="T84" i="35"/>
  <c r="U84" i="35" s="1"/>
  <c r="V84" i="35"/>
  <c r="X84" i="35" s="1"/>
  <c r="AP240" i="20"/>
  <c r="AL240" i="20"/>
  <c r="AM240" i="20" s="1"/>
  <c r="AN240" i="20"/>
  <c r="T73" i="35"/>
  <c r="U73" i="35" s="1"/>
  <c r="V73" i="35"/>
  <c r="X73" i="35" s="1"/>
  <c r="T57" i="35"/>
  <c r="U57" i="35" s="1"/>
  <c r="V57" i="35"/>
  <c r="X57" i="35" s="1"/>
  <c r="T32" i="35"/>
  <c r="U32" i="35" s="1"/>
  <c r="V32" i="35"/>
  <c r="X32" i="35" s="1"/>
  <c r="AR36" i="35"/>
  <c r="AS36" i="35" s="1"/>
  <c r="AT36" i="35"/>
  <c r="AV36" i="35" s="1"/>
  <c r="T66" i="35"/>
  <c r="U66" i="35" s="1"/>
  <c r="V66" i="35"/>
  <c r="X66" i="35" s="1"/>
  <c r="AR31" i="35"/>
  <c r="AS31" i="35" s="1"/>
  <c r="AT31" i="35"/>
  <c r="AV31" i="35" s="1"/>
  <c r="AT70" i="35"/>
  <c r="AV70" i="35" s="1"/>
  <c r="AR70" i="35"/>
  <c r="AS70" i="35" s="1"/>
  <c r="AR8" i="35"/>
  <c r="AS8" i="35" s="1"/>
  <c r="AT8" i="35"/>
  <c r="AV8" i="35" s="1"/>
  <c r="T70" i="35"/>
  <c r="U70" i="35" s="1"/>
  <c r="V70" i="35"/>
  <c r="X70" i="35" s="1"/>
  <c r="T71" i="35"/>
  <c r="U71" i="35" s="1"/>
  <c r="V71" i="35"/>
  <c r="X71" i="35" s="1"/>
  <c r="T17" i="35"/>
  <c r="U17" i="35" s="1"/>
  <c r="V17" i="35"/>
  <c r="X17" i="35" s="1"/>
  <c r="T20" i="35"/>
  <c r="U20" i="35" s="1"/>
  <c r="V20" i="35"/>
  <c r="X20" i="35" s="1"/>
  <c r="T69" i="35"/>
  <c r="U69" i="35" s="1"/>
  <c r="V69" i="35"/>
  <c r="X69" i="35" s="1"/>
  <c r="T21" i="35"/>
  <c r="U21" i="35" s="1"/>
  <c r="V21" i="35"/>
  <c r="X21" i="35" s="1"/>
  <c r="T67" i="35"/>
  <c r="U67" i="35" s="1"/>
  <c r="V67" i="35"/>
  <c r="X67" i="35" s="1"/>
  <c r="AL251" i="20"/>
  <c r="AM251" i="20" s="1"/>
  <c r="AP251" i="20"/>
  <c r="AN251" i="20"/>
  <c r="T13" i="35"/>
  <c r="U13" i="35" s="1"/>
  <c r="V13" i="35"/>
  <c r="X13" i="35" s="1"/>
  <c r="AN237" i="20"/>
  <c r="AL237" i="20"/>
  <c r="AM237" i="20" s="1"/>
  <c r="AP237" i="20"/>
  <c r="AR13" i="35"/>
  <c r="AS13" i="35" s="1"/>
  <c r="AT13" i="35"/>
  <c r="AV13" i="35" s="1"/>
  <c r="T18" i="35"/>
  <c r="U18" i="35" s="1"/>
  <c r="V18" i="35"/>
  <c r="X18" i="35" s="1"/>
  <c r="AL248" i="20"/>
  <c r="AM248" i="20" s="1"/>
  <c r="AP248" i="20"/>
  <c r="AN248" i="20"/>
  <c r="AN291" i="20"/>
  <c r="AL291" i="20"/>
  <c r="AM291" i="20" s="1"/>
  <c r="AP291" i="20"/>
  <c r="AP215" i="20"/>
  <c r="AL215" i="20" s="1"/>
  <c r="AN215" i="20"/>
  <c r="AN287" i="20"/>
  <c r="AL287" i="20"/>
  <c r="AM287" i="20" s="1"/>
  <c r="AP287" i="20"/>
  <c r="AL268" i="20"/>
  <c r="AM268" i="20" s="1"/>
  <c r="AP268" i="20"/>
  <c r="AN268" i="20"/>
  <c r="AL292" i="20"/>
  <c r="AM292" i="20" s="1"/>
  <c r="AP292" i="20"/>
  <c r="AN292" i="20"/>
  <c r="AN258" i="20"/>
  <c r="AP258" i="20"/>
  <c r="AL258" i="20"/>
  <c r="AM258" i="20" s="1"/>
  <c r="AL277" i="20"/>
  <c r="AM277" i="20" s="1"/>
  <c r="AN277" i="20"/>
  <c r="AP277" i="20"/>
  <c r="AT71" i="35"/>
  <c r="AV71" i="35" s="1"/>
  <c r="AR71" i="35"/>
  <c r="AS71" i="35" s="1"/>
  <c r="AP261" i="20"/>
  <c r="AN261" i="20"/>
  <c r="AL261" i="20"/>
  <c r="AM261" i="20" s="1"/>
  <c r="T15" i="35"/>
  <c r="U15" i="35" s="1"/>
  <c r="V15" i="35"/>
  <c r="X15" i="35" s="1"/>
  <c r="T4" i="35"/>
  <c r="U4" i="35" s="1"/>
  <c r="V4" i="35"/>
  <c r="X4" i="35" s="1"/>
  <c r="AR75" i="35"/>
  <c r="AS75" i="35" s="1"/>
  <c r="AT75" i="35"/>
  <c r="AV75" i="35" s="1"/>
  <c r="AT11" i="35"/>
  <c r="AV11" i="35" s="1"/>
  <c r="AR11" i="35"/>
  <c r="AS11" i="35" s="1"/>
  <c r="T98" i="35"/>
  <c r="U98" i="35" s="1"/>
  <c r="V98" i="35"/>
  <c r="X98" i="35" s="1"/>
  <c r="AR28" i="35"/>
  <c r="AS28" i="35" s="1"/>
  <c r="AT28" i="35"/>
  <c r="AV28" i="35" s="1"/>
  <c r="T101" i="35"/>
  <c r="U101" i="35" s="1"/>
  <c r="V101" i="35"/>
  <c r="X101" i="35" s="1"/>
  <c r="AR98" i="35"/>
  <c r="AS98" i="35" s="1"/>
  <c r="AT98" i="35"/>
  <c r="AV98" i="35" s="1"/>
  <c r="AR20" i="35"/>
  <c r="AS20" i="35" s="1"/>
  <c r="AT20" i="35"/>
  <c r="AV20" i="35" s="1"/>
  <c r="AR30" i="35"/>
  <c r="AS30" i="35" s="1"/>
  <c r="AT30" i="35"/>
  <c r="AV30" i="35" s="1"/>
  <c r="T30" i="35"/>
  <c r="U30" i="35" s="1"/>
  <c r="V30" i="35"/>
  <c r="X30" i="35" s="1"/>
  <c r="T39" i="35"/>
  <c r="U39" i="35" s="1"/>
  <c r="V39" i="35"/>
  <c r="X39" i="35" s="1"/>
  <c r="AR39" i="35"/>
  <c r="AS39" i="35" s="1"/>
  <c r="AT39" i="35"/>
  <c r="AV39" i="35" s="1"/>
  <c r="AR5" i="35"/>
  <c r="AS5" i="35" s="1"/>
  <c r="AT5" i="35"/>
  <c r="AV5" i="35" s="1"/>
  <c r="AR74" i="35"/>
  <c r="AS74" i="35" s="1"/>
  <c r="AT74" i="35"/>
  <c r="AV74" i="35" s="1"/>
  <c r="T16" i="35"/>
  <c r="U16" i="35" s="1"/>
  <c r="V16" i="35"/>
  <c r="X16" i="35" s="1"/>
  <c r="T72" i="35"/>
  <c r="U72" i="35" s="1"/>
  <c r="V72" i="35"/>
  <c r="X72" i="35" s="1"/>
  <c r="AR97" i="35"/>
  <c r="AS97" i="35" s="1"/>
  <c r="AT97" i="35"/>
  <c r="AV97" i="35" s="1"/>
  <c r="AR95" i="35"/>
  <c r="AS95" i="35" s="1"/>
  <c r="AT95" i="35"/>
  <c r="AV95" i="35" s="1"/>
  <c r="T9" i="35"/>
  <c r="U9" i="35" s="1"/>
  <c r="V9" i="35"/>
  <c r="X9" i="35" s="1"/>
  <c r="AR47" i="35"/>
  <c r="AS47" i="35" s="1"/>
  <c r="AT47" i="35"/>
  <c r="AV47" i="35" s="1"/>
  <c r="AL228" i="20"/>
  <c r="AM228" i="20" s="1"/>
  <c r="AP228" i="20"/>
  <c r="AN228" i="20"/>
  <c r="T93" i="35"/>
  <c r="U93" i="35" s="1"/>
  <c r="V93" i="35"/>
  <c r="X93" i="35" s="1"/>
  <c r="T27" i="35"/>
  <c r="U27" i="35" s="1"/>
  <c r="V27" i="35"/>
  <c r="X27" i="35" s="1"/>
  <c r="V47" i="35"/>
  <c r="X47" i="35" s="1"/>
  <c r="T47" i="35"/>
  <c r="U47" i="35" s="1"/>
  <c r="AR44" i="35"/>
  <c r="AS44" i="35" s="1"/>
  <c r="AT44" i="35"/>
  <c r="AV44" i="35" s="1"/>
  <c r="AR92" i="35"/>
  <c r="AS92" i="35" s="1"/>
  <c r="AT92" i="35"/>
  <c r="AV92" i="35" s="1"/>
  <c r="T36" i="35"/>
  <c r="U36" i="35" s="1"/>
  <c r="V36" i="35"/>
  <c r="X36" i="35" s="1"/>
  <c r="AR40" i="35"/>
  <c r="AS40" i="35" s="1"/>
  <c r="AT40" i="35"/>
  <c r="AV40" i="35" s="1"/>
  <c r="AP302" i="20"/>
  <c r="AL302" i="20"/>
  <c r="AM15" i="20" s="1"/>
  <c r="AN302" i="20"/>
  <c r="AP260" i="20"/>
  <c r="AL260" i="20"/>
  <c r="AM260" i="20" s="1"/>
  <c r="AN260" i="20"/>
  <c r="AL231" i="20"/>
  <c r="AM231" i="20" s="1"/>
  <c r="AN231" i="20"/>
  <c r="AP231" i="20"/>
  <c r="AP239" i="20"/>
  <c r="AL239" i="20"/>
  <c r="AM239" i="20" s="1"/>
  <c r="AN239" i="20"/>
  <c r="AR53" i="35"/>
  <c r="AS53" i="35" s="1"/>
  <c r="AT53" i="35"/>
  <c r="AV53" i="35" s="1"/>
  <c r="AR51" i="35"/>
  <c r="AS51" i="35" s="1"/>
  <c r="AT51" i="35"/>
  <c r="AV51" i="35" s="1"/>
  <c r="AN236" i="20"/>
  <c r="AP236" i="20"/>
  <c r="AL236" i="20"/>
  <c r="AM236" i="20" s="1"/>
  <c r="AN219" i="20"/>
  <c r="AP219" i="20"/>
  <c r="AL219" i="20" s="1"/>
  <c r="AN230" i="20"/>
  <c r="AP230" i="20"/>
  <c r="AL230" i="20"/>
  <c r="AM230" i="20" s="1"/>
  <c r="AL289" i="20"/>
  <c r="AM289" i="20" s="1"/>
  <c r="AP289" i="20"/>
  <c r="AN289" i="20"/>
  <c r="AP212" i="20"/>
  <c r="AL212" i="20" s="1"/>
  <c r="AN212" i="20"/>
  <c r="AN224" i="20"/>
  <c r="AP224" i="20"/>
  <c r="AL224" i="20" s="1"/>
  <c r="AP288" i="20"/>
  <c r="AN288" i="20"/>
  <c r="AL288" i="20"/>
  <c r="AM288" i="20" s="1"/>
  <c r="AP290" i="20"/>
  <c r="AL290" i="20"/>
  <c r="AM290" i="20" s="1"/>
  <c r="AN290" i="20"/>
  <c r="AR24" i="35"/>
  <c r="AS24" i="35" s="1"/>
  <c r="AT24" i="35"/>
  <c r="AV24" i="35" s="1"/>
  <c r="T100" i="35"/>
  <c r="U100" i="35" s="1"/>
  <c r="V100" i="35"/>
  <c r="X100" i="35" s="1"/>
  <c r="AR43" i="35"/>
  <c r="AS43" i="35" s="1"/>
  <c r="AT43" i="35"/>
  <c r="AV43" i="35" s="1"/>
  <c r="AL264" i="20"/>
  <c r="AM264" i="20" s="1"/>
  <c r="AN264" i="20"/>
  <c r="AP264" i="20"/>
  <c r="AL300" i="20"/>
  <c r="AM300" i="20" s="1"/>
  <c r="AN300" i="20"/>
  <c r="AP300" i="20"/>
  <c r="AP222" i="20"/>
  <c r="AL222" i="20" s="1"/>
  <c r="AN222" i="20"/>
  <c r="AR100" i="35"/>
  <c r="AS100" i="35" s="1"/>
  <c r="AT100" i="35"/>
  <c r="AV100" i="35" s="1"/>
  <c r="AT45" i="35"/>
  <c r="AV45" i="35" s="1"/>
  <c r="AR45" i="35"/>
  <c r="AS45" i="35" s="1"/>
  <c r="AR42" i="35"/>
  <c r="AS42" i="35" s="1"/>
  <c r="AT42" i="35"/>
  <c r="AV42" i="35" s="1"/>
  <c r="AR90" i="35"/>
  <c r="AS90" i="35" s="1"/>
  <c r="AT90" i="35"/>
  <c r="AV90" i="35" s="1"/>
  <c r="AR77" i="35"/>
  <c r="AS77" i="35" s="1"/>
  <c r="AT77" i="35"/>
  <c r="AV77" i="35" s="1"/>
  <c r="AR56" i="35"/>
  <c r="AS56" i="35" s="1"/>
  <c r="AT56" i="35"/>
  <c r="AV56" i="35" s="1"/>
  <c r="AR37" i="35"/>
  <c r="AS37" i="35" s="1"/>
  <c r="AT37" i="35"/>
  <c r="AV37" i="35" s="1"/>
  <c r="T37" i="35"/>
  <c r="U37" i="35" s="1"/>
  <c r="V37" i="35"/>
  <c r="X37" i="35" s="1"/>
  <c r="T80" i="35"/>
  <c r="U80" i="35" s="1"/>
  <c r="V80" i="35"/>
  <c r="X80" i="35" s="1"/>
  <c r="V65" i="35"/>
  <c r="X65" i="35" s="1"/>
  <c r="T65" i="35"/>
  <c r="U65" i="35" s="1"/>
  <c r="AT41" i="35"/>
  <c r="AV41" i="35" s="1"/>
  <c r="AR41" i="35"/>
  <c r="AS41" i="35" s="1"/>
  <c r="V38" i="35"/>
  <c r="X38" i="35" s="1"/>
  <c r="T38" i="35"/>
  <c r="U38" i="35" s="1"/>
  <c r="T41" i="35"/>
  <c r="U41" i="35" s="1"/>
  <c r="V41" i="35"/>
  <c r="X41" i="35" s="1"/>
  <c r="T74" i="35"/>
  <c r="U74" i="35" s="1"/>
  <c r="V74" i="35"/>
  <c r="X74" i="35" s="1"/>
  <c r="T48" i="35"/>
  <c r="U48" i="35" s="1"/>
  <c r="V48" i="35"/>
  <c r="X48" i="35" s="1"/>
  <c r="AR99" i="35"/>
  <c r="AS99" i="35" s="1"/>
  <c r="AT99" i="35"/>
  <c r="AV99" i="35" s="1"/>
  <c r="AR94" i="35"/>
  <c r="AS94" i="35" s="1"/>
  <c r="AT94" i="35"/>
  <c r="AV94" i="35" s="1"/>
  <c r="AR6" i="35"/>
  <c r="AS6" i="35" s="1"/>
  <c r="AT6" i="35"/>
  <c r="AV6" i="35" s="1"/>
  <c r="T46" i="35"/>
  <c r="U46" i="35" s="1"/>
  <c r="V46" i="35"/>
  <c r="X46" i="35" s="1"/>
  <c r="AR81" i="35"/>
  <c r="AS81" i="35" s="1"/>
  <c r="AT81" i="35"/>
  <c r="AV81" i="35" s="1"/>
  <c r="AR67" i="35"/>
  <c r="AS67" i="35" s="1"/>
  <c r="AT67" i="35"/>
  <c r="AV67" i="35" s="1"/>
  <c r="T63" i="35"/>
  <c r="U63" i="35" s="1"/>
  <c r="V63" i="35"/>
  <c r="X63" i="35" s="1"/>
  <c r="AN249" i="20"/>
  <c r="AL249" i="20"/>
  <c r="AM249" i="20" s="1"/>
  <c r="AP249" i="20"/>
  <c r="AN229" i="20"/>
  <c r="AP229" i="20"/>
  <c r="AL229" i="20"/>
  <c r="AM229" i="20" s="1"/>
  <c r="AL263" i="20"/>
  <c r="AM263" i="20" s="1"/>
  <c r="AP263" i="20"/>
  <c r="AN263" i="20"/>
  <c r="AP213" i="20"/>
  <c r="AL213" i="20" s="1"/>
  <c r="AN213" i="20"/>
  <c r="AT103" i="35"/>
  <c r="AV103" i="35" s="1"/>
  <c r="AR103" i="35"/>
  <c r="AS103" i="35" s="1"/>
  <c r="AN298" i="20"/>
  <c r="AL298" i="20"/>
  <c r="AM298" i="20" s="1"/>
  <c r="AP298" i="20"/>
  <c r="AP284" i="20"/>
  <c r="AN284" i="20"/>
  <c r="AL284" i="20"/>
  <c r="AM284" i="20" s="1"/>
  <c r="AP210" i="20"/>
  <c r="AL210" i="20" s="1"/>
  <c r="AN210" i="20"/>
  <c r="AL233" i="20"/>
  <c r="AM233" i="20" s="1"/>
  <c r="AN233" i="20"/>
  <c r="AP233" i="20"/>
  <c r="AR73" i="35"/>
  <c r="AS73" i="35" s="1"/>
  <c r="AT73" i="35"/>
  <c r="AV73" i="35" s="1"/>
  <c r="AL276" i="20"/>
  <c r="AM276" i="20" s="1"/>
  <c r="AP276" i="20"/>
  <c r="AN276" i="20"/>
  <c r="T52" i="35"/>
  <c r="U52" i="35" s="1"/>
  <c r="V52" i="35"/>
  <c r="X52" i="35" s="1"/>
  <c r="AL241" i="20"/>
  <c r="AM241" i="20" s="1"/>
  <c r="AN241" i="20"/>
  <c r="AP241" i="20"/>
  <c r="T26" i="35"/>
  <c r="U26" i="35" s="1"/>
  <c r="V26" i="35"/>
  <c r="X26" i="35" s="1"/>
  <c r="T90" i="35"/>
  <c r="U90" i="35" s="1"/>
  <c r="V90" i="35"/>
  <c r="X90" i="35" s="1"/>
  <c r="AR29" i="35"/>
  <c r="AS29" i="35" s="1"/>
  <c r="AT29" i="35"/>
  <c r="AV29" i="35" s="1"/>
  <c r="T56" i="35"/>
  <c r="U56" i="35" s="1"/>
  <c r="V56" i="35"/>
  <c r="X56" i="35" s="1"/>
  <c r="T60" i="35"/>
  <c r="U60" i="35" s="1"/>
  <c r="V60" i="35"/>
  <c r="X60" i="35" s="1"/>
  <c r="T11" i="35"/>
  <c r="U11" i="35" s="1"/>
  <c r="V11" i="35"/>
  <c r="X11" i="35" s="1"/>
  <c r="V54" i="35"/>
  <c r="X54" i="35" s="1"/>
  <c r="T54" i="35"/>
  <c r="U54" i="35" s="1"/>
  <c r="AR50" i="35"/>
  <c r="AS50" i="35" s="1"/>
  <c r="AT50" i="35"/>
  <c r="AV50" i="35" s="1"/>
  <c r="AR87" i="35"/>
  <c r="AS87" i="35" s="1"/>
  <c r="AT87" i="35"/>
  <c r="AV87" i="35" s="1"/>
  <c r="T89" i="35"/>
  <c r="U89" i="35" s="1"/>
  <c r="V89" i="35"/>
  <c r="X89" i="35" s="1"/>
  <c r="AR69" i="35"/>
  <c r="AS69" i="35" s="1"/>
  <c r="AT69" i="35"/>
  <c r="AV69" i="35" s="1"/>
  <c r="AR15" i="35"/>
  <c r="AS15" i="35" s="1"/>
  <c r="AT15" i="35"/>
  <c r="AV15" i="35" s="1"/>
  <c r="T78" i="35"/>
  <c r="U78" i="35" s="1"/>
  <c r="V78" i="35"/>
  <c r="X78" i="35" s="1"/>
  <c r="T94" i="35"/>
  <c r="U94" i="35" s="1"/>
  <c r="V94" i="35"/>
  <c r="X94" i="35" s="1"/>
  <c r="AR96" i="35"/>
  <c r="AS96" i="35" s="1"/>
  <c r="AT96" i="35"/>
  <c r="AV96" i="35" s="1"/>
  <c r="AR52" i="35"/>
  <c r="AS52" i="35" s="1"/>
  <c r="AT52" i="35"/>
  <c r="AV52" i="35" s="1"/>
  <c r="T34" i="35"/>
  <c r="U34" i="35" s="1"/>
  <c r="V34" i="35"/>
  <c r="X34" i="35" s="1"/>
  <c r="AR76" i="35"/>
  <c r="AS76" i="35" s="1"/>
  <c r="AT76" i="35"/>
  <c r="AV76" i="35" s="1"/>
  <c r="AR34" i="35"/>
  <c r="AS34" i="35" s="1"/>
  <c r="AT34" i="35"/>
  <c r="AV34" i="35" s="1"/>
  <c r="AN246" i="20"/>
  <c r="AP246" i="20"/>
  <c r="AL246" i="20"/>
  <c r="AM246" i="20" s="1"/>
  <c r="AR82" i="35"/>
  <c r="AS82" i="35" s="1"/>
  <c r="AT82" i="35"/>
  <c r="AV82" i="35" s="1"/>
  <c r="AL270" i="20"/>
  <c r="AM270" i="20" s="1"/>
  <c r="AN270" i="20"/>
  <c r="AP270" i="20"/>
  <c r="AL294" i="20"/>
  <c r="AM294" i="20" s="1"/>
  <c r="AP294" i="20"/>
  <c r="AN294" i="20"/>
  <c r="T10" i="35"/>
  <c r="U10" i="35" s="1"/>
  <c r="V10" i="35"/>
  <c r="X10" i="35" s="1"/>
  <c r="AN247" i="20"/>
  <c r="AL247" i="20"/>
  <c r="AM247" i="20" s="1"/>
  <c r="AP247" i="20"/>
  <c r="AN283" i="20"/>
  <c r="AL283" i="20"/>
  <c r="AM283" i="20" s="1"/>
  <c r="AP283" i="20"/>
  <c r="AN221" i="20"/>
  <c r="AP221" i="20"/>
  <c r="AL221" i="20" s="1"/>
  <c r="AL278" i="20"/>
  <c r="AM278" i="20" s="1"/>
  <c r="AP278" i="20"/>
  <c r="AN278" i="20"/>
  <c r="AL256" i="20"/>
  <c r="AM256" i="20" s="1"/>
  <c r="AP256" i="20"/>
  <c r="AN256" i="20"/>
  <c r="AL245" i="20"/>
  <c r="AM245" i="20" s="1"/>
  <c r="AP245" i="20"/>
  <c r="AN245" i="20"/>
  <c r="AL244" i="20"/>
  <c r="AM244" i="20" s="1"/>
  <c r="AN244" i="20"/>
  <c r="AP244" i="20"/>
  <c r="AP238" i="20"/>
  <c r="AN238" i="20"/>
  <c r="AL238" i="20"/>
  <c r="AM238" i="20" s="1"/>
  <c r="AN217" i="20"/>
  <c r="AP217" i="20"/>
  <c r="AL217" i="20" s="1"/>
  <c r="AR27" i="35"/>
  <c r="AS27" i="35" s="1"/>
  <c r="AT27" i="35"/>
  <c r="AV27" i="35" s="1"/>
  <c r="AN214" i="20"/>
  <c r="AP214" i="20"/>
  <c r="AL214" i="20" s="1"/>
  <c r="AR62" i="35"/>
  <c r="AS62" i="35" s="1"/>
  <c r="AT62" i="35"/>
  <c r="AV62" i="35" s="1"/>
  <c r="AR55" i="35"/>
  <c r="AS55" i="35" s="1"/>
  <c r="AT55" i="35"/>
  <c r="AV55" i="35" s="1"/>
  <c r="AR32" i="35"/>
  <c r="AS32" i="35" s="1"/>
  <c r="AT32" i="35"/>
  <c r="AV32" i="35" s="1"/>
  <c r="T75" i="35"/>
  <c r="U75" i="35" s="1"/>
  <c r="V75" i="35"/>
  <c r="X75" i="35" s="1"/>
  <c r="AR10" i="35"/>
  <c r="AS10" i="35" s="1"/>
  <c r="AT10" i="35"/>
  <c r="AV10" i="35" s="1"/>
  <c r="T14" i="35"/>
  <c r="U14" i="35" s="1"/>
  <c r="V14" i="35"/>
  <c r="X14" i="35" s="1"/>
  <c r="T87" i="35"/>
  <c r="U87" i="35" s="1"/>
  <c r="V87" i="35"/>
  <c r="X87" i="35" s="1"/>
  <c r="V81" i="35"/>
  <c r="X81" i="35" s="1"/>
  <c r="T81" i="35"/>
  <c r="U81" i="35" s="1"/>
  <c r="AR65" i="35"/>
  <c r="AS65" i="35" s="1"/>
  <c r="AT65" i="35"/>
  <c r="AV65" i="35" s="1"/>
  <c r="V49" i="35"/>
  <c r="X49" i="35" s="1"/>
  <c r="T49" i="35"/>
  <c r="U49" i="35" s="1"/>
  <c r="AR38" i="35"/>
  <c r="AS38" i="35" s="1"/>
  <c r="AT38" i="35"/>
  <c r="AV38" i="35" s="1"/>
  <c r="T42" i="35"/>
  <c r="U42" i="35" s="1"/>
  <c r="V42" i="35"/>
  <c r="X42" i="35" s="1"/>
  <c r="T50" i="35"/>
  <c r="U50" i="35" s="1"/>
  <c r="V50" i="35"/>
  <c r="X50" i="35" s="1"/>
  <c r="T28" i="35"/>
  <c r="U28" i="35" s="1"/>
  <c r="V28" i="35"/>
  <c r="X28" i="35" s="1"/>
  <c r="AR48" i="35"/>
  <c r="AS48" i="35" s="1"/>
  <c r="AT48" i="35"/>
  <c r="AV48" i="35" s="1"/>
  <c r="T99" i="35"/>
  <c r="U99" i="35" s="1"/>
  <c r="V99" i="35"/>
  <c r="X99" i="35" s="1"/>
  <c r="T12" i="35"/>
  <c r="U12" i="35" s="1"/>
  <c r="V12" i="35"/>
  <c r="X12" i="35" s="1"/>
  <c r="T24" i="35"/>
  <c r="U24" i="35" s="1"/>
  <c r="V24" i="35"/>
  <c r="X24" i="35" s="1"/>
  <c r="T44" i="35"/>
  <c r="U44" i="35" s="1"/>
  <c r="V44" i="35"/>
  <c r="X44" i="35" s="1"/>
  <c r="T43" i="35"/>
  <c r="U43" i="35" s="1"/>
  <c r="V43" i="35"/>
  <c r="X43" i="35" s="1"/>
  <c r="T58" i="35"/>
  <c r="U58" i="35" s="1"/>
  <c r="V58" i="35"/>
  <c r="X58" i="35" s="1"/>
  <c r="AR86" i="35"/>
  <c r="AS86" i="35" s="1"/>
  <c r="AT86" i="35"/>
  <c r="AV86" i="35" s="1"/>
  <c r="AR85" i="35"/>
  <c r="AS85" i="35" s="1"/>
  <c r="AT85" i="35"/>
  <c r="AV85" i="35" s="1"/>
  <c r="AL252" i="20"/>
  <c r="AM252" i="20" s="1"/>
  <c r="AP252" i="20"/>
  <c r="AN252" i="20"/>
  <c r="T6" i="35"/>
  <c r="U6" i="35" s="1"/>
  <c r="V6" i="35"/>
  <c r="X6" i="35" s="1"/>
  <c r="AP275" i="20"/>
  <c r="AL275" i="20"/>
  <c r="AM275" i="20" s="1"/>
  <c r="AN275" i="20"/>
  <c r="AL274" i="20"/>
  <c r="AM274" i="20" s="1"/>
  <c r="AN274" i="20"/>
  <c r="AP274" i="20"/>
  <c r="AR18" i="35"/>
  <c r="AS18" i="35" s="1"/>
  <c r="AT18" i="35"/>
  <c r="AV18" i="35" s="1"/>
  <c r="AN273" i="20"/>
  <c r="AP273" i="20"/>
  <c r="AL273" i="20"/>
  <c r="AM273" i="20" s="1"/>
  <c r="AL272" i="20"/>
  <c r="AM272" i="20" s="1"/>
  <c r="AN272" i="20"/>
  <c r="AP272" i="20"/>
  <c r="T8" i="35"/>
  <c r="U8" i="35" s="1"/>
  <c r="V8" i="35"/>
  <c r="X8" i="35" s="1"/>
  <c r="AP286" i="20"/>
  <c r="AN286" i="20"/>
  <c r="AL286" i="20"/>
  <c r="AM286" i="20" s="1"/>
  <c r="AR16" i="35"/>
  <c r="AS16" i="35" s="1"/>
  <c r="AT16" i="35"/>
  <c r="AV16" i="35" s="1"/>
  <c r="T83" i="35"/>
  <c r="U83" i="35" s="1"/>
  <c r="V83" i="35"/>
  <c r="X83" i="35" s="1"/>
  <c r="AN301" i="20"/>
  <c r="AL301" i="20"/>
  <c r="AM301" i="20" s="1"/>
  <c r="AP301" i="20"/>
  <c r="AL253" i="20"/>
  <c r="AM253" i="20" s="1"/>
  <c r="AN253" i="20"/>
  <c r="AP253" i="20"/>
  <c r="AT72" i="35"/>
  <c r="AV72" i="35" s="1"/>
  <c r="AR72" i="35"/>
  <c r="AS72" i="35" s="1"/>
  <c r="AL226" i="20"/>
  <c r="AM226" i="20" s="1"/>
  <c r="AN226" i="20"/>
  <c r="AP226" i="20"/>
  <c r="V68" i="35"/>
  <c r="X68" i="35" s="1"/>
  <c r="T68" i="35"/>
  <c r="U68" i="35" s="1"/>
  <c r="V40" i="35"/>
  <c r="X40" i="35" s="1"/>
  <c r="T40" i="35"/>
  <c r="U40" i="35" s="1"/>
  <c r="AR33" i="35"/>
  <c r="AS33" i="35" s="1"/>
  <c r="AT33" i="35"/>
  <c r="AV33" i="35" s="1"/>
  <c r="AL250" i="20"/>
  <c r="AM250" i="20" s="1"/>
  <c r="AP250" i="20"/>
  <c r="AN250" i="20"/>
  <c r="AP296" i="20"/>
  <c r="AL296" i="20"/>
  <c r="AM296" i="20" s="1"/>
  <c r="AN296" i="20"/>
  <c r="AN267" i="20"/>
  <c r="AL267" i="20"/>
  <c r="AM267" i="20" s="1"/>
  <c r="AP267" i="20"/>
  <c r="AR57" i="35"/>
  <c r="AS57" i="35" s="1"/>
  <c r="AT57" i="35"/>
  <c r="AV57" i="35" s="1"/>
  <c r="AR14" i="35"/>
  <c r="AS14" i="35" s="1"/>
  <c r="AT14" i="35"/>
  <c r="AV14" i="35" s="1"/>
  <c r="AR17" i="35"/>
  <c r="AS17" i="35" s="1"/>
  <c r="AT17" i="35"/>
  <c r="AV17" i="35" s="1"/>
  <c r="AR35" i="35"/>
  <c r="AS35" i="35" s="1"/>
  <c r="AT35" i="35"/>
  <c r="AV35" i="35" s="1"/>
  <c r="AR80" i="35"/>
  <c r="AS80" i="35" s="1"/>
  <c r="AT80" i="35"/>
  <c r="AV80" i="35" s="1"/>
  <c r="T25" i="35"/>
  <c r="U25" i="35" s="1"/>
  <c r="V25" i="35"/>
  <c r="X25" i="35" s="1"/>
  <c r="AR25" i="35"/>
  <c r="AS25" i="35" s="1"/>
  <c r="AT25" i="35"/>
  <c r="AV25" i="35" s="1"/>
  <c r="T77" i="35"/>
  <c r="U77" i="35" s="1"/>
  <c r="V77" i="35"/>
  <c r="X77" i="35" s="1"/>
  <c r="AR89" i="35"/>
  <c r="AS89" i="35" s="1"/>
  <c r="AT89" i="35"/>
  <c r="AV89" i="35" s="1"/>
  <c r="AR22" i="35"/>
  <c r="AS22" i="35" s="1"/>
  <c r="AT22" i="35"/>
  <c r="AV22" i="35" s="1"/>
  <c r="V5" i="35"/>
  <c r="X5" i="35" s="1"/>
  <c r="T5" i="35"/>
  <c r="U5" i="35" s="1"/>
  <c r="AR9" i="35"/>
  <c r="AS9" i="35" s="1"/>
  <c r="AT9" i="35"/>
  <c r="AV9" i="35" s="1"/>
  <c r="AR102" i="35"/>
  <c r="AS102" i="35" s="1"/>
  <c r="AT102" i="35"/>
  <c r="AV102" i="35" s="1"/>
  <c r="AR68" i="35"/>
  <c r="AS68" i="35" s="1"/>
  <c r="AT68" i="35"/>
  <c r="AV68" i="35" s="1"/>
  <c r="AR4" i="35"/>
  <c r="AS4" i="35" s="1"/>
  <c r="AT4" i="35"/>
  <c r="AV4" i="35" s="1"/>
  <c r="AT84" i="35"/>
  <c r="AV84" i="35" s="1"/>
  <c r="AR84" i="35"/>
  <c r="AS84" i="35" s="1"/>
  <c r="T76" i="35"/>
  <c r="U76" i="35" s="1"/>
  <c r="V76" i="35"/>
  <c r="X76" i="35" s="1"/>
  <c r="AR58" i="35"/>
  <c r="AS58" i="35" s="1"/>
  <c r="AT58" i="35"/>
  <c r="AV58" i="35" s="1"/>
  <c r="AR49" i="35"/>
  <c r="AS49" i="35" s="1"/>
  <c r="AT49" i="35"/>
  <c r="AV49" i="35" s="1"/>
  <c r="A202" i="28"/>
  <c r="A94" i="28"/>
  <c r="A132" i="28"/>
  <c r="A296" i="28"/>
  <c r="A292" i="28"/>
  <c r="A53" i="28"/>
  <c r="A71" i="28"/>
  <c r="A194" i="28"/>
  <c r="A201" i="28"/>
  <c r="A36" i="28"/>
  <c r="A162" i="28"/>
  <c r="A213" i="28"/>
  <c r="A142" i="28"/>
  <c r="A176" i="28"/>
  <c r="A135" i="28"/>
  <c r="A104" i="28"/>
  <c r="A139" i="28"/>
  <c r="A284" i="28"/>
  <c r="A192" i="28"/>
  <c r="A166" i="28"/>
  <c r="A241" i="28"/>
  <c r="A222" i="28"/>
  <c r="A130" i="28"/>
  <c r="A167" i="28"/>
  <c r="A82" i="28"/>
  <c r="A183" i="28"/>
  <c r="A112" i="28"/>
  <c r="A98" i="28"/>
  <c r="A294" i="28"/>
  <c r="A105" i="28"/>
  <c r="A188" i="28"/>
  <c r="A109" i="28"/>
  <c r="A86" i="28"/>
  <c r="A205" i="28"/>
  <c r="A204" i="28"/>
  <c r="A203" i="28"/>
  <c r="A46" i="28"/>
  <c r="A115" i="28"/>
  <c r="A158" i="28"/>
  <c r="A96" i="28"/>
  <c r="A281" i="28"/>
  <c r="A260" i="28"/>
  <c r="A126" i="28"/>
  <c r="A243" i="28"/>
  <c r="A95" i="28"/>
  <c r="A297" i="28"/>
  <c r="A40" i="28"/>
  <c r="A76" i="28"/>
  <c r="A133" i="28"/>
  <c r="A33" i="28"/>
  <c r="A197" i="28"/>
  <c r="A259" i="28"/>
  <c r="A101" i="28"/>
  <c r="A51" i="28"/>
  <c r="A29" i="28"/>
  <c r="A250" i="28"/>
  <c r="A244" i="28"/>
  <c r="A93" i="28"/>
  <c r="A92" i="28"/>
  <c r="A302" i="28"/>
  <c r="A173" i="28"/>
  <c r="A67" i="28"/>
  <c r="A117" i="28"/>
  <c r="A278" i="28"/>
  <c r="A289" i="28"/>
  <c r="A114" i="28"/>
  <c r="A153" i="28"/>
  <c r="A212" i="28"/>
  <c r="A27" i="28"/>
  <c r="A287" i="28"/>
  <c r="A100" i="28"/>
  <c r="A32" i="28"/>
  <c r="A215" i="28"/>
  <c r="A30" i="28"/>
  <c r="A103" i="28"/>
  <c r="A228" i="28"/>
  <c r="A258" i="28"/>
  <c r="A89" i="28"/>
  <c r="A31" i="28"/>
  <c r="A219" i="28"/>
  <c r="A235" i="28"/>
  <c r="A127" i="28"/>
  <c r="A193" i="28"/>
  <c r="A70" i="28"/>
  <c r="A267" i="28"/>
  <c r="A299" i="28"/>
  <c r="A211" i="28"/>
  <c r="A301" i="28"/>
  <c r="A38" i="28"/>
  <c r="A206" i="28"/>
  <c r="A214" i="28"/>
  <c r="A221" i="28"/>
  <c r="A26" i="28"/>
  <c r="A279" i="28"/>
  <c r="A57" i="28"/>
  <c r="A85" i="28"/>
  <c r="A236" i="28"/>
  <c r="A164" i="28"/>
  <c r="A186" i="28"/>
  <c r="A48" i="28"/>
  <c r="A159" i="28"/>
  <c r="A91" i="28"/>
  <c r="A108" i="28"/>
  <c r="A163" i="28"/>
  <c r="A107" i="28"/>
  <c r="A78" i="28"/>
  <c r="A277" i="28"/>
  <c r="A199" i="28"/>
  <c r="A113" i="28"/>
  <c r="A66" i="28"/>
  <c r="A184" i="28"/>
  <c r="A252" i="28"/>
  <c r="A282" i="28"/>
  <c r="A68" i="28"/>
  <c r="A65" i="28"/>
  <c r="A272" i="28"/>
  <c r="A288" i="28"/>
  <c r="A190" i="28"/>
  <c r="A247" i="28"/>
  <c r="A291" i="28"/>
  <c r="A270" i="28"/>
  <c r="A264" i="28"/>
  <c r="A118" i="28"/>
  <c r="A69" i="28"/>
  <c r="A261" i="28"/>
  <c r="A121" i="28"/>
  <c r="A175" i="28"/>
  <c r="A110" i="28"/>
  <c r="A42" i="28"/>
  <c r="A145" i="28"/>
  <c r="A138" i="28"/>
  <c r="A150" i="28"/>
  <c r="A161" i="28"/>
  <c r="A210" i="28"/>
  <c r="A140" i="28"/>
  <c r="A237" i="28"/>
  <c r="A99" i="28"/>
  <c r="A43" i="28"/>
  <c r="A84" i="28"/>
  <c r="A234" i="28"/>
  <c r="A263" i="28"/>
  <c r="A248" i="28"/>
  <c r="A251" i="28"/>
  <c r="A131" i="28"/>
  <c r="A146" i="28"/>
  <c r="A129" i="28"/>
  <c r="A255" i="28"/>
  <c r="A220" i="28"/>
  <c r="A280" i="28"/>
  <c r="A182" i="28"/>
  <c r="A77" i="28"/>
  <c r="A119" i="28"/>
  <c r="A63" i="28"/>
  <c r="A79" i="28"/>
  <c r="A187" i="28"/>
  <c r="A195" i="28"/>
  <c r="A141" i="28"/>
  <c r="A274" i="28"/>
  <c r="A155" i="28"/>
  <c r="A52" i="28"/>
  <c r="A125" i="28"/>
  <c r="A276" i="28"/>
  <c r="A207" i="28"/>
  <c r="A55" i="28"/>
  <c r="A179" i="28"/>
  <c r="A154" i="28"/>
  <c r="A209" i="28"/>
  <c r="A233" i="28"/>
  <c r="A275" i="28"/>
  <c r="A34" i="28"/>
  <c r="A225" i="28"/>
  <c r="A59" i="28"/>
  <c r="A64" i="28"/>
  <c r="A152" i="28"/>
  <c r="A180" i="28"/>
  <c r="A208" i="28"/>
  <c r="A198" i="28"/>
  <c r="A106" i="28"/>
  <c r="A226" i="28"/>
  <c r="A47" i="28"/>
  <c r="A157" i="28"/>
  <c r="A283" i="28"/>
  <c r="A81" i="28"/>
  <c r="A160" i="28"/>
  <c r="A257" i="28"/>
  <c r="A174" i="28"/>
  <c r="A56" i="28"/>
  <c r="A216" i="28"/>
  <c r="A72" i="28"/>
  <c r="A50" i="28"/>
  <c r="A256" i="28"/>
  <c r="A249" i="28"/>
  <c r="A290" i="28"/>
  <c r="A285" i="28"/>
  <c r="A28" i="28"/>
  <c r="A230" i="28"/>
  <c r="A223" i="28"/>
  <c r="A242" i="28"/>
  <c r="A88" i="28"/>
  <c r="A262" i="28"/>
  <c r="A229" i="28"/>
  <c r="A49" i="28"/>
  <c r="A196" i="28"/>
  <c r="A61" i="28"/>
  <c r="A265" i="28"/>
  <c r="A269" i="28"/>
  <c r="A136" i="28"/>
  <c r="A83" i="28"/>
  <c r="A217" i="28"/>
  <c r="A246" i="28"/>
  <c r="A227" i="28"/>
  <c r="A245" i="28"/>
  <c r="A293" i="28"/>
  <c r="A266" i="28"/>
  <c r="A54" i="28"/>
  <c r="A62" i="28"/>
  <c r="A102" i="28"/>
  <c r="A254" i="28"/>
  <c r="A111" i="28"/>
  <c r="A170" i="28"/>
  <c r="A268" i="28"/>
  <c r="A273" i="28"/>
  <c r="A134" i="28"/>
  <c r="A168" i="28"/>
  <c r="A169" i="28"/>
  <c r="A185" i="28"/>
  <c r="A120" i="28"/>
  <c r="A45" i="28"/>
  <c r="A73" i="28"/>
  <c r="A165" i="28"/>
  <c r="A200" i="28"/>
  <c r="A74" i="28"/>
  <c r="A238" i="28"/>
  <c r="A189" i="28"/>
  <c r="A253" i="28"/>
  <c r="A239" i="28"/>
  <c r="A41" i="28"/>
  <c r="A295" i="28"/>
  <c r="A156" i="28"/>
  <c r="A171" i="28"/>
  <c r="A148" i="28"/>
  <c r="A37" i="28"/>
  <c r="A87" i="28"/>
  <c r="A58" i="28"/>
  <c r="A144" i="28"/>
  <c r="A39" i="28"/>
  <c r="A60" i="28"/>
  <c r="A149" i="28"/>
  <c r="A240" i="28"/>
  <c r="A97" i="28"/>
  <c r="A123" i="28"/>
  <c r="A172" i="28"/>
  <c r="A35" i="28"/>
  <c r="A232" i="28"/>
  <c r="A75" i="28"/>
  <c r="A122" i="28"/>
  <c r="A298" i="28"/>
  <c r="A80" i="28"/>
  <c r="A286" i="28"/>
  <c r="A178" i="28"/>
  <c r="A147" i="28"/>
  <c r="A224" i="28"/>
  <c r="A181" i="28"/>
  <c r="A116" i="28"/>
  <c r="A128" i="28"/>
  <c r="A191" i="28"/>
  <c r="A90" i="28"/>
  <c r="A143" i="28"/>
  <c r="A218" i="28"/>
  <c r="A124" i="28"/>
  <c r="A44" i="28"/>
  <c r="A177" i="28"/>
  <c r="A151" i="28"/>
  <c r="A271" i="28"/>
  <c r="A300" i="28"/>
  <c r="A231" i="28"/>
  <c r="A137" i="28"/>
  <c r="T92" i="35"/>
  <c r="U92" i="35" s="1"/>
  <c r="V92" i="35"/>
  <c r="X92" i="35" s="1"/>
  <c r="AP220" i="20"/>
  <c r="AL220" i="20" s="1"/>
  <c r="AN220" i="20"/>
  <c r="AL257" i="20"/>
  <c r="AM257" i="20" s="1"/>
  <c r="AP257" i="20"/>
  <c r="AN257" i="20"/>
  <c r="T64" i="35"/>
  <c r="U64" i="35" s="1"/>
  <c r="V64" i="35"/>
  <c r="X64" i="35" s="1"/>
  <c r="AL225" i="20"/>
  <c r="AM225" i="20" s="1"/>
  <c r="AP225" i="20"/>
  <c r="AN225" i="20"/>
  <c r="AP227" i="20"/>
  <c r="AN227" i="20"/>
  <c r="AL227" i="20"/>
  <c r="AM227" i="20" s="1"/>
  <c r="T31" i="35"/>
  <c r="U31" i="35" s="1"/>
  <c r="V31" i="35"/>
  <c r="X31" i="35" s="1"/>
  <c r="AN297" i="20"/>
  <c r="AL297" i="20"/>
  <c r="AM297" i="20" s="1"/>
  <c r="AP297" i="20"/>
  <c r="AN266" i="20"/>
  <c r="AP266" i="20"/>
  <c r="AL266" i="20"/>
  <c r="AM266" i="20" s="1"/>
  <c r="AN281" i="20"/>
  <c r="AP281" i="20"/>
  <c r="AL281" i="20"/>
  <c r="AM281" i="20" s="1"/>
  <c r="T19" i="35"/>
  <c r="U19" i="35" s="1"/>
  <c r="V19" i="35"/>
  <c r="X19" i="35" s="1"/>
  <c r="AL234" i="20"/>
  <c r="AM234" i="20" s="1"/>
  <c r="AN234" i="20"/>
  <c r="AP234" i="20"/>
  <c r="AN285" i="20"/>
  <c r="AP285" i="20"/>
  <c r="AL285" i="20"/>
  <c r="AM285" i="20" s="1"/>
  <c r="AR19" i="35"/>
  <c r="AS19" i="35" s="1"/>
  <c r="AT19" i="35"/>
  <c r="AV19" i="35" s="1"/>
  <c r="AL280" i="20"/>
  <c r="AM280" i="20" s="1"/>
  <c r="AN280" i="20"/>
  <c r="AP280" i="20"/>
  <c r="V7" i="35"/>
  <c r="X7" i="35" s="1"/>
  <c r="T7" i="35"/>
  <c r="U7" i="35" s="1"/>
  <c r="AN243" i="20"/>
  <c r="AP243" i="20"/>
  <c r="AL243" i="20"/>
  <c r="AM243" i="20" s="1"/>
  <c r="AR46" i="35"/>
  <c r="AS46" i="35" s="1"/>
  <c r="AT46" i="35"/>
  <c r="AV46" i="35" s="1"/>
  <c r="AN255" i="20"/>
  <c r="AP255" i="20"/>
  <c r="AL255" i="20"/>
  <c r="AM255" i="20" s="1"/>
  <c r="T95" i="35"/>
  <c r="U95" i="35" s="1"/>
  <c r="V95" i="35"/>
  <c r="X95" i="35" s="1"/>
  <c r="AL232" i="20"/>
  <c r="AM232" i="20" s="1"/>
  <c r="AP232" i="20"/>
  <c r="AN232" i="20"/>
  <c r="AL293" i="20"/>
  <c r="AM293" i="20" s="1"/>
  <c r="AN293" i="20"/>
  <c r="AP293" i="20"/>
  <c r="AN209" i="20"/>
  <c r="AP209" i="20"/>
  <c r="AL209" i="20" s="1"/>
  <c r="AL282" i="20"/>
  <c r="AM282" i="20" s="1"/>
  <c r="AN282" i="20"/>
  <c r="AP282" i="20"/>
  <c r="AL295" i="20"/>
  <c r="AM295" i="20" s="1"/>
  <c r="AN295" i="20"/>
  <c r="AP295" i="20"/>
  <c r="AT104" i="35"/>
  <c r="AV104" i="35" s="1"/>
  <c r="AR104" i="35"/>
  <c r="AS104" i="35" s="1"/>
  <c r="T51" i="35"/>
  <c r="U51" i="35" s="1"/>
  <c r="V51" i="35"/>
  <c r="X51" i="35" s="1"/>
  <c r="AT78" i="35"/>
  <c r="AV78" i="35" s="1"/>
  <c r="AR78" i="35"/>
  <c r="AS78" i="35" s="1"/>
  <c r="AR66" i="35"/>
  <c r="AS66" i="35" s="1"/>
  <c r="AT66" i="35"/>
  <c r="AV66" i="35" s="1"/>
  <c r="AR60" i="35"/>
  <c r="AS60" i="35" s="1"/>
  <c r="AT60" i="35"/>
  <c r="AV60" i="35" s="1"/>
  <c r="AT88" i="35"/>
  <c r="AV88" i="35" s="1"/>
  <c r="AR88" i="35"/>
  <c r="AS88" i="35" s="1"/>
  <c r="V35" i="35"/>
  <c r="X35" i="35" s="1"/>
  <c r="T35" i="35"/>
  <c r="U35" i="35" s="1"/>
  <c r="AR54" i="35"/>
  <c r="AS54" i="35" s="1"/>
  <c r="AT54" i="35"/>
  <c r="AV54" i="35" s="1"/>
  <c r="AR79" i="35"/>
  <c r="AS79" i="35" s="1"/>
  <c r="AT79" i="35"/>
  <c r="AV79" i="35" s="1"/>
  <c r="T61" i="35"/>
  <c r="U61" i="35" s="1"/>
  <c r="V61" i="35"/>
  <c r="X61" i="35" s="1"/>
  <c r="AR61" i="35"/>
  <c r="AS61" i="35" s="1"/>
  <c r="AT61" i="35"/>
  <c r="AV61" i="35" s="1"/>
  <c r="T22" i="35"/>
  <c r="U22" i="35" s="1"/>
  <c r="V22" i="35"/>
  <c r="X22" i="35" s="1"/>
  <c r="T103" i="35"/>
  <c r="U103" i="35" s="1"/>
  <c r="V103" i="35"/>
  <c r="X103" i="35" s="1"/>
  <c r="AR21" i="35"/>
  <c r="AS21" i="35" s="1"/>
  <c r="AT21" i="35"/>
  <c r="AV21" i="35" s="1"/>
  <c r="T85" i="35"/>
  <c r="U85" i="35" s="1"/>
  <c r="V85" i="35"/>
  <c r="X85" i="35" s="1"/>
  <c r="T59" i="35"/>
  <c r="U59" i="35" s="1"/>
  <c r="V59" i="35"/>
  <c r="X59" i="35" s="1"/>
  <c r="V102" i="35"/>
  <c r="X102" i="35" s="1"/>
  <c r="T102" i="35"/>
  <c r="U102" i="35" s="1"/>
  <c r="T33" i="35"/>
  <c r="U33" i="35" s="1"/>
  <c r="V33" i="35"/>
  <c r="X33" i="35" s="1"/>
  <c r="AR83" i="35"/>
  <c r="AS83" i="35" s="1"/>
  <c r="AT83" i="35"/>
  <c r="AV83" i="35" s="1"/>
  <c r="AR59" i="35"/>
  <c r="AS59" i="35" s="1"/>
  <c r="AT59" i="35"/>
  <c r="AV59" i="35" s="1"/>
  <c r="T82" i="35"/>
  <c r="U82" i="35" s="1"/>
  <c r="V82" i="35"/>
  <c r="X82" i="35" s="1"/>
  <c r="AL235" i="20"/>
  <c r="AM235" i="20" s="1"/>
  <c r="AP235" i="20"/>
  <c r="AN235" i="20"/>
  <c r="AL259" i="20"/>
  <c r="AM259" i="20" s="1"/>
  <c r="AN259" i="20"/>
  <c r="AP259" i="20"/>
  <c r="AL254" i="20"/>
  <c r="AM254" i="20" s="1"/>
  <c r="AN254" i="20"/>
  <c r="AP254" i="20"/>
  <c r="T88" i="35"/>
  <c r="U88" i="35" s="1"/>
  <c r="V88" i="35"/>
  <c r="X88" i="35" s="1"/>
  <c r="V45" i="35"/>
  <c r="X45" i="35" s="1"/>
  <c r="T45" i="35"/>
  <c r="U45" i="35" s="1"/>
  <c r="AR91" i="35"/>
  <c r="AS91" i="35" s="1"/>
  <c r="AT91" i="35"/>
  <c r="AV91" i="35" s="1"/>
  <c r="AR63" i="35"/>
  <c r="AS63" i="35" s="1"/>
  <c r="AT63" i="35"/>
  <c r="AV63" i="35" s="1"/>
  <c r="AR93" i="35"/>
  <c r="AS93" i="35" s="1"/>
  <c r="AT93" i="35"/>
  <c r="AV93" i="35" s="1"/>
  <c r="AM221" i="20" l="1"/>
  <c r="AM217" i="20"/>
  <c r="AM219" i="20"/>
  <c r="AM218" i="20"/>
  <c r="AM224" i="20"/>
  <c r="AM223" i="20"/>
  <c r="AM220" i="20"/>
  <c r="AM222" i="20"/>
  <c r="AM13" i="20"/>
  <c r="AM14" i="20"/>
  <c r="C3" i="36"/>
  <c r="C4" i="36"/>
  <c r="AM12" i="20"/>
  <c r="C5" i="36"/>
  <c r="AM11" i="20"/>
  <c r="AM216" i="20"/>
  <c r="AM215" i="20"/>
  <c r="AM214" i="20"/>
  <c r="AM213" i="20"/>
  <c r="AM212" i="20"/>
  <c r="P2" i="36"/>
  <c r="N3" i="36"/>
  <c r="S2" i="36"/>
  <c r="AM4" i="20"/>
  <c r="AM3" i="20"/>
  <c r="AM9" i="20"/>
  <c r="AM5" i="20"/>
  <c r="AM8" i="20"/>
  <c r="AM7" i="20"/>
  <c r="AM10" i="20"/>
  <c r="AM6" i="20"/>
  <c r="AM2" i="20"/>
  <c r="AM209" i="20"/>
  <c r="AM208" i="20"/>
  <c r="AM207" i="20"/>
  <c r="AM206" i="20"/>
  <c r="AM205" i="20"/>
  <c r="AM211" i="20"/>
  <c r="AI147" i="28"/>
  <c r="S147" i="28"/>
  <c r="F147" i="28"/>
  <c r="E147" i="28"/>
  <c r="X147" i="28"/>
  <c r="P147" i="28"/>
  <c r="AJ147" i="28"/>
  <c r="AG147" i="28"/>
  <c r="V147" i="28"/>
  <c r="Z147" i="28"/>
  <c r="B147" i="28"/>
  <c r="C147" i="28"/>
  <c r="AC147" i="28"/>
  <c r="AH147" i="28"/>
  <c r="T147" i="28"/>
  <c r="Y147" i="28"/>
  <c r="G147" i="28"/>
  <c r="U147" i="28"/>
  <c r="O147" i="28"/>
  <c r="AE147" i="28"/>
  <c r="AF147" i="28"/>
  <c r="AB147" i="28"/>
  <c r="R147" i="28"/>
  <c r="AA147" i="28"/>
  <c r="D147" i="28"/>
  <c r="Q147" i="28"/>
  <c r="H147" i="28"/>
  <c r="K147" i="28"/>
  <c r="AD147" i="28"/>
  <c r="W147" i="28"/>
  <c r="L147" i="28"/>
  <c r="N147" i="28"/>
  <c r="M147" i="28"/>
  <c r="H39" i="28"/>
  <c r="U39" i="28"/>
  <c r="X39" i="28"/>
  <c r="D39" i="28"/>
  <c r="G39" i="28"/>
  <c r="AA39" i="28"/>
  <c r="B39" i="28"/>
  <c r="V39" i="28"/>
  <c r="AE39" i="28"/>
  <c r="AC39" i="28"/>
  <c r="W39" i="28"/>
  <c r="AI39" i="28"/>
  <c r="K39" i="28"/>
  <c r="N39" i="28"/>
  <c r="C39" i="28"/>
  <c r="L39" i="28"/>
  <c r="Y39" i="28"/>
  <c r="AJ39" i="28"/>
  <c r="AB39" i="28"/>
  <c r="P39" i="28"/>
  <c r="Q39" i="28"/>
  <c r="AH39" i="28"/>
  <c r="Z39" i="28"/>
  <c r="S39" i="28"/>
  <c r="O39" i="28"/>
  <c r="T39" i="28"/>
  <c r="R39" i="28"/>
  <c r="AF39" i="28"/>
  <c r="M39" i="28"/>
  <c r="AD39" i="28"/>
  <c r="AG39" i="28"/>
  <c r="E39" i="28"/>
  <c r="F39" i="28"/>
  <c r="F165" i="28"/>
  <c r="C165" i="28"/>
  <c r="P165" i="28"/>
  <c r="V165" i="28"/>
  <c r="R165" i="28"/>
  <c r="O165" i="28"/>
  <c r="L165" i="28"/>
  <c r="H165" i="28"/>
  <c r="AD165" i="28"/>
  <c r="B165" i="28"/>
  <c r="Y165" i="28"/>
  <c r="E165" i="28"/>
  <c r="AI165" i="28"/>
  <c r="D165" i="28"/>
  <c r="Z165" i="28"/>
  <c r="W165" i="28"/>
  <c r="Q165" i="28"/>
  <c r="AB165" i="28"/>
  <c r="AH165" i="28"/>
  <c r="AG165" i="28"/>
  <c r="X165" i="28"/>
  <c r="AC165" i="28"/>
  <c r="G165" i="28"/>
  <c r="AE165" i="28"/>
  <c r="K165" i="28"/>
  <c r="S165" i="28"/>
  <c r="AJ165" i="28"/>
  <c r="U165" i="28"/>
  <c r="T165" i="28"/>
  <c r="AA165" i="28"/>
  <c r="AF165" i="28"/>
  <c r="N165" i="28"/>
  <c r="M165" i="28"/>
  <c r="AF62" i="28"/>
  <c r="AE62" i="28"/>
  <c r="Q62" i="28"/>
  <c r="Y62" i="28"/>
  <c r="B62" i="28"/>
  <c r="R62" i="28"/>
  <c r="Z62" i="28"/>
  <c r="X62" i="28"/>
  <c r="G62" i="28"/>
  <c r="AB62" i="28"/>
  <c r="AC62" i="28"/>
  <c r="N62" i="28"/>
  <c r="AI62" i="28"/>
  <c r="AD62" i="28"/>
  <c r="AG62" i="28"/>
  <c r="M62" i="28"/>
  <c r="W62" i="28"/>
  <c r="L62" i="28"/>
  <c r="O62" i="28"/>
  <c r="K62" i="28"/>
  <c r="D62" i="28"/>
  <c r="AH62" i="28"/>
  <c r="C62" i="28"/>
  <c r="E62" i="28"/>
  <c r="AJ62" i="28"/>
  <c r="H62" i="28"/>
  <c r="AA62" i="28"/>
  <c r="U62" i="28"/>
  <c r="F62" i="28"/>
  <c r="V62" i="28"/>
  <c r="P62" i="28"/>
  <c r="T62" i="28"/>
  <c r="S62" i="28"/>
  <c r="R174" i="28"/>
  <c r="AI174" i="28"/>
  <c r="U174" i="28"/>
  <c r="T174" i="28"/>
  <c r="AH174" i="28"/>
  <c r="AE174" i="28"/>
  <c r="S174" i="28"/>
  <c r="AJ174" i="28"/>
  <c r="AG174" i="28"/>
  <c r="AD174" i="28"/>
  <c r="Q174" i="28"/>
  <c r="X174" i="28"/>
  <c r="W174" i="28"/>
  <c r="F174" i="28"/>
  <c r="L174" i="28"/>
  <c r="P174" i="28"/>
  <c r="C174" i="28"/>
  <c r="G174" i="28"/>
  <c r="Z174" i="28"/>
  <c r="AC174" i="28"/>
  <c r="K174" i="28"/>
  <c r="O174" i="28"/>
  <c r="H174" i="28"/>
  <c r="B174" i="28"/>
  <c r="V174" i="28"/>
  <c r="D174" i="28"/>
  <c r="Y174" i="28"/>
  <c r="AA174" i="28"/>
  <c r="AF174" i="28"/>
  <c r="AB174" i="28"/>
  <c r="E174" i="28"/>
  <c r="M174" i="28"/>
  <c r="N174" i="28"/>
  <c r="AF225" i="28"/>
  <c r="H225" i="28"/>
  <c r="L225" i="28"/>
  <c r="AE225" i="28"/>
  <c r="S225" i="28"/>
  <c r="P225" i="28"/>
  <c r="AC225" i="28"/>
  <c r="M225" i="28"/>
  <c r="K225" i="28"/>
  <c r="N225" i="28"/>
  <c r="O225" i="28"/>
  <c r="D225" i="28"/>
  <c r="C225" i="28"/>
  <c r="R225" i="28"/>
  <c r="Q225" i="28"/>
  <c r="W225" i="28"/>
  <c r="AI225" i="28"/>
  <c r="Z225" i="28"/>
  <c r="AJ225" i="28"/>
  <c r="U225" i="28"/>
  <c r="X225" i="28"/>
  <c r="V225" i="28"/>
  <c r="AH225" i="28"/>
  <c r="B225" i="28"/>
  <c r="AG225" i="28"/>
  <c r="F225" i="28"/>
  <c r="T225" i="28"/>
  <c r="AD225" i="28"/>
  <c r="E225" i="28"/>
  <c r="AA225" i="28"/>
  <c r="AB225" i="28"/>
  <c r="G225" i="28"/>
  <c r="Y225" i="28"/>
  <c r="R187" i="28"/>
  <c r="O187" i="28"/>
  <c r="W187" i="28"/>
  <c r="E187" i="28"/>
  <c r="C187" i="28"/>
  <c r="AI187" i="28"/>
  <c r="V187" i="28"/>
  <c r="AE187" i="28"/>
  <c r="P187" i="28"/>
  <c r="AJ187" i="28"/>
  <c r="Z187" i="28"/>
  <c r="AC187" i="28"/>
  <c r="AD187" i="28"/>
  <c r="AA187" i="28"/>
  <c r="AG187" i="28"/>
  <c r="D187" i="28"/>
  <c r="AH187" i="28"/>
  <c r="H187" i="28"/>
  <c r="L187" i="28"/>
  <c r="K187" i="28"/>
  <c r="Y187" i="28"/>
  <c r="B187" i="28"/>
  <c r="X187" i="28"/>
  <c r="AB187" i="28"/>
  <c r="AF187" i="28"/>
  <c r="U187" i="28"/>
  <c r="F187" i="28"/>
  <c r="G187" i="28"/>
  <c r="Q187" i="28"/>
  <c r="S187" i="28"/>
  <c r="T187" i="28"/>
  <c r="M187" i="28"/>
  <c r="N187" i="28"/>
  <c r="V263" i="28"/>
  <c r="D263" i="28"/>
  <c r="K263" i="28"/>
  <c r="AD263" i="28"/>
  <c r="F263" i="28"/>
  <c r="S263" i="28"/>
  <c r="E263" i="28"/>
  <c r="Q263" i="28"/>
  <c r="P263" i="28"/>
  <c r="AC263" i="28"/>
  <c r="AB263" i="28"/>
  <c r="AJ263" i="28"/>
  <c r="AA263" i="28"/>
  <c r="Y263" i="28"/>
  <c r="H263" i="28"/>
  <c r="AE263" i="28"/>
  <c r="W263" i="28"/>
  <c r="AH263" i="28"/>
  <c r="X263" i="28"/>
  <c r="L263" i="28"/>
  <c r="Z263" i="28"/>
  <c r="AG263" i="28"/>
  <c r="M263" i="28"/>
  <c r="T263" i="28"/>
  <c r="C263" i="28"/>
  <c r="G263" i="28"/>
  <c r="AF263" i="28"/>
  <c r="AI263" i="28"/>
  <c r="U263" i="28"/>
  <c r="R263" i="28"/>
  <c r="O263" i="28"/>
  <c r="N263" i="28"/>
  <c r="B263" i="28"/>
  <c r="X261" i="28"/>
  <c r="Y261" i="28"/>
  <c r="N261" i="28"/>
  <c r="P261" i="28"/>
  <c r="K261" i="28"/>
  <c r="AI261" i="28"/>
  <c r="Z261" i="28"/>
  <c r="AH261" i="28"/>
  <c r="U261" i="28"/>
  <c r="AE261" i="28"/>
  <c r="AA261" i="28"/>
  <c r="S261" i="28"/>
  <c r="AC261" i="28"/>
  <c r="R261" i="28"/>
  <c r="D261" i="28"/>
  <c r="V261" i="28"/>
  <c r="E261" i="28"/>
  <c r="C261" i="28"/>
  <c r="T261" i="28"/>
  <c r="M261" i="28"/>
  <c r="B261" i="28"/>
  <c r="L261" i="28"/>
  <c r="G261" i="28"/>
  <c r="F261" i="28"/>
  <c r="H261" i="28"/>
  <c r="AJ261" i="28"/>
  <c r="Q261" i="28"/>
  <c r="W261" i="28"/>
  <c r="AF261" i="28"/>
  <c r="AG261" i="28"/>
  <c r="AB261" i="28"/>
  <c r="O261" i="28"/>
  <c r="AD261" i="28"/>
  <c r="AA252" i="28"/>
  <c r="T252" i="28"/>
  <c r="AB252" i="28"/>
  <c r="M252" i="28"/>
  <c r="AC252" i="28"/>
  <c r="Z252" i="28"/>
  <c r="X252" i="28"/>
  <c r="AH252" i="28"/>
  <c r="Q252" i="28"/>
  <c r="AG252" i="28"/>
  <c r="AD252" i="28"/>
  <c r="AF252" i="28"/>
  <c r="W252" i="28"/>
  <c r="K252" i="28"/>
  <c r="Y252" i="28"/>
  <c r="L252" i="28"/>
  <c r="S252" i="28"/>
  <c r="R252" i="28"/>
  <c r="G252" i="28"/>
  <c r="N252" i="28"/>
  <c r="AE252" i="28"/>
  <c r="E252" i="28"/>
  <c r="D252" i="28"/>
  <c r="H252" i="28"/>
  <c r="U252" i="28"/>
  <c r="F252" i="28"/>
  <c r="O252" i="28"/>
  <c r="V252" i="28"/>
  <c r="B252" i="28"/>
  <c r="C252" i="28"/>
  <c r="AI252" i="28"/>
  <c r="P252" i="28"/>
  <c r="AJ252" i="28"/>
  <c r="R85" i="28"/>
  <c r="Z85" i="28"/>
  <c r="W85" i="28"/>
  <c r="AF85" i="28"/>
  <c r="G85" i="28"/>
  <c r="T85" i="28"/>
  <c r="F85" i="28"/>
  <c r="P85" i="28"/>
  <c r="AJ85" i="28"/>
  <c r="K85" i="28"/>
  <c r="D85" i="28"/>
  <c r="AA85" i="28"/>
  <c r="B85" i="28"/>
  <c r="U85" i="28"/>
  <c r="AD85" i="28"/>
  <c r="V85" i="28"/>
  <c r="N85" i="28"/>
  <c r="AH85" i="28"/>
  <c r="Q85" i="28"/>
  <c r="H85" i="28"/>
  <c r="O85" i="28"/>
  <c r="AG85" i="28"/>
  <c r="Y85" i="28"/>
  <c r="X85" i="28"/>
  <c r="L85" i="28"/>
  <c r="AB85" i="28"/>
  <c r="AE85" i="28"/>
  <c r="M85" i="28"/>
  <c r="S85" i="28"/>
  <c r="E85" i="28"/>
  <c r="C85" i="28"/>
  <c r="AI85" i="28"/>
  <c r="AC85" i="28"/>
  <c r="X219" i="28"/>
  <c r="Z219" i="28"/>
  <c r="T219" i="28"/>
  <c r="O219" i="28"/>
  <c r="AE219" i="28"/>
  <c r="N219" i="28"/>
  <c r="L219" i="28"/>
  <c r="D219" i="28"/>
  <c r="AG219" i="28"/>
  <c r="C219" i="28"/>
  <c r="AD219" i="28"/>
  <c r="AH219" i="28"/>
  <c r="U219" i="28"/>
  <c r="Y219" i="28"/>
  <c r="AJ219" i="28"/>
  <c r="F219" i="28"/>
  <c r="AC219" i="28"/>
  <c r="G219" i="28"/>
  <c r="Q219" i="28"/>
  <c r="B219" i="28"/>
  <c r="W219" i="28"/>
  <c r="H219" i="28"/>
  <c r="R219" i="28"/>
  <c r="AF219" i="28"/>
  <c r="M219" i="28"/>
  <c r="AB219" i="28"/>
  <c r="V219" i="28"/>
  <c r="AI219" i="28"/>
  <c r="AA219" i="28"/>
  <c r="E219" i="28"/>
  <c r="K219" i="28"/>
  <c r="S219" i="28"/>
  <c r="P219" i="28"/>
  <c r="P278" i="28"/>
  <c r="AG278" i="28"/>
  <c r="S278" i="28"/>
  <c r="AA278" i="28"/>
  <c r="B278" i="28"/>
  <c r="AJ278" i="28"/>
  <c r="AF278" i="28"/>
  <c r="AD278" i="28"/>
  <c r="M278" i="28"/>
  <c r="AH278" i="28"/>
  <c r="N278" i="28"/>
  <c r="Y278" i="28"/>
  <c r="W278" i="28"/>
  <c r="T278" i="28"/>
  <c r="K278" i="28"/>
  <c r="U278" i="28"/>
  <c r="O278" i="28"/>
  <c r="X278" i="28"/>
  <c r="F278" i="28"/>
  <c r="R278" i="28"/>
  <c r="AB278" i="28"/>
  <c r="H278" i="28"/>
  <c r="L278" i="28"/>
  <c r="Z278" i="28"/>
  <c r="AE278" i="28"/>
  <c r="G278" i="28"/>
  <c r="V278" i="28"/>
  <c r="D278" i="28"/>
  <c r="AI278" i="28"/>
  <c r="E278" i="28"/>
  <c r="AC278" i="28"/>
  <c r="Q278" i="28"/>
  <c r="C278" i="28"/>
  <c r="R205" i="28"/>
  <c r="AD205" i="28"/>
  <c r="AA205" i="28"/>
  <c r="C205" i="28"/>
  <c r="AE205" i="28"/>
  <c r="Y205" i="28"/>
  <c r="AH205" i="28"/>
  <c r="O205" i="28"/>
  <c r="W205" i="28"/>
  <c r="P205" i="28"/>
  <c r="G205" i="28"/>
  <c r="V205" i="28"/>
  <c r="E205" i="28"/>
  <c r="D205" i="28"/>
  <c r="N205" i="28"/>
  <c r="AJ205" i="28"/>
  <c r="AI205" i="28"/>
  <c r="F205" i="28"/>
  <c r="AG205" i="28"/>
  <c r="K205" i="28"/>
  <c r="AC205" i="28"/>
  <c r="B205" i="28"/>
  <c r="H205" i="28"/>
  <c r="AB205" i="28"/>
  <c r="U205" i="28"/>
  <c r="T205" i="28"/>
  <c r="Z205" i="28"/>
  <c r="X205" i="28"/>
  <c r="L205" i="28"/>
  <c r="S205" i="28"/>
  <c r="M205" i="28"/>
  <c r="Q205" i="28"/>
  <c r="AF205" i="28"/>
  <c r="X284" i="28"/>
  <c r="S284" i="28"/>
  <c r="B284" i="28"/>
  <c r="Q284" i="28"/>
  <c r="AA284" i="28"/>
  <c r="N284" i="28"/>
  <c r="AC284" i="28"/>
  <c r="T284" i="28"/>
  <c r="AD284" i="28"/>
  <c r="W284" i="28"/>
  <c r="AJ284" i="28"/>
  <c r="Z284" i="28"/>
  <c r="D284" i="28"/>
  <c r="K284" i="28"/>
  <c r="L284" i="28"/>
  <c r="U284" i="28"/>
  <c r="Y284" i="28"/>
  <c r="O284" i="28"/>
  <c r="R284" i="28"/>
  <c r="AE284" i="28"/>
  <c r="E284" i="28"/>
  <c r="M284" i="28"/>
  <c r="AF284" i="28"/>
  <c r="AI284" i="28"/>
  <c r="V284" i="28"/>
  <c r="AG284" i="28"/>
  <c r="AB284" i="28"/>
  <c r="G284" i="28"/>
  <c r="C284" i="28"/>
  <c r="F284" i="28"/>
  <c r="P284" i="28"/>
  <c r="H284" i="28"/>
  <c r="AH284" i="28"/>
  <c r="G132" i="28"/>
  <c r="L132" i="28"/>
  <c r="Y132" i="28"/>
  <c r="AG132" i="28"/>
  <c r="X132" i="28"/>
  <c r="C132" i="28"/>
  <c r="O132" i="28"/>
  <c r="AJ132" i="28"/>
  <c r="F132" i="28"/>
  <c r="Z132" i="28"/>
  <c r="AD132" i="28"/>
  <c r="AI132" i="28"/>
  <c r="T132" i="28"/>
  <c r="V132" i="28"/>
  <c r="P132" i="28"/>
  <c r="S132" i="28"/>
  <c r="AC132" i="28"/>
  <c r="AF132" i="28"/>
  <c r="AB132" i="28"/>
  <c r="U132" i="28"/>
  <c r="AE132" i="28"/>
  <c r="AA132" i="28"/>
  <c r="R132" i="28"/>
  <c r="W132" i="28"/>
  <c r="B132" i="28"/>
  <c r="H132" i="28"/>
  <c r="E132" i="28"/>
  <c r="Q132" i="28"/>
  <c r="D132" i="28"/>
  <c r="AH132" i="28"/>
  <c r="K132" i="28"/>
  <c r="M132" i="28"/>
  <c r="N132" i="28"/>
  <c r="AZ27" i="35"/>
  <c r="AU27" i="35"/>
  <c r="AZ52" i="35"/>
  <c r="AU52" i="35"/>
  <c r="AU50" i="35"/>
  <c r="AZ50" i="35"/>
  <c r="AB27" i="35"/>
  <c r="W27" i="35"/>
  <c r="AU13" i="35"/>
  <c r="AZ13" i="35"/>
  <c r="W20" i="35"/>
  <c r="AB20" i="35"/>
  <c r="AZ36" i="35"/>
  <c r="AU36" i="35"/>
  <c r="AZ46" i="35"/>
  <c r="AU46" i="35"/>
  <c r="AI231" i="28"/>
  <c r="U231" i="28"/>
  <c r="AF231" i="28"/>
  <c r="T231" i="28"/>
  <c r="Q231" i="28"/>
  <c r="O231" i="28"/>
  <c r="M231" i="28"/>
  <c r="V231" i="28"/>
  <c r="S231" i="28"/>
  <c r="AJ231" i="28"/>
  <c r="L231" i="28"/>
  <c r="AD231" i="28"/>
  <c r="C231" i="28"/>
  <c r="P231" i="28"/>
  <c r="N231" i="28"/>
  <c r="D231" i="28"/>
  <c r="AH231" i="28"/>
  <c r="AC231" i="28"/>
  <c r="R231" i="28"/>
  <c r="B231" i="28"/>
  <c r="AE231" i="28"/>
  <c r="X231" i="28"/>
  <c r="AA231" i="28"/>
  <c r="AG231" i="28"/>
  <c r="E231" i="28"/>
  <c r="Z231" i="28"/>
  <c r="G231" i="28"/>
  <c r="K231" i="28"/>
  <c r="F231" i="28"/>
  <c r="H231" i="28"/>
  <c r="AB231" i="28"/>
  <c r="W231" i="28"/>
  <c r="Y231" i="28"/>
  <c r="O178" i="28"/>
  <c r="AH178" i="28"/>
  <c r="C178" i="28"/>
  <c r="P178" i="28"/>
  <c r="K178" i="28"/>
  <c r="W178" i="28"/>
  <c r="AD178" i="28"/>
  <c r="U178" i="28"/>
  <c r="H178" i="28"/>
  <c r="Z178" i="28"/>
  <c r="F178" i="28"/>
  <c r="G178" i="28"/>
  <c r="AI178" i="28"/>
  <c r="X178" i="28"/>
  <c r="L178" i="28"/>
  <c r="AF178" i="28"/>
  <c r="S178" i="28"/>
  <c r="B178" i="28"/>
  <c r="Q178" i="28"/>
  <c r="V178" i="28"/>
  <c r="AG178" i="28"/>
  <c r="AE178" i="28"/>
  <c r="AJ178" i="28"/>
  <c r="AA178" i="28"/>
  <c r="R178" i="28"/>
  <c r="D178" i="28"/>
  <c r="Y178" i="28"/>
  <c r="E178" i="28"/>
  <c r="AC178" i="28"/>
  <c r="T178" i="28"/>
  <c r="AB178" i="28"/>
  <c r="N178" i="28"/>
  <c r="M178" i="28"/>
  <c r="S144" i="28"/>
  <c r="E144" i="28"/>
  <c r="G144" i="28"/>
  <c r="D144" i="28"/>
  <c r="T144" i="28"/>
  <c r="AH144" i="28"/>
  <c r="V144" i="28"/>
  <c r="K144" i="28"/>
  <c r="Z144" i="28"/>
  <c r="P144" i="28"/>
  <c r="Q144" i="28"/>
  <c r="AA144" i="28"/>
  <c r="U144" i="28"/>
  <c r="Y144" i="28"/>
  <c r="X144" i="28"/>
  <c r="AE144" i="28"/>
  <c r="AJ144" i="28"/>
  <c r="W144" i="28"/>
  <c r="C144" i="28"/>
  <c r="F144" i="28"/>
  <c r="B144" i="28"/>
  <c r="AG144" i="28"/>
  <c r="L144" i="28"/>
  <c r="R144" i="28"/>
  <c r="AF144" i="28"/>
  <c r="AD144" i="28"/>
  <c r="O144" i="28"/>
  <c r="AC144" i="28"/>
  <c r="AB144" i="28"/>
  <c r="AI144" i="28"/>
  <c r="H144" i="28"/>
  <c r="M144" i="28"/>
  <c r="N144" i="28"/>
  <c r="AD73" i="28"/>
  <c r="D73" i="28"/>
  <c r="Z73" i="28"/>
  <c r="AB73" i="28"/>
  <c r="Y73" i="28"/>
  <c r="T73" i="28"/>
  <c r="AI73" i="28"/>
  <c r="AH73" i="28"/>
  <c r="V73" i="28"/>
  <c r="F73" i="28"/>
  <c r="H73" i="28"/>
  <c r="AA73" i="28"/>
  <c r="AE73" i="28"/>
  <c r="M73" i="28"/>
  <c r="N73" i="28"/>
  <c r="X73" i="28"/>
  <c r="S73" i="28"/>
  <c r="AJ73" i="28"/>
  <c r="Q73" i="28"/>
  <c r="W73" i="28"/>
  <c r="AG73" i="28"/>
  <c r="G73" i="28"/>
  <c r="O73" i="28"/>
  <c r="AC73" i="28"/>
  <c r="C73" i="28"/>
  <c r="K73" i="28"/>
  <c r="B73" i="28"/>
  <c r="R73" i="28"/>
  <c r="AF73" i="28"/>
  <c r="E73" i="28"/>
  <c r="L73" i="28"/>
  <c r="P73" i="28"/>
  <c r="U73" i="28"/>
  <c r="Y54" i="28"/>
  <c r="AG54" i="28"/>
  <c r="D54" i="28"/>
  <c r="Z54" i="28"/>
  <c r="AI54" i="28"/>
  <c r="G54" i="28"/>
  <c r="L54" i="28"/>
  <c r="O54" i="28"/>
  <c r="AF54" i="28"/>
  <c r="P54" i="28"/>
  <c r="K54" i="28"/>
  <c r="N54" i="28"/>
  <c r="R54" i="28"/>
  <c r="AC54" i="28"/>
  <c r="B54" i="28"/>
  <c r="AB54" i="28"/>
  <c r="C54" i="28"/>
  <c r="X54" i="28"/>
  <c r="H54" i="28"/>
  <c r="V54" i="28"/>
  <c r="S54" i="28"/>
  <c r="Q54" i="28"/>
  <c r="AH54" i="28"/>
  <c r="T54" i="28"/>
  <c r="AD54" i="28"/>
  <c r="AA54" i="28"/>
  <c r="AE54" i="28"/>
  <c r="M54" i="28"/>
  <c r="AJ54" i="28"/>
  <c r="F54" i="28"/>
  <c r="W54" i="28"/>
  <c r="U54" i="28"/>
  <c r="E54" i="28"/>
  <c r="X262" i="28"/>
  <c r="E262" i="28"/>
  <c r="K262" i="28"/>
  <c r="T262" i="28"/>
  <c r="V262" i="28"/>
  <c r="M262" i="28"/>
  <c r="F262" i="28"/>
  <c r="AE262" i="28"/>
  <c r="U262" i="28"/>
  <c r="H262" i="28"/>
  <c r="Z262" i="28"/>
  <c r="AB262" i="28"/>
  <c r="N262" i="28"/>
  <c r="B262" i="28"/>
  <c r="O262" i="28"/>
  <c r="W262" i="28"/>
  <c r="AC262" i="28"/>
  <c r="AA262" i="28"/>
  <c r="AG262" i="28"/>
  <c r="C262" i="28"/>
  <c r="S262" i="28"/>
  <c r="AJ262" i="28"/>
  <c r="Y262" i="28"/>
  <c r="AF262" i="28"/>
  <c r="AH262" i="28"/>
  <c r="Q262" i="28"/>
  <c r="P262" i="28"/>
  <c r="R262" i="28"/>
  <c r="D262" i="28"/>
  <c r="AI262" i="28"/>
  <c r="L262" i="28"/>
  <c r="AD262" i="28"/>
  <c r="G262" i="28"/>
  <c r="P257" i="28"/>
  <c r="H257" i="28"/>
  <c r="W257" i="28"/>
  <c r="AE257" i="28"/>
  <c r="Y257" i="28"/>
  <c r="C257" i="28"/>
  <c r="L257" i="28"/>
  <c r="AG257" i="28"/>
  <c r="V257" i="28"/>
  <c r="K257" i="28"/>
  <c r="AI257" i="28"/>
  <c r="G257" i="28"/>
  <c r="AB257" i="28"/>
  <c r="AA257" i="28"/>
  <c r="AD257" i="28"/>
  <c r="E257" i="28"/>
  <c r="B257" i="28"/>
  <c r="R257" i="28"/>
  <c r="Z257" i="28"/>
  <c r="T257" i="28"/>
  <c r="X257" i="28"/>
  <c r="AJ257" i="28"/>
  <c r="AC257" i="28"/>
  <c r="AH257" i="28"/>
  <c r="S257" i="28"/>
  <c r="O257" i="28"/>
  <c r="Q257" i="28"/>
  <c r="M257" i="28"/>
  <c r="U257" i="28"/>
  <c r="D257" i="28"/>
  <c r="AF257" i="28"/>
  <c r="N257" i="28"/>
  <c r="F257" i="28"/>
  <c r="AE34" i="28"/>
  <c r="L34" i="28"/>
  <c r="S34" i="28"/>
  <c r="AF34" i="28"/>
  <c r="R34" i="28"/>
  <c r="F34" i="28"/>
  <c r="P34" i="28"/>
  <c r="U34" i="28"/>
  <c r="V34" i="28"/>
  <c r="B34" i="28"/>
  <c r="AI34" i="28"/>
  <c r="O34" i="28"/>
  <c r="Q34" i="28"/>
  <c r="AG34" i="28"/>
  <c r="E34" i="28"/>
  <c r="D34" i="28"/>
  <c r="AD34" i="28"/>
  <c r="N34" i="28"/>
  <c r="C34" i="28"/>
  <c r="Z34" i="28"/>
  <c r="AA34" i="28"/>
  <c r="K34" i="28"/>
  <c r="Y34" i="28"/>
  <c r="AJ34" i="28"/>
  <c r="X34" i="28"/>
  <c r="T34" i="28"/>
  <c r="W34" i="28"/>
  <c r="AH34" i="28"/>
  <c r="G34" i="28"/>
  <c r="M34" i="28"/>
  <c r="H34" i="28"/>
  <c r="AB34" i="28"/>
  <c r="AC34" i="28"/>
  <c r="H79" i="28"/>
  <c r="E79" i="28"/>
  <c r="AB79" i="28"/>
  <c r="Y79" i="28"/>
  <c r="AI79" i="28"/>
  <c r="T79" i="28"/>
  <c r="C79" i="28"/>
  <c r="AH79" i="28"/>
  <c r="AF79" i="28"/>
  <c r="F79" i="28"/>
  <c r="P79" i="28"/>
  <c r="O79" i="28"/>
  <c r="AJ79" i="28"/>
  <c r="AC79" i="28"/>
  <c r="R79" i="28"/>
  <c r="S79" i="28"/>
  <c r="AG79" i="28"/>
  <c r="W79" i="28"/>
  <c r="B79" i="28"/>
  <c r="M79" i="28"/>
  <c r="Z79" i="28"/>
  <c r="AA79" i="28"/>
  <c r="N79" i="28"/>
  <c r="U79" i="28"/>
  <c r="Q79" i="28"/>
  <c r="V79" i="28"/>
  <c r="X79" i="28"/>
  <c r="AD79" i="28"/>
  <c r="L79" i="28"/>
  <c r="AE79" i="28"/>
  <c r="K79" i="28"/>
  <c r="G79" i="28"/>
  <c r="D79" i="28"/>
  <c r="X234" i="28"/>
  <c r="AA234" i="28"/>
  <c r="M234" i="28"/>
  <c r="AH234" i="28"/>
  <c r="S234" i="28"/>
  <c r="AF234" i="28"/>
  <c r="L234" i="28"/>
  <c r="N234" i="28"/>
  <c r="H234" i="28"/>
  <c r="AG234" i="28"/>
  <c r="F234" i="28"/>
  <c r="K234" i="28"/>
  <c r="P234" i="28"/>
  <c r="B234" i="28"/>
  <c r="D234" i="28"/>
  <c r="V234" i="28"/>
  <c r="G234" i="28"/>
  <c r="AD234" i="28"/>
  <c r="AJ234" i="28"/>
  <c r="C234" i="28"/>
  <c r="U234" i="28"/>
  <c r="Q234" i="28"/>
  <c r="AB234" i="28"/>
  <c r="Z234" i="28"/>
  <c r="T234" i="28"/>
  <c r="Y234" i="28"/>
  <c r="AI234" i="28"/>
  <c r="W234" i="28"/>
  <c r="AE234" i="28"/>
  <c r="AC234" i="28"/>
  <c r="E234" i="28"/>
  <c r="O234" i="28"/>
  <c r="R234" i="28"/>
  <c r="AD69" i="28"/>
  <c r="E69" i="28"/>
  <c r="C69" i="28"/>
  <c r="U69" i="28"/>
  <c r="Z69" i="28"/>
  <c r="M69" i="28"/>
  <c r="N69" i="28"/>
  <c r="B69" i="28"/>
  <c r="L69" i="28"/>
  <c r="O69" i="28"/>
  <c r="P69" i="28"/>
  <c r="Y69" i="28"/>
  <c r="W69" i="28"/>
  <c r="F69" i="28"/>
  <c r="H69" i="28"/>
  <c r="X69" i="28"/>
  <c r="G69" i="28"/>
  <c r="T69" i="28"/>
  <c r="S69" i="28"/>
  <c r="Q69" i="28"/>
  <c r="AC69" i="28"/>
  <c r="AE69" i="28"/>
  <c r="AA69" i="28"/>
  <c r="AB69" i="28"/>
  <c r="AI69" i="28"/>
  <c r="R69" i="28"/>
  <c r="D69" i="28"/>
  <c r="AF69" i="28"/>
  <c r="AG69" i="28"/>
  <c r="AJ69" i="28"/>
  <c r="AH69" i="28"/>
  <c r="V69" i="28"/>
  <c r="K69" i="28"/>
  <c r="AI184" i="28"/>
  <c r="AJ184" i="28"/>
  <c r="S184" i="28"/>
  <c r="V184" i="28"/>
  <c r="AB184" i="28"/>
  <c r="AC184" i="28"/>
  <c r="Y184" i="28"/>
  <c r="C184" i="28"/>
  <c r="Z184" i="28"/>
  <c r="Q184" i="28"/>
  <c r="X184" i="28"/>
  <c r="AH184" i="28"/>
  <c r="U184" i="28"/>
  <c r="D184" i="28"/>
  <c r="R184" i="28"/>
  <c r="T184" i="28"/>
  <c r="E184" i="28"/>
  <c r="AG184" i="28"/>
  <c r="W184" i="28"/>
  <c r="H184" i="28"/>
  <c r="AD184" i="28"/>
  <c r="F184" i="28"/>
  <c r="O184" i="28"/>
  <c r="G184" i="28"/>
  <c r="AE184" i="28"/>
  <c r="P184" i="28"/>
  <c r="B184" i="28"/>
  <c r="AA184" i="28"/>
  <c r="AF184" i="28"/>
  <c r="K184" i="28"/>
  <c r="L184" i="28"/>
  <c r="M184" i="28"/>
  <c r="N184" i="28"/>
  <c r="AJ57" i="28"/>
  <c r="P57" i="28"/>
  <c r="AD57" i="28"/>
  <c r="B57" i="28"/>
  <c r="AI57" i="28"/>
  <c r="V57" i="28"/>
  <c r="S57" i="28"/>
  <c r="Z57" i="28"/>
  <c r="H57" i="28"/>
  <c r="Q57" i="28"/>
  <c r="E57" i="28"/>
  <c r="C57" i="28"/>
  <c r="D57" i="28"/>
  <c r="Y57" i="28"/>
  <c r="M57" i="28"/>
  <c r="O57" i="28"/>
  <c r="AC57" i="28"/>
  <c r="AA57" i="28"/>
  <c r="AB57" i="28"/>
  <c r="G57" i="28"/>
  <c r="AH57" i="28"/>
  <c r="F57" i="28"/>
  <c r="AG57" i="28"/>
  <c r="W57" i="28"/>
  <c r="X57" i="28"/>
  <c r="K57" i="28"/>
  <c r="AE57" i="28"/>
  <c r="AF57" i="28"/>
  <c r="N57" i="28"/>
  <c r="U57" i="28"/>
  <c r="L57" i="28"/>
  <c r="R57" i="28"/>
  <c r="T57" i="28"/>
  <c r="E31" i="28"/>
  <c r="M31" i="28"/>
  <c r="W31" i="28"/>
  <c r="AE31" i="28"/>
  <c r="AC31" i="28"/>
  <c r="K31" i="28"/>
  <c r="AH31" i="28"/>
  <c r="Z31" i="28"/>
  <c r="C31" i="28"/>
  <c r="V31" i="28"/>
  <c r="T31" i="28"/>
  <c r="B31" i="28"/>
  <c r="Y31" i="28"/>
  <c r="AA31" i="28"/>
  <c r="S31" i="28"/>
  <c r="H31" i="28"/>
  <c r="L31" i="28"/>
  <c r="N31" i="28"/>
  <c r="R31" i="28"/>
  <c r="AD31" i="28"/>
  <c r="F31" i="28"/>
  <c r="X31" i="28"/>
  <c r="U31" i="28"/>
  <c r="O31" i="28"/>
  <c r="G31" i="28"/>
  <c r="Q31" i="28"/>
  <c r="P31" i="28"/>
  <c r="AG31" i="28"/>
  <c r="AJ31" i="28"/>
  <c r="D31" i="28"/>
  <c r="AF31" i="28"/>
  <c r="AI31" i="28"/>
  <c r="AB31" i="28"/>
  <c r="H117" i="28"/>
  <c r="AI117" i="28"/>
  <c r="U117" i="28"/>
  <c r="AB117" i="28"/>
  <c r="AG117" i="28"/>
  <c r="Z117" i="28"/>
  <c r="AE117" i="28"/>
  <c r="AD117" i="28"/>
  <c r="Y117" i="28"/>
  <c r="P117" i="28"/>
  <c r="AH117" i="28"/>
  <c r="K117" i="28"/>
  <c r="B117" i="28"/>
  <c r="F117" i="28"/>
  <c r="W117" i="28"/>
  <c r="E117" i="28"/>
  <c r="S117" i="28"/>
  <c r="AJ117" i="28"/>
  <c r="V117" i="28"/>
  <c r="Q117" i="28"/>
  <c r="G117" i="28"/>
  <c r="AC117" i="28"/>
  <c r="D117" i="28"/>
  <c r="O117" i="28"/>
  <c r="L117" i="28"/>
  <c r="AF117" i="28"/>
  <c r="R117" i="28"/>
  <c r="AA117" i="28"/>
  <c r="C117" i="28"/>
  <c r="X117" i="28"/>
  <c r="T117" i="28"/>
  <c r="M117" i="28"/>
  <c r="N117" i="28"/>
  <c r="AI133" i="28"/>
  <c r="D133" i="28"/>
  <c r="S133" i="28"/>
  <c r="AG133" i="28"/>
  <c r="C133" i="28"/>
  <c r="L133" i="28"/>
  <c r="K133" i="28"/>
  <c r="F133" i="28"/>
  <c r="AE133" i="28"/>
  <c r="P133" i="28"/>
  <c r="AF133" i="28"/>
  <c r="AH133" i="28"/>
  <c r="AA133" i="28"/>
  <c r="O133" i="28"/>
  <c r="AJ133" i="28"/>
  <c r="R133" i="28"/>
  <c r="V133" i="28"/>
  <c r="AD133" i="28"/>
  <c r="W133" i="28"/>
  <c r="Y133" i="28"/>
  <c r="G133" i="28"/>
  <c r="U133" i="28"/>
  <c r="Q133" i="28"/>
  <c r="B133" i="28"/>
  <c r="T133" i="28"/>
  <c r="H133" i="28"/>
  <c r="X133" i="28"/>
  <c r="Z133" i="28"/>
  <c r="E133" i="28"/>
  <c r="AB133" i="28"/>
  <c r="AC133" i="28"/>
  <c r="N133" i="28"/>
  <c r="M133" i="28"/>
  <c r="K86" i="28"/>
  <c r="G86" i="28"/>
  <c r="E86" i="28"/>
  <c r="R86" i="28"/>
  <c r="F86" i="28"/>
  <c r="L86" i="28"/>
  <c r="Y86" i="28"/>
  <c r="AI86" i="28"/>
  <c r="AG86" i="28"/>
  <c r="S86" i="28"/>
  <c r="H86" i="28"/>
  <c r="AJ86" i="28"/>
  <c r="N86" i="28"/>
  <c r="AA86" i="28"/>
  <c r="Q86" i="28"/>
  <c r="Z86" i="28"/>
  <c r="AE86" i="28"/>
  <c r="W86" i="28"/>
  <c r="AC86" i="28"/>
  <c r="D86" i="28"/>
  <c r="O86" i="28"/>
  <c r="T86" i="28"/>
  <c r="AH86" i="28"/>
  <c r="M86" i="28"/>
  <c r="C86" i="28"/>
  <c r="AD86" i="28"/>
  <c r="P86" i="28"/>
  <c r="B86" i="28"/>
  <c r="V86" i="28"/>
  <c r="X86" i="28"/>
  <c r="AF86" i="28"/>
  <c r="U86" i="28"/>
  <c r="AB86" i="28"/>
  <c r="F139" i="28"/>
  <c r="E139" i="28"/>
  <c r="B139" i="28"/>
  <c r="AF139" i="28"/>
  <c r="X139" i="28"/>
  <c r="O139" i="28"/>
  <c r="AI139" i="28"/>
  <c r="G139" i="28"/>
  <c r="P139" i="28"/>
  <c r="AA139" i="28"/>
  <c r="AB139" i="28"/>
  <c r="T139" i="28"/>
  <c r="D139" i="28"/>
  <c r="Y139" i="28"/>
  <c r="AH139" i="28"/>
  <c r="AJ139" i="28"/>
  <c r="C139" i="28"/>
  <c r="Z139" i="28"/>
  <c r="AE139" i="28"/>
  <c r="R139" i="28"/>
  <c r="V139" i="28"/>
  <c r="L139" i="28"/>
  <c r="H139" i="28"/>
  <c r="AC139" i="28"/>
  <c r="K139" i="28"/>
  <c r="AD139" i="28"/>
  <c r="W139" i="28"/>
  <c r="U139" i="28"/>
  <c r="Q139" i="28"/>
  <c r="AG139" i="28"/>
  <c r="S139" i="28"/>
  <c r="N139" i="28"/>
  <c r="M139" i="28"/>
  <c r="AG94" i="28"/>
  <c r="D94" i="28"/>
  <c r="V94" i="28"/>
  <c r="U94" i="28"/>
  <c r="AD94" i="28"/>
  <c r="P94" i="28"/>
  <c r="AE94" i="28"/>
  <c r="Z94" i="28"/>
  <c r="X94" i="28"/>
  <c r="O94" i="28"/>
  <c r="E94" i="28"/>
  <c r="AC94" i="28"/>
  <c r="T94" i="28"/>
  <c r="N94" i="28"/>
  <c r="C94" i="28"/>
  <c r="AJ94" i="28"/>
  <c r="K94" i="28"/>
  <c r="AF94" i="28"/>
  <c r="R94" i="28"/>
  <c r="W94" i="28"/>
  <c r="H94" i="28"/>
  <c r="L94" i="28"/>
  <c r="F94" i="28"/>
  <c r="B94" i="28"/>
  <c r="Q94" i="28"/>
  <c r="S94" i="28"/>
  <c r="AH94" i="28"/>
  <c r="AB94" i="28"/>
  <c r="AA94" i="28"/>
  <c r="G94" i="28"/>
  <c r="AI94" i="28"/>
  <c r="Y94" i="28"/>
  <c r="M94" i="28"/>
  <c r="AU9" i="35"/>
  <c r="AZ9" i="35"/>
  <c r="AZ35" i="35"/>
  <c r="AU35" i="35"/>
  <c r="AU86" i="35"/>
  <c r="AZ86" i="35"/>
  <c r="AB28" i="35"/>
  <c r="W28" i="35"/>
  <c r="AB14" i="35"/>
  <c r="W14" i="35"/>
  <c r="W48" i="35"/>
  <c r="AB48" i="35"/>
  <c r="AZ37" i="35"/>
  <c r="AU37" i="35"/>
  <c r="W16" i="35"/>
  <c r="AB16" i="35"/>
  <c r="AU98" i="35"/>
  <c r="AZ98" i="35"/>
  <c r="AB96" i="35"/>
  <c r="W96" i="35"/>
  <c r="W29" i="35"/>
  <c r="AB29" i="35"/>
  <c r="AU88" i="35"/>
  <c r="AZ88" i="35"/>
  <c r="AC300" i="28"/>
  <c r="AB300" i="28"/>
  <c r="M300" i="28"/>
  <c r="V300" i="28"/>
  <c r="E300" i="28"/>
  <c r="G300" i="28"/>
  <c r="Y300" i="28"/>
  <c r="AE300" i="28"/>
  <c r="S300" i="28"/>
  <c r="AD300" i="28"/>
  <c r="D300" i="28"/>
  <c r="N300" i="28"/>
  <c r="W300" i="28"/>
  <c r="X300" i="28"/>
  <c r="P300" i="28"/>
  <c r="B300" i="28"/>
  <c r="AG300" i="28"/>
  <c r="U300" i="28"/>
  <c r="K300" i="28"/>
  <c r="AI300" i="28"/>
  <c r="C300" i="28"/>
  <c r="F300" i="28"/>
  <c r="AH300" i="28"/>
  <c r="Q300" i="28"/>
  <c r="H300" i="28"/>
  <c r="O300" i="28"/>
  <c r="R300" i="28"/>
  <c r="T300" i="28"/>
  <c r="Z300" i="28"/>
  <c r="AA300" i="28"/>
  <c r="L300" i="28"/>
  <c r="AF300" i="28"/>
  <c r="AJ300" i="28"/>
  <c r="E286" i="28"/>
  <c r="U286" i="28"/>
  <c r="V286" i="28"/>
  <c r="W286" i="28"/>
  <c r="B286" i="28"/>
  <c r="C286" i="28"/>
  <c r="Y286" i="28"/>
  <c r="T286" i="28"/>
  <c r="Q286" i="28"/>
  <c r="AH286" i="28"/>
  <c r="F286" i="28"/>
  <c r="R286" i="28"/>
  <c r="S286" i="28"/>
  <c r="AD286" i="28"/>
  <c r="AF286" i="28"/>
  <c r="AC286" i="28"/>
  <c r="AJ286" i="28"/>
  <c r="Z286" i="28"/>
  <c r="G286" i="28"/>
  <c r="H286" i="28"/>
  <c r="AI286" i="28"/>
  <c r="AE286" i="28"/>
  <c r="X286" i="28"/>
  <c r="AG286" i="28"/>
  <c r="L286" i="28"/>
  <c r="D286" i="28"/>
  <c r="N286" i="28"/>
  <c r="AB286" i="28"/>
  <c r="M286" i="28"/>
  <c r="P286" i="28"/>
  <c r="AA286" i="28"/>
  <c r="O286" i="28"/>
  <c r="K286" i="28"/>
  <c r="P58" i="28"/>
  <c r="AE58" i="28"/>
  <c r="AH58" i="28"/>
  <c r="AA58" i="28"/>
  <c r="G58" i="28"/>
  <c r="N58" i="28"/>
  <c r="AD58" i="28"/>
  <c r="C58" i="28"/>
  <c r="AC58" i="28"/>
  <c r="W58" i="28"/>
  <c r="K58" i="28"/>
  <c r="Q58" i="28"/>
  <c r="D58" i="28"/>
  <c r="AI58" i="28"/>
  <c r="Y58" i="28"/>
  <c r="H58" i="28"/>
  <c r="S58" i="28"/>
  <c r="E58" i="28"/>
  <c r="M58" i="28"/>
  <c r="B58" i="28"/>
  <c r="AF58" i="28"/>
  <c r="AG58" i="28"/>
  <c r="R58" i="28"/>
  <c r="L58" i="28"/>
  <c r="Z58" i="28"/>
  <c r="X58" i="28"/>
  <c r="V58" i="28"/>
  <c r="AJ58" i="28"/>
  <c r="AB58" i="28"/>
  <c r="T58" i="28"/>
  <c r="F58" i="28"/>
  <c r="U58" i="28"/>
  <c r="O58" i="28"/>
  <c r="F45" i="28"/>
  <c r="Y45" i="28"/>
  <c r="L45" i="28"/>
  <c r="C45" i="28"/>
  <c r="AC45" i="28"/>
  <c r="AJ45" i="28"/>
  <c r="H45" i="28"/>
  <c r="P45" i="28"/>
  <c r="W45" i="28"/>
  <c r="N45" i="28"/>
  <c r="AE45" i="28"/>
  <c r="AI45" i="28"/>
  <c r="S45" i="28"/>
  <c r="AB45" i="28"/>
  <c r="X45" i="28"/>
  <c r="M45" i="28"/>
  <c r="AF45" i="28"/>
  <c r="AH45" i="28"/>
  <c r="E45" i="28"/>
  <c r="AA45" i="28"/>
  <c r="D45" i="28"/>
  <c r="T45" i="28"/>
  <c r="K45" i="28"/>
  <c r="Z45" i="28"/>
  <c r="U45" i="28"/>
  <c r="B45" i="28"/>
  <c r="V45" i="28"/>
  <c r="R45" i="28"/>
  <c r="AG45" i="28"/>
  <c r="AD45" i="28"/>
  <c r="Q45" i="28"/>
  <c r="G45" i="28"/>
  <c r="O45" i="28"/>
  <c r="L266" i="28"/>
  <c r="AD266" i="28"/>
  <c r="G266" i="28"/>
  <c r="Q266" i="28"/>
  <c r="S266" i="28"/>
  <c r="AF266" i="28"/>
  <c r="E266" i="28"/>
  <c r="AB266" i="28"/>
  <c r="AJ266" i="28"/>
  <c r="AC266" i="28"/>
  <c r="Y266" i="28"/>
  <c r="V266" i="28"/>
  <c r="K266" i="28"/>
  <c r="W266" i="28"/>
  <c r="O266" i="28"/>
  <c r="M266" i="28"/>
  <c r="AI266" i="28"/>
  <c r="B266" i="28"/>
  <c r="C266" i="28"/>
  <c r="N266" i="28"/>
  <c r="AA266" i="28"/>
  <c r="X266" i="28"/>
  <c r="Z266" i="28"/>
  <c r="D266" i="28"/>
  <c r="AG266" i="28"/>
  <c r="F266" i="28"/>
  <c r="AH266" i="28"/>
  <c r="H266" i="28"/>
  <c r="U266" i="28"/>
  <c r="T266" i="28"/>
  <c r="R266" i="28"/>
  <c r="P266" i="28"/>
  <c r="AE266" i="28"/>
  <c r="AE88" i="28"/>
  <c r="K88" i="28"/>
  <c r="AC88" i="28"/>
  <c r="H88" i="28"/>
  <c r="X88" i="28"/>
  <c r="E88" i="28"/>
  <c r="AA88" i="28"/>
  <c r="U88" i="28"/>
  <c r="N88" i="28"/>
  <c r="C88" i="28"/>
  <c r="F88" i="28"/>
  <c r="AG88" i="28"/>
  <c r="AF88" i="28"/>
  <c r="Y88" i="28"/>
  <c r="B88" i="28"/>
  <c r="O88" i="28"/>
  <c r="Q88" i="28"/>
  <c r="L88" i="28"/>
  <c r="AJ88" i="28"/>
  <c r="AD88" i="28"/>
  <c r="P88" i="28"/>
  <c r="W88" i="28"/>
  <c r="G88" i="28"/>
  <c r="AI88" i="28"/>
  <c r="V88" i="28"/>
  <c r="AH88" i="28"/>
  <c r="Z88" i="28"/>
  <c r="M88" i="28"/>
  <c r="R88" i="28"/>
  <c r="S88" i="28"/>
  <c r="AB88" i="28"/>
  <c r="T88" i="28"/>
  <c r="D88" i="28"/>
  <c r="C160" i="28"/>
  <c r="AB160" i="28"/>
  <c r="Q160" i="28"/>
  <c r="G160" i="28"/>
  <c r="T160" i="28"/>
  <c r="AC160" i="28"/>
  <c r="V160" i="28"/>
  <c r="X160" i="28"/>
  <c r="B160" i="28"/>
  <c r="AD160" i="28"/>
  <c r="W160" i="28"/>
  <c r="AI160" i="28"/>
  <c r="Z160" i="28"/>
  <c r="D160" i="28"/>
  <c r="AF160" i="28"/>
  <c r="AA160" i="28"/>
  <c r="P160" i="28"/>
  <c r="H160" i="28"/>
  <c r="S160" i="28"/>
  <c r="F160" i="28"/>
  <c r="R160" i="28"/>
  <c r="O160" i="28"/>
  <c r="E160" i="28"/>
  <c r="AH160" i="28"/>
  <c r="U160" i="28"/>
  <c r="L160" i="28"/>
  <c r="Y160" i="28"/>
  <c r="AJ160" i="28"/>
  <c r="AG160" i="28"/>
  <c r="K160" i="28"/>
  <c r="AE160" i="28"/>
  <c r="N160" i="28"/>
  <c r="M160" i="28"/>
  <c r="X275" i="28"/>
  <c r="G275" i="28"/>
  <c r="W275" i="28"/>
  <c r="N275" i="28"/>
  <c r="AG275" i="28"/>
  <c r="AA275" i="28"/>
  <c r="T275" i="28"/>
  <c r="AB275" i="28"/>
  <c r="Q275" i="28"/>
  <c r="M275" i="28"/>
  <c r="AH275" i="28"/>
  <c r="B275" i="28"/>
  <c r="AJ275" i="28"/>
  <c r="C275" i="28"/>
  <c r="S275" i="28"/>
  <c r="F275" i="28"/>
  <c r="E275" i="28"/>
  <c r="H275" i="28"/>
  <c r="AC275" i="28"/>
  <c r="Y275" i="28"/>
  <c r="K275" i="28"/>
  <c r="AI275" i="28"/>
  <c r="AD275" i="28"/>
  <c r="L275" i="28"/>
  <c r="AF275" i="28"/>
  <c r="V275" i="28"/>
  <c r="P275" i="28"/>
  <c r="AE275" i="28"/>
  <c r="U275" i="28"/>
  <c r="D275" i="28"/>
  <c r="O275" i="28"/>
  <c r="Z275" i="28"/>
  <c r="R275" i="28"/>
  <c r="AA84" i="28"/>
  <c r="S84" i="28"/>
  <c r="V84" i="28"/>
  <c r="O84" i="28"/>
  <c r="AJ84" i="28"/>
  <c r="Y84" i="28"/>
  <c r="AD84" i="28"/>
  <c r="L84" i="28"/>
  <c r="AB84" i="28"/>
  <c r="N84" i="28"/>
  <c r="U84" i="28"/>
  <c r="G84" i="28"/>
  <c r="D84" i="28"/>
  <c r="Z84" i="28"/>
  <c r="E84" i="28"/>
  <c r="W84" i="28"/>
  <c r="F84" i="28"/>
  <c r="AF84" i="28"/>
  <c r="R84" i="28"/>
  <c r="X84" i="28"/>
  <c r="Q84" i="28"/>
  <c r="AH84" i="28"/>
  <c r="AG84" i="28"/>
  <c r="M84" i="28"/>
  <c r="AI84" i="28"/>
  <c r="AE84" i="28"/>
  <c r="B84" i="28"/>
  <c r="AC84" i="28"/>
  <c r="P84" i="28"/>
  <c r="K84" i="28"/>
  <c r="H84" i="28"/>
  <c r="T84" i="28"/>
  <c r="C84" i="28"/>
  <c r="S118" i="28"/>
  <c r="E118" i="28"/>
  <c r="Q118" i="28"/>
  <c r="AB118" i="28"/>
  <c r="C118" i="28"/>
  <c r="AA118" i="28"/>
  <c r="U118" i="28"/>
  <c r="G118" i="28"/>
  <c r="P118" i="28"/>
  <c r="V118" i="28"/>
  <c r="D118" i="28"/>
  <c r="AH118" i="28"/>
  <c r="T118" i="28"/>
  <c r="AI118" i="28"/>
  <c r="AJ118" i="28"/>
  <c r="L118" i="28"/>
  <c r="B118" i="28"/>
  <c r="Y118" i="28"/>
  <c r="AD118" i="28"/>
  <c r="H118" i="28"/>
  <c r="AG118" i="28"/>
  <c r="F118" i="28"/>
  <c r="Z118" i="28"/>
  <c r="AF118" i="28"/>
  <c r="O118" i="28"/>
  <c r="W118" i="28"/>
  <c r="X118" i="28"/>
  <c r="AE118" i="28"/>
  <c r="K118" i="28"/>
  <c r="R118" i="28"/>
  <c r="AC118" i="28"/>
  <c r="M118" i="28"/>
  <c r="N118" i="28"/>
  <c r="U66" i="28"/>
  <c r="D66" i="28"/>
  <c r="P66" i="28"/>
  <c r="O66" i="28"/>
  <c r="W66" i="28"/>
  <c r="R66" i="28"/>
  <c r="K66" i="28"/>
  <c r="B66" i="28"/>
  <c r="T66" i="28"/>
  <c r="Y66" i="28"/>
  <c r="AE66" i="28"/>
  <c r="AF66" i="28"/>
  <c r="F66" i="28"/>
  <c r="M66" i="28"/>
  <c r="G66" i="28"/>
  <c r="AB66" i="28"/>
  <c r="H66" i="28"/>
  <c r="C66" i="28"/>
  <c r="S66" i="28"/>
  <c r="AA66" i="28"/>
  <c r="AG66" i="28"/>
  <c r="AI66" i="28"/>
  <c r="AD66" i="28"/>
  <c r="Z66" i="28"/>
  <c r="Q66" i="28"/>
  <c r="AC66" i="28"/>
  <c r="X66" i="28"/>
  <c r="L66" i="28"/>
  <c r="E66" i="28"/>
  <c r="N66" i="28"/>
  <c r="V66" i="28"/>
  <c r="AJ66" i="28"/>
  <c r="AH66" i="28"/>
  <c r="S279" i="28"/>
  <c r="L279" i="28"/>
  <c r="N279" i="28"/>
  <c r="AD279" i="28"/>
  <c r="E279" i="28"/>
  <c r="R279" i="28"/>
  <c r="AH279" i="28"/>
  <c r="K279" i="28"/>
  <c r="AC279" i="28"/>
  <c r="C279" i="28"/>
  <c r="H279" i="28"/>
  <c r="W279" i="28"/>
  <c r="AJ279" i="28"/>
  <c r="M279" i="28"/>
  <c r="AB279" i="28"/>
  <c r="F279" i="28"/>
  <c r="B279" i="28"/>
  <c r="AF279" i="28"/>
  <c r="O279" i="28"/>
  <c r="P279" i="28"/>
  <c r="D279" i="28"/>
  <c r="AI279" i="28"/>
  <c r="AG279" i="28"/>
  <c r="Z279" i="28"/>
  <c r="AE279" i="28"/>
  <c r="V279" i="28"/>
  <c r="Q279" i="28"/>
  <c r="AA279" i="28"/>
  <c r="G279" i="28"/>
  <c r="Y279" i="28"/>
  <c r="X279" i="28"/>
  <c r="U279" i="28"/>
  <c r="T279" i="28"/>
  <c r="AJ89" i="28"/>
  <c r="E89" i="28"/>
  <c r="H89" i="28"/>
  <c r="AA89" i="28"/>
  <c r="AI89" i="28"/>
  <c r="Z89" i="28"/>
  <c r="S89" i="28"/>
  <c r="M89" i="28"/>
  <c r="AG89" i="28"/>
  <c r="G89" i="28"/>
  <c r="P89" i="28"/>
  <c r="L89" i="28"/>
  <c r="AE89" i="28"/>
  <c r="T89" i="28"/>
  <c r="F89" i="28"/>
  <c r="AF89" i="28"/>
  <c r="Q89" i="28"/>
  <c r="D89" i="28"/>
  <c r="O89" i="28"/>
  <c r="AH89" i="28"/>
  <c r="Y89" i="28"/>
  <c r="X89" i="28"/>
  <c r="AB89" i="28"/>
  <c r="N89" i="28"/>
  <c r="W89" i="28"/>
  <c r="R89" i="28"/>
  <c r="C89" i="28"/>
  <c r="B89" i="28"/>
  <c r="V89" i="28"/>
  <c r="U89" i="28"/>
  <c r="K89" i="28"/>
  <c r="AD89" i="28"/>
  <c r="AC89" i="28"/>
  <c r="Z67" i="28"/>
  <c r="H67" i="28"/>
  <c r="AD67" i="28"/>
  <c r="AB67" i="28"/>
  <c r="U67" i="28"/>
  <c r="R67" i="28"/>
  <c r="O67" i="28"/>
  <c r="AF67" i="28"/>
  <c r="F67" i="28"/>
  <c r="X67" i="28"/>
  <c r="K67" i="28"/>
  <c r="L67" i="28"/>
  <c r="AA67" i="28"/>
  <c r="N67" i="28"/>
  <c r="AI67" i="28"/>
  <c r="C67" i="28"/>
  <c r="T67" i="28"/>
  <c r="AC67" i="28"/>
  <c r="S67" i="28"/>
  <c r="D67" i="28"/>
  <c r="AE67" i="28"/>
  <c r="V67" i="28"/>
  <c r="E67" i="28"/>
  <c r="Y67" i="28"/>
  <c r="W67" i="28"/>
  <c r="AH67" i="28"/>
  <c r="AJ67" i="28"/>
  <c r="P67" i="28"/>
  <c r="B67" i="28"/>
  <c r="AG67" i="28"/>
  <c r="M67" i="28"/>
  <c r="Q67" i="28"/>
  <c r="G67" i="28"/>
  <c r="X76" i="28"/>
  <c r="AJ76" i="28"/>
  <c r="G76" i="28"/>
  <c r="AB76" i="28"/>
  <c r="P76" i="28"/>
  <c r="K76" i="28"/>
  <c r="M76" i="28"/>
  <c r="AH76" i="28"/>
  <c r="H76" i="28"/>
  <c r="AI76" i="28"/>
  <c r="Q76" i="28"/>
  <c r="AD76" i="28"/>
  <c r="U76" i="28"/>
  <c r="AE76" i="28"/>
  <c r="D76" i="28"/>
  <c r="AA76" i="28"/>
  <c r="R76" i="28"/>
  <c r="AF76" i="28"/>
  <c r="L76" i="28"/>
  <c r="T76" i="28"/>
  <c r="O76" i="28"/>
  <c r="AG76" i="28"/>
  <c r="S76" i="28"/>
  <c r="B76" i="28"/>
  <c r="C76" i="28"/>
  <c r="V76" i="28"/>
  <c r="AC76" i="28"/>
  <c r="Z76" i="28"/>
  <c r="W76" i="28"/>
  <c r="F76" i="28"/>
  <c r="Y76" i="28"/>
  <c r="N76" i="28"/>
  <c r="E76" i="28"/>
  <c r="AE109" i="28"/>
  <c r="AG109" i="28"/>
  <c r="C109" i="28"/>
  <c r="U109" i="28"/>
  <c r="AB109" i="28"/>
  <c r="F109" i="28"/>
  <c r="AH109" i="28"/>
  <c r="H109" i="28"/>
  <c r="Y109" i="28"/>
  <c r="D109" i="28"/>
  <c r="S109" i="28"/>
  <c r="O109" i="28"/>
  <c r="Z109" i="28"/>
  <c r="G109" i="28"/>
  <c r="AI109" i="28"/>
  <c r="AA109" i="28"/>
  <c r="W109" i="28"/>
  <c r="AD109" i="28"/>
  <c r="B109" i="28"/>
  <c r="AF109" i="28"/>
  <c r="K109" i="28"/>
  <c r="AC109" i="28"/>
  <c r="Q109" i="28"/>
  <c r="E109" i="28"/>
  <c r="P109" i="28"/>
  <c r="R109" i="28"/>
  <c r="L109" i="28"/>
  <c r="AJ109" i="28"/>
  <c r="T109" i="28"/>
  <c r="X109" i="28"/>
  <c r="V109" i="28"/>
  <c r="M109" i="28"/>
  <c r="N109" i="28"/>
  <c r="AA104" i="28"/>
  <c r="AG104" i="28"/>
  <c r="AI104" i="28"/>
  <c r="G104" i="28"/>
  <c r="AB104" i="28"/>
  <c r="W104" i="28"/>
  <c r="AD104" i="28"/>
  <c r="T104" i="28"/>
  <c r="AE104" i="28"/>
  <c r="U104" i="28"/>
  <c r="P104" i="28"/>
  <c r="E104" i="28"/>
  <c r="AJ104" i="28"/>
  <c r="Y104" i="28"/>
  <c r="D104" i="28"/>
  <c r="R104" i="28"/>
  <c r="X104" i="28"/>
  <c r="O104" i="28"/>
  <c r="B104" i="28"/>
  <c r="F104" i="28"/>
  <c r="V104" i="28"/>
  <c r="L104" i="28"/>
  <c r="Q104" i="28"/>
  <c r="C104" i="28"/>
  <c r="Z104" i="28"/>
  <c r="AC104" i="28"/>
  <c r="AF104" i="28"/>
  <c r="H104" i="28"/>
  <c r="AH104" i="28"/>
  <c r="K104" i="28"/>
  <c r="S104" i="28"/>
  <c r="M104" i="28"/>
  <c r="N104" i="28"/>
  <c r="O202" i="28"/>
  <c r="B202" i="28"/>
  <c r="N202" i="28"/>
  <c r="X202" i="28"/>
  <c r="V202" i="28"/>
  <c r="G202" i="28"/>
  <c r="AD202" i="28"/>
  <c r="L202" i="28"/>
  <c r="U202" i="28"/>
  <c r="R202" i="28"/>
  <c r="E202" i="28"/>
  <c r="AH202" i="28"/>
  <c r="S202" i="28"/>
  <c r="T202" i="28"/>
  <c r="AC202" i="28"/>
  <c r="AB202" i="28"/>
  <c r="D202" i="28"/>
  <c r="AF202" i="28"/>
  <c r="AG202" i="28"/>
  <c r="AJ202" i="28"/>
  <c r="W202" i="28"/>
  <c r="M202" i="28"/>
  <c r="AI202" i="28"/>
  <c r="AE202" i="28"/>
  <c r="Y202" i="28"/>
  <c r="Q202" i="28"/>
  <c r="Z202" i="28"/>
  <c r="K202" i="28"/>
  <c r="AA202" i="28"/>
  <c r="C202" i="28"/>
  <c r="H202" i="28"/>
  <c r="P202" i="28"/>
  <c r="F202" i="28"/>
  <c r="AZ33" i="35"/>
  <c r="AU33" i="35"/>
  <c r="AZ18" i="35"/>
  <c r="AU18" i="35"/>
  <c r="AZ96" i="35"/>
  <c r="AU96" i="35"/>
  <c r="AB93" i="35"/>
  <c r="W93" i="35"/>
  <c r="W17" i="35"/>
  <c r="AB17" i="35"/>
  <c r="W32" i="35"/>
  <c r="AB32" i="35"/>
  <c r="AU26" i="35"/>
  <c r="AZ26" i="35"/>
  <c r="W35" i="35"/>
  <c r="AB35" i="35"/>
  <c r="AZ60" i="35"/>
  <c r="AU60" i="35"/>
  <c r="AB19" i="35"/>
  <c r="W19" i="35"/>
  <c r="H271" i="28"/>
  <c r="L271" i="28"/>
  <c r="B271" i="28"/>
  <c r="AI271" i="28"/>
  <c r="F271" i="28"/>
  <c r="AB271" i="28"/>
  <c r="W271" i="28"/>
  <c r="U271" i="28"/>
  <c r="AA271" i="28"/>
  <c r="D271" i="28"/>
  <c r="AH271" i="28"/>
  <c r="AF271" i="28"/>
  <c r="O271" i="28"/>
  <c r="K271" i="28"/>
  <c r="R271" i="28"/>
  <c r="AG271" i="28"/>
  <c r="Z271" i="28"/>
  <c r="P271" i="28"/>
  <c r="V271" i="28"/>
  <c r="X271" i="28"/>
  <c r="AE271" i="28"/>
  <c r="E271" i="28"/>
  <c r="N271" i="28"/>
  <c r="S271" i="28"/>
  <c r="G271" i="28"/>
  <c r="Y271" i="28"/>
  <c r="C271" i="28"/>
  <c r="Q271" i="28"/>
  <c r="AD271" i="28"/>
  <c r="AC271" i="28"/>
  <c r="AJ271" i="28"/>
  <c r="T271" i="28"/>
  <c r="M271" i="28"/>
  <c r="AD80" i="28"/>
  <c r="AB80" i="28"/>
  <c r="AA80" i="28"/>
  <c r="U80" i="28"/>
  <c r="C80" i="28"/>
  <c r="P80" i="28"/>
  <c r="AJ80" i="28"/>
  <c r="T80" i="28"/>
  <c r="O80" i="28"/>
  <c r="L80" i="28"/>
  <c r="N80" i="28"/>
  <c r="AH80" i="28"/>
  <c r="M80" i="28"/>
  <c r="Z80" i="28"/>
  <c r="B80" i="28"/>
  <c r="AG80" i="28"/>
  <c r="AF80" i="28"/>
  <c r="S80" i="28"/>
  <c r="K80" i="28"/>
  <c r="H80" i="28"/>
  <c r="V80" i="28"/>
  <c r="W80" i="28"/>
  <c r="Q80" i="28"/>
  <c r="X80" i="28"/>
  <c r="F80" i="28"/>
  <c r="E80" i="28"/>
  <c r="Y80" i="28"/>
  <c r="R80" i="28"/>
  <c r="AC80" i="28"/>
  <c r="D80" i="28"/>
  <c r="G80" i="28"/>
  <c r="AE80" i="28"/>
  <c r="AI80" i="28"/>
  <c r="B87" i="28"/>
  <c r="Y87" i="28"/>
  <c r="F87" i="28"/>
  <c r="Z87" i="28"/>
  <c r="E87" i="28"/>
  <c r="H87" i="28"/>
  <c r="L87" i="28"/>
  <c r="N87" i="28"/>
  <c r="G87" i="28"/>
  <c r="K87" i="28"/>
  <c r="O87" i="28"/>
  <c r="AE87" i="28"/>
  <c r="AG87" i="28"/>
  <c r="AC87" i="28"/>
  <c r="S87" i="28"/>
  <c r="V87" i="28"/>
  <c r="T87" i="28"/>
  <c r="R87" i="28"/>
  <c r="AB87" i="28"/>
  <c r="U87" i="28"/>
  <c r="X87" i="28"/>
  <c r="AH87" i="28"/>
  <c r="Q87" i="28"/>
  <c r="AD87" i="28"/>
  <c r="W87" i="28"/>
  <c r="C87" i="28"/>
  <c r="AA87" i="28"/>
  <c r="AI87" i="28"/>
  <c r="AF87" i="28"/>
  <c r="AJ87" i="28"/>
  <c r="M87" i="28"/>
  <c r="P87" i="28"/>
  <c r="D87" i="28"/>
  <c r="M293" i="28"/>
  <c r="Z293" i="28"/>
  <c r="H293" i="28"/>
  <c r="AF293" i="28"/>
  <c r="T293" i="28"/>
  <c r="G293" i="28"/>
  <c r="S293" i="28"/>
  <c r="E293" i="28"/>
  <c r="AB293" i="28"/>
  <c r="U293" i="28"/>
  <c r="AG293" i="28"/>
  <c r="Y293" i="28"/>
  <c r="L293" i="28"/>
  <c r="W293" i="28"/>
  <c r="V293" i="28"/>
  <c r="AI293" i="28"/>
  <c r="C293" i="28"/>
  <c r="B293" i="28"/>
  <c r="F293" i="28"/>
  <c r="P293" i="28"/>
  <c r="N293" i="28"/>
  <c r="X293" i="28"/>
  <c r="O293" i="28"/>
  <c r="AA293" i="28"/>
  <c r="R293" i="28"/>
  <c r="AE293" i="28"/>
  <c r="AD293" i="28"/>
  <c r="D293" i="28"/>
  <c r="AC293" i="28"/>
  <c r="AJ293" i="28"/>
  <c r="K293" i="28"/>
  <c r="Q293" i="28"/>
  <c r="AH293" i="28"/>
  <c r="F242" i="28"/>
  <c r="B242" i="28"/>
  <c r="X242" i="28"/>
  <c r="AD242" i="28"/>
  <c r="Q242" i="28"/>
  <c r="AI242" i="28"/>
  <c r="D242" i="28"/>
  <c r="W242" i="28"/>
  <c r="C242" i="28"/>
  <c r="Z242" i="28"/>
  <c r="AH242" i="28"/>
  <c r="AC242" i="28"/>
  <c r="P242" i="28"/>
  <c r="T242" i="28"/>
  <c r="AB242" i="28"/>
  <c r="M242" i="28"/>
  <c r="AF242" i="28"/>
  <c r="E242" i="28"/>
  <c r="AG242" i="28"/>
  <c r="K242" i="28"/>
  <c r="AE242" i="28"/>
  <c r="AJ242" i="28"/>
  <c r="N242" i="28"/>
  <c r="U242" i="28"/>
  <c r="AA242" i="28"/>
  <c r="H242" i="28"/>
  <c r="O242" i="28"/>
  <c r="Y242" i="28"/>
  <c r="V242" i="28"/>
  <c r="S242" i="28"/>
  <c r="R242" i="28"/>
  <c r="L242" i="28"/>
  <c r="G242" i="28"/>
  <c r="G233" i="28"/>
  <c r="M233" i="28"/>
  <c r="S233" i="28"/>
  <c r="Y233" i="28"/>
  <c r="F233" i="28"/>
  <c r="T233" i="28"/>
  <c r="AI233" i="28"/>
  <c r="W233" i="28"/>
  <c r="AH233" i="28"/>
  <c r="AE233" i="28"/>
  <c r="AG233" i="28"/>
  <c r="O233" i="28"/>
  <c r="D233" i="28"/>
  <c r="AD233" i="28"/>
  <c r="H233" i="28"/>
  <c r="AF233" i="28"/>
  <c r="V233" i="28"/>
  <c r="N233" i="28"/>
  <c r="X233" i="28"/>
  <c r="U233" i="28"/>
  <c r="B233" i="28"/>
  <c r="R233" i="28"/>
  <c r="Q233" i="28"/>
  <c r="AB233" i="28"/>
  <c r="Z233" i="28"/>
  <c r="E233" i="28"/>
  <c r="C233" i="28"/>
  <c r="AA233" i="28"/>
  <c r="K233" i="28"/>
  <c r="AC233" i="28"/>
  <c r="AJ233" i="28"/>
  <c r="L233" i="28"/>
  <c r="P233" i="28"/>
  <c r="AH63" i="28"/>
  <c r="H63" i="28"/>
  <c r="AF63" i="28"/>
  <c r="AI63" i="28"/>
  <c r="W63" i="28"/>
  <c r="M63" i="28"/>
  <c r="V63" i="28"/>
  <c r="AG63" i="28"/>
  <c r="Z63" i="28"/>
  <c r="AJ63" i="28"/>
  <c r="AD63" i="28"/>
  <c r="K63" i="28"/>
  <c r="D63" i="28"/>
  <c r="U63" i="28"/>
  <c r="R63" i="28"/>
  <c r="S63" i="28"/>
  <c r="Y63" i="28"/>
  <c r="AC63" i="28"/>
  <c r="Q63" i="28"/>
  <c r="AA63" i="28"/>
  <c r="B63" i="28"/>
  <c r="X63" i="28"/>
  <c r="O63" i="28"/>
  <c r="AE63" i="28"/>
  <c r="T63" i="28"/>
  <c r="L63" i="28"/>
  <c r="P63" i="28"/>
  <c r="F63" i="28"/>
  <c r="AB63" i="28"/>
  <c r="G63" i="28"/>
  <c r="N63" i="28"/>
  <c r="E63" i="28"/>
  <c r="C63" i="28"/>
  <c r="AE43" i="28"/>
  <c r="G43" i="28"/>
  <c r="W43" i="28"/>
  <c r="B43" i="28"/>
  <c r="K43" i="28"/>
  <c r="X43" i="28"/>
  <c r="U43" i="28"/>
  <c r="Z43" i="28"/>
  <c r="C43" i="28"/>
  <c r="AG43" i="28"/>
  <c r="AD43" i="28"/>
  <c r="AH43" i="28"/>
  <c r="H43" i="28"/>
  <c r="L43" i="28"/>
  <c r="S43" i="28"/>
  <c r="N43" i="28"/>
  <c r="Y43" i="28"/>
  <c r="F43" i="28"/>
  <c r="AA43" i="28"/>
  <c r="Q43" i="28"/>
  <c r="V43" i="28"/>
  <c r="D43" i="28"/>
  <c r="T43" i="28"/>
  <c r="AC43" i="28"/>
  <c r="P43" i="28"/>
  <c r="AJ43" i="28"/>
  <c r="AB43" i="28"/>
  <c r="R43" i="28"/>
  <c r="M43" i="28"/>
  <c r="O43" i="28"/>
  <c r="AF43" i="28"/>
  <c r="AI43" i="28"/>
  <c r="E43" i="28"/>
  <c r="C113" i="28"/>
  <c r="AF113" i="28"/>
  <c r="AD113" i="28"/>
  <c r="Z113" i="28"/>
  <c r="T113" i="28"/>
  <c r="X113" i="28"/>
  <c r="AH113" i="28"/>
  <c r="AB113" i="28"/>
  <c r="B113" i="28"/>
  <c r="H113" i="28"/>
  <c r="U113" i="28"/>
  <c r="O113" i="28"/>
  <c r="E113" i="28"/>
  <c r="L113" i="28"/>
  <c r="P113" i="28"/>
  <c r="AG113" i="28"/>
  <c r="AC113" i="28"/>
  <c r="W113" i="28"/>
  <c r="AI113" i="28"/>
  <c r="AE113" i="28"/>
  <c r="S113" i="28"/>
  <c r="V113" i="28"/>
  <c r="D113" i="28"/>
  <c r="F113" i="28"/>
  <c r="AJ113" i="28"/>
  <c r="Q113" i="28"/>
  <c r="G113" i="28"/>
  <c r="K113" i="28"/>
  <c r="AA113" i="28"/>
  <c r="Y113" i="28"/>
  <c r="R113" i="28"/>
  <c r="M113" i="28"/>
  <c r="N113" i="28"/>
  <c r="Q26" i="28"/>
  <c r="H26" i="28"/>
  <c r="AA26" i="28"/>
  <c r="V26" i="28"/>
  <c r="AD26" i="28"/>
  <c r="F26" i="28"/>
  <c r="U26" i="28"/>
  <c r="Z26" i="28"/>
  <c r="S26" i="28"/>
  <c r="M26" i="28"/>
  <c r="P26" i="28"/>
  <c r="Y26" i="28"/>
  <c r="AE26" i="28"/>
  <c r="R26" i="28"/>
  <c r="AH26" i="28"/>
  <c r="AG26" i="28"/>
  <c r="B26" i="28"/>
  <c r="AJ26" i="28"/>
  <c r="C26" i="28"/>
  <c r="X26" i="28"/>
  <c r="AC26" i="28"/>
  <c r="D26" i="28"/>
  <c r="W26" i="28"/>
  <c r="L26" i="28"/>
  <c r="O26" i="28"/>
  <c r="T26" i="28"/>
  <c r="N26" i="28"/>
  <c r="E26" i="28"/>
  <c r="AI26" i="28"/>
  <c r="G26" i="28"/>
  <c r="K26" i="28"/>
  <c r="AB26" i="28"/>
  <c r="AF26" i="28"/>
  <c r="V258" i="28"/>
  <c r="D258" i="28"/>
  <c r="Q258" i="28"/>
  <c r="AB258" i="28"/>
  <c r="U258" i="28"/>
  <c r="O258" i="28"/>
  <c r="Y258" i="28"/>
  <c r="AF258" i="28"/>
  <c r="N258" i="28"/>
  <c r="P258" i="28"/>
  <c r="B258" i="28"/>
  <c r="W258" i="28"/>
  <c r="K258" i="28"/>
  <c r="F258" i="28"/>
  <c r="E258" i="28"/>
  <c r="Z258" i="28"/>
  <c r="T258" i="28"/>
  <c r="AC258" i="28"/>
  <c r="H258" i="28"/>
  <c r="AG258" i="28"/>
  <c r="R258" i="28"/>
  <c r="X258" i="28"/>
  <c r="AA258" i="28"/>
  <c r="AH258" i="28"/>
  <c r="AD258" i="28"/>
  <c r="C258" i="28"/>
  <c r="S258" i="28"/>
  <c r="AI258" i="28"/>
  <c r="G258" i="28"/>
  <c r="M258" i="28"/>
  <c r="AJ258" i="28"/>
  <c r="L258" i="28"/>
  <c r="AE258" i="28"/>
  <c r="D173" i="28"/>
  <c r="AF173" i="28"/>
  <c r="F173" i="28"/>
  <c r="Z173" i="28"/>
  <c r="K173" i="28"/>
  <c r="AJ173" i="28"/>
  <c r="R173" i="28"/>
  <c r="AH173" i="28"/>
  <c r="AI173" i="28"/>
  <c r="Q173" i="28"/>
  <c r="L173" i="28"/>
  <c r="V173" i="28"/>
  <c r="H173" i="28"/>
  <c r="AB173" i="28"/>
  <c r="G173" i="28"/>
  <c r="W173" i="28"/>
  <c r="AC173" i="28"/>
  <c r="B173" i="28"/>
  <c r="U173" i="28"/>
  <c r="Y173" i="28"/>
  <c r="E173" i="28"/>
  <c r="AD173" i="28"/>
  <c r="C173" i="28"/>
  <c r="AA173" i="28"/>
  <c r="T173" i="28"/>
  <c r="AE173" i="28"/>
  <c r="X173" i="28"/>
  <c r="P173" i="28"/>
  <c r="AG173" i="28"/>
  <c r="S173" i="28"/>
  <c r="O173" i="28"/>
  <c r="M173" i="28"/>
  <c r="N173" i="28"/>
  <c r="AG40" i="28"/>
  <c r="R40" i="28"/>
  <c r="AF40" i="28"/>
  <c r="V40" i="28"/>
  <c r="M40" i="28"/>
  <c r="AJ40" i="28"/>
  <c r="AI40" i="28"/>
  <c r="AA40" i="28"/>
  <c r="C40" i="28"/>
  <c r="G40" i="28"/>
  <c r="B40" i="28"/>
  <c r="D40" i="28"/>
  <c r="N40" i="28"/>
  <c r="X40" i="28"/>
  <c r="T40" i="28"/>
  <c r="AC40" i="28"/>
  <c r="U40" i="28"/>
  <c r="E40" i="28"/>
  <c r="O40" i="28"/>
  <c r="AB40" i="28"/>
  <c r="Q40" i="28"/>
  <c r="Y40" i="28"/>
  <c r="AH40" i="28"/>
  <c r="AD40" i="28"/>
  <c r="Z40" i="28"/>
  <c r="W40" i="28"/>
  <c r="H40" i="28"/>
  <c r="S40" i="28"/>
  <c r="K40" i="28"/>
  <c r="F40" i="28"/>
  <c r="P40" i="28"/>
  <c r="AE40" i="28"/>
  <c r="L40" i="28"/>
  <c r="Y188" i="28"/>
  <c r="Q188" i="28"/>
  <c r="O188" i="28"/>
  <c r="F188" i="28"/>
  <c r="P188" i="28"/>
  <c r="AJ188" i="28"/>
  <c r="R188" i="28"/>
  <c r="E188" i="28"/>
  <c r="T188" i="28"/>
  <c r="AD188" i="28"/>
  <c r="Z188" i="28"/>
  <c r="V188" i="28"/>
  <c r="AC188" i="28"/>
  <c r="D188" i="28"/>
  <c r="L188" i="28"/>
  <c r="S188" i="28"/>
  <c r="U188" i="28"/>
  <c r="AI188" i="28"/>
  <c r="X188" i="28"/>
  <c r="G188" i="28"/>
  <c r="AG188" i="28"/>
  <c r="B188" i="28"/>
  <c r="AA188" i="28"/>
  <c r="H188" i="28"/>
  <c r="AE188" i="28"/>
  <c r="C188" i="28"/>
  <c r="K188" i="28"/>
  <c r="AF188" i="28"/>
  <c r="AB188" i="28"/>
  <c r="AH188" i="28"/>
  <c r="W188" i="28"/>
  <c r="M188" i="28"/>
  <c r="N188" i="28"/>
  <c r="Q135" i="28"/>
  <c r="G135" i="28"/>
  <c r="O135" i="28"/>
  <c r="P135" i="28"/>
  <c r="U135" i="28"/>
  <c r="AC135" i="28"/>
  <c r="H135" i="28"/>
  <c r="D135" i="28"/>
  <c r="AD135" i="28"/>
  <c r="AG135" i="28"/>
  <c r="S135" i="28"/>
  <c r="AA135" i="28"/>
  <c r="AF135" i="28"/>
  <c r="R135" i="28"/>
  <c r="AE135" i="28"/>
  <c r="AJ135" i="28"/>
  <c r="L135" i="28"/>
  <c r="W135" i="28"/>
  <c r="E135" i="28"/>
  <c r="AH135" i="28"/>
  <c r="AI135" i="28"/>
  <c r="T135" i="28"/>
  <c r="F135" i="28"/>
  <c r="X135" i="28"/>
  <c r="AB135" i="28"/>
  <c r="C135" i="28"/>
  <c r="V135" i="28"/>
  <c r="K135" i="28"/>
  <c r="Z135" i="28"/>
  <c r="B135" i="28"/>
  <c r="Y135" i="28"/>
  <c r="M135" i="28"/>
  <c r="N135" i="28"/>
  <c r="AZ49" i="35"/>
  <c r="AU49" i="35"/>
  <c r="AU17" i="35"/>
  <c r="AZ17" i="35"/>
  <c r="W83" i="35"/>
  <c r="AB83" i="35"/>
  <c r="W58" i="35"/>
  <c r="AB58" i="35"/>
  <c r="AB50" i="35"/>
  <c r="W50" i="35"/>
  <c r="AU10" i="35"/>
  <c r="AZ10" i="35"/>
  <c r="W54" i="35"/>
  <c r="AB54" i="35"/>
  <c r="W52" i="35"/>
  <c r="AB52" i="35"/>
  <c r="W63" i="35"/>
  <c r="AB63" i="35"/>
  <c r="AB74" i="35"/>
  <c r="W74" i="35"/>
  <c r="AU56" i="35"/>
  <c r="AZ56" i="35"/>
  <c r="AZ74" i="35"/>
  <c r="AU74" i="35"/>
  <c r="AB101" i="35"/>
  <c r="W101" i="35"/>
  <c r="W86" i="35"/>
  <c r="AB86" i="35"/>
  <c r="W55" i="35"/>
  <c r="AB55" i="35"/>
  <c r="D298" i="28"/>
  <c r="AF298" i="28"/>
  <c r="R298" i="28"/>
  <c r="Q298" i="28"/>
  <c r="M298" i="28"/>
  <c r="Z298" i="28"/>
  <c r="O298" i="28"/>
  <c r="B298" i="28"/>
  <c r="S298" i="28"/>
  <c r="V298" i="28"/>
  <c r="G298" i="28"/>
  <c r="X298" i="28"/>
  <c r="U298" i="28"/>
  <c r="T298" i="28"/>
  <c r="E298" i="28"/>
  <c r="AG298" i="28"/>
  <c r="K298" i="28"/>
  <c r="AI298" i="28"/>
  <c r="Y298" i="28"/>
  <c r="W298" i="28"/>
  <c r="N298" i="28"/>
  <c r="AD298" i="28"/>
  <c r="L298" i="28"/>
  <c r="AE298" i="28"/>
  <c r="AA298" i="28"/>
  <c r="F298" i="28"/>
  <c r="AH298" i="28"/>
  <c r="AC298" i="28"/>
  <c r="AB298" i="28"/>
  <c r="P298" i="28"/>
  <c r="C298" i="28"/>
  <c r="AJ298" i="28"/>
  <c r="H298" i="28"/>
  <c r="R120" i="28"/>
  <c r="Z120" i="28"/>
  <c r="AH120" i="28"/>
  <c r="AC120" i="28"/>
  <c r="H120" i="28"/>
  <c r="AF120" i="28"/>
  <c r="W120" i="28"/>
  <c r="V120" i="28"/>
  <c r="T120" i="28"/>
  <c r="E120" i="28"/>
  <c r="B120" i="28"/>
  <c r="AG120" i="28"/>
  <c r="F120" i="28"/>
  <c r="Y120" i="28"/>
  <c r="K120" i="28"/>
  <c r="O120" i="28"/>
  <c r="C120" i="28"/>
  <c r="AE120" i="28"/>
  <c r="U120" i="28"/>
  <c r="X120" i="28"/>
  <c r="AJ120" i="28"/>
  <c r="AA120" i="28"/>
  <c r="S120" i="28"/>
  <c r="L120" i="28"/>
  <c r="Q120" i="28"/>
  <c r="AB120" i="28"/>
  <c r="G120" i="28"/>
  <c r="D120" i="28"/>
  <c r="AD120" i="28"/>
  <c r="P120" i="28"/>
  <c r="AI120" i="28"/>
  <c r="M120" i="28"/>
  <c r="N120" i="28"/>
  <c r="AF223" i="28"/>
  <c r="E223" i="28"/>
  <c r="G223" i="28"/>
  <c r="O223" i="28"/>
  <c r="T223" i="28"/>
  <c r="AE223" i="28"/>
  <c r="Z223" i="28"/>
  <c r="Q223" i="28"/>
  <c r="K223" i="28"/>
  <c r="C223" i="28"/>
  <c r="AI223" i="28"/>
  <c r="R223" i="28"/>
  <c r="L223" i="28"/>
  <c r="D223" i="28"/>
  <c r="B223" i="28"/>
  <c r="N223" i="28"/>
  <c r="AG223" i="28"/>
  <c r="AA223" i="28"/>
  <c r="AH223" i="28"/>
  <c r="F223" i="28"/>
  <c r="W223" i="28"/>
  <c r="AD223" i="28"/>
  <c r="P223" i="28"/>
  <c r="H223" i="28"/>
  <c r="U223" i="28"/>
  <c r="Y223" i="28"/>
  <c r="S223" i="28"/>
  <c r="X223" i="28"/>
  <c r="AJ223" i="28"/>
  <c r="M223" i="28"/>
  <c r="V223" i="28"/>
  <c r="AB223" i="28"/>
  <c r="AC223" i="28"/>
  <c r="P81" i="28"/>
  <c r="T81" i="28"/>
  <c r="G81" i="28"/>
  <c r="AB81" i="28"/>
  <c r="Y81" i="28"/>
  <c r="K81" i="28"/>
  <c r="AH81" i="28"/>
  <c r="Z81" i="28"/>
  <c r="X81" i="28"/>
  <c r="AF81" i="28"/>
  <c r="L81" i="28"/>
  <c r="AE81" i="28"/>
  <c r="AI81" i="28"/>
  <c r="N81" i="28"/>
  <c r="AG81" i="28"/>
  <c r="AC81" i="28"/>
  <c r="Q81" i="28"/>
  <c r="H81" i="28"/>
  <c r="U81" i="28"/>
  <c r="O81" i="28"/>
  <c r="M81" i="28"/>
  <c r="D81" i="28"/>
  <c r="E81" i="28"/>
  <c r="B81" i="28"/>
  <c r="V81" i="28"/>
  <c r="R81" i="28"/>
  <c r="W81" i="28"/>
  <c r="AJ81" i="28"/>
  <c r="AD81" i="28"/>
  <c r="S81" i="28"/>
  <c r="AA81" i="28"/>
  <c r="F81" i="28"/>
  <c r="C81" i="28"/>
  <c r="Q209" i="28"/>
  <c r="N209" i="28"/>
  <c r="M209" i="28"/>
  <c r="V209" i="28"/>
  <c r="AI209" i="28"/>
  <c r="S209" i="28"/>
  <c r="U209" i="28"/>
  <c r="Z209" i="28"/>
  <c r="AD209" i="28"/>
  <c r="D209" i="28"/>
  <c r="X209" i="28"/>
  <c r="AF209" i="28"/>
  <c r="AB209" i="28"/>
  <c r="AG209" i="28"/>
  <c r="AE209" i="28"/>
  <c r="AH209" i="28"/>
  <c r="T209" i="28"/>
  <c r="E209" i="28"/>
  <c r="Y209" i="28"/>
  <c r="W209" i="28"/>
  <c r="B209" i="28"/>
  <c r="L209" i="28"/>
  <c r="F209" i="28"/>
  <c r="G209" i="28"/>
  <c r="K209" i="28"/>
  <c r="H209" i="28"/>
  <c r="AC209" i="28"/>
  <c r="AA209" i="28"/>
  <c r="AJ209" i="28"/>
  <c r="O209" i="28"/>
  <c r="R209" i="28"/>
  <c r="C209" i="28"/>
  <c r="P209" i="28"/>
  <c r="K119" i="28"/>
  <c r="AB119" i="28"/>
  <c r="AJ119" i="28"/>
  <c r="V119" i="28"/>
  <c r="E119" i="28"/>
  <c r="X119" i="28"/>
  <c r="Z119" i="28"/>
  <c r="B119" i="28"/>
  <c r="AE119" i="28"/>
  <c r="W119" i="28"/>
  <c r="AG119" i="28"/>
  <c r="H119" i="28"/>
  <c r="S119" i="28"/>
  <c r="F119" i="28"/>
  <c r="AC119" i="28"/>
  <c r="P119" i="28"/>
  <c r="AI119" i="28"/>
  <c r="O119" i="28"/>
  <c r="G119" i="28"/>
  <c r="Q119" i="28"/>
  <c r="AA119" i="28"/>
  <c r="Y119" i="28"/>
  <c r="C119" i="28"/>
  <c r="AF119" i="28"/>
  <c r="R119" i="28"/>
  <c r="L119" i="28"/>
  <c r="D119" i="28"/>
  <c r="U119" i="28"/>
  <c r="AH119" i="28"/>
  <c r="T119" i="28"/>
  <c r="AD119" i="28"/>
  <c r="M119" i="28"/>
  <c r="N119" i="28"/>
  <c r="B264" i="28"/>
  <c r="Q264" i="28"/>
  <c r="AD264" i="28"/>
  <c r="AB264" i="28"/>
  <c r="AG264" i="28"/>
  <c r="AF264" i="28"/>
  <c r="Z264" i="28"/>
  <c r="X264" i="28"/>
  <c r="M264" i="28"/>
  <c r="L264" i="28"/>
  <c r="C264" i="28"/>
  <c r="Y264" i="28"/>
  <c r="AI264" i="28"/>
  <c r="E264" i="28"/>
  <c r="V264" i="28"/>
  <c r="AA264" i="28"/>
  <c r="T264" i="28"/>
  <c r="N264" i="28"/>
  <c r="H264" i="28"/>
  <c r="K264" i="28"/>
  <c r="P264" i="28"/>
  <c r="AH264" i="28"/>
  <c r="AC264" i="28"/>
  <c r="W264" i="28"/>
  <c r="AE264" i="28"/>
  <c r="S264" i="28"/>
  <c r="AJ264" i="28"/>
  <c r="O264" i="28"/>
  <c r="F264" i="28"/>
  <c r="U264" i="28"/>
  <c r="D264" i="28"/>
  <c r="R264" i="28"/>
  <c r="G264" i="28"/>
  <c r="AG199" i="28"/>
  <c r="E199" i="28"/>
  <c r="V199" i="28"/>
  <c r="K199" i="28"/>
  <c r="P199" i="28"/>
  <c r="Q199" i="28"/>
  <c r="Y199" i="28"/>
  <c r="AF199" i="28"/>
  <c r="AI199" i="28"/>
  <c r="F199" i="28"/>
  <c r="AC199" i="28"/>
  <c r="AB199" i="28"/>
  <c r="AJ199" i="28"/>
  <c r="G199" i="28"/>
  <c r="U199" i="28"/>
  <c r="AH199" i="28"/>
  <c r="T199" i="28"/>
  <c r="C199" i="28"/>
  <c r="W199" i="28"/>
  <c r="R199" i="28"/>
  <c r="H199" i="28"/>
  <c r="AD199" i="28"/>
  <c r="AA199" i="28"/>
  <c r="S199" i="28"/>
  <c r="X199" i="28"/>
  <c r="L199" i="28"/>
  <c r="B199" i="28"/>
  <c r="Z199" i="28"/>
  <c r="AE199" i="28"/>
  <c r="O199" i="28"/>
  <c r="D199" i="28"/>
  <c r="M199" i="28"/>
  <c r="N199" i="28"/>
  <c r="AG221" i="28"/>
  <c r="X221" i="28"/>
  <c r="AE221" i="28"/>
  <c r="S221" i="28"/>
  <c r="AJ221" i="28"/>
  <c r="Q221" i="28"/>
  <c r="Z221" i="28"/>
  <c r="L221" i="28"/>
  <c r="M221" i="28"/>
  <c r="C221" i="28"/>
  <c r="P221" i="28"/>
  <c r="G221" i="28"/>
  <c r="AI221" i="28"/>
  <c r="E221" i="28"/>
  <c r="AB221" i="28"/>
  <c r="W221" i="28"/>
  <c r="D221" i="28"/>
  <c r="AA221" i="28"/>
  <c r="T221" i="28"/>
  <c r="K221" i="28"/>
  <c r="B221" i="28"/>
  <c r="Y221" i="28"/>
  <c r="R221" i="28"/>
  <c r="AC221" i="28"/>
  <c r="V221" i="28"/>
  <c r="O221" i="28"/>
  <c r="N221" i="28"/>
  <c r="F221" i="28"/>
  <c r="H221" i="28"/>
  <c r="AF221" i="28"/>
  <c r="AH221" i="28"/>
  <c r="U221" i="28"/>
  <c r="AD221" i="28"/>
  <c r="AC228" i="28"/>
  <c r="AA228" i="28"/>
  <c r="AI228" i="28"/>
  <c r="S228" i="28"/>
  <c r="V228" i="28"/>
  <c r="X228" i="28"/>
  <c r="P228" i="28"/>
  <c r="K228" i="28"/>
  <c r="AJ228" i="28"/>
  <c r="T228" i="28"/>
  <c r="U228" i="28"/>
  <c r="L228" i="28"/>
  <c r="E228" i="28"/>
  <c r="M228" i="28"/>
  <c r="F228" i="28"/>
  <c r="D228" i="28"/>
  <c r="B228" i="28"/>
  <c r="H228" i="28"/>
  <c r="Z228" i="28"/>
  <c r="R228" i="28"/>
  <c r="AG228" i="28"/>
  <c r="AB228" i="28"/>
  <c r="AH228" i="28"/>
  <c r="O228" i="28"/>
  <c r="W228" i="28"/>
  <c r="Y228" i="28"/>
  <c r="G228" i="28"/>
  <c r="AF228" i="28"/>
  <c r="AD228" i="28"/>
  <c r="Q228" i="28"/>
  <c r="C228" i="28"/>
  <c r="AE228" i="28"/>
  <c r="N228" i="28"/>
  <c r="AC302" i="28"/>
  <c r="W302" i="28"/>
  <c r="K302" i="28"/>
  <c r="R302" i="28"/>
  <c r="AE302" i="28"/>
  <c r="X302" i="28"/>
  <c r="D302" i="28"/>
  <c r="Y302" i="28"/>
  <c r="O302" i="28"/>
  <c r="H302" i="28"/>
  <c r="U302" i="28"/>
  <c r="AA302" i="28"/>
  <c r="AI302" i="28"/>
  <c r="P302" i="28"/>
  <c r="AG302" i="28"/>
  <c r="L302" i="28"/>
  <c r="N302" i="28"/>
  <c r="M302" i="28"/>
  <c r="AJ302" i="28"/>
  <c r="C302" i="28"/>
  <c r="AD302" i="28"/>
  <c r="B302" i="28"/>
  <c r="T302" i="28"/>
  <c r="AH302" i="28"/>
  <c r="F302" i="28"/>
  <c r="AB302" i="28"/>
  <c r="V302" i="28"/>
  <c r="Z302" i="28"/>
  <c r="AF302" i="28"/>
  <c r="G302" i="28"/>
  <c r="S302" i="28"/>
  <c r="Q302" i="28"/>
  <c r="E302" i="28"/>
  <c r="O297" i="28"/>
  <c r="X297" i="28"/>
  <c r="P297" i="28"/>
  <c r="E297" i="28"/>
  <c r="N297" i="28"/>
  <c r="Y297" i="28"/>
  <c r="V297" i="28"/>
  <c r="AD297" i="28"/>
  <c r="H297" i="28"/>
  <c r="R297" i="28"/>
  <c r="Z297" i="28"/>
  <c r="AG297" i="28"/>
  <c r="AA297" i="28"/>
  <c r="Q297" i="28"/>
  <c r="AJ297" i="28"/>
  <c r="G297" i="28"/>
  <c r="AI297" i="28"/>
  <c r="AH297" i="28"/>
  <c r="U297" i="28"/>
  <c r="W297" i="28"/>
  <c r="B297" i="28"/>
  <c r="F297" i="28"/>
  <c r="M297" i="28"/>
  <c r="AF297" i="28"/>
  <c r="C297" i="28"/>
  <c r="AE297" i="28"/>
  <c r="K297" i="28"/>
  <c r="D297" i="28"/>
  <c r="L297" i="28"/>
  <c r="AC297" i="28"/>
  <c r="T297" i="28"/>
  <c r="S297" i="28"/>
  <c r="AB297" i="28"/>
  <c r="C105" i="28"/>
  <c r="O105" i="28"/>
  <c r="AI105" i="28"/>
  <c r="H105" i="28"/>
  <c r="AG105" i="28"/>
  <c r="AE105" i="28"/>
  <c r="D105" i="28"/>
  <c r="E105" i="28"/>
  <c r="AH105" i="28"/>
  <c r="Y105" i="28"/>
  <c r="L105" i="28"/>
  <c r="S105" i="28"/>
  <c r="F105" i="28"/>
  <c r="X105" i="28"/>
  <c r="K105" i="28"/>
  <c r="U105" i="28"/>
  <c r="AD105" i="28"/>
  <c r="P105" i="28"/>
  <c r="AC105" i="28"/>
  <c r="W105" i="28"/>
  <c r="AA105" i="28"/>
  <c r="R105" i="28"/>
  <c r="G105" i="28"/>
  <c r="B105" i="28"/>
  <c r="V105" i="28"/>
  <c r="T105" i="28"/>
  <c r="AJ105" i="28"/>
  <c r="Q105" i="28"/>
  <c r="AB105" i="28"/>
  <c r="AF105" i="28"/>
  <c r="Z105" i="28"/>
  <c r="N105" i="28"/>
  <c r="M105" i="28"/>
  <c r="W176" i="28"/>
  <c r="R176" i="28"/>
  <c r="B176" i="28"/>
  <c r="AJ176" i="28"/>
  <c r="Q176" i="28"/>
  <c r="Z176" i="28"/>
  <c r="K176" i="28"/>
  <c r="S176" i="28"/>
  <c r="AE176" i="28"/>
  <c r="AH176" i="28"/>
  <c r="AB176" i="28"/>
  <c r="V176" i="28"/>
  <c r="T176" i="28"/>
  <c r="D176" i="28"/>
  <c r="AC176" i="28"/>
  <c r="AD176" i="28"/>
  <c r="C176" i="28"/>
  <c r="AA176" i="28"/>
  <c r="H176" i="28"/>
  <c r="U176" i="28"/>
  <c r="AG176" i="28"/>
  <c r="G176" i="28"/>
  <c r="AI176" i="28"/>
  <c r="X176" i="28"/>
  <c r="E176" i="28"/>
  <c r="O176" i="28"/>
  <c r="L176" i="28"/>
  <c r="P176" i="28"/>
  <c r="AF176" i="28"/>
  <c r="F176" i="28"/>
  <c r="Y176" i="28"/>
  <c r="M176" i="28"/>
  <c r="N176" i="28"/>
  <c r="W5" i="35"/>
  <c r="AB5" i="35"/>
  <c r="AB94" i="35"/>
  <c r="W94" i="35"/>
  <c r="W11" i="35"/>
  <c r="AB11" i="35"/>
  <c r="AM302" i="20"/>
  <c r="AM202" i="20"/>
  <c r="AM204" i="20"/>
  <c r="AM203" i="20"/>
  <c r="AB71" i="35"/>
  <c r="W71" i="35"/>
  <c r="AB57" i="35"/>
  <c r="W57" i="35"/>
  <c r="AZ93" i="35"/>
  <c r="AU93" i="35"/>
  <c r="Z151" i="28"/>
  <c r="R151" i="28"/>
  <c r="Q151" i="28"/>
  <c r="X151" i="28"/>
  <c r="K151" i="28"/>
  <c r="G151" i="28"/>
  <c r="Y151" i="28"/>
  <c r="W151" i="28"/>
  <c r="AJ151" i="28"/>
  <c r="AD151" i="28"/>
  <c r="E151" i="28"/>
  <c r="AE151" i="28"/>
  <c r="C151" i="28"/>
  <c r="AC151" i="28"/>
  <c r="AF151" i="28"/>
  <c r="B151" i="28"/>
  <c r="P151" i="28"/>
  <c r="AG151" i="28"/>
  <c r="L151" i="28"/>
  <c r="U151" i="28"/>
  <c r="AB151" i="28"/>
  <c r="D151" i="28"/>
  <c r="O151" i="28"/>
  <c r="H151" i="28"/>
  <c r="AA151" i="28"/>
  <c r="AH151" i="28"/>
  <c r="V151" i="28"/>
  <c r="T151" i="28"/>
  <c r="AI151" i="28"/>
  <c r="F151" i="28"/>
  <c r="S151" i="28"/>
  <c r="N151" i="28"/>
  <c r="M151" i="28"/>
  <c r="F245" i="28"/>
  <c r="V245" i="28"/>
  <c r="R245" i="28"/>
  <c r="AC245" i="28"/>
  <c r="M245" i="28"/>
  <c r="AI245" i="28"/>
  <c r="Y245" i="28"/>
  <c r="E245" i="28"/>
  <c r="L245" i="28"/>
  <c r="U245" i="28"/>
  <c r="D245" i="28"/>
  <c r="K245" i="28"/>
  <c r="AF245" i="28"/>
  <c r="AJ245" i="28"/>
  <c r="AA245" i="28"/>
  <c r="AD245" i="28"/>
  <c r="H245" i="28"/>
  <c r="C245" i="28"/>
  <c r="AG245" i="28"/>
  <c r="Z245" i="28"/>
  <c r="P245" i="28"/>
  <c r="AB245" i="28"/>
  <c r="S245" i="28"/>
  <c r="N245" i="28"/>
  <c r="W245" i="28"/>
  <c r="G245" i="28"/>
  <c r="B245" i="28"/>
  <c r="T245" i="28"/>
  <c r="Q245" i="28"/>
  <c r="X245" i="28"/>
  <c r="O245" i="28"/>
  <c r="AE245" i="28"/>
  <c r="AH245" i="28"/>
  <c r="M99" i="28"/>
  <c r="S99" i="28"/>
  <c r="AC99" i="28"/>
  <c r="D99" i="28"/>
  <c r="Z99" i="28"/>
  <c r="Q99" i="28"/>
  <c r="AH99" i="28"/>
  <c r="L99" i="28"/>
  <c r="X99" i="28"/>
  <c r="O99" i="28"/>
  <c r="C99" i="28"/>
  <c r="U99" i="28"/>
  <c r="H99" i="28"/>
  <c r="B99" i="28"/>
  <c r="V99" i="28"/>
  <c r="AA99" i="28"/>
  <c r="T99" i="28"/>
  <c r="AI99" i="28"/>
  <c r="R99" i="28"/>
  <c r="AD99" i="28"/>
  <c r="AE99" i="28"/>
  <c r="AB99" i="28"/>
  <c r="AJ99" i="28"/>
  <c r="E99" i="28"/>
  <c r="N99" i="28"/>
  <c r="Y99" i="28"/>
  <c r="W99" i="28"/>
  <c r="G99" i="28"/>
  <c r="AF99" i="28"/>
  <c r="AG99" i="28"/>
  <c r="P99" i="28"/>
  <c r="F99" i="28"/>
  <c r="K99" i="28"/>
  <c r="AU59" i="35"/>
  <c r="AZ59" i="35"/>
  <c r="AB22" i="35"/>
  <c r="W22" i="35"/>
  <c r="AZ66" i="35"/>
  <c r="AU66" i="35"/>
  <c r="G177" i="28"/>
  <c r="AJ177" i="28"/>
  <c r="AB177" i="28"/>
  <c r="W177" i="28"/>
  <c r="AH177" i="28"/>
  <c r="V177" i="28"/>
  <c r="AC177" i="28"/>
  <c r="T177" i="28"/>
  <c r="B177" i="28"/>
  <c r="F177" i="28"/>
  <c r="AE177" i="28"/>
  <c r="Z177" i="28"/>
  <c r="O177" i="28"/>
  <c r="E177" i="28"/>
  <c r="U177" i="28"/>
  <c r="D177" i="28"/>
  <c r="L177" i="28"/>
  <c r="AD177" i="28"/>
  <c r="K177" i="28"/>
  <c r="AG177" i="28"/>
  <c r="S177" i="28"/>
  <c r="P177" i="28"/>
  <c r="C177" i="28"/>
  <c r="Y177" i="28"/>
  <c r="AA177" i="28"/>
  <c r="H177" i="28"/>
  <c r="AI177" i="28"/>
  <c r="AF177" i="28"/>
  <c r="Q177" i="28"/>
  <c r="X177" i="28"/>
  <c r="R177" i="28"/>
  <c r="M177" i="28"/>
  <c r="N177" i="28"/>
  <c r="AI122" i="28"/>
  <c r="AE122" i="28"/>
  <c r="AG122" i="28"/>
  <c r="Q122" i="28"/>
  <c r="AA122" i="28"/>
  <c r="R122" i="28"/>
  <c r="O122" i="28"/>
  <c r="AB122" i="28"/>
  <c r="AC122" i="28"/>
  <c r="H122" i="28"/>
  <c r="K122" i="28"/>
  <c r="C122" i="28"/>
  <c r="S122" i="28"/>
  <c r="AJ122" i="28"/>
  <c r="P122" i="28"/>
  <c r="D122" i="28"/>
  <c r="AD122" i="28"/>
  <c r="U122" i="28"/>
  <c r="T122" i="28"/>
  <c r="AF122" i="28"/>
  <c r="B122" i="28"/>
  <c r="L122" i="28"/>
  <c r="Z122" i="28"/>
  <c r="G122" i="28"/>
  <c r="W122" i="28"/>
  <c r="V122" i="28"/>
  <c r="X122" i="28"/>
  <c r="E122" i="28"/>
  <c r="F122" i="28"/>
  <c r="AH122" i="28"/>
  <c r="Y122" i="28"/>
  <c r="M122" i="28"/>
  <c r="N122" i="28"/>
  <c r="S148" i="28"/>
  <c r="O148" i="28"/>
  <c r="R148" i="28"/>
  <c r="E148" i="28"/>
  <c r="F148" i="28"/>
  <c r="AH148" i="28"/>
  <c r="C148" i="28"/>
  <c r="T148" i="28"/>
  <c r="G148" i="28"/>
  <c r="K148" i="28"/>
  <c r="AB148" i="28"/>
  <c r="X148" i="28"/>
  <c r="AD148" i="28"/>
  <c r="Q148" i="28"/>
  <c r="Y148" i="28"/>
  <c r="AJ148" i="28"/>
  <c r="D148" i="28"/>
  <c r="AA148" i="28"/>
  <c r="V148" i="28"/>
  <c r="AG148" i="28"/>
  <c r="B148" i="28"/>
  <c r="H148" i="28"/>
  <c r="L148" i="28"/>
  <c r="U148" i="28"/>
  <c r="P148" i="28"/>
  <c r="AE148" i="28"/>
  <c r="AI148" i="28"/>
  <c r="AF148" i="28"/>
  <c r="AC148" i="28"/>
  <c r="W148" i="28"/>
  <c r="Z148" i="28"/>
  <c r="M148" i="28"/>
  <c r="N148" i="28"/>
  <c r="K185" i="28"/>
  <c r="AA185" i="28"/>
  <c r="B185" i="28"/>
  <c r="L185" i="28"/>
  <c r="AJ185" i="28"/>
  <c r="AF185" i="28"/>
  <c r="F185" i="28"/>
  <c r="AD185" i="28"/>
  <c r="C185" i="28"/>
  <c r="S185" i="28"/>
  <c r="O185" i="28"/>
  <c r="AC185" i="28"/>
  <c r="P185" i="28"/>
  <c r="X185" i="28"/>
  <c r="W185" i="28"/>
  <c r="AB185" i="28"/>
  <c r="U185" i="28"/>
  <c r="AE185" i="28"/>
  <c r="Z185" i="28"/>
  <c r="H185" i="28"/>
  <c r="Y185" i="28"/>
  <c r="AH185" i="28"/>
  <c r="G185" i="28"/>
  <c r="V185" i="28"/>
  <c r="AG185" i="28"/>
  <c r="T185" i="28"/>
  <c r="Q185" i="28"/>
  <c r="AI185" i="28"/>
  <c r="D185" i="28"/>
  <c r="E185" i="28"/>
  <c r="R185" i="28"/>
  <c r="N185" i="28"/>
  <c r="M185" i="28"/>
  <c r="AA227" i="28"/>
  <c r="H227" i="28"/>
  <c r="G227" i="28"/>
  <c r="AD227" i="28"/>
  <c r="P227" i="28"/>
  <c r="L227" i="28"/>
  <c r="AH227" i="28"/>
  <c r="AC227" i="28"/>
  <c r="K227" i="28"/>
  <c r="R227" i="28"/>
  <c r="Z227" i="28"/>
  <c r="AE227" i="28"/>
  <c r="T227" i="28"/>
  <c r="V227" i="28"/>
  <c r="E227" i="28"/>
  <c r="AJ227" i="28"/>
  <c r="Q227" i="28"/>
  <c r="AG227" i="28"/>
  <c r="W227" i="28"/>
  <c r="AF227" i="28"/>
  <c r="B227" i="28"/>
  <c r="AI227" i="28"/>
  <c r="C227" i="28"/>
  <c r="U227" i="28"/>
  <c r="F227" i="28"/>
  <c r="O227" i="28"/>
  <c r="N227" i="28"/>
  <c r="M227" i="28"/>
  <c r="S227" i="28"/>
  <c r="AB227" i="28"/>
  <c r="D227" i="28"/>
  <c r="X227" i="28"/>
  <c r="Y227" i="28"/>
  <c r="Y230" i="28"/>
  <c r="H230" i="28"/>
  <c r="S230" i="28"/>
  <c r="T230" i="28"/>
  <c r="O230" i="28"/>
  <c r="AC230" i="28"/>
  <c r="C230" i="28"/>
  <c r="AD230" i="28"/>
  <c r="W230" i="28"/>
  <c r="Q230" i="28"/>
  <c r="L230" i="28"/>
  <c r="AF230" i="28"/>
  <c r="P230" i="28"/>
  <c r="B230" i="28"/>
  <c r="X230" i="28"/>
  <c r="M230" i="28"/>
  <c r="AE230" i="28"/>
  <c r="U230" i="28"/>
  <c r="AH230" i="28"/>
  <c r="Z230" i="28"/>
  <c r="AG230" i="28"/>
  <c r="G230" i="28"/>
  <c r="AB230" i="28"/>
  <c r="V230" i="28"/>
  <c r="D230" i="28"/>
  <c r="F230" i="28"/>
  <c r="AI230" i="28"/>
  <c r="K230" i="28"/>
  <c r="E230" i="28"/>
  <c r="R230" i="28"/>
  <c r="AA230" i="28"/>
  <c r="N230" i="28"/>
  <c r="AJ230" i="28"/>
  <c r="AD283" i="28"/>
  <c r="G283" i="28"/>
  <c r="D283" i="28"/>
  <c r="AA283" i="28"/>
  <c r="AH283" i="28"/>
  <c r="C283" i="28"/>
  <c r="X283" i="28"/>
  <c r="AC283" i="28"/>
  <c r="Z283" i="28"/>
  <c r="AF283" i="28"/>
  <c r="F283" i="28"/>
  <c r="T283" i="28"/>
  <c r="AB283" i="28"/>
  <c r="AG283" i="28"/>
  <c r="H283" i="28"/>
  <c r="P283" i="28"/>
  <c r="Q283" i="28"/>
  <c r="W283" i="28"/>
  <c r="Y283" i="28"/>
  <c r="K283" i="28"/>
  <c r="S283" i="28"/>
  <c r="AJ283" i="28"/>
  <c r="U283" i="28"/>
  <c r="AI283" i="28"/>
  <c r="L283" i="28"/>
  <c r="B283" i="28"/>
  <c r="AE283" i="28"/>
  <c r="E283" i="28"/>
  <c r="R283" i="28"/>
  <c r="M283" i="28"/>
  <c r="V283" i="28"/>
  <c r="O283" i="28"/>
  <c r="N283" i="28"/>
  <c r="AJ154" i="28"/>
  <c r="AA154" i="28"/>
  <c r="G154" i="28"/>
  <c r="AB154" i="28"/>
  <c r="U154" i="28"/>
  <c r="AE154" i="28"/>
  <c r="P154" i="28"/>
  <c r="Q154" i="28"/>
  <c r="C154" i="28"/>
  <c r="AG154" i="28"/>
  <c r="B154" i="28"/>
  <c r="AH154" i="28"/>
  <c r="R154" i="28"/>
  <c r="AI154" i="28"/>
  <c r="V154" i="28"/>
  <c r="AC154" i="28"/>
  <c r="AD154" i="28"/>
  <c r="Y154" i="28"/>
  <c r="T154" i="28"/>
  <c r="H154" i="28"/>
  <c r="S154" i="28"/>
  <c r="D154" i="28"/>
  <c r="W154" i="28"/>
  <c r="F154" i="28"/>
  <c r="X154" i="28"/>
  <c r="K154" i="28"/>
  <c r="O154" i="28"/>
  <c r="Z154" i="28"/>
  <c r="E154" i="28"/>
  <c r="L154" i="28"/>
  <c r="AF154" i="28"/>
  <c r="N154" i="28"/>
  <c r="M154" i="28"/>
  <c r="K77" i="28"/>
  <c r="AD77" i="28"/>
  <c r="AB77" i="28"/>
  <c r="P77" i="28"/>
  <c r="T77" i="28"/>
  <c r="AJ77" i="28"/>
  <c r="V77" i="28"/>
  <c r="L77" i="28"/>
  <c r="Z77" i="28"/>
  <c r="R77" i="28"/>
  <c r="W77" i="28"/>
  <c r="AH77" i="28"/>
  <c r="G77" i="28"/>
  <c r="O77" i="28"/>
  <c r="X77" i="28"/>
  <c r="S77" i="28"/>
  <c r="B77" i="28"/>
  <c r="H77" i="28"/>
  <c r="AF77" i="28"/>
  <c r="AA77" i="28"/>
  <c r="F77" i="28"/>
  <c r="U77" i="28"/>
  <c r="D77" i="28"/>
  <c r="C77" i="28"/>
  <c r="AC77" i="28"/>
  <c r="Q77" i="28"/>
  <c r="Y77" i="28"/>
  <c r="AI77" i="28"/>
  <c r="M77" i="28"/>
  <c r="AE77" i="28"/>
  <c r="AG77" i="28"/>
  <c r="N77" i="28"/>
  <c r="E77" i="28"/>
  <c r="L237" i="28"/>
  <c r="AA237" i="28"/>
  <c r="F237" i="28"/>
  <c r="T237" i="28"/>
  <c r="W237" i="28"/>
  <c r="N237" i="28"/>
  <c r="S237" i="28"/>
  <c r="H237" i="28"/>
  <c r="V237" i="28"/>
  <c r="M237" i="28"/>
  <c r="C237" i="28"/>
  <c r="AH237" i="28"/>
  <c r="AC237" i="28"/>
  <c r="R237" i="28"/>
  <c r="D237" i="28"/>
  <c r="O237" i="28"/>
  <c r="AB237" i="28"/>
  <c r="AD237" i="28"/>
  <c r="P237" i="28"/>
  <c r="AI237" i="28"/>
  <c r="K237" i="28"/>
  <c r="AF237" i="28"/>
  <c r="Q237" i="28"/>
  <c r="Y237" i="28"/>
  <c r="B237" i="28"/>
  <c r="G237" i="28"/>
  <c r="E237" i="28"/>
  <c r="U237" i="28"/>
  <c r="AG237" i="28"/>
  <c r="AE237" i="28"/>
  <c r="AJ237" i="28"/>
  <c r="Z237" i="28"/>
  <c r="X237" i="28"/>
  <c r="AF270" i="28"/>
  <c r="W270" i="28"/>
  <c r="U270" i="28"/>
  <c r="AD270" i="28"/>
  <c r="P270" i="28"/>
  <c r="M270" i="28"/>
  <c r="E270" i="28"/>
  <c r="F270" i="28"/>
  <c r="Y270" i="28"/>
  <c r="D270" i="28"/>
  <c r="K270" i="28"/>
  <c r="AH270" i="28"/>
  <c r="T270" i="28"/>
  <c r="AC270" i="28"/>
  <c r="G270" i="28"/>
  <c r="Q270" i="28"/>
  <c r="H270" i="28"/>
  <c r="L270" i="28"/>
  <c r="O270" i="28"/>
  <c r="N270" i="28"/>
  <c r="AA270" i="28"/>
  <c r="AB270" i="28"/>
  <c r="B270" i="28"/>
  <c r="AI270" i="28"/>
  <c r="R270" i="28"/>
  <c r="S270" i="28"/>
  <c r="AJ270" i="28"/>
  <c r="Z270" i="28"/>
  <c r="V270" i="28"/>
  <c r="AE270" i="28"/>
  <c r="X270" i="28"/>
  <c r="C270" i="28"/>
  <c r="AG270" i="28"/>
  <c r="P277" i="28"/>
  <c r="AJ277" i="28"/>
  <c r="AI277" i="28"/>
  <c r="X277" i="28"/>
  <c r="Y277" i="28"/>
  <c r="W277" i="28"/>
  <c r="V277" i="28"/>
  <c r="AC277" i="28"/>
  <c r="H277" i="28"/>
  <c r="AD277" i="28"/>
  <c r="U277" i="28"/>
  <c r="T277" i="28"/>
  <c r="D277" i="28"/>
  <c r="G277" i="28"/>
  <c r="K277" i="28"/>
  <c r="E277" i="28"/>
  <c r="AF277" i="28"/>
  <c r="S277" i="28"/>
  <c r="F277" i="28"/>
  <c r="M277" i="28"/>
  <c r="L277" i="28"/>
  <c r="R277" i="28"/>
  <c r="AE277" i="28"/>
  <c r="AB277" i="28"/>
  <c r="AA277" i="28"/>
  <c r="AH277" i="28"/>
  <c r="Q277" i="28"/>
  <c r="N277" i="28"/>
  <c r="AG277" i="28"/>
  <c r="Z277" i="28"/>
  <c r="B277" i="28"/>
  <c r="C277" i="28"/>
  <c r="O277" i="28"/>
  <c r="S214" i="28"/>
  <c r="U214" i="28"/>
  <c r="AB214" i="28"/>
  <c r="AA214" i="28"/>
  <c r="C214" i="28"/>
  <c r="T214" i="28"/>
  <c r="Z214" i="28"/>
  <c r="Y214" i="28"/>
  <c r="AF214" i="28"/>
  <c r="P214" i="28"/>
  <c r="AE214" i="28"/>
  <c r="X214" i="28"/>
  <c r="G214" i="28"/>
  <c r="L214" i="28"/>
  <c r="AC214" i="28"/>
  <c r="M214" i="28"/>
  <c r="AH214" i="28"/>
  <c r="AD214" i="28"/>
  <c r="K214" i="28"/>
  <c r="F214" i="28"/>
  <c r="AG214" i="28"/>
  <c r="H214" i="28"/>
  <c r="O214" i="28"/>
  <c r="AJ214" i="28"/>
  <c r="D214" i="28"/>
  <c r="AI214" i="28"/>
  <c r="V214" i="28"/>
  <c r="W214" i="28"/>
  <c r="Q214" i="28"/>
  <c r="R214" i="28"/>
  <c r="B214" i="28"/>
  <c r="N214" i="28"/>
  <c r="E214" i="28"/>
  <c r="AA103" i="28"/>
  <c r="AI103" i="28"/>
  <c r="AB103" i="28"/>
  <c r="T103" i="28"/>
  <c r="K103" i="28"/>
  <c r="D103" i="28"/>
  <c r="AE103" i="28"/>
  <c r="H103" i="28"/>
  <c r="U103" i="28"/>
  <c r="F103" i="28"/>
  <c r="S103" i="28"/>
  <c r="R103" i="28"/>
  <c r="Q103" i="28"/>
  <c r="G103" i="28"/>
  <c r="AH103" i="28"/>
  <c r="O103" i="28"/>
  <c r="AD103" i="28"/>
  <c r="AJ103" i="28"/>
  <c r="E103" i="28"/>
  <c r="L103" i="28"/>
  <c r="C103" i="28"/>
  <c r="AF103" i="28"/>
  <c r="P103" i="28"/>
  <c r="AG103" i="28"/>
  <c r="V103" i="28"/>
  <c r="AC103" i="28"/>
  <c r="Z103" i="28"/>
  <c r="Y103" i="28"/>
  <c r="W103" i="28"/>
  <c r="X103" i="28"/>
  <c r="B103" i="28"/>
  <c r="N103" i="28"/>
  <c r="M103" i="28"/>
  <c r="AH92" i="28"/>
  <c r="AD92" i="28"/>
  <c r="W92" i="28"/>
  <c r="B92" i="28"/>
  <c r="X92" i="28"/>
  <c r="C92" i="28"/>
  <c r="K92" i="28"/>
  <c r="AI92" i="28"/>
  <c r="P92" i="28"/>
  <c r="L92" i="28"/>
  <c r="Y92" i="28"/>
  <c r="O92" i="28"/>
  <c r="AE92" i="28"/>
  <c r="T92" i="28"/>
  <c r="R92" i="28"/>
  <c r="D92" i="28"/>
  <c r="F92" i="28"/>
  <c r="M92" i="28"/>
  <c r="Z92" i="28"/>
  <c r="S92" i="28"/>
  <c r="AC92" i="28"/>
  <c r="N92" i="28"/>
  <c r="AB92" i="28"/>
  <c r="AG92" i="28"/>
  <c r="H92" i="28"/>
  <c r="AJ92" i="28"/>
  <c r="U92" i="28"/>
  <c r="Q92" i="28"/>
  <c r="AF92" i="28"/>
  <c r="E92" i="28"/>
  <c r="V92" i="28"/>
  <c r="G92" i="28"/>
  <c r="AA92" i="28"/>
  <c r="AH95" i="28"/>
  <c r="AF95" i="28"/>
  <c r="S95" i="28"/>
  <c r="L95" i="28"/>
  <c r="E95" i="28"/>
  <c r="AG95" i="28"/>
  <c r="AA95" i="28"/>
  <c r="T95" i="28"/>
  <c r="P95" i="28"/>
  <c r="AI95" i="28"/>
  <c r="U95" i="28"/>
  <c r="X95" i="28"/>
  <c r="N95" i="28"/>
  <c r="B95" i="28"/>
  <c r="F95" i="28"/>
  <c r="AB95" i="28"/>
  <c r="G95" i="28"/>
  <c r="AJ95" i="28"/>
  <c r="W95" i="28"/>
  <c r="AC95" i="28"/>
  <c r="Y95" i="28"/>
  <c r="D95" i="28"/>
  <c r="C95" i="28"/>
  <c r="K95" i="28"/>
  <c r="Q95" i="28"/>
  <c r="V95" i="28"/>
  <c r="AE95" i="28"/>
  <c r="O95" i="28"/>
  <c r="AD95" i="28"/>
  <c r="R95" i="28"/>
  <c r="Z95" i="28"/>
  <c r="M95" i="28"/>
  <c r="H95" i="28"/>
  <c r="K294" i="28"/>
  <c r="M294" i="28"/>
  <c r="U294" i="28"/>
  <c r="E294" i="28"/>
  <c r="S294" i="28"/>
  <c r="AD294" i="28"/>
  <c r="AC294" i="28"/>
  <c r="V294" i="28"/>
  <c r="L294" i="28"/>
  <c r="B294" i="28"/>
  <c r="G294" i="28"/>
  <c r="T294" i="28"/>
  <c r="AE294" i="28"/>
  <c r="R294" i="28"/>
  <c r="AG294" i="28"/>
  <c r="D294" i="28"/>
  <c r="Q294" i="28"/>
  <c r="F294" i="28"/>
  <c r="AI294" i="28"/>
  <c r="AH294" i="28"/>
  <c r="P294" i="28"/>
  <c r="H294" i="28"/>
  <c r="AA294" i="28"/>
  <c r="N294" i="28"/>
  <c r="Y294" i="28"/>
  <c r="C294" i="28"/>
  <c r="Z294" i="28"/>
  <c r="W294" i="28"/>
  <c r="AJ294" i="28"/>
  <c r="AF294" i="28"/>
  <c r="X294" i="28"/>
  <c r="O294" i="28"/>
  <c r="AB294" i="28"/>
  <c r="K142" i="28"/>
  <c r="AE142" i="28"/>
  <c r="AF142" i="28"/>
  <c r="Y142" i="28"/>
  <c r="AG142" i="28"/>
  <c r="C142" i="28"/>
  <c r="AA142" i="28"/>
  <c r="AB142" i="28"/>
  <c r="AH142" i="28"/>
  <c r="H142" i="28"/>
  <c r="U142" i="28"/>
  <c r="D142" i="28"/>
  <c r="AI142" i="28"/>
  <c r="B142" i="28"/>
  <c r="P142" i="28"/>
  <c r="AD142" i="28"/>
  <c r="Z142" i="28"/>
  <c r="R142" i="28"/>
  <c r="Q142" i="28"/>
  <c r="W142" i="28"/>
  <c r="L142" i="28"/>
  <c r="V142" i="28"/>
  <c r="O142" i="28"/>
  <c r="G142" i="28"/>
  <c r="S142" i="28"/>
  <c r="T142" i="28"/>
  <c r="AC142" i="28"/>
  <c r="F142" i="28"/>
  <c r="AJ142" i="28"/>
  <c r="X142" i="28"/>
  <c r="E142" i="28"/>
  <c r="N142" i="28"/>
  <c r="M142" i="28"/>
  <c r="AZ58" i="35"/>
  <c r="AU58" i="35"/>
  <c r="AZ22" i="35"/>
  <c r="AU22" i="35"/>
  <c r="AZ14" i="35"/>
  <c r="AU14" i="35"/>
  <c r="AB40" i="35"/>
  <c r="W40" i="35"/>
  <c r="AZ16" i="35"/>
  <c r="AU16" i="35"/>
  <c r="AB43" i="35"/>
  <c r="W43" i="35"/>
  <c r="AB42" i="35"/>
  <c r="W42" i="35"/>
  <c r="W75" i="35"/>
  <c r="AB75" i="35"/>
  <c r="AU82" i="35"/>
  <c r="AZ82" i="35"/>
  <c r="AU67" i="35"/>
  <c r="AZ67" i="35"/>
  <c r="W41" i="35"/>
  <c r="AB41" i="35"/>
  <c r="AZ77" i="35"/>
  <c r="AU77" i="35"/>
  <c r="AU5" i="35"/>
  <c r="AZ5" i="35"/>
  <c r="AZ28" i="35"/>
  <c r="AU28" i="35"/>
  <c r="AZ71" i="35"/>
  <c r="AU71" i="35"/>
  <c r="AB13" i="35"/>
  <c r="W13" i="35"/>
  <c r="AU12" i="35"/>
  <c r="AZ12" i="35"/>
  <c r="AB97" i="35"/>
  <c r="W97" i="35"/>
  <c r="AB53" i="35"/>
  <c r="W53" i="35"/>
  <c r="AH44" i="28"/>
  <c r="AF44" i="28"/>
  <c r="AJ44" i="28"/>
  <c r="U44" i="28"/>
  <c r="Q44" i="28"/>
  <c r="S44" i="28"/>
  <c r="H44" i="28"/>
  <c r="E44" i="28"/>
  <c r="W44" i="28"/>
  <c r="C44" i="28"/>
  <c r="R44" i="28"/>
  <c r="AC44" i="28"/>
  <c r="X44" i="28"/>
  <c r="M44" i="28"/>
  <c r="Z44" i="28"/>
  <c r="D44" i="28"/>
  <c r="AG44" i="28"/>
  <c r="F44" i="28"/>
  <c r="AE44" i="28"/>
  <c r="AA44" i="28"/>
  <c r="AI44" i="28"/>
  <c r="Y44" i="28"/>
  <c r="AD44" i="28"/>
  <c r="P44" i="28"/>
  <c r="L44" i="28"/>
  <c r="G44" i="28"/>
  <c r="B44" i="28"/>
  <c r="O44" i="28"/>
  <c r="AB44" i="28"/>
  <c r="N44" i="28"/>
  <c r="T44" i="28"/>
  <c r="K44" i="28"/>
  <c r="V44" i="28"/>
  <c r="U169" i="28"/>
  <c r="R169" i="28"/>
  <c r="K169" i="28"/>
  <c r="O169" i="28"/>
  <c r="AD169" i="28"/>
  <c r="V169" i="28"/>
  <c r="T169" i="28"/>
  <c r="W169" i="28"/>
  <c r="AH169" i="28"/>
  <c r="AB169" i="28"/>
  <c r="E169" i="28"/>
  <c r="AG169" i="28"/>
  <c r="H169" i="28"/>
  <c r="D169" i="28"/>
  <c r="AF169" i="28"/>
  <c r="B169" i="28"/>
  <c r="AC169" i="28"/>
  <c r="S169" i="28"/>
  <c r="Y169" i="28"/>
  <c r="G169" i="28"/>
  <c r="Z169" i="28"/>
  <c r="L169" i="28"/>
  <c r="Q169" i="28"/>
  <c r="AI169" i="28"/>
  <c r="C169" i="28"/>
  <c r="AJ169" i="28"/>
  <c r="F169" i="28"/>
  <c r="P169" i="28"/>
  <c r="AA169" i="28"/>
  <c r="X169" i="28"/>
  <c r="AE169" i="28"/>
  <c r="M169" i="28"/>
  <c r="N169" i="28"/>
  <c r="N246" i="28"/>
  <c r="Z246" i="28"/>
  <c r="D246" i="28"/>
  <c r="U246" i="28"/>
  <c r="AH246" i="28"/>
  <c r="W246" i="28"/>
  <c r="L246" i="28"/>
  <c r="AD246" i="28"/>
  <c r="T246" i="28"/>
  <c r="B246" i="28"/>
  <c r="AJ246" i="28"/>
  <c r="AI246" i="28"/>
  <c r="Q246" i="28"/>
  <c r="X246" i="28"/>
  <c r="S246" i="28"/>
  <c r="V246" i="28"/>
  <c r="P246" i="28"/>
  <c r="AA246" i="28"/>
  <c r="Y246" i="28"/>
  <c r="G246" i="28"/>
  <c r="R246" i="28"/>
  <c r="H246" i="28"/>
  <c r="O246" i="28"/>
  <c r="K246" i="28"/>
  <c r="C246" i="28"/>
  <c r="AB246" i="28"/>
  <c r="AG246" i="28"/>
  <c r="F246" i="28"/>
  <c r="E246" i="28"/>
  <c r="AE246" i="28"/>
  <c r="AC246" i="28"/>
  <c r="M246" i="28"/>
  <c r="AF246" i="28"/>
  <c r="F28" i="28"/>
  <c r="T28" i="28"/>
  <c r="V28" i="28"/>
  <c r="AF28" i="28"/>
  <c r="N28" i="28"/>
  <c r="W28" i="28"/>
  <c r="B28" i="28"/>
  <c r="AG28" i="28"/>
  <c r="AA28" i="28"/>
  <c r="H28" i="28"/>
  <c r="AH28" i="28"/>
  <c r="AB28" i="28"/>
  <c r="AE28" i="28"/>
  <c r="L28" i="28"/>
  <c r="U28" i="28"/>
  <c r="D28" i="28"/>
  <c r="X28" i="28"/>
  <c r="Y28" i="28"/>
  <c r="AJ28" i="28"/>
  <c r="R28" i="28"/>
  <c r="M28" i="28"/>
  <c r="Q28" i="28"/>
  <c r="E28" i="28"/>
  <c r="AD28" i="28"/>
  <c r="AC28" i="28"/>
  <c r="K28" i="28"/>
  <c r="Z28" i="28"/>
  <c r="S28" i="28"/>
  <c r="G28" i="28"/>
  <c r="C28" i="28"/>
  <c r="P28" i="28"/>
  <c r="O28" i="28"/>
  <c r="AI28" i="28"/>
  <c r="S157" i="28"/>
  <c r="P157" i="28"/>
  <c r="G157" i="28"/>
  <c r="Y157" i="28"/>
  <c r="W157" i="28"/>
  <c r="AF157" i="28"/>
  <c r="AB157" i="28"/>
  <c r="AH157" i="28"/>
  <c r="AD157" i="28"/>
  <c r="C157" i="28"/>
  <c r="X157" i="28"/>
  <c r="V157" i="28"/>
  <c r="AA157" i="28"/>
  <c r="O157" i="28"/>
  <c r="T157" i="28"/>
  <c r="K157" i="28"/>
  <c r="Q157" i="28"/>
  <c r="R157" i="28"/>
  <c r="B157" i="28"/>
  <c r="AG157" i="28"/>
  <c r="AI157" i="28"/>
  <c r="E157" i="28"/>
  <c r="AC157" i="28"/>
  <c r="AJ157" i="28"/>
  <c r="L157" i="28"/>
  <c r="D157" i="28"/>
  <c r="AE157" i="28"/>
  <c r="F157" i="28"/>
  <c r="U157" i="28"/>
  <c r="Z157" i="28"/>
  <c r="H157" i="28"/>
  <c r="M157" i="28"/>
  <c r="N157" i="28"/>
  <c r="AE140" i="28"/>
  <c r="Z140" i="28"/>
  <c r="G140" i="28"/>
  <c r="C140" i="28"/>
  <c r="AA140" i="28"/>
  <c r="AC140" i="28"/>
  <c r="T140" i="28"/>
  <c r="K140" i="28"/>
  <c r="D140" i="28"/>
  <c r="AG140" i="28"/>
  <c r="AB140" i="28"/>
  <c r="AI140" i="28"/>
  <c r="E140" i="28"/>
  <c r="U140" i="28"/>
  <c r="AH140" i="28"/>
  <c r="AJ140" i="28"/>
  <c r="V140" i="28"/>
  <c r="AD140" i="28"/>
  <c r="Q140" i="28"/>
  <c r="B140" i="28"/>
  <c r="Y140" i="28"/>
  <c r="H140" i="28"/>
  <c r="F140" i="28"/>
  <c r="O140" i="28"/>
  <c r="W140" i="28"/>
  <c r="AF140" i="28"/>
  <c r="L140" i="28"/>
  <c r="S140" i="28"/>
  <c r="X140" i="28"/>
  <c r="R140" i="28"/>
  <c r="P140" i="28"/>
  <c r="N140" i="28"/>
  <c r="M140" i="28"/>
  <c r="AI291" i="28"/>
  <c r="O291" i="28"/>
  <c r="P291" i="28"/>
  <c r="D291" i="28"/>
  <c r="K291" i="28"/>
  <c r="T291" i="28"/>
  <c r="C291" i="28"/>
  <c r="AD291" i="28"/>
  <c r="M291" i="28"/>
  <c r="AH291" i="28"/>
  <c r="R291" i="28"/>
  <c r="B291" i="28"/>
  <c r="AG291" i="28"/>
  <c r="Y291" i="28"/>
  <c r="H291" i="28"/>
  <c r="G291" i="28"/>
  <c r="AC291" i="28"/>
  <c r="X291" i="28"/>
  <c r="U291" i="28"/>
  <c r="N291" i="28"/>
  <c r="L291" i="28"/>
  <c r="V291" i="28"/>
  <c r="AE291" i="28"/>
  <c r="E291" i="28"/>
  <c r="F291" i="28"/>
  <c r="Q291" i="28"/>
  <c r="AJ291" i="28"/>
  <c r="W291" i="28"/>
  <c r="S291" i="28"/>
  <c r="AB291" i="28"/>
  <c r="Z291" i="28"/>
  <c r="AA291" i="28"/>
  <c r="AF291" i="28"/>
  <c r="AJ78" i="28"/>
  <c r="H78" i="28"/>
  <c r="AH78" i="28"/>
  <c r="AG78" i="28"/>
  <c r="N78" i="28"/>
  <c r="Z78" i="28"/>
  <c r="G78" i="28"/>
  <c r="AE78" i="28"/>
  <c r="B78" i="28"/>
  <c r="V78" i="28"/>
  <c r="AB78" i="28"/>
  <c r="AD78" i="28"/>
  <c r="F78" i="28"/>
  <c r="C78" i="28"/>
  <c r="E78" i="28"/>
  <c r="AF78" i="28"/>
  <c r="S78" i="28"/>
  <c r="X78" i="28"/>
  <c r="P78" i="28"/>
  <c r="U78" i="28"/>
  <c r="T78" i="28"/>
  <c r="R78" i="28"/>
  <c r="K78" i="28"/>
  <c r="L78" i="28"/>
  <c r="O78" i="28"/>
  <c r="W78" i="28"/>
  <c r="Y78" i="28"/>
  <c r="AC78" i="28"/>
  <c r="Q78" i="28"/>
  <c r="D78" i="28"/>
  <c r="AI78" i="28"/>
  <c r="AA78" i="28"/>
  <c r="M78" i="28"/>
  <c r="AD206" i="28"/>
  <c r="B206" i="28"/>
  <c r="G206" i="28"/>
  <c r="E206" i="28"/>
  <c r="S206" i="28"/>
  <c r="D206" i="28"/>
  <c r="K206" i="28"/>
  <c r="AI206" i="28"/>
  <c r="P206" i="28"/>
  <c r="Y206" i="28"/>
  <c r="U206" i="28"/>
  <c r="T206" i="28"/>
  <c r="F206" i="28"/>
  <c r="V206" i="28"/>
  <c r="AA206" i="28"/>
  <c r="X206" i="28"/>
  <c r="R206" i="28"/>
  <c r="N206" i="28"/>
  <c r="AC206" i="28"/>
  <c r="AG206" i="28"/>
  <c r="H206" i="28"/>
  <c r="AF206" i="28"/>
  <c r="Z206" i="28"/>
  <c r="M206" i="28"/>
  <c r="AE206" i="28"/>
  <c r="C206" i="28"/>
  <c r="L206" i="28"/>
  <c r="W206" i="28"/>
  <c r="Q206" i="28"/>
  <c r="AH206" i="28"/>
  <c r="AJ206" i="28"/>
  <c r="AB206" i="28"/>
  <c r="O206" i="28"/>
  <c r="Q30" i="28"/>
  <c r="G30" i="28"/>
  <c r="M30" i="28"/>
  <c r="AF30" i="28"/>
  <c r="AB30" i="28"/>
  <c r="B30" i="28"/>
  <c r="AI30" i="28"/>
  <c r="U30" i="28"/>
  <c r="Z30" i="28"/>
  <c r="AG30" i="28"/>
  <c r="Y30" i="28"/>
  <c r="P30" i="28"/>
  <c r="R30" i="28"/>
  <c r="C30" i="28"/>
  <c r="V30" i="28"/>
  <c r="T30" i="28"/>
  <c r="X30" i="28"/>
  <c r="F30" i="28"/>
  <c r="AD30" i="28"/>
  <c r="H30" i="28"/>
  <c r="K30" i="28"/>
  <c r="AJ30" i="28"/>
  <c r="AC30" i="28"/>
  <c r="AA30" i="28"/>
  <c r="W30" i="28"/>
  <c r="AE30" i="28"/>
  <c r="O30" i="28"/>
  <c r="D30" i="28"/>
  <c r="L30" i="28"/>
  <c r="S30" i="28"/>
  <c r="N30" i="28"/>
  <c r="AH30" i="28"/>
  <c r="E30" i="28"/>
  <c r="H93" i="28"/>
  <c r="AH93" i="28"/>
  <c r="Z93" i="28"/>
  <c r="AA93" i="28"/>
  <c r="O93" i="28"/>
  <c r="Q93" i="28"/>
  <c r="K93" i="28"/>
  <c r="T93" i="28"/>
  <c r="G93" i="28"/>
  <c r="E93" i="28"/>
  <c r="B93" i="28"/>
  <c r="V93" i="28"/>
  <c r="U93" i="28"/>
  <c r="X93" i="28"/>
  <c r="L93" i="28"/>
  <c r="AB93" i="28"/>
  <c r="Y93" i="28"/>
  <c r="C93" i="28"/>
  <c r="AF93" i="28"/>
  <c r="AC93" i="28"/>
  <c r="AG93" i="28"/>
  <c r="N93" i="28"/>
  <c r="AJ93" i="28"/>
  <c r="AI93" i="28"/>
  <c r="D93" i="28"/>
  <c r="W93" i="28"/>
  <c r="AE93" i="28"/>
  <c r="R93" i="28"/>
  <c r="S93" i="28"/>
  <c r="P93" i="28"/>
  <c r="M93" i="28"/>
  <c r="F93" i="28"/>
  <c r="AD93" i="28"/>
  <c r="N243" i="28"/>
  <c r="K243" i="28"/>
  <c r="R243" i="28"/>
  <c r="T243" i="28"/>
  <c r="AI243" i="28"/>
  <c r="AC243" i="28"/>
  <c r="Y243" i="28"/>
  <c r="Z243" i="28"/>
  <c r="U243" i="28"/>
  <c r="E243" i="28"/>
  <c r="AA243" i="28"/>
  <c r="X243" i="28"/>
  <c r="M243" i="28"/>
  <c r="AD243" i="28"/>
  <c r="L243" i="28"/>
  <c r="AE243" i="28"/>
  <c r="Q243" i="28"/>
  <c r="H243" i="28"/>
  <c r="AG243" i="28"/>
  <c r="F243" i="28"/>
  <c r="D243" i="28"/>
  <c r="S243" i="28"/>
  <c r="V243" i="28"/>
  <c r="W243" i="28"/>
  <c r="G243" i="28"/>
  <c r="AH243" i="28"/>
  <c r="AF243" i="28"/>
  <c r="AJ243" i="28"/>
  <c r="B243" i="28"/>
  <c r="O243" i="28"/>
  <c r="AB243" i="28"/>
  <c r="C243" i="28"/>
  <c r="P243" i="28"/>
  <c r="AC98" i="28"/>
  <c r="Q98" i="28"/>
  <c r="AE98" i="28"/>
  <c r="L98" i="28"/>
  <c r="D98" i="28"/>
  <c r="H98" i="28"/>
  <c r="X98" i="28"/>
  <c r="Z98" i="28"/>
  <c r="AI98" i="28"/>
  <c r="O98" i="28"/>
  <c r="AH98" i="28"/>
  <c r="F98" i="28"/>
  <c r="AD98" i="28"/>
  <c r="G98" i="28"/>
  <c r="R98" i="28"/>
  <c r="C98" i="28"/>
  <c r="AG98" i="28"/>
  <c r="S98" i="28"/>
  <c r="AA98" i="28"/>
  <c r="K98" i="28"/>
  <c r="W98" i="28"/>
  <c r="AJ98" i="28"/>
  <c r="T98" i="28"/>
  <c r="P98" i="28"/>
  <c r="AB98" i="28"/>
  <c r="B98" i="28"/>
  <c r="N98" i="28"/>
  <c r="E98" i="28"/>
  <c r="Y98" i="28"/>
  <c r="V98" i="28"/>
  <c r="M98" i="28"/>
  <c r="AF98" i="28"/>
  <c r="U98" i="28"/>
  <c r="AJ213" i="28"/>
  <c r="AF213" i="28"/>
  <c r="AC213" i="28"/>
  <c r="AA213" i="28"/>
  <c r="AG213" i="28"/>
  <c r="H213" i="28"/>
  <c r="T213" i="28"/>
  <c r="M213" i="28"/>
  <c r="L213" i="28"/>
  <c r="AB213" i="28"/>
  <c r="P213" i="28"/>
  <c r="W213" i="28"/>
  <c r="Q213" i="28"/>
  <c r="X213" i="28"/>
  <c r="B213" i="28"/>
  <c r="V213" i="28"/>
  <c r="O213" i="28"/>
  <c r="AH213" i="28"/>
  <c r="AI213" i="28"/>
  <c r="G213" i="28"/>
  <c r="C213" i="28"/>
  <c r="AD213" i="28"/>
  <c r="N213" i="28"/>
  <c r="F213" i="28"/>
  <c r="Y213" i="28"/>
  <c r="R213" i="28"/>
  <c r="AE213" i="28"/>
  <c r="K213" i="28"/>
  <c r="D213" i="28"/>
  <c r="S213" i="28"/>
  <c r="E213" i="28"/>
  <c r="U213" i="28"/>
  <c r="Z213" i="28"/>
  <c r="W78" i="35"/>
  <c r="AB78" i="35"/>
  <c r="AB60" i="35"/>
  <c r="W60" i="35"/>
  <c r="AZ103" i="35"/>
  <c r="AU103" i="35"/>
  <c r="AU51" i="35"/>
  <c r="AZ51" i="35"/>
  <c r="AZ40" i="35"/>
  <c r="AU40" i="35"/>
  <c r="AB70" i="35"/>
  <c r="W70" i="35"/>
  <c r="W73" i="35"/>
  <c r="AB73" i="35"/>
  <c r="X179" i="28"/>
  <c r="V179" i="28"/>
  <c r="AI179" i="28"/>
  <c r="AH179" i="28"/>
  <c r="W179" i="28"/>
  <c r="P179" i="28"/>
  <c r="Z179" i="28"/>
  <c r="E179" i="28"/>
  <c r="AE179" i="28"/>
  <c r="R179" i="28"/>
  <c r="AG179" i="28"/>
  <c r="Y179" i="28"/>
  <c r="AA179" i="28"/>
  <c r="AB179" i="28"/>
  <c r="D179" i="28"/>
  <c r="H179" i="28"/>
  <c r="Q179" i="28"/>
  <c r="F179" i="28"/>
  <c r="AD179" i="28"/>
  <c r="O179" i="28"/>
  <c r="AF179" i="28"/>
  <c r="L179" i="28"/>
  <c r="B179" i="28"/>
  <c r="K179" i="28"/>
  <c r="S179" i="28"/>
  <c r="C179" i="28"/>
  <c r="T179" i="28"/>
  <c r="G179" i="28"/>
  <c r="AJ179" i="28"/>
  <c r="AC179" i="28"/>
  <c r="U179" i="28"/>
  <c r="N179" i="28"/>
  <c r="M179" i="28"/>
  <c r="AB45" i="35"/>
  <c r="W45" i="35"/>
  <c r="AU83" i="35"/>
  <c r="AZ83" i="35"/>
  <c r="AU61" i="35"/>
  <c r="AZ61" i="35"/>
  <c r="W7" i="35"/>
  <c r="AB7" i="35"/>
  <c r="R124" i="28"/>
  <c r="E124" i="28"/>
  <c r="L124" i="28"/>
  <c r="S124" i="28"/>
  <c r="Z124" i="28"/>
  <c r="X124" i="28"/>
  <c r="H124" i="28"/>
  <c r="W124" i="28"/>
  <c r="AE124" i="28"/>
  <c r="Y124" i="28"/>
  <c r="AB124" i="28"/>
  <c r="B124" i="28"/>
  <c r="Q124" i="28"/>
  <c r="C124" i="28"/>
  <c r="P124" i="28"/>
  <c r="AA124" i="28"/>
  <c r="K124" i="28"/>
  <c r="G124" i="28"/>
  <c r="T124" i="28"/>
  <c r="AJ124" i="28"/>
  <c r="F124" i="28"/>
  <c r="AG124" i="28"/>
  <c r="V124" i="28"/>
  <c r="AH124" i="28"/>
  <c r="AC124" i="28"/>
  <c r="AD124" i="28"/>
  <c r="O124" i="28"/>
  <c r="AF124" i="28"/>
  <c r="D124" i="28"/>
  <c r="U124" i="28"/>
  <c r="AI124" i="28"/>
  <c r="M124" i="28"/>
  <c r="N124" i="28"/>
  <c r="T232" i="28"/>
  <c r="AF232" i="28"/>
  <c r="L232" i="28"/>
  <c r="AH232" i="28"/>
  <c r="AJ232" i="28"/>
  <c r="K232" i="28"/>
  <c r="AA232" i="28"/>
  <c r="Q232" i="28"/>
  <c r="S232" i="28"/>
  <c r="B232" i="28"/>
  <c r="E232" i="28"/>
  <c r="V232" i="28"/>
  <c r="N232" i="28"/>
  <c r="O232" i="28"/>
  <c r="AE232" i="28"/>
  <c r="M232" i="28"/>
  <c r="AD232" i="28"/>
  <c r="R232" i="28"/>
  <c r="AC232" i="28"/>
  <c r="D232" i="28"/>
  <c r="X232" i="28"/>
  <c r="Z232" i="28"/>
  <c r="F232" i="28"/>
  <c r="W232" i="28"/>
  <c r="P232" i="28"/>
  <c r="AI232" i="28"/>
  <c r="C232" i="28"/>
  <c r="AG232" i="28"/>
  <c r="G232" i="28"/>
  <c r="U232" i="28"/>
  <c r="AB232" i="28"/>
  <c r="H232" i="28"/>
  <c r="Y232" i="28"/>
  <c r="AA156" i="28"/>
  <c r="F156" i="28"/>
  <c r="AJ156" i="28"/>
  <c r="P156" i="28"/>
  <c r="H156" i="28"/>
  <c r="B156" i="28"/>
  <c r="AH156" i="28"/>
  <c r="S156" i="28"/>
  <c r="AI156" i="28"/>
  <c r="R156" i="28"/>
  <c r="AF156" i="28"/>
  <c r="AE156" i="28"/>
  <c r="L156" i="28"/>
  <c r="V156" i="28"/>
  <c r="E156" i="28"/>
  <c r="T156" i="28"/>
  <c r="Z156" i="28"/>
  <c r="C156" i="28"/>
  <c r="U156" i="28"/>
  <c r="O156" i="28"/>
  <c r="AG156" i="28"/>
  <c r="AC156" i="28"/>
  <c r="W156" i="28"/>
  <c r="G156" i="28"/>
  <c r="K156" i="28"/>
  <c r="X156" i="28"/>
  <c r="Q156" i="28"/>
  <c r="AB156" i="28"/>
  <c r="Y156" i="28"/>
  <c r="AD156" i="28"/>
  <c r="D156" i="28"/>
  <c r="N156" i="28"/>
  <c r="M156" i="28"/>
  <c r="G168" i="28"/>
  <c r="F168" i="28"/>
  <c r="AH168" i="28"/>
  <c r="S168" i="28"/>
  <c r="B168" i="28"/>
  <c r="AJ168" i="28"/>
  <c r="AF168" i="28"/>
  <c r="O168" i="28"/>
  <c r="R168" i="28"/>
  <c r="AB168" i="28"/>
  <c r="E168" i="28"/>
  <c r="H168" i="28"/>
  <c r="D168" i="28"/>
  <c r="Z168" i="28"/>
  <c r="AA168" i="28"/>
  <c r="AC168" i="28"/>
  <c r="Q168" i="28"/>
  <c r="AE168" i="28"/>
  <c r="L168" i="28"/>
  <c r="V168" i="28"/>
  <c r="W168" i="28"/>
  <c r="AI168" i="28"/>
  <c r="U168" i="28"/>
  <c r="X168" i="28"/>
  <c r="C168" i="28"/>
  <c r="AD168" i="28"/>
  <c r="AG168" i="28"/>
  <c r="T168" i="28"/>
  <c r="P168" i="28"/>
  <c r="K168" i="28"/>
  <c r="Y168" i="28"/>
  <c r="N168" i="28"/>
  <c r="M168" i="28"/>
  <c r="G217" i="28"/>
  <c r="AA217" i="28"/>
  <c r="K217" i="28"/>
  <c r="AB217" i="28"/>
  <c r="N217" i="28"/>
  <c r="AF217" i="28"/>
  <c r="P217" i="28"/>
  <c r="E217" i="28"/>
  <c r="AI217" i="28"/>
  <c r="AH217" i="28"/>
  <c r="M217" i="28"/>
  <c r="Y217" i="28"/>
  <c r="F217" i="28"/>
  <c r="Z217" i="28"/>
  <c r="AD217" i="28"/>
  <c r="AE217" i="28"/>
  <c r="R217" i="28"/>
  <c r="V217" i="28"/>
  <c r="X217" i="28"/>
  <c r="S217" i="28"/>
  <c r="L217" i="28"/>
  <c r="H217" i="28"/>
  <c r="D217" i="28"/>
  <c r="AJ217" i="28"/>
  <c r="B217" i="28"/>
  <c r="C217" i="28"/>
  <c r="Q217" i="28"/>
  <c r="AC217" i="28"/>
  <c r="AG217" i="28"/>
  <c r="O217" i="28"/>
  <c r="U217" i="28"/>
  <c r="T217" i="28"/>
  <c r="W217" i="28"/>
  <c r="U285" i="28"/>
  <c r="M285" i="28"/>
  <c r="AJ285" i="28"/>
  <c r="T285" i="28"/>
  <c r="AA285" i="28"/>
  <c r="AE285" i="28"/>
  <c r="D285" i="28"/>
  <c r="G285" i="28"/>
  <c r="AC285" i="28"/>
  <c r="X285" i="28"/>
  <c r="AH285" i="28"/>
  <c r="V285" i="28"/>
  <c r="B285" i="28"/>
  <c r="E285" i="28"/>
  <c r="AD285" i="28"/>
  <c r="AB285" i="28"/>
  <c r="S285" i="28"/>
  <c r="Z285" i="28"/>
  <c r="O285" i="28"/>
  <c r="W285" i="28"/>
  <c r="AI285" i="28"/>
  <c r="AG285" i="28"/>
  <c r="R285" i="28"/>
  <c r="L285" i="28"/>
  <c r="C285" i="28"/>
  <c r="AF285" i="28"/>
  <c r="F285" i="28"/>
  <c r="Y285" i="28"/>
  <c r="H285" i="28"/>
  <c r="P285" i="28"/>
  <c r="K285" i="28"/>
  <c r="Q285" i="28"/>
  <c r="N285" i="28"/>
  <c r="S47" i="28"/>
  <c r="K47" i="28"/>
  <c r="AG47" i="28"/>
  <c r="Y47" i="28"/>
  <c r="AC47" i="28"/>
  <c r="W47" i="28"/>
  <c r="AF47" i="28"/>
  <c r="G47" i="28"/>
  <c r="D47" i="28"/>
  <c r="T47" i="28"/>
  <c r="AH47" i="28"/>
  <c r="Q47" i="28"/>
  <c r="O47" i="28"/>
  <c r="AD47" i="28"/>
  <c r="AE47" i="28"/>
  <c r="P47" i="28"/>
  <c r="AB47" i="28"/>
  <c r="L47" i="28"/>
  <c r="E47" i="28"/>
  <c r="AJ47" i="28"/>
  <c r="U47" i="28"/>
  <c r="F47" i="28"/>
  <c r="B47" i="28"/>
  <c r="H47" i="28"/>
  <c r="AA47" i="28"/>
  <c r="V47" i="28"/>
  <c r="AI47" i="28"/>
  <c r="M47" i="28"/>
  <c r="Z47" i="28"/>
  <c r="R47" i="28"/>
  <c r="C47" i="28"/>
  <c r="N47" i="28"/>
  <c r="X47" i="28"/>
  <c r="Q55" i="28"/>
  <c r="L55" i="28"/>
  <c r="M55" i="28"/>
  <c r="V55" i="28"/>
  <c r="U55" i="28"/>
  <c r="E55" i="28"/>
  <c r="AC55" i="28"/>
  <c r="F55" i="28"/>
  <c r="AA55" i="28"/>
  <c r="Y55" i="28"/>
  <c r="S55" i="28"/>
  <c r="T55" i="28"/>
  <c r="Z55" i="28"/>
  <c r="P55" i="28"/>
  <c r="B55" i="28"/>
  <c r="AD55" i="28"/>
  <c r="AG55" i="28"/>
  <c r="N55" i="28"/>
  <c r="R55" i="28"/>
  <c r="X55" i="28"/>
  <c r="D55" i="28"/>
  <c r="AB55" i="28"/>
  <c r="O55" i="28"/>
  <c r="K55" i="28"/>
  <c r="W55" i="28"/>
  <c r="AH55" i="28"/>
  <c r="H55" i="28"/>
  <c r="G55" i="28"/>
  <c r="AI55" i="28"/>
  <c r="AJ55" i="28"/>
  <c r="C55" i="28"/>
  <c r="AF55" i="28"/>
  <c r="AE55" i="28"/>
  <c r="AB182" i="28"/>
  <c r="AE182" i="28"/>
  <c r="B182" i="28"/>
  <c r="C182" i="28"/>
  <c r="L182" i="28"/>
  <c r="AC182" i="28"/>
  <c r="X182" i="28"/>
  <c r="V182" i="28"/>
  <c r="F182" i="28"/>
  <c r="AH182" i="28"/>
  <c r="AG182" i="28"/>
  <c r="Z182" i="28"/>
  <c r="AJ182" i="28"/>
  <c r="Q182" i="28"/>
  <c r="Y182" i="28"/>
  <c r="R182" i="28"/>
  <c r="T182" i="28"/>
  <c r="K182" i="28"/>
  <c r="P182" i="28"/>
  <c r="AF182" i="28"/>
  <c r="S182" i="28"/>
  <c r="W182" i="28"/>
  <c r="D182" i="28"/>
  <c r="E182" i="28"/>
  <c r="O182" i="28"/>
  <c r="AI182" i="28"/>
  <c r="AD182" i="28"/>
  <c r="AA182" i="28"/>
  <c r="U182" i="28"/>
  <c r="H182" i="28"/>
  <c r="G182" i="28"/>
  <c r="N182" i="28"/>
  <c r="M182" i="28"/>
  <c r="AC210" i="28"/>
  <c r="S210" i="28"/>
  <c r="C210" i="28"/>
  <c r="Y210" i="28"/>
  <c r="X210" i="28"/>
  <c r="V210" i="28"/>
  <c r="R210" i="28"/>
  <c r="P210" i="28"/>
  <c r="H210" i="28"/>
  <c r="AB210" i="28"/>
  <c r="Z210" i="28"/>
  <c r="D210" i="28"/>
  <c r="U210" i="28"/>
  <c r="AF210" i="28"/>
  <c r="M210" i="28"/>
  <c r="AD210" i="28"/>
  <c r="AE210" i="28"/>
  <c r="L210" i="28"/>
  <c r="K210" i="28"/>
  <c r="AI210" i="28"/>
  <c r="E210" i="28"/>
  <c r="N210" i="28"/>
  <c r="Q210" i="28"/>
  <c r="AG210" i="28"/>
  <c r="G210" i="28"/>
  <c r="F210" i="28"/>
  <c r="W210" i="28"/>
  <c r="T210" i="28"/>
  <c r="AJ210" i="28"/>
  <c r="O210" i="28"/>
  <c r="B210" i="28"/>
  <c r="AH210" i="28"/>
  <c r="AA210" i="28"/>
  <c r="B247" i="28"/>
  <c r="Y247" i="28"/>
  <c r="M247" i="28"/>
  <c r="AH247" i="28"/>
  <c r="Q247" i="28"/>
  <c r="Z247" i="28"/>
  <c r="D247" i="28"/>
  <c r="AJ247" i="28"/>
  <c r="X247" i="28"/>
  <c r="AA247" i="28"/>
  <c r="L247" i="28"/>
  <c r="K247" i="28"/>
  <c r="O247" i="28"/>
  <c r="AB247" i="28"/>
  <c r="AE247" i="28"/>
  <c r="W247" i="28"/>
  <c r="E247" i="28"/>
  <c r="AF247" i="28"/>
  <c r="P247" i="28"/>
  <c r="G247" i="28"/>
  <c r="R247" i="28"/>
  <c r="F247" i="28"/>
  <c r="H247" i="28"/>
  <c r="C247" i="28"/>
  <c r="V247" i="28"/>
  <c r="AG247" i="28"/>
  <c r="T247" i="28"/>
  <c r="AD247" i="28"/>
  <c r="S247" i="28"/>
  <c r="U247" i="28"/>
  <c r="AI247" i="28"/>
  <c r="N247" i="28"/>
  <c r="AC247" i="28"/>
  <c r="C107" i="28"/>
  <c r="W107" i="28"/>
  <c r="H107" i="28"/>
  <c r="E107" i="28"/>
  <c r="B107" i="28"/>
  <c r="AI107" i="28"/>
  <c r="AC107" i="28"/>
  <c r="T107" i="28"/>
  <c r="AE107" i="28"/>
  <c r="AF107" i="28"/>
  <c r="U107" i="28"/>
  <c r="F107" i="28"/>
  <c r="R107" i="28"/>
  <c r="AH107" i="28"/>
  <c r="Q107" i="28"/>
  <c r="AA107" i="28"/>
  <c r="AB107" i="28"/>
  <c r="Y107" i="28"/>
  <c r="D107" i="28"/>
  <c r="G107" i="28"/>
  <c r="AJ107" i="28"/>
  <c r="V107" i="28"/>
  <c r="AD107" i="28"/>
  <c r="K107" i="28"/>
  <c r="S107" i="28"/>
  <c r="AG107" i="28"/>
  <c r="P107" i="28"/>
  <c r="O107" i="28"/>
  <c r="L107" i="28"/>
  <c r="X107" i="28"/>
  <c r="Z107" i="28"/>
  <c r="M107" i="28"/>
  <c r="N107" i="28"/>
  <c r="F38" i="28"/>
  <c r="D38" i="28"/>
  <c r="AH38" i="28"/>
  <c r="K38" i="28"/>
  <c r="AI38" i="28"/>
  <c r="S38" i="28"/>
  <c r="N38" i="28"/>
  <c r="T38" i="28"/>
  <c r="AE38" i="28"/>
  <c r="AA38" i="28"/>
  <c r="Q38" i="28"/>
  <c r="U38" i="28"/>
  <c r="AC38" i="28"/>
  <c r="H38" i="28"/>
  <c r="M38" i="28"/>
  <c r="AG38" i="28"/>
  <c r="B38" i="28"/>
  <c r="AJ38" i="28"/>
  <c r="Y38" i="28"/>
  <c r="P38" i="28"/>
  <c r="E38" i="28"/>
  <c r="X38" i="28"/>
  <c r="R38" i="28"/>
  <c r="AB38" i="28"/>
  <c r="G38" i="28"/>
  <c r="C38" i="28"/>
  <c r="Z38" i="28"/>
  <c r="O38" i="28"/>
  <c r="W38" i="28"/>
  <c r="AF38" i="28"/>
  <c r="L38" i="28"/>
  <c r="AD38" i="28"/>
  <c r="V38" i="28"/>
  <c r="N215" i="28"/>
  <c r="O215" i="28"/>
  <c r="Y215" i="28"/>
  <c r="L215" i="28"/>
  <c r="Z215" i="28"/>
  <c r="X215" i="28"/>
  <c r="P215" i="28"/>
  <c r="W215" i="28"/>
  <c r="B215" i="28"/>
  <c r="AC215" i="28"/>
  <c r="AI215" i="28"/>
  <c r="D215" i="28"/>
  <c r="H215" i="28"/>
  <c r="AA215" i="28"/>
  <c r="S215" i="28"/>
  <c r="AD215" i="28"/>
  <c r="AG215" i="28"/>
  <c r="R215" i="28"/>
  <c r="F215" i="28"/>
  <c r="AJ215" i="28"/>
  <c r="C215" i="28"/>
  <c r="AH215" i="28"/>
  <c r="AB215" i="28"/>
  <c r="E215" i="28"/>
  <c r="Q215" i="28"/>
  <c r="AF215" i="28"/>
  <c r="AE215" i="28"/>
  <c r="M215" i="28"/>
  <c r="U215" i="28"/>
  <c r="V215" i="28"/>
  <c r="T215" i="28"/>
  <c r="K215" i="28"/>
  <c r="G215" i="28"/>
  <c r="AG126" i="28"/>
  <c r="E126" i="28"/>
  <c r="AJ126" i="28"/>
  <c r="X126" i="28"/>
  <c r="AI126" i="28"/>
  <c r="Z126" i="28"/>
  <c r="H126" i="28"/>
  <c r="B126" i="28"/>
  <c r="AA126" i="28"/>
  <c r="AH126" i="28"/>
  <c r="AF126" i="28"/>
  <c r="C126" i="28"/>
  <c r="AC126" i="28"/>
  <c r="L126" i="28"/>
  <c r="G126" i="28"/>
  <c r="P126" i="28"/>
  <c r="Y126" i="28"/>
  <c r="Q126" i="28"/>
  <c r="D126" i="28"/>
  <c r="K126" i="28"/>
  <c r="R126" i="28"/>
  <c r="AD126" i="28"/>
  <c r="AE126" i="28"/>
  <c r="T126" i="28"/>
  <c r="V126" i="28"/>
  <c r="AB126" i="28"/>
  <c r="U126" i="28"/>
  <c r="O126" i="28"/>
  <c r="S126" i="28"/>
  <c r="F126" i="28"/>
  <c r="W126" i="28"/>
  <c r="N126" i="28"/>
  <c r="M126" i="28"/>
  <c r="Q112" i="28"/>
  <c r="K112" i="28"/>
  <c r="G112" i="28"/>
  <c r="AJ112" i="28"/>
  <c r="V112" i="28"/>
  <c r="L112" i="28"/>
  <c r="AE112" i="28"/>
  <c r="U112" i="28"/>
  <c r="P112" i="28"/>
  <c r="T112" i="28"/>
  <c r="Z112" i="28"/>
  <c r="C112" i="28"/>
  <c r="AI112" i="28"/>
  <c r="B112" i="28"/>
  <c r="AB112" i="28"/>
  <c r="AG112" i="28"/>
  <c r="X112" i="28"/>
  <c r="E112" i="28"/>
  <c r="AA112" i="28"/>
  <c r="D112" i="28"/>
  <c r="H112" i="28"/>
  <c r="AC112" i="28"/>
  <c r="Y112" i="28"/>
  <c r="S112" i="28"/>
  <c r="F112" i="28"/>
  <c r="AH112" i="28"/>
  <c r="O112" i="28"/>
  <c r="AD112" i="28"/>
  <c r="AF112" i="28"/>
  <c r="W112" i="28"/>
  <c r="R112" i="28"/>
  <c r="N112" i="28"/>
  <c r="M112" i="28"/>
  <c r="AI162" i="28"/>
  <c r="S162" i="28"/>
  <c r="V162" i="28"/>
  <c r="Y162" i="28"/>
  <c r="Q162" i="28"/>
  <c r="R162" i="28"/>
  <c r="L162" i="28"/>
  <c r="AG162" i="28"/>
  <c r="H162" i="28"/>
  <c r="C162" i="28"/>
  <c r="G162" i="28"/>
  <c r="D162" i="28"/>
  <c r="AE162" i="28"/>
  <c r="AJ162" i="28"/>
  <c r="T162" i="28"/>
  <c r="E162" i="28"/>
  <c r="AH162" i="28"/>
  <c r="X162" i="28"/>
  <c r="AD162" i="28"/>
  <c r="K162" i="28"/>
  <c r="F162" i="28"/>
  <c r="AB162" i="28"/>
  <c r="P162" i="28"/>
  <c r="AF162" i="28"/>
  <c r="B162" i="28"/>
  <c r="AA162" i="28"/>
  <c r="AC162" i="28"/>
  <c r="W162" i="28"/>
  <c r="Z162" i="28"/>
  <c r="U162" i="28"/>
  <c r="O162" i="28"/>
  <c r="M162" i="28"/>
  <c r="N162" i="28"/>
  <c r="AB76" i="35"/>
  <c r="W76" i="35"/>
  <c r="AU89" i="35"/>
  <c r="AZ89" i="35"/>
  <c r="AZ57" i="35"/>
  <c r="AU57" i="35"/>
  <c r="AB68" i="35"/>
  <c r="W68" i="35"/>
  <c r="W44" i="35"/>
  <c r="AB44" i="35"/>
  <c r="AU38" i="35"/>
  <c r="AZ38" i="35"/>
  <c r="AZ32" i="35"/>
  <c r="AU32" i="35"/>
  <c r="AU81" i="35"/>
  <c r="AZ81" i="35"/>
  <c r="AU90" i="35"/>
  <c r="AZ90" i="35"/>
  <c r="AZ47" i="35"/>
  <c r="AU47" i="35"/>
  <c r="AZ39" i="35"/>
  <c r="AU39" i="35"/>
  <c r="W98" i="35"/>
  <c r="AB98" i="35"/>
  <c r="AB23" i="35"/>
  <c r="W23" i="35"/>
  <c r="AZ7" i="35"/>
  <c r="AU7" i="35"/>
  <c r="AZ64" i="35"/>
  <c r="AU64" i="35"/>
  <c r="AU63" i="35"/>
  <c r="AZ63" i="35"/>
  <c r="AZ91" i="35"/>
  <c r="AU91" i="35"/>
  <c r="AA218" i="28"/>
  <c r="V218" i="28"/>
  <c r="M218" i="28"/>
  <c r="R218" i="28"/>
  <c r="L218" i="28"/>
  <c r="AG218" i="28"/>
  <c r="B218" i="28"/>
  <c r="AC218" i="28"/>
  <c r="G218" i="28"/>
  <c r="Z218" i="28"/>
  <c r="U218" i="28"/>
  <c r="T218" i="28"/>
  <c r="O218" i="28"/>
  <c r="P218" i="28"/>
  <c r="AE218" i="28"/>
  <c r="N218" i="28"/>
  <c r="AD218" i="28"/>
  <c r="S218" i="28"/>
  <c r="W218" i="28"/>
  <c r="AH218" i="28"/>
  <c r="F218" i="28"/>
  <c r="AI218" i="28"/>
  <c r="K218" i="28"/>
  <c r="E218" i="28"/>
  <c r="Y218" i="28"/>
  <c r="C218" i="28"/>
  <c r="AJ218" i="28"/>
  <c r="AF218" i="28"/>
  <c r="X218" i="28"/>
  <c r="AB218" i="28"/>
  <c r="Q218" i="28"/>
  <c r="H218" i="28"/>
  <c r="D218" i="28"/>
  <c r="S35" i="28"/>
  <c r="L35" i="28"/>
  <c r="V35" i="28"/>
  <c r="F35" i="28"/>
  <c r="AB35" i="28"/>
  <c r="AH35" i="28"/>
  <c r="G35" i="28"/>
  <c r="C35" i="28"/>
  <c r="AD35" i="28"/>
  <c r="AF35" i="28"/>
  <c r="D35" i="28"/>
  <c r="E35" i="28"/>
  <c r="AG35" i="28"/>
  <c r="Q35" i="28"/>
  <c r="AI35" i="28"/>
  <c r="P35" i="28"/>
  <c r="N35" i="28"/>
  <c r="U35" i="28"/>
  <c r="Y35" i="28"/>
  <c r="M35" i="28"/>
  <c r="AC35" i="28"/>
  <c r="T35" i="28"/>
  <c r="O35" i="28"/>
  <c r="W35" i="28"/>
  <c r="AA35" i="28"/>
  <c r="Z35" i="28"/>
  <c r="AE35" i="28"/>
  <c r="K35" i="28"/>
  <c r="B35" i="28"/>
  <c r="H35" i="28"/>
  <c r="AJ35" i="28"/>
  <c r="X35" i="28"/>
  <c r="R35" i="28"/>
  <c r="O295" i="28"/>
  <c r="G295" i="28"/>
  <c r="M295" i="28"/>
  <c r="R295" i="28"/>
  <c r="K295" i="28"/>
  <c r="AG295" i="28"/>
  <c r="Z295" i="28"/>
  <c r="E295" i="28"/>
  <c r="Y295" i="28"/>
  <c r="H295" i="28"/>
  <c r="B295" i="28"/>
  <c r="AC295" i="28"/>
  <c r="AH295" i="28"/>
  <c r="AF295" i="28"/>
  <c r="L295" i="28"/>
  <c r="AJ295" i="28"/>
  <c r="C295" i="28"/>
  <c r="AD295" i="28"/>
  <c r="D295" i="28"/>
  <c r="T295" i="28"/>
  <c r="S295" i="28"/>
  <c r="N295" i="28"/>
  <c r="AI295" i="28"/>
  <c r="U295" i="28"/>
  <c r="Q295" i="28"/>
  <c r="AE295" i="28"/>
  <c r="P295" i="28"/>
  <c r="V295" i="28"/>
  <c r="AA295" i="28"/>
  <c r="X295" i="28"/>
  <c r="F295" i="28"/>
  <c r="AB295" i="28"/>
  <c r="W295" i="28"/>
  <c r="AF134" i="28"/>
  <c r="AH134" i="28"/>
  <c r="AD134" i="28"/>
  <c r="H134" i="28"/>
  <c r="G134" i="28"/>
  <c r="S134" i="28"/>
  <c r="D134" i="28"/>
  <c r="AI134" i="28"/>
  <c r="C134" i="28"/>
  <c r="X134" i="28"/>
  <c r="W134" i="28"/>
  <c r="AC134" i="28"/>
  <c r="U134" i="28"/>
  <c r="F134" i="28"/>
  <c r="E134" i="28"/>
  <c r="AA134" i="28"/>
  <c r="AJ134" i="28"/>
  <c r="AG134" i="28"/>
  <c r="K134" i="28"/>
  <c r="V134" i="28"/>
  <c r="AB134" i="28"/>
  <c r="B134" i="28"/>
  <c r="Q134" i="28"/>
  <c r="Y134" i="28"/>
  <c r="P134" i="28"/>
  <c r="R134" i="28"/>
  <c r="L134" i="28"/>
  <c r="AE134" i="28"/>
  <c r="O134" i="28"/>
  <c r="T134" i="28"/>
  <c r="Z134" i="28"/>
  <c r="M134" i="28"/>
  <c r="N134" i="28"/>
  <c r="Y83" i="28"/>
  <c r="S83" i="28"/>
  <c r="AD83" i="28"/>
  <c r="N83" i="28"/>
  <c r="F83" i="28"/>
  <c r="O83" i="28"/>
  <c r="Z83" i="28"/>
  <c r="B83" i="28"/>
  <c r="AF83" i="28"/>
  <c r="M83" i="28"/>
  <c r="W83" i="28"/>
  <c r="R83" i="28"/>
  <c r="C83" i="28"/>
  <c r="V83" i="28"/>
  <c r="AB83" i="28"/>
  <c r="AC83" i="28"/>
  <c r="E83" i="28"/>
  <c r="U83" i="28"/>
  <c r="AH83" i="28"/>
  <c r="X83" i="28"/>
  <c r="P83" i="28"/>
  <c r="D83" i="28"/>
  <c r="H83" i="28"/>
  <c r="AA83" i="28"/>
  <c r="AI83" i="28"/>
  <c r="T83" i="28"/>
  <c r="AJ83" i="28"/>
  <c r="G83" i="28"/>
  <c r="AE83" i="28"/>
  <c r="AG83" i="28"/>
  <c r="Q83" i="28"/>
  <c r="K83" i="28"/>
  <c r="L83" i="28"/>
  <c r="N290" i="28"/>
  <c r="P290" i="28"/>
  <c r="AG290" i="28"/>
  <c r="E290" i="28"/>
  <c r="AI290" i="28"/>
  <c r="L290" i="28"/>
  <c r="X290" i="28"/>
  <c r="AA290" i="28"/>
  <c r="S290" i="28"/>
  <c r="AF290" i="28"/>
  <c r="Q290" i="28"/>
  <c r="AH290" i="28"/>
  <c r="U290" i="28"/>
  <c r="AE290" i="28"/>
  <c r="G290" i="28"/>
  <c r="B290" i="28"/>
  <c r="Z290" i="28"/>
  <c r="AD290" i="28"/>
  <c r="AC290" i="28"/>
  <c r="AB290" i="28"/>
  <c r="R290" i="28"/>
  <c r="V290" i="28"/>
  <c r="M290" i="28"/>
  <c r="W290" i="28"/>
  <c r="H290" i="28"/>
  <c r="T290" i="28"/>
  <c r="C290" i="28"/>
  <c r="K290" i="28"/>
  <c r="AJ290" i="28"/>
  <c r="D290" i="28"/>
  <c r="O290" i="28"/>
  <c r="Y290" i="28"/>
  <c r="F290" i="28"/>
  <c r="V226" i="28"/>
  <c r="Y226" i="28"/>
  <c r="P226" i="28"/>
  <c r="W226" i="28"/>
  <c r="AE226" i="28"/>
  <c r="AF226" i="28"/>
  <c r="AI226" i="28"/>
  <c r="C226" i="28"/>
  <c r="AA226" i="28"/>
  <c r="D226" i="28"/>
  <c r="B226" i="28"/>
  <c r="AH226" i="28"/>
  <c r="M226" i="28"/>
  <c r="H226" i="28"/>
  <c r="AB226" i="28"/>
  <c r="E226" i="28"/>
  <c r="AC226" i="28"/>
  <c r="T226" i="28"/>
  <c r="Q226" i="28"/>
  <c r="N226" i="28"/>
  <c r="K226" i="28"/>
  <c r="X226" i="28"/>
  <c r="F226" i="28"/>
  <c r="U226" i="28"/>
  <c r="L226" i="28"/>
  <c r="AG226" i="28"/>
  <c r="AD226" i="28"/>
  <c r="S226" i="28"/>
  <c r="G226" i="28"/>
  <c r="AJ226" i="28"/>
  <c r="R226" i="28"/>
  <c r="Z226" i="28"/>
  <c r="O226" i="28"/>
  <c r="N207" i="28"/>
  <c r="M207" i="28"/>
  <c r="R207" i="28"/>
  <c r="AE207" i="28"/>
  <c r="V207" i="28"/>
  <c r="AJ207" i="28"/>
  <c r="G207" i="28"/>
  <c r="O207" i="28"/>
  <c r="Q207" i="28"/>
  <c r="H207" i="28"/>
  <c r="E207" i="28"/>
  <c r="AC207" i="28"/>
  <c r="T207" i="28"/>
  <c r="AF207" i="28"/>
  <c r="AH207" i="28"/>
  <c r="Y207" i="28"/>
  <c r="AG207" i="28"/>
  <c r="F207" i="28"/>
  <c r="P207" i="28"/>
  <c r="W207" i="28"/>
  <c r="AB207" i="28"/>
  <c r="Z207" i="28"/>
  <c r="AA207" i="28"/>
  <c r="X207" i="28"/>
  <c r="U207" i="28"/>
  <c r="D207" i="28"/>
  <c r="K207" i="28"/>
  <c r="L207" i="28"/>
  <c r="AD207" i="28"/>
  <c r="C207" i="28"/>
  <c r="AI207" i="28"/>
  <c r="B207" i="28"/>
  <c r="S207" i="28"/>
  <c r="H280" i="28"/>
  <c r="AJ280" i="28"/>
  <c r="X280" i="28"/>
  <c r="T280" i="28"/>
  <c r="W280" i="28"/>
  <c r="AG280" i="28"/>
  <c r="F280" i="28"/>
  <c r="R280" i="28"/>
  <c r="U280" i="28"/>
  <c r="C280" i="28"/>
  <c r="AA280" i="28"/>
  <c r="AD280" i="28"/>
  <c r="AE280" i="28"/>
  <c r="AB280" i="28"/>
  <c r="V280" i="28"/>
  <c r="AF280" i="28"/>
  <c r="P280" i="28"/>
  <c r="N280" i="28"/>
  <c r="AH280" i="28"/>
  <c r="S280" i="28"/>
  <c r="G280" i="28"/>
  <c r="K280" i="28"/>
  <c r="AI280" i="28"/>
  <c r="E280" i="28"/>
  <c r="Z280" i="28"/>
  <c r="AC280" i="28"/>
  <c r="Q280" i="28"/>
  <c r="D280" i="28"/>
  <c r="O280" i="28"/>
  <c r="Y280" i="28"/>
  <c r="B280" i="28"/>
  <c r="M280" i="28"/>
  <c r="L280" i="28"/>
  <c r="O161" i="28"/>
  <c r="AG161" i="28"/>
  <c r="B161" i="28"/>
  <c r="K161" i="28"/>
  <c r="AH161" i="28"/>
  <c r="W161" i="28"/>
  <c r="H161" i="28"/>
  <c r="X161" i="28"/>
  <c r="Q161" i="28"/>
  <c r="AC161" i="28"/>
  <c r="F161" i="28"/>
  <c r="R161" i="28"/>
  <c r="Y161" i="28"/>
  <c r="AA161" i="28"/>
  <c r="U161" i="28"/>
  <c r="AF161" i="28"/>
  <c r="P161" i="28"/>
  <c r="AJ161" i="28"/>
  <c r="L161" i="28"/>
  <c r="AB161" i="28"/>
  <c r="AE161" i="28"/>
  <c r="AD161" i="28"/>
  <c r="C161" i="28"/>
  <c r="D161" i="28"/>
  <c r="T161" i="28"/>
  <c r="Z161" i="28"/>
  <c r="V161" i="28"/>
  <c r="E161" i="28"/>
  <c r="S161" i="28"/>
  <c r="G161" i="28"/>
  <c r="AI161" i="28"/>
  <c r="N161" i="28"/>
  <c r="M161" i="28"/>
  <c r="P190" i="28"/>
  <c r="AH190" i="28"/>
  <c r="U190" i="28"/>
  <c r="AD190" i="28"/>
  <c r="G190" i="28"/>
  <c r="V190" i="28"/>
  <c r="Q190" i="28"/>
  <c r="AC190" i="28"/>
  <c r="D190" i="28"/>
  <c r="H190" i="28"/>
  <c r="AF190" i="28"/>
  <c r="Z190" i="28"/>
  <c r="T190" i="28"/>
  <c r="AA190" i="28"/>
  <c r="S190" i="28"/>
  <c r="Y190" i="28"/>
  <c r="AE190" i="28"/>
  <c r="C190" i="28"/>
  <c r="K190" i="28"/>
  <c r="AB190" i="28"/>
  <c r="AG190" i="28"/>
  <c r="AJ190" i="28"/>
  <c r="E190" i="28"/>
  <c r="F190" i="28"/>
  <c r="B190" i="28"/>
  <c r="L190" i="28"/>
  <c r="AI190" i="28"/>
  <c r="O190" i="28"/>
  <c r="X190" i="28"/>
  <c r="W190" i="28"/>
  <c r="R190" i="28"/>
  <c r="N190" i="28"/>
  <c r="M190" i="28"/>
  <c r="X163" i="28"/>
  <c r="AG163" i="28"/>
  <c r="AI163" i="28"/>
  <c r="AE163" i="28"/>
  <c r="Z163" i="28"/>
  <c r="B163" i="28"/>
  <c r="Y163" i="28"/>
  <c r="P163" i="28"/>
  <c r="S163" i="28"/>
  <c r="L163" i="28"/>
  <c r="AB163" i="28"/>
  <c r="W163" i="28"/>
  <c r="T163" i="28"/>
  <c r="AH163" i="28"/>
  <c r="R163" i="28"/>
  <c r="D163" i="28"/>
  <c r="G163" i="28"/>
  <c r="U163" i="28"/>
  <c r="K163" i="28"/>
  <c r="H163" i="28"/>
  <c r="V163" i="28"/>
  <c r="AC163" i="28"/>
  <c r="E163" i="28"/>
  <c r="Q163" i="28"/>
  <c r="C163" i="28"/>
  <c r="AF163" i="28"/>
  <c r="O163" i="28"/>
  <c r="AD163" i="28"/>
  <c r="AJ163" i="28"/>
  <c r="AA163" i="28"/>
  <c r="F163" i="28"/>
  <c r="M163" i="28"/>
  <c r="N163" i="28"/>
  <c r="E301" i="28"/>
  <c r="AE301" i="28"/>
  <c r="AF301" i="28"/>
  <c r="AC301" i="28"/>
  <c r="R301" i="28"/>
  <c r="X301" i="28"/>
  <c r="L301" i="28"/>
  <c r="M301" i="28"/>
  <c r="W301" i="28"/>
  <c r="AG301" i="28"/>
  <c r="G301" i="28"/>
  <c r="AH301" i="28"/>
  <c r="D301" i="28"/>
  <c r="AB301" i="28"/>
  <c r="K301" i="28"/>
  <c r="O301" i="28"/>
  <c r="S301" i="28"/>
  <c r="Z301" i="28"/>
  <c r="AJ301" i="28"/>
  <c r="B301" i="28"/>
  <c r="AA301" i="28"/>
  <c r="F301" i="28"/>
  <c r="U301" i="28"/>
  <c r="Y301" i="28"/>
  <c r="T301" i="28"/>
  <c r="H301" i="28"/>
  <c r="P301" i="28"/>
  <c r="C301" i="28"/>
  <c r="Q301" i="28"/>
  <c r="AD301" i="28"/>
  <c r="V301" i="28"/>
  <c r="N301" i="28"/>
  <c r="AI301" i="28"/>
  <c r="Z32" i="28"/>
  <c r="AD32" i="28"/>
  <c r="AJ32" i="28"/>
  <c r="AH32" i="28"/>
  <c r="O32" i="28"/>
  <c r="P32" i="28"/>
  <c r="K32" i="28"/>
  <c r="D32" i="28"/>
  <c r="AG32" i="28"/>
  <c r="C32" i="28"/>
  <c r="Q32" i="28"/>
  <c r="AB32" i="28"/>
  <c r="N32" i="28"/>
  <c r="AA32" i="28"/>
  <c r="G32" i="28"/>
  <c r="AE32" i="28"/>
  <c r="F32" i="28"/>
  <c r="T32" i="28"/>
  <c r="U32" i="28"/>
  <c r="X32" i="28"/>
  <c r="W32" i="28"/>
  <c r="V32" i="28"/>
  <c r="E32" i="28"/>
  <c r="B32" i="28"/>
  <c r="AF32" i="28"/>
  <c r="AI32" i="28"/>
  <c r="S32" i="28"/>
  <c r="AC32" i="28"/>
  <c r="R32" i="28"/>
  <c r="H32" i="28"/>
  <c r="M32" i="28"/>
  <c r="Y32" i="28"/>
  <c r="L32" i="28"/>
  <c r="H244" i="28"/>
  <c r="AD244" i="28"/>
  <c r="AH244" i="28"/>
  <c r="O244" i="28"/>
  <c r="AA244" i="28"/>
  <c r="Z244" i="28"/>
  <c r="E244" i="28"/>
  <c r="R244" i="28"/>
  <c r="M244" i="28"/>
  <c r="B244" i="28"/>
  <c r="W244" i="28"/>
  <c r="AG244" i="28"/>
  <c r="U244" i="28"/>
  <c r="L244" i="28"/>
  <c r="V244" i="28"/>
  <c r="N244" i="28"/>
  <c r="F244" i="28"/>
  <c r="X244" i="28"/>
  <c r="AI244" i="28"/>
  <c r="C244" i="28"/>
  <c r="AC244" i="28"/>
  <c r="AE244" i="28"/>
  <c r="D244" i="28"/>
  <c r="G244" i="28"/>
  <c r="Y244" i="28"/>
  <c r="AF244" i="28"/>
  <c r="T244" i="28"/>
  <c r="S244" i="28"/>
  <c r="AB244" i="28"/>
  <c r="Q244" i="28"/>
  <c r="K244" i="28"/>
  <c r="P244" i="28"/>
  <c r="AJ244" i="28"/>
  <c r="M260" i="28"/>
  <c r="O260" i="28"/>
  <c r="AF260" i="28"/>
  <c r="Y260" i="28"/>
  <c r="X260" i="28"/>
  <c r="AE260" i="28"/>
  <c r="D260" i="28"/>
  <c r="H260" i="28"/>
  <c r="Q260" i="28"/>
  <c r="E260" i="28"/>
  <c r="P260" i="28"/>
  <c r="W260" i="28"/>
  <c r="L260" i="28"/>
  <c r="U260" i="28"/>
  <c r="AC260" i="28"/>
  <c r="F260" i="28"/>
  <c r="AD260" i="28"/>
  <c r="G260" i="28"/>
  <c r="B260" i="28"/>
  <c r="AG260" i="28"/>
  <c r="T260" i="28"/>
  <c r="AI260" i="28"/>
  <c r="N260" i="28"/>
  <c r="K260" i="28"/>
  <c r="AJ260" i="28"/>
  <c r="V260" i="28"/>
  <c r="S260" i="28"/>
  <c r="C260" i="28"/>
  <c r="AH260" i="28"/>
  <c r="R260" i="28"/>
  <c r="AB260" i="28"/>
  <c r="AA260" i="28"/>
  <c r="Z260" i="28"/>
  <c r="X183" i="28"/>
  <c r="O183" i="28"/>
  <c r="Z183" i="28"/>
  <c r="AC183" i="28"/>
  <c r="R183" i="28"/>
  <c r="P183" i="28"/>
  <c r="AA183" i="28"/>
  <c r="G183" i="28"/>
  <c r="AG183" i="28"/>
  <c r="W183" i="28"/>
  <c r="H183" i="28"/>
  <c r="F183" i="28"/>
  <c r="AF183" i="28"/>
  <c r="B183" i="28"/>
  <c r="K183" i="28"/>
  <c r="E183" i="28"/>
  <c r="AB183" i="28"/>
  <c r="Q183" i="28"/>
  <c r="T183" i="28"/>
  <c r="S183" i="28"/>
  <c r="AE183" i="28"/>
  <c r="Y183" i="28"/>
  <c r="AI183" i="28"/>
  <c r="C183" i="28"/>
  <c r="V183" i="28"/>
  <c r="AJ183" i="28"/>
  <c r="D183" i="28"/>
  <c r="AD183" i="28"/>
  <c r="AH183" i="28"/>
  <c r="U183" i="28"/>
  <c r="L183" i="28"/>
  <c r="M183" i="28"/>
  <c r="N183" i="28"/>
  <c r="B36" i="28"/>
  <c r="L36" i="28"/>
  <c r="P36" i="28"/>
  <c r="Z36" i="28"/>
  <c r="K36" i="28"/>
  <c r="G36" i="28"/>
  <c r="AA36" i="28"/>
  <c r="E36" i="28"/>
  <c r="F36" i="28"/>
  <c r="AH36" i="28"/>
  <c r="O36" i="28"/>
  <c r="AB36" i="28"/>
  <c r="Q36" i="28"/>
  <c r="C36" i="28"/>
  <c r="AE36" i="28"/>
  <c r="N36" i="28"/>
  <c r="AF36" i="28"/>
  <c r="AJ36" i="28"/>
  <c r="S36" i="28"/>
  <c r="AG36" i="28"/>
  <c r="AD36" i="28"/>
  <c r="AI36" i="28"/>
  <c r="D36" i="28"/>
  <c r="AC36" i="28"/>
  <c r="T36" i="28"/>
  <c r="H36" i="28"/>
  <c r="X36" i="28"/>
  <c r="U36" i="28"/>
  <c r="V36" i="28"/>
  <c r="W36" i="28"/>
  <c r="M36" i="28"/>
  <c r="R36" i="28"/>
  <c r="Y36" i="28"/>
  <c r="AZ15" i="35"/>
  <c r="AU15" i="35"/>
  <c r="W56" i="35"/>
  <c r="AB56" i="35"/>
  <c r="AU73" i="35"/>
  <c r="AZ73" i="35"/>
  <c r="W38" i="35"/>
  <c r="AB38" i="35"/>
  <c r="AZ43" i="35"/>
  <c r="AU43" i="35"/>
  <c r="AU53" i="35"/>
  <c r="AZ53" i="35"/>
  <c r="W36" i="35"/>
  <c r="AB36" i="35"/>
  <c r="AU8" i="35"/>
  <c r="AZ8" i="35"/>
  <c r="AB33" i="35"/>
  <c r="W33" i="35"/>
  <c r="W143" i="28"/>
  <c r="O143" i="28"/>
  <c r="AD143" i="28"/>
  <c r="AJ143" i="28"/>
  <c r="H143" i="28"/>
  <c r="T143" i="28"/>
  <c r="G143" i="28"/>
  <c r="Z143" i="28"/>
  <c r="AI143" i="28"/>
  <c r="L143" i="28"/>
  <c r="K143" i="28"/>
  <c r="AG143" i="28"/>
  <c r="C143" i="28"/>
  <c r="U143" i="28"/>
  <c r="D143" i="28"/>
  <c r="Q143" i="28"/>
  <c r="AH143" i="28"/>
  <c r="AB143" i="28"/>
  <c r="S143" i="28"/>
  <c r="Y143" i="28"/>
  <c r="F143" i="28"/>
  <c r="V143" i="28"/>
  <c r="B143" i="28"/>
  <c r="AC143" i="28"/>
  <c r="R143" i="28"/>
  <c r="AA143" i="28"/>
  <c r="X143" i="28"/>
  <c r="E143" i="28"/>
  <c r="AE143" i="28"/>
  <c r="P143" i="28"/>
  <c r="AF143" i="28"/>
  <c r="N143" i="28"/>
  <c r="M143" i="28"/>
  <c r="G172" i="28"/>
  <c r="Q172" i="28"/>
  <c r="U172" i="28"/>
  <c r="X172" i="28"/>
  <c r="AF172" i="28"/>
  <c r="W172" i="28"/>
  <c r="H172" i="28"/>
  <c r="Y172" i="28"/>
  <c r="AD172" i="28"/>
  <c r="AH172" i="28"/>
  <c r="AB172" i="28"/>
  <c r="Z172" i="28"/>
  <c r="AA172" i="28"/>
  <c r="E172" i="28"/>
  <c r="F172" i="28"/>
  <c r="P172" i="28"/>
  <c r="V172" i="28"/>
  <c r="AC172" i="28"/>
  <c r="T172" i="28"/>
  <c r="K172" i="28"/>
  <c r="R172" i="28"/>
  <c r="AG172" i="28"/>
  <c r="AE172" i="28"/>
  <c r="B172" i="28"/>
  <c r="D172" i="28"/>
  <c r="C172" i="28"/>
  <c r="L172" i="28"/>
  <c r="AI172" i="28"/>
  <c r="S172" i="28"/>
  <c r="O172" i="28"/>
  <c r="AJ172" i="28"/>
  <c r="N172" i="28"/>
  <c r="M172" i="28"/>
  <c r="U41" i="28"/>
  <c r="Q41" i="28"/>
  <c r="AE41" i="28"/>
  <c r="P41" i="28"/>
  <c r="AI41" i="28"/>
  <c r="N41" i="28"/>
  <c r="AG41" i="28"/>
  <c r="Z41" i="28"/>
  <c r="L41" i="28"/>
  <c r="AC41" i="28"/>
  <c r="C41" i="28"/>
  <c r="AH41" i="28"/>
  <c r="F41" i="28"/>
  <c r="AD41" i="28"/>
  <c r="X41" i="28"/>
  <c r="AF41" i="28"/>
  <c r="AA41" i="28"/>
  <c r="H41" i="28"/>
  <c r="AB41" i="28"/>
  <c r="V41" i="28"/>
  <c r="B41" i="28"/>
  <c r="G41" i="28"/>
  <c r="M41" i="28"/>
  <c r="AJ41" i="28"/>
  <c r="E41" i="28"/>
  <c r="W41" i="28"/>
  <c r="K41" i="28"/>
  <c r="D41" i="28"/>
  <c r="Y41" i="28"/>
  <c r="O41" i="28"/>
  <c r="R41" i="28"/>
  <c r="T41" i="28"/>
  <c r="S41" i="28"/>
  <c r="AG273" i="28"/>
  <c r="F273" i="28"/>
  <c r="O273" i="28"/>
  <c r="L273" i="28"/>
  <c r="M273" i="28"/>
  <c r="AD273" i="28"/>
  <c r="B273" i="28"/>
  <c r="S273" i="28"/>
  <c r="G273" i="28"/>
  <c r="X273" i="28"/>
  <c r="W273" i="28"/>
  <c r="T273" i="28"/>
  <c r="AE273" i="28"/>
  <c r="N273" i="28"/>
  <c r="Z273" i="28"/>
  <c r="V273" i="28"/>
  <c r="H273" i="28"/>
  <c r="AC273" i="28"/>
  <c r="AA273" i="28"/>
  <c r="AJ273" i="28"/>
  <c r="AF273" i="28"/>
  <c r="AI273" i="28"/>
  <c r="Q273" i="28"/>
  <c r="AH273" i="28"/>
  <c r="P273" i="28"/>
  <c r="C273" i="28"/>
  <c r="D273" i="28"/>
  <c r="K273" i="28"/>
  <c r="Y273" i="28"/>
  <c r="U273" i="28"/>
  <c r="AB273" i="28"/>
  <c r="R273" i="28"/>
  <c r="E273" i="28"/>
  <c r="R136" i="28"/>
  <c r="C136" i="28"/>
  <c r="AB136" i="28"/>
  <c r="E136" i="28"/>
  <c r="K136" i="28"/>
  <c r="X136" i="28"/>
  <c r="H136" i="28"/>
  <c r="Y136" i="28"/>
  <c r="W136" i="28"/>
  <c r="T136" i="28"/>
  <c r="AH136" i="28"/>
  <c r="G136" i="28"/>
  <c r="AJ136" i="28"/>
  <c r="AC136" i="28"/>
  <c r="Q136" i="28"/>
  <c r="D136" i="28"/>
  <c r="AG136" i="28"/>
  <c r="S136" i="28"/>
  <c r="AD136" i="28"/>
  <c r="AI136" i="28"/>
  <c r="AF136" i="28"/>
  <c r="F136" i="28"/>
  <c r="P136" i="28"/>
  <c r="U136" i="28"/>
  <c r="O136" i="28"/>
  <c r="L136" i="28"/>
  <c r="B136" i="28"/>
  <c r="AA136" i="28"/>
  <c r="AE136" i="28"/>
  <c r="V136" i="28"/>
  <c r="Z136" i="28"/>
  <c r="M136" i="28"/>
  <c r="N136" i="28"/>
  <c r="AE249" i="28"/>
  <c r="AB249" i="28"/>
  <c r="Q249" i="28"/>
  <c r="E249" i="28"/>
  <c r="F249" i="28"/>
  <c r="H249" i="28"/>
  <c r="AC249" i="28"/>
  <c r="L249" i="28"/>
  <c r="G249" i="28"/>
  <c r="S249" i="28"/>
  <c r="U249" i="28"/>
  <c r="C249" i="28"/>
  <c r="Z249" i="28"/>
  <c r="B249" i="28"/>
  <c r="AF249" i="28"/>
  <c r="R249" i="28"/>
  <c r="AI249" i="28"/>
  <c r="AA249" i="28"/>
  <c r="Y249" i="28"/>
  <c r="M249" i="28"/>
  <c r="O249" i="28"/>
  <c r="X249" i="28"/>
  <c r="AJ249" i="28"/>
  <c r="AH249" i="28"/>
  <c r="T249" i="28"/>
  <c r="V249" i="28"/>
  <c r="K249" i="28"/>
  <c r="D249" i="28"/>
  <c r="W249" i="28"/>
  <c r="P249" i="28"/>
  <c r="AG249" i="28"/>
  <c r="N249" i="28"/>
  <c r="AD249" i="28"/>
  <c r="AA106" i="28"/>
  <c r="AH106" i="28"/>
  <c r="V106" i="28"/>
  <c r="U106" i="28"/>
  <c r="O106" i="28"/>
  <c r="AD106" i="28"/>
  <c r="AI106" i="28"/>
  <c r="F106" i="28"/>
  <c r="R106" i="28"/>
  <c r="Q106" i="28"/>
  <c r="X106" i="28"/>
  <c r="H106" i="28"/>
  <c r="K106" i="28"/>
  <c r="AC106" i="28"/>
  <c r="AJ106" i="28"/>
  <c r="G106" i="28"/>
  <c r="S106" i="28"/>
  <c r="AG106" i="28"/>
  <c r="Y106" i="28"/>
  <c r="AB106" i="28"/>
  <c r="C106" i="28"/>
  <c r="P106" i="28"/>
  <c r="D106" i="28"/>
  <c r="W106" i="28"/>
  <c r="AE106" i="28"/>
  <c r="B106" i="28"/>
  <c r="AF106" i="28"/>
  <c r="L106" i="28"/>
  <c r="E106" i="28"/>
  <c r="Z106" i="28"/>
  <c r="T106" i="28"/>
  <c r="M106" i="28"/>
  <c r="N106" i="28"/>
  <c r="F276" i="28"/>
  <c r="AI276" i="28"/>
  <c r="AD276" i="28"/>
  <c r="Y276" i="28"/>
  <c r="AA276" i="28"/>
  <c r="T276" i="28"/>
  <c r="D276" i="28"/>
  <c r="M276" i="28"/>
  <c r="AJ276" i="28"/>
  <c r="G276" i="28"/>
  <c r="AH276" i="28"/>
  <c r="H276" i="28"/>
  <c r="R276" i="28"/>
  <c r="AE276" i="28"/>
  <c r="L276" i="28"/>
  <c r="E276" i="28"/>
  <c r="P276" i="28"/>
  <c r="Q276" i="28"/>
  <c r="Z276" i="28"/>
  <c r="C276" i="28"/>
  <c r="S276" i="28"/>
  <c r="X276" i="28"/>
  <c r="K276" i="28"/>
  <c r="AG276" i="28"/>
  <c r="B276" i="28"/>
  <c r="AF276" i="28"/>
  <c r="AB276" i="28"/>
  <c r="AC276" i="28"/>
  <c r="N276" i="28"/>
  <c r="U276" i="28"/>
  <c r="O276" i="28"/>
  <c r="V276" i="28"/>
  <c r="W276" i="28"/>
  <c r="AH220" i="28"/>
  <c r="AJ220" i="28"/>
  <c r="R220" i="28"/>
  <c r="Q220" i="28"/>
  <c r="K220" i="28"/>
  <c r="AC220" i="28"/>
  <c r="D220" i="28"/>
  <c r="M220" i="28"/>
  <c r="H220" i="28"/>
  <c r="P220" i="28"/>
  <c r="E220" i="28"/>
  <c r="AD220" i="28"/>
  <c r="F220" i="28"/>
  <c r="Z220" i="28"/>
  <c r="V220" i="28"/>
  <c r="AI220" i="28"/>
  <c r="AG220" i="28"/>
  <c r="C220" i="28"/>
  <c r="T220" i="28"/>
  <c r="L220" i="28"/>
  <c r="AB220" i="28"/>
  <c r="U220" i="28"/>
  <c r="S220" i="28"/>
  <c r="X220" i="28"/>
  <c r="B220" i="28"/>
  <c r="W220" i="28"/>
  <c r="AE220" i="28"/>
  <c r="Y220" i="28"/>
  <c r="AF220" i="28"/>
  <c r="O220" i="28"/>
  <c r="N220" i="28"/>
  <c r="AA220" i="28"/>
  <c r="G220" i="28"/>
  <c r="V150" i="28"/>
  <c r="Q150" i="28"/>
  <c r="AH150" i="28"/>
  <c r="O150" i="28"/>
  <c r="P150" i="28"/>
  <c r="E150" i="28"/>
  <c r="X150" i="28"/>
  <c r="B150" i="28"/>
  <c r="AC150" i="28"/>
  <c r="L150" i="28"/>
  <c r="D150" i="28"/>
  <c r="Y150" i="28"/>
  <c r="U150" i="28"/>
  <c r="S150" i="28"/>
  <c r="W150" i="28"/>
  <c r="T150" i="28"/>
  <c r="AF150" i="28"/>
  <c r="AJ150" i="28"/>
  <c r="AA150" i="28"/>
  <c r="G150" i="28"/>
  <c r="Z150" i="28"/>
  <c r="AI150" i="28"/>
  <c r="H150" i="28"/>
  <c r="AE150" i="28"/>
  <c r="AD150" i="28"/>
  <c r="AB150" i="28"/>
  <c r="C150" i="28"/>
  <c r="AG150" i="28"/>
  <c r="R150" i="28"/>
  <c r="K150" i="28"/>
  <c r="F150" i="28"/>
  <c r="M150" i="28"/>
  <c r="N150" i="28"/>
  <c r="O108" i="28"/>
  <c r="AH108" i="28"/>
  <c r="L108" i="28"/>
  <c r="E108" i="28"/>
  <c r="R108" i="28"/>
  <c r="K108" i="28"/>
  <c r="H108" i="28"/>
  <c r="AB108" i="28"/>
  <c r="B108" i="28"/>
  <c r="AA108" i="28"/>
  <c r="Q108" i="28"/>
  <c r="AJ108" i="28"/>
  <c r="W108" i="28"/>
  <c r="F108" i="28"/>
  <c r="AF108" i="28"/>
  <c r="C108" i="28"/>
  <c r="X108" i="28"/>
  <c r="Y108" i="28"/>
  <c r="D108" i="28"/>
  <c r="AG108" i="28"/>
  <c r="V108" i="28"/>
  <c r="S108" i="28"/>
  <c r="AC108" i="28"/>
  <c r="AI108" i="28"/>
  <c r="G108" i="28"/>
  <c r="AD108" i="28"/>
  <c r="Z108" i="28"/>
  <c r="AE108" i="28"/>
  <c r="P108" i="28"/>
  <c r="T108" i="28"/>
  <c r="U108" i="28"/>
  <c r="N108" i="28"/>
  <c r="M108" i="28"/>
  <c r="F211" i="28"/>
  <c r="Y211" i="28"/>
  <c r="G211" i="28"/>
  <c r="W211" i="28"/>
  <c r="AA211" i="28"/>
  <c r="R211" i="28"/>
  <c r="Z211" i="28"/>
  <c r="AH211" i="28"/>
  <c r="AC211" i="28"/>
  <c r="N211" i="28"/>
  <c r="E211" i="28"/>
  <c r="AB211" i="28"/>
  <c r="S211" i="28"/>
  <c r="AJ211" i="28"/>
  <c r="U211" i="28"/>
  <c r="AD211" i="28"/>
  <c r="Q211" i="28"/>
  <c r="H211" i="28"/>
  <c r="T211" i="28"/>
  <c r="AF211" i="28"/>
  <c r="O211" i="28"/>
  <c r="AE211" i="28"/>
  <c r="P211" i="28"/>
  <c r="X211" i="28"/>
  <c r="V211" i="28"/>
  <c r="L211" i="28"/>
  <c r="K211" i="28"/>
  <c r="M211" i="28"/>
  <c r="C211" i="28"/>
  <c r="D211" i="28"/>
  <c r="AG211" i="28"/>
  <c r="AI211" i="28"/>
  <c r="B211" i="28"/>
  <c r="N100" i="28"/>
  <c r="F100" i="28"/>
  <c r="X100" i="28"/>
  <c r="AA100" i="28"/>
  <c r="AE100" i="28"/>
  <c r="AJ100" i="28"/>
  <c r="U100" i="28"/>
  <c r="L100" i="28"/>
  <c r="AB100" i="28"/>
  <c r="V100" i="28"/>
  <c r="P100" i="28"/>
  <c r="C100" i="28"/>
  <c r="D100" i="28"/>
  <c r="T100" i="28"/>
  <c r="Z100" i="28"/>
  <c r="R100" i="28"/>
  <c r="O100" i="28"/>
  <c r="AF100" i="28"/>
  <c r="H100" i="28"/>
  <c r="AG100" i="28"/>
  <c r="K100" i="28"/>
  <c r="AC100" i="28"/>
  <c r="W100" i="28"/>
  <c r="G100" i="28"/>
  <c r="AH100" i="28"/>
  <c r="Y100" i="28"/>
  <c r="S100" i="28"/>
  <c r="Q100" i="28"/>
  <c r="E100" i="28"/>
  <c r="AD100" i="28"/>
  <c r="M100" i="28"/>
  <c r="B100" i="28"/>
  <c r="AI100" i="28"/>
  <c r="AC250" i="28"/>
  <c r="M250" i="28"/>
  <c r="AH250" i="28"/>
  <c r="N250" i="28"/>
  <c r="AB250" i="28"/>
  <c r="D250" i="28"/>
  <c r="F250" i="28"/>
  <c r="C250" i="28"/>
  <c r="U250" i="28"/>
  <c r="G250" i="28"/>
  <c r="P250" i="28"/>
  <c r="V250" i="28"/>
  <c r="AF250" i="28"/>
  <c r="AI250" i="28"/>
  <c r="T250" i="28"/>
  <c r="H250" i="28"/>
  <c r="AE250" i="28"/>
  <c r="B250" i="28"/>
  <c r="W250" i="28"/>
  <c r="R250" i="28"/>
  <c r="Q250" i="28"/>
  <c r="AG250" i="28"/>
  <c r="K250" i="28"/>
  <c r="S250" i="28"/>
  <c r="AJ250" i="28"/>
  <c r="X250" i="28"/>
  <c r="L250" i="28"/>
  <c r="AD250" i="28"/>
  <c r="O250" i="28"/>
  <c r="AA250" i="28"/>
  <c r="E250" i="28"/>
  <c r="Y250" i="28"/>
  <c r="Z250" i="28"/>
  <c r="T281" i="28"/>
  <c r="B281" i="28"/>
  <c r="O281" i="28"/>
  <c r="AJ281" i="28"/>
  <c r="C281" i="28"/>
  <c r="AG281" i="28"/>
  <c r="AB281" i="28"/>
  <c r="E281" i="28"/>
  <c r="L281" i="28"/>
  <c r="Q281" i="28"/>
  <c r="P281" i="28"/>
  <c r="H281" i="28"/>
  <c r="AC281" i="28"/>
  <c r="U281" i="28"/>
  <c r="AA281" i="28"/>
  <c r="AI281" i="28"/>
  <c r="N281" i="28"/>
  <c r="AD281" i="28"/>
  <c r="X281" i="28"/>
  <c r="AE281" i="28"/>
  <c r="G281" i="28"/>
  <c r="Y281" i="28"/>
  <c r="Z281" i="28"/>
  <c r="S281" i="28"/>
  <c r="W281" i="28"/>
  <c r="D281" i="28"/>
  <c r="M281" i="28"/>
  <c r="R281" i="28"/>
  <c r="K281" i="28"/>
  <c r="F281" i="28"/>
  <c r="AF281" i="28"/>
  <c r="V281" i="28"/>
  <c r="AH281" i="28"/>
  <c r="H82" i="28"/>
  <c r="K82" i="28"/>
  <c r="Y82" i="28"/>
  <c r="L82" i="28"/>
  <c r="AB82" i="28"/>
  <c r="Q82" i="28"/>
  <c r="T82" i="28"/>
  <c r="S82" i="28"/>
  <c r="D82" i="28"/>
  <c r="M82" i="28"/>
  <c r="W82" i="28"/>
  <c r="N82" i="28"/>
  <c r="U82" i="28"/>
  <c r="AF82" i="28"/>
  <c r="C82" i="28"/>
  <c r="G82" i="28"/>
  <c r="AH82" i="28"/>
  <c r="AD82" i="28"/>
  <c r="P82" i="28"/>
  <c r="AC82" i="28"/>
  <c r="AE82" i="28"/>
  <c r="X82" i="28"/>
  <c r="AI82" i="28"/>
  <c r="AJ82" i="28"/>
  <c r="V82" i="28"/>
  <c r="B82" i="28"/>
  <c r="E82" i="28"/>
  <c r="AA82" i="28"/>
  <c r="O82" i="28"/>
  <c r="F82" i="28"/>
  <c r="Z82" i="28"/>
  <c r="R82" i="28"/>
  <c r="AG82" i="28"/>
  <c r="AB77" i="35"/>
  <c r="W77" i="35"/>
  <c r="AB24" i="35"/>
  <c r="W24" i="35"/>
  <c r="AZ55" i="35"/>
  <c r="AU55" i="35"/>
  <c r="W46" i="35"/>
  <c r="AB46" i="35"/>
  <c r="AZ42" i="35"/>
  <c r="AU42" i="35"/>
  <c r="W9" i="35"/>
  <c r="AB9" i="35"/>
  <c r="W39" i="35"/>
  <c r="AB39" i="35"/>
  <c r="AZ23" i="35"/>
  <c r="AU23" i="35"/>
  <c r="AZ21" i="35"/>
  <c r="AU21" i="35"/>
  <c r="W103" i="35"/>
  <c r="AB103" i="35"/>
  <c r="R90" i="28"/>
  <c r="V90" i="28"/>
  <c r="L90" i="28"/>
  <c r="F90" i="28"/>
  <c r="AE90" i="28"/>
  <c r="E90" i="28"/>
  <c r="AG90" i="28"/>
  <c r="H90" i="28"/>
  <c r="AH90" i="28"/>
  <c r="U90" i="28"/>
  <c r="P90" i="28"/>
  <c r="AI90" i="28"/>
  <c r="B90" i="28"/>
  <c r="Q90" i="28"/>
  <c r="AF90" i="28"/>
  <c r="S90" i="28"/>
  <c r="Z90" i="28"/>
  <c r="G90" i="28"/>
  <c r="K90" i="28"/>
  <c r="AC90" i="28"/>
  <c r="AA90" i="28"/>
  <c r="AB90" i="28"/>
  <c r="T90" i="28"/>
  <c r="D90" i="28"/>
  <c r="AJ90" i="28"/>
  <c r="W90" i="28"/>
  <c r="Y90" i="28"/>
  <c r="X90" i="28"/>
  <c r="AD90" i="28"/>
  <c r="O90" i="28"/>
  <c r="C90" i="28"/>
  <c r="N90" i="28"/>
  <c r="M90" i="28"/>
  <c r="O123" i="28"/>
  <c r="T123" i="28"/>
  <c r="D123" i="28"/>
  <c r="AG123" i="28"/>
  <c r="V123" i="28"/>
  <c r="AF123" i="28"/>
  <c r="Y123" i="28"/>
  <c r="B123" i="28"/>
  <c r="AA123" i="28"/>
  <c r="X123" i="28"/>
  <c r="H123" i="28"/>
  <c r="F123" i="28"/>
  <c r="AD123" i="28"/>
  <c r="Z123" i="28"/>
  <c r="Q123" i="28"/>
  <c r="U123" i="28"/>
  <c r="AC123" i="28"/>
  <c r="K123" i="28"/>
  <c r="G123" i="28"/>
  <c r="W123" i="28"/>
  <c r="C123" i="28"/>
  <c r="S123" i="28"/>
  <c r="AJ123" i="28"/>
  <c r="P123" i="28"/>
  <c r="E123" i="28"/>
  <c r="AH123" i="28"/>
  <c r="R123" i="28"/>
  <c r="AI123" i="28"/>
  <c r="L123" i="28"/>
  <c r="AB123" i="28"/>
  <c r="AE123" i="28"/>
  <c r="M123" i="28"/>
  <c r="N123" i="28"/>
  <c r="W239" i="28"/>
  <c r="AG239" i="28"/>
  <c r="AC239" i="28"/>
  <c r="S239" i="28"/>
  <c r="P239" i="28"/>
  <c r="X239" i="28"/>
  <c r="Q239" i="28"/>
  <c r="AJ239" i="28"/>
  <c r="AI239" i="28"/>
  <c r="AE239" i="28"/>
  <c r="V239" i="28"/>
  <c r="Y239" i="28"/>
  <c r="B239" i="28"/>
  <c r="C239" i="28"/>
  <c r="Z239" i="28"/>
  <c r="D239" i="28"/>
  <c r="M239" i="28"/>
  <c r="AD239" i="28"/>
  <c r="L239" i="28"/>
  <c r="AF239" i="28"/>
  <c r="F239" i="28"/>
  <c r="AB239" i="28"/>
  <c r="O239" i="28"/>
  <c r="AA239" i="28"/>
  <c r="H239" i="28"/>
  <c r="K239" i="28"/>
  <c r="U239" i="28"/>
  <c r="AH239" i="28"/>
  <c r="E239" i="28"/>
  <c r="N239" i="28"/>
  <c r="R239" i="28"/>
  <c r="T239" i="28"/>
  <c r="G239" i="28"/>
  <c r="V268" i="28"/>
  <c r="L268" i="28"/>
  <c r="AG268" i="28"/>
  <c r="R268" i="28"/>
  <c r="G268" i="28"/>
  <c r="AD268" i="28"/>
  <c r="N268" i="28"/>
  <c r="X268" i="28"/>
  <c r="H268" i="28"/>
  <c r="D268" i="28"/>
  <c r="O268" i="28"/>
  <c r="AE268" i="28"/>
  <c r="AI268" i="28"/>
  <c r="Y268" i="28"/>
  <c r="M268" i="28"/>
  <c r="Z268" i="28"/>
  <c r="F268" i="28"/>
  <c r="AC268" i="28"/>
  <c r="U268" i="28"/>
  <c r="E268" i="28"/>
  <c r="AB268" i="28"/>
  <c r="AF268" i="28"/>
  <c r="C268" i="28"/>
  <c r="K268" i="28"/>
  <c r="AH268" i="28"/>
  <c r="W268" i="28"/>
  <c r="S268" i="28"/>
  <c r="Q268" i="28"/>
  <c r="P268" i="28"/>
  <c r="AJ268" i="28"/>
  <c r="T268" i="28"/>
  <c r="B268" i="28"/>
  <c r="AA268" i="28"/>
  <c r="T269" i="28"/>
  <c r="Y269" i="28"/>
  <c r="L269" i="28"/>
  <c r="P269" i="28"/>
  <c r="W269" i="28"/>
  <c r="AH269" i="28"/>
  <c r="N269" i="28"/>
  <c r="D269" i="28"/>
  <c r="U269" i="28"/>
  <c r="AG269" i="28"/>
  <c r="AF269" i="28"/>
  <c r="F269" i="28"/>
  <c r="AE269" i="28"/>
  <c r="AI269" i="28"/>
  <c r="O269" i="28"/>
  <c r="B269" i="28"/>
  <c r="AC269" i="28"/>
  <c r="K269" i="28"/>
  <c r="G269" i="28"/>
  <c r="V269" i="28"/>
  <c r="S269" i="28"/>
  <c r="Z269" i="28"/>
  <c r="C269" i="28"/>
  <c r="AJ269" i="28"/>
  <c r="H269" i="28"/>
  <c r="AD269" i="28"/>
  <c r="Q269" i="28"/>
  <c r="R269" i="28"/>
  <c r="AB269" i="28"/>
  <c r="AA269" i="28"/>
  <c r="X269" i="28"/>
  <c r="M269" i="28"/>
  <c r="E269" i="28"/>
  <c r="Q256" i="28"/>
  <c r="AG256" i="28"/>
  <c r="G256" i="28"/>
  <c r="C256" i="28"/>
  <c r="K256" i="28"/>
  <c r="W256" i="28"/>
  <c r="Y256" i="28"/>
  <c r="L256" i="28"/>
  <c r="AA256" i="28"/>
  <c r="Z256" i="28"/>
  <c r="T256" i="28"/>
  <c r="O256" i="28"/>
  <c r="AI256" i="28"/>
  <c r="P256" i="28"/>
  <c r="E256" i="28"/>
  <c r="AJ256" i="28"/>
  <c r="B256" i="28"/>
  <c r="V256" i="28"/>
  <c r="U256" i="28"/>
  <c r="D256" i="28"/>
  <c r="S256" i="28"/>
  <c r="AF256" i="28"/>
  <c r="AB256" i="28"/>
  <c r="N256" i="28"/>
  <c r="AE256" i="28"/>
  <c r="H256" i="28"/>
  <c r="M256" i="28"/>
  <c r="AH256" i="28"/>
  <c r="F256" i="28"/>
  <c r="R256" i="28"/>
  <c r="AC256" i="28"/>
  <c r="X256" i="28"/>
  <c r="AD256" i="28"/>
  <c r="U198" i="28"/>
  <c r="B198" i="28"/>
  <c r="W198" i="28"/>
  <c r="P198" i="28"/>
  <c r="R198" i="28"/>
  <c r="AF198" i="28"/>
  <c r="AJ198" i="28"/>
  <c r="X198" i="28"/>
  <c r="AC198" i="28"/>
  <c r="C198" i="28"/>
  <c r="AD198" i="28"/>
  <c r="AB198" i="28"/>
  <c r="K198" i="28"/>
  <c r="AG198" i="28"/>
  <c r="G198" i="28"/>
  <c r="Q198" i="28"/>
  <c r="O198" i="28"/>
  <c r="H198" i="28"/>
  <c r="D198" i="28"/>
  <c r="S198" i="28"/>
  <c r="V198" i="28"/>
  <c r="E198" i="28"/>
  <c r="AI198" i="28"/>
  <c r="Y198" i="28"/>
  <c r="Z198" i="28"/>
  <c r="L198" i="28"/>
  <c r="T198" i="28"/>
  <c r="F198" i="28"/>
  <c r="AA198" i="28"/>
  <c r="AH198" i="28"/>
  <c r="AE198" i="28"/>
  <c r="N198" i="28"/>
  <c r="M198" i="28"/>
  <c r="H125" i="28"/>
  <c r="E125" i="28"/>
  <c r="AH125" i="28"/>
  <c r="AE125" i="28"/>
  <c r="D125" i="28"/>
  <c r="Y125" i="28"/>
  <c r="P125" i="28"/>
  <c r="K125" i="28"/>
  <c r="AD125" i="28"/>
  <c r="Z125" i="28"/>
  <c r="AF125" i="28"/>
  <c r="C125" i="28"/>
  <c r="AA125" i="28"/>
  <c r="L125" i="28"/>
  <c r="AG125" i="28"/>
  <c r="G125" i="28"/>
  <c r="AC125" i="28"/>
  <c r="O125" i="28"/>
  <c r="Q125" i="28"/>
  <c r="V125" i="28"/>
  <c r="AJ125" i="28"/>
  <c r="AI125" i="28"/>
  <c r="T125" i="28"/>
  <c r="U125" i="28"/>
  <c r="AB125" i="28"/>
  <c r="S125" i="28"/>
  <c r="F125" i="28"/>
  <c r="R125" i="28"/>
  <c r="B125" i="28"/>
  <c r="X125" i="28"/>
  <c r="W125" i="28"/>
  <c r="N125" i="28"/>
  <c r="M125" i="28"/>
  <c r="Q255" i="28"/>
  <c r="AH255" i="28"/>
  <c r="AJ255" i="28"/>
  <c r="R255" i="28"/>
  <c r="AG255" i="28"/>
  <c r="E255" i="28"/>
  <c r="AF255" i="28"/>
  <c r="W255" i="28"/>
  <c r="H255" i="28"/>
  <c r="AE255" i="28"/>
  <c r="Z255" i="28"/>
  <c r="G255" i="28"/>
  <c r="AI255" i="28"/>
  <c r="AA255" i="28"/>
  <c r="AD255" i="28"/>
  <c r="B255" i="28"/>
  <c r="O255" i="28"/>
  <c r="L255" i="28"/>
  <c r="Y255" i="28"/>
  <c r="U255" i="28"/>
  <c r="T255" i="28"/>
  <c r="F255" i="28"/>
  <c r="S255" i="28"/>
  <c r="K255" i="28"/>
  <c r="X255" i="28"/>
  <c r="D255" i="28"/>
  <c r="C255" i="28"/>
  <c r="N255" i="28"/>
  <c r="P255" i="28"/>
  <c r="AC255" i="28"/>
  <c r="M255" i="28"/>
  <c r="AB255" i="28"/>
  <c r="V255" i="28"/>
  <c r="R138" i="28"/>
  <c r="E138" i="28"/>
  <c r="AJ138" i="28"/>
  <c r="AC138" i="28"/>
  <c r="V138" i="28"/>
  <c r="B138" i="28"/>
  <c r="AD138" i="28"/>
  <c r="G138" i="28"/>
  <c r="F138" i="28"/>
  <c r="Z138" i="28"/>
  <c r="O138" i="28"/>
  <c r="T138" i="28"/>
  <c r="AI138" i="28"/>
  <c r="AA138" i="28"/>
  <c r="AH138" i="28"/>
  <c r="C138" i="28"/>
  <c r="D138" i="28"/>
  <c r="U138" i="28"/>
  <c r="H138" i="28"/>
  <c r="W138" i="28"/>
  <c r="S138" i="28"/>
  <c r="AG138" i="28"/>
  <c r="P138" i="28"/>
  <c r="AB138" i="28"/>
  <c r="AF138" i="28"/>
  <c r="X138" i="28"/>
  <c r="Q138" i="28"/>
  <c r="K138" i="28"/>
  <c r="Y138" i="28"/>
  <c r="AE138" i="28"/>
  <c r="L138" i="28"/>
  <c r="M138" i="28"/>
  <c r="N138" i="28"/>
  <c r="W91" i="28"/>
  <c r="M91" i="28"/>
  <c r="AF91" i="28"/>
  <c r="E91" i="28"/>
  <c r="AI91" i="28"/>
  <c r="AG91" i="28"/>
  <c r="U91" i="28"/>
  <c r="V91" i="28"/>
  <c r="Y91" i="28"/>
  <c r="Q91" i="28"/>
  <c r="G91" i="28"/>
  <c r="F91" i="28"/>
  <c r="AB91" i="28"/>
  <c r="B91" i="28"/>
  <c r="D91" i="28"/>
  <c r="O91" i="28"/>
  <c r="X91" i="28"/>
  <c r="AA91" i="28"/>
  <c r="AH91" i="28"/>
  <c r="H91" i="28"/>
  <c r="AE91" i="28"/>
  <c r="P91" i="28"/>
  <c r="N91" i="28"/>
  <c r="T91" i="28"/>
  <c r="K91" i="28"/>
  <c r="Z91" i="28"/>
  <c r="C91" i="28"/>
  <c r="AD91" i="28"/>
  <c r="L91" i="28"/>
  <c r="AC91" i="28"/>
  <c r="R91" i="28"/>
  <c r="AJ91" i="28"/>
  <c r="S91" i="28"/>
  <c r="O299" i="28"/>
  <c r="D299" i="28"/>
  <c r="C299" i="28"/>
  <c r="N299" i="28"/>
  <c r="AD299" i="28"/>
  <c r="P299" i="28"/>
  <c r="G299" i="28"/>
  <c r="AI299" i="28"/>
  <c r="B299" i="28"/>
  <c r="L299" i="28"/>
  <c r="F299" i="28"/>
  <c r="W299" i="28"/>
  <c r="K299" i="28"/>
  <c r="H299" i="28"/>
  <c r="Z299" i="28"/>
  <c r="V299" i="28"/>
  <c r="Y299" i="28"/>
  <c r="E299" i="28"/>
  <c r="T299" i="28"/>
  <c r="AB299" i="28"/>
  <c r="AC299" i="28"/>
  <c r="U299" i="28"/>
  <c r="S299" i="28"/>
  <c r="AE299" i="28"/>
  <c r="AJ299" i="28"/>
  <c r="AH299" i="28"/>
  <c r="M299" i="28"/>
  <c r="AF299" i="28"/>
  <c r="Q299" i="28"/>
  <c r="R299" i="28"/>
  <c r="AA299" i="28"/>
  <c r="AG299" i="28"/>
  <c r="X299" i="28"/>
  <c r="U287" i="28"/>
  <c r="R287" i="28"/>
  <c r="W287" i="28"/>
  <c r="F287" i="28"/>
  <c r="H287" i="28"/>
  <c r="AD287" i="28"/>
  <c r="Q287" i="28"/>
  <c r="O287" i="28"/>
  <c r="S287" i="28"/>
  <c r="V287" i="28"/>
  <c r="AF287" i="28"/>
  <c r="AA287" i="28"/>
  <c r="AH287" i="28"/>
  <c r="K287" i="28"/>
  <c r="AJ287" i="28"/>
  <c r="AI287" i="28"/>
  <c r="G287" i="28"/>
  <c r="Z287" i="28"/>
  <c r="C287" i="28"/>
  <c r="L287" i="28"/>
  <c r="AB287" i="28"/>
  <c r="E287" i="28"/>
  <c r="T287" i="28"/>
  <c r="AC287" i="28"/>
  <c r="AG287" i="28"/>
  <c r="B287" i="28"/>
  <c r="AE287" i="28"/>
  <c r="X287" i="28"/>
  <c r="M287" i="28"/>
  <c r="D287" i="28"/>
  <c r="P287" i="28"/>
  <c r="Y287" i="28"/>
  <c r="N287" i="28"/>
  <c r="N29" i="28"/>
  <c r="D29" i="28"/>
  <c r="AF29" i="28"/>
  <c r="M29" i="28"/>
  <c r="AJ29" i="28"/>
  <c r="E29" i="28"/>
  <c r="AC29" i="28"/>
  <c r="R29" i="28"/>
  <c r="AD29" i="28"/>
  <c r="AA29" i="28"/>
  <c r="AI29" i="28"/>
  <c r="K29" i="28"/>
  <c r="S29" i="28"/>
  <c r="F29" i="28"/>
  <c r="O29" i="28"/>
  <c r="AB29" i="28"/>
  <c r="Q29" i="28"/>
  <c r="C29" i="28"/>
  <c r="B29" i="28"/>
  <c r="Z29" i="28"/>
  <c r="U29" i="28"/>
  <c r="H29" i="28"/>
  <c r="V29" i="28"/>
  <c r="G29" i="28"/>
  <c r="AE29" i="28"/>
  <c r="AG29" i="28"/>
  <c r="X29" i="28"/>
  <c r="Y29" i="28"/>
  <c r="L29" i="28"/>
  <c r="T29" i="28"/>
  <c r="P29" i="28"/>
  <c r="AH29" i="28"/>
  <c r="W29" i="28"/>
  <c r="E96" i="28"/>
  <c r="W96" i="28"/>
  <c r="V96" i="28"/>
  <c r="AA96" i="28"/>
  <c r="AG96" i="28"/>
  <c r="H96" i="28"/>
  <c r="S96" i="28"/>
  <c r="AC96" i="28"/>
  <c r="AH96" i="28"/>
  <c r="AB96" i="28"/>
  <c r="R96" i="28"/>
  <c r="C96" i="28"/>
  <c r="M96" i="28"/>
  <c r="D96" i="28"/>
  <c r="U96" i="28"/>
  <c r="F96" i="28"/>
  <c r="AD96" i="28"/>
  <c r="Y96" i="28"/>
  <c r="O96" i="28"/>
  <c r="P96" i="28"/>
  <c r="X96" i="28"/>
  <c r="K96" i="28"/>
  <c r="Q96" i="28"/>
  <c r="T96" i="28"/>
  <c r="AF96" i="28"/>
  <c r="Z96" i="28"/>
  <c r="AI96" i="28"/>
  <c r="B96" i="28"/>
  <c r="G96" i="28"/>
  <c r="AJ96" i="28"/>
  <c r="AE96" i="28"/>
  <c r="N96" i="28"/>
  <c r="L96" i="28"/>
  <c r="L167" i="28"/>
  <c r="W167" i="28"/>
  <c r="AD167" i="28"/>
  <c r="Z167" i="28"/>
  <c r="C167" i="28"/>
  <c r="D167" i="28"/>
  <c r="B167" i="28"/>
  <c r="V167" i="28"/>
  <c r="Y167" i="28"/>
  <c r="AC167" i="28"/>
  <c r="AI167" i="28"/>
  <c r="AF167" i="28"/>
  <c r="AB167" i="28"/>
  <c r="X167" i="28"/>
  <c r="O167" i="28"/>
  <c r="AG167" i="28"/>
  <c r="S167" i="28"/>
  <c r="AJ167" i="28"/>
  <c r="Q167" i="28"/>
  <c r="E167" i="28"/>
  <c r="K167" i="28"/>
  <c r="H167" i="28"/>
  <c r="U167" i="28"/>
  <c r="AA167" i="28"/>
  <c r="T167" i="28"/>
  <c r="R167" i="28"/>
  <c r="P167" i="28"/>
  <c r="AH167" i="28"/>
  <c r="AE167" i="28"/>
  <c r="G167" i="28"/>
  <c r="F167" i="28"/>
  <c r="M167" i="28"/>
  <c r="N167" i="28"/>
  <c r="AE201" i="28"/>
  <c r="X201" i="28"/>
  <c r="B201" i="28"/>
  <c r="Z201" i="28"/>
  <c r="D201" i="28"/>
  <c r="Q201" i="28"/>
  <c r="AA201" i="28"/>
  <c r="AD201" i="28"/>
  <c r="O201" i="28"/>
  <c r="F201" i="28"/>
  <c r="U201" i="28"/>
  <c r="Y201" i="28"/>
  <c r="W201" i="28"/>
  <c r="R201" i="28"/>
  <c r="S201" i="28"/>
  <c r="K201" i="28"/>
  <c r="L201" i="28"/>
  <c r="E201" i="28"/>
  <c r="AB201" i="28"/>
  <c r="T201" i="28"/>
  <c r="G201" i="28"/>
  <c r="AF201" i="28"/>
  <c r="AI201" i="28"/>
  <c r="P201" i="28"/>
  <c r="C201" i="28"/>
  <c r="AC201" i="28"/>
  <c r="AJ201" i="28"/>
  <c r="AG201" i="28"/>
  <c r="H201" i="28"/>
  <c r="V201" i="28"/>
  <c r="AH201" i="28"/>
  <c r="N201" i="28"/>
  <c r="M201" i="28"/>
  <c r="AZ84" i="35"/>
  <c r="AU84" i="35"/>
  <c r="AB8" i="35"/>
  <c r="W8" i="35"/>
  <c r="AB6" i="35"/>
  <c r="W6" i="35"/>
  <c r="AB49" i="35"/>
  <c r="W49" i="35"/>
  <c r="AZ34" i="35"/>
  <c r="AU34" i="35"/>
  <c r="AU69" i="35"/>
  <c r="AZ69" i="35"/>
  <c r="AZ29" i="35"/>
  <c r="AU29" i="35"/>
  <c r="AZ41" i="35"/>
  <c r="AU41" i="35"/>
  <c r="AB100" i="35"/>
  <c r="W100" i="35"/>
  <c r="AZ92" i="35"/>
  <c r="AU92" i="35"/>
  <c r="AZ11" i="35"/>
  <c r="AU11" i="35"/>
  <c r="W67" i="35"/>
  <c r="AB67" i="35"/>
  <c r="AB62" i="35"/>
  <c r="W62" i="35"/>
  <c r="AG137" i="28"/>
  <c r="AF137" i="28"/>
  <c r="G137" i="28"/>
  <c r="O137" i="28"/>
  <c r="F137" i="28"/>
  <c r="P137" i="28"/>
  <c r="H137" i="28"/>
  <c r="D137" i="28"/>
  <c r="Q137" i="28"/>
  <c r="AH137" i="28"/>
  <c r="AD137" i="28"/>
  <c r="E137" i="28"/>
  <c r="S137" i="28"/>
  <c r="AB137" i="28"/>
  <c r="AJ137" i="28"/>
  <c r="W137" i="28"/>
  <c r="AA137" i="28"/>
  <c r="AE137" i="28"/>
  <c r="K137" i="28"/>
  <c r="L137" i="28"/>
  <c r="U137" i="28"/>
  <c r="V137" i="28"/>
  <c r="X137" i="28"/>
  <c r="Y137" i="28"/>
  <c r="T137" i="28"/>
  <c r="C137" i="28"/>
  <c r="Z137" i="28"/>
  <c r="B137" i="28"/>
  <c r="AI137" i="28"/>
  <c r="R137" i="28"/>
  <c r="AC137" i="28"/>
  <c r="N137" i="28"/>
  <c r="M137" i="28"/>
  <c r="AB88" i="35"/>
  <c r="W88" i="35"/>
  <c r="AU79" i="35"/>
  <c r="AZ79" i="35"/>
  <c r="AU19" i="35"/>
  <c r="AZ19" i="35"/>
  <c r="B191" i="28"/>
  <c r="Y191" i="28"/>
  <c r="S191" i="28"/>
  <c r="AA191" i="28"/>
  <c r="U191" i="28"/>
  <c r="AC191" i="28"/>
  <c r="C191" i="28"/>
  <c r="V191" i="28"/>
  <c r="E191" i="28"/>
  <c r="O191" i="28"/>
  <c r="AJ191" i="28"/>
  <c r="K191" i="28"/>
  <c r="H191" i="28"/>
  <c r="W191" i="28"/>
  <c r="Z191" i="28"/>
  <c r="P191" i="28"/>
  <c r="R191" i="28"/>
  <c r="AI191" i="28"/>
  <c r="X191" i="28"/>
  <c r="AE191" i="28"/>
  <c r="D191" i="28"/>
  <c r="AB191" i="28"/>
  <c r="Q191" i="28"/>
  <c r="AG191" i="28"/>
  <c r="F191" i="28"/>
  <c r="AD191" i="28"/>
  <c r="G191" i="28"/>
  <c r="L191" i="28"/>
  <c r="T191" i="28"/>
  <c r="AF191" i="28"/>
  <c r="AH191" i="28"/>
  <c r="N191" i="28"/>
  <c r="M191" i="28"/>
  <c r="T97" i="28"/>
  <c r="Y97" i="28"/>
  <c r="AG97" i="28"/>
  <c r="D97" i="28"/>
  <c r="AE97" i="28"/>
  <c r="AD97" i="28"/>
  <c r="AC97" i="28"/>
  <c r="AB97" i="28"/>
  <c r="X97" i="28"/>
  <c r="G97" i="28"/>
  <c r="L97" i="28"/>
  <c r="B97" i="28"/>
  <c r="Q97" i="28"/>
  <c r="Z97" i="28"/>
  <c r="W97" i="28"/>
  <c r="S97" i="28"/>
  <c r="AH97" i="28"/>
  <c r="K97" i="28"/>
  <c r="AI97" i="28"/>
  <c r="O97" i="28"/>
  <c r="P97" i="28"/>
  <c r="AJ97" i="28"/>
  <c r="M97" i="28"/>
  <c r="AF97" i="28"/>
  <c r="E97" i="28"/>
  <c r="R97" i="28"/>
  <c r="AA97" i="28"/>
  <c r="C97" i="28"/>
  <c r="V97" i="28"/>
  <c r="N97" i="28"/>
  <c r="U97" i="28"/>
  <c r="F97" i="28"/>
  <c r="H97" i="28"/>
  <c r="W253" i="28"/>
  <c r="V253" i="28"/>
  <c r="S253" i="28"/>
  <c r="H253" i="28"/>
  <c r="AD253" i="28"/>
  <c r="O253" i="28"/>
  <c r="U253" i="28"/>
  <c r="N253" i="28"/>
  <c r="X253" i="28"/>
  <c r="M253" i="28"/>
  <c r="AA253" i="28"/>
  <c r="AI253" i="28"/>
  <c r="F253" i="28"/>
  <c r="AH253" i="28"/>
  <c r="D253" i="28"/>
  <c r="T253" i="28"/>
  <c r="B253" i="28"/>
  <c r="R253" i="28"/>
  <c r="Z253" i="28"/>
  <c r="AC253" i="28"/>
  <c r="P253" i="28"/>
  <c r="AE253" i="28"/>
  <c r="AB253" i="28"/>
  <c r="AG253" i="28"/>
  <c r="AJ253" i="28"/>
  <c r="E253" i="28"/>
  <c r="Y253" i="28"/>
  <c r="K253" i="28"/>
  <c r="Q253" i="28"/>
  <c r="AF253" i="28"/>
  <c r="G253" i="28"/>
  <c r="C253" i="28"/>
  <c r="L253" i="28"/>
  <c r="AA170" i="28"/>
  <c r="Z170" i="28"/>
  <c r="AD170" i="28"/>
  <c r="Q170" i="28"/>
  <c r="AG170" i="28"/>
  <c r="AJ170" i="28"/>
  <c r="W170" i="28"/>
  <c r="AF170" i="28"/>
  <c r="D170" i="28"/>
  <c r="E170" i="28"/>
  <c r="B170" i="28"/>
  <c r="T170" i="28"/>
  <c r="L170" i="28"/>
  <c r="AC170" i="28"/>
  <c r="O170" i="28"/>
  <c r="Y170" i="28"/>
  <c r="AI170" i="28"/>
  <c r="X170" i="28"/>
  <c r="S170" i="28"/>
  <c r="AE170" i="28"/>
  <c r="G170" i="28"/>
  <c r="F170" i="28"/>
  <c r="P170" i="28"/>
  <c r="AH170" i="28"/>
  <c r="C170" i="28"/>
  <c r="AB170" i="28"/>
  <c r="K170" i="28"/>
  <c r="H170" i="28"/>
  <c r="R170" i="28"/>
  <c r="U170" i="28"/>
  <c r="V170" i="28"/>
  <c r="M170" i="28"/>
  <c r="N170" i="28"/>
  <c r="K265" i="28"/>
  <c r="L265" i="28"/>
  <c r="O265" i="28"/>
  <c r="AH265" i="28"/>
  <c r="B265" i="28"/>
  <c r="H265" i="28"/>
  <c r="F265" i="28"/>
  <c r="T265" i="28"/>
  <c r="Z265" i="28"/>
  <c r="AB265" i="28"/>
  <c r="AE265" i="28"/>
  <c r="S265" i="28"/>
  <c r="M265" i="28"/>
  <c r="G265" i="28"/>
  <c r="U265" i="28"/>
  <c r="Y265" i="28"/>
  <c r="D265" i="28"/>
  <c r="AD265" i="28"/>
  <c r="AJ265" i="28"/>
  <c r="AF265" i="28"/>
  <c r="C265" i="28"/>
  <c r="W265" i="28"/>
  <c r="AI265" i="28"/>
  <c r="V265" i="28"/>
  <c r="Q265" i="28"/>
  <c r="AG265" i="28"/>
  <c r="AC265" i="28"/>
  <c r="N265" i="28"/>
  <c r="P265" i="28"/>
  <c r="AA265" i="28"/>
  <c r="E265" i="28"/>
  <c r="R265" i="28"/>
  <c r="X265" i="28"/>
  <c r="AA50" i="28"/>
  <c r="E50" i="28"/>
  <c r="K50" i="28"/>
  <c r="AG50" i="28"/>
  <c r="U50" i="28"/>
  <c r="W50" i="28"/>
  <c r="AI50" i="28"/>
  <c r="AH50" i="28"/>
  <c r="AE50" i="28"/>
  <c r="AB50" i="28"/>
  <c r="Y50" i="28"/>
  <c r="F50" i="28"/>
  <c r="B50" i="28"/>
  <c r="P50" i="28"/>
  <c r="D50" i="28"/>
  <c r="S50" i="28"/>
  <c r="O50" i="28"/>
  <c r="R50" i="28"/>
  <c r="G50" i="28"/>
  <c r="C50" i="28"/>
  <c r="AC50" i="28"/>
  <c r="AD50" i="28"/>
  <c r="V50" i="28"/>
  <c r="AJ50" i="28"/>
  <c r="T50" i="28"/>
  <c r="Q50" i="28"/>
  <c r="Z50" i="28"/>
  <c r="N50" i="28"/>
  <c r="H50" i="28"/>
  <c r="L50" i="28"/>
  <c r="AF50" i="28"/>
  <c r="M50" i="28"/>
  <c r="X50" i="28"/>
  <c r="P208" i="28"/>
  <c r="AJ208" i="28"/>
  <c r="AF208" i="28"/>
  <c r="U208" i="28"/>
  <c r="AI208" i="28"/>
  <c r="V208" i="28"/>
  <c r="G208" i="28"/>
  <c r="C208" i="28"/>
  <c r="K208" i="28"/>
  <c r="AD208" i="28"/>
  <c r="O208" i="28"/>
  <c r="E208" i="28"/>
  <c r="X208" i="28"/>
  <c r="Q208" i="28"/>
  <c r="B208" i="28"/>
  <c r="AH208" i="28"/>
  <c r="AE208" i="28"/>
  <c r="AB208" i="28"/>
  <c r="F208" i="28"/>
  <c r="W208" i="28"/>
  <c r="AA208" i="28"/>
  <c r="N208" i="28"/>
  <c r="T208" i="28"/>
  <c r="S208" i="28"/>
  <c r="R208" i="28"/>
  <c r="AC208" i="28"/>
  <c r="H208" i="28"/>
  <c r="M208" i="28"/>
  <c r="L208" i="28"/>
  <c r="Y208" i="28"/>
  <c r="Z208" i="28"/>
  <c r="AG208" i="28"/>
  <c r="D208" i="28"/>
  <c r="H52" i="28"/>
  <c r="AF52" i="28"/>
  <c r="E52" i="28"/>
  <c r="AB52" i="28"/>
  <c r="Y52" i="28"/>
  <c r="O52" i="28"/>
  <c r="K52" i="28"/>
  <c r="AG52" i="28"/>
  <c r="AI52" i="28"/>
  <c r="AJ52" i="28"/>
  <c r="B52" i="28"/>
  <c r="S52" i="28"/>
  <c r="D52" i="28"/>
  <c r="Z52" i="28"/>
  <c r="P52" i="28"/>
  <c r="F52" i="28"/>
  <c r="W52" i="28"/>
  <c r="N52" i="28"/>
  <c r="AH52" i="28"/>
  <c r="L52" i="28"/>
  <c r="G52" i="28"/>
  <c r="U52" i="28"/>
  <c r="T52" i="28"/>
  <c r="AD52" i="28"/>
  <c r="AC52" i="28"/>
  <c r="AE52" i="28"/>
  <c r="V52" i="28"/>
  <c r="R52" i="28"/>
  <c r="Q52" i="28"/>
  <c r="C52" i="28"/>
  <c r="M52" i="28"/>
  <c r="AA52" i="28"/>
  <c r="X52" i="28"/>
  <c r="L129" i="28"/>
  <c r="D129" i="28"/>
  <c r="F129" i="28"/>
  <c r="AF129" i="28"/>
  <c r="Z129" i="28"/>
  <c r="AD129" i="28"/>
  <c r="AA129" i="28"/>
  <c r="E129" i="28"/>
  <c r="X129" i="28"/>
  <c r="B129" i="28"/>
  <c r="R129" i="28"/>
  <c r="AB129" i="28"/>
  <c r="S129" i="28"/>
  <c r="U129" i="28"/>
  <c r="G129" i="28"/>
  <c r="Q129" i="28"/>
  <c r="AC129" i="28"/>
  <c r="AH129" i="28"/>
  <c r="C129" i="28"/>
  <c r="T129" i="28"/>
  <c r="Y129" i="28"/>
  <c r="AG129" i="28"/>
  <c r="K129" i="28"/>
  <c r="AE129" i="28"/>
  <c r="AI129" i="28"/>
  <c r="V129" i="28"/>
  <c r="P129" i="28"/>
  <c r="H129" i="28"/>
  <c r="W129" i="28"/>
  <c r="AJ129" i="28"/>
  <c r="O129" i="28"/>
  <c r="M129" i="28"/>
  <c r="N129" i="28"/>
  <c r="AI145" i="28"/>
  <c r="G145" i="28"/>
  <c r="T145" i="28"/>
  <c r="AE145" i="28"/>
  <c r="S145" i="28"/>
  <c r="R145" i="28"/>
  <c r="Q145" i="28"/>
  <c r="V145" i="28"/>
  <c r="AD145" i="28"/>
  <c r="D145" i="28"/>
  <c r="B145" i="28"/>
  <c r="F145" i="28"/>
  <c r="AF145" i="28"/>
  <c r="C145" i="28"/>
  <c r="Y145" i="28"/>
  <c r="AB145" i="28"/>
  <c r="H145" i="28"/>
  <c r="L145" i="28"/>
  <c r="E145" i="28"/>
  <c r="O145" i="28"/>
  <c r="U145" i="28"/>
  <c r="P145" i="28"/>
  <c r="AA145" i="28"/>
  <c r="X145" i="28"/>
  <c r="Z145" i="28"/>
  <c r="AH145" i="28"/>
  <c r="AJ145" i="28"/>
  <c r="AC145" i="28"/>
  <c r="K145" i="28"/>
  <c r="W145" i="28"/>
  <c r="AG145" i="28"/>
  <c r="N145" i="28"/>
  <c r="M145" i="28"/>
  <c r="M288" i="28"/>
  <c r="AE288" i="28"/>
  <c r="D288" i="28"/>
  <c r="B288" i="28"/>
  <c r="T288" i="28"/>
  <c r="G288" i="28"/>
  <c r="W288" i="28"/>
  <c r="Q288" i="28"/>
  <c r="AD288" i="28"/>
  <c r="AJ288" i="28"/>
  <c r="V288" i="28"/>
  <c r="AC288" i="28"/>
  <c r="AB288" i="28"/>
  <c r="F288" i="28"/>
  <c r="S288" i="28"/>
  <c r="X288" i="28"/>
  <c r="E288" i="28"/>
  <c r="K288" i="28"/>
  <c r="C288" i="28"/>
  <c r="AI288" i="28"/>
  <c r="Y288" i="28"/>
  <c r="O288" i="28"/>
  <c r="AF288" i="28"/>
  <c r="L288" i="28"/>
  <c r="U288" i="28"/>
  <c r="H288" i="28"/>
  <c r="R288" i="28"/>
  <c r="AG288" i="28"/>
  <c r="Z288" i="28"/>
  <c r="AA288" i="28"/>
  <c r="AH288" i="28"/>
  <c r="N288" i="28"/>
  <c r="P288" i="28"/>
  <c r="AH159" i="28"/>
  <c r="E159" i="28"/>
  <c r="X159" i="28"/>
  <c r="D159" i="28"/>
  <c r="Y159" i="28"/>
  <c r="L159" i="28"/>
  <c r="F159" i="28"/>
  <c r="Q159" i="28"/>
  <c r="V159" i="28"/>
  <c r="K159" i="28"/>
  <c r="P159" i="28"/>
  <c r="S159" i="28"/>
  <c r="H159" i="28"/>
  <c r="AA159" i="28"/>
  <c r="R159" i="28"/>
  <c r="AI159" i="28"/>
  <c r="AE159" i="28"/>
  <c r="AF159" i="28"/>
  <c r="T159" i="28"/>
  <c r="AB159" i="28"/>
  <c r="AC159" i="28"/>
  <c r="B159" i="28"/>
  <c r="O159" i="28"/>
  <c r="AJ159" i="28"/>
  <c r="U159" i="28"/>
  <c r="AD159" i="28"/>
  <c r="AG159" i="28"/>
  <c r="C159" i="28"/>
  <c r="W159" i="28"/>
  <c r="Z159" i="28"/>
  <c r="G159" i="28"/>
  <c r="N159" i="28"/>
  <c r="M159" i="28"/>
  <c r="O267" i="28"/>
  <c r="V267" i="28"/>
  <c r="P267" i="28"/>
  <c r="AJ267" i="28"/>
  <c r="E267" i="28"/>
  <c r="G267" i="28"/>
  <c r="S267" i="28"/>
  <c r="AH267" i="28"/>
  <c r="L267" i="28"/>
  <c r="AF267" i="28"/>
  <c r="F267" i="28"/>
  <c r="X267" i="28"/>
  <c r="AI267" i="28"/>
  <c r="AE267" i="28"/>
  <c r="Y267" i="28"/>
  <c r="AA267" i="28"/>
  <c r="H267" i="28"/>
  <c r="M267" i="28"/>
  <c r="AC267" i="28"/>
  <c r="AD267" i="28"/>
  <c r="AG267" i="28"/>
  <c r="R267" i="28"/>
  <c r="AB267" i="28"/>
  <c r="U267" i="28"/>
  <c r="Q267" i="28"/>
  <c r="N267" i="28"/>
  <c r="D267" i="28"/>
  <c r="T267" i="28"/>
  <c r="C267" i="28"/>
  <c r="B267" i="28"/>
  <c r="W267" i="28"/>
  <c r="K267" i="28"/>
  <c r="Z267" i="28"/>
  <c r="Y27" i="28"/>
  <c r="Z27" i="28"/>
  <c r="V27" i="28"/>
  <c r="AD27" i="28"/>
  <c r="AH27" i="28"/>
  <c r="F27" i="28"/>
  <c r="B27" i="28"/>
  <c r="W27" i="28"/>
  <c r="X27" i="28"/>
  <c r="AI27" i="28"/>
  <c r="AF27" i="28"/>
  <c r="N27" i="28"/>
  <c r="AA27" i="28"/>
  <c r="AB27" i="28"/>
  <c r="AE27" i="28"/>
  <c r="H27" i="28"/>
  <c r="AJ27" i="28"/>
  <c r="C27" i="28"/>
  <c r="R27" i="28"/>
  <c r="Q27" i="28"/>
  <c r="P27" i="28"/>
  <c r="T27" i="28"/>
  <c r="L27" i="28"/>
  <c r="S27" i="28"/>
  <c r="E27" i="28"/>
  <c r="M27" i="28"/>
  <c r="U27" i="28"/>
  <c r="D27" i="28"/>
  <c r="O27" i="28"/>
  <c r="G27" i="28"/>
  <c r="K27" i="28"/>
  <c r="AC27" i="28"/>
  <c r="AG27" i="28"/>
  <c r="Y51" i="28"/>
  <c r="X51" i="28"/>
  <c r="F51" i="28"/>
  <c r="K51" i="28"/>
  <c r="AA51" i="28"/>
  <c r="AI51" i="28"/>
  <c r="V51" i="28"/>
  <c r="E51" i="28"/>
  <c r="Q51" i="28"/>
  <c r="D51" i="28"/>
  <c r="C51" i="28"/>
  <c r="AE51" i="28"/>
  <c r="U51" i="28"/>
  <c r="S51" i="28"/>
  <c r="AF51" i="28"/>
  <c r="AJ51" i="28"/>
  <c r="M51" i="28"/>
  <c r="B51" i="28"/>
  <c r="AH51" i="28"/>
  <c r="N51" i="28"/>
  <c r="T51" i="28"/>
  <c r="P51" i="28"/>
  <c r="AG51" i="28"/>
  <c r="AC51" i="28"/>
  <c r="AD51" i="28"/>
  <c r="O51" i="28"/>
  <c r="R51" i="28"/>
  <c r="W51" i="28"/>
  <c r="H51" i="28"/>
  <c r="G51" i="28"/>
  <c r="L51" i="28"/>
  <c r="Z51" i="28"/>
  <c r="AB51" i="28"/>
  <c r="AJ158" i="28"/>
  <c r="AI158" i="28"/>
  <c r="U158" i="28"/>
  <c r="Z158" i="28"/>
  <c r="Y158" i="28"/>
  <c r="AB158" i="28"/>
  <c r="F158" i="28"/>
  <c r="R158" i="28"/>
  <c r="E158" i="28"/>
  <c r="X158" i="28"/>
  <c r="AF158" i="28"/>
  <c r="C158" i="28"/>
  <c r="S158" i="28"/>
  <c r="L158" i="28"/>
  <c r="AH158" i="28"/>
  <c r="AG158" i="28"/>
  <c r="AD158" i="28"/>
  <c r="V158" i="28"/>
  <c r="P158" i="28"/>
  <c r="T158" i="28"/>
  <c r="D158" i="28"/>
  <c r="K158" i="28"/>
  <c r="AC158" i="28"/>
  <c r="W158" i="28"/>
  <c r="Q158" i="28"/>
  <c r="G158" i="28"/>
  <c r="O158" i="28"/>
  <c r="AE158" i="28"/>
  <c r="H158" i="28"/>
  <c r="AA158" i="28"/>
  <c r="B158" i="28"/>
  <c r="N158" i="28"/>
  <c r="M158" i="28"/>
  <c r="F130" i="28"/>
  <c r="U130" i="28"/>
  <c r="T130" i="28"/>
  <c r="B130" i="28"/>
  <c r="X130" i="28"/>
  <c r="AF130" i="28"/>
  <c r="W130" i="28"/>
  <c r="V130" i="28"/>
  <c r="Y130" i="28"/>
  <c r="Q130" i="28"/>
  <c r="AG130" i="28"/>
  <c r="L130" i="28"/>
  <c r="AD130" i="28"/>
  <c r="H130" i="28"/>
  <c r="AE130" i="28"/>
  <c r="AC130" i="28"/>
  <c r="R130" i="28"/>
  <c r="C130" i="28"/>
  <c r="AA130" i="28"/>
  <c r="K130" i="28"/>
  <c r="S130" i="28"/>
  <c r="G130" i="28"/>
  <c r="E130" i="28"/>
  <c r="O130" i="28"/>
  <c r="AB130" i="28"/>
  <c r="D130" i="28"/>
  <c r="AI130" i="28"/>
  <c r="AH130" i="28"/>
  <c r="Z130" i="28"/>
  <c r="AJ130" i="28"/>
  <c r="P130" i="28"/>
  <c r="M130" i="28"/>
  <c r="N130" i="28"/>
  <c r="AJ194" i="28"/>
  <c r="Q194" i="28"/>
  <c r="X194" i="28"/>
  <c r="O194" i="28"/>
  <c r="AC194" i="28"/>
  <c r="P194" i="28"/>
  <c r="AE194" i="28"/>
  <c r="C194" i="28"/>
  <c r="AB194" i="28"/>
  <c r="E194" i="28"/>
  <c r="D194" i="28"/>
  <c r="S194" i="28"/>
  <c r="R194" i="28"/>
  <c r="AF194" i="28"/>
  <c r="AG194" i="28"/>
  <c r="L194" i="28"/>
  <c r="B194" i="28"/>
  <c r="U194" i="28"/>
  <c r="AD194" i="28"/>
  <c r="T194" i="28"/>
  <c r="F194" i="28"/>
  <c r="AI194" i="28"/>
  <c r="G194" i="28"/>
  <c r="Z194" i="28"/>
  <c r="AH194" i="28"/>
  <c r="K194" i="28"/>
  <c r="H194" i="28"/>
  <c r="Y194" i="28"/>
  <c r="V194" i="28"/>
  <c r="AA194" i="28"/>
  <c r="W194" i="28"/>
  <c r="M194" i="28"/>
  <c r="N194" i="28"/>
  <c r="AU4" i="35"/>
  <c r="AZ4" i="35"/>
  <c r="AU25" i="35"/>
  <c r="AZ25" i="35"/>
  <c r="AB12" i="35"/>
  <c r="W12" i="35"/>
  <c r="AZ65" i="35"/>
  <c r="AU65" i="35"/>
  <c r="AZ62" i="35"/>
  <c r="AU62" i="35"/>
  <c r="AZ6" i="35"/>
  <c r="AU6" i="35"/>
  <c r="AZ95" i="35"/>
  <c r="AU95" i="35"/>
  <c r="W30" i="35"/>
  <c r="AB30" i="35"/>
  <c r="AZ75" i="35"/>
  <c r="AU75" i="35"/>
  <c r="AU70" i="35"/>
  <c r="AZ70" i="35"/>
  <c r="AB84" i="35"/>
  <c r="W84" i="35"/>
  <c r="W79" i="35"/>
  <c r="AB79" i="35"/>
  <c r="AB104" i="35"/>
  <c r="W104" i="35"/>
  <c r="W82" i="35"/>
  <c r="AB82" i="35"/>
  <c r="W75" i="28"/>
  <c r="S75" i="28"/>
  <c r="X75" i="28"/>
  <c r="Z75" i="28"/>
  <c r="AB75" i="28"/>
  <c r="AC75" i="28"/>
  <c r="AJ75" i="28"/>
  <c r="M75" i="28"/>
  <c r="L75" i="28"/>
  <c r="O75" i="28"/>
  <c r="AE75" i="28"/>
  <c r="T75" i="28"/>
  <c r="N75" i="28"/>
  <c r="AG75" i="28"/>
  <c r="P75" i="28"/>
  <c r="E75" i="28"/>
  <c r="AD75" i="28"/>
  <c r="AA75" i="28"/>
  <c r="U75" i="28"/>
  <c r="R75" i="28"/>
  <c r="H75" i="28"/>
  <c r="Y75" i="28"/>
  <c r="G75" i="28"/>
  <c r="AH75" i="28"/>
  <c r="V75" i="28"/>
  <c r="AF75" i="28"/>
  <c r="AI75" i="28"/>
  <c r="C75" i="28"/>
  <c r="K75" i="28"/>
  <c r="D75" i="28"/>
  <c r="B75" i="28"/>
  <c r="Q75" i="28"/>
  <c r="F75" i="28"/>
  <c r="AB102" i="35"/>
  <c r="W102" i="35"/>
  <c r="AZ104" i="35"/>
  <c r="AU104" i="35"/>
  <c r="W95" i="35"/>
  <c r="AB95" i="35"/>
  <c r="AI128" i="28"/>
  <c r="C128" i="28"/>
  <c r="B128" i="28"/>
  <c r="Y128" i="28"/>
  <c r="AC128" i="28"/>
  <c r="E128" i="28"/>
  <c r="W128" i="28"/>
  <c r="H128" i="28"/>
  <c r="T128" i="28"/>
  <c r="S128" i="28"/>
  <c r="K128" i="28"/>
  <c r="AH128" i="28"/>
  <c r="L128" i="28"/>
  <c r="F128" i="28"/>
  <c r="Z128" i="28"/>
  <c r="X128" i="28"/>
  <c r="G128" i="28"/>
  <c r="AE128" i="28"/>
  <c r="AF128" i="28"/>
  <c r="Q128" i="28"/>
  <c r="AA128" i="28"/>
  <c r="AD128" i="28"/>
  <c r="D128" i="28"/>
  <c r="AJ128" i="28"/>
  <c r="R128" i="28"/>
  <c r="U128" i="28"/>
  <c r="AG128" i="28"/>
  <c r="V128" i="28"/>
  <c r="O128" i="28"/>
  <c r="AB128" i="28"/>
  <c r="P128" i="28"/>
  <c r="M128" i="28"/>
  <c r="N128" i="28"/>
  <c r="C240" i="28"/>
  <c r="W240" i="28"/>
  <c r="O240" i="28"/>
  <c r="H240" i="28"/>
  <c r="AE240" i="28"/>
  <c r="K240" i="28"/>
  <c r="AJ240" i="28"/>
  <c r="T240" i="28"/>
  <c r="X240" i="28"/>
  <c r="R240" i="28"/>
  <c r="AD240" i="28"/>
  <c r="G240" i="28"/>
  <c r="AF240" i="28"/>
  <c r="AB240" i="28"/>
  <c r="AG240" i="28"/>
  <c r="D240" i="28"/>
  <c r="F240" i="28"/>
  <c r="AC240" i="28"/>
  <c r="L240" i="28"/>
  <c r="S240" i="28"/>
  <c r="AH240" i="28"/>
  <c r="U240" i="28"/>
  <c r="P240" i="28"/>
  <c r="E240" i="28"/>
  <c r="Y240" i="28"/>
  <c r="Q240" i="28"/>
  <c r="AA240" i="28"/>
  <c r="Z240" i="28"/>
  <c r="N240" i="28"/>
  <c r="M240" i="28"/>
  <c r="V240" i="28"/>
  <c r="AI240" i="28"/>
  <c r="B240" i="28"/>
  <c r="AA189" i="28"/>
  <c r="AJ189" i="28"/>
  <c r="O189" i="28"/>
  <c r="Z189" i="28"/>
  <c r="H189" i="28"/>
  <c r="AI189" i="28"/>
  <c r="V189" i="28"/>
  <c r="X189" i="28"/>
  <c r="R189" i="28"/>
  <c r="AE189" i="28"/>
  <c r="C189" i="28"/>
  <c r="U189" i="28"/>
  <c r="AB189" i="28"/>
  <c r="S189" i="28"/>
  <c r="AF189" i="28"/>
  <c r="W189" i="28"/>
  <c r="G189" i="28"/>
  <c r="K189" i="28"/>
  <c r="AH189" i="28"/>
  <c r="F189" i="28"/>
  <c r="Y189" i="28"/>
  <c r="B189" i="28"/>
  <c r="D189" i="28"/>
  <c r="AC189" i="28"/>
  <c r="P189" i="28"/>
  <c r="E189" i="28"/>
  <c r="AG189" i="28"/>
  <c r="L189" i="28"/>
  <c r="Q189" i="28"/>
  <c r="AD189" i="28"/>
  <c r="T189" i="28"/>
  <c r="M189" i="28"/>
  <c r="N189" i="28"/>
  <c r="R111" i="28"/>
  <c r="L111" i="28"/>
  <c r="AG111" i="28"/>
  <c r="V111" i="28"/>
  <c r="AD111" i="28"/>
  <c r="AE111" i="28"/>
  <c r="E111" i="28"/>
  <c r="Y111" i="28"/>
  <c r="P111" i="28"/>
  <c r="AA111" i="28"/>
  <c r="AH111" i="28"/>
  <c r="O111" i="28"/>
  <c r="K111" i="28"/>
  <c r="AI111" i="28"/>
  <c r="G111" i="28"/>
  <c r="H111" i="28"/>
  <c r="W111" i="28"/>
  <c r="D111" i="28"/>
  <c r="AF111" i="28"/>
  <c r="AJ111" i="28"/>
  <c r="T111" i="28"/>
  <c r="Q111" i="28"/>
  <c r="S111" i="28"/>
  <c r="C111" i="28"/>
  <c r="U111" i="28"/>
  <c r="AC111" i="28"/>
  <c r="Z111" i="28"/>
  <c r="AB111" i="28"/>
  <c r="F111" i="28"/>
  <c r="X111" i="28"/>
  <c r="B111" i="28"/>
  <c r="N111" i="28"/>
  <c r="M111" i="28"/>
  <c r="E61" i="28"/>
  <c r="Z61" i="28"/>
  <c r="D61" i="28"/>
  <c r="S61" i="28"/>
  <c r="L61" i="28"/>
  <c r="AJ61" i="28"/>
  <c r="AE61" i="28"/>
  <c r="T61" i="28"/>
  <c r="Y61" i="28"/>
  <c r="O61" i="28"/>
  <c r="M61" i="28"/>
  <c r="W61" i="28"/>
  <c r="U61" i="28"/>
  <c r="AI61" i="28"/>
  <c r="R61" i="28"/>
  <c r="H61" i="28"/>
  <c r="G61" i="28"/>
  <c r="AA61" i="28"/>
  <c r="K61" i="28"/>
  <c r="AD61" i="28"/>
  <c r="AH61" i="28"/>
  <c r="P61" i="28"/>
  <c r="V61" i="28"/>
  <c r="Q61" i="28"/>
  <c r="B61" i="28"/>
  <c r="X61" i="28"/>
  <c r="C61" i="28"/>
  <c r="AC61" i="28"/>
  <c r="AB61" i="28"/>
  <c r="AG61" i="28"/>
  <c r="F61" i="28"/>
  <c r="N61" i="28"/>
  <c r="AF61" i="28"/>
  <c r="Q72" i="28"/>
  <c r="Y72" i="28"/>
  <c r="AH72" i="28"/>
  <c r="K72" i="28"/>
  <c r="V72" i="28"/>
  <c r="B72" i="28"/>
  <c r="H72" i="28"/>
  <c r="O72" i="28"/>
  <c r="E72" i="28"/>
  <c r="P72" i="28"/>
  <c r="S72" i="28"/>
  <c r="AB72" i="28"/>
  <c r="M72" i="28"/>
  <c r="R72" i="28"/>
  <c r="AC72" i="28"/>
  <c r="G72" i="28"/>
  <c r="X72" i="28"/>
  <c r="W72" i="28"/>
  <c r="U72" i="28"/>
  <c r="AA72" i="28"/>
  <c r="N72" i="28"/>
  <c r="AD72" i="28"/>
  <c r="Z72" i="28"/>
  <c r="F72" i="28"/>
  <c r="L72" i="28"/>
  <c r="AJ72" i="28"/>
  <c r="T72" i="28"/>
  <c r="AE72" i="28"/>
  <c r="D72" i="28"/>
  <c r="C72" i="28"/>
  <c r="AI72" i="28"/>
  <c r="AG72" i="28"/>
  <c r="AF72" i="28"/>
  <c r="X180" i="28"/>
  <c r="T180" i="28"/>
  <c r="B180" i="28"/>
  <c r="AE180" i="28"/>
  <c r="AC180" i="28"/>
  <c r="V180" i="28"/>
  <c r="AF180" i="28"/>
  <c r="F180" i="28"/>
  <c r="AB180" i="28"/>
  <c r="O180" i="28"/>
  <c r="K180" i="28"/>
  <c r="Y180" i="28"/>
  <c r="AG180" i="28"/>
  <c r="AH180" i="28"/>
  <c r="Q180" i="28"/>
  <c r="AI180" i="28"/>
  <c r="L180" i="28"/>
  <c r="D180" i="28"/>
  <c r="AA180" i="28"/>
  <c r="P180" i="28"/>
  <c r="R180" i="28"/>
  <c r="H180" i="28"/>
  <c r="AJ180" i="28"/>
  <c r="W180" i="28"/>
  <c r="Z180" i="28"/>
  <c r="AD180" i="28"/>
  <c r="C180" i="28"/>
  <c r="S180" i="28"/>
  <c r="G180" i="28"/>
  <c r="U180" i="28"/>
  <c r="E180" i="28"/>
  <c r="M180" i="28"/>
  <c r="N180" i="28"/>
  <c r="F155" i="28"/>
  <c r="S155" i="28"/>
  <c r="AG155" i="28"/>
  <c r="Q155" i="28"/>
  <c r="AE155" i="28"/>
  <c r="U155" i="28"/>
  <c r="Z155" i="28"/>
  <c r="C155" i="28"/>
  <c r="AJ155" i="28"/>
  <c r="AC155" i="28"/>
  <c r="AB155" i="28"/>
  <c r="L155" i="28"/>
  <c r="AF155" i="28"/>
  <c r="P155" i="28"/>
  <c r="AI155" i="28"/>
  <c r="V155" i="28"/>
  <c r="Y155" i="28"/>
  <c r="H155" i="28"/>
  <c r="AH155" i="28"/>
  <c r="E155" i="28"/>
  <c r="W155" i="28"/>
  <c r="T155" i="28"/>
  <c r="D155" i="28"/>
  <c r="B155" i="28"/>
  <c r="AD155" i="28"/>
  <c r="R155" i="28"/>
  <c r="G155" i="28"/>
  <c r="O155" i="28"/>
  <c r="K155" i="28"/>
  <c r="X155" i="28"/>
  <c r="AA155" i="28"/>
  <c r="N155" i="28"/>
  <c r="M155" i="28"/>
  <c r="AH146" i="28"/>
  <c r="AF146" i="28"/>
  <c r="D146" i="28"/>
  <c r="AB146" i="28"/>
  <c r="K146" i="28"/>
  <c r="AJ146" i="28"/>
  <c r="T146" i="28"/>
  <c r="F146" i="28"/>
  <c r="Z146" i="28"/>
  <c r="O146" i="28"/>
  <c r="R146" i="28"/>
  <c r="W146" i="28"/>
  <c r="AG146" i="28"/>
  <c r="P146" i="28"/>
  <c r="E146" i="28"/>
  <c r="V146" i="28"/>
  <c r="AC146" i="28"/>
  <c r="AA146" i="28"/>
  <c r="C146" i="28"/>
  <c r="AI146" i="28"/>
  <c r="Y146" i="28"/>
  <c r="L146" i="28"/>
  <c r="Q146" i="28"/>
  <c r="U146" i="28"/>
  <c r="G146" i="28"/>
  <c r="B146" i="28"/>
  <c r="S146" i="28"/>
  <c r="H146" i="28"/>
  <c r="X146" i="28"/>
  <c r="AD146" i="28"/>
  <c r="AE146" i="28"/>
  <c r="M146" i="28"/>
  <c r="N146" i="28"/>
  <c r="X42" i="28"/>
  <c r="S42" i="28"/>
  <c r="B42" i="28"/>
  <c r="Q42" i="28"/>
  <c r="AC42" i="28"/>
  <c r="AH42" i="28"/>
  <c r="H42" i="28"/>
  <c r="AB42" i="28"/>
  <c r="AE42" i="28"/>
  <c r="P42" i="28"/>
  <c r="V42" i="28"/>
  <c r="M42" i="28"/>
  <c r="E42" i="28"/>
  <c r="T42" i="28"/>
  <c r="Z42" i="28"/>
  <c r="D42" i="28"/>
  <c r="W42" i="28"/>
  <c r="F42" i="28"/>
  <c r="N42" i="28"/>
  <c r="G42" i="28"/>
  <c r="U42" i="28"/>
  <c r="AA42" i="28"/>
  <c r="C42" i="28"/>
  <c r="K42" i="28"/>
  <c r="L42" i="28"/>
  <c r="R42" i="28"/>
  <c r="O42" i="28"/>
  <c r="AF42" i="28"/>
  <c r="Y42" i="28"/>
  <c r="AD42" i="28"/>
  <c r="AJ42" i="28"/>
  <c r="AG42" i="28"/>
  <c r="AI42" i="28"/>
  <c r="AJ272" i="28"/>
  <c r="T272" i="28"/>
  <c r="E272" i="28"/>
  <c r="B272" i="28"/>
  <c r="D272" i="28"/>
  <c r="H272" i="28"/>
  <c r="AE272" i="28"/>
  <c r="AF272" i="28"/>
  <c r="AI272" i="28"/>
  <c r="W272" i="28"/>
  <c r="AC272" i="28"/>
  <c r="Q272" i="28"/>
  <c r="F272" i="28"/>
  <c r="V272" i="28"/>
  <c r="Y272" i="28"/>
  <c r="AA272" i="28"/>
  <c r="Z272" i="28"/>
  <c r="AG272" i="28"/>
  <c r="U272" i="28"/>
  <c r="N272" i="28"/>
  <c r="AB272" i="28"/>
  <c r="O272" i="28"/>
  <c r="AD272" i="28"/>
  <c r="X272" i="28"/>
  <c r="M272" i="28"/>
  <c r="G272" i="28"/>
  <c r="S272" i="28"/>
  <c r="L272" i="28"/>
  <c r="P272" i="28"/>
  <c r="R272" i="28"/>
  <c r="K272" i="28"/>
  <c r="C272" i="28"/>
  <c r="AH272" i="28"/>
  <c r="AF48" i="28"/>
  <c r="R48" i="28"/>
  <c r="AI48" i="28"/>
  <c r="K48" i="28"/>
  <c r="Y48" i="28"/>
  <c r="Q48" i="28"/>
  <c r="C48" i="28"/>
  <c r="AH48" i="28"/>
  <c r="Z48" i="28"/>
  <c r="N48" i="28"/>
  <c r="E48" i="28"/>
  <c r="T48" i="28"/>
  <c r="U48" i="28"/>
  <c r="AC48" i="28"/>
  <c r="F48" i="28"/>
  <c r="AD48" i="28"/>
  <c r="AB48" i="28"/>
  <c r="W48" i="28"/>
  <c r="AJ48" i="28"/>
  <c r="H48" i="28"/>
  <c r="M48" i="28"/>
  <c r="L48" i="28"/>
  <c r="AE48" i="28"/>
  <c r="B48" i="28"/>
  <c r="S48" i="28"/>
  <c r="X48" i="28"/>
  <c r="G48" i="28"/>
  <c r="D48" i="28"/>
  <c r="O48" i="28"/>
  <c r="P48" i="28"/>
  <c r="AA48" i="28"/>
  <c r="V48" i="28"/>
  <c r="AG48" i="28"/>
  <c r="AH70" i="28"/>
  <c r="M70" i="28"/>
  <c r="U70" i="28"/>
  <c r="D70" i="28"/>
  <c r="H70" i="28"/>
  <c r="G70" i="28"/>
  <c r="F70" i="28"/>
  <c r="P70" i="28"/>
  <c r="S70" i="28"/>
  <c r="E70" i="28"/>
  <c r="V70" i="28"/>
  <c r="T70" i="28"/>
  <c r="C70" i="28"/>
  <c r="L70" i="28"/>
  <c r="AG70" i="28"/>
  <c r="O70" i="28"/>
  <c r="AC70" i="28"/>
  <c r="B70" i="28"/>
  <c r="AD70" i="28"/>
  <c r="AB70" i="28"/>
  <c r="AF70" i="28"/>
  <c r="AE70" i="28"/>
  <c r="W70" i="28"/>
  <c r="Y70" i="28"/>
  <c r="Z70" i="28"/>
  <c r="N70" i="28"/>
  <c r="AI70" i="28"/>
  <c r="Q70" i="28"/>
  <c r="X70" i="28"/>
  <c r="K70" i="28"/>
  <c r="AA70" i="28"/>
  <c r="R70" i="28"/>
  <c r="AJ70" i="28"/>
  <c r="K212" i="28"/>
  <c r="Q212" i="28"/>
  <c r="V212" i="28"/>
  <c r="G212" i="28"/>
  <c r="AJ212" i="28"/>
  <c r="X212" i="28"/>
  <c r="E212" i="28"/>
  <c r="Z212" i="28"/>
  <c r="C212" i="28"/>
  <c r="R212" i="28"/>
  <c r="AF212" i="28"/>
  <c r="AC212" i="28"/>
  <c r="U212" i="28"/>
  <c r="L212" i="28"/>
  <c r="AB212" i="28"/>
  <c r="AG212" i="28"/>
  <c r="W212" i="28"/>
  <c r="Y212" i="28"/>
  <c r="O212" i="28"/>
  <c r="AA212" i="28"/>
  <c r="B212" i="28"/>
  <c r="AH212" i="28"/>
  <c r="F212" i="28"/>
  <c r="T212" i="28"/>
  <c r="AI212" i="28"/>
  <c r="D212" i="28"/>
  <c r="AE212" i="28"/>
  <c r="AD212" i="28"/>
  <c r="M212" i="28"/>
  <c r="P212" i="28"/>
  <c r="H212" i="28"/>
  <c r="N212" i="28"/>
  <c r="S212" i="28"/>
  <c r="AI101" i="28"/>
  <c r="N101" i="28"/>
  <c r="O101" i="28"/>
  <c r="L101" i="28"/>
  <c r="C101" i="28"/>
  <c r="AC101" i="28"/>
  <c r="AE101" i="28"/>
  <c r="K101" i="28"/>
  <c r="D101" i="28"/>
  <c r="X101" i="28"/>
  <c r="Q101" i="28"/>
  <c r="S101" i="28"/>
  <c r="U101" i="28"/>
  <c r="Z101" i="28"/>
  <c r="AG101" i="28"/>
  <c r="F101" i="28"/>
  <c r="W101" i="28"/>
  <c r="R101" i="28"/>
  <c r="B101" i="28"/>
  <c r="G101" i="28"/>
  <c r="H101" i="28"/>
  <c r="AF101" i="28"/>
  <c r="Y101" i="28"/>
  <c r="P101" i="28"/>
  <c r="AH101" i="28"/>
  <c r="M101" i="28"/>
  <c r="AB101" i="28"/>
  <c r="V101" i="28"/>
  <c r="E101" i="28"/>
  <c r="AJ101" i="28"/>
  <c r="AD101" i="28"/>
  <c r="AA101" i="28"/>
  <c r="T101" i="28"/>
  <c r="O115" i="28"/>
  <c r="Y115" i="28"/>
  <c r="AF115" i="28"/>
  <c r="S115" i="28"/>
  <c r="AE115" i="28"/>
  <c r="AI115" i="28"/>
  <c r="K115" i="28"/>
  <c r="AG115" i="28"/>
  <c r="W115" i="28"/>
  <c r="Q115" i="28"/>
  <c r="AA115" i="28"/>
  <c r="C115" i="28"/>
  <c r="F115" i="28"/>
  <c r="U115" i="28"/>
  <c r="Z115" i="28"/>
  <c r="X115" i="28"/>
  <c r="H115" i="28"/>
  <c r="V115" i="28"/>
  <c r="B115" i="28"/>
  <c r="AC115" i="28"/>
  <c r="AD115" i="28"/>
  <c r="L115" i="28"/>
  <c r="P115" i="28"/>
  <c r="T115" i="28"/>
  <c r="AH115" i="28"/>
  <c r="G115" i="28"/>
  <c r="AJ115" i="28"/>
  <c r="E115" i="28"/>
  <c r="AB115" i="28"/>
  <c r="R115" i="28"/>
  <c r="D115" i="28"/>
  <c r="N115" i="28"/>
  <c r="M115" i="28"/>
  <c r="M222" i="28"/>
  <c r="AF222" i="28"/>
  <c r="W222" i="28"/>
  <c r="Y222" i="28"/>
  <c r="T222" i="28"/>
  <c r="U222" i="28"/>
  <c r="AG222" i="28"/>
  <c r="P222" i="28"/>
  <c r="D222" i="28"/>
  <c r="N222" i="28"/>
  <c r="AD222" i="28"/>
  <c r="F222" i="28"/>
  <c r="AA222" i="28"/>
  <c r="AC222" i="28"/>
  <c r="K222" i="28"/>
  <c r="H222" i="28"/>
  <c r="X222" i="28"/>
  <c r="R222" i="28"/>
  <c r="C222" i="28"/>
  <c r="Z222" i="28"/>
  <c r="L222" i="28"/>
  <c r="E222" i="28"/>
  <c r="AE222" i="28"/>
  <c r="AJ222" i="28"/>
  <c r="O222" i="28"/>
  <c r="AI222" i="28"/>
  <c r="V222" i="28"/>
  <c r="G222" i="28"/>
  <c r="B222" i="28"/>
  <c r="AH222" i="28"/>
  <c r="AB222" i="28"/>
  <c r="Q222" i="28"/>
  <c r="S222" i="28"/>
  <c r="V71" i="28"/>
  <c r="K71" i="28"/>
  <c r="E71" i="28"/>
  <c r="AH71" i="28"/>
  <c r="AJ71" i="28"/>
  <c r="AI71" i="28"/>
  <c r="P71" i="28"/>
  <c r="AG71" i="28"/>
  <c r="L71" i="28"/>
  <c r="Z71" i="28"/>
  <c r="W71" i="28"/>
  <c r="X71" i="28"/>
  <c r="AA71" i="28"/>
  <c r="C71" i="28"/>
  <c r="B71" i="28"/>
  <c r="O71" i="28"/>
  <c r="AD71" i="28"/>
  <c r="N71" i="28"/>
  <c r="AE71" i="28"/>
  <c r="Y71" i="28"/>
  <c r="AB71" i="28"/>
  <c r="D71" i="28"/>
  <c r="AF71" i="28"/>
  <c r="U71" i="28"/>
  <c r="H71" i="28"/>
  <c r="Q71" i="28"/>
  <c r="R71" i="28"/>
  <c r="T71" i="28"/>
  <c r="S71" i="28"/>
  <c r="F71" i="28"/>
  <c r="M71" i="28"/>
  <c r="AC71" i="28"/>
  <c r="G71" i="28"/>
  <c r="AZ72" i="35"/>
  <c r="AU72" i="35"/>
  <c r="AZ76" i="35"/>
  <c r="AU76" i="35"/>
  <c r="AB89" i="35"/>
  <c r="W89" i="35"/>
  <c r="AB90" i="35"/>
  <c r="W90" i="35"/>
  <c r="AB65" i="35"/>
  <c r="W65" i="35"/>
  <c r="AZ45" i="35"/>
  <c r="AU45" i="35"/>
  <c r="AZ24" i="35"/>
  <c r="AU24" i="35"/>
  <c r="AZ44" i="35"/>
  <c r="AU44" i="35"/>
  <c r="AB21" i="35"/>
  <c r="W21" i="35"/>
  <c r="AZ31" i="35"/>
  <c r="AU31" i="35"/>
  <c r="V37" i="28"/>
  <c r="E37" i="28"/>
  <c r="O37" i="28"/>
  <c r="T37" i="28"/>
  <c r="B37" i="28"/>
  <c r="Z37" i="28"/>
  <c r="X37" i="28"/>
  <c r="C37" i="28"/>
  <c r="F37" i="28"/>
  <c r="AD37" i="28"/>
  <c r="AJ37" i="28"/>
  <c r="H37" i="28"/>
  <c r="N37" i="28"/>
  <c r="AE37" i="28"/>
  <c r="D37" i="28"/>
  <c r="M37" i="28"/>
  <c r="G37" i="28"/>
  <c r="AC37" i="28"/>
  <c r="AA37" i="28"/>
  <c r="AB37" i="28"/>
  <c r="W37" i="28"/>
  <c r="K37" i="28"/>
  <c r="AG37" i="28"/>
  <c r="AF37" i="28"/>
  <c r="Q37" i="28"/>
  <c r="L37" i="28"/>
  <c r="U37" i="28"/>
  <c r="P37" i="28"/>
  <c r="AI37" i="28"/>
  <c r="AH37" i="28"/>
  <c r="Y37" i="28"/>
  <c r="R37" i="28"/>
  <c r="S37" i="28"/>
  <c r="W51" i="35"/>
  <c r="AB51" i="35"/>
  <c r="W59" i="35"/>
  <c r="AB59" i="35"/>
  <c r="AU54" i="35"/>
  <c r="AZ54" i="35"/>
  <c r="W116" i="28"/>
  <c r="C116" i="28"/>
  <c r="B116" i="28"/>
  <c r="E116" i="28"/>
  <c r="Z116" i="28"/>
  <c r="AG116" i="28"/>
  <c r="X116" i="28"/>
  <c r="AA116" i="28"/>
  <c r="G116" i="28"/>
  <c r="AC116" i="28"/>
  <c r="AD116" i="28"/>
  <c r="O116" i="28"/>
  <c r="AB116" i="28"/>
  <c r="D116" i="28"/>
  <c r="AF116" i="28"/>
  <c r="L116" i="28"/>
  <c r="F116" i="28"/>
  <c r="P116" i="28"/>
  <c r="K116" i="28"/>
  <c r="AE116" i="28"/>
  <c r="V116" i="28"/>
  <c r="AJ116" i="28"/>
  <c r="Q116" i="28"/>
  <c r="U116" i="28"/>
  <c r="Y116" i="28"/>
  <c r="AI116" i="28"/>
  <c r="T116" i="28"/>
  <c r="R116" i="28"/>
  <c r="AH116" i="28"/>
  <c r="S116" i="28"/>
  <c r="H116" i="28"/>
  <c r="N116" i="28"/>
  <c r="M116" i="28"/>
  <c r="AE238" i="28"/>
  <c r="AJ238" i="28"/>
  <c r="V238" i="28"/>
  <c r="R238" i="28"/>
  <c r="N238" i="28"/>
  <c r="B238" i="28"/>
  <c r="W238" i="28"/>
  <c r="S238" i="28"/>
  <c r="Q238" i="28"/>
  <c r="C238" i="28"/>
  <c r="AD238" i="28"/>
  <c r="AC238" i="28"/>
  <c r="F238" i="28"/>
  <c r="AI238" i="28"/>
  <c r="Y238" i="28"/>
  <c r="L238" i="28"/>
  <c r="AB238" i="28"/>
  <c r="AA238" i="28"/>
  <c r="H238" i="28"/>
  <c r="K238" i="28"/>
  <c r="X238" i="28"/>
  <c r="AF238" i="28"/>
  <c r="AH238" i="28"/>
  <c r="O238" i="28"/>
  <c r="T238" i="28"/>
  <c r="AG238" i="28"/>
  <c r="Z238" i="28"/>
  <c r="U238" i="28"/>
  <c r="D238" i="28"/>
  <c r="G238" i="28"/>
  <c r="P238" i="28"/>
  <c r="M238" i="28"/>
  <c r="E238" i="28"/>
  <c r="H254" i="28"/>
  <c r="AJ254" i="28"/>
  <c r="AA254" i="28"/>
  <c r="AG254" i="28"/>
  <c r="E254" i="28"/>
  <c r="F254" i="28"/>
  <c r="AC254" i="28"/>
  <c r="Z254" i="28"/>
  <c r="AF254" i="28"/>
  <c r="Y254" i="28"/>
  <c r="P254" i="28"/>
  <c r="M254" i="28"/>
  <c r="AE254" i="28"/>
  <c r="W254" i="28"/>
  <c r="D254" i="28"/>
  <c r="T254" i="28"/>
  <c r="X254" i="28"/>
  <c r="V254" i="28"/>
  <c r="N254" i="28"/>
  <c r="K254" i="28"/>
  <c r="AD254" i="28"/>
  <c r="AB254" i="28"/>
  <c r="C254" i="28"/>
  <c r="L254" i="28"/>
  <c r="Q254" i="28"/>
  <c r="B254" i="28"/>
  <c r="S254" i="28"/>
  <c r="G254" i="28"/>
  <c r="U254" i="28"/>
  <c r="O254" i="28"/>
  <c r="R254" i="28"/>
  <c r="AI254" i="28"/>
  <c r="AH254" i="28"/>
  <c r="K196" i="28"/>
  <c r="AA196" i="28"/>
  <c r="AF196" i="28"/>
  <c r="B196" i="28"/>
  <c r="Y196" i="28"/>
  <c r="V196" i="28"/>
  <c r="AI196" i="28"/>
  <c r="S196" i="28"/>
  <c r="AG196" i="28"/>
  <c r="H196" i="28"/>
  <c r="P196" i="28"/>
  <c r="AC196" i="28"/>
  <c r="AE196" i="28"/>
  <c r="W196" i="28"/>
  <c r="E196" i="28"/>
  <c r="AB196" i="28"/>
  <c r="AJ196" i="28"/>
  <c r="C196" i="28"/>
  <c r="F196" i="28"/>
  <c r="AH196" i="28"/>
  <c r="AD196" i="28"/>
  <c r="X196" i="28"/>
  <c r="O196" i="28"/>
  <c r="G196" i="28"/>
  <c r="Z196" i="28"/>
  <c r="U196" i="28"/>
  <c r="R196" i="28"/>
  <c r="Q196" i="28"/>
  <c r="D196" i="28"/>
  <c r="T196" i="28"/>
  <c r="L196" i="28"/>
  <c r="N196" i="28"/>
  <c r="M196" i="28"/>
  <c r="AH152" i="28"/>
  <c r="T152" i="28"/>
  <c r="G152" i="28"/>
  <c r="AD152" i="28"/>
  <c r="AG152" i="28"/>
  <c r="O152" i="28"/>
  <c r="AI152" i="28"/>
  <c r="AC152" i="28"/>
  <c r="Y152" i="28"/>
  <c r="F152" i="28"/>
  <c r="K152" i="28"/>
  <c r="S152" i="28"/>
  <c r="E152" i="28"/>
  <c r="D152" i="28"/>
  <c r="V152" i="28"/>
  <c r="Q152" i="28"/>
  <c r="H152" i="28"/>
  <c r="R152" i="28"/>
  <c r="X152" i="28"/>
  <c r="AB152" i="28"/>
  <c r="AA152" i="28"/>
  <c r="AF152" i="28"/>
  <c r="AJ152" i="28"/>
  <c r="L152" i="28"/>
  <c r="B152" i="28"/>
  <c r="P152" i="28"/>
  <c r="AE152" i="28"/>
  <c r="C152" i="28"/>
  <c r="Z152" i="28"/>
  <c r="W152" i="28"/>
  <c r="U152" i="28"/>
  <c r="N152" i="28"/>
  <c r="M152" i="28"/>
  <c r="W274" i="28"/>
  <c r="N274" i="28"/>
  <c r="T274" i="28"/>
  <c r="AH274" i="28"/>
  <c r="X274" i="28"/>
  <c r="K274" i="28"/>
  <c r="AD274" i="28"/>
  <c r="D274" i="28"/>
  <c r="AC274" i="28"/>
  <c r="AF274" i="28"/>
  <c r="C274" i="28"/>
  <c r="AB274" i="28"/>
  <c r="AI274" i="28"/>
  <c r="M274" i="28"/>
  <c r="B274" i="28"/>
  <c r="Z274" i="28"/>
  <c r="G274" i="28"/>
  <c r="U274" i="28"/>
  <c r="F274" i="28"/>
  <c r="Y274" i="28"/>
  <c r="P274" i="28"/>
  <c r="Q274" i="28"/>
  <c r="S274" i="28"/>
  <c r="H274" i="28"/>
  <c r="AE274" i="28"/>
  <c r="L274" i="28"/>
  <c r="E274" i="28"/>
  <c r="AA274" i="28"/>
  <c r="AJ274" i="28"/>
  <c r="R274" i="28"/>
  <c r="AG274" i="28"/>
  <c r="V274" i="28"/>
  <c r="O274" i="28"/>
  <c r="AJ131" i="28"/>
  <c r="AI131" i="28"/>
  <c r="AG131" i="28"/>
  <c r="AD131" i="28"/>
  <c r="AF131" i="28"/>
  <c r="AC131" i="28"/>
  <c r="O131" i="28"/>
  <c r="V131" i="28"/>
  <c r="AB131" i="28"/>
  <c r="G131" i="28"/>
  <c r="S131" i="28"/>
  <c r="U131" i="28"/>
  <c r="L131" i="28"/>
  <c r="Z131" i="28"/>
  <c r="Q131" i="28"/>
  <c r="AA131" i="28"/>
  <c r="K131" i="28"/>
  <c r="F131" i="28"/>
  <c r="R131" i="28"/>
  <c r="B131" i="28"/>
  <c r="W131" i="28"/>
  <c r="E131" i="28"/>
  <c r="AH131" i="28"/>
  <c r="D131" i="28"/>
  <c r="AE131" i="28"/>
  <c r="C131" i="28"/>
  <c r="Y131" i="28"/>
  <c r="T131" i="28"/>
  <c r="H131" i="28"/>
  <c r="X131" i="28"/>
  <c r="P131" i="28"/>
  <c r="N131" i="28"/>
  <c r="M131" i="28"/>
  <c r="U110" i="28"/>
  <c r="T110" i="28"/>
  <c r="D110" i="28"/>
  <c r="R110" i="28"/>
  <c r="H110" i="28"/>
  <c r="S110" i="28"/>
  <c r="F110" i="28"/>
  <c r="V110" i="28"/>
  <c r="AB110" i="28"/>
  <c r="E110" i="28"/>
  <c r="AH110" i="28"/>
  <c r="B110" i="28"/>
  <c r="AG110" i="28"/>
  <c r="AD110" i="28"/>
  <c r="AE110" i="28"/>
  <c r="X110" i="28"/>
  <c r="W110" i="28"/>
  <c r="AJ110" i="28"/>
  <c r="AA110" i="28"/>
  <c r="L110" i="28"/>
  <c r="K110" i="28"/>
  <c r="G110" i="28"/>
  <c r="C110" i="28"/>
  <c r="AF110" i="28"/>
  <c r="P110" i="28"/>
  <c r="AC110" i="28"/>
  <c r="Y110" i="28"/>
  <c r="Q110" i="28"/>
  <c r="O110" i="28"/>
  <c r="Z110" i="28"/>
  <c r="AI110" i="28"/>
  <c r="M110" i="28"/>
  <c r="N110" i="28"/>
  <c r="K65" i="28"/>
  <c r="X65" i="28"/>
  <c r="R65" i="28"/>
  <c r="W65" i="28"/>
  <c r="P65" i="28"/>
  <c r="M65" i="28"/>
  <c r="Q65" i="28"/>
  <c r="B65" i="28"/>
  <c r="AF65" i="28"/>
  <c r="Z65" i="28"/>
  <c r="D65" i="28"/>
  <c r="S65" i="28"/>
  <c r="AD65" i="28"/>
  <c r="AB65" i="28"/>
  <c r="L65" i="28"/>
  <c r="E65" i="28"/>
  <c r="V65" i="28"/>
  <c r="AE65" i="28"/>
  <c r="AA65" i="28"/>
  <c r="AI65" i="28"/>
  <c r="AH65" i="28"/>
  <c r="N65" i="28"/>
  <c r="AJ65" i="28"/>
  <c r="U65" i="28"/>
  <c r="C65" i="28"/>
  <c r="AG65" i="28"/>
  <c r="H65" i="28"/>
  <c r="T65" i="28"/>
  <c r="O65" i="28"/>
  <c r="F65" i="28"/>
  <c r="AC65" i="28"/>
  <c r="G65" i="28"/>
  <c r="Y65" i="28"/>
  <c r="AH186" i="28"/>
  <c r="G186" i="28"/>
  <c r="D186" i="28"/>
  <c r="E186" i="28"/>
  <c r="AJ186" i="28"/>
  <c r="X186" i="28"/>
  <c r="V186" i="28"/>
  <c r="C186" i="28"/>
  <c r="K186" i="28"/>
  <c r="AF186" i="28"/>
  <c r="AI186" i="28"/>
  <c r="O186" i="28"/>
  <c r="AB186" i="28"/>
  <c r="AC186" i="28"/>
  <c r="Y186" i="28"/>
  <c r="AG186" i="28"/>
  <c r="F186" i="28"/>
  <c r="W186" i="28"/>
  <c r="AE186" i="28"/>
  <c r="AA186" i="28"/>
  <c r="T186" i="28"/>
  <c r="H186" i="28"/>
  <c r="B186" i="28"/>
  <c r="R186" i="28"/>
  <c r="Q186" i="28"/>
  <c r="AD186" i="28"/>
  <c r="S186" i="28"/>
  <c r="Z186" i="28"/>
  <c r="P186" i="28"/>
  <c r="L186" i="28"/>
  <c r="U186" i="28"/>
  <c r="M186" i="28"/>
  <c r="N186" i="28"/>
  <c r="W193" i="28"/>
  <c r="Z193" i="28"/>
  <c r="Q193" i="28"/>
  <c r="Y193" i="28"/>
  <c r="K193" i="28"/>
  <c r="E193" i="28"/>
  <c r="X193" i="28"/>
  <c r="AD193" i="28"/>
  <c r="AF193" i="28"/>
  <c r="D193" i="28"/>
  <c r="G193" i="28"/>
  <c r="L193" i="28"/>
  <c r="AJ193" i="28"/>
  <c r="C193" i="28"/>
  <c r="H193" i="28"/>
  <c r="AG193" i="28"/>
  <c r="AB193" i="28"/>
  <c r="V193" i="28"/>
  <c r="F193" i="28"/>
  <c r="AA193" i="28"/>
  <c r="U193" i="28"/>
  <c r="O193" i="28"/>
  <c r="AH193" i="28"/>
  <c r="B193" i="28"/>
  <c r="R193" i="28"/>
  <c r="P193" i="28"/>
  <c r="S193" i="28"/>
  <c r="AI193" i="28"/>
  <c r="T193" i="28"/>
  <c r="AE193" i="28"/>
  <c r="AC193" i="28"/>
  <c r="M193" i="28"/>
  <c r="N193" i="28"/>
  <c r="T153" i="28"/>
  <c r="AH153" i="28"/>
  <c r="AF153" i="28"/>
  <c r="H153" i="28"/>
  <c r="L153" i="28"/>
  <c r="G153" i="28"/>
  <c r="C153" i="28"/>
  <c r="U153" i="28"/>
  <c r="W153" i="28"/>
  <c r="AJ153" i="28"/>
  <c r="AB153" i="28"/>
  <c r="P153" i="28"/>
  <c r="B153" i="28"/>
  <c r="AD153" i="28"/>
  <c r="R153" i="28"/>
  <c r="AC153" i="28"/>
  <c r="AE153" i="28"/>
  <c r="Z153" i="28"/>
  <c r="K153" i="28"/>
  <c r="AG153" i="28"/>
  <c r="V153" i="28"/>
  <c r="AA153" i="28"/>
  <c r="D153" i="28"/>
  <c r="Y153" i="28"/>
  <c r="X153" i="28"/>
  <c r="Q153" i="28"/>
  <c r="AI153" i="28"/>
  <c r="O153" i="28"/>
  <c r="F153" i="28"/>
  <c r="E153" i="28"/>
  <c r="S153" i="28"/>
  <c r="M153" i="28"/>
  <c r="N153" i="28"/>
  <c r="B259" i="28"/>
  <c r="AC259" i="28"/>
  <c r="Z259" i="28"/>
  <c r="C259" i="28"/>
  <c r="AA259" i="28"/>
  <c r="W259" i="28"/>
  <c r="M259" i="28"/>
  <c r="AF259" i="28"/>
  <c r="O259" i="28"/>
  <c r="R259" i="28"/>
  <c r="AD259" i="28"/>
  <c r="T259" i="28"/>
  <c r="AJ259" i="28"/>
  <c r="AI259" i="28"/>
  <c r="G259" i="28"/>
  <c r="K259" i="28"/>
  <c r="AG259" i="28"/>
  <c r="N259" i="28"/>
  <c r="X259" i="28"/>
  <c r="D259" i="28"/>
  <c r="Q259" i="28"/>
  <c r="V259" i="28"/>
  <c r="F259" i="28"/>
  <c r="U259" i="28"/>
  <c r="H259" i="28"/>
  <c r="E259" i="28"/>
  <c r="Y259" i="28"/>
  <c r="AE259" i="28"/>
  <c r="AB259" i="28"/>
  <c r="S259" i="28"/>
  <c r="AH259" i="28"/>
  <c r="L259" i="28"/>
  <c r="P259" i="28"/>
  <c r="E46" i="28"/>
  <c r="AH46" i="28"/>
  <c r="AJ46" i="28"/>
  <c r="O46" i="28"/>
  <c r="B46" i="28"/>
  <c r="U46" i="28"/>
  <c r="D46" i="28"/>
  <c r="AC46" i="28"/>
  <c r="P46" i="28"/>
  <c r="H46" i="28"/>
  <c r="F46" i="28"/>
  <c r="AF46" i="28"/>
  <c r="Y46" i="28"/>
  <c r="R46" i="28"/>
  <c r="K46" i="28"/>
  <c r="C46" i="28"/>
  <c r="AA46" i="28"/>
  <c r="AI46" i="28"/>
  <c r="M46" i="28"/>
  <c r="W46" i="28"/>
  <c r="AE46" i="28"/>
  <c r="Z46" i="28"/>
  <c r="N46" i="28"/>
  <c r="X46" i="28"/>
  <c r="T46" i="28"/>
  <c r="AG46" i="28"/>
  <c r="Q46" i="28"/>
  <c r="AD46" i="28"/>
  <c r="L46" i="28"/>
  <c r="V46" i="28"/>
  <c r="AB46" i="28"/>
  <c r="S46" i="28"/>
  <c r="G46" i="28"/>
  <c r="X241" i="28"/>
  <c r="AF241" i="28"/>
  <c r="W241" i="28"/>
  <c r="R241" i="28"/>
  <c r="H241" i="28"/>
  <c r="AC241" i="28"/>
  <c r="C241" i="28"/>
  <c r="N241" i="28"/>
  <c r="AB241" i="28"/>
  <c r="E241" i="28"/>
  <c r="G241" i="28"/>
  <c r="B241" i="28"/>
  <c r="AH241" i="28"/>
  <c r="Z241" i="28"/>
  <c r="D241" i="28"/>
  <c r="Y241" i="28"/>
  <c r="P241" i="28"/>
  <c r="Q241" i="28"/>
  <c r="O241" i="28"/>
  <c r="S241" i="28"/>
  <c r="AG241" i="28"/>
  <c r="V241" i="28"/>
  <c r="F241" i="28"/>
  <c r="AI241" i="28"/>
  <c r="K241" i="28"/>
  <c r="AE241" i="28"/>
  <c r="AJ241" i="28"/>
  <c r="AD241" i="28"/>
  <c r="M241" i="28"/>
  <c r="U241" i="28"/>
  <c r="AA241" i="28"/>
  <c r="T241" i="28"/>
  <c r="L241" i="28"/>
  <c r="F53" i="28"/>
  <c r="K53" i="28"/>
  <c r="T53" i="28"/>
  <c r="W53" i="28"/>
  <c r="AF53" i="28"/>
  <c r="B53" i="28"/>
  <c r="V53" i="28"/>
  <c r="AB53" i="28"/>
  <c r="AD53" i="28"/>
  <c r="R53" i="28"/>
  <c r="D53" i="28"/>
  <c r="AC53" i="28"/>
  <c r="Z53" i="28"/>
  <c r="E53" i="28"/>
  <c r="AH53" i="28"/>
  <c r="X53" i="28"/>
  <c r="M53" i="28"/>
  <c r="AE53" i="28"/>
  <c r="C53" i="28"/>
  <c r="N53" i="28"/>
  <c r="Q53" i="28"/>
  <c r="H53" i="28"/>
  <c r="G53" i="28"/>
  <c r="AJ53" i="28"/>
  <c r="O53" i="28"/>
  <c r="S53" i="28"/>
  <c r="P53" i="28"/>
  <c r="AI53" i="28"/>
  <c r="L53" i="28"/>
  <c r="Y53" i="28"/>
  <c r="U53" i="28"/>
  <c r="AG53" i="28"/>
  <c r="AA53" i="28"/>
  <c r="AU68" i="35"/>
  <c r="AZ68" i="35"/>
  <c r="AB25" i="35"/>
  <c r="W25" i="35"/>
  <c r="AB99" i="35"/>
  <c r="W99" i="35"/>
  <c r="W10" i="35"/>
  <c r="AB10" i="35"/>
  <c r="AU94" i="35"/>
  <c r="AZ94" i="35"/>
  <c r="AB80" i="35"/>
  <c r="W80" i="35"/>
  <c r="AZ100" i="35"/>
  <c r="AU100" i="35"/>
  <c r="AZ97" i="35"/>
  <c r="AU97" i="35"/>
  <c r="AZ30" i="35"/>
  <c r="AU30" i="35"/>
  <c r="W4" i="35"/>
  <c r="AB4" i="35"/>
  <c r="AB91" i="35"/>
  <c r="W91" i="35"/>
  <c r="AB64" i="35"/>
  <c r="W64" i="35"/>
  <c r="AU78" i="35"/>
  <c r="AZ78" i="35"/>
  <c r="AB31" i="35"/>
  <c r="W31" i="35"/>
  <c r="W92" i="35"/>
  <c r="AB92" i="35"/>
  <c r="P181" i="28"/>
  <c r="AC181" i="28"/>
  <c r="AA181" i="28"/>
  <c r="S181" i="28"/>
  <c r="K181" i="28"/>
  <c r="V181" i="28"/>
  <c r="AI181" i="28"/>
  <c r="Q181" i="28"/>
  <c r="D181" i="28"/>
  <c r="R181" i="28"/>
  <c r="C181" i="28"/>
  <c r="Z181" i="28"/>
  <c r="AD181" i="28"/>
  <c r="B181" i="28"/>
  <c r="AH181" i="28"/>
  <c r="O181" i="28"/>
  <c r="AE181" i="28"/>
  <c r="U181" i="28"/>
  <c r="Y181" i="28"/>
  <c r="AB181" i="28"/>
  <c r="L181" i="28"/>
  <c r="H181" i="28"/>
  <c r="AF181" i="28"/>
  <c r="AG181" i="28"/>
  <c r="G181" i="28"/>
  <c r="T181" i="28"/>
  <c r="AJ181" i="28"/>
  <c r="F181" i="28"/>
  <c r="X181" i="28"/>
  <c r="W181" i="28"/>
  <c r="E181" i="28"/>
  <c r="N181" i="28"/>
  <c r="M181" i="28"/>
  <c r="AC149" i="28"/>
  <c r="G149" i="28"/>
  <c r="L149" i="28"/>
  <c r="S149" i="28"/>
  <c r="F149" i="28"/>
  <c r="AD149" i="28"/>
  <c r="AJ149" i="28"/>
  <c r="V149" i="28"/>
  <c r="Q149" i="28"/>
  <c r="H149" i="28"/>
  <c r="Z149" i="28"/>
  <c r="AG149" i="28"/>
  <c r="E149" i="28"/>
  <c r="W149" i="28"/>
  <c r="AI149" i="28"/>
  <c r="AH149" i="28"/>
  <c r="P149" i="28"/>
  <c r="AA149" i="28"/>
  <c r="C149" i="28"/>
  <c r="AE149" i="28"/>
  <c r="K149" i="28"/>
  <c r="U149" i="28"/>
  <c r="Y149" i="28"/>
  <c r="D149" i="28"/>
  <c r="AB149" i="28"/>
  <c r="R149" i="28"/>
  <c r="AF149" i="28"/>
  <c r="T149" i="28"/>
  <c r="X149" i="28"/>
  <c r="B149" i="28"/>
  <c r="O149" i="28"/>
  <c r="M149" i="28"/>
  <c r="N149" i="28"/>
  <c r="AD74" i="28"/>
  <c r="AE74" i="28"/>
  <c r="T74" i="28"/>
  <c r="K74" i="28"/>
  <c r="O74" i="28"/>
  <c r="L74" i="28"/>
  <c r="AF74" i="28"/>
  <c r="B74" i="28"/>
  <c r="P74" i="28"/>
  <c r="H74" i="28"/>
  <c r="V74" i="28"/>
  <c r="W74" i="28"/>
  <c r="AB74" i="28"/>
  <c r="S74" i="28"/>
  <c r="M74" i="28"/>
  <c r="R74" i="28"/>
  <c r="Z74" i="28"/>
  <c r="AI74" i="28"/>
  <c r="AH74" i="28"/>
  <c r="C74" i="28"/>
  <c r="F74" i="28"/>
  <c r="AJ74" i="28"/>
  <c r="AA74" i="28"/>
  <c r="U74" i="28"/>
  <c r="X74" i="28"/>
  <c r="AC74" i="28"/>
  <c r="D74" i="28"/>
  <c r="Q74" i="28"/>
  <c r="Y74" i="28"/>
  <c r="AG74" i="28"/>
  <c r="G74" i="28"/>
  <c r="N74" i="28"/>
  <c r="E74" i="28"/>
  <c r="U49" i="28"/>
  <c r="AG49" i="28"/>
  <c r="AH49" i="28"/>
  <c r="AF49" i="28"/>
  <c r="AB49" i="28"/>
  <c r="M49" i="28"/>
  <c r="V49" i="28"/>
  <c r="F49" i="28"/>
  <c r="Q49" i="28"/>
  <c r="C49" i="28"/>
  <c r="H49" i="28"/>
  <c r="O49" i="28"/>
  <c r="P49" i="28"/>
  <c r="G49" i="28"/>
  <c r="AA49" i="28"/>
  <c r="W49" i="28"/>
  <c r="AD49" i="28"/>
  <c r="AE49" i="28"/>
  <c r="AI49" i="28"/>
  <c r="AC49" i="28"/>
  <c r="T49" i="28"/>
  <c r="E49" i="28"/>
  <c r="R49" i="28"/>
  <c r="Y49" i="28"/>
  <c r="N49" i="28"/>
  <c r="D49" i="28"/>
  <c r="X49" i="28"/>
  <c r="Z49" i="28"/>
  <c r="S49" i="28"/>
  <c r="K49" i="28"/>
  <c r="L49" i="28"/>
  <c r="B49" i="28"/>
  <c r="AJ49" i="28"/>
  <c r="D216" i="28"/>
  <c r="Y216" i="28"/>
  <c r="S216" i="28"/>
  <c r="X216" i="28"/>
  <c r="Q216" i="28"/>
  <c r="K216" i="28"/>
  <c r="R216" i="28"/>
  <c r="AG216" i="28"/>
  <c r="L216" i="28"/>
  <c r="AB216" i="28"/>
  <c r="AH216" i="28"/>
  <c r="AD216" i="28"/>
  <c r="AJ216" i="28"/>
  <c r="AI216" i="28"/>
  <c r="H216" i="28"/>
  <c r="F216" i="28"/>
  <c r="M216" i="28"/>
  <c r="AF216" i="28"/>
  <c r="B216" i="28"/>
  <c r="C216" i="28"/>
  <c r="U216" i="28"/>
  <c r="P216" i="28"/>
  <c r="V216" i="28"/>
  <c r="T216" i="28"/>
  <c r="E216" i="28"/>
  <c r="AC216" i="28"/>
  <c r="O216" i="28"/>
  <c r="N216" i="28"/>
  <c r="Z216" i="28"/>
  <c r="G216" i="28"/>
  <c r="AA216" i="28"/>
  <c r="W216" i="28"/>
  <c r="AE216" i="28"/>
  <c r="AE64" i="28"/>
  <c r="AD64" i="28"/>
  <c r="R64" i="28"/>
  <c r="D64" i="28"/>
  <c r="K64" i="28"/>
  <c r="G64" i="28"/>
  <c r="H64" i="28"/>
  <c r="F64" i="28"/>
  <c r="N64" i="28"/>
  <c r="P64" i="28"/>
  <c r="W64" i="28"/>
  <c r="T64" i="28"/>
  <c r="AI64" i="28"/>
  <c r="AF64" i="28"/>
  <c r="AB64" i="28"/>
  <c r="O64" i="28"/>
  <c r="U64" i="28"/>
  <c r="AJ64" i="28"/>
  <c r="AC64" i="28"/>
  <c r="E64" i="28"/>
  <c r="M64" i="28"/>
  <c r="B64" i="28"/>
  <c r="V64" i="28"/>
  <c r="S64" i="28"/>
  <c r="Y64" i="28"/>
  <c r="C64" i="28"/>
  <c r="L64" i="28"/>
  <c r="AH64" i="28"/>
  <c r="AA64" i="28"/>
  <c r="Z64" i="28"/>
  <c r="Q64" i="28"/>
  <c r="AG64" i="28"/>
  <c r="X64" i="28"/>
  <c r="H141" i="28"/>
  <c r="Y141" i="28"/>
  <c r="C141" i="28"/>
  <c r="T141" i="28"/>
  <c r="P141" i="28"/>
  <c r="R141" i="28"/>
  <c r="K141" i="28"/>
  <c r="AD141" i="28"/>
  <c r="AG141" i="28"/>
  <c r="D141" i="28"/>
  <c r="S141" i="28"/>
  <c r="AE141" i="28"/>
  <c r="AA141" i="28"/>
  <c r="AF141" i="28"/>
  <c r="F141" i="28"/>
  <c r="Q141" i="28"/>
  <c r="Z141" i="28"/>
  <c r="E141" i="28"/>
  <c r="AB141" i="28"/>
  <c r="L141" i="28"/>
  <c r="V141" i="28"/>
  <c r="AI141" i="28"/>
  <c r="O141" i="28"/>
  <c r="U141" i="28"/>
  <c r="AJ141" i="28"/>
  <c r="B141" i="28"/>
  <c r="G141" i="28"/>
  <c r="X141" i="28"/>
  <c r="AH141" i="28"/>
  <c r="W141" i="28"/>
  <c r="AC141" i="28"/>
  <c r="M141" i="28"/>
  <c r="N141" i="28"/>
  <c r="R251" i="28"/>
  <c r="Y251" i="28"/>
  <c r="Z251" i="28"/>
  <c r="W251" i="28"/>
  <c r="AC251" i="28"/>
  <c r="O251" i="28"/>
  <c r="G251" i="28"/>
  <c r="P251" i="28"/>
  <c r="K251" i="28"/>
  <c r="U251" i="28"/>
  <c r="S251" i="28"/>
  <c r="AD251" i="28"/>
  <c r="M251" i="28"/>
  <c r="D251" i="28"/>
  <c r="T251" i="28"/>
  <c r="AB251" i="28"/>
  <c r="B251" i="28"/>
  <c r="AI251" i="28"/>
  <c r="F251" i="28"/>
  <c r="C251" i="28"/>
  <c r="AJ251" i="28"/>
  <c r="E251" i="28"/>
  <c r="AE251" i="28"/>
  <c r="V251" i="28"/>
  <c r="N251" i="28"/>
  <c r="AH251" i="28"/>
  <c r="H251" i="28"/>
  <c r="AF251" i="28"/>
  <c r="Q251" i="28"/>
  <c r="AA251" i="28"/>
  <c r="X251" i="28"/>
  <c r="AG251" i="28"/>
  <c r="L251" i="28"/>
  <c r="K175" i="28"/>
  <c r="B175" i="28"/>
  <c r="H175" i="28"/>
  <c r="AG175" i="28"/>
  <c r="Q175" i="28"/>
  <c r="AE175" i="28"/>
  <c r="G175" i="28"/>
  <c r="P175" i="28"/>
  <c r="W175" i="28"/>
  <c r="AJ175" i="28"/>
  <c r="Y175" i="28"/>
  <c r="X175" i="28"/>
  <c r="V175" i="28"/>
  <c r="Z175" i="28"/>
  <c r="AH175" i="28"/>
  <c r="D175" i="28"/>
  <c r="AD175" i="28"/>
  <c r="AI175" i="28"/>
  <c r="AF175" i="28"/>
  <c r="F175" i="28"/>
  <c r="L175" i="28"/>
  <c r="R175" i="28"/>
  <c r="C175" i="28"/>
  <c r="AC175" i="28"/>
  <c r="AB175" i="28"/>
  <c r="O175" i="28"/>
  <c r="E175" i="28"/>
  <c r="U175" i="28"/>
  <c r="S175" i="28"/>
  <c r="T175" i="28"/>
  <c r="AA175" i="28"/>
  <c r="N175" i="28"/>
  <c r="M175" i="28"/>
  <c r="AG68" i="28"/>
  <c r="Y68" i="28"/>
  <c r="M68" i="28"/>
  <c r="C68" i="28"/>
  <c r="P68" i="28"/>
  <c r="AH68" i="28"/>
  <c r="Q68" i="28"/>
  <c r="F68" i="28"/>
  <c r="L68" i="28"/>
  <c r="S68" i="28"/>
  <c r="X68" i="28"/>
  <c r="H68" i="28"/>
  <c r="R68" i="28"/>
  <c r="AD68" i="28"/>
  <c r="T68" i="28"/>
  <c r="V68" i="28"/>
  <c r="U68" i="28"/>
  <c r="D68" i="28"/>
  <c r="E68" i="28"/>
  <c r="Z68" i="28"/>
  <c r="B68" i="28"/>
  <c r="AA68" i="28"/>
  <c r="AI68" i="28"/>
  <c r="G68" i="28"/>
  <c r="O68" i="28"/>
  <c r="AF68" i="28"/>
  <c r="AJ68" i="28"/>
  <c r="K68" i="28"/>
  <c r="N68" i="28"/>
  <c r="AB68" i="28"/>
  <c r="AC68" i="28"/>
  <c r="W68" i="28"/>
  <c r="AE68" i="28"/>
  <c r="F164" i="28"/>
  <c r="Z164" i="28"/>
  <c r="T164" i="28"/>
  <c r="AJ164" i="28"/>
  <c r="V164" i="28"/>
  <c r="AB164" i="28"/>
  <c r="U164" i="28"/>
  <c r="E164" i="28"/>
  <c r="Y164" i="28"/>
  <c r="W164" i="28"/>
  <c r="AC164" i="28"/>
  <c r="B164" i="28"/>
  <c r="L164" i="28"/>
  <c r="AA164" i="28"/>
  <c r="AH164" i="28"/>
  <c r="AF164" i="28"/>
  <c r="K164" i="28"/>
  <c r="P164" i="28"/>
  <c r="S164" i="28"/>
  <c r="R164" i="28"/>
  <c r="D164" i="28"/>
  <c r="AE164" i="28"/>
  <c r="X164" i="28"/>
  <c r="O164" i="28"/>
  <c r="AD164" i="28"/>
  <c r="C164" i="28"/>
  <c r="AG164" i="28"/>
  <c r="Q164" i="28"/>
  <c r="AI164" i="28"/>
  <c r="G164" i="28"/>
  <c r="H164" i="28"/>
  <c r="M164" i="28"/>
  <c r="N164" i="28"/>
  <c r="AD127" i="28"/>
  <c r="AC127" i="28"/>
  <c r="Y127" i="28"/>
  <c r="C127" i="28"/>
  <c r="L127" i="28"/>
  <c r="R127" i="28"/>
  <c r="X127" i="28"/>
  <c r="AJ127" i="28"/>
  <c r="AI127" i="28"/>
  <c r="AH127" i="28"/>
  <c r="P127" i="28"/>
  <c r="V127" i="28"/>
  <c r="AA127" i="28"/>
  <c r="Z127" i="28"/>
  <c r="AG127" i="28"/>
  <c r="O127" i="28"/>
  <c r="U127" i="28"/>
  <c r="F127" i="28"/>
  <c r="D127" i="28"/>
  <c r="T127" i="28"/>
  <c r="AE127" i="28"/>
  <c r="Q127" i="28"/>
  <c r="AB127" i="28"/>
  <c r="H127" i="28"/>
  <c r="B127" i="28"/>
  <c r="S127" i="28"/>
  <c r="AF127" i="28"/>
  <c r="K127" i="28"/>
  <c r="G127" i="28"/>
  <c r="E127" i="28"/>
  <c r="W127" i="28"/>
  <c r="M127" i="28"/>
  <c r="N127" i="28"/>
  <c r="S114" i="28"/>
  <c r="AF114" i="28"/>
  <c r="T114" i="28"/>
  <c r="AD114" i="28"/>
  <c r="AE114" i="28"/>
  <c r="AC114" i="28"/>
  <c r="B114" i="28"/>
  <c r="X114" i="28"/>
  <c r="AG114" i="28"/>
  <c r="P114" i="28"/>
  <c r="AI114" i="28"/>
  <c r="Z114" i="28"/>
  <c r="W114" i="28"/>
  <c r="D114" i="28"/>
  <c r="G114" i="28"/>
  <c r="F114" i="28"/>
  <c r="C114" i="28"/>
  <c r="V114" i="28"/>
  <c r="K114" i="28"/>
  <c r="Q114" i="28"/>
  <c r="AB114" i="28"/>
  <c r="U114" i="28"/>
  <c r="H114" i="28"/>
  <c r="AA114" i="28"/>
  <c r="R114" i="28"/>
  <c r="E114" i="28"/>
  <c r="Y114" i="28"/>
  <c r="O114" i="28"/>
  <c r="AH114" i="28"/>
  <c r="L114" i="28"/>
  <c r="AJ114" i="28"/>
  <c r="M114" i="28"/>
  <c r="N114" i="28"/>
  <c r="Q197" i="28"/>
  <c r="AJ197" i="28"/>
  <c r="D197" i="28"/>
  <c r="E197" i="28"/>
  <c r="T197" i="28"/>
  <c r="AB197" i="28"/>
  <c r="F197" i="28"/>
  <c r="AI197" i="28"/>
  <c r="Z197" i="28"/>
  <c r="P197" i="28"/>
  <c r="B197" i="28"/>
  <c r="AF197" i="28"/>
  <c r="U197" i="28"/>
  <c r="AH197" i="28"/>
  <c r="AC197" i="28"/>
  <c r="R197" i="28"/>
  <c r="AE197" i="28"/>
  <c r="C197" i="28"/>
  <c r="G197" i="28"/>
  <c r="V197" i="28"/>
  <c r="W197" i="28"/>
  <c r="K197" i="28"/>
  <c r="X197" i="28"/>
  <c r="L197" i="28"/>
  <c r="AA197" i="28"/>
  <c r="AG197" i="28"/>
  <c r="S197" i="28"/>
  <c r="O197" i="28"/>
  <c r="Y197" i="28"/>
  <c r="AD197" i="28"/>
  <c r="H197" i="28"/>
  <c r="M197" i="28"/>
  <c r="N197" i="28"/>
  <c r="B203" i="28"/>
  <c r="H203" i="28"/>
  <c r="X203" i="28"/>
  <c r="P203" i="28"/>
  <c r="AH203" i="28"/>
  <c r="AJ203" i="28"/>
  <c r="AF203" i="28"/>
  <c r="AB203" i="28"/>
  <c r="U203" i="28"/>
  <c r="S203" i="28"/>
  <c r="AA203" i="28"/>
  <c r="W203" i="28"/>
  <c r="G203" i="28"/>
  <c r="AE203" i="28"/>
  <c r="AD203" i="28"/>
  <c r="V203" i="28"/>
  <c r="R203" i="28"/>
  <c r="Y203" i="28"/>
  <c r="Q203" i="28"/>
  <c r="AG203" i="28"/>
  <c r="C203" i="28"/>
  <c r="L203" i="28"/>
  <c r="Z203" i="28"/>
  <c r="AC203" i="28"/>
  <c r="M203" i="28"/>
  <c r="K203" i="28"/>
  <c r="N203" i="28"/>
  <c r="AI203" i="28"/>
  <c r="E203" i="28"/>
  <c r="O203" i="28"/>
  <c r="T203" i="28"/>
  <c r="F203" i="28"/>
  <c r="D203" i="28"/>
  <c r="X166" i="28"/>
  <c r="AF166" i="28"/>
  <c r="S166" i="28"/>
  <c r="D166" i="28"/>
  <c r="H166" i="28"/>
  <c r="AI166" i="28"/>
  <c r="AE166" i="28"/>
  <c r="AA166" i="28"/>
  <c r="P166" i="28"/>
  <c r="W166" i="28"/>
  <c r="AB166" i="28"/>
  <c r="U166" i="28"/>
  <c r="AC166" i="28"/>
  <c r="Z166" i="28"/>
  <c r="L166" i="28"/>
  <c r="Y166" i="28"/>
  <c r="B166" i="28"/>
  <c r="AH166" i="28"/>
  <c r="T166" i="28"/>
  <c r="E166" i="28"/>
  <c r="O166" i="28"/>
  <c r="AD166" i="28"/>
  <c r="K166" i="28"/>
  <c r="C166" i="28"/>
  <c r="AJ166" i="28"/>
  <c r="Q166" i="28"/>
  <c r="V166" i="28"/>
  <c r="R166" i="28"/>
  <c r="F166" i="28"/>
  <c r="G166" i="28"/>
  <c r="AG166" i="28"/>
  <c r="N166" i="28"/>
  <c r="M166" i="28"/>
  <c r="P292" i="28"/>
  <c r="D292" i="28"/>
  <c r="AF292" i="28"/>
  <c r="T292" i="28"/>
  <c r="U292" i="28"/>
  <c r="F292" i="28"/>
  <c r="AG292" i="28"/>
  <c r="H292" i="28"/>
  <c r="W292" i="28"/>
  <c r="S292" i="28"/>
  <c r="O292" i="28"/>
  <c r="AH292" i="28"/>
  <c r="Z292" i="28"/>
  <c r="AE292" i="28"/>
  <c r="B292" i="28"/>
  <c r="K292" i="28"/>
  <c r="AB292" i="28"/>
  <c r="M292" i="28"/>
  <c r="Q292" i="28"/>
  <c r="G292" i="28"/>
  <c r="E292" i="28"/>
  <c r="AA292" i="28"/>
  <c r="L292" i="28"/>
  <c r="AI292" i="28"/>
  <c r="C292" i="28"/>
  <c r="N292" i="28"/>
  <c r="AC292" i="28"/>
  <c r="AD292" i="28"/>
  <c r="V292" i="28"/>
  <c r="R292" i="28"/>
  <c r="Y292" i="28"/>
  <c r="AJ292" i="28"/>
  <c r="X292" i="28"/>
  <c r="W81" i="35"/>
  <c r="AB81" i="35"/>
  <c r="AB34" i="35"/>
  <c r="W34" i="35"/>
  <c r="AZ87" i="35"/>
  <c r="AU87" i="35"/>
  <c r="W26" i="35"/>
  <c r="AB26" i="35"/>
  <c r="AM210" i="20"/>
  <c r="W18" i="35"/>
  <c r="AB18" i="35"/>
  <c r="AB69" i="35"/>
  <c r="W69" i="35"/>
  <c r="W66" i="35"/>
  <c r="AB66" i="35"/>
  <c r="T171" i="28"/>
  <c r="AJ171" i="28"/>
  <c r="AD171" i="28"/>
  <c r="AB171" i="28"/>
  <c r="S171" i="28"/>
  <c r="G171" i="28"/>
  <c r="Y171" i="28"/>
  <c r="L171" i="28"/>
  <c r="AE171" i="28"/>
  <c r="E171" i="28"/>
  <c r="K171" i="28"/>
  <c r="R171" i="28"/>
  <c r="Q171" i="28"/>
  <c r="B171" i="28"/>
  <c r="P171" i="28"/>
  <c r="C171" i="28"/>
  <c r="AH171" i="28"/>
  <c r="X171" i="28"/>
  <c r="U171" i="28"/>
  <c r="V171" i="28"/>
  <c r="AI171" i="28"/>
  <c r="AC171" i="28"/>
  <c r="AF171" i="28"/>
  <c r="H171" i="28"/>
  <c r="AG171" i="28"/>
  <c r="AA171" i="28"/>
  <c r="Z171" i="28"/>
  <c r="D171" i="28"/>
  <c r="W171" i="28"/>
  <c r="O171" i="28"/>
  <c r="F171" i="28"/>
  <c r="N171" i="28"/>
  <c r="M171" i="28"/>
  <c r="AB61" i="35"/>
  <c r="W61" i="35"/>
  <c r="AB85" i="35"/>
  <c r="W85" i="35"/>
  <c r="P224" i="28"/>
  <c r="W224" i="28"/>
  <c r="X224" i="28"/>
  <c r="AE224" i="28"/>
  <c r="AC224" i="28"/>
  <c r="N224" i="28"/>
  <c r="AH224" i="28"/>
  <c r="G224" i="28"/>
  <c r="AA224" i="28"/>
  <c r="AB224" i="28"/>
  <c r="D224" i="28"/>
  <c r="AF224" i="28"/>
  <c r="AI224" i="28"/>
  <c r="AG224" i="28"/>
  <c r="Y224" i="28"/>
  <c r="Z224" i="28"/>
  <c r="AD224" i="28"/>
  <c r="B224" i="28"/>
  <c r="F224" i="28"/>
  <c r="S224" i="28"/>
  <c r="V224" i="28"/>
  <c r="L224" i="28"/>
  <c r="M224" i="28"/>
  <c r="U224" i="28"/>
  <c r="T224" i="28"/>
  <c r="C224" i="28"/>
  <c r="K224" i="28"/>
  <c r="Q224" i="28"/>
  <c r="H224" i="28"/>
  <c r="AJ224" i="28"/>
  <c r="E224" i="28"/>
  <c r="O224" i="28"/>
  <c r="R224" i="28"/>
  <c r="Z60" i="28"/>
  <c r="N60" i="28"/>
  <c r="O60" i="28"/>
  <c r="AA60" i="28"/>
  <c r="D60" i="28"/>
  <c r="W60" i="28"/>
  <c r="T60" i="28"/>
  <c r="S60" i="28"/>
  <c r="G60" i="28"/>
  <c r="AD60" i="28"/>
  <c r="AJ60" i="28"/>
  <c r="X60" i="28"/>
  <c r="P60" i="28"/>
  <c r="AG60" i="28"/>
  <c r="AC60" i="28"/>
  <c r="AB60" i="28"/>
  <c r="M60" i="28"/>
  <c r="AH60" i="28"/>
  <c r="AI60" i="28"/>
  <c r="B60" i="28"/>
  <c r="AE60" i="28"/>
  <c r="C60" i="28"/>
  <c r="U60" i="28"/>
  <c r="V60" i="28"/>
  <c r="Y60" i="28"/>
  <c r="F60" i="28"/>
  <c r="R60" i="28"/>
  <c r="AF60" i="28"/>
  <c r="Q60" i="28"/>
  <c r="L60" i="28"/>
  <c r="E60" i="28"/>
  <c r="H60" i="28"/>
  <c r="K60" i="28"/>
  <c r="AI200" i="28"/>
  <c r="S200" i="28"/>
  <c r="K200" i="28"/>
  <c r="Y200" i="28"/>
  <c r="L200" i="28"/>
  <c r="B200" i="28"/>
  <c r="AH200" i="28"/>
  <c r="AE200" i="28"/>
  <c r="Q200" i="28"/>
  <c r="E200" i="28"/>
  <c r="P200" i="28"/>
  <c r="AG200" i="28"/>
  <c r="C200" i="28"/>
  <c r="AD200" i="28"/>
  <c r="AB200" i="28"/>
  <c r="AJ200" i="28"/>
  <c r="Z200" i="28"/>
  <c r="AC200" i="28"/>
  <c r="F200" i="28"/>
  <c r="R200" i="28"/>
  <c r="T200" i="28"/>
  <c r="AF200" i="28"/>
  <c r="H200" i="28"/>
  <c r="U200" i="28"/>
  <c r="G200" i="28"/>
  <c r="D200" i="28"/>
  <c r="AA200" i="28"/>
  <c r="V200" i="28"/>
  <c r="W200" i="28"/>
  <c r="O200" i="28"/>
  <c r="X200" i="28"/>
  <c r="M200" i="28"/>
  <c r="N200" i="28"/>
  <c r="H102" i="28"/>
  <c r="B102" i="28"/>
  <c r="AG102" i="28"/>
  <c r="E102" i="28"/>
  <c r="S102" i="28"/>
  <c r="N102" i="28"/>
  <c r="AC102" i="28"/>
  <c r="D102" i="28"/>
  <c r="M102" i="28"/>
  <c r="AI102" i="28"/>
  <c r="AB102" i="28"/>
  <c r="T102" i="28"/>
  <c r="R102" i="28"/>
  <c r="AF102" i="28"/>
  <c r="AA102" i="28"/>
  <c r="V102" i="28"/>
  <c r="C102" i="28"/>
  <c r="AD102" i="28"/>
  <c r="W102" i="28"/>
  <c r="AE102" i="28"/>
  <c r="U102" i="28"/>
  <c r="F102" i="28"/>
  <c r="X102" i="28"/>
  <c r="Z102" i="28"/>
  <c r="K102" i="28"/>
  <c r="G102" i="28"/>
  <c r="Y102" i="28"/>
  <c r="Q102" i="28"/>
  <c r="O102" i="28"/>
  <c r="AH102" i="28"/>
  <c r="AJ102" i="28"/>
  <c r="L102" i="28"/>
  <c r="P102" i="28"/>
  <c r="X229" i="28"/>
  <c r="T229" i="28"/>
  <c r="O229" i="28"/>
  <c r="AG229" i="28"/>
  <c r="AH229" i="28"/>
  <c r="D229" i="28"/>
  <c r="S229" i="28"/>
  <c r="U229" i="28"/>
  <c r="C229" i="28"/>
  <c r="AJ229" i="28"/>
  <c r="AI229" i="28"/>
  <c r="N229" i="28"/>
  <c r="W229" i="28"/>
  <c r="K229" i="28"/>
  <c r="AD229" i="28"/>
  <c r="AF229" i="28"/>
  <c r="AE229" i="28"/>
  <c r="AB229" i="28"/>
  <c r="F229" i="28"/>
  <c r="G229" i="28"/>
  <c r="V229" i="28"/>
  <c r="R229" i="28"/>
  <c r="AC229" i="28"/>
  <c r="L229" i="28"/>
  <c r="H229" i="28"/>
  <c r="Y229" i="28"/>
  <c r="AA229" i="28"/>
  <c r="P229" i="28"/>
  <c r="E229" i="28"/>
  <c r="B229" i="28"/>
  <c r="M229" i="28"/>
  <c r="Z229" i="28"/>
  <c r="Q229" i="28"/>
  <c r="S56" i="28"/>
  <c r="AJ56" i="28"/>
  <c r="O56" i="28"/>
  <c r="X56" i="28"/>
  <c r="AG56" i="28"/>
  <c r="Z56" i="28"/>
  <c r="H56" i="28"/>
  <c r="F56" i="28"/>
  <c r="AD56" i="28"/>
  <c r="N56" i="28"/>
  <c r="AH56" i="28"/>
  <c r="D56" i="28"/>
  <c r="W56" i="28"/>
  <c r="AE56" i="28"/>
  <c r="K56" i="28"/>
  <c r="G56" i="28"/>
  <c r="E56" i="28"/>
  <c r="C56" i="28"/>
  <c r="L56" i="28"/>
  <c r="B56" i="28"/>
  <c r="M56" i="28"/>
  <c r="Q56" i="28"/>
  <c r="P56" i="28"/>
  <c r="AC56" i="28"/>
  <c r="Y56" i="28"/>
  <c r="AF56" i="28"/>
  <c r="AI56" i="28"/>
  <c r="R56" i="28"/>
  <c r="V56" i="28"/>
  <c r="AA56" i="28"/>
  <c r="AB56" i="28"/>
  <c r="U56" i="28"/>
  <c r="T56" i="28"/>
  <c r="W59" i="28"/>
  <c r="E59" i="28"/>
  <c r="Y59" i="28"/>
  <c r="R59" i="28"/>
  <c r="Q59" i="28"/>
  <c r="AJ59" i="28"/>
  <c r="Z59" i="28"/>
  <c r="X59" i="28"/>
  <c r="AA59" i="28"/>
  <c r="P59" i="28"/>
  <c r="B59" i="28"/>
  <c r="AG59" i="28"/>
  <c r="M59" i="28"/>
  <c r="D59" i="28"/>
  <c r="AF59" i="28"/>
  <c r="AB59" i="28"/>
  <c r="F59" i="28"/>
  <c r="U59" i="28"/>
  <c r="S59" i="28"/>
  <c r="K59" i="28"/>
  <c r="AH59" i="28"/>
  <c r="AE59" i="28"/>
  <c r="AC59" i="28"/>
  <c r="L59" i="28"/>
  <c r="AD59" i="28"/>
  <c r="G59" i="28"/>
  <c r="V59" i="28"/>
  <c r="O59" i="28"/>
  <c r="H59" i="28"/>
  <c r="T59" i="28"/>
  <c r="N59" i="28"/>
  <c r="C59" i="28"/>
  <c r="AI59" i="28"/>
  <c r="H195" i="28"/>
  <c r="W195" i="28"/>
  <c r="L195" i="28"/>
  <c r="AH195" i="28"/>
  <c r="AE195" i="28"/>
  <c r="K195" i="28"/>
  <c r="P195" i="28"/>
  <c r="AB195" i="28"/>
  <c r="AI195" i="28"/>
  <c r="T195" i="28"/>
  <c r="E195" i="28"/>
  <c r="AD195" i="28"/>
  <c r="U195" i="28"/>
  <c r="R195" i="28"/>
  <c r="B195" i="28"/>
  <c r="S195" i="28"/>
  <c r="Q195" i="28"/>
  <c r="AC195" i="28"/>
  <c r="G195" i="28"/>
  <c r="AJ195" i="28"/>
  <c r="Y195" i="28"/>
  <c r="F195" i="28"/>
  <c r="C195" i="28"/>
  <c r="AG195" i="28"/>
  <c r="AF195" i="28"/>
  <c r="X195" i="28"/>
  <c r="V195" i="28"/>
  <c r="O195" i="28"/>
  <c r="AA195" i="28"/>
  <c r="Z195" i="28"/>
  <c r="D195" i="28"/>
  <c r="M195" i="28"/>
  <c r="N195" i="28"/>
  <c r="AE248" i="28"/>
  <c r="AC248" i="28"/>
  <c r="X248" i="28"/>
  <c r="AF248" i="28"/>
  <c r="T248" i="28"/>
  <c r="F248" i="28"/>
  <c r="E248" i="28"/>
  <c r="V248" i="28"/>
  <c r="G248" i="28"/>
  <c r="O248" i="28"/>
  <c r="R248" i="28"/>
  <c r="Q248" i="28"/>
  <c r="Y248" i="28"/>
  <c r="AA248" i="28"/>
  <c r="U248" i="28"/>
  <c r="C248" i="28"/>
  <c r="AG248" i="28"/>
  <c r="AJ248" i="28"/>
  <c r="AI248" i="28"/>
  <c r="W248" i="28"/>
  <c r="AH248" i="28"/>
  <c r="D248" i="28"/>
  <c r="M248" i="28"/>
  <c r="AD248" i="28"/>
  <c r="L248" i="28"/>
  <c r="N248" i="28"/>
  <c r="P248" i="28"/>
  <c r="Z248" i="28"/>
  <c r="H248" i="28"/>
  <c r="B248" i="28"/>
  <c r="S248" i="28"/>
  <c r="AB248" i="28"/>
  <c r="K248" i="28"/>
  <c r="W121" i="28"/>
  <c r="AE121" i="28"/>
  <c r="Y121" i="28"/>
  <c r="AI121" i="28"/>
  <c r="AA121" i="28"/>
  <c r="G121" i="28"/>
  <c r="U121" i="28"/>
  <c r="K121" i="28"/>
  <c r="L121" i="28"/>
  <c r="H121" i="28"/>
  <c r="V121" i="28"/>
  <c r="AC121" i="28"/>
  <c r="S121" i="28"/>
  <c r="Q121" i="28"/>
  <c r="X121" i="28"/>
  <c r="AG121" i="28"/>
  <c r="R121" i="28"/>
  <c r="AJ121" i="28"/>
  <c r="B121" i="28"/>
  <c r="AB121" i="28"/>
  <c r="AH121" i="28"/>
  <c r="F121" i="28"/>
  <c r="P121" i="28"/>
  <c r="C121" i="28"/>
  <c r="AD121" i="28"/>
  <c r="AF121" i="28"/>
  <c r="Z121" i="28"/>
  <c r="O121" i="28"/>
  <c r="E121" i="28"/>
  <c r="D121" i="28"/>
  <c r="T121" i="28"/>
  <c r="M121" i="28"/>
  <c r="N121" i="28"/>
  <c r="N282" i="28"/>
  <c r="AC282" i="28"/>
  <c r="K282" i="28"/>
  <c r="T282" i="28"/>
  <c r="M282" i="28"/>
  <c r="AE282" i="28"/>
  <c r="L282" i="28"/>
  <c r="O282" i="28"/>
  <c r="AA282" i="28"/>
  <c r="AI282" i="28"/>
  <c r="G282" i="28"/>
  <c r="Z282" i="28"/>
  <c r="F282" i="28"/>
  <c r="C282" i="28"/>
  <c r="X282" i="28"/>
  <c r="AH282" i="28"/>
  <c r="H282" i="28"/>
  <c r="R282" i="28"/>
  <c r="W282" i="28"/>
  <c r="AJ282" i="28"/>
  <c r="B282" i="28"/>
  <c r="P282" i="28"/>
  <c r="D282" i="28"/>
  <c r="S282" i="28"/>
  <c r="Q282" i="28"/>
  <c r="E282" i="28"/>
  <c r="Y282" i="28"/>
  <c r="AB282" i="28"/>
  <c r="AF282" i="28"/>
  <c r="AG282" i="28"/>
  <c r="V282" i="28"/>
  <c r="AD282" i="28"/>
  <c r="U282" i="28"/>
  <c r="AG236" i="28"/>
  <c r="AE236" i="28"/>
  <c r="C236" i="28"/>
  <c r="Y236" i="28"/>
  <c r="X236" i="28"/>
  <c r="AF236" i="28"/>
  <c r="N236" i="28"/>
  <c r="E236" i="28"/>
  <c r="B236" i="28"/>
  <c r="F236" i="28"/>
  <c r="AJ236" i="28"/>
  <c r="W236" i="28"/>
  <c r="D236" i="28"/>
  <c r="AI236" i="28"/>
  <c r="AH236" i="28"/>
  <c r="L236" i="28"/>
  <c r="G236" i="28"/>
  <c r="AB236" i="28"/>
  <c r="U236" i="28"/>
  <c r="T236" i="28"/>
  <c r="Z236" i="28"/>
  <c r="O236" i="28"/>
  <c r="AD236" i="28"/>
  <c r="S236" i="28"/>
  <c r="P236" i="28"/>
  <c r="R236" i="28"/>
  <c r="V236" i="28"/>
  <c r="AA236" i="28"/>
  <c r="H236" i="28"/>
  <c r="Q236" i="28"/>
  <c r="AC236" i="28"/>
  <c r="M236" i="28"/>
  <c r="K236" i="28"/>
  <c r="AC235" i="28"/>
  <c r="AG235" i="28"/>
  <c r="AB235" i="28"/>
  <c r="U235" i="28"/>
  <c r="R235" i="28"/>
  <c r="X235" i="28"/>
  <c r="L235" i="28"/>
  <c r="Z235" i="28"/>
  <c r="E235" i="28"/>
  <c r="AE235" i="28"/>
  <c r="M235" i="28"/>
  <c r="K235" i="28"/>
  <c r="AI235" i="28"/>
  <c r="AA235" i="28"/>
  <c r="N235" i="28"/>
  <c r="G235" i="28"/>
  <c r="AJ235" i="28"/>
  <c r="S235" i="28"/>
  <c r="T235" i="28"/>
  <c r="W235" i="28"/>
  <c r="B235" i="28"/>
  <c r="AF235" i="28"/>
  <c r="C235" i="28"/>
  <c r="P235" i="28"/>
  <c r="V235" i="28"/>
  <c r="D235" i="28"/>
  <c r="O235" i="28"/>
  <c r="F235" i="28"/>
  <c r="Y235" i="28"/>
  <c r="AH235" i="28"/>
  <c r="AD235" i="28"/>
  <c r="H235" i="28"/>
  <c r="Q235" i="28"/>
  <c r="P289" i="28"/>
  <c r="R289" i="28"/>
  <c r="L289" i="28"/>
  <c r="AB289" i="28"/>
  <c r="O289" i="28"/>
  <c r="X289" i="28"/>
  <c r="M289" i="28"/>
  <c r="N289" i="28"/>
  <c r="H289" i="28"/>
  <c r="AD289" i="28"/>
  <c r="D289" i="28"/>
  <c r="E289" i="28"/>
  <c r="AE289" i="28"/>
  <c r="AH289" i="28"/>
  <c r="C289" i="28"/>
  <c r="T289" i="28"/>
  <c r="B289" i="28"/>
  <c r="AF289" i="28"/>
  <c r="F289" i="28"/>
  <c r="V289" i="28"/>
  <c r="Y289" i="28"/>
  <c r="AC289" i="28"/>
  <c r="S289" i="28"/>
  <c r="AG289" i="28"/>
  <c r="Q289" i="28"/>
  <c r="AI289" i="28"/>
  <c r="G289" i="28"/>
  <c r="K289" i="28"/>
  <c r="U289" i="28"/>
  <c r="W289" i="28"/>
  <c r="AJ289" i="28"/>
  <c r="Z289" i="28"/>
  <c r="AA289" i="28"/>
  <c r="O33" i="28"/>
  <c r="Y33" i="28"/>
  <c r="K33" i="28"/>
  <c r="AB33" i="28"/>
  <c r="AI33" i="28"/>
  <c r="AG33" i="28"/>
  <c r="W33" i="28"/>
  <c r="C33" i="28"/>
  <c r="U33" i="28"/>
  <c r="V33" i="28"/>
  <c r="N33" i="28"/>
  <c r="R33" i="28"/>
  <c r="AJ33" i="28"/>
  <c r="AH33" i="28"/>
  <c r="X33" i="28"/>
  <c r="D33" i="28"/>
  <c r="E33" i="28"/>
  <c r="M33" i="28"/>
  <c r="AF33" i="28"/>
  <c r="Z33" i="28"/>
  <c r="F33" i="28"/>
  <c r="Q33" i="28"/>
  <c r="AE33" i="28"/>
  <c r="G33" i="28"/>
  <c r="S33" i="28"/>
  <c r="AD33" i="28"/>
  <c r="B33" i="28"/>
  <c r="L33" i="28"/>
  <c r="P33" i="28"/>
  <c r="AA33" i="28"/>
  <c r="T33" i="28"/>
  <c r="H33" i="28"/>
  <c r="AC33" i="28"/>
  <c r="D204" i="28"/>
  <c r="AG204" i="28"/>
  <c r="F204" i="28"/>
  <c r="AE204" i="28"/>
  <c r="T204" i="28"/>
  <c r="O204" i="28"/>
  <c r="H204" i="28"/>
  <c r="AD204" i="28"/>
  <c r="U204" i="28"/>
  <c r="AF204" i="28"/>
  <c r="Y204" i="28"/>
  <c r="AC204" i="28"/>
  <c r="N204" i="28"/>
  <c r="C204" i="28"/>
  <c r="X204" i="28"/>
  <c r="P204" i="28"/>
  <c r="Z204" i="28"/>
  <c r="S204" i="28"/>
  <c r="AA204" i="28"/>
  <c r="W204" i="28"/>
  <c r="E204" i="28"/>
  <c r="R204" i="28"/>
  <c r="G204" i="28"/>
  <c r="AB204" i="28"/>
  <c r="L204" i="28"/>
  <c r="AH204" i="28"/>
  <c r="AI204" i="28"/>
  <c r="AJ204" i="28"/>
  <c r="V204" i="28"/>
  <c r="B204" i="28"/>
  <c r="K204" i="28"/>
  <c r="M204" i="28"/>
  <c r="Q204" i="28"/>
  <c r="C192" i="28"/>
  <c r="V192" i="28"/>
  <c r="AH192" i="28"/>
  <c r="AA192" i="28"/>
  <c r="X192" i="28"/>
  <c r="F192" i="28"/>
  <c r="R192" i="28"/>
  <c r="P192" i="28"/>
  <c r="Q192" i="28"/>
  <c r="S192" i="28"/>
  <c r="B192" i="28"/>
  <c r="L192" i="28"/>
  <c r="T192" i="28"/>
  <c r="K192" i="28"/>
  <c r="AB192" i="28"/>
  <c r="U192" i="28"/>
  <c r="AF192" i="28"/>
  <c r="AD192" i="28"/>
  <c r="Z192" i="28"/>
  <c r="O192" i="28"/>
  <c r="AC192" i="28"/>
  <c r="G192" i="28"/>
  <c r="D192" i="28"/>
  <c r="AI192" i="28"/>
  <c r="AE192" i="28"/>
  <c r="AJ192" i="28"/>
  <c r="Y192" i="28"/>
  <c r="E192" i="28"/>
  <c r="W192" i="28"/>
  <c r="AG192" i="28"/>
  <c r="H192" i="28"/>
  <c r="N192" i="28"/>
  <c r="M192" i="28"/>
  <c r="H296" i="28"/>
  <c r="AI296" i="28"/>
  <c r="AF296" i="28"/>
  <c r="V296" i="28"/>
  <c r="K296" i="28"/>
  <c r="S296" i="28"/>
  <c r="AA296" i="28"/>
  <c r="AG296" i="28"/>
  <c r="B296" i="28"/>
  <c r="AC296" i="28"/>
  <c r="AB296" i="28"/>
  <c r="N296" i="28"/>
  <c r="T296" i="28"/>
  <c r="AJ296" i="28"/>
  <c r="G296" i="28"/>
  <c r="Z296" i="28"/>
  <c r="R296" i="28"/>
  <c r="AH296" i="28"/>
  <c r="AE296" i="28"/>
  <c r="O296" i="28"/>
  <c r="AD296" i="28"/>
  <c r="W296" i="28"/>
  <c r="E296" i="28"/>
  <c r="X296" i="28"/>
  <c r="P296" i="28"/>
  <c r="Y296" i="28"/>
  <c r="U296" i="28"/>
  <c r="Q296" i="28"/>
  <c r="D296" i="28"/>
  <c r="F296" i="28"/>
  <c r="C296" i="28"/>
  <c r="L296" i="28"/>
  <c r="M296" i="28"/>
  <c r="AU102" i="35"/>
  <c r="AZ102" i="35"/>
  <c r="AZ80" i="35"/>
  <c r="AU80" i="35"/>
  <c r="AZ85" i="35"/>
  <c r="AU85" i="35"/>
  <c r="AZ48" i="35"/>
  <c r="AU48" i="35"/>
  <c r="W87" i="35"/>
  <c r="AB87" i="35"/>
  <c r="AU99" i="35"/>
  <c r="AZ99" i="35"/>
  <c r="AB37" i="35"/>
  <c r="W37" i="35"/>
  <c r="W47" i="35"/>
  <c r="AB47" i="35"/>
  <c r="AB72" i="35"/>
  <c r="W72" i="35"/>
  <c r="AZ20" i="35"/>
  <c r="AU20" i="35"/>
  <c r="AB15" i="35"/>
  <c r="W15" i="35"/>
  <c r="AZ101" i="35"/>
  <c r="AU101" i="35"/>
  <c r="C122" i="36" l="1"/>
  <c r="A1" i="36" s="1"/>
  <c r="O65" i="39" s="1"/>
  <c r="P3" i="36"/>
  <c r="N4" i="36"/>
  <c r="AO2" i="20"/>
  <c r="AO3" i="20"/>
  <c r="AO4" i="20"/>
  <c r="A4" i="28" s="1"/>
  <c r="AO5" i="20"/>
  <c r="AO6" i="20"/>
  <c r="A6" i="28" s="1"/>
  <c r="AO10" i="20"/>
  <c r="AO7" i="20"/>
  <c r="A7" i="28" s="1"/>
  <c r="AO11" i="20"/>
  <c r="A11" i="28" s="1"/>
  <c r="AO8" i="20"/>
  <c r="A8" i="28" s="1"/>
  <c r="AO9" i="20"/>
  <c r="BA71" i="35"/>
  <c r="BB71" i="35" s="1"/>
  <c r="BQ71" i="35" s="1"/>
  <c r="AC42" i="35"/>
  <c r="AD42" i="35" s="1"/>
  <c r="BM42" i="35" s="1"/>
  <c r="BA66" i="35"/>
  <c r="BB66" i="35" s="1"/>
  <c r="AC48" i="35"/>
  <c r="AD48" i="35" s="1"/>
  <c r="AC100" i="35"/>
  <c r="AD100" i="35" s="1"/>
  <c r="BA84" i="35"/>
  <c r="BB84" i="35" s="1"/>
  <c r="BQ84" i="35" s="1"/>
  <c r="AC96" i="35"/>
  <c r="AD96" i="35" s="1"/>
  <c r="BA50" i="35"/>
  <c r="BB50" i="35" s="1"/>
  <c r="BQ50" i="35" s="1"/>
  <c r="BA16" i="35"/>
  <c r="BB16" i="35" s="1"/>
  <c r="BQ16" i="35" s="1"/>
  <c r="AC84" i="35"/>
  <c r="AD84" i="35" s="1"/>
  <c r="AC12" i="35"/>
  <c r="AD12" i="35" s="1"/>
  <c r="AC57" i="35"/>
  <c r="AD57" i="35" s="1"/>
  <c r="P56" i="26" s="1"/>
  <c r="AC58" i="35"/>
  <c r="AD58" i="35" s="1"/>
  <c r="P57" i="26" s="1"/>
  <c r="BA26" i="35"/>
  <c r="BB26" i="35" s="1"/>
  <c r="BQ26" i="35" s="1"/>
  <c r="AC14" i="35"/>
  <c r="AD14" i="35" s="1"/>
  <c r="BA13" i="35"/>
  <c r="BB13" i="35" s="1"/>
  <c r="BQ13" i="35" s="1"/>
  <c r="AC69" i="35"/>
  <c r="AD69" i="35" s="1"/>
  <c r="BM69" i="35" s="1"/>
  <c r="AC65" i="35"/>
  <c r="AD65" i="35" s="1"/>
  <c r="BA67" i="35"/>
  <c r="BB67" i="35" s="1"/>
  <c r="BQ67" i="35" s="1"/>
  <c r="AC102" i="35"/>
  <c r="AD102" i="35" s="1"/>
  <c r="BM102" i="35" s="1"/>
  <c r="AC20" i="35"/>
  <c r="AD20" i="35" s="1"/>
  <c r="BA69" i="35"/>
  <c r="BB69" i="35" s="1"/>
  <c r="BQ69" i="35" s="1"/>
  <c r="BA73" i="35"/>
  <c r="BB73" i="35" s="1"/>
  <c r="AC44" i="35"/>
  <c r="AD44" i="35" s="1"/>
  <c r="P43" i="26" s="1"/>
  <c r="AC27" i="35"/>
  <c r="AD27" i="35" s="1"/>
  <c r="BM27" i="35" s="1"/>
  <c r="AC91" i="35"/>
  <c r="AD91" i="35" s="1"/>
  <c r="AC41" i="35"/>
  <c r="AD41" i="35" s="1"/>
  <c r="BM41" i="35" s="1"/>
  <c r="AC74" i="35"/>
  <c r="AD74" i="35" s="1"/>
  <c r="AC22" i="35"/>
  <c r="AD22" i="35" s="1"/>
  <c r="P21" i="26" s="1"/>
  <c r="AC52" i="35"/>
  <c r="AD52" i="35" s="1"/>
  <c r="P51" i="26" s="1"/>
  <c r="AC92" i="35"/>
  <c r="AD92" i="35" s="1"/>
  <c r="BM92" i="35" s="1"/>
  <c r="BA54" i="35"/>
  <c r="BB54" i="35" s="1"/>
  <c r="BQ54" i="35" s="1"/>
  <c r="BA45" i="35"/>
  <c r="BB45" i="35" s="1"/>
  <c r="BA104" i="35"/>
  <c r="BB104" i="35" s="1"/>
  <c r="BA92" i="35"/>
  <c r="BB92" i="35" s="1"/>
  <c r="BQ92" i="35" s="1"/>
  <c r="AC8" i="35"/>
  <c r="AD8" i="35" s="1"/>
  <c r="P7" i="26" s="1"/>
  <c r="BA56" i="35"/>
  <c r="BB56" i="35" s="1"/>
  <c r="BQ56" i="35" s="1"/>
  <c r="AC83" i="35"/>
  <c r="AD83" i="35" s="1"/>
  <c r="BM83" i="35" s="1"/>
  <c r="AC28" i="35"/>
  <c r="AD28" i="35" s="1"/>
  <c r="BM28" i="35" s="1"/>
  <c r="AC95" i="35"/>
  <c r="AD95" i="35" s="1"/>
  <c r="BM95" i="35" s="1"/>
  <c r="AC9" i="35"/>
  <c r="AD9" i="35" s="1"/>
  <c r="BA89" i="35"/>
  <c r="BB89" i="35" s="1"/>
  <c r="BA12" i="35"/>
  <c r="BB12" i="35" s="1"/>
  <c r="BA82" i="35"/>
  <c r="BB82" i="35" s="1"/>
  <c r="AC85" i="35"/>
  <c r="AD85" i="35" s="1"/>
  <c r="BA8" i="35"/>
  <c r="BB8" i="35" s="1"/>
  <c r="AC30" i="35"/>
  <c r="AD30" i="35" s="1"/>
  <c r="AC18" i="35"/>
  <c r="AD18" i="35" s="1"/>
  <c r="BM18" i="35" s="1"/>
  <c r="BA77" i="35"/>
  <c r="BB77" i="35" s="1"/>
  <c r="BQ77" i="35" s="1"/>
  <c r="AC21" i="35"/>
  <c r="AD21" i="35" s="1"/>
  <c r="P20" i="26" s="1"/>
  <c r="BA72" i="35"/>
  <c r="BB72" i="35" s="1"/>
  <c r="AC11" i="35"/>
  <c r="AD11" i="35" s="1"/>
  <c r="AC63" i="35"/>
  <c r="AD63" i="35" s="1"/>
  <c r="BM63" i="35" s="1"/>
  <c r="BA6" i="35"/>
  <c r="BB6" i="35" s="1"/>
  <c r="AC38" i="35"/>
  <c r="AD38" i="35" s="1"/>
  <c r="BM38" i="35" s="1"/>
  <c r="AC62" i="35"/>
  <c r="AD62" i="35" s="1"/>
  <c r="BA34" i="35"/>
  <c r="BB34" i="35" s="1"/>
  <c r="BQ34" i="35" s="1"/>
  <c r="BA23" i="35"/>
  <c r="BB23" i="35" s="1"/>
  <c r="BQ23" i="35" s="1"/>
  <c r="AC68" i="35"/>
  <c r="AD68" i="35" s="1"/>
  <c r="BA93" i="35"/>
  <c r="BB93" i="35" s="1"/>
  <c r="BA60" i="35"/>
  <c r="BB60" i="35" s="1"/>
  <c r="AC101" i="35"/>
  <c r="AD101" i="35" s="1"/>
  <c r="P100" i="26" s="1"/>
  <c r="BA97" i="35"/>
  <c r="BB97" i="35" s="1"/>
  <c r="BQ97" i="35" s="1"/>
  <c r="BA91" i="35"/>
  <c r="BB91" i="35" s="1"/>
  <c r="AC76" i="35"/>
  <c r="AD76" i="35" s="1"/>
  <c r="P75" i="26" s="1"/>
  <c r="AC13" i="35"/>
  <c r="AD13" i="35" s="1"/>
  <c r="AC32" i="35"/>
  <c r="AD32" i="35" s="1"/>
  <c r="P31" i="26" s="1"/>
  <c r="BA85" i="35"/>
  <c r="BB85" i="35" s="1"/>
  <c r="BQ85" i="35" s="1"/>
  <c r="AC31" i="35"/>
  <c r="AD31" i="35" s="1"/>
  <c r="P30" i="26" s="1"/>
  <c r="AC80" i="35"/>
  <c r="AD80" i="35" s="1"/>
  <c r="BM80" i="35" s="1"/>
  <c r="BA95" i="35"/>
  <c r="BB95" i="35" s="1"/>
  <c r="BQ95" i="35" s="1"/>
  <c r="AC7" i="35"/>
  <c r="AD7" i="35" s="1"/>
  <c r="AC15" i="35"/>
  <c r="AD15" i="35" s="1"/>
  <c r="P14" i="26" s="1"/>
  <c r="AC103" i="35"/>
  <c r="AD103" i="35" s="1"/>
  <c r="BA38" i="35"/>
  <c r="BB38" i="35" s="1"/>
  <c r="BA61" i="35"/>
  <c r="BB61" i="35" s="1"/>
  <c r="BQ61" i="35" s="1"/>
  <c r="AC64" i="35"/>
  <c r="AD64" i="35" s="1"/>
  <c r="P63" i="26" s="1"/>
  <c r="AC104" i="35"/>
  <c r="AD104" i="35" s="1"/>
  <c r="BA62" i="35"/>
  <c r="BB62" i="35" s="1"/>
  <c r="BQ62" i="35" s="1"/>
  <c r="AC88" i="35"/>
  <c r="AD88" i="35" s="1"/>
  <c r="P87" i="26" s="1"/>
  <c r="AC16" i="35"/>
  <c r="AD16" i="35" s="1"/>
  <c r="AC72" i="35"/>
  <c r="AD72" i="35" s="1"/>
  <c r="AC40" i="35"/>
  <c r="AD40" i="35" s="1"/>
  <c r="P39" i="26" s="1"/>
  <c r="BA87" i="35"/>
  <c r="BB87" i="35" s="1"/>
  <c r="AC99" i="35"/>
  <c r="AD99" i="35" s="1"/>
  <c r="BM99" i="35" s="1"/>
  <c r="BA65" i="35"/>
  <c r="BB65" i="35" s="1"/>
  <c r="AC19" i="35"/>
  <c r="AD19" i="35" s="1"/>
  <c r="BA18" i="35"/>
  <c r="BB18" i="35" s="1"/>
  <c r="BA27" i="35"/>
  <c r="BB27" i="35" s="1"/>
  <c r="AC4" i="35"/>
  <c r="AD4" i="35" s="1"/>
  <c r="BV4" i="35" s="1"/>
  <c r="BK4" i="35" s="1"/>
  <c r="AC67" i="35"/>
  <c r="AD67" i="35" s="1"/>
  <c r="AC39" i="35"/>
  <c r="AD39" i="35" s="1"/>
  <c r="P38" i="26" s="1"/>
  <c r="BA33" i="35"/>
  <c r="BB33" i="35" s="1"/>
  <c r="BA46" i="35"/>
  <c r="BB46" i="35" s="1"/>
  <c r="BQ46" i="35" s="1"/>
  <c r="AC61" i="35"/>
  <c r="AD61" i="35" s="1"/>
  <c r="BA30" i="35"/>
  <c r="BB30" i="35" s="1"/>
  <c r="AC50" i="35"/>
  <c r="AD50" i="35" s="1"/>
  <c r="BM50" i="35" s="1"/>
  <c r="BA75" i="35"/>
  <c r="BB75" i="35" s="1"/>
  <c r="BA42" i="35"/>
  <c r="BB42" i="35" s="1"/>
  <c r="BA20" i="35"/>
  <c r="BB20" i="35" s="1"/>
  <c r="AC59" i="35"/>
  <c r="AD59" i="35" s="1"/>
  <c r="BA19" i="35"/>
  <c r="BB19" i="35" s="1"/>
  <c r="BA51" i="35"/>
  <c r="BB51" i="35" s="1"/>
  <c r="AO381" i="20"/>
  <c r="A381" i="28" s="1"/>
  <c r="AO72" i="20"/>
  <c r="AO224" i="20"/>
  <c r="AO376" i="20"/>
  <c r="A376" i="28" s="1"/>
  <c r="AO29" i="20"/>
  <c r="AO208" i="20"/>
  <c r="A5" i="28"/>
  <c r="AO359" i="20"/>
  <c r="A359" i="28" s="1"/>
  <c r="AO221" i="20"/>
  <c r="AO289" i="20"/>
  <c r="AO90" i="20"/>
  <c r="AO303" i="20"/>
  <c r="A303" i="28" s="1"/>
  <c r="AO271" i="20"/>
  <c r="AO256" i="20"/>
  <c r="AO215" i="20"/>
  <c r="AO55" i="20"/>
  <c r="AO47" i="20"/>
  <c r="AO364" i="20"/>
  <c r="A364" i="28" s="1"/>
  <c r="AO97" i="20"/>
  <c r="AO43" i="20"/>
  <c r="AO26" i="20"/>
  <c r="AO48" i="20"/>
  <c r="AO228" i="20"/>
  <c r="A2" i="28"/>
  <c r="AO321" i="20"/>
  <c r="A321" i="28" s="1"/>
  <c r="AO304" i="20"/>
  <c r="A304" i="28" s="1"/>
  <c r="AO51" i="20"/>
  <c r="AO83" i="20"/>
  <c r="AO75" i="20"/>
  <c r="AO258" i="20"/>
  <c r="AO305" i="20"/>
  <c r="A305" i="28" s="1"/>
  <c r="AO253" i="20"/>
  <c r="AO30" i="20"/>
  <c r="AO296" i="20"/>
  <c r="AO94" i="20"/>
  <c r="AO91" i="20"/>
  <c r="AO244" i="20"/>
  <c r="AO220" i="20"/>
  <c r="AO209" i="20"/>
  <c r="AO213" i="20"/>
  <c r="AO70" i="20"/>
  <c r="AO292" i="20"/>
  <c r="AO239" i="20"/>
  <c r="AO242" i="20"/>
  <c r="AO264" i="20"/>
  <c r="AO260" i="20"/>
  <c r="AO367" i="20"/>
  <c r="A367" i="28" s="1"/>
  <c r="AO286" i="20"/>
  <c r="AO241" i="20"/>
  <c r="AO339" i="20"/>
  <c r="A339" i="28" s="1"/>
  <c r="AO357" i="20"/>
  <c r="A357" i="28" s="1"/>
  <c r="AO23" i="20"/>
  <c r="A23" i="28" s="1"/>
  <c r="AO204" i="20"/>
  <c r="AO313" i="20"/>
  <c r="A313" i="28" s="1"/>
  <c r="AO49" i="20"/>
  <c r="AO397" i="20"/>
  <c r="A397" i="28" s="1"/>
  <c r="AO372" i="20"/>
  <c r="A372" i="28" s="1"/>
  <c r="AO28" i="20"/>
  <c r="AO235" i="20"/>
  <c r="AO22" i="20"/>
  <c r="A22" i="28" s="1"/>
  <c r="AO82" i="20"/>
  <c r="AO266" i="20"/>
  <c r="AO41" i="20"/>
  <c r="AO302" i="20"/>
  <c r="AO265" i="20"/>
  <c r="AO214" i="20"/>
  <c r="AO396" i="20"/>
  <c r="A396" i="28" s="1"/>
  <c r="AO360" i="20"/>
  <c r="A360" i="28" s="1"/>
  <c r="AO60" i="20"/>
  <c r="AO222" i="20"/>
  <c r="AO252" i="20"/>
  <c r="A10" i="28"/>
  <c r="AO325" i="20"/>
  <c r="A325" i="28" s="1"/>
  <c r="AO327" i="20"/>
  <c r="A327" i="28" s="1"/>
  <c r="AO334" i="20"/>
  <c r="A334" i="28" s="1"/>
  <c r="AO65" i="20"/>
  <c r="AO309" i="20"/>
  <c r="A309" i="28" s="1"/>
  <c r="AO236" i="20"/>
  <c r="AO225" i="20"/>
  <c r="AO401" i="20"/>
  <c r="A401" i="28" s="1"/>
  <c r="AO80" i="20"/>
  <c r="AO278" i="20"/>
  <c r="AO77" i="20"/>
  <c r="AO19" i="20"/>
  <c r="A19" i="28" s="1"/>
  <c r="AO316" i="20"/>
  <c r="A316" i="28" s="1"/>
  <c r="AO46" i="20"/>
  <c r="AO255" i="20"/>
  <c r="AO81" i="20"/>
  <c r="AO331" i="20"/>
  <c r="A331" i="28" s="1"/>
  <c r="AO282" i="20"/>
  <c r="AO246" i="20"/>
  <c r="AO298" i="20"/>
  <c r="AO15" i="20"/>
  <c r="A15" i="28" s="1"/>
  <c r="AO34" i="20"/>
  <c r="AO320" i="20"/>
  <c r="A320" i="28" s="1"/>
  <c r="AO39" i="20"/>
  <c r="AO398" i="20"/>
  <c r="A398" i="28" s="1"/>
  <c r="AO269" i="20"/>
  <c r="AO227" i="20"/>
  <c r="AO230" i="20"/>
  <c r="AO350" i="20"/>
  <c r="A350" i="28" s="1"/>
  <c r="AO323" i="20"/>
  <c r="A323" i="28" s="1"/>
  <c r="AO32" i="20"/>
  <c r="AO337" i="20"/>
  <c r="A337" i="28" s="1"/>
  <c r="AO356" i="20"/>
  <c r="A356" i="28" s="1"/>
  <c r="AO315" i="20"/>
  <c r="A315" i="28" s="1"/>
  <c r="AO349" i="20"/>
  <c r="A349" i="28" s="1"/>
  <c r="AO290" i="20"/>
  <c r="AO343" i="20"/>
  <c r="A343" i="28" s="1"/>
  <c r="AO58" i="20"/>
  <c r="AO44" i="20"/>
  <c r="AO207" i="20"/>
  <c r="AO59" i="20"/>
  <c r="AO391" i="20"/>
  <c r="A391" i="28" s="1"/>
  <c r="AO272" i="20"/>
  <c r="AO210" i="20"/>
  <c r="AO14" i="20"/>
  <c r="A14" i="28" s="1"/>
  <c r="AO61" i="20"/>
  <c r="AO74" i="20"/>
  <c r="AO237" i="20"/>
  <c r="AO211" i="20"/>
  <c r="AO295" i="20"/>
  <c r="AO319" i="20"/>
  <c r="A319" i="28" s="1"/>
  <c r="AO229" i="20"/>
  <c r="AO64" i="20"/>
  <c r="AO86" i="20"/>
  <c r="AO380" i="20"/>
  <c r="A380" i="28" s="1"/>
  <c r="AO101" i="20"/>
  <c r="AO93" i="20"/>
  <c r="AO335" i="20"/>
  <c r="A335" i="28" s="1"/>
  <c r="AO251" i="20"/>
  <c r="AO281" i="20"/>
  <c r="AO36" i="20"/>
  <c r="AO240" i="20"/>
  <c r="AO40" i="20"/>
  <c r="AO307" i="20"/>
  <c r="A307" i="28" s="1"/>
  <c r="AO330" i="20"/>
  <c r="A330" i="28" s="1"/>
  <c r="AO18" i="20"/>
  <c r="A18" i="28" s="1"/>
  <c r="AO54" i="20"/>
  <c r="AO368" i="20"/>
  <c r="A368" i="28" s="1"/>
  <c r="AO233" i="20"/>
  <c r="AO223" i="20"/>
  <c r="AO13" i="20"/>
  <c r="A13" i="28" s="1"/>
  <c r="AO66" i="20"/>
  <c r="AO250" i="20"/>
  <c r="AO234" i="20"/>
  <c r="AO205" i="20"/>
  <c r="AO267" i="20"/>
  <c r="AO67" i="20"/>
  <c r="AO62" i="20"/>
  <c r="AO294" i="20"/>
  <c r="AO57" i="20"/>
  <c r="AO285" i="20"/>
  <c r="AO274" i="20"/>
  <c r="AO361" i="20"/>
  <c r="A361" i="28" s="1"/>
  <c r="AO355" i="20"/>
  <c r="A355" i="28" s="1"/>
  <c r="AO300" i="20"/>
  <c r="AO324" i="20"/>
  <c r="A324" i="28" s="1"/>
  <c r="AO100" i="20"/>
  <c r="AO395" i="20"/>
  <c r="A395" i="28" s="1"/>
  <c r="AO340" i="20"/>
  <c r="A340" i="28" s="1"/>
  <c r="AO366" i="20"/>
  <c r="A366" i="28" s="1"/>
  <c r="AO99" i="20"/>
  <c r="AO351" i="20"/>
  <c r="A351" i="28" s="1"/>
  <c r="AO79" i="20"/>
  <c r="AO306" i="20"/>
  <c r="A306" i="28" s="1"/>
  <c r="AO78" i="20"/>
  <c r="AO263" i="20"/>
  <c r="AO85" i="20"/>
  <c r="AO371" i="20"/>
  <c r="A371" i="28" s="1"/>
  <c r="AO348" i="20"/>
  <c r="A348" i="28" s="1"/>
  <c r="A9" i="28"/>
  <c r="AO21" i="20"/>
  <c r="A21" i="28" s="1"/>
  <c r="AO69" i="20"/>
  <c r="AO95" i="20"/>
  <c r="AO308" i="20"/>
  <c r="A308" i="28" s="1"/>
  <c r="AO400" i="20"/>
  <c r="A400" i="28" s="1"/>
  <c r="AO341" i="20"/>
  <c r="A341" i="28" s="1"/>
  <c r="AO270" i="20"/>
  <c r="AO389" i="20"/>
  <c r="A389" i="28" s="1"/>
  <c r="AO238" i="20"/>
  <c r="AO329" i="20"/>
  <c r="A329" i="28" s="1"/>
  <c r="AO27" i="20"/>
  <c r="AO212" i="20"/>
  <c r="AO63" i="20"/>
  <c r="AO352" i="20"/>
  <c r="A352" i="28" s="1"/>
  <c r="AO374" i="20"/>
  <c r="A374" i="28" s="1"/>
  <c r="AO261" i="20"/>
  <c r="AO98" i="20"/>
  <c r="AO332" i="20"/>
  <c r="A332" i="28" s="1"/>
  <c r="AO370" i="20"/>
  <c r="A370" i="28" s="1"/>
  <c r="AO318" i="20"/>
  <c r="A318" i="28" s="1"/>
  <c r="AO232" i="20"/>
  <c r="AO96" i="20"/>
  <c r="AO37" i="20"/>
  <c r="AO336" i="20"/>
  <c r="A336" i="28" s="1"/>
  <c r="AO12" i="20"/>
  <c r="A12" i="28" s="1"/>
  <c r="AO317" i="20"/>
  <c r="A317" i="28" s="1"/>
  <c r="AO33" i="20"/>
  <c r="AO243" i="20"/>
  <c r="AO202" i="20"/>
  <c r="AO342" i="20"/>
  <c r="A342" i="28" s="1"/>
  <c r="AO377" i="20"/>
  <c r="A377" i="28" s="1"/>
  <c r="AO262" i="20"/>
  <c r="AO314" i="20"/>
  <c r="A314" i="28" s="1"/>
  <c r="AO35" i="20"/>
  <c r="AO379" i="20"/>
  <c r="A379" i="28" s="1"/>
  <c r="AO354" i="20"/>
  <c r="A354" i="28" s="1"/>
  <c r="AO68" i="20"/>
  <c r="AO277" i="20"/>
  <c r="AO388" i="20"/>
  <c r="A388" i="28" s="1"/>
  <c r="AO293" i="20"/>
  <c r="AO369" i="20"/>
  <c r="A369" i="28" s="1"/>
  <c r="AO353" i="20"/>
  <c r="A353" i="28" s="1"/>
  <c r="AO102" i="20"/>
  <c r="AO393" i="20"/>
  <c r="A393" i="28" s="1"/>
  <c r="AO216" i="20"/>
  <c r="AO219" i="20"/>
  <c r="AO38" i="20"/>
  <c r="AO248" i="20"/>
  <c r="AO203" i="20"/>
  <c r="AO31" i="20"/>
  <c r="AO299" i="20"/>
  <c r="AO50" i="20"/>
  <c r="AO311" i="20"/>
  <c r="A311" i="28" s="1"/>
  <c r="AO217" i="20"/>
  <c r="AO392" i="20"/>
  <c r="A392" i="28" s="1"/>
  <c r="AO231" i="20"/>
  <c r="AO259" i="20"/>
  <c r="AO399" i="20"/>
  <c r="A399" i="28" s="1"/>
  <c r="AO378" i="20"/>
  <c r="A378" i="28" s="1"/>
  <c r="AO245" i="20"/>
  <c r="AO92" i="20"/>
  <c r="AO365" i="20"/>
  <c r="A365" i="28" s="1"/>
  <c r="AO373" i="20"/>
  <c r="A373" i="28" s="1"/>
  <c r="AO384" i="20"/>
  <c r="A384" i="28" s="1"/>
  <c r="AO275" i="20"/>
  <c r="AO328" i="20"/>
  <c r="A328" i="28" s="1"/>
  <c r="AO375" i="20"/>
  <c r="A375" i="28" s="1"/>
  <c r="AO358" i="20"/>
  <c r="A358" i="28" s="1"/>
  <c r="AO76" i="20"/>
  <c r="AO322" i="20"/>
  <c r="A322" i="28" s="1"/>
  <c r="AO362" i="20"/>
  <c r="A362" i="28" s="1"/>
  <c r="AO73" i="20"/>
  <c r="AO88" i="20"/>
  <c r="AO276" i="20"/>
  <c r="AO333" i="20"/>
  <c r="A333" i="28" s="1"/>
  <c r="AO280" i="20"/>
  <c r="AO268" i="20"/>
  <c r="AO71" i="20"/>
  <c r="AO45" i="20"/>
  <c r="AO56" i="20"/>
  <c r="AO345" i="20"/>
  <c r="A345" i="28" s="1"/>
  <c r="AO273" i="20"/>
  <c r="AO310" i="20"/>
  <c r="A310" i="28" s="1"/>
  <c r="AO53" i="20"/>
  <c r="AO385" i="20"/>
  <c r="A385" i="28" s="1"/>
  <c r="AO247" i="20"/>
  <c r="AO382" i="20"/>
  <c r="A382" i="28" s="1"/>
  <c r="AO52" i="20"/>
  <c r="AO344" i="20"/>
  <c r="A344" i="28" s="1"/>
  <c r="AO390" i="20"/>
  <c r="A390" i="28" s="1"/>
  <c r="AO347" i="20"/>
  <c r="A347" i="28" s="1"/>
  <c r="AO89" i="20"/>
  <c r="AO17" i="20"/>
  <c r="A17" i="28" s="1"/>
  <c r="AO25" i="20"/>
  <c r="A25" i="28" s="1"/>
  <c r="AO279" i="20"/>
  <c r="AO254" i="20"/>
  <c r="AO87" i="20"/>
  <c r="AO249" i="20"/>
  <c r="AO291" i="20"/>
  <c r="AO346" i="20"/>
  <c r="A346" i="28" s="1"/>
  <c r="AO326" i="20"/>
  <c r="A326" i="28" s="1"/>
  <c r="AO283" i="20"/>
  <c r="AO363" i="20"/>
  <c r="A363" i="28" s="1"/>
  <c r="AO394" i="20"/>
  <c r="A394" i="28" s="1"/>
  <c r="AO288" i="20"/>
  <c r="AO84" i="20"/>
  <c r="AO20" i="20"/>
  <c r="A20" i="28" s="1"/>
  <c r="AO24" i="20"/>
  <c r="A24" i="28" s="1"/>
  <c r="AO386" i="20"/>
  <c r="A386" i="28" s="1"/>
  <c r="AO287" i="20"/>
  <c r="AO312" i="20"/>
  <c r="A312" i="28" s="1"/>
  <c r="AO257" i="20"/>
  <c r="AO16" i="20"/>
  <c r="A16" i="28" s="1"/>
  <c r="A3" i="28"/>
  <c r="AO284" i="20"/>
  <c r="AO383" i="20"/>
  <c r="A383" i="28" s="1"/>
  <c r="AO301" i="20"/>
  <c r="AO42" i="20"/>
  <c r="AO206" i="20"/>
  <c r="AO297" i="20"/>
  <c r="AO387" i="20"/>
  <c r="A387" i="28" s="1"/>
  <c r="AO226" i="20"/>
  <c r="AO338" i="20"/>
  <c r="A338" i="28" s="1"/>
  <c r="AO218" i="20"/>
  <c r="BA17" i="35"/>
  <c r="BB17" i="35" s="1"/>
  <c r="AC17" i="35"/>
  <c r="AD17" i="35" s="1"/>
  <c r="BA78" i="35"/>
  <c r="BB78" i="35" s="1"/>
  <c r="BA94" i="35"/>
  <c r="BB94" i="35" s="1"/>
  <c r="AC51" i="35"/>
  <c r="AD51" i="35" s="1"/>
  <c r="AC90" i="35"/>
  <c r="AD90" i="35" s="1"/>
  <c r="AC82" i="35"/>
  <c r="AD82" i="35" s="1"/>
  <c r="BA79" i="35"/>
  <c r="BB79" i="35" s="1"/>
  <c r="BA41" i="35"/>
  <c r="BB41" i="35" s="1"/>
  <c r="BA55" i="35"/>
  <c r="BB55" i="35" s="1"/>
  <c r="BA43" i="35"/>
  <c r="BB43" i="35" s="1"/>
  <c r="BA64" i="35"/>
  <c r="BB64" i="35" s="1"/>
  <c r="BA32" i="35"/>
  <c r="BB32" i="35" s="1"/>
  <c r="BA28" i="35"/>
  <c r="BB28" i="35" s="1"/>
  <c r="AC43" i="35"/>
  <c r="AD43" i="35" s="1"/>
  <c r="BA35" i="35"/>
  <c r="BB35" i="35" s="1"/>
  <c r="BA103" i="35"/>
  <c r="BB103" i="35" s="1"/>
  <c r="BA5" i="35"/>
  <c r="BB5" i="35" s="1"/>
  <c r="Q4" i="26" s="1"/>
  <c r="BA59" i="35"/>
  <c r="BB59" i="35" s="1"/>
  <c r="BA49" i="35"/>
  <c r="BB49" i="35" s="1"/>
  <c r="AC93" i="35"/>
  <c r="AD93" i="35" s="1"/>
  <c r="BA98" i="35"/>
  <c r="BB98" i="35" s="1"/>
  <c r="BA9" i="35"/>
  <c r="BB9" i="35" s="1"/>
  <c r="BA102" i="35"/>
  <c r="BB102" i="35" s="1"/>
  <c r="AC26" i="35"/>
  <c r="AD26" i="35" s="1"/>
  <c r="AC10" i="35"/>
  <c r="AD10" i="35" s="1"/>
  <c r="AC89" i="35"/>
  <c r="AD89" i="35" s="1"/>
  <c r="BA29" i="35"/>
  <c r="BB29" i="35" s="1"/>
  <c r="AC24" i="35"/>
  <c r="AD24" i="35" s="1"/>
  <c r="BA7" i="35"/>
  <c r="BB7" i="35" s="1"/>
  <c r="BA83" i="35"/>
  <c r="BB83" i="35" s="1"/>
  <c r="AC60" i="35"/>
  <c r="AD60" i="35" s="1"/>
  <c r="AC94" i="35"/>
  <c r="AD94" i="35" s="1"/>
  <c r="BA96" i="35"/>
  <c r="BB96" i="35" s="1"/>
  <c r="BA52" i="35"/>
  <c r="BB52" i="35" s="1"/>
  <c r="AC47" i="35"/>
  <c r="AD47" i="35" s="1"/>
  <c r="BA31" i="35"/>
  <c r="BB31" i="35" s="1"/>
  <c r="BA76" i="35"/>
  <c r="BB76" i="35" s="1"/>
  <c r="AC79" i="35"/>
  <c r="AD79" i="35" s="1"/>
  <c r="BA21" i="35"/>
  <c r="BB21" i="35" s="1"/>
  <c r="AC77" i="35"/>
  <c r="AD77" i="35" s="1"/>
  <c r="AC23" i="35"/>
  <c r="AD23" i="35" s="1"/>
  <c r="AC78" i="35"/>
  <c r="AD78" i="35" s="1"/>
  <c r="AC5" i="35"/>
  <c r="AD5" i="35" s="1"/>
  <c r="AC55" i="35"/>
  <c r="AD55" i="35" s="1"/>
  <c r="AC54" i="35"/>
  <c r="AD54" i="35" s="1"/>
  <c r="AC56" i="35"/>
  <c r="AD56" i="35" s="1"/>
  <c r="AC98" i="35"/>
  <c r="AD98" i="35" s="1"/>
  <c r="AC45" i="35"/>
  <c r="AD45" i="35" s="1"/>
  <c r="AC53" i="35"/>
  <c r="AD53" i="35" s="1"/>
  <c r="BA14" i="35"/>
  <c r="BB14" i="35" s="1"/>
  <c r="AC86" i="35"/>
  <c r="AD86" i="35" s="1"/>
  <c r="BA10" i="35"/>
  <c r="BB10" i="35" s="1"/>
  <c r="BA37" i="35"/>
  <c r="BB37" i="35" s="1"/>
  <c r="AC34" i="35"/>
  <c r="AD34" i="35" s="1"/>
  <c r="AC25" i="35"/>
  <c r="AD25" i="35" s="1"/>
  <c r="BA99" i="35"/>
  <c r="BB99" i="35" s="1"/>
  <c r="AC81" i="35"/>
  <c r="AD81" i="35" s="1"/>
  <c r="BA68" i="35"/>
  <c r="BB68" i="35" s="1"/>
  <c r="BA44" i="35"/>
  <c r="BB44" i="35" s="1"/>
  <c r="BA70" i="35"/>
  <c r="BB70" i="35" s="1"/>
  <c r="BA25" i="35"/>
  <c r="BB25" i="35" s="1"/>
  <c r="AC49" i="35"/>
  <c r="AD49" i="35" s="1"/>
  <c r="AC33" i="35"/>
  <c r="AD33" i="35" s="1"/>
  <c r="BA15" i="35"/>
  <c r="BB15" i="35" s="1"/>
  <c r="BA39" i="35"/>
  <c r="BB39" i="35" s="1"/>
  <c r="BA57" i="35"/>
  <c r="BB57" i="35" s="1"/>
  <c r="AC73" i="35"/>
  <c r="AD73" i="35" s="1"/>
  <c r="AC97" i="35"/>
  <c r="AD97" i="35" s="1"/>
  <c r="BA22" i="35"/>
  <c r="BB22" i="35" s="1"/>
  <c r="AC35" i="35"/>
  <c r="AD35" i="35" s="1"/>
  <c r="BA36" i="35"/>
  <c r="BB36" i="35" s="1"/>
  <c r="BA80" i="35"/>
  <c r="BB80" i="35" s="1"/>
  <c r="AC87" i="35"/>
  <c r="AD87" i="35" s="1"/>
  <c r="BA24" i="35"/>
  <c r="BB24" i="35" s="1"/>
  <c r="BA4" i="35"/>
  <c r="BB4" i="35" s="1"/>
  <c r="BA11" i="35"/>
  <c r="BB11" i="35" s="1"/>
  <c r="AC6" i="35"/>
  <c r="AD6" i="35" s="1"/>
  <c r="BA47" i="35"/>
  <c r="BB47" i="35" s="1"/>
  <c r="BA58" i="35"/>
  <c r="BB58" i="35" s="1"/>
  <c r="AC37" i="35"/>
  <c r="AD37" i="35" s="1"/>
  <c r="AC66" i="35"/>
  <c r="AD66" i="35" s="1"/>
  <c r="AC36" i="35"/>
  <c r="AD36" i="35" s="1"/>
  <c r="BA90" i="35"/>
  <c r="BB90" i="35" s="1"/>
  <c r="AC70" i="35"/>
  <c r="AD70" i="35" s="1"/>
  <c r="AC75" i="35"/>
  <c r="AD75" i="35" s="1"/>
  <c r="AC71" i="35"/>
  <c r="AD71" i="35" s="1"/>
  <c r="BA74" i="35"/>
  <c r="BB74" i="35" s="1"/>
  <c r="BA88" i="35"/>
  <c r="BB88" i="35" s="1"/>
  <c r="BA101" i="35"/>
  <c r="BB101" i="35" s="1"/>
  <c r="BA48" i="35"/>
  <c r="BB48" i="35" s="1"/>
  <c r="BA100" i="35"/>
  <c r="BB100" i="35" s="1"/>
  <c r="AC46" i="35"/>
  <c r="AD46" i="35" s="1"/>
  <c r="BA53" i="35"/>
  <c r="BB53" i="35" s="1"/>
  <c r="BA63" i="35"/>
  <c r="BB63" i="35" s="1"/>
  <c r="BA81" i="35"/>
  <c r="BB81" i="35" s="1"/>
  <c r="BA40" i="35"/>
  <c r="BB40" i="35" s="1"/>
  <c r="AC29" i="35"/>
  <c r="AD29" i="35" s="1"/>
  <c r="BA86" i="35"/>
  <c r="BB86" i="35" s="1"/>
  <c r="Q3" i="26" l="1"/>
  <c r="BW4" i="35"/>
  <c r="BO4" i="35" s="1"/>
  <c r="BM68" i="35"/>
  <c r="BQ38" i="35"/>
  <c r="J37" i="39"/>
  <c r="K104" i="39"/>
  <c r="B69" i="39"/>
  <c r="A69" i="39" s="1"/>
  <c r="M62" i="39"/>
  <c r="M44" i="39"/>
  <c r="M92" i="39"/>
  <c r="C7" i="39"/>
  <c r="J31" i="39"/>
  <c r="J70" i="39"/>
  <c r="C119" i="39"/>
  <c r="B103" i="39"/>
  <c r="A103" i="39" s="1"/>
  <c r="M30" i="39"/>
  <c r="J15" i="39"/>
  <c r="N60" i="39"/>
  <c r="M3" i="39"/>
  <c r="J116" i="39"/>
  <c r="B72" i="39"/>
  <c r="A72" i="39" s="1"/>
  <c r="K95" i="39"/>
  <c r="N71" i="39"/>
  <c r="B56" i="39"/>
  <c r="A56" i="39" s="1"/>
  <c r="M84" i="39"/>
  <c r="K106" i="39"/>
  <c r="C76" i="39"/>
  <c r="I40" i="39"/>
  <c r="K59" i="39"/>
  <c r="L87" i="39"/>
  <c r="J115" i="39"/>
  <c r="L34" i="39"/>
  <c r="K61" i="39"/>
  <c r="K43" i="39"/>
  <c r="I62" i="39"/>
  <c r="C96" i="39"/>
  <c r="M108" i="39"/>
  <c r="J13" i="39"/>
  <c r="L98" i="39"/>
  <c r="C45" i="39"/>
  <c r="N16" i="39"/>
  <c r="B46" i="39"/>
  <c r="A46" i="39" s="1"/>
  <c r="K34" i="39"/>
  <c r="I15" i="39"/>
  <c r="K49" i="39"/>
  <c r="I93" i="39"/>
  <c r="O73" i="39"/>
  <c r="I94" i="39"/>
  <c r="J75" i="39"/>
  <c r="O18" i="39"/>
  <c r="C36" i="39"/>
  <c r="C86" i="39"/>
  <c r="O116" i="39"/>
  <c r="L53" i="39"/>
  <c r="I78" i="39"/>
  <c r="M112" i="39"/>
  <c r="I112" i="39"/>
  <c r="K85" i="39"/>
  <c r="N27" i="39"/>
  <c r="C70" i="39"/>
  <c r="B52" i="39"/>
  <c r="A52" i="39" s="1"/>
  <c r="O53" i="39"/>
  <c r="B38" i="39"/>
  <c r="A38" i="39" s="1"/>
  <c r="C77" i="39"/>
  <c r="K93" i="39"/>
  <c r="O87" i="39"/>
  <c r="B120" i="39"/>
  <c r="A120" i="39" s="1"/>
  <c r="J73" i="39"/>
  <c r="O106" i="39"/>
  <c r="B58" i="39"/>
  <c r="A58" i="39" s="1"/>
  <c r="L102" i="39"/>
  <c r="K46" i="39"/>
  <c r="B23" i="39"/>
  <c r="A23" i="39" s="1"/>
  <c r="N30" i="39"/>
  <c r="O79" i="39"/>
  <c r="K88" i="39"/>
  <c r="J114" i="39"/>
  <c r="O23" i="39"/>
  <c r="I20" i="39"/>
  <c r="M118" i="39"/>
  <c r="C8" i="39"/>
  <c r="M113" i="39"/>
  <c r="N2" i="39"/>
  <c r="L6" i="39"/>
  <c r="C19" i="39"/>
  <c r="B36" i="39"/>
  <c r="A36" i="39" s="1"/>
  <c r="N41" i="39"/>
  <c r="O110" i="39"/>
  <c r="M83" i="39"/>
  <c r="M9" i="39"/>
  <c r="O95" i="39"/>
  <c r="C64" i="39"/>
  <c r="J35" i="39"/>
  <c r="O45" i="39"/>
  <c r="L108" i="39"/>
  <c r="O100" i="39"/>
  <c r="M54" i="39"/>
  <c r="C68" i="39"/>
  <c r="J61" i="39"/>
  <c r="M109" i="39"/>
  <c r="I6" i="39"/>
  <c r="J38" i="39"/>
  <c r="O31" i="39"/>
  <c r="I30" i="39"/>
  <c r="B83" i="39"/>
  <c r="A83" i="39" s="1"/>
  <c r="M28" i="39"/>
  <c r="C87" i="39"/>
  <c r="L91" i="39"/>
  <c r="O46" i="39"/>
  <c r="I23" i="39"/>
  <c r="M76" i="39"/>
  <c r="M23" i="39"/>
  <c r="I102" i="39"/>
  <c r="N54" i="39"/>
  <c r="O15" i="39"/>
  <c r="C53" i="39"/>
  <c r="L82" i="39"/>
  <c r="J79" i="39"/>
  <c r="L51" i="39"/>
  <c r="C10" i="39"/>
  <c r="C54" i="39"/>
  <c r="C6" i="39"/>
  <c r="J86" i="39"/>
  <c r="I66" i="39"/>
  <c r="K87" i="39"/>
  <c r="L36" i="39"/>
  <c r="C18" i="39"/>
  <c r="O71" i="39"/>
  <c r="N50" i="39"/>
  <c r="I45" i="39"/>
  <c r="B73" i="39"/>
  <c r="A73" i="39" s="1"/>
  <c r="B95" i="39"/>
  <c r="A95" i="39" s="1"/>
  <c r="M107" i="39"/>
  <c r="B25" i="39"/>
  <c r="A25" i="39" s="1"/>
  <c r="N116" i="39"/>
  <c r="N62" i="39"/>
  <c r="M35" i="39"/>
  <c r="O75" i="39"/>
  <c r="N64" i="39"/>
  <c r="M33" i="39"/>
  <c r="L85" i="39"/>
  <c r="K25" i="39"/>
  <c r="L29" i="39"/>
  <c r="L96" i="39"/>
  <c r="B64" i="39"/>
  <c r="A64" i="39" s="1"/>
  <c r="B111" i="39"/>
  <c r="A111" i="39" s="1"/>
  <c r="O39" i="39"/>
  <c r="M36" i="39"/>
  <c r="L81" i="39"/>
  <c r="K8" i="39"/>
  <c r="B50" i="39"/>
  <c r="A50" i="39" s="1"/>
  <c r="I26" i="39"/>
  <c r="C27" i="39"/>
  <c r="B101" i="39"/>
  <c r="A101" i="39" s="1"/>
  <c r="O102" i="39"/>
  <c r="O61" i="39"/>
  <c r="O103" i="39"/>
  <c r="K71" i="39"/>
  <c r="B35" i="39"/>
  <c r="A35" i="39" s="1"/>
  <c r="B70" i="39"/>
  <c r="A70" i="39" s="1"/>
  <c r="K78" i="39"/>
  <c r="I36" i="39"/>
  <c r="N42" i="39"/>
  <c r="B49" i="39"/>
  <c r="A49" i="39" s="1"/>
  <c r="N53" i="39"/>
  <c r="B9" i="39"/>
  <c r="A9" i="39" s="1"/>
  <c r="O117" i="39"/>
  <c r="N12" i="39"/>
  <c r="N85" i="39"/>
  <c r="I48" i="39"/>
  <c r="B63" i="39"/>
  <c r="A63" i="39" s="1"/>
  <c r="J81" i="39"/>
  <c r="J104" i="39"/>
  <c r="O11" i="39"/>
  <c r="B96" i="39"/>
  <c r="A96" i="39" s="1"/>
  <c r="L83" i="39"/>
  <c r="M94" i="39"/>
  <c r="B5" i="39"/>
  <c r="C48" i="39"/>
  <c r="B18" i="39"/>
  <c r="A18" i="39" s="1"/>
  <c r="L24" i="39"/>
  <c r="J101" i="39"/>
  <c r="K37" i="39"/>
  <c r="N98" i="39"/>
  <c r="O94" i="39"/>
  <c r="O108" i="39"/>
  <c r="O52" i="39"/>
  <c r="O57" i="39"/>
  <c r="I16" i="39"/>
  <c r="B54" i="39"/>
  <c r="A54" i="39" s="1"/>
  <c r="C9" i="39"/>
  <c r="B107" i="39"/>
  <c r="A107" i="39" s="1"/>
  <c r="N31" i="39"/>
  <c r="L13" i="39"/>
  <c r="M103" i="39"/>
  <c r="I90" i="39"/>
  <c r="C13" i="39"/>
  <c r="M17" i="39"/>
  <c r="J20" i="39"/>
  <c r="O8" i="39"/>
  <c r="J30" i="39"/>
  <c r="M82" i="39"/>
  <c r="L12" i="39"/>
  <c r="L95" i="39"/>
  <c r="M27" i="39"/>
  <c r="I59" i="39"/>
  <c r="M71" i="39"/>
  <c r="K76" i="39"/>
  <c r="K45" i="39"/>
  <c r="B93" i="39"/>
  <c r="A93" i="39" s="1"/>
  <c r="J66" i="39"/>
  <c r="K62" i="39"/>
  <c r="I84" i="39"/>
  <c r="K92" i="39"/>
  <c r="N99" i="39"/>
  <c r="C100" i="39"/>
  <c r="C80" i="39"/>
  <c r="L48" i="39"/>
  <c r="B77" i="39"/>
  <c r="A77" i="39" s="1"/>
  <c r="C55" i="39"/>
  <c r="M68" i="39"/>
  <c r="N72" i="39"/>
  <c r="C26" i="39"/>
  <c r="L44" i="39"/>
  <c r="B39" i="39"/>
  <c r="A39" i="39" s="1"/>
  <c r="C115" i="39"/>
  <c r="J63" i="39"/>
  <c r="K109" i="39"/>
  <c r="M70" i="39"/>
  <c r="C95" i="39"/>
  <c r="M67" i="39"/>
  <c r="O96" i="39"/>
  <c r="C109" i="39"/>
  <c r="I49" i="39"/>
  <c r="I53" i="39"/>
  <c r="N33" i="39"/>
  <c r="K20" i="39"/>
  <c r="I111" i="39"/>
  <c r="B30" i="39"/>
  <c r="A30" i="39" s="1"/>
  <c r="K12" i="39"/>
  <c r="I46" i="39"/>
  <c r="I52" i="39"/>
  <c r="L76" i="39"/>
  <c r="I21" i="39"/>
  <c r="B8" i="39"/>
  <c r="A8" i="39" s="1"/>
  <c r="C99" i="39"/>
  <c r="K2" i="39"/>
  <c r="N111" i="39"/>
  <c r="B78" i="39"/>
  <c r="A78" i="39" s="1"/>
  <c r="C46" i="39"/>
  <c r="N69" i="39"/>
  <c r="B71" i="39"/>
  <c r="A71" i="39" s="1"/>
  <c r="B100" i="39"/>
  <c r="A100" i="39" s="1"/>
  <c r="C111" i="39"/>
  <c r="N114" i="39"/>
  <c r="N88" i="39"/>
  <c r="M90" i="39"/>
  <c r="I92" i="39"/>
  <c r="I104" i="39"/>
  <c r="C17" i="39"/>
  <c r="C69" i="39"/>
  <c r="N11" i="39"/>
  <c r="L100" i="39"/>
  <c r="J23" i="39"/>
  <c r="M41" i="39"/>
  <c r="C20" i="39"/>
  <c r="J9" i="39"/>
  <c r="B11" i="39"/>
  <c r="A11" i="39" s="1"/>
  <c r="L105" i="39"/>
  <c r="J98" i="39"/>
  <c r="I100" i="39"/>
  <c r="L54" i="39"/>
  <c r="L92" i="39"/>
  <c r="M93" i="39"/>
  <c r="K100" i="39"/>
  <c r="B89" i="39"/>
  <c r="A89" i="39" s="1"/>
  <c r="J65" i="39"/>
  <c r="I83" i="39"/>
  <c r="B65" i="39"/>
  <c r="A65" i="39" s="1"/>
  <c r="N80" i="39"/>
  <c r="C40" i="39"/>
  <c r="L117" i="39"/>
  <c r="J88" i="39"/>
  <c r="C5" i="39"/>
  <c r="J68" i="39"/>
  <c r="C114" i="39"/>
  <c r="N48" i="39"/>
  <c r="J46" i="39"/>
  <c r="I69" i="39"/>
  <c r="J109" i="39"/>
  <c r="N19" i="39"/>
  <c r="N103" i="39"/>
  <c r="J48" i="39"/>
  <c r="B82" i="39"/>
  <c r="A82" i="39" s="1"/>
  <c r="I96" i="39"/>
  <c r="N75" i="39"/>
  <c r="I32" i="39"/>
  <c r="N81" i="39"/>
  <c r="C56" i="39"/>
  <c r="N118" i="39"/>
  <c r="M48" i="39"/>
  <c r="C72" i="39"/>
  <c r="M66" i="39"/>
  <c r="C94" i="39"/>
  <c r="C29" i="39"/>
  <c r="L26" i="39"/>
  <c r="J40" i="39"/>
  <c r="L35" i="39"/>
  <c r="N94" i="39"/>
  <c r="C90" i="39"/>
  <c r="K32" i="39"/>
  <c r="J77" i="39"/>
  <c r="K75" i="39"/>
  <c r="I74" i="39"/>
  <c r="M11" i="39"/>
  <c r="K101" i="39"/>
  <c r="C47" i="39"/>
  <c r="B32" i="39"/>
  <c r="A32" i="39" s="1"/>
  <c r="J29" i="39"/>
  <c r="I34" i="39"/>
  <c r="O22" i="39"/>
  <c r="J49" i="39"/>
  <c r="B110" i="39"/>
  <c r="A110" i="39" s="1"/>
  <c r="M120" i="39"/>
  <c r="L10" i="39"/>
  <c r="I105" i="39"/>
  <c r="K28" i="39"/>
  <c r="I2" i="39"/>
  <c r="K4" i="39"/>
  <c r="N44" i="39"/>
  <c r="L8" i="39"/>
  <c r="N22" i="39"/>
  <c r="I13" i="39"/>
  <c r="C110" i="39"/>
  <c r="B115" i="39"/>
  <c r="A115" i="39" s="1"/>
  <c r="K56" i="39"/>
  <c r="C91" i="39"/>
  <c r="C82" i="39"/>
  <c r="O9" i="39"/>
  <c r="C79" i="39"/>
  <c r="I75" i="39"/>
  <c r="K82" i="39"/>
  <c r="O121" i="39"/>
  <c r="C102" i="39"/>
  <c r="K33" i="39"/>
  <c r="M51" i="39"/>
  <c r="B13" i="39"/>
  <c r="A13" i="39" s="1"/>
  <c r="M58" i="39"/>
  <c r="N21" i="39"/>
  <c r="L58" i="39"/>
  <c r="N108" i="39"/>
  <c r="J54" i="39"/>
  <c r="M40" i="39"/>
  <c r="O41" i="39"/>
  <c r="J43" i="39"/>
  <c r="K14" i="39"/>
  <c r="C2" i="39"/>
  <c r="J105" i="39"/>
  <c r="I91" i="39"/>
  <c r="C61" i="39"/>
  <c r="L5" i="39"/>
  <c r="I19" i="39"/>
  <c r="N117" i="39"/>
  <c r="M16" i="39"/>
  <c r="B44" i="39"/>
  <c r="A44" i="39" s="1"/>
  <c r="O28" i="39"/>
  <c r="J11" i="39"/>
  <c r="I116" i="39"/>
  <c r="L113" i="39"/>
  <c r="L45" i="39"/>
  <c r="L69" i="39"/>
  <c r="C105" i="39"/>
  <c r="J52" i="39"/>
  <c r="J78" i="39"/>
  <c r="I35" i="39"/>
  <c r="B57" i="39"/>
  <c r="A57" i="39" s="1"/>
  <c r="M85" i="39"/>
  <c r="B29" i="39"/>
  <c r="A29" i="39" s="1"/>
  <c r="L56" i="39"/>
  <c r="O47" i="39"/>
  <c r="B88" i="39"/>
  <c r="A88" i="39" s="1"/>
  <c r="C41" i="39"/>
  <c r="K10" i="39"/>
  <c r="N67" i="39"/>
  <c r="K40" i="39"/>
  <c r="N14" i="39"/>
  <c r="C57" i="39"/>
  <c r="L38" i="39"/>
  <c r="L46" i="39"/>
  <c r="L19" i="39"/>
  <c r="C71" i="39"/>
  <c r="K24" i="39"/>
  <c r="M100" i="39"/>
  <c r="M15" i="39"/>
  <c r="J121" i="39"/>
  <c r="N55" i="39"/>
  <c r="L72" i="39"/>
  <c r="I68" i="39"/>
  <c r="M98" i="39"/>
  <c r="C21" i="39"/>
  <c r="N95" i="39"/>
  <c r="K108" i="39"/>
  <c r="I24" i="39"/>
  <c r="I28" i="39"/>
  <c r="L50" i="39"/>
  <c r="K60" i="39"/>
  <c r="L97" i="39"/>
  <c r="L118" i="39"/>
  <c r="K63" i="39"/>
  <c r="N23" i="39"/>
  <c r="C120" i="39"/>
  <c r="N87" i="39"/>
  <c r="J12" i="39"/>
  <c r="N110" i="39"/>
  <c r="B31" i="39"/>
  <c r="A31" i="39" s="1"/>
  <c r="I22" i="39"/>
  <c r="I7" i="39"/>
  <c r="L31" i="39"/>
  <c r="K113" i="39"/>
  <c r="O60" i="39"/>
  <c r="O50" i="39"/>
  <c r="L109" i="39"/>
  <c r="I109" i="39"/>
  <c r="J76" i="39"/>
  <c r="J6" i="39"/>
  <c r="C59" i="39"/>
  <c r="C108" i="39"/>
  <c r="K42" i="39"/>
  <c r="I115" i="39"/>
  <c r="C42" i="39"/>
  <c r="M21" i="39"/>
  <c r="L62" i="39"/>
  <c r="K86" i="39"/>
  <c r="J14" i="39"/>
  <c r="O64" i="39"/>
  <c r="J7" i="39"/>
  <c r="L90" i="39"/>
  <c r="L65" i="39"/>
  <c r="L119" i="39"/>
  <c r="L74" i="39"/>
  <c r="N29" i="39"/>
  <c r="N47" i="39"/>
  <c r="N109" i="39"/>
  <c r="K121" i="39"/>
  <c r="K84" i="39"/>
  <c r="I97" i="39"/>
  <c r="I60" i="39"/>
  <c r="B104" i="39"/>
  <c r="A104" i="39" s="1"/>
  <c r="L78" i="39"/>
  <c r="O115" i="39"/>
  <c r="M81" i="39"/>
  <c r="O113" i="39"/>
  <c r="O16" i="39"/>
  <c r="B34" i="39"/>
  <c r="A34" i="39" s="1"/>
  <c r="I18" i="39"/>
  <c r="M39" i="39"/>
  <c r="M110" i="39"/>
  <c r="B119" i="39"/>
  <c r="A119" i="39" s="1"/>
  <c r="J16" i="39"/>
  <c r="N45" i="39"/>
  <c r="J102" i="39"/>
  <c r="I87" i="39"/>
  <c r="J60" i="39"/>
  <c r="O93" i="39"/>
  <c r="C65" i="39"/>
  <c r="C66" i="39"/>
  <c r="J28" i="39"/>
  <c r="B40" i="39"/>
  <c r="A40" i="39" s="1"/>
  <c r="B28" i="39"/>
  <c r="A28" i="39" s="1"/>
  <c r="B47" i="39"/>
  <c r="A47" i="39" s="1"/>
  <c r="B26" i="39"/>
  <c r="A26" i="39" s="1"/>
  <c r="O72" i="39"/>
  <c r="N17" i="39"/>
  <c r="B48" i="39"/>
  <c r="A48" i="39" s="1"/>
  <c r="N101" i="39"/>
  <c r="N49" i="39"/>
  <c r="O17" i="39"/>
  <c r="M24" i="39"/>
  <c r="K114" i="39"/>
  <c r="N9" i="39"/>
  <c r="I37" i="39"/>
  <c r="I114" i="39"/>
  <c r="L2" i="39"/>
  <c r="B116" i="39"/>
  <c r="A116" i="39" s="1"/>
  <c r="I38" i="39"/>
  <c r="J5" i="39"/>
  <c r="M57" i="39"/>
  <c r="K3" i="39"/>
  <c r="B24" i="39"/>
  <c r="A24" i="39" s="1"/>
  <c r="B37" i="39"/>
  <c r="A37" i="39" s="1"/>
  <c r="O10" i="39"/>
  <c r="M74" i="39"/>
  <c r="K50" i="39"/>
  <c r="K64" i="39"/>
  <c r="O21" i="39"/>
  <c r="I95" i="39"/>
  <c r="C58" i="39"/>
  <c r="I117" i="39"/>
  <c r="O44" i="39"/>
  <c r="I51" i="39"/>
  <c r="N18" i="39"/>
  <c r="N58" i="39"/>
  <c r="L99" i="39"/>
  <c r="N37" i="39"/>
  <c r="B80" i="39"/>
  <c r="A80" i="39" s="1"/>
  <c r="J74" i="39"/>
  <c r="L121" i="39"/>
  <c r="O76" i="39"/>
  <c r="B10" i="39"/>
  <c r="A10" i="39" s="1"/>
  <c r="M42" i="39"/>
  <c r="C107" i="39"/>
  <c r="L15" i="39"/>
  <c r="O80" i="39"/>
  <c r="M59" i="39"/>
  <c r="N112" i="39"/>
  <c r="C101" i="39"/>
  <c r="B21" i="39"/>
  <c r="A21" i="39" s="1"/>
  <c r="B62" i="39"/>
  <c r="A62" i="39" s="1"/>
  <c r="O83" i="39"/>
  <c r="J80" i="39"/>
  <c r="O62" i="39"/>
  <c r="C14" i="39"/>
  <c r="B98" i="39"/>
  <c r="A98" i="39" s="1"/>
  <c r="L52" i="39"/>
  <c r="O38" i="39"/>
  <c r="N52" i="39"/>
  <c r="M105" i="39"/>
  <c r="C22" i="39"/>
  <c r="K53" i="39"/>
  <c r="B14" i="39"/>
  <c r="A14" i="39" s="1"/>
  <c r="B121" i="39"/>
  <c r="A121" i="39" s="1"/>
  <c r="M61" i="39"/>
  <c r="C33" i="39"/>
  <c r="B75" i="39"/>
  <c r="A75" i="39" s="1"/>
  <c r="J2" i="39"/>
  <c r="K41" i="39"/>
  <c r="O66" i="39"/>
  <c r="B7" i="39"/>
  <c r="A7" i="39" s="1"/>
  <c r="I50" i="39"/>
  <c r="L21" i="39"/>
  <c r="O85" i="39"/>
  <c r="K26" i="39"/>
  <c r="C24" i="39"/>
  <c r="C63" i="39"/>
  <c r="I71" i="39"/>
  <c r="O27" i="39"/>
  <c r="L32" i="39"/>
  <c r="L106" i="39"/>
  <c r="I4" i="39"/>
  <c r="O63" i="39"/>
  <c r="M8" i="39"/>
  <c r="I77" i="39"/>
  <c r="J110" i="39"/>
  <c r="K6" i="39"/>
  <c r="N15" i="39"/>
  <c r="J103" i="39"/>
  <c r="L41" i="39"/>
  <c r="C103" i="39"/>
  <c r="J95" i="39"/>
  <c r="M111" i="39"/>
  <c r="M96" i="39"/>
  <c r="I3" i="39"/>
  <c r="M73" i="39"/>
  <c r="K36" i="39"/>
  <c r="K44" i="39"/>
  <c r="M31" i="39"/>
  <c r="L33" i="39"/>
  <c r="O78" i="39"/>
  <c r="K67" i="39"/>
  <c r="M14" i="39"/>
  <c r="O30" i="39"/>
  <c r="C3" i="39"/>
  <c r="C113" i="39"/>
  <c r="L63" i="39"/>
  <c r="L37" i="39"/>
  <c r="M91" i="39"/>
  <c r="M2" i="39"/>
  <c r="L17" i="39"/>
  <c r="L3" i="39"/>
  <c r="I76" i="39"/>
  <c r="K74" i="39"/>
  <c r="N93" i="39"/>
  <c r="I81" i="39"/>
  <c r="C25" i="39"/>
  <c r="C31" i="39"/>
  <c r="K111" i="39"/>
  <c r="C12" i="39"/>
  <c r="K5" i="39"/>
  <c r="M20" i="39"/>
  <c r="L93" i="39"/>
  <c r="N39" i="39"/>
  <c r="O105" i="39"/>
  <c r="I103" i="39"/>
  <c r="K69" i="39"/>
  <c r="O19" i="39"/>
  <c r="O74" i="39"/>
  <c r="N100" i="39"/>
  <c r="N76" i="39"/>
  <c r="K65" i="39"/>
  <c r="L11" i="39"/>
  <c r="K58" i="39"/>
  <c r="J22" i="39"/>
  <c r="O40" i="39"/>
  <c r="O77" i="39"/>
  <c r="K99" i="39"/>
  <c r="L66" i="39"/>
  <c r="N65" i="39"/>
  <c r="B68" i="39"/>
  <c r="A68" i="39" s="1"/>
  <c r="O84" i="39"/>
  <c r="N78" i="39"/>
  <c r="I12" i="39"/>
  <c r="K47" i="39"/>
  <c r="C116" i="39"/>
  <c r="C85" i="39"/>
  <c r="C16" i="39"/>
  <c r="K39" i="39"/>
  <c r="O89" i="39"/>
  <c r="J92" i="39"/>
  <c r="L115" i="39"/>
  <c r="N6" i="39"/>
  <c r="J100" i="39"/>
  <c r="O109" i="39"/>
  <c r="O88" i="39"/>
  <c r="J106" i="39"/>
  <c r="J56" i="39"/>
  <c r="J83" i="39"/>
  <c r="K57" i="39"/>
  <c r="J58" i="39"/>
  <c r="L7" i="39"/>
  <c r="O91" i="39"/>
  <c r="J107" i="39"/>
  <c r="O42" i="39"/>
  <c r="N51" i="39"/>
  <c r="M32" i="39"/>
  <c r="M29" i="39"/>
  <c r="K27" i="39"/>
  <c r="N28" i="39"/>
  <c r="O12" i="39"/>
  <c r="O118" i="39"/>
  <c r="B20" i="39"/>
  <c r="A20" i="39" s="1"/>
  <c r="B108" i="39"/>
  <c r="A108" i="39" s="1"/>
  <c r="C106" i="39"/>
  <c r="O101" i="39"/>
  <c r="M99" i="39"/>
  <c r="M102" i="39"/>
  <c r="M106" i="39"/>
  <c r="B12" i="39"/>
  <c r="A12" i="39" s="1"/>
  <c r="K97" i="39"/>
  <c r="K21" i="39"/>
  <c r="I56" i="39"/>
  <c r="B66" i="39"/>
  <c r="A66" i="39" s="1"/>
  <c r="O68" i="39"/>
  <c r="O81" i="39"/>
  <c r="M47" i="39"/>
  <c r="M101" i="39"/>
  <c r="O97" i="39"/>
  <c r="O70" i="39"/>
  <c r="M97" i="39"/>
  <c r="N43" i="39"/>
  <c r="M115" i="39"/>
  <c r="J64" i="39"/>
  <c r="J47" i="39"/>
  <c r="C60" i="39"/>
  <c r="O112" i="39"/>
  <c r="O107" i="39"/>
  <c r="J111" i="39"/>
  <c r="K51" i="39"/>
  <c r="K66" i="39"/>
  <c r="I70" i="39"/>
  <c r="O54" i="39"/>
  <c r="K70" i="39"/>
  <c r="N113" i="39"/>
  <c r="K16" i="39"/>
  <c r="I80" i="39"/>
  <c r="L67" i="39"/>
  <c r="J118" i="39"/>
  <c r="N5" i="39"/>
  <c r="I61" i="39"/>
  <c r="J72" i="39"/>
  <c r="I43" i="39"/>
  <c r="L68" i="39"/>
  <c r="J120" i="39"/>
  <c r="C88" i="39"/>
  <c r="O24" i="39"/>
  <c r="L94" i="39"/>
  <c r="C121" i="39"/>
  <c r="N3" i="39"/>
  <c r="K107" i="39"/>
  <c r="I108" i="39"/>
  <c r="O49" i="39"/>
  <c r="B118" i="39"/>
  <c r="A118" i="39" s="1"/>
  <c r="J3" i="39"/>
  <c r="O98" i="39"/>
  <c r="O99" i="39"/>
  <c r="M88" i="39"/>
  <c r="O35" i="39"/>
  <c r="I64" i="39"/>
  <c r="C98" i="39"/>
  <c r="N91" i="39"/>
  <c r="I55" i="39"/>
  <c r="M25" i="39"/>
  <c r="B60" i="39"/>
  <c r="A60" i="39" s="1"/>
  <c r="K119" i="39"/>
  <c r="K112" i="39"/>
  <c r="O36" i="39"/>
  <c r="B3" i="39"/>
  <c r="M77" i="39"/>
  <c r="O120" i="39"/>
  <c r="K73" i="39"/>
  <c r="O43" i="39"/>
  <c r="M53" i="39"/>
  <c r="C52" i="39"/>
  <c r="B85" i="39"/>
  <c r="A85" i="39" s="1"/>
  <c r="J113" i="39"/>
  <c r="N38" i="39"/>
  <c r="O37" i="39"/>
  <c r="J87" i="39"/>
  <c r="K9" i="39"/>
  <c r="O32" i="39"/>
  <c r="K68" i="39"/>
  <c r="O58" i="39"/>
  <c r="C43" i="39"/>
  <c r="L101" i="39"/>
  <c r="J62" i="39"/>
  <c r="B41" i="39"/>
  <c r="A41" i="39" s="1"/>
  <c r="M56" i="39"/>
  <c r="K22" i="39"/>
  <c r="B114" i="39"/>
  <c r="A114" i="39" s="1"/>
  <c r="L80" i="39"/>
  <c r="M37" i="39"/>
  <c r="B113" i="39"/>
  <c r="A113" i="39" s="1"/>
  <c r="N59" i="39"/>
  <c r="N56" i="39"/>
  <c r="N4" i="39"/>
  <c r="I120" i="39"/>
  <c r="L114" i="39"/>
  <c r="N107" i="39"/>
  <c r="K48" i="39"/>
  <c r="N121" i="39"/>
  <c r="C28" i="39"/>
  <c r="M19" i="39"/>
  <c r="K81" i="39"/>
  <c r="K117" i="39"/>
  <c r="B76" i="39"/>
  <c r="A76" i="39" s="1"/>
  <c r="C23" i="39"/>
  <c r="J59" i="39"/>
  <c r="M65" i="39"/>
  <c r="K72" i="39"/>
  <c r="B86" i="39"/>
  <c r="A86" i="39" s="1"/>
  <c r="J96" i="39"/>
  <c r="I107" i="39"/>
  <c r="M26" i="39"/>
  <c r="B33" i="39"/>
  <c r="A33" i="39" s="1"/>
  <c r="I57" i="39"/>
  <c r="B81" i="39"/>
  <c r="A81" i="39" s="1"/>
  <c r="L104" i="39"/>
  <c r="N84" i="39"/>
  <c r="O26" i="39"/>
  <c r="I17" i="39"/>
  <c r="L103" i="39"/>
  <c r="J42" i="39"/>
  <c r="I86" i="39"/>
  <c r="K77" i="39"/>
  <c r="O86" i="39"/>
  <c r="O67" i="39"/>
  <c r="O55" i="39"/>
  <c r="J45" i="39"/>
  <c r="B109" i="39"/>
  <c r="A109" i="39" s="1"/>
  <c r="L28" i="39"/>
  <c r="O119" i="39"/>
  <c r="K15" i="39"/>
  <c r="I27" i="39"/>
  <c r="C62" i="39"/>
  <c r="K38" i="39"/>
  <c r="J119" i="39"/>
  <c r="I9" i="39"/>
  <c r="L18" i="39"/>
  <c r="K102" i="39"/>
  <c r="J84" i="39"/>
  <c r="B55" i="39"/>
  <c r="A55" i="39" s="1"/>
  <c r="L111" i="39"/>
  <c r="L55" i="39"/>
  <c r="I41" i="39"/>
  <c r="K105" i="39"/>
  <c r="M12" i="39"/>
  <c r="M121" i="39"/>
  <c r="C50" i="39"/>
  <c r="O114" i="39"/>
  <c r="B4" i="39"/>
  <c r="L60" i="39"/>
  <c r="O90" i="39"/>
  <c r="I98" i="39"/>
  <c r="O20" i="39"/>
  <c r="O59" i="39"/>
  <c r="J18" i="39"/>
  <c r="N70" i="39"/>
  <c r="I10" i="39"/>
  <c r="B59" i="39"/>
  <c r="A59" i="39" s="1"/>
  <c r="B16" i="39"/>
  <c r="A16" i="39" s="1"/>
  <c r="J44" i="39"/>
  <c r="M63" i="39"/>
  <c r="J90" i="39"/>
  <c r="K116" i="39"/>
  <c r="M60" i="39"/>
  <c r="L27" i="39"/>
  <c r="I54" i="39"/>
  <c r="I85" i="39"/>
  <c r="K18" i="39"/>
  <c r="N13" i="39"/>
  <c r="L120" i="39"/>
  <c r="B106" i="39"/>
  <c r="A106" i="39" s="1"/>
  <c r="I63" i="39"/>
  <c r="L14" i="39"/>
  <c r="I5" i="39"/>
  <c r="B43" i="39"/>
  <c r="A43" i="39" s="1"/>
  <c r="N102" i="39"/>
  <c r="C81" i="39"/>
  <c r="J99" i="39"/>
  <c r="N77" i="39"/>
  <c r="O25" i="39"/>
  <c r="C84" i="39"/>
  <c r="C51" i="39"/>
  <c r="O13" i="39"/>
  <c r="J33" i="39"/>
  <c r="C32" i="39"/>
  <c r="L79" i="39"/>
  <c r="B74" i="39"/>
  <c r="A74" i="39" s="1"/>
  <c r="N89" i="39"/>
  <c r="O34" i="39"/>
  <c r="L39" i="39"/>
  <c r="O48" i="39"/>
  <c r="M119" i="39"/>
  <c r="L59" i="39"/>
  <c r="B84" i="39"/>
  <c r="A84" i="39" s="1"/>
  <c r="I67" i="39"/>
  <c r="M86" i="39"/>
  <c r="J34" i="39"/>
  <c r="B105" i="39"/>
  <c r="A105" i="39" s="1"/>
  <c r="M45" i="39"/>
  <c r="N66" i="39"/>
  <c r="O51" i="39"/>
  <c r="M38" i="39"/>
  <c r="L112" i="39"/>
  <c r="N68" i="39"/>
  <c r="L9" i="39"/>
  <c r="B22" i="39"/>
  <c r="A22" i="39" s="1"/>
  <c r="J39" i="39"/>
  <c r="K17" i="39"/>
  <c r="I44" i="39"/>
  <c r="K52" i="39"/>
  <c r="L61" i="39"/>
  <c r="I47" i="39"/>
  <c r="L73" i="39"/>
  <c r="L23" i="39"/>
  <c r="N7" i="39"/>
  <c r="K55" i="39"/>
  <c r="L71" i="39"/>
  <c r="I118" i="39"/>
  <c r="M79" i="39"/>
  <c r="N57" i="39"/>
  <c r="B17" i="39"/>
  <c r="A17" i="39" s="1"/>
  <c r="L88" i="39"/>
  <c r="B53" i="39"/>
  <c r="A53" i="39" s="1"/>
  <c r="I14" i="39"/>
  <c r="J82" i="39"/>
  <c r="I8" i="39"/>
  <c r="B27" i="39"/>
  <c r="A27" i="39" s="1"/>
  <c r="M116" i="39"/>
  <c r="B92" i="39"/>
  <c r="A92" i="39" s="1"/>
  <c r="L42" i="39"/>
  <c r="C4" i="39"/>
  <c r="N97" i="39"/>
  <c r="I25" i="39"/>
  <c r="K110" i="39"/>
  <c r="M52" i="39"/>
  <c r="O82" i="39"/>
  <c r="B67" i="39"/>
  <c r="A67" i="39" s="1"/>
  <c r="I58" i="39"/>
  <c r="K79" i="39"/>
  <c r="C89" i="39"/>
  <c r="J71" i="39"/>
  <c r="C97" i="39"/>
  <c r="L30" i="39"/>
  <c r="J17" i="39"/>
  <c r="M18" i="39"/>
  <c r="J57" i="39"/>
  <c r="C117" i="39"/>
  <c r="O14" i="39"/>
  <c r="J10" i="39"/>
  <c r="M87" i="39"/>
  <c r="M95" i="39"/>
  <c r="O6" i="39"/>
  <c r="L49" i="39"/>
  <c r="O29" i="39"/>
  <c r="J51" i="39"/>
  <c r="B19" i="39"/>
  <c r="A19" i="39" s="1"/>
  <c r="M117" i="39"/>
  <c r="J25" i="39"/>
  <c r="J85" i="39"/>
  <c r="C37" i="39"/>
  <c r="N34" i="39"/>
  <c r="N40" i="39"/>
  <c r="K120" i="39"/>
  <c r="L77" i="39"/>
  <c r="C49" i="39"/>
  <c r="C112" i="39"/>
  <c r="B87" i="39"/>
  <c r="A87" i="39" s="1"/>
  <c r="I106" i="39"/>
  <c r="L70" i="39"/>
  <c r="K19" i="39"/>
  <c r="O69" i="39"/>
  <c r="AG25" i="28"/>
  <c r="AB25" i="28"/>
  <c r="Z25" i="28"/>
  <c r="W25" i="28"/>
  <c r="AH25" i="28"/>
  <c r="P25" i="28"/>
  <c r="AJ25" i="28"/>
  <c r="F25" i="28"/>
  <c r="AD25" i="28"/>
  <c r="C25" i="28"/>
  <c r="V25" i="28"/>
  <c r="AA25" i="28"/>
  <c r="H25" i="28"/>
  <c r="U25" i="28"/>
  <c r="AI25" i="28"/>
  <c r="AC25" i="28"/>
  <c r="N25" i="28"/>
  <c r="X25" i="28"/>
  <c r="AE25" i="28"/>
  <c r="E25" i="28"/>
  <c r="Q25" i="28"/>
  <c r="L25" i="28"/>
  <c r="D25" i="28"/>
  <c r="B25" i="28"/>
  <c r="M25" i="28"/>
  <c r="G25" i="28"/>
  <c r="K25" i="28"/>
  <c r="S25" i="28"/>
  <c r="O25" i="28"/>
  <c r="Y25" i="28"/>
  <c r="AF25" i="28"/>
  <c r="J32" i="39"/>
  <c r="I42" i="39"/>
  <c r="L110" i="39"/>
  <c r="N24" i="39"/>
  <c r="I31" i="39"/>
  <c r="J53" i="39"/>
  <c r="M104" i="39"/>
  <c r="I121" i="39"/>
  <c r="N10" i="39"/>
  <c r="L89" i="39"/>
  <c r="J36" i="39"/>
  <c r="C83" i="39"/>
  <c r="J24" i="39"/>
  <c r="J94" i="39"/>
  <c r="M13" i="39"/>
  <c r="I39" i="39"/>
  <c r="K80" i="39"/>
  <c r="K89" i="39"/>
  <c r="O56" i="39"/>
  <c r="I101" i="39"/>
  <c r="K103" i="39"/>
  <c r="K96" i="39"/>
  <c r="I33" i="39"/>
  <c r="N24" i="28"/>
  <c r="P24" i="28"/>
  <c r="H24" i="28"/>
  <c r="AF24" i="28"/>
  <c r="S24" i="28"/>
  <c r="U24" i="28"/>
  <c r="M24" i="28"/>
  <c r="K24" i="28"/>
  <c r="C24" i="28"/>
  <c r="B24" i="28"/>
  <c r="Z24" i="28"/>
  <c r="X24" i="28"/>
  <c r="F24" i="28"/>
  <c r="AG24" i="28"/>
  <c r="O24" i="28"/>
  <c r="E24" i="28"/>
  <c r="AC24" i="28"/>
  <c r="W24" i="28"/>
  <c r="AH24" i="28"/>
  <c r="AB24" i="28"/>
  <c r="AE24" i="28"/>
  <c r="AJ24" i="28"/>
  <c r="AD24" i="28"/>
  <c r="G24" i="28"/>
  <c r="AA24" i="28"/>
  <c r="V24" i="28"/>
  <c r="D24" i="28"/>
  <c r="Q24" i="28"/>
  <c r="AI24" i="28"/>
  <c r="L24" i="28"/>
  <c r="Y24" i="28"/>
  <c r="N106" i="39"/>
  <c r="L22" i="39"/>
  <c r="K91" i="39"/>
  <c r="N26" i="39"/>
  <c r="N115" i="39"/>
  <c r="L86" i="39"/>
  <c r="I65" i="39"/>
  <c r="N20" i="39"/>
  <c r="N73" i="39"/>
  <c r="J69" i="39"/>
  <c r="K23" i="39"/>
  <c r="B102" i="39"/>
  <c r="A102" i="39" s="1"/>
  <c r="J97" i="39"/>
  <c r="B51" i="39"/>
  <c r="A51" i="39" s="1"/>
  <c r="B2" i="39"/>
  <c r="A2" i="39" s="1"/>
  <c r="L40" i="39"/>
  <c r="I110" i="39"/>
  <c r="O104" i="39"/>
  <c r="J108" i="39"/>
  <c r="J27" i="39"/>
  <c r="L75" i="39"/>
  <c r="J93" i="39"/>
  <c r="N61" i="39"/>
  <c r="C104" i="39"/>
  <c r="J89" i="39"/>
  <c r="I99" i="39"/>
  <c r="B94" i="39"/>
  <c r="A94" i="39" s="1"/>
  <c r="I72" i="39"/>
  <c r="L20" i="39"/>
  <c r="O111" i="39"/>
  <c r="K35" i="39"/>
  <c r="N104" i="39"/>
  <c r="I29" i="39"/>
  <c r="B61" i="39"/>
  <c r="A61" i="39" s="1"/>
  <c r="L116" i="39"/>
  <c r="C78" i="39"/>
  <c r="L43" i="39"/>
  <c r="N83" i="39"/>
  <c r="J91" i="39"/>
  <c r="N119" i="39"/>
  <c r="M43" i="39"/>
  <c r="C35" i="39"/>
  <c r="M49" i="39"/>
  <c r="N46" i="39"/>
  <c r="O92" i="39"/>
  <c r="L107" i="39"/>
  <c r="C118" i="39"/>
  <c r="L84" i="39"/>
  <c r="J19" i="39"/>
  <c r="K115" i="39"/>
  <c r="K98" i="39"/>
  <c r="J8" i="39"/>
  <c r="I89" i="39"/>
  <c r="J50" i="39"/>
  <c r="L47" i="39"/>
  <c r="B15" i="39"/>
  <c r="A15" i="39" s="1"/>
  <c r="N63" i="39"/>
  <c r="M89" i="39"/>
  <c r="M4" i="39"/>
  <c r="K23" i="28"/>
  <c r="C23" i="28"/>
  <c r="AF23" i="28"/>
  <c r="Z23" i="28"/>
  <c r="U23" i="28"/>
  <c r="F23" i="28"/>
  <c r="G23" i="28"/>
  <c r="H23" i="28"/>
  <c r="AC23" i="28"/>
  <c r="M23" i="28"/>
  <c r="P23" i="28"/>
  <c r="AG23" i="28"/>
  <c r="AD23" i="28"/>
  <c r="AI23" i="28"/>
  <c r="D23" i="28"/>
  <c r="AA23" i="28"/>
  <c r="B23" i="28"/>
  <c r="O23" i="28"/>
  <c r="E23" i="28"/>
  <c r="AH23" i="28"/>
  <c r="X23" i="28"/>
  <c r="W23" i="28"/>
  <c r="S23" i="28"/>
  <c r="AJ23" i="28"/>
  <c r="AB23" i="28"/>
  <c r="N23" i="28"/>
  <c r="Q23" i="28"/>
  <c r="L23" i="28"/>
  <c r="V23" i="28"/>
  <c r="Y23" i="28"/>
  <c r="AE23" i="28"/>
  <c r="N32" i="39"/>
  <c r="C73" i="39"/>
  <c r="C93" i="39"/>
  <c r="M7" i="39"/>
  <c r="K7" i="39"/>
  <c r="N8" i="39"/>
  <c r="C74" i="39"/>
  <c r="B91" i="39"/>
  <c r="A91" i="39" s="1"/>
  <c r="M46" i="39"/>
  <c r="I79" i="39"/>
  <c r="K83" i="39"/>
  <c r="B45" i="39"/>
  <c r="A45" i="39" s="1"/>
  <c r="K11" i="39"/>
  <c r="B79" i="39"/>
  <c r="A79" i="39" s="1"/>
  <c r="N86" i="39"/>
  <c r="N82" i="39"/>
  <c r="J4" i="39"/>
  <c r="N36" i="39"/>
  <c r="I73" i="39"/>
  <c r="M75" i="39"/>
  <c r="J67" i="39"/>
  <c r="C11" i="39"/>
  <c r="C75" i="39"/>
  <c r="N120" i="39"/>
  <c r="K90" i="39"/>
  <c r="B97" i="39"/>
  <c r="A97" i="39" s="1"/>
  <c r="N35" i="39"/>
  <c r="N92" i="39"/>
  <c r="B6" i="39"/>
  <c r="A6" i="39" s="1"/>
  <c r="C44" i="39"/>
  <c r="J41" i="39"/>
  <c r="J55" i="39"/>
  <c r="M55" i="39"/>
  <c r="I113" i="39"/>
  <c r="N79" i="39"/>
  <c r="I119" i="39"/>
  <c r="O2" i="39"/>
  <c r="L57" i="39"/>
  <c r="N90" i="39"/>
  <c r="B112" i="39"/>
  <c r="A112" i="39" s="1"/>
  <c r="M64" i="39"/>
  <c r="L16" i="39"/>
  <c r="J112" i="39"/>
  <c r="I88" i="39"/>
  <c r="O7" i="39"/>
  <c r="O3" i="39"/>
  <c r="K29" i="39"/>
  <c r="L64" i="39"/>
  <c r="M50" i="39"/>
  <c r="B99" i="39"/>
  <c r="A99" i="39" s="1"/>
  <c r="L4" i="39"/>
  <c r="K13" i="39"/>
  <c r="M78" i="39"/>
  <c r="M22" i="39"/>
  <c r="K30" i="39"/>
  <c r="J26" i="39"/>
  <c r="C34" i="39"/>
  <c r="J117" i="39"/>
  <c r="B42" i="39"/>
  <c r="A42" i="39" s="1"/>
  <c r="B117" i="39"/>
  <c r="A117" i="39" s="1"/>
  <c r="M6" i="39"/>
  <c r="L25" i="39"/>
  <c r="C38" i="39"/>
  <c r="K94" i="39"/>
  <c r="N96" i="39"/>
  <c r="N105" i="39"/>
  <c r="C92" i="39"/>
  <c r="M10" i="39"/>
  <c r="I82" i="39"/>
  <c r="M80" i="39"/>
  <c r="M72" i="39"/>
  <c r="O33" i="39"/>
  <c r="K118" i="39"/>
  <c r="N25" i="39"/>
  <c r="M114" i="39"/>
  <c r="K54" i="39"/>
  <c r="J21" i="39"/>
  <c r="C30" i="39"/>
  <c r="C39" i="39"/>
  <c r="C67" i="39"/>
  <c r="I11" i="39"/>
  <c r="C15" i="39"/>
  <c r="B90" i="39"/>
  <c r="A90" i="39" s="1"/>
  <c r="M34" i="39"/>
  <c r="K31" i="39"/>
  <c r="N74" i="39"/>
  <c r="M69" i="39"/>
  <c r="BM76" i="35"/>
  <c r="BQ45" i="35"/>
  <c r="N22" i="28"/>
  <c r="AG22" i="28"/>
  <c r="W22" i="28"/>
  <c r="U22" i="28"/>
  <c r="AA22" i="28"/>
  <c r="Z22" i="28"/>
  <c r="D22" i="28"/>
  <c r="C22" i="28"/>
  <c r="B22" i="28"/>
  <c r="Q22" i="28"/>
  <c r="K22" i="28"/>
  <c r="M22" i="28"/>
  <c r="AH22" i="28"/>
  <c r="L22" i="28"/>
  <c r="V22" i="28"/>
  <c r="F22" i="28"/>
  <c r="AI22" i="28"/>
  <c r="AE22" i="28"/>
  <c r="AD22" i="28"/>
  <c r="S22" i="28"/>
  <c r="G22" i="28"/>
  <c r="AC22" i="28"/>
  <c r="X22" i="28"/>
  <c r="E22" i="28"/>
  <c r="O22" i="28"/>
  <c r="Y22" i="28"/>
  <c r="P22" i="28"/>
  <c r="AJ22" i="28"/>
  <c r="AF22" i="28"/>
  <c r="AB22" i="28"/>
  <c r="H22" i="28"/>
  <c r="P4" i="36"/>
  <c r="O4" i="39" s="1"/>
  <c r="N5" i="36"/>
  <c r="P26" i="26"/>
  <c r="P25" i="27" s="1"/>
  <c r="P225" i="20" s="1"/>
  <c r="R225" i="20" s="1"/>
  <c r="T3" i="27"/>
  <c r="T203" i="20" s="1"/>
  <c r="V203" i="20" s="1"/>
  <c r="Q105" i="19"/>
  <c r="BM67" i="35"/>
  <c r="BM96" i="35"/>
  <c r="P40" i="26"/>
  <c r="P39" i="27" s="1"/>
  <c r="P239" i="20" s="1"/>
  <c r="R239" i="20" s="1"/>
  <c r="P27" i="26"/>
  <c r="P26" i="27" s="1"/>
  <c r="P226" i="20" s="1"/>
  <c r="R226" i="20" s="1"/>
  <c r="P66" i="26"/>
  <c r="P65" i="27" s="1"/>
  <c r="P265" i="20" s="1"/>
  <c r="R265" i="20" s="1"/>
  <c r="P37" i="26"/>
  <c r="P138" i="19" s="1"/>
  <c r="P95" i="26"/>
  <c r="P94" i="27" s="1"/>
  <c r="P294" i="20" s="1"/>
  <c r="R294" i="20" s="1"/>
  <c r="BQ12" i="35"/>
  <c r="BF12" i="35" s="1"/>
  <c r="P67" i="26"/>
  <c r="P168" i="19" s="1"/>
  <c r="BM19" i="35"/>
  <c r="BM12" i="35"/>
  <c r="BE12" i="35" s="1"/>
  <c r="BG12" i="35" s="1"/>
  <c r="P11" i="26" s="1"/>
  <c r="AD21" i="28"/>
  <c r="AC21" i="28"/>
  <c r="K21" i="28"/>
  <c r="X21" i="28"/>
  <c r="AI21" i="28"/>
  <c r="AJ21" i="28"/>
  <c r="L21" i="28"/>
  <c r="B21" i="28"/>
  <c r="Q21" i="28"/>
  <c r="M21" i="28"/>
  <c r="AA21" i="28"/>
  <c r="G21" i="28"/>
  <c r="S21" i="28"/>
  <c r="Z21" i="28"/>
  <c r="AF21" i="28"/>
  <c r="V21" i="28"/>
  <c r="D21" i="28"/>
  <c r="Y21" i="28"/>
  <c r="U21" i="28"/>
  <c r="H21" i="28"/>
  <c r="E21" i="28"/>
  <c r="P21" i="28"/>
  <c r="C21" i="28"/>
  <c r="AG21" i="28"/>
  <c r="N21" i="28"/>
  <c r="O21" i="28"/>
  <c r="F21" i="28"/>
  <c r="AH21" i="28"/>
  <c r="AE21" i="28"/>
  <c r="AB21" i="28"/>
  <c r="W21" i="28"/>
  <c r="Z20" i="28"/>
  <c r="AA20" i="28"/>
  <c r="O20" i="28"/>
  <c r="K20" i="28"/>
  <c r="C20" i="28"/>
  <c r="L20" i="28"/>
  <c r="E20" i="28"/>
  <c r="B20" i="28"/>
  <c r="AI20" i="28"/>
  <c r="Q20" i="28"/>
  <c r="AJ20" i="28"/>
  <c r="V20" i="28"/>
  <c r="AG20" i="28"/>
  <c r="G20" i="28"/>
  <c r="M20" i="28"/>
  <c r="Y20" i="28"/>
  <c r="AD20" i="28"/>
  <c r="AE20" i="28"/>
  <c r="N20" i="28"/>
  <c r="U20" i="28"/>
  <c r="H20" i="28"/>
  <c r="AH20" i="28"/>
  <c r="AF20" i="28"/>
  <c r="P20" i="28"/>
  <c r="AC20" i="28"/>
  <c r="W20" i="28"/>
  <c r="F20" i="28"/>
  <c r="D20" i="28"/>
  <c r="S20" i="28"/>
  <c r="AB20" i="28"/>
  <c r="X20" i="28"/>
  <c r="AG19" i="28"/>
  <c r="M19" i="28"/>
  <c r="P19" i="28"/>
  <c r="AD19" i="28"/>
  <c r="AE19" i="28"/>
  <c r="W19" i="28"/>
  <c r="K19" i="28"/>
  <c r="H19" i="28"/>
  <c r="E19" i="28"/>
  <c r="B19" i="28"/>
  <c r="G19" i="28"/>
  <c r="AA19" i="28"/>
  <c r="S19" i="28"/>
  <c r="U19" i="28"/>
  <c r="D19" i="28"/>
  <c r="Y19" i="28"/>
  <c r="AC19" i="28"/>
  <c r="Z19" i="28"/>
  <c r="AI19" i="28"/>
  <c r="N19" i="28"/>
  <c r="F19" i="28"/>
  <c r="V19" i="28"/>
  <c r="AF19" i="28"/>
  <c r="X19" i="28"/>
  <c r="Q19" i="28"/>
  <c r="C19" i="28"/>
  <c r="AB19" i="28"/>
  <c r="L19" i="28"/>
  <c r="O19" i="28"/>
  <c r="AJ19" i="28"/>
  <c r="AH19" i="28"/>
  <c r="AD18" i="28"/>
  <c r="AB18" i="28"/>
  <c r="H18" i="28"/>
  <c r="AG18" i="28"/>
  <c r="Q18" i="28"/>
  <c r="E18" i="28"/>
  <c r="U18" i="28"/>
  <c r="AF18" i="28"/>
  <c r="D18" i="28"/>
  <c r="M18" i="28"/>
  <c r="F18" i="28"/>
  <c r="AA18" i="28"/>
  <c r="AH18" i="28"/>
  <c r="AC18" i="28"/>
  <c r="C18" i="28"/>
  <c r="W18" i="28"/>
  <c r="AE18" i="28"/>
  <c r="AI18" i="28"/>
  <c r="AJ18" i="28"/>
  <c r="K18" i="28"/>
  <c r="N18" i="28"/>
  <c r="S18" i="28"/>
  <c r="Z18" i="28"/>
  <c r="O18" i="28"/>
  <c r="L18" i="28"/>
  <c r="G18" i="28"/>
  <c r="B18" i="28"/>
  <c r="P18" i="28"/>
  <c r="Y18" i="28"/>
  <c r="P19" i="26"/>
  <c r="P18" i="27" s="1"/>
  <c r="P218" i="20" s="1"/>
  <c r="R218" i="20" s="1"/>
  <c r="P15" i="26"/>
  <c r="P14" i="27" s="1"/>
  <c r="P214" i="20" s="1"/>
  <c r="R214" i="20" s="1"/>
  <c r="S17" i="28"/>
  <c r="W17" i="28"/>
  <c r="B17" i="28"/>
  <c r="C17" i="28"/>
  <c r="Z17" i="28"/>
  <c r="D17" i="28"/>
  <c r="AG17" i="28"/>
  <c r="H17" i="28"/>
  <c r="Y17" i="28"/>
  <c r="AD17" i="28"/>
  <c r="AI17" i="28"/>
  <c r="AE17" i="28"/>
  <c r="AC17" i="28"/>
  <c r="L17" i="28"/>
  <c r="K17" i="28"/>
  <c r="AF17" i="28"/>
  <c r="N17" i="28"/>
  <c r="E17" i="28"/>
  <c r="AA17" i="28"/>
  <c r="P17" i="28"/>
  <c r="AH17" i="28"/>
  <c r="AB17" i="28"/>
  <c r="U17" i="28"/>
  <c r="O17" i="28"/>
  <c r="G17" i="28"/>
  <c r="Q17" i="28"/>
  <c r="F17" i="28"/>
  <c r="AJ17" i="28"/>
  <c r="M17" i="28"/>
  <c r="U16" i="28"/>
  <c r="AJ16" i="28"/>
  <c r="AE16" i="28"/>
  <c r="C16" i="28"/>
  <c r="D16" i="28"/>
  <c r="B16" i="28"/>
  <c r="W16" i="28"/>
  <c r="Q16" i="28"/>
  <c r="AI16" i="28"/>
  <c r="L16" i="28"/>
  <c r="Z16" i="28"/>
  <c r="M16" i="28"/>
  <c r="AB16" i="28"/>
  <c r="Y16" i="28"/>
  <c r="F16" i="28"/>
  <c r="N16" i="28"/>
  <c r="AC16" i="28"/>
  <c r="E16" i="28"/>
  <c r="P16" i="28"/>
  <c r="AG16" i="28"/>
  <c r="AD16" i="28"/>
  <c r="H16" i="28"/>
  <c r="O16" i="28"/>
  <c r="S16" i="28"/>
  <c r="G16" i="28"/>
  <c r="AA16" i="28"/>
  <c r="AF16" i="28"/>
  <c r="AH16" i="28"/>
  <c r="K16" i="28"/>
  <c r="F15" i="28"/>
  <c r="L15" i="28"/>
  <c r="AB15" i="28"/>
  <c r="Q15" i="28"/>
  <c r="P15" i="28"/>
  <c r="O15" i="28"/>
  <c r="Z15" i="28"/>
  <c r="N15" i="28"/>
  <c r="AH15" i="28"/>
  <c r="U15" i="28"/>
  <c r="M15" i="28"/>
  <c r="Y15" i="28"/>
  <c r="AE15" i="28"/>
  <c r="S15" i="28"/>
  <c r="B15" i="28"/>
  <c r="W15" i="28"/>
  <c r="E15" i="28"/>
  <c r="K15" i="28"/>
  <c r="D15" i="28"/>
  <c r="AD15" i="28"/>
  <c r="AA15" i="28"/>
  <c r="AI15" i="28"/>
  <c r="G15" i="28"/>
  <c r="AG15" i="28"/>
  <c r="AJ15" i="28"/>
  <c r="C15" i="28"/>
  <c r="AC15" i="28"/>
  <c r="AF15" i="28"/>
  <c r="H15" i="28"/>
  <c r="P83" i="26"/>
  <c r="P184" i="19" s="1"/>
  <c r="AF14" i="28"/>
  <c r="Y14" i="28"/>
  <c r="L14" i="28"/>
  <c r="Q14" i="28"/>
  <c r="Z14" i="28"/>
  <c r="H14" i="28"/>
  <c r="O14" i="28"/>
  <c r="AA14" i="28"/>
  <c r="AB14" i="28"/>
  <c r="AE14" i="28"/>
  <c r="S14" i="28"/>
  <c r="AJ14" i="28"/>
  <c r="AC14" i="28"/>
  <c r="P14" i="28"/>
  <c r="W14" i="28"/>
  <c r="AD14" i="28"/>
  <c r="AG14" i="28"/>
  <c r="C14" i="28"/>
  <c r="U14" i="28"/>
  <c r="N14" i="28"/>
  <c r="G14" i="28"/>
  <c r="K14" i="28"/>
  <c r="B14" i="28"/>
  <c r="F14" i="28"/>
  <c r="M14" i="28"/>
  <c r="E14" i="28"/>
  <c r="AH14" i="28"/>
  <c r="AI14" i="28"/>
  <c r="D14" i="28"/>
  <c r="M13" i="28"/>
  <c r="AA13" i="28"/>
  <c r="D13" i="28"/>
  <c r="AD13" i="28"/>
  <c r="AF13" i="28"/>
  <c r="P13" i="28"/>
  <c r="Q13" i="28"/>
  <c r="F13" i="28"/>
  <c r="AI13" i="28"/>
  <c r="C13" i="28"/>
  <c r="AB13" i="28"/>
  <c r="S13" i="28"/>
  <c r="AJ13" i="28"/>
  <c r="L13" i="28"/>
  <c r="AH13" i="28"/>
  <c r="AC13" i="28"/>
  <c r="E13" i="28"/>
  <c r="AE13" i="28"/>
  <c r="N13" i="28"/>
  <c r="O13" i="28"/>
  <c r="K13" i="28"/>
  <c r="Z13" i="28"/>
  <c r="B13" i="28"/>
  <c r="W13" i="28"/>
  <c r="G13" i="28"/>
  <c r="AG13" i="28"/>
  <c r="H13" i="28"/>
  <c r="Y13" i="28"/>
  <c r="U13" i="28"/>
  <c r="N12" i="28"/>
  <c r="AE12" i="28"/>
  <c r="L12" i="28"/>
  <c r="AG12" i="28"/>
  <c r="AF12" i="28"/>
  <c r="M12" i="28"/>
  <c r="F12" i="28"/>
  <c r="Q12" i="28"/>
  <c r="AC12" i="28"/>
  <c r="W12" i="28"/>
  <c r="E12" i="28"/>
  <c r="AD12" i="28"/>
  <c r="AI12" i="28"/>
  <c r="U12" i="28"/>
  <c r="AJ12" i="28"/>
  <c r="H12" i="28"/>
  <c r="G12" i="28"/>
  <c r="AB12" i="28"/>
  <c r="AA12" i="28"/>
  <c r="AH12" i="28"/>
  <c r="Y12" i="28"/>
  <c r="Z12" i="28"/>
  <c r="S12" i="28"/>
  <c r="C12" i="28"/>
  <c r="D12" i="28"/>
  <c r="P12" i="28"/>
  <c r="O12" i="28"/>
  <c r="B12" i="28"/>
  <c r="K12" i="28"/>
  <c r="BM84" i="35"/>
  <c r="P90" i="26"/>
  <c r="P89" i="27" s="1"/>
  <c r="P289" i="20" s="1"/>
  <c r="R289" i="20" s="1"/>
  <c r="BM91" i="35"/>
  <c r="BM8" i="35"/>
  <c r="P94" i="26"/>
  <c r="P93" i="27" s="1"/>
  <c r="P293" i="20" s="1"/>
  <c r="R293" i="20" s="1"/>
  <c r="BM44" i="35"/>
  <c r="P47" i="26"/>
  <c r="P46" i="27" s="1"/>
  <c r="P246" i="20" s="1"/>
  <c r="R246" i="20" s="1"/>
  <c r="BM48" i="35"/>
  <c r="BM13" i="35"/>
  <c r="P71" i="26"/>
  <c r="P70" i="27" s="1"/>
  <c r="P270" i="20" s="1"/>
  <c r="R270" i="20" s="1"/>
  <c r="BM72" i="35"/>
  <c r="BQ104" i="35"/>
  <c r="BM21" i="35"/>
  <c r="P12" i="26"/>
  <c r="P11" i="27" s="1"/>
  <c r="P211" i="20" s="1"/>
  <c r="R211" i="20" s="1"/>
  <c r="BM32" i="35"/>
  <c r="BQ87" i="35"/>
  <c r="Q104" i="19"/>
  <c r="T2" i="27"/>
  <c r="T202" i="20" s="1"/>
  <c r="P18" i="26"/>
  <c r="P119" i="19" s="1"/>
  <c r="BQ73" i="35"/>
  <c r="P49" i="26"/>
  <c r="P48" i="27" s="1"/>
  <c r="P248" i="20" s="1"/>
  <c r="R248" i="20" s="1"/>
  <c r="BQ72" i="35"/>
  <c r="P42" i="27"/>
  <c r="P242" i="20" s="1"/>
  <c r="R242" i="20" s="1"/>
  <c r="P144" i="19"/>
  <c r="P38" i="27"/>
  <c r="P238" i="20" s="1"/>
  <c r="R238" i="20" s="1"/>
  <c r="P140" i="19"/>
  <c r="P6" i="27"/>
  <c r="P206" i="20" s="1"/>
  <c r="R206" i="20" s="1"/>
  <c r="P108" i="19"/>
  <c r="P19" i="27"/>
  <c r="P219" i="20" s="1"/>
  <c r="R219" i="20" s="1"/>
  <c r="P121" i="19"/>
  <c r="P86" i="27"/>
  <c r="P286" i="20" s="1"/>
  <c r="R286" i="20" s="1"/>
  <c r="P188" i="19"/>
  <c r="P99" i="27"/>
  <c r="P299" i="20" s="1"/>
  <c r="R299" i="20" s="1"/>
  <c r="P201" i="19"/>
  <c r="P50" i="27"/>
  <c r="P250" i="20" s="1"/>
  <c r="R250" i="20" s="1"/>
  <c r="P152" i="19"/>
  <c r="P62" i="27"/>
  <c r="P262" i="20" s="1"/>
  <c r="R262" i="20" s="1"/>
  <c r="P164" i="19"/>
  <c r="P20" i="27"/>
  <c r="P220" i="20" s="1"/>
  <c r="R220" i="20" s="1"/>
  <c r="P122" i="19"/>
  <c r="P56" i="27"/>
  <c r="P256" i="20" s="1"/>
  <c r="R256" i="20" s="1"/>
  <c r="P158" i="19"/>
  <c r="P37" i="27"/>
  <c r="P237" i="20" s="1"/>
  <c r="R237" i="20" s="1"/>
  <c r="P139" i="19"/>
  <c r="P55" i="27"/>
  <c r="P255" i="20" s="1"/>
  <c r="R255" i="20" s="1"/>
  <c r="P157" i="19"/>
  <c r="P30" i="27"/>
  <c r="P230" i="20" s="1"/>
  <c r="R230" i="20" s="1"/>
  <c r="P132" i="19"/>
  <c r="P13" i="27"/>
  <c r="P213" i="20" s="1"/>
  <c r="R213" i="20" s="1"/>
  <c r="P115" i="19"/>
  <c r="T204" i="20"/>
  <c r="V204" i="20" s="1"/>
  <c r="X17" i="28" s="1"/>
  <c r="P74" i="27"/>
  <c r="P274" i="20" s="1"/>
  <c r="R274" i="20" s="1"/>
  <c r="P176" i="19"/>
  <c r="P29" i="27"/>
  <c r="P229" i="20" s="1"/>
  <c r="R229" i="20" s="1"/>
  <c r="P131" i="19"/>
  <c r="BQ42" i="35"/>
  <c r="BQ75" i="35"/>
  <c r="BM40" i="35"/>
  <c r="BQ66" i="35"/>
  <c r="BM30" i="35"/>
  <c r="P29" i="26"/>
  <c r="P98" i="26"/>
  <c r="P62" i="26"/>
  <c r="BM20" i="35"/>
  <c r="BM11" i="35"/>
  <c r="BE11" i="35" s="1"/>
  <c r="BM16" i="35"/>
  <c r="P103" i="26"/>
  <c r="P102" i="27" s="1"/>
  <c r="P302" i="20" s="1"/>
  <c r="R302" i="20" s="1"/>
  <c r="BQ65" i="35"/>
  <c r="P82" i="26"/>
  <c r="BQ6" i="35"/>
  <c r="P41" i="26"/>
  <c r="BM100" i="35"/>
  <c r="P99" i="26"/>
  <c r="BQ33" i="35"/>
  <c r="BQ60" i="35"/>
  <c r="BM64" i="35"/>
  <c r="BM58" i="35"/>
  <c r="P84" i="26"/>
  <c r="BM85" i="35"/>
  <c r="BM22" i="35"/>
  <c r="BQ82" i="35"/>
  <c r="P73" i="26"/>
  <c r="BM74" i="35"/>
  <c r="BM57" i="35"/>
  <c r="BQ93" i="35"/>
  <c r="BM4" i="35"/>
  <c r="BE4" i="35" s="1"/>
  <c r="P102" i="26"/>
  <c r="P101" i="27" s="1"/>
  <c r="P301" i="20" s="1"/>
  <c r="R301" i="20" s="1"/>
  <c r="BM103" i="35"/>
  <c r="BQ89" i="35"/>
  <c r="BQ91" i="35"/>
  <c r="P91" i="26"/>
  <c r="BM61" i="35"/>
  <c r="P13" i="26"/>
  <c r="BM14" i="35"/>
  <c r="P60" i="26"/>
  <c r="BQ18" i="35"/>
  <c r="P61" i="26"/>
  <c r="BM7" i="35"/>
  <c r="BE7" i="35" s="1"/>
  <c r="BM62" i="35"/>
  <c r="BM15" i="35"/>
  <c r="BM9" i="35"/>
  <c r="BE9" i="35" s="1"/>
  <c r="BQ27" i="35"/>
  <c r="BM101" i="35"/>
  <c r="BM104" i="35"/>
  <c r="BM52" i="35"/>
  <c r="BQ8" i="35"/>
  <c r="BM88" i="35"/>
  <c r="P17" i="26"/>
  <c r="BQ30" i="35"/>
  <c r="P68" i="26"/>
  <c r="P79" i="26"/>
  <c r="BM31" i="35"/>
  <c r="P101" i="26"/>
  <c r="P64" i="26"/>
  <c r="BM65" i="35"/>
  <c r="BM39" i="35"/>
  <c r="BQ74" i="35"/>
  <c r="BQ57" i="35"/>
  <c r="BM23" i="35"/>
  <c r="P22" i="26"/>
  <c r="P59" i="26"/>
  <c r="BM60" i="35"/>
  <c r="BM26" i="35"/>
  <c r="P25" i="26"/>
  <c r="BQ78" i="35"/>
  <c r="S322" i="28"/>
  <c r="F322" i="28"/>
  <c r="K322" i="28"/>
  <c r="H322" i="28"/>
  <c r="N322" i="28"/>
  <c r="AC322" i="28"/>
  <c r="M322" i="28"/>
  <c r="L322" i="28"/>
  <c r="W322" i="28"/>
  <c r="B322" i="28"/>
  <c r="O322" i="28"/>
  <c r="C322" i="28"/>
  <c r="V322" i="28"/>
  <c r="AA322" i="28"/>
  <c r="AG322" i="28"/>
  <c r="AH322" i="28"/>
  <c r="P322" i="28"/>
  <c r="G322" i="28"/>
  <c r="AI322" i="28"/>
  <c r="AB322" i="28"/>
  <c r="AJ322" i="28"/>
  <c r="Z322" i="28"/>
  <c r="R322" i="28"/>
  <c r="Y322" i="28"/>
  <c r="AD322" i="28"/>
  <c r="AE322" i="28"/>
  <c r="AF322" i="28"/>
  <c r="D322" i="28"/>
  <c r="Q322" i="28"/>
  <c r="E322" i="28"/>
  <c r="T322" i="28"/>
  <c r="X322" i="28"/>
  <c r="U322" i="28"/>
  <c r="AE341" i="28"/>
  <c r="M341" i="28"/>
  <c r="L341" i="28"/>
  <c r="R341" i="28"/>
  <c r="AF341" i="28"/>
  <c r="X341" i="28"/>
  <c r="Z341" i="28"/>
  <c r="Q341" i="28"/>
  <c r="P341" i="28"/>
  <c r="E341" i="28"/>
  <c r="G341" i="28"/>
  <c r="O341" i="28"/>
  <c r="K341" i="28"/>
  <c r="AH341" i="28"/>
  <c r="Y341" i="28"/>
  <c r="V341" i="28"/>
  <c r="F341" i="28"/>
  <c r="T341" i="28"/>
  <c r="AJ341" i="28"/>
  <c r="AC341" i="28"/>
  <c r="AD341" i="28"/>
  <c r="AB341" i="28"/>
  <c r="C341" i="28"/>
  <c r="B341" i="28"/>
  <c r="H341" i="28"/>
  <c r="AG341" i="28"/>
  <c r="S341" i="28"/>
  <c r="N341" i="28"/>
  <c r="D341" i="28"/>
  <c r="AA341" i="28"/>
  <c r="U341" i="28"/>
  <c r="W341" i="28"/>
  <c r="AI341" i="28"/>
  <c r="AE366" i="28"/>
  <c r="U366" i="28"/>
  <c r="B366" i="28"/>
  <c r="H366" i="28"/>
  <c r="Z366" i="28"/>
  <c r="O366" i="28"/>
  <c r="AB366" i="28"/>
  <c r="AA366" i="28"/>
  <c r="Y366" i="28"/>
  <c r="F366" i="28"/>
  <c r="AG366" i="28"/>
  <c r="R366" i="28"/>
  <c r="L366" i="28"/>
  <c r="M366" i="28"/>
  <c r="AI366" i="28"/>
  <c r="AJ366" i="28"/>
  <c r="E366" i="28"/>
  <c r="C366" i="28"/>
  <c r="Q366" i="28"/>
  <c r="D366" i="28"/>
  <c r="W366" i="28"/>
  <c r="G366" i="28"/>
  <c r="AD366" i="28"/>
  <c r="S366" i="28"/>
  <c r="AC366" i="28"/>
  <c r="K366" i="28"/>
  <c r="P366" i="28"/>
  <c r="AF366" i="28"/>
  <c r="T366" i="28"/>
  <c r="N366" i="28"/>
  <c r="AH366" i="28"/>
  <c r="X366" i="28"/>
  <c r="V366" i="28"/>
  <c r="AH8" i="28"/>
  <c r="AI8" i="28"/>
  <c r="B8" i="28"/>
  <c r="AC8" i="28"/>
  <c r="AF8" i="28"/>
  <c r="H8" i="28"/>
  <c r="K8" i="28"/>
  <c r="F8" i="28"/>
  <c r="AA8" i="28"/>
  <c r="Z8" i="28"/>
  <c r="S8" i="28"/>
  <c r="AD8" i="28"/>
  <c r="N8" i="28"/>
  <c r="Q8" i="28"/>
  <c r="U8" i="28"/>
  <c r="AE8" i="28"/>
  <c r="C8" i="28"/>
  <c r="P8" i="28"/>
  <c r="Y8" i="28"/>
  <c r="L8" i="28"/>
  <c r="AG8" i="28"/>
  <c r="M8" i="28"/>
  <c r="G8" i="28"/>
  <c r="AB8" i="28"/>
  <c r="D8" i="28"/>
  <c r="W8" i="28"/>
  <c r="AJ8" i="28"/>
  <c r="E8" i="28"/>
  <c r="V8" i="28"/>
  <c r="O8" i="28"/>
  <c r="Q396" i="28"/>
  <c r="Y396" i="28"/>
  <c r="E396" i="28"/>
  <c r="AG396" i="28"/>
  <c r="AJ396" i="28"/>
  <c r="B396" i="28"/>
  <c r="AC396" i="28"/>
  <c r="O396" i="28"/>
  <c r="X396" i="28"/>
  <c r="AI396" i="28"/>
  <c r="P396" i="28"/>
  <c r="T396" i="28"/>
  <c r="D396" i="28"/>
  <c r="AD396" i="28"/>
  <c r="C396" i="28"/>
  <c r="W396" i="28"/>
  <c r="U396" i="28"/>
  <c r="H396" i="28"/>
  <c r="M396" i="28"/>
  <c r="S396" i="28"/>
  <c r="Z396" i="28"/>
  <c r="N396" i="28"/>
  <c r="L396" i="28"/>
  <c r="K396" i="28"/>
  <c r="AE396" i="28"/>
  <c r="R396" i="28"/>
  <c r="F396" i="28"/>
  <c r="AH396" i="28"/>
  <c r="V396" i="28"/>
  <c r="AF396" i="28"/>
  <c r="AB396" i="28"/>
  <c r="AA396" i="28"/>
  <c r="G396" i="28"/>
  <c r="N5" i="28"/>
  <c r="W5" i="28"/>
  <c r="AC5" i="28"/>
  <c r="V5" i="28"/>
  <c r="AI5" i="28"/>
  <c r="F5" i="28"/>
  <c r="E5" i="28"/>
  <c r="G5" i="28"/>
  <c r="AB5" i="28"/>
  <c r="C5" i="28"/>
  <c r="S5" i="28"/>
  <c r="Q5" i="28"/>
  <c r="Z5" i="28"/>
  <c r="AA5" i="28"/>
  <c r="AH5" i="28"/>
  <c r="L5" i="28"/>
  <c r="D5" i="28"/>
  <c r="P5" i="28"/>
  <c r="Y5" i="28"/>
  <c r="M5" i="28"/>
  <c r="K5" i="28"/>
  <c r="AJ5" i="28"/>
  <c r="U5" i="28"/>
  <c r="B5" i="28"/>
  <c r="H5" i="28"/>
  <c r="O5" i="28"/>
  <c r="AE5" i="28"/>
  <c r="AF5" i="28"/>
  <c r="AD5" i="28"/>
  <c r="AG5" i="28"/>
  <c r="P70" i="26"/>
  <c r="BM71" i="35"/>
  <c r="BQ39" i="35"/>
  <c r="BM77" i="35"/>
  <c r="P76" i="26"/>
  <c r="BQ83" i="35"/>
  <c r="BQ102" i="35"/>
  <c r="G326" i="28"/>
  <c r="X326" i="28"/>
  <c r="C326" i="28"/>
  <c r="AG326" i="28"/>
  <c r="W326" i="28"/>
  <c r="AD326" i="28"/>
  <c r="D326" i="28"/>
  <c r="AH326" i="28"/>
  <c r="AA326" i="28"/>
  <c r="U326" i="28"/>
  <c r="T326" i="28"/>
  <c r="AJ326" i="28"/>
  <c r="F326" i="28"/>
  <c r="AB326" i="28"/>
  <c r="S326" i="28"/>
  <c r="AF326" i="28"/>
  <c r="Y326" i="28"/>
  <c r="B326" i="28"/>
  <c r="Z326" i="28"/>
  <c r="M326" i="28"/>
  <c r="AC326" i="28"/>
  <c r="AI326" i="28"/>
  <c r="O326" i="28"/>
  <c r="P326" i="28"/>
  <c r="L326" i="28"/>
  <c r="N326" i="28"/>
  <c r="Q326" i="28"/>
  <c r="V326" i="28"/>
  <c r="R326" i="28"/>
  <c r="AE326" i="28"/>
  <c r="K326" i="28"/>
  <c r="H326" i="28"/>
  <c r="E326" i="28"/>
  <c r="Y385" i="28"/>
  <c r="N385" i="28"/>
  <c r="U385" i="28"/>
  <c r="X385" i="28"/>
  <c r="T385" i="28"/>
  <c r="D385" i="28"/>
  <c r="C385" i="28"/>
  <c r="Q385" i="28"/>
  <c r="AD385" i="28"/>
  <c r="AB385" i="28"/>
  <c r="B385" i="28"/>
  <c r="K385" i="28"/>
  <c r="AE385" i="28"/>
  <c r="AI385" i="28"/>
  <c r="Z385" i="28"/>
  <c r="O385" i="28"/>
  <c r="AF385" i="28"/>
  <c r="V385" i="28"/>
  <c r="AA385" i="28"/>
  <c r="W385" i="28"/>
  <c r="L385" i="28"/>
  <c r="P385" i="28"/>
  <c r="AH385" i="28"/>
  <c r="E385" i="28"/>
  <c r="M385" i="28"/>
  <c r="H385" i="28"/>
  <c r="G385" i="28"/>
  <c r="AC385" i="28"/>
  <c r="AG385" i="28"/>
  <c r="S385" i="28"/>
  <c r="F385" i="28"/>
  <c r="AJ385" i="28"/>
  <c r="R385" i="28"/>
  <c r="G311" i="28"/>
  <c r="AJ311" i="28"/>
  <c r="P311" i="28"/>
  <c r="AF311" i="28"/>
  <c r="F311" i="28"/>
  <c r="X311" i="28"/>
  <c r="L311" i="28"/>
  <c r="M311" i="28"/>
  <c r="AI311" i="28"/>
  <c r="R311" i="28"/>
  <c r="AG311" i="28"/>
  <c r="AH311" i="28"/>
  <c r="AE311" i="28"/>
  <c r="H311" i="28"/>
  <c r="AC311" i="28"/>
  <c r="D311" i="28"/>
  <c r="S311" i="28"/>
  <c r="Q311" i="28"/>
  <c r="U311" i="28"/>
  <c r="Z311" i="28"/>
  <c r="AA311" i="28"/>
  <c r="Y311" i="28"/>
  <c r="C311" i="28"/>
  <c r="O311" i="28"/>
  <c r="V311" i="28"/>
  <c r="AB311" i="28"/>
  <c r="B311" i="28"/>
  <c r="E311" i="28"/>
  <c r="W311" i="28"/>
  <c r="AD311" i="28"/>
  <c r="K311" i="28"/>
  <c r="N311" i="28"/>
  <c r="T311" i="28"/>
  <c r="T400" i="28"/>
  <c r="U400" i="28"/>
  <c r="AG400" i="28"/>
  <c r="Q400" i="28"/>
  <c r="F400" i="28"/>
  <c r="V400" i="28"/>
  <c r="AE400" i="28"/>
  <c r="N400" i="28"/>
  <c r="X400" i="28"/>
  <c r="AF400" i="28"/>
  <c r="H400" i="28"/>
  <c r="D400" i="28"/>
  <c r="AA400" i="28"/>
  <c r="R400" i="28"/>
  <c r="C400" i="28"/>
  <c r="O400" i="28"/>
  <c r="W400" i="28"/>
  <c r="AJ400" i="28"/>
  <c r="S400" i="28"/>
  <c r="AC400" i="28"/>
  <c r="AH400" i="28"/>
  <c r="P400" i="28"/>
  <c r="B400" i="28"/>
  <c r="G400" i="28"/>
  <c r="Y400" i="28"/>
  <c r="AB400" i="28"/>
  <c r="AI400" i="28"/>
  <c r="E400" i="28"/>
  <c r="AD400" i="28"/>
  <c r="M400" i="28"/>
  <c r="L400" i="28"/>
  <c r="K400" i="28"/>
  <c r="Z400" i="28"/>
  <c r="G340" i="28"/>
  <c r="K340" i="28"/>
  <c r="Q340" i="28"/>
  <c r="F340" i="28"/>
  <c r="AH340" i="28"/>
  <c r="AD340" i="28"/>
  <c r="U340" i="28"/>
  <c r="B340" i="28"/>
  <c r="E340" i="28"/>
  <c r="N340" i="28"/>
  <c r="T340" i="28"/>
  <c r="Z340" i="28"/>
  <c r="AF340" i="28"/>
  <c r="AB340" i="28"/>
  <c r="R340" i="28"/>
  <c r="O340" i="28"/>
  <c r="C340" i="28"/>
  <c r="L340" i="28"/>
  <c r="AE340" i="28"/>
  <c r="P340" i="28"/>
  <c r="X340" i="28"/>
  <c r="V340" i="28"/>
  <c r="M340" i="28"/>
  <c r="Y340" i="28"/>
  <c r="AA340" i="28"/>
  <c r="AG340" i="28"/>
  <c r="AC340" i="28"/>
  <c r="W340" i="28"/>
  <c r="D340" i="28"/>
  <c r="AJ340" i="28"/>
  <c r="S340" i="28"/>
  <c r="AI340" i="28"/>
  <c r="H340" i="28"/>
  <c r="R335" i="28"/>
  <c r="V335" i="28"/>
  <c r="AF335" i="28"/>
  <c r="Z335" i="28"/>
  <c r="X335" i="28"/>
  <c r="AH335" i="28"/>
  <c r="H335" i="28"/>
  <c r="AE335" i="28"/>
  <c r="W335" i="28"/>
  <c r="G335" i="28"/>
  <c r="AI335" i="28"/>
  <c r="AA335" i="28"/>
  <c r="L335" i="28"/>
  <c r="AD335" i="28"/>
  <c r="Y335" i="28"/>
  <c r="S335" i="28"/>
  <c r="T335" i="28"/>
  <c r="C335" i="28"/>
  <c r="E335" i="28"/>
  <c r="AC335" i="28"/>
  <c r="O335" i="28"/>
  <c r="M335" i="28"/>
  <c r="AJ335" i="28"/>
  <c r="N335" i="28"/>
  <c r="B335" i="28"/>
  <c r="P335" i="28"/>
  <c r="F335" i="28"/>
  <c r="D335" i="28"/>
  <c r="AG335" i="28"/>
  <c r="AB335" i="28"/>
  <c r="K335" i="28"/>
  <c r="U335" i="28"/>
  <c r="Q335" i="28"/>
  <c r="D391" i="28"/>
  <c r="AJ391" i="28"/>
  <c r="V391" i="28"/>
  <c r="B391" i="28"/>
  <c r="N391" i="28"/>
  <c r="AI391" i="28"/>
  <c r="T391" i="28"/>
  <c r="AD391" i="28"/>
  <c r="M391" i="28"/>
  <c r="Y391" i="28"/>
  <c r="O391" i="28"/>
  <c r="AG391" i="28"/>
  <c r="AF391" i="28"/>
  <c r="Q391" i="28"/>
  <c r="AC391" i="28"/>
  <c r="C391" i="28"/>
  <c r="F391" i="28"/>
  <c r="U391" i="28"/>
  <c r="AH391" i="28"/>
  <c r="E391" i="28"/>
  <c r="W391" i="28"/>
  <c r="X391" i="28"/>
  <c r="AE391" i="28"/>
  <c r="Z391" i="28"/>
  <c r="K391" i="28"/>
  <c r="G391" i="28"/>
  <c r="AB391" i="28"/>
  <c r="L391" i="28"/>
  <c r="P391" i="28"/>
  <c r="H391" i="28"/>
  <c r="AA391" i="28"/>
  <c r="S391" i="28"/>
  <c r="R391" i="28"/>
  <c r="C6" i="28"/>
  <c r="AD6" i="28"/>
  <c r="Q6" i="28"/>
  <c r="G6" i="28"/>
  <c r="W6" i="28"/>
  <c r="AJ6" i="28"/>
  <c r="AB6" i="28"/>
  <c r="L6" i="28"/>
  <c r="N6" i="28"/>
  <c r="O6" i="28"/>
  <c r="AH6" i="28"/>
  <c r="E6" i="28"/>
  <c r="K6" i="28"/>
  <c r="U6" i="28"/>
  <c r="Y6" i="28"/>
  <c r="F6" i="28"/>
  <c r="D6" i="28"/>
  <c r="Z6" i="28"/>
  <c r="AA6" i="28"/>
  <c r="AC6" i="28"/>
  <c r="H6" i="28"/>
  <c r="V6" i="28"/>
  <c r="M6" i="28"/>
  <c r="AI6" i="28"/>
  <c r="AF6" i="28"/>
  <c r="B6" i="28"/>
  <c r="S6" i="28"/>
  <c r="AG6" i="28"/>
  <c r="AE6" i="28"/>
  <c r="P6" i="28"/>
  <c r="B11" i="28"/>
  <c r="AJ11" i="28"/>
  <c r="D11" i="28"/>
  <c r="N11" i="28"/>
  <c r="Q11" i="28"/>
  <c r="E11" i="28"/>
  <c r="AB11" i="28"/>
  <c r="K11" i="28"/>
  <c r="AD11" i="28"/>
  <c r="G11" i="28"/>
  <c r="C11" i="28"/>
  <c r="U11" i="28"/>
  <c r="L11" i="28"/>
  <c r="AA11" i="28"/>
  <c r="AE11" i="28"/>
  <c r="P11" i="28"/>
  <c r="H11" i="28"/>
  <c r="O11" i="28"/>
  <c r="F11" i="28"/>
  <c r="Y11" i="28"/>
  <c r="S11" i="28"/>
  <c r="M11" i="28"/>
  <c r="W11" i="28"/>
  <c r="AG11" i="28"/>
  <c r="V11" i="28"/>
  <c r="AC11" i="28"/>
  <c r="Z11" i="28"/>
  <c r="AH11" i="28"/>
  <c r="AF11" i="28"/>
  <c r="AI11" i="28"/>
  <c r="BQ21" i="35"/>
  <c r="BQ9" i="35"/>
  <c r="BF9" i="35" s="1"/>
  <c r="AC383" i="28"/>
  <c r="AJ383" i="28"/>
  <c r="O383" i="28"/>
  <c r="M383" i="28"/>
  <c r="D383" i="28"/>
  <c r="C383" i="28"/>
  <c r="AI383" i="28"/>
  <c r="T383" i="28"/>
  <c r="N383" i="28"/>
  <c r="H383" i="28"/>
  <c r="Z383" i="28"/>
  <c r="Y383" i="28"/>
  <c r="AD383" i="28"/>
  <c r="B383" i="28"/>
  <c r="AH383" i="28"/>
  <c r="W383" i="28"/>
  <c r="S383" i="28"/>
  <c r="AE383" i="28"/>
  <c r="F383" i="28"/>
  <c r="Q383" i="28"/>
  <c r="AG383" i="28"/>
  <c r="AA383" i="28"/>
  <c r="K383" i="28"/>
  <c r="V383" i="28"/>
  <c r="G383" i="28"/>
  <c r="AF383" i="28"/>
  <c r="L383" i="28"/>
  <c r="P383" i="28"/>
  <c r="R383" i="28"/>
  <c r="AB383" i="28"/>
  <c r="X383" i="28"/>
  <c r="E383" i="28"/>
  <c r="U383" i="28"/>
  <c r="W346" i="28"/>
  <c r="P346" i="28"/>
  <c r="AH346" i="28"/>
  <c r="N346" i="28"/>
  <c r="AG346" i="28"/>
  <c r="K346" i="28"/>
  <c r="AE346" i="28"/>
  <c r="AD346" i="28"/>
  <c r="V346" i="28"/>
  <c r="B346" i="28"/>
  <c r="C346" i="28"/>
  <c r="S346" i="28"/>
  <c r="E346" i="28"/>
  <c r="D346" i="28"/>
  <c r="H346" i="28"/>
  <c r="AA346" i="28"/>
  <c r="O346" i="28"/>
  <c r="Z346" i="28"/>
  <c r="AF346" i="28"/>
  <c r="AB346" i="28"/>
  <c r="F346" i="28"/>
  <c r="AI346" i="28"/>
  <c r="L346" i="28"/>
  <c r="Q346" i="28"/>
  <c r="R346" i="28"/>
  <c r="M346" i="28"/>
  <c r="U346" i="28"/>
  <c r="AC346" i="28"/>
  <c r="AJ346" i="28"/>
  <c r="Y346" i="28"/>
  <c r="G346" i="28"/>
  <c r="X346" i="28"/>
  <c r="T346" i="28"/>
  <c r="S358" i="28"/>
  <c r="L358" i="28"/>
  <c r="AI358" i="28"/>
  <c r="T358" i="28"/>
  <c r="K358" i="28"/>
  <c r="M358" i="28"/>
  <c r="X358" i="28"/>
  <c r="N358" i="28"/>
  <c r="H358" i="28"/>
  <c r="U358" i="28"/>
  <c r="AC358" i="28"/>
  <c r="Z358" i="28"/>
  <c r="AF358" i="28"/>
  <c r="AE358" i="28"/>
  <c r="W358" i="28"/>
  <c r="B358" i="28"/>
  <c r="F358" i="28"/>
  <c r="AH358" i="28"/>
  <c r="E358" i="28"/>
  <c r="Y358" i="28"/>
  <c r="G358" i="28"/>
  <c r="P358" i="28"/>
  <c r="AG358" i="28"/>
  <c r="AB358" i="28"/>
  <c r="AJ358" i="28"/>
  <c r="D358" i="28"/>
  <c r="AA358" i="28"/>
  <c r="AD358" i="28"/>
  <c r="O358" i="28"/>
  <c r="V358" i="28"/>
  <c r="Q358" i="28"/>
  <c r="C358" i="28"/>
  <c r="R358" i="28"/>
  <c r="O354" i="28"/>
  <c r="Z354" i="28"/>
  <c r="Y354" i="28"/>
  <c r="W354" i="28"/>
  <c r="AG354" i="28"/>
  <c r="AC354" i="28"/>
  <c r="AE354" i="28"/>
  <c r="M354" i="28"/>
  <c r="AD354" i="28"/>
  <c r="AH354" i="28"/>
  <c r="AF354" i="28"/>
  <c r="P354" i="28"/>
  <c r="X354" i="28"/>
  <c r="G354" i="28"/>
  <c r="N354" i="28"/>
  <c r="AA354" i="28"/>
  <c r="L354" i="28"/>
  <c r="D354" i="28"/>
  <c r="B354" i="28"/>
  <c r="AI354" i="28"/>
  <c r="H354" i="28"/>
  <c r="K354" i="28"/>
  <c r="Q354" i="28"/>
  <c r="F354" i="28"/>
  <c r="AB354" i="28"/>
  <c r="AJ354" i="28"/>
  <c r="C354" i="28"/>
  <c r="T354" i="28"/>
  <c r="U354" i="28"/>
  <c r="R354" i="28"/>
  <c r="V354" i="28"/>
  <c r="S354" i="28"/>
  <c r="E354" i="28"/>
  <c r="Y318" i="28"/>
  <c r="D318" i="28"/>
  <c r="AE318" i="28"/>
  <c r="AF318" i="28"/>
  <c r="L318" i="28"/>
  <c r="X318" i="28"/>
  <c r="O318" i="28"/>
  <c r="N318" i="28"/>
  <c r="R318" i="28"/>
  <c r="S318" i="28"/>
  <c r="AB318" i="28"/>
  <c r="V318" i="28"/>
  <c r="B318" i="28"/>
  <c r="AH318" i="28"/>
  <c r="E318" i="28"/>
  <c r="K318" i="28"/>
  <c r="F318" i="28"/>
  <c r="AD318" i="28"/>
  <c r="AI318" i="28"/>
  <c r="P318" i="28"/>
  <c r="AC318" i="28"/>
  <c r="U318" i="28"/>
  <c r="H318" i="28"/>
  <c r="T318" i="28"/>
  <c r="Q318" i="28"/>
  <c r="AJ318" i="28"/>
  <c r="M318" i="28"/>
  <c r="C318" i="28"/>
  <c r="Z318" i="28"/>
  <c r="G318" i="28"/>
  <c r="AG318" i="28"/>
  <c r="W318" i="28"/>
  <c r="AA318" i="28"/>
  <c r="AG308" i="28"/>
  <c r="V308" i="28"/>
  <c r="AH308" i="28"/>
  <c r="H308" i="28"/>
  <c r="C308" i="28"/>
  <c r="Y308" i="28"/>
  <c r="AC308" i="28"/>
  <c r="B308" i="28"/>
  <c r="K308" i="28"/>
  <c r="P308" i="28"/>
  <c r="AB308" i="28"/>
  <c r="AI308" i="28"/>
  <c r="AJ308" i="28"/>
  <c r="Z308" i="28"/>
  <c r="Q308" i="28"/>
  <c r="G308" i="28"/>
  <c r="F308" i="28"/>
  <c r="E308" i="28"/>
  <c r="M308" i="28"/>
  <c r="AD308" i="28"/>
  <c r="AF308" i="28"/>
  <c r="AA308" i="28"/>
  <c r="O308" i="28"/>
  <c r="R308" i="28"/>
  <c r="X308" i="28"/>
  <c r="AE308" i="28"/>
  <c r="S308" i="28"/>
  <c r="T308" i="28"/>
  <c r="D308" i="28"/>
  <c r="L308" i="28"/>
  <c r="N308" i="28"/>
  <c r="U308" i="28"/>
  <c r="W308" i="28"/>
  <c r="M395" i="28"/>
  <c r="AJ395" i="28"/>
  <c r="S395" i="28"/>
  <c r="E395" i="28"/>
  <c r="T395" i="28"/>
  <c r="AI395" i="28"/>
  <c r="K395" i="28"/>
  <c r="V395" i="28"/>
  <c r="Q395" i="28"/>
  <c r="AE395" i="28"/>
  <c r="R395" i="28"/>
  <c r="Z395" i="28"/>
  <c r="N395" i="28"/>
  <c r="B395" i="28"/>
  <c r="H395" i="28"/>
  <c r="P395" i="28"/>
  <c r="U395" i="28"/>
  <c r="AD395" i="28"/>
  <c r="AG395" i="28"/>
  <c r="W395" i="28"/>
  <c r="C395" i="28"/>
  <c r="AH395" i="28"/>
  <c r="Y395" i="28"/>
  <c r="X395" i="28"/>
  <c r="L395" i="28"/>
  <c r="AC395" i="28"/>
  <c r="AB395" i="28"/>
  <c r="F395" i="28"/>
  <c r="G395" i="28"/>
  <c r="AA395" i="28"/>
  <c r="O395" i="28"/>
  <c r="AF395" i="28"/>
  <c r="D395" i="28"/>
  <c r="N398" i="28"/>
  <c r="X398" i="28"/>
  <c r="AH398" i="28"/>
  <c r="C398" i="28"/>
  <c r="F398" i="28"/>
  <c r="AG398" i="28"/>
  <c r="D398" i="28"/>
  <c r="O398" i="28"/>
  <c r="L398" i="28"/>
  <c r="AE398" i="28"/>
  <c r="E398" i="28"/>
  <c r="W398" i="28"/>
  <c r="R398" i="28"/>
  <c r="AA398" i="28"/>
  <c r="K398" i="28"/>
  <c r="AI398" i="28"/>
  <c r="Y398" i="28"/>
  <c r="M398" i="28"/>
  <c r="B398" i="28"/>
  <c r="Z398" i="28"/>
  <c r="AC398" i="28"/>
  <c r="AB398" i="28"/>
  <c r="S398" i="28"/>
  <c r="V398" i="28"/>
  <c r="H398" i="28"/>
  <c r="AD398" i="28"/>
  <c r="G398" i="28"/>
  <c r="U398" i="28"/>
  <c r="AJ398" i="28"/>
  <c r="Q398" i="28"/>
  <c r="AF398" i="28"/>
  <c r="P398" i="28"/>
  <c r="T398" i="28"/>
  <c r="R357" i="28"/>
  <c r="K357" i="28"/>
  <c r="G357" i="28"/>
  <c r="AA357" i="28"/>
  <c r="N357" i="28"/>
  <c r="AD357" i="28"/>
  <c r="B357" i="28"/>
  <c r="AF357" i="28"/>
  <c r="X357" i="28"/>
  <c r="T357" i="28"/>
  <c r="Q357" i="28"/>
  <c r="M357" i="28"/>
  <c r="L357" i="28"/>
  <c r="AH357" i="28"/>
  <c r="D357" i="28"/>
  <c r="E357" i="28"/>
  <c r="AI357" i="28"/>
  <c r="P357" i="28"/>
  <c r="O357" i="28"/>
  <c r="AG357" i="28"/>
  <c r="AE357" i="28"/>
  <c r="Y357" i="28"/>
  <c r="C357" i="28"/>
  <c r="V357" i="28"/>
  <c r="AC357" i="28"/>
  <c r="H357" i="28"/>
  <c r="F357" i="28"/>
  <c r="S357" i="28"/>
  <c r="W357" i="28"/>
  <c r="U357" i="28"/>
  <c r="AJ357" i="28"/>
  <c r="AB357" i="28"/>
  <c r="Z357" i="28"/>
  <c r="P69" i="26"/>
  <c r="BM70" i="35"/>
  <c r="P78" i="26"/>
  <c r="BM79" i="35"/>
  <c r="BQ98" i="35"/>
  <c r="B310" i="28"/>
  <c r="R310" i="28"/>
  <c r="N310" i="28"/>
  <c r="AH310" i="28"/>
  <c r="S310" i="28"/>
  <c r="K310" i="28"/>
  <c r="AG310" i="28"/>
  <c r="Z310" i="28"/>
  <c r="AJ310" i="28"/>
  <c r="T310" i="28"/>
  <c r="Q310" i="28"/>
  <c r="G310" i="28"/>
  <c r="X310" i="28"/>
  <c r="Y310" i="28"/>
  <c r="C310" i="28"/>
  <c r="AD310" i="28"/>
  <c r="V310" i="28"/>
  <c r="E310" i="28"/>
  <c r="P310" i="28"/>
  <c r="AC310" i="28"/>
  <c r="AB310" i="28"/>
  <c r="O310" i="28"/>
  <c r="W310" i="28"/>
  <c r="U310" i="28"/>
  <c r="F310" i="28"/>
  <c r="H310" i="28"/>
  <c r="M310" i="28"/>
  <c r="AF310" i="28"/>
  <c r="AE310" i="28"/>
  <c r="AA310" i="28"/>
  <c r="AI310" i="28"/>
  <c r="D310" i="28"/>
  <c r="L310" i="28"/>
  <c r="AJ375" i="28"/>
  <c r="W375" i="28"/>
  <c r="T375" i="28"/>
  <c r="O375" i="28"/>
  <c r="H375" i="28"/>
  <c r="N375" i="28"/>
  <c r="G375" i="28"/>
  <c r="X375" i="28"/>
  <c r="E375" i="28"/>
  <c r="C375" i="28"/>
  <c r="S375" i="28"/>
  <c r="R375" i="28"/>
  <c r="D375" i="28"/>
  <c r="AI375" i="28"/>
  <c r="AA375" i="28"/>
  <c r="P375" i="28"/>
  <c r="AB375" i="28"/>
  <c r="AE375" i="28"/>
  <c r="V375" i="28"/>
  <c r="AD375" i="28"/>
  <c r="B375" i="28"/>
  <c r="AF375" i="28"/>
  <c r="Y375" i="28"/>
  <c r="Z375" i="28"/>
  <c r="F375" i="28"/>
  <c r="AG375" i="28"/>
  <c r="Q375" i="28"/>
  <c r="AH375" i="28"/>
  <c r="AC375" i="28"/>
  <c r="K375" i="28"/>
  <c r="U375" i="28"/>
  <c r="L375" i="28"/>
  <c r="M375" i="28"/>
  <c r="W379" i="28"/>
  <c r="AE379" i="28"/>
  <c r="X379" i="28"/>
  <c r="E379" i="28"/>
  <c r="R379" i="28"/>
  <c r="K379" i="28"/>
  <c r="H379" i="28"/>
  <c r="L379" i="28"/>
  <c r="AA379" i="28"/>
  <c r="T379" i="28"/>
  <c r="P379" i="28"/>
  <c r="C379" i="28"/>
  <c r="AF379" i="28"/>
  <c r="Q379" i="28"/>
  <c r="U379" i="28"/>
  <c r="B379" i="28"/>
  <c r="S379" i="28"/>
  <c r="AB379" i="28"/>
  <c r="M379" i="28"/>
  <c r="D379" i="28"/>
  <c r="N379" i="28"/>
  <c r="O379" i="28"/>
  <c r="AH379" i="28"/>
  <c r="AJ379" i="28"/>
  <c r="AI379" i="28"/>
  <c r="Y379" i="28"/>
  <c r="AD379" i="28"/>
  <c r="Z379" i="28"/>
  <c r="AG379" i="28"/>
  <c r="G379" i="28"/>
  <c r="F379" i="28"/>
  <c r="AC379" i="28"/>
  <c r="V379" i="28"/>
  <c r="AH370" i="28"/>
  <c r="E370" i="28"/>
  <c r="P370" i="28"/>
  <c r="G370" i="28"/>
  <c r="B370" i="28"/>
  <c r="K370" i="28"/>
  <c r="O370" i="28"/>
  <c r="F370" i="28"/>
  <c r="Y370" i="28"/>
  <c r="U370" i="28"/>
  <c r="Q370" i="28"/>
  <c r="M370" i="28"/>
  <c r="AC370" i="28"/>
  <c r="W370" i="28"/>
  <c r="H370" i="28"/>
  <c r="T370" i="28"/>
  <c r="AF370" i="28"/>
  <c r="X370" i="28"/>
  <c r="AD370" i="28"/>
  <c r="S370" i="28"/>
  <c r="AI370" i="28"/>
  <c r="V370" i="28"/>
  <c r="L370" i="28"/>
  <c r="C370" i="28"/>
  <c r="Z370" i="28"/>
  <c r="N370" i="28"/>
  <c r="D370" i="28"/>
  <c r="AJ370" i="28"/>
  <c r="AE370" i="28"/>
  <c r="AA370" i="28"/>
  <c r="AB370" i="28"/>
  <c r="R370" i="28"/>
  <c r="AG370" i="28"/>
  <c r="AF401" i="28"/>
  <c r="T401" i="28"/>
  <c r="F401" i="28"/>
  <c r="S401" i="28"/>
  <c r="V401" i="28"/>
  <c r="B401" i="28"/>
  <c r="R401" i="28"/>
  <c r="Y401" i="28"/>
  <c r="C401" i="28"/>
  <c r="E401" i="28"/>
  <c r="Z401" i="28"/>
  <c r="O401" i="28"/>
  <c r="G401" i="28"/>
  <c r="AE401" i="28"/>
  <c r="X401" i="28"/>
  <c r="K401" i="28"/>
  <c r="AH401" i="28"/>
  <c r="U401" i="28"/>
  <c r="AG401" i="28"/>
  <c r="AA401" i="28"/>
  <c r="AI401" i="28"/>
  <c r="W401" i="28"/>
  <c r="L401" i="28"/>
  <c r="D401" i="28"/>
  <c r="Q401" i="28"/>
  <c r="N401" i="28"/>
  <c r="AC401" i="28"/>
  <c r="AJ401" i="28"/>
  <c r="AB401" i="28"/>
  <c r="H401" i="28"/>
  <c r="M401" i="28"/>
  <c r="AD401" i="28"/>
  <c r="P401" i="28"/>
  <c r="U339" i="28"/>
  <c r="Z339" i="28"/>
  <c r="C339" i="28"/>
  <c r="AG339" i="28"/>
  <c r="S339" i="28"/>
  <c r="H339" i="28"/>
  <c r="G339" i="28"/>
  <c r="B339" i="28"/>
  <c r="T339" i="28"/>
  <c r="O339" i="28"/>
  <c r="AH339" i="28"/>
  <c r="D339" i="28"/>
  <c r="AD339" i="28"/>
  <c r="AF339" i="28"/>
  <c r="R339" i="28"/>
  <c r="P339" i="28"/>
  <c r="AA339" i="28"/>
  <c r="AJ339" i="28"/>
  <c r="AE339" i="28"/>
  <c r="K339" i="28"/>
  <c r="E339" i="28"/>
  <c r="AI339" i="28"/>
  <c r="W339" i="28"/>
  <c r="V339" i="28"/>
  <c r="L339" i="28"/>
  <c r="Y339" i="28"/>
  <c r="F339" i="28"/>
  <c r="X339" i="28"/>
  <c r="M339" i="28"/>
  <c r="AB339" i="28"/>
  <c r="Q339" i="28"/>
  <c r="AC339" i="28"/>
  <c r="N339" i="28"/>
  <c r="X364" i="28"/>
  <c r="L364" i="28"/>
  <c r="U364" i="28"/>
  <c r="AD364" i="28"/>
  <c r="R364" i="28"/>
  <c r="Y364" i="28"/>
  <c r="E364" i="28"/>
  <c r="W364" i="28"/>
  <c r="C364" i="28"/>
  <c r="AH364" i="28"/>
  <c r="AA364" i="28"/>
  <c r="B364" i="28"/>
  <c r="P364" i="28"/>
  <c r="N364" i="28"/>
  <c r="Z364" i="28"/>
  <c r="F364" i="28"/>
  <c r="AI364" i="28"/>
  <c r="Q364" i="28"/>
  <c r="AB364" i="28"/>
  <c r="AF364" i="28"/>
  <c r="AJ364" i="28"/>
  <c r="M364" i="28"/>
  <c r="S364" i="28"/>
  <c r="V364" i="28"/>
  <c r="AG364" i="28"/>
  <c r="D364" i="28"/>
  <c r="T364" i="28"/>
  <c r="AC364" i="28"/>
  <c r="H364" i="28"/>
  <c r="G364" i="28"/>
  <c r="AE364" i="28"/>
  <c r="K364" i="28"/>
  <c r="O364" i="28"/>
  <c r="AH376" i="28"/>
  <c r="K376" i="28"/>
  <c r="AF376" i="28"/>
  <c r="E376" i="28"/>
  <c r="P376" i="28"/>
  <c r="AC376" i="28"/>
  <c r="AE376" i="28"/>
  <c r="Q376" i="28"/>
  <c r="AG376" i="28"/>
  <c r="B376" i="28"/>
  <c r="X376" i="28"/>
  <c r="AJ376" i="28"/>
  <c r="O376" i="28"/>
  <c r="D376" i="28"/>
  <c r="W376" i="28"/>
  <c r="F376" i="28"/>
  <c r="U376" i="28"/>
  <c r="Z376" i="28"/>
  <c r="T376" i="28"/>
  <c r="Y376" i="28"/>
  <c r="C376" i="28"/>
  <c r="L376" i="28"/>
  <c r="V376" i="28"/>
  <c r="AA376" i="28"/>
  <c r="H376" i="28"/>
  <c r="AD376" i="28"/>
  <c r="M376" i="28"/>
  <c r="R376" i="28"/>
  <c r="S376" i="28"/>
  <c r="N376" i="28"/>
  <c r="AI376" i="28"/>
  <c r="AB376" i="28"/>
  <c r="G376" i="28"/>
  <c r="P32" i="26"/>
  <c r="BM33" i="35"/>
  <c r="BQ100" i="35"/>
  <c r="BQ90" i="35"/>
  <c r="P48" i="26"/>
  <c r="BM49" i="35"/>
  <c r="BQ76" i="35"/>
  <c r="P92" i="26"/>
  <c r="BM93" i="35"/>
  <c r="BM43" i="35"/>
  <c r="P42" i="26"/>
  <c r="D3" i="28"/>
  <c r="H3" i="28"/>
  <c r="AD3" i="28"/>
  <c r="F3" i="28"/>
  <c r="AG3" i="28"/>
  <c r="AC3" i="28"/>
  <c r="AH3" i="28"/>
  <c r="P3" i="28"/>
  <c r="U3" i="28"/>
  <c r="Q3" i="28"/>
  <c r="E3" i="28"/>
  <c r="Z3" i="28"/>
  <c r="AA3" i="28"/>
  <c r="L3" i="28"/>
  <c r="N3" i="28"/>
  <c r="AI3" i="28"/>
  <c r="M3" i="28"/>
  <c r="K3" i="28"/>
  <c r="AB3" i="28"/>
  <c r="AJ3" i="28"/>
  <c r="S3" i="28"/>
  <c r="O3" i="28"/>
  <c r="B3" i="28"/>
  <c r="C3" i="28"/>
  <c r="AF3" i="28"/>
  <c r="AE3" i="28"/>
  <c r="G3" i="28"/>
  <c r="W3" i="28"/>
  <c r="Y3" i="28"/>
  <c r="AB328" i="28"/>
  <c r="F328" i="28"/>
  <c r="E328" i="28"/>
  <c r="AD328" i="28"/>
  <c r="H328" i="28"/>
  <c r="AJ328" i="28"/>
  <c r="P328" i="28"/>
  <c r="S328" i="28"/>
  <c r="T328" i="28"/>
  <c r="W328" i="28"/>
  <c r="U328" i="28"/>
  <c r="Z328" i="28"/>
  <c r="M328" i="28"/>
  <c r="N328" i="28"/>
  <c r="AH328" i="28"/>
  <c r="R328" i="28"/>
  <c r="B328" i="28"/>
  <c r="AE328" i="28"/>
  <c r="K328" i="28"/>
  <c r="AG328" i="28"/>
  <c r="V328" i="28"/>
  <c r="D328" i="28"/>
  <c r="O328" i="28"/>
  <c r="Y328" i="28"/>
  <c r="AC328" i="28"/>
  <c r="C328" i="28"/>
  <c r="G328" i="28"/>
  <c r="AF328" i="28"/>
  <c r="AA328" i="28"/>
  <c r="AI328" i="28"/>
  <c r="Q328" i="28"/>
  <c r="L328" i="28"/>
  <c r="X328" i="28"/>
  <c r="AE332" i="28"/>
  <c r="AI332" i="28"/>
  <c r="U332" i="28"/>
  <c r="W332" i="28"/>
  <c r="P332" i="28"/>
  <c r="Z332" i="28"/>
  <c r="G332" i="28"/>
  <c r="O332" i="28"/>
  <c r="Y332" i="28"/>
  <c r="B332" i="28"/>
  <c r="S332" i="28"/>
  <c r="AJ332" i="28"/>
  <c r="C332" i="28"/>
  <c r="T332" i="28"/>
  <c r="AH332" i="28"/>
  <c r="F332" i="28"/>
  <c r="X332" i="28"/>
  <c r="D332" i="28"/>
  <c r="K332" i="28"/>
  <c r="E332" i="28"/>
  <c r="L332" i="28"/>
  <c r="AD332" i="28"/>
  <c r="AG332" i="28"/>
  <c r="AC332" i="28"/>
  <c r="AF332" i="28"/>
  <c r="N332" i="28"/>
  <c r="AA332" i="28"/>
  <c r="Q332" i="28"/>
  <c r="AB332" i="28"/>
  <c r="H332" i="28"/>
  <c r="R332" i="28"/>
  <c r="V332" i="28"/>
  <c r="M332" i="28"/>
  <c r="AF324" i="28"/>
  <c r="AC324" i="28"/>
  <c r="AD324" i="28"/>
  <c r="L324" i="28"/>
  <c r="AJ324" i="28"/>
  <c r="H324" i="28"/>
  <c r="U324" i="28"/>
  <c r="P324" i="28"/>
  <c r="R324" i="28"/>
  <c r="M324" i="28"/>
  <c r="AE324" i="28"/>
  <c r="D324" i="28"/>
  <c r="Z324" i="28"/>
  <c r="F324" i="28"/>
  <c r="W324" i="28"/>
  <c r="K324" i="28"/>
  <c r="G324" i="28"/>
  <c r="Y324" i="28"/>
  <c r="AI324" i="28"/>
  <c r="E324" i="28"/>
  <c r="V324" i="28"/>
  <c r="AB324" i="28"/>
  <c r="O324" i="28"/>
  <c r="Q324" i="28"/>
  <c r="AH324" i="28"/>
  <c r="C324" i="28"/>
  <c r="AG324" i="28"/>
  <c r="T324" i="28"/>
  <c r="X324" i="28"/>
  <c r="N324" i="28"/>
  <c r="B324" i="28"/>
  <c r="AA324" i="28"/>
  <c r="S324" i="28"/>
  <c r="AE380" i="28"/>
  <c r="Z380" i="28"/>
  <c r="AH380" i="28"/>
  <c r="K380" i="28"/>
  <c r="H380" i="28"/>
  <c r="AB380" i="28"/>
  <c r="P380" i="28"/>
  <c r="X380" i="28"/>
  <c r="Y380" i="28"/>
  <c r="B380" i="28"/>
  <c r="T380" i="28"/>
  <c r="S380" i="28"/>
  <c r="AD380" i="28"/>
  <c r="O380" i="28"/>
  <c r="AF380" i="28"/>
  <c r="AI380" i="28"/>
  <c r="W380" i="28"/>
  <c r="U380" i="28"/>
  <c r="AC380" i="28"/>
  <c r="AA380" i="28"/>
  <c r="V380" i="28"/>
  <c r="AJ380" i="28"/>
  <c r="G380" i="28"/>
  <c r="M380" i="28"/>
  <c r="R380" i="28"/>
  <c r="Q380" i="28"/>
  <c r="F380" i="28"/>
  <c r="N380" i="28"/>
  <c r="L380" i="28"/>
  <c r="AG380" i="28"/>
  <c r="E380" i="28"/>
  <c r="D380" i="28"/>
  <c r="C380" i="28"/>
  <c r="W320" i="28"/>
  <c r="R320" i="28"/>
  <c r="E320" i="28"/>
  <c r="C320" i="28"/>
  <c r="O320" i="28"/>
  <c r="AB320" i="28"/>
  <c r="U320" i="28"/>
  <c r="G320" i="28"/>
  <c r="AD320" i="28"/>
  <c r="AI320" i="28"/>
  <c r="B320" i="28"/>
  <c r="AH320" i="28"/>
  <c r="V320" i="28"/>
  <c r="N320" i="28"/>
  <c r="Q320" i="28"/>
  <c r="K320" i="28"/>
  <c r="F320" i="28"/>
  <c r="P320" i="28"/>
  <c r="AE320" i="28"/>
  <c r="Z320" i="28"/>
  <c r="M320" i="28"/>
  <c r="X320" i="28"/>
  <c r="L320" i="28"/>
  <c r="AA320" i="28"/>
  <c r="S320" i="28"/>
  <c r="AF320" i="28"/>
  <c r="AJ320" i="28"/>
  <c r="AG320" i="28"/>
  <c r="Y320" i="28"/>
  <c r="D320" i="28"/>
  <c r="H320" i="28"/>
  <c r="T320" i="28"/>
  <c r="AC320" i="28"/>
  <c r="BQ19" i="35"/>
  <c r="BQ48" i="35"/>
  <c r="BM36" i="35"/>
  <c r="P35" i="26"/>
  <c r="BQ25" i="35"/>
  <c r="BQ31" i="35"/>
  <c r="BQ49" i="35"/>
  <c r="BQ28" i="35"/>
  <c r="U345" i="28"/>
  <c r="P345" i="28"/>
  <c r="H345" i="28"/>
  <c r="AC345" i="28"/>
  <c r="Y345" i="28"/>
  <c r="Z345" i="28"/>
  <c r="C345" i="28"/>
  <c r="X345" i="28"/>
  <c r="R345" i="28"/>
  <c r="V345" i="28"/>
  <c r="S345" i="28"/>
  <c r="W345" i="28"/>
  <c r="AE345" i="28"/>
  <c r="AG345" i="28"/>
  <c r="AB345" i="28"/>
  <c r="AH345" i="28"/>
  <c r="AJ345" i="28"/>
  <c r="F345" i="28"/>
  <c r="AI345" i="28"/>
  <c r="T345" i="28"/>
  <c r="D345" i="28"/>
  <c r="B345" i="28"/>
  <c r="G345" i="28"/>
  <c r="K345" i="28"/>
  <c r="L345" i="28"/>
  <c r="M345" i="28"/>
  <c r="AD345" i="28"/>
  <c r="N345" i="28"/>
  <c r="AA345" i="28"/>
  <c r="AF345" i="28"/>
  <c r="Q345" i="28"/>
  <c r="E345" i="28"/>
  <c r="O345" i="28"/>
  <c r="AB314" i="28"/>
  <c r="G314" i="28"/>
  <c r="AD314" i="28"/>
  <c r="AI314" i="28"/>
  <c r="S314" i="28"/>
  <c r="AC314" i="28"/>
  <c r="AH314" i="28"/>
  <c r="O314" i="28"/>
  <c r="U314" i="28"/>
  <c r="AJ314" i="28"/>
  <c r="B314" i="28"/>
  <c r="AA314" i="28"/>
  <c r="AE314" i="28"/>
  <c r="X314" i="28"/>
  <c r="E314" i="28"/>
  <c r="L314" i="28"/>
  <c r="H314" i="28"/>
  <c r="AF314" i="28"/>
  <c r="V314" i="28"/>
  <c r="Q314" i="28"/>
  <c r="K314" i="28"/>
  <c r="F314" i="28"/>
  <c r="AG314" i="28"/>
  <c r="W314" i="28"/>
  <c r="T314" i="28"/>
  <c r="Y314" i="28"/>
  <c r="N314" i="28"/>
  <c r="R314" i="28"/>
  <c r="D314" i="28"/>
  <c r="M314" i="28"/>
  <c r="P314" i="28"/>
  <c r="C314" i="28"/>
  <c r="Z314" i="28"/>
  <c r="BQ70" i="35"/>
  <c r="P46" i="26"/>
  <c r="BM47" i="35"/>
  <c r="BQ59" i="35"/>
  <c r="BQ32" i="35"/>
  <c r="Q384" i="28"/>
  <c r="Z384" i="28"/>
  <c r="P384" i="28"/>
  <c r="O384" i="28"/>
  <c r="H384" i="28"/>
  <c r="K384" i="28"/>
  <c r="AG384" i="28"/>
  <c r="V384" i="28"/>
  <c r="B384" i="28"/>
  <c r="M384" i="28"/>
  <c r="AA384" i="28"/>
  <c r="AE384" i="28"/>
  <c r="E384" i="28"/>
  <c r="AI384" i="28"/>
  <c r="AF384" i="28"/>
  <c r="AJ384" i="28"/>
  <c r="R384" i="28"/>
  <c r="X384" i="28"/>
  <c r="F384" i="28"/>
  <c r="S384" i="28"/>
  <c r="AB384" i="28"/>
  <c r="Y384" i="28"/>
  <c r="D384" i="28"/>
  <c r="G384" i="28"/>
  <c r="AH384" i="28"/>
  <c r="N384" i="28"/>
  <c r="C384" i="28"/>
  <c r="AD384" i="28"/>
  <c r="T384" i="28"/>
  <c r="U384" i="28"/>
  <c r="W384" i="28"/>
  <c r="L384" i="28"/>
  <c r="AC384" i="28"/>
  <c r="S9" i="28"/>
  <c r="F9" i="28"/>
  <c r="AA9" i="28"/>
  <c r="P9" i="28"/>
  <c r="AF9" i="28"/>
  <c r="N9" i="28"/>
  <c r="E9" i="28"/>
  <c r="AB9" i="28"/>
  <c r="AD9" i="28"/>
  <c r="D9" i="28"/>
  <c r="Q9" i="28"/>
  <c r="U9" i="28"/>
  <c r="K9" i="28"/>
  <c r="W9" i="28"/>
  <c r="AI9" i="28"/>
  <c r="H9" i="28"/>
  <c r="AC9" i="28"/>
  <c r="O9" i="28"/>
  <c r="L9" i="28"/>
  <c r="AJ9" i="28"/>
  <c r="AG9" i="28"/>
  <c r="C9" i="28"/>
  <c r="M9" i="28"/>
  <c r="Y9" i="28"/>
  <c r="B9" i="28"/>
  <c r="AH9" i="28"/>
  <c r="G9" i="28"/>
  <c r="AE9" i="28"/>
  <c r="Z9" i="28"/>
  <c r="V9" i="28"/>
  <c r="U355" i="28"/>
  <c r="N355" i="28"/>
  <c r="Y355" i="28"/>
  <c r="AA355" i="28"/>
  <c r="AH355" i="28"/>
  <c r="P355" i="28"/>
  <c r="B355" i="28"/>
  <c r="K355" i="28"/>
  <c r="O355" i="28"/>
  <c r="X355" i="28"/>
  <c r="T355" i="28"/>
  <c r="V355" i="28"/>
  <c r="Q355" i="28"/>
  <c r="D355" i="28"/>
  <c r="S355" i="28"/>
  <c r="G355" i="28"/>
  <c r="AE355" i="28"/>
  <c r="W355" i="28"/>
  <c r="AB355" i="28"/>
  <c r="F355" i="28"/>
  <c r="AJ355" i="28"/>
  <c r="AF355" i="28"/>
  <c r="M355" i="28"/>
  <c r="Z355" i="28"/>
  <c r="E355" i="28"/>
  <c r="AG355" i="28"/>
  <c r="AD355" i="28"/>
  <c r="AI355" i="28"/>
  <c r="L355" i="28"/>
  <c r="H355" i="28"/>
  <c r="AC355" i="28"/>
  <c r="C355" i="28"/>
  <c r="R355" i="28"/>
  <c r="H368" i="28"/>
  <c r="AA368" i="28"/>
  <c r="L368" i="28"/>
  <c r="O368" i="28"/>
  <c r="Y368" i="28"/>
  <c r="F368" i="28"/>
  <c r="AJ368" i="28"/>
  <c r="W368" i="28"/>
  <c r="B368" i="28"/>
  <c r="M368" i="28"/>
  <c r="U368" i="28"/>
  <c r="AG368" i="28"/>
  <c r="AC368" i="28"/>
  <c r="C368" i="28"/>
  <c r="K368" i="28"/>
  <c r="Z368" i="28"/>
  <c r="G368" i="28"/>
  <c r="D368" i="28"/>
  <c r="AB368" i="28"/>
  <c r="AD368" i="28"/>
  <c r="AF368" i="28"/>
  <c r="N368" i="28"/>
  <c r="Q368" i="28"/>
  <c r="P368" i="28"/>
  <c r="AI368" i="28"/>
  <c r="X368" i="28"/>
  <c r="T368" i="28"/>
  <c r="R368" i="28"/>
  <c r="S368" i="28"/>
  <c r="E368" i="28"/>
  <c r="AE368" i="28"/>
  <c r="AH368" i="28"/>
  <c r="V368" i="28"/>
  <c r="D343" i="28"/>
  <c r="R343" i="28"/>
  <c r="AE343" i="28"/>
  <c r="K343" i="28"/>
  <c r="V343" i="28"/>
  <c r="U343" i="28"/>
  <c r="AG343" i="28"/>
  <c r="H343" i="28"/>
  <c r="AB343" i="28"/>
  <c r="E343" i="28"/>
  <c r="AD343" i="28"/>
  <c r="P343" i="28"/>
  <c r="AH343" i="28"/>
  <c r="AI343" i="28"/>
  <c r="AJ343" i="28"/>
  <c r="M343" i="28"/>
  <c r="W343" i="28"/>
  <c r="C343" i="28"/>
  <c r="G343" i="28"/>
  <c r="L343" i="28"/>
  <c r="N343" i="28"/>
  <c r="T343" i="28"/>
  <c r="AC343" i="28"/>
  <c r="F343" i="28"/>
  <c r="Y343" i="28"/>
  <c r="O343" i="28"/>
  <c r="AA343" i="28"/>
  <c r="Q343" i="28"/>
  <c r="B343" i="28"/>
  <c r="X343" i="28"/>
  <c r="AF343" i="28"/>
  <c r="S343" i="28"/>
  <c r="Z343" i="28"/>
  <c r="AF309" i="28"/>
  <c r="AC309" i="28"/>
  <c r="T309" i="28"/>
  <c r="X309" i="28"/>
  <c r="K309" i="28"/>
  <c r="N309" i="28"/>
  <c r="Z309" i="28"/>
  <c r="AE309" i="28"/>
  <c r="S309" i="28"/>
  <c r="Q309" i="28"/>
  <c r="O309" i="28"/>
  <c r="AI309" i="28"/>
  <c r="D309" i="28"/>
  <c r="P309" i="28"/>
  <c r="V309" i="28"/>
  <c r="L309" i="28"/>
  <c r="AA309" i="28"/>
  <c r="F309" i="28"/>
  <c r="M309" i="28"/>
  <c r="C309" i="28"/>
  <c r="E309" i="28"/>
  <c r="Y309" i="28"/>
  <c r="AG309" i="28"/>
  <c r="AD309" i="28"/>
  <c r="AB309" i="28"/>
  <c r="AH309" i="28"/>
  <c r="AJ309" i="28"/>
  <c r="W309" i="28"/>
  <c r="U309" i="28"/>
  <c r="R309" i="28"/>
  <c r="H309" i="28"/>
  <c r="G309" i="28"/>
  <c r="B309" i="28"/>
  <c r="C367" i="28"/>
  <c r="AE367" i="28"/>
  <c r="V367" i="28"/>
  <c r="D367" i="28"/>
  <c r="Z367" i="28"/>
  <c r="AD367" i="28"/>
  <c r="M367" i="28"/>
  <c r="AJ367" i="28"/>
  <c r="X367" i="28"/>
  <c r="Q367" i="28"/>
  <c r="AB367" i="28"/>
  <c r="AH367" i="28"/>
  <c r="E367" i="28"/>
  <c r="AA367" i="28"/>
  <c r="N367" i="28"/>
  <c r="L367" i="28"/>
  <c r="P367" i="28"/>
  <c r="B367" i="28"/>
  <c r="G367" i="28"/>
  <c r="H367" i="28"/>
  <c r="U367" i="28"/>
  <c r="F367" i="28"/>
  <c r="AC367" i="28"/>
  <c r="AI367" i="28"/>
  <c r="R367" i="28"/>
  <c r="O367" i="28"/>
  <c r="T367" i="28"/>
  <c r="AF367" i="28"/>
  <c r="Y367" i="28"/>
  <c r="K367" i="28"/>
  <c r="W367" i="28"/>
  <c r="AG367" i="28"/>
  <c r="S367" i="28"/>
  <c r="AA305" i="28"/>
  <c r="F305" i="28"/>
  <c r="P305" i="28"/>
  <c r="U305" i="28"/>
  <c r="H305" i="28"/>
  <c r="AH305" i="28"/>
  <c r="S305" i="28"/>
  <c r="C305" i="28"/>
  <c r="O305" i="28"/>
  <c r="AE305" i="28"/>
  <c r="M305" i="28"/>
  <c r="Q305" i="28"/>
  <c r="V305" i="28"/>
  <c r="Z305" i="28"/>
  <c r="B305" i="28"/>
  <c r="AJ305" i="28"/>
  <c r="T305" i="28"/>
  <c r="X305" i="28"/>
  <c r="AC305" i="28"/>
  <c r="G305" i="28"/>
  <c r="AB305" i="28"/>
  <c r="AD305" i="28"/>
  <c r="AI305" i="28"/>
  <c r="Y305" i="28"/>
  <c r="L305" i="28"/>
  <c r="W305" i="28"/>
  <c r="AF305" i="28"/>
  <c r="R305" i="28"/>
  <c r="AG305" i="28"/>
  <c r="K305" i="28"/>
  <c r="D305" i="28"/>
  <c r="E305" i="28"/>
  <c r="N305" i="28"/>
  <c r="G381" i="28"/>
  <c r="AB381" i="28"/>
  <c r="Y381" i="28"/>
  <c r="Z381" i="28"/>
  <c r="S381" i="28"/>
  <c r="AD381" i="28"/>
  <c r="N381" i="28"/>
  <c r="AJ381" i="28"/>
  <c r="K381" i="28"/>
  <c r="Q381" i="28"/>
  <c r="R381" i="28"/>
  <c r="AA381" i="28"/>
  <c r="E381" i="28"/>
  <c r="H381" i="28"/>
  <c r="T381" i="28"/>
  <c r="X381" i="28"/>
  <c r="AE381" i="28"/>
  <c r="M381" i="28"/>
  <c r="C381" i="28"/>
  <c r="AI381" i="28"/>
  <c r="AC381" i="28"/>
  <c r="U381" i="28"/>
  <c r="W381" i="28"/>
  <c r="P381" i="28"/>
  <c r="L381" i="28"/>
  <c r="AH381" i="28"/>
  <c r="V381" i="28"/>
  <c r="AG381" i="28"/>
  <c r="AF381" i="28"/>
  <c r="F381" i="28"/>
  <c r="D381" i="28"/>
  <c r="B381" i="28"/>
  <c r="O381" i="28"/>
  <c r="BQ63" i="35"/>
  <c r="BQ58" i="35"/>
  <c r="BQ44" i="35"/>
  <c r="BM25" i="35"/>
  <c r="P24" i="26"/>
  <c r="BM54" i="35"/>
  <c r="P53" i="26"/>
  <c r="BQ5" i="35"/>
  <c r="BF5" i="35" s="1"/>
  <c r="BQ35" i="35"/>
  <c r="BQ64" i="35"/>
  <c r="AA312" i="28"/>
  <c r="K312" i="28"/>
  <c r="E312" i="28"/>
  <c r="AD312" i="28"/>
  <c r="F312" i="28"/>
  <c r="AJ312" i="28"/>
  <c r="AB312" i="28"/>
  <c r="M312" i="28"/>
  <c r="AF312" i="28"/>
  <c r="AG312" i="28"/>
  <c r="S312" i="28"/>
  <c r="Z312" i="28"/>
  <c r="D312" i="28"/>
  <c r="H312" i="28"/>
  <c r="B312" i="28"/>
  <c r="P312" i="28"/>
  <c r="AC312" i="28"/>
  <c r="W312" i="28"/>
  <c r="R312" i="28"/>
  <c r="L312" i="28"/>
  <c r="AE312" i="28"/>
  <c r="U312" i="28"/>
  <c r="T312" i="28"/>
  <c r="AH312" i="28"/>
  <c r="O312" i="28"/>
  <c r="V312" i="28"/>
  <c r="Q312" i="28"/>
  <c r="AI312" i="28"/>
  <c r="C312" i="28"/>
  <c r="X312" i="28"/>
  <c r="Y312" i="28"/>
  <c r="G312" i="28"/>
  <c r="N312" i="28"/>
  <c r="Y373" i="28"/>
  <c r="R373" i="28"/>
  <c r="AH373" i="28"/>
  <c r="W373" i="28"/>
  <c r="S373" i="28"/>
  <c r="Z373" i="28"/>
  <c r="G373" i="28"/>
  <c r="L373" i="28"/>
  <c r="C373" i="28"/>
  <c r="V373" i="28"/>
  <c r="AD373" i="28"/>
  <c r="P373" i="28"/>
  <c r="AJ373" i="28"/>
  <c r="T373" i="28"/>
  <c r="AG373" i="28"/>
  <c r="AA373" i="28"/>
  <c r="U373" i="28"/>
  <c r="B373" i="28"/>
  <c r="E373" i="28"/>
  <c r="Q373" i="28"/>
  <c r="F373" i="28"/>
  <c r="M373" i="28"/>
  <c r="AC373" i="28"/>
  <c r="N373" i="28"/>
  <c r="H373" i="28"/>
  <c r="AB373" i="28"/>
  <c r="AE373" i="28"/>
  <c r="O373" i="28"/>
  <c r="AF373" i="28"/>
  <c r="AI373" i="28"/>
  <c r="K373" i="28"/>
  <c r="X373" i="28"/>
  <c r="D373" i="28"/>
  <c r="Y377" i="28"/>
  <c r="O377" i="28"/>
  <c r="AD377" i="28"/>
  <c r="X377" i="28"/>
  <c r="AA377" i="28"/>
  <c r="AC377" i="28"/>
  <c r="U377" i="28"/>
  <c r="AF377" i="28"/>
  <c r="G377" i="28"/>
  <c r="K377" i="28"/>
  <c r="W377" i="28"/>
  <c r="E377" i="28"/>
  <c r="L377" i="28"/>
  <c r="S377" i="28"/>
  <c r="B377" i="28"/>
  <c r="T377" i="28"/>
  <c r="AI377" i="28"/>
  <c r="F377" i="28"/>
  <c r="C377" i="28"/>
  <c r="AH377" i="28"/>
  <c r="H377" i="28"/>
  <c r="AE377" i="28"/>
  <c r="AJ377" i="28"/>
  <c r="R377" i="28"/>
  <c r="AB377" i="28"/>
  <c r="Z377" i="28"/>
  <c r="Q377" i="28"/>
  <c r="N377" i="28"/>
  <c r="D377" i="28"/>
  <c r="M377" i="28"/>
  <c r="P377" i="28"/>
  <c r="V377" i="28"/>
  <c r="AG377" i="28"/>
  <c r="T374" i="28"/>
  <c r="AA374" i="28"/>
  <c r="R374" i="28"/>
  <c r="E374" i="28"/>
  <c r="AB374" i="28"/>
  <c r="AD374" i="28"/>
  <c r="U374" i="28"/>
  <c r="AH374" i="28"/>
  <c r="W374" i="28"/>
  <c r="AC374" i="28"/>
  <c r="Q374" i="28"/>
  <c r="AJ374" i="28"/>
  <c r="X374" i="28"/>
  <c r="S374" i="28"/>
  <c r="V374" i="28"/>
  <c r="P374" i="28"/>
  <c r="N374" i="28"/>
  <c r="AF374" i="28"/>
  <c r="O374" i="28"/>
  <c r="AI374" i="28"/>
  <c r="Y374" i="28"/>
  <c r="C374" i="28"/>
  <c r="F374" i="28"/>
  <c r="D374" i="28"/>
  <c r="G374" i="28"/>
  <c r="L374" i="28"/>
  <c r="AG374" i="28"/>
  <c r="M374" i="28"/>
  <c r="K374" i="28"/>
  <c r="AE374" i="28"/>
  <c r="H374" i="28"/>
  <c r="B374" i="28"/>
  <c r="Z374" i="28"/>
  <c r="S348" i="28"/>
  <c r="AE348" i="28"/>
  <c r="T348" i="28"/>
  <c r="M348" i="28"/>
  <c r="AG348" i="28"/>
  <c r="Z348" i="28"/>
  <c r="Y348" i="28"/>
  <c r="V348" i="28"/>
  <c r="G348" i="28"/>
  <c r="X348" i="28"/>
  <c r="AH348" i="28"/>
  <c r="AF348" i="28"/>
  <c r="AJ348" i="28"/>
  <c r="N348" i="28"/>
  <c r="B348" i="28"/>
  <c r="W348" i="28"/>
  <c r="U348" i="28"/>
  <c r="P348" i="28"/>
  <c r="C348" i="28"/>
  <c r="D348" i="28"/>
  <c r="E348" i="28"/>
  <c r="AI348" i="28"/>
  <c r="F348" i="28"/>
  <c r="K348" i="28"/>
  <c r="AA348" i="28"/>
  <c r="L348" i="28"/>
  <c r="AB348" i="28"/>
  <c r="O348" i="28"/>
  <c r="AD348" i="28"/>
  <c r="Q348" i="28"/>
  <c r="H348" i="28"/>
  <c r="AC348" i="28"/>
  <c r="R348" i="28"/>
  <c r="H361" i="28"/>
  <c r="AG361" i="28"/>
  <c r="AC361" i="28"/>
  <c r="Z361" i="28"/>
  <c r="N361" i="28"/>
  <c r="V361" i="28"/>
  <c r="AJ361" i="28"/>
  <c r="E361" i="28"/>
  <c r="M361" i="28"/>
  <c r="AI361" i="28"/>
  <c r="Q361" i="28"/>
  <c r="G361" i="28"/>
  <c r="B361" i="28"/>
  <c r="F361" i="28"/>
  <c r="AH361" i="28"/>
  <c r="S361" i="28"/>
  <c r="AA361" i="28"/>
  <c r="AD361" i="28"/>
  <c r="AE361" i="28"/>
  <c r="K361" i="28"/>
  <c r="T361" i="28"/>
  <c r="AF361" i="28"/>
  <c r="AB361" i="28"/>
  <c r="D361" i="28"/>
  <c r="C361" i="28"/>
  <c r="Y361" i="28"/>
  <c r="P361" i="28"/>
  <c r="U361" i="28"/>
  <c r="L361" i="28"/>
  <c r="R361" i="28"/>
  <c r="W361" i="28"/>
  <c r="X361" i="28"/>
  <c r="O361" i="28"/>
  <c r="P28" i="26"/>
  <c r="BM29" i="35"/>
  <c r="BQ101" i="35"/>
  <c r="BQ47" i="35"/>
  <c r="BQ68" i="35"/>
  <c r="P33" i="26"/>
  <c r="BM34" i="35"/>
  <c r="BM55" i="35"/>
  <c r="P54" i="26"/>
  <c r="BQ103" i="35"/>
  <c r="BQ43" i="35"/>
  <c r="P16" i="26"/>
  <c r="BM17" i="35"/>
  <c r="T365" i="28"/>
  <c r="O365" i="28"/>
  <c r="AJ365" i="28"/>
  <c r="F365" i="28"/>
  <c r="AG365" i="28"/>
  <c r="AF365" i="28"/>
  <c r="R365" i="28"/>
  <c r="AA365" i="28"/>
  <c r="Q365" i="28"/>
  <c r="H365" i="28"/>
  <c r="M365" i="28"/>
  <c r="V365" i="28"/>
  <c r="U365" i="28"/>
  <c r="K365" i="28"/>
  <c r="Y365" i="28"/>
  <c r="N365" i="28"/>
  <c r="P365" i="28"/>
  <c r="AC365" i="28"/>
  <c r="AB365" i="28"/>
  <c r="B365" i="28"/>
  <c r="S365" i="28"/>
  <c r="E365" i="28"/>
  <c r="Z365" i="28"/>
  <c r="AD365" i="28"/>
  <c r="AE365" i="28"/>
  <c r="W365" i="28"/>
  <c r="D365" i="28"/>
  <c r="AI365" i="28"/>
  <c r="G365" i="28"/>
  <c r="X365" i="28"/>
  <c r="L365" i="28"/>
  <c r="AH365" i="28"/>
  <c r="C365" i="28"/>
  <c r="V342" i="28"/>
  <c r="B342" i="28"/>
  <c r="AF342" i="28"/>
  <c r="Z342" i="28"/>
  <c r="F342" i="28"/>
  <c r="AJ342" i="28"/>
  <c r="N342" i="28"/>
  <c r="AH342" i="28"/>
  <c r="AI342" i="28"/>
  <c r="AD342" i="28"/>
  <c r="R342" i="28"/>
  <c r="E342" i="28"/>
  <c r="U342" i="28"/>
  <c r="Q342" i="28"/>
  <c r="O342" i="28"/>
  <c r="P342" i="28"/>
  <c r="M342" i="28"/>
  <c r="G342" i="28"/>
  <c r="K342" i="28"/>
  <c r="AC342" i="28"/>
  <c r="Y342" i="28"/>
  <c r="S342" i="28"/>
  <c r="T342" i="28"/>
  <c r="L342" i="28"/>
  <c r="AB342" i="28"/>
  <c r="AG342" i="28"/>
  <c r="AE342" i="28"/>
  <c r="D342" i="28"/>
  <c r="H342" i="28"/>
  <c r="AA342" i="28"/>
  <c r="W342" i="28"/>
  <c r="C342" i="28"/>
  <c r="X342" i="28"/>
  <c r="AA352" i="28"/>
  <c r="AB352" i="28"/>
  <c r="F352" i="28"/>
  <c r="O352" i="28"/>
  <c r="K352" i="28"/>
  <c r="W352" i="28"/>
  <c r="AI352" i="28"/>
  <c r="D352" i="28"/>
  <c r="B352" i="28"/>
  <c r="H352" i="28"/>
  <c r="N352" i="28"/>
  <c r="G352" i="28"/>
  <c r="E352" i="28"/>
  <c r="AE352" i="28"/>
  <c r="R352" i="28"/>
  <c r="AC352" i="28"/>
  <c r="M352" i="28"/>
  <c r="AD352" i="28"/>
  <c r="AJ352" i="28"/>
  <c r="P352" i="28"/>
  <c r="U352" i="28"/>
  <c r="T352" i="28"/>
  <c r="Q352" i="28"/>
  <c r="AH352" i="28"/>
  <c r="C352" i="28"/>
  <c r="L352" i="28"/>
  <c r="S352" i="28"/>
  <c r="X352" i="28"/>
  <c r="V352" i="28"/>
  <c r="Y352" i="28"/>
  <c r="Z352" i="28"/>
  <c r="AG352" i="28"/>
  <c r="AF352" i="28"/>
  <c r="F371" i="28"/>
  <c r="AA371" i="28"/>
  <c r="X371" i="28"/>
  <c r="B371" i="28"/>
  <c r="AH371" i="28"/>
  <c r="AC371" i="28"/>
  <c r="Q371" i="28"/>
  <c r="V371" i="28"/>
  <c r="K371" i="28"/>
  <c r="AJ371" i="28"/>
  <c r="AF371" i="28"/>
  <c r="G371" i="28"/>
  <c r="H371" i="28"/>
  <c r="N371" i="28"/>
  <c r="S371" i="28"/>
  <c r="D371" i="28"/>
  <c r="O371" i="28"/>
  <c r="W371" i="28"/>
  <c r="M371" i="28"/>
  <c r="T371" i="28"/>
  <c r="R371" i="28"/>
  <c r="AE371" i="28"/>
  <c r="U371" i="28"/>
  <c r="Z371" i="28"/>
  <c r="E371" i="28"/>
  <c r="P371" i="28"/>
  <c r="AI371" i="28"/>
  <c r="Y371" i="28"/>
  <c r="L371" i="28"/>
  <c r="AG371" i="28"/>
  <c r="AD371" i="28"/>
  <c r="C371" i="28"/>
  <c r="AB371" i="28"/>
  <c r="AH319" i="28"/>
  <c r="E319" i="28"/>
  <c r="B319" i="28"/>
  <c r="AE319" i="28"/>
  <c r="AB319" i="28"/>
  <c r="N319" i="28"/>
  <c r="AI319" i="28"/>
  <c r="Z319" i="28"/>
  <c r="AA319" i="28"/>
  <c r="M319" i="28"/>
  <c r="Q319" i="28"/>
  <c r="L319" i="28"/>
  <c r="C319" i="28"/>
  <c r="AG319" i="28"/>
  <c r="K319" i="28"/>
  <c r="X319" i="28"/>
  <c r="P319" i="28"/>
  <c r="O319" i="28"/>
  <c r="AC319" i="28"/>
  <c r="Y319" i="28"/>
  <c r="AF319" i="28"/>
  <c r="U319" i="28"/>
  <c r="H319" i="28"/>
  <c r="F319" i="28"/>
  <c r="D319" i="28"/>
  <c r="W319" i="28"/>
  <c r="T319" i="28"/>
  <c r="AD319" i="28"/>
  <c r="AJ319" i="28"/>
  <c r="G319" i="28"/>
  <c r="V319" i="28"/>
  <c r="R319" i="28"/>
  <c r="S319" i="28"/>
  <c r="K349" i="28"/>
  <c r="P349" i="28"/>
  <c r="H349" i="28"/>
  <c r="L349" i="28"/>
  <c r="M349" i="28"/>
  <c r="F349" i="28"/>
  <c r="C349" i="28"/>
  <c r="T349" i="28"/>
  <c r="AD349" i="28"/>
  <c r="Z349" i="28"/>
  <c r="R349" i="28"/>
  <c r="AF349" i="28"/>
  <c r="X349" i="28"/>
  <c r="AJ349" i="28"/>
  <c r="AC349" i="28"/>
  <c r="E349" i="28"/>
  <c r="B349" i="28"/>
  <c r="O349" i="28"/>
  <c r="U349" i="28"/>
  <c r="AI349" i="28"/>
  <c r="N349" i="28"/>
  <c r="Q349" i="28"/>
  <c r="D349" i="28"/>
  <c r="Y349" i="28"/>
  <c r="S349" i="28"/>
  <c r="V349" i="28"/>
  <c r="AH349" i="28"/>
  <c r="AA349" i="28"/>
  <c r="G349" i="28"/>
  <c r="W349" i="28"/>
  <c r="AG349" i="28"/>
  <c r="AB349" i="28"/>
  <c r="AE349" i="28"/>
  <c r="P334" i="28"/>
  <c r="AH334" i="28"/>
  <c r="K334" i="28"/>
  <c r="AD334" i="28"/>
  <c r="X334" i="28"/>
  <c r="Q334" i="28"/>
  <c r="Z334" i="28"/>
  <c r="D334" i="28"/>
  <c r="E334" i="28"/>
  <c r="F334" i="28"/>
  <c r="AA334" i="28"/>
  <c r="N334" i="28"/>
  <c r="M334" i="28"/>
  <c r="AF334" i="28"/>
  <c r="L334" i="28"/>
  <c r="AB334" i="28"/>
  <c r="B334" i="28"/>
  <c r="AC334" i="28"/>
  <c r="S334" i="28"/>
  <c r="G334" i="28"/>
  <c r="U334" i="28"/>
  <c r="V334" i="28"/>
  <c r="Y334" i="28"/>
  <c r="H334" i="28"/>
  <c r="AE334" i="28"/>
  <c r="AJ334" i="28"/>
  <c r="AI334" i="28"/>
  <c r="T334" i="28"/>
  <c r="O334" i="28"/>
  <c r="W334" i="28"/>
  <c r="C334" i="28"/>
  <c r="AG334" i="28"/>
  <c r="R334" i="28"/>
  <c r="BM6" i="35"/>
  <c r="P5" i="26"/>
  <c r="BM81" i="35"/>
  <c r="P80" i="26"/>
  <c r="BQ37" i="35"/>
  <c r="BM5" i="35"/>
  <c r="BE5" i="35" s="1"/>
  <c r="BQ55" i="35"/>
  <c r="BQ17" i="35"/>
  <c r="M386" i="28"/>
  <c r="AG386" i="28"/>
  <c r="H386" i="28"/>
  <c r="AC386" i="28"/>
  <c r="W386" i="28"/>
  <c r="N386" i="28"/>
  <c r="AI386" i="28"/>
  <c r="T386" i="28"/>
  <c r="Q386" i="28"/>
  <c r="R386" i="28"/>
  <c r="G386" i="28"/>
  <c r="P386" i="28"/>
  <c r="Y386" i="28"/>
  <c r="AD386" i="28"/>
  <c r="E386" i="28"/>
  <c r="AF386" i="28"/>
  <c r="O386" i="28"/>
  <c r="K386" i="28"/>
  <c r="AA386" i="28"/>
  <c r="AH386" i="28"/>
  <c r="X386" i="28"/>
  <c r="F386" i="28"/>
  <c r="U386" i="28"/>
  <c r="AJ386" i="28"/>
  <c r="S386" i="28"/>
  <c r="D386" i="28"/>
  <c r="V386" i="28"/>
  <c r="B386" i="28"/>
  <c r="AE386" i="28"/>
  <c r="C386" i="28"/>
  <c r="Z386" i="28"/>
  <c r="AB386" i="28"/>
  <c r="L386" i="28"/>
  <c r="S330" i="28"/>
  <c r="AG330" i="28"/>
  <c r="X330" i="28"/>
  <c r="T330" i="28"/>
  <c r="AB330" i="28"/>
  <c r="E330" i="28"/>
  <c r="AD330" i="28"/>
  <c r="H330" i="28"/>
  <c r="V330" i="28"/>
  <c r="P330" i="28"/>
  <c r="Q330" i="28"/>
  <c r="O330" i="28"/>
  <c r="M330" i="28"/>
  <c r="K330" i="28"/>
  <c r="AE330" i="28"/>
  <c r="R330" i="28"/>
  <c r="U330" i="28"/>
  <c r="AA330" i="28"/>
  <c r="L330" i="28"/>
  <c r="AI330" i="28"/>
  <c r="AC330" i="28"/>
  <c r="D330" i="28"/>
  <c r="W330" i="28"/>
  <c r="Z330" i="28"/>
  <c r="Y330" i="28"/>
  <c r="N330" i="28"/>
  <c r="AJ330" i="28"/>
  <c r="F330" i="28"/>
  <c r="G330" i="28"/>
  <c r="B330" i="28"/>
  <c r="AF330" i="28"/>
  <c r="AH330" i="28"/>
  <c r="C330" i="28"/>
  <c r="S315" i="28"/>
  <c r="AG315" i="28"/>
  <c r="L315" i="28"/>
  <c r="U315" i="28"/>
  <c r="F315" i="28"/>
  <c r="D315" i="28"/>
  <c r="O315" i="28"/>
  <c r="AB315" i="28"/>
  <c r="G315" i="28"/>
  <c r="N315" i="28"/>
  <c r="C315" i="28"/>
  <c r="Q315" i="28"/>
  <c r="AE315" i="28"/>
  <c r="Z315" i="28"/>
  <c r="AH315" i="28"/>
  <c r="M315" i="28"/>
  <c r="AA315" i="28"/>
  <c r="T315" i="28"/>
  <c r="AC315" i="28"/>
  <c r="B315" i="28"/>
  <c r="AF315" i="28"/>
  <c r="Y315" i="28"/>
  <c r="AD315" i="28"/>
  <c r="V315" i="28"/>
  <c r="K315" i="28"/>
  <c r="AI315" i="28"/>
  <c r="AJ315" i="28"/>
  <c r="P315" i="28"/>
  <c r="W315" i="28"/>
  <c r="X315" i="28"/>
  <c r="E315" i="28"/>
  <c r="R315" i="28"/>
  <c r="H315" i="28"/>
  <c r="AB327" i="28"/>
  <c r="T327" i="28"/>
  <c r="S327" i="28"/>
  <c r="AJ327" i="28"/>
  <c r="K327" i="28"/>
  <c r="Z327" i="28"/>
  <c r="AH327" i="28"/>
  <c r="AI327" i="28"/>
  <c r="Y327" i="28"/>
  <c r="AD327" i="28"/>
  <c r="C327" i="28"/>
  <c r="O327" i="28"/>
  <c r="R327" i="28"/>
  <c r="L327" i="28"/>
  <c r="E327" i="28"/>
  <c r="U327" i="28"/>
  <c r="AE327" i="28"/>
  <c r="G327" i="28"/>
  <c r="AG327" i="28"/>
  <c r="H327" i="28"/>
  <c r="F327" i="28"/>
  <c r="D327" i="28"/>
  <c r="M327" i="28"/>
  <c r="X327" i="28"/>
  <c r="V327" i="28"/>
  <c r="Q327" i="28"/>
  <c r="B327" i="28"/>
  <c r="W327" i="28"/>
  <c r="AF327" i="28"/>
  <c r="AC327" i="28"/>
  <c r="N327" i="28"/>
  <c r="P327" i="28"/>
  <c r="AA327" i="28"/>
  <c r="T303" i="28"/>
  <c r="U303" i="28"/>
  <c r="F303" i="28"/>
  <c r="O303" i="28"/>
  <c r="C303" i="28"/>
  <c r="M303" i="28"/>
  <c r="P303" i="28"/>
  <c r="S303" i="28"/>
  <c r="AG303" i="28"/>
  <c r="AA303" i="28"/>
  <c r="K303" i="28"/>
  <c r="H303" i="28"/>
  <c r="L303" i="28"/>
  <c r="Z303" i="28"/>
  <c r="AE303" i="28"/>
  <c r="W303" i="28"/>
  <c r="Q303" i="28"/>
  <c r="B303" i="28"/>
  <c r="AF303" i="28"/>
  <c r="AH303" i="28"/>
  <c r="Y303" i="28"/>
  <c r="AB303" i="28"/>
  <c r="X303" i="28"/>
  <c r="R303" i="28"/>
  <c r="AD303" i="28"/>
  <c r="V303" i="28"/>
  <c r="E303" i="28"/>
  <c r="AJ303" i="28"/>
  <c r="AC303" i="28"/>
  <c r="G303" i="28"/>
  <c r="N303" i="28"/>
  <c r="AI303" i="28"/>
  <c r="D303" i="28"/>
  <c r="BQ53" i="35"/>
  <c r="P45" i="26"/>
  <c r="BM46" i="35"/>
  <c r="P65" i="26"/>
  <c r="BM66" i="35"/>
  <c r="BQ11" i="35"/>
  <c r="BF11" i="35" s="1"/>
  <c r="BQ99" i="35"/>
  <c r="BQ10" i="35"/>
  <c r="BF10" i="35" s="1"/>
  <c r="BQ52" i="35"/>
  <c r="BQ41" i="35"/>
  <c r="AF393" i="28"/>
  <c r="H393" i="28"/>
  <c r="AI393" i="28"/>
  <c r="W393" i="28"/>
  <c r="L393" i="28"/>
  <c r="V393" i="28"/>
  <c r="G393" i="28"/>
  <c r="X393" i="28"/>
  <c r="C393" i="28"/>
  <c r="AJ393" i="28"/>
  <c r="AB393" i="28"/>
  <c r="M393" i="28"/>
  <c r="Y393" i="28"/>
  <c r="F393" i="28"/>
  <c r="P393" i="28"/>
  <c r="K393" i="28"/>
  <c r="B393" i="28"/>
  <c r="AH393" i="28"/>
  <c r="Q393" i="28"/>
  <c r="AE393" i="28"/>
  <c r="AD393" i="28"/>
  <c r="O393" i="28"/>
  <c r="T393" i="28"/>
  <c r="S393" i="28"/>
  <c r="E393" i="28"/>
  <c r="U393" i="28"/>
  <c r="AA393" i="28"/>
  <c r="N393" i="28"/>
  <c r="AG393" i="28"/>
  <c r="Z393" i="28"/>
  <c r="D393" i="28"/>
  <c r="R393" i="28"/>
  <c r="AC393" i="28"/>
  <c r="AE307" i="28"/>
  <c r="AC307" i="28"/>
  <c r="B307" i="28"/>
  <c r="AI307" i="28"/>
  <c r="H307" i="28"/>
  <c r="AA307" i="28"/>
  <c r="U307" i="28"/>
  <c r="C307" i="28"/>
  <c r="D307" i="28"/>
  <c r="N307" i="28"/>
  <c r="O307" i="28"/>
  <c r="M307" i="28"/>
  <c r="T307" i="28"/>
  <c r="AB307" i="28"/>
  <c r="W307" i="28"/>
  <c r="R307" i="28"/>
  <c r="AH307" i="28"/>
  <c r="X307" i="28"/>
  <c r="P307" i="28"/>
  <c r="AF307" i="28"/>
  <c r="L307" i="28"/>
  <c r="AG307" i="28"/>
  <c r="V307" i="28"/>
  <c r="S307" i="28"/>
  <c r="AJ307" i="28"/>
  <c r="F307" i="28"/>
  <c r="G307" i="28"/>
  <c r="E307" i="28"/>
  <c r="Y307" i="28"/>
  <c r="Q307" i="28"/>
  <c r="AD307" i="28"/>
  <c r="K307" i="28"/>
  <c r="Z307" i="28"/>
  <c r="Z356" i="28"/>
  <c r="K356" i="28"/>
  <c r="Q356" i="28"/>
  <c r="C356" i="28"/>
  <c r="AH356" i="28"/>
  <c r="G356" i="28"/>
  <c r="T356" i="28"/>
  <c r="AI356" i="28"/>
  <c r="Y356" i="28"/>
  <c r="AE356" i="28"/>
  <c r="AJ356" i="28"/>
  <c r="M356" i="28"/>
  <c r="AF356" i="28"/>
  <c r="B356" i="28"/>
  <c r="AD356" i="28"/>
  <c r="X356" i="28"/>
  <c r="P356" i="28"/>
  <c r="R356" i="28"/>
  <c r="AG356" i="28"/>
  <c r="U356" i="28"/>
  <c r="S356" i="28"/>
  <c r="D356" i="28"/>
  <c r="N356" i="28"/>
  <c r="F356" i="28"/>
  <c r="O356" i="28"/>
  <c r="L356" i="28"/>
  <c r="E356" i="28"/>
  <c r="H356" i="28"/>
  <c r="AB356" i="28"/>
  <c r="AA356" i="28"/>
  <c r="W356" i="28"/>
  <c r="AC356" i="28"/>
  <c r="V356" i="28"/>
  <c r="D331" i="28"/>
  <c r="AG331" i="28"/>
  <c r="M331" i="28"/>
  <c r="AE331" i="28"/>
  <c r="N331" i="28"/>
  <c r="L331" i="28"/>
  <c r="AI331" i="28"/>
  <c r="F331" i="28"/>
  <c r="C331" i="28"/>
  <c r="Q331" i="28"/>
  <c r="Z331" i="28"/>
  <c r="AB331" i="28"/>
  <c r="S331" i="28"/>
  <c r="B331" i="28"/>
  <c r="X331" i="28"/>
  <c r="AH331" i="28"/>
  <c r="G331" i="28"/>
  <c r="V331" i="28"/>
  <c r="AC331" i="28"/>
  <c r="AD331" i="28"/>
  <c r="AJ331" i="28"/>
  <c r="K331" i="28"/>
  <c r="U331" i="28"/>
  <c r="W331" i="28"/>
  <c r="Y331" i="28"/>
  <c r="R331" i="28"/>
  <c r="E331" i="28"/>
  <c r="AA331" i="28"/>
  <c r="T331" i="28"/>
  <c r="P331" i="28"/>
  <c r="H331" i="28"/>
  <c r="O331" i="28"/>
  <c r="AF331" i="28"/>
  <c r="C325" i="28"/>
  <c r="X325" i="28"/>
  <c r="M325" i="28"/>
  <c r="B325" i="28"/>
  <c r="AJ325" i="28"/>
  <c r="K325" i="28"/>
  <c r="AH325" i="28"/>
  <c r="F325" i="28"/>
  <c r="U325" i="28"/>
  <c r="S325" i="28"/>
  <c r="AD325" i="28"/>
  <c r="R325" i="28"/>
  <c r="AF325" i="28"/>
  <c r="AB325" i="28"/>
  <c r="N325" i="28"/>
  <c r="AC325" i="28"/>
  <c r="G325" i="28"/>
  <c r="T325" i="28"/>
  <c r="D325" i="28"/>
  <c r="V325" i="28"/>
  <c r="P325" i="28"/>
  <c r="W325" i="28"/>
  <c r="Z325" i="28"/>
  <c r="AA325" i="28"/>
  <c r="O325" i="28"/>
  <c r="E325" i="28"/>
  <c r="H325" i="28"/>
  <c r="AG325" i="28"/>
  <c r="L325" i="28"/>
  <c r="Q325" i="28"/>
  <c r="AE325" i="28"/>
  <c r="AI325" i="28"/>
  <c r="Y325" i="28"/>
  <c r="F4" i="28"/>
  <c r="AC4" i="28"/>
  <c r="AJ4" i="28"/>
  <c r="AI4" i="28"/>
  <c r="L4" i="28"/>
  <c r="U4" i="28"/>
  <c r="K4" i="28"/>
  <c r="D4" i="28"/>
  <c r="P4" i="28"/>
  <c r="AF4" i="28"/>
  <c r="S4" i="28"/>
  <c r="Q4" i="28"/>
  <c r="Z4" i="28"/>
  <c r="N4" i="28"/>
  <c r="B4" i="28"/>
  <c r="AG4" i="28"/>
  <c r="AA4" i="28"/>
  <c r="W4" i="28"/>
  <c r="AD4" i="28"/>
  <c r="AH4" i="28"/>
  <c r="G4" i="28"/>
  <c r="M4" i="28"/>
  <c r="O4" i="28"/>
  <c r="H4" i="28"/>
  <c r="Y4" i="28"/>
  <c r="AE4" i="28"/>
  <c r="AB4" i="28"/>
  <c r="E4" i="28"/>
  <c r="C4" i="28"/>
  <c r="V4" i="28"/>
  <c r="P74" i="26"/>
  <c r="BM75" i="35"/>
  <c r="P36" i="26"/>
  <c r="BM37" i="35"/>
  <c r="BQ4" i="35"/>
  <c r="BF4" i="35" s="1"/>
  <c r="BM86" i="35"/>
  <c r="P85" i="26"/>
  <c r="P97" i="26"/>
  <c r="BM98" i="35"/>
  <c r="BQ7" i="35"/>
  <c r="BF7" i="35" s="1"/>
  <c r="BQ79" i="35"/>
  <c r="R338" i="28"/>
  <c r="U338" i="28"/>
  <c r="O338" i="28"/>
  <c r="S338" i="28"/>
  <c r="AA338" i="28"/>
  <c r="AC338" i="28"/>
  <c r="W338" i="28"/>
  <c r="Z338" i="28"/>
  <c r="L338" i="28"/>
  <c r="V338" i="28"/>
  <c r="AF338" i="28"/>
  <c r="D338" i="28"/>
  <c r="C338" i="28"/>
  <c r="P338" i="28"/>
  <c r="K338" i="28"/>
  <c r="G338" i="28"/>
  <c r="T338" i="28"/>
  <c r="AG338" i="28"/>
  <c r="AJ338" i="28"/>
  <c r="B338" i="28"/>
  <c r="X338" i="28"/>
  <c r="F338" i="28"/>
  <c r="AI338" i="28"/>
  <c r="AB338" i="28"/>
  <c r="H338" i="28"/>
  <c r="N338" i="28"/>
  <c r="Q338" i="28"/>
  <c r="AH338" i="28"/>
  <c r="Y338" i="28"/>
  <c r="AD338" i="28"/>
  <c r="AE338" i="28"/>
  <c r="M338" i="28"/>
  <c r="E338" i="28"/>
  <c r="R347" i="28"/>
  <c r="V347" i="28"/>
  <c r="X347" i="28"/>
  <c r="P347" i="28"/>
  <c r="AD347" i="28"/>
  <c r="AB347" i="28"/>
  <c r="B347" i="28"/>
  <c r="U347" i="28"/>
  <c r="M347" i="28"/>
  <c r="Y347" i="28"/>
  <c r="O347" i="28"/>
  <c r="AC347" i="28"/>
  <c r="E347" i="28"/>
  <c r="T347" i="28"/>
  <c r="C347" i="28"/>
  <c r="N347" i="28"/>
  <c r="L347" i="28"/>
  <c r="S347" i="28"/>
  <c r="F347" i="28"/>
  <c r="G347" i="28"/>
  <c r="AE347" i="28"/>
  <c r="Z347" i="28"/>
  <c r="AA347" i="28"/>
  <c r="K347" i="28"/>
  <c r="W347" i="28"/>
  <c r="AI347" i="28"/>
  <c r="D347" i="28"/>
  <c r="H347" i="28"/>
  <c r="AH347" i="28"/>
  <c r="AF347" i="28"/>
  <c r="AG347" i="28"/>
  <c r="Q347" i="28"/>
  <c r="AJ347" i="28"/>
  <c r="AH333" i="28"/>
  <c r="M333" i="28"/>
  <c r="G333" i="28"/>
  <c r="P333" i="28"/>
  <c r="S333" i="28"/>
  <c r="AB333" i="28"/>
  <c r="U333" i="28"/>
  <c r="AI333" i="28"/>
  <c r="AA333" i="28"/>
  <c r="L333" i="28"/>
  <c r="AF333" i="28"/>
  <c r="N333" i="28"/>
  <c r="B333" i="28"/>
  <c r="Z333" i="28"/>
  <c r="E333" i="28"/>
  <c r="AE333" i="28"/>
  <c r="F333" i="28"/>
  <c r="O333" i="28"/>
  <c r="H333" i="28"/>
  <c r="AG333" i="28"/>
  <c r="V333" i="28"/>
  <c r="C333" i="28"/>
  <c r="D333" i="28"/>
  <c r="AC333" i="28"/>
  <c r="X333" i="28"/>
  <c r="K333" i="28"/>
  <c r="Q333" i="28"/>
  <c r="T333" i="28"/>
  <c r="Y333" i="28"/>
  <c r="AD333" i="28"/>
  <c r="W333" i="28"/>
  <c r="AJ333" i="28"/>
  <c r="R333" i="28"/>
  <c r="AD378" i="28"/>
  <c r="P378" i="28"/>
  <c r="AJ378" i="28"/>
  <c r="B378" i="28"/>
  <c r="S378" i="28"/>
  <c r="D378" i="28"/>
  <c r="AE378" i="28"/>
  <c r="AF378" i="28"/>
  <c r="Z378" i="28"/>
  <c r="N378" i="28"/>
  <c r="R378" i="28"/>
  <c r="X378" i="28"/>
  <c r="AH378" i="28"/>
  <c r="O378" i="28"/>
  <c r="U378" i="28"/>
  <c r="V378" i="28"/>
  <c r="F378" i="28"/>
  <c r="K378" i="28"/>
  <c r="AC378" i="28"/>
  <c r="AI378" i="28"/>
  <c r="AB378" i="28"/>
  <c r="Y378" i="28"/>
  <c r="G378" i="28"/>
  <c r="H378" i="28"/>
  <c r="Q378" i="28"/>
  <c r="AA378" i="28"/>
  <c r="W378" i="28"/>
  <c r="M378" i="28"/>
  <c r="AG378" i="28"/>
  <c r="T378" i="28"/>
  <c r="C378" i="28"/>
  <c r="E378" i="28"/>
  <c r="L378" i="28"/>
  <c r="AE337" i="28"/>
  <c r="AI337" i="28"/>
  <c r="AG337" i="28"/>
  <c r="AC337" i="28"/>
  <c r="E337" i="28"/>
  <c r="Z337" i="28"/>
  <c r="U337" i="28"/>
  <c r="Y337" i="28"/>
  <c r="F337" i="28"/>
  <c r="T337" i="28"/>
  <c r="V337" i="28"/>
  <c r="K337" i="28"/>
  <c r="P337" i="28"/>
  <c r="G337" i="28"/>
  <c r="AF337" i="28"/>
  <c r="AB337" i="28"/>
  <c r="D337" i="28"/>
  <c r="N337" i="28"/>
  <c r="AJ337" i="28"/>
  <c r="S337" i="28"/>
  <c r="C337" i="28"/>
  <c r="R337" i="28"/>
  <c r="O337" i="28"/>
  <c r="M337" i="28"/>
  <c r="H337" i="28"/>
  <c r="L337" i="28"/>
  <c r="X337" i="28"/>
  <c r="B337" i="28"/>
  <c r="AD337" i="28"/>
  <c r="AH337" i="28"/>
  <c r="AA337" i="28"/>
  <c r="W337" i="28"/>
  <c r="Q337" i="28"/>
  <c r="B10" i="28"/>
  <c r="G10" i="28"/>
  <c r="E10" i="28"/>
  <c r="U10" i="28"/>
  <c r="Z10" i="28"/>
  <c r="N10" i="28"/>
  <c r="K10" i="28"/>
  <c r="AD10" i="28"/>
  <c r="AF10" i="28"/>
  <c r="Q10" i="28"/>
  <c r="AI10" i="28"/>
  <c r="H10" i="28"/>
  <c r="AC10" i="28"/>
  <c r="W10" i="28"/>
  <c r="AA10" i="28"/>
  <c r="AH10" i="28"/>
  <c r="AB10" i="28"/>
  <c r="Y10" i="28"/>
  <c r="AG10" i="28"/>
  <c r="C10" i="28"/>
  <c r="V10" i="28"/>
  <c r="F10" i="28"/>
  <c r="P10" i="28"/>
  <c r="AJ10" i="28"/>
  <c r="D10" i="28"/>
  <c r="AE10" i="28"/>
  <c r="S10" i="28"/>
  <c r="O10" i="28"/>
  <c r="L10" i="28"/>
  <c r="M10" i="28"/>
  <c r="S372" i="28"/>
  <c r="AA372" i="28"/>
  <c r="P372" i="28"/>
  <c r="F372" i="28"/>
  <c r="C372" i="28"/>
  <c r="AC372" i="28"/>
  <c r="AB372" i="28"/>
  <c r="G372" i="28"/>
  <c r="AE372" i="28"/>
  <c r="Y372" i="28"/>
  <c r="O372" i="28"/>
  <c r="M372" i="28"/>
  <c r="Z372" i="28"/>
  <c r="X372" i="28"/>
  <c r="E372" i="28"/>
  <c r="T372" i="28"/>
  <c r="AG372" i="28"/>
  <c r="K372" i="28"/>
  <c r="B372" i="28"/>
  <c r="R372" i="28"/>
  <c r="V372" i="28"/>
  <c r="AD372" i="28"/>
  <c r="AI372" i="28"/>
  <c r="Q372" i="28"/>
  <c r="U372" i="28"/>
  <c r="N372" i="28"/>
  <c r="D372" i="28"/>
  <c r="H372" i="28"/>
  <c r="W372" i="28"/>
  <c r="AJ372" i="28"/>
  <c r="AF372" i="28"/>
  <c r="AH372" i="28"/>
  <c r="L372" i="28"/>
  <c r="U304" i="28"/>
  <c r="B304" i="28"/>
  <c r="Z304" i="28"/>
  <c r="L304" i="28"/>
  <c r="AG304" i="28"/>
  <c r="AF304" i="28"/>
  <c r="K304" i="28"/>
  <c r="D304" i="28"/>
  <c r="E304" i="28"/>
  <c r="V304" i="28"/>
  <c r="R304" i="28"/>
  <c r="M304" i="28"/>
  <c r="AI304" i="28"/>
  <c r="Y304" i="28"/>
  <c r="Q304" i="28"/>
  <c r="F304" i="28"/>
  <c r="P304" i="28"/>
  <c r="AH304" i="28"/>
  <c r="AA304" i="28"/>
  <c r="W304" i="28"/>
  <c r="T304" i="28"/>
  <c r="AE304" i="28"/>
  <c r="G304" i="28"/>
  <c r="X304" i="28"/>
  <c r="AJ304" i="28"/>
  <c r="AD304" i="28"/>
  <c r="H304" i="28"/>
  <c r="S304" i="28"/>
  <c r="C304" i="28"/>
  <c r="AC304" i="28"/>
  <c r="AB304" i="28"/>
  <c r="N304" i="28"/>
  <c r="O304" i="28"/>
  <c r="P58" i="26"/>
  <c r="BM59" i="35"/>
  <c r="BQ15" i="35"/>
  <c r="BM35" i="35"/>
  <c r="P34" i="26"/>
  <c r="BM24" i="35"/>
  <c r="P23" i="26"/>
  <c r="P81" i="26"/>
  <c r="BM82" i="35"/>
  <c r="E390" i="28"/>
  <c r="P390" i="28"/>
  <c r="AI390" i="28"/>
  <c r="T390" i="28"/>
  <c r="R390" i="28"/>
  <c r="AE390" i="28"/>
  <c r="V390" i="28"/>
  <c r="AD390" i="28"/>
  <c r="AJ390" i="28"/>
  <c r="H390" i="28"/>
  <c r="W390" i="28"/>
  <c r="S390" i="28"/>
  <c r="AF390" i="28"/>
  <c r="Y390" i="28"/>
  <c r="B390" i="28"/>
  <c r="Q390" i="28"/>
  <c r="AC390" i="28"/>
  <c r="K390" i="28"/>
  <c r="U390" i="28"/>
  <c r="O390" i="28"/>
  <c r="Z390" i="28"/>
  <c r="C390" i="28"/>
  <c r="N390" i="28"/>
  <c r="L390" i="28"/>
  <c r="F390" i="28"/>
  <c r="M390" i="28"/>
  <c r="AH390" i="28"/>
  <c r="AA390" i="28"/>
  <c r="X390" i="28"/>
  <c r="AG390" i="28"/>
  <c r="AB390" i="28"/>
  <c r="D390" i="28"/>
  <c r="G390" i="28"/>
  <c r="Q399" i="28"/>
  <c r="AF399" i="28"/>
  <c r="AE399" i="28"/>
  <c r="AH399" i="28"/>
  <c r="AJ399" i="28"/>
  <c r="D399" i="28"/>
  <c r="W399" i="28"/>
  <c r="L399" i="28"/>
  <c r="O399" i="28"/>
  <c r="T399" i="28"/>
  <c r="C399" i="28"/>
  <c r="AC399" i="28"/>
  <c r="R399" i="28"/>
  <c r="F399" i="28"/>
  <c r="N399" i="28"/>
  <c r="M399" i="28"/>
  <c r="AD399" i="28"/>
  <c r="AA399" i="28"/>
  <c r="H399" i="28"/>
  <c r="U399" i="28"/>
  <c r="G399" i="28"/>
  <c r="AB399" i="28"/>
  <c r="X399" i="28"/>
  <c r="K399" i="28"/>
  <c r="S399" i="28"/>
  <c r="P399" i="28"/>
  <c r="E399" i="28"/>
  <c r="AG399" i="28"/>
  <c r="AI399" i="28"/>
  <c r="Z399" i="28"/>
  <c r="Y399" i="28"/>
  <c r="V399" i="28"/>
  <c r="B399" i="28"/>
  <c r="C353" i="28"/>
  <c r="X353" i="28"/>
  <c r="T353" i="28"/>
  <c r="S353" i="28"/>
  <c r="V353" i="28"/>
  <c r="AB353" i="28"/>
  <c r="AG353" i="28"/>
  <c r="AI353" i="28"/>
  <c r="H353" i="28"/>
  <c r="M353" i="28"/>
  <c r="AA353" i="28"/>
  <c r="Z353" i="28"/>
  <c r="Q353" i="28"/>
  <c r="G353" i="28"/>
  <c r="E353" i="28"/>
  <c r="N353" i="28"/>
  <c r="O353" i="28"/>
  <c r="AF353" i="28"/>
  <c r="F353" i="28"/>
  <c r="P353" i="28"/>
  <c r="W353" i="28"/>
  <c r="AH353" i="28"/>
  <c r="AJ353" i="28"/>
  <c r="AE353" i="28"/>
  <c r="AD353" i="28"/>
  <c r="R353" i="28"/>
  <c r="Y353" i="28"/>
  <c r="U353" i="28"/>
  <c r="L353" i="28"/>
  <c r="K353" i="28"/>
  <c r="AC353" i="28"/>
  <c r="B353" i="28"/>
  <c r="D353" i="28"/>
  <c r="W317" i="28"/>
  <c r="L317" i="28"/>
  <c r="O317" i="28"/>
  <c r="Y317" i="28"/>
  <c r="V317" i="28"/>
  <c r="E317" i="28"/>
  <c r="AG317" i="28"/>
  <c r="C317" i="28"/>
  <c r="AJ317" i="28"/>
  <c r="R317" i="28"/>
  <c r="K317" i="28"/>
  <c r="T317" i="28"/>
  <c r="AB317" i="28"/>
  <c r="S317" i="28"/>
  <c r="AA317" i="28"/>
  <c r="AC317" i="28"/>
  <c r="B317" i="28"/>
  <c r="X317" i="28"/>
  <c r="AE317" i="28"/>
  <c r="AF317" i="28"/>
  <c r="AI317" i="28"/>
  <c r="G317" i="28"/>
  <c r="F317" i="28"/>
  <c r="AD317" i="28"/>
  <c r="N317" i="28"/>
  <c r="D317" i="28"/>
  <c r="U317" i="28"/>
  <c r="M317" i="28"/>
  <c r="AH317" i="28"/>
  <c r="Z317" i="28"/>
  <c r="P317" i="28"/>
  <c r="H317" i="28"/>
  <c r="Q317" i="28"/>
  <c r="B329" i="28"/>
  <c r="P329" i="28"/>
  <c r="Q329" i="28"/>
  <c r="O329" i="28"/>
  <c r="AI329" i="28"/>
  <c r="T329" i="28"/>
  <c r="AJ329" i="28"/>
  <c r="N329" i="28"/>
  <c r="AH329" i="28"/>
  <c r="Y329" i="28"/>
  <c r="AE329" i="28"/>
  <c r="Z329" i="28"/>
  <c r="H329" i="28"/>
  <c r="K329" i="28"/>
  <c r="E329" i="28"/>
  <c r="M329" i="28"/>
  <c r="AF329" i="28"/>
  <c r="S329" i="28"/>
  <c r="U329" i="28"/>
  <c r="D329" i="28"/>
  <c r="C329" i="28"/>
  <c r="L329" i="28"/>
  <c r="AC329" i="28"/>
  <c r="AG329" i="28"/>
  <c r="F329" i="28"/>
  <c r="V329" i="28"/>
  <c r="W329" i="28"/>
  <c r="R329" i="28"/>
  <c r="AD329" i="28"/>
  <c r="X329" i="28"/>
  <c r="AB329" i="28"/>
  <c r="AA329" i="28"/>
  <c r="G329" i="28"/>
  <c r="AA306" i="28"/>
  <c r="AF306" i="28"/>
  <c r="S306" i="28"/>
  <c r="AE306" i="28"/>
  <c r="F306" i="28"/>
  <c r="U306" i="28"/>
  <c r="AG306" i="28"/>
  <c r="Z306" i="28"/>
  <c r="B306" i="28"/>
  <c r="Y306" i="28"/>
  <c r="P306" i="28"/>
  <c r="C306" i="28"/>
  <c r="AH306" i="28"/>
  <c r="AC306" i="28"/>
  <c r="M306" i="28"/>
  <c r="D306" i="28"/>
  <c r="N306" i="28"/>
  <c r="AD306" i="28"/>
  <c r="T306" i="28"/>
  <c r="W306" i="28"/>
  <c r="E306" i="28"/>
  <c r="V306" i="28"/>
  <c r="G306" i="28"/>
  <c r="AB306" i="28"/>
  <c r="AI306" i="28"/>
  <c r="Q306" i="28"/>
  <c r="R306" i="28"/>
  <c r="L306" i="28"/>
  <c r="H306" i="28"/>
  <c r="X306" i="28"/>
  <c r="AJ306" i="28"/>
  <c r="K306" i="28"/>
  <c r="O306" i="28"/>
  <c r="AA397" i="28"/>
  <c r="S397" i="28"/>
  <c r="U397" i="28"/>
  <c r="E397" i="28"/>
  <c r="O397" i="28"/>
  <c r="AI397" i="28"/>
  <c r="M397" i="28"/>
  <c r="AH397" i="28"/>
  <c r="W397" i="28"/>
  <c r="F397" i="28"/>
  <c r="AB397" i="28"/>
  <c r="AF397" i="28"/>
  <c r="AC397" i="28"/>
  <c r="AE397" i="28"/>
  <c r="L397" i="28"/>
  <c r="G397" i="28"/>
  <c r="Q397" i="28"/>
  <c r="AG397" i="28"/>
  <c r="AD397" i="28"/>
  <c r="C397" i="28"/>
  <c r="Y397" i="28"/>
  <c r="H397" i="28"/>
  <c r="AJ397" i="28"/>
  <c r="X397" i="28"/>
  <c r="B397" i="28"/>
  <c r="P397" i="28"/>
  <c r="K397" i="28"/>
  <c r="D397" i="28"/>
  <c r="Z397" i="28"/>
  <c r="R397" i="28"/>
  <c r="V397" i="28"/>
  <c r="N397" i="28"/>
  <c r="T397" i="28"/>
  <c r="T321" i="28"/>
  <c r="AA321" i="28"/>
  <c r="W321" i="28"/>
  <c r="L321" i="28"/>
  <c r="Z321" i="28"/>
  <c r="F321" i="28"/>
  <c r="AH321" i="28"/>
  <c r="Y321" i="28"/>
  <c r="C321" i="28"/>
  <c r="K321" i="28"/>
  <c r="D321" i="28"/>
  <c r="P321" i="28"/>
  <c r="AF321" i="28"/>
  <c r="B321" i="28"/>
  <c r="G321" i="28"/>
  <c r="N321" i="28"/>
  <c r="U321" i="28"/>
  <c r="AD321" i="28"/>
  <c r="Q321" i="28"/>
  <c r="AI321" i="28"/>
  <c r="AC321" i="28"/>
  <c r="AE321" i="28"/>
  <c r="X321" i="28"/>
  <c r="H321" i="28"/>
  <c r="R321" i="28"/>
  <c r="AB321" i="28"/>
  <c r="S321" i="28"/>
  <c r="M321" i="28"/>
  <c r="V321" i="28"/>
  <c r="E321" i="28"/>
  <c r="AG321" i="28"/>
  <c r="AJ321" i="28"/>
  <c r="O321" i="28"/>
  <c r="D7" i="28"/>
  <c r="AA7" i="28"/>
  <c r="AC7" i="28"/>
  <c r="AE7" i="28"/>
  <c r="AJ7" i="28"/>
  <c r="N7" i="28"/>
  <c r="AG7" i="28"/>
  <c r="P7" i="28"/>
  <c r="M7" i="28"/>
  <c r="L7" i="28"/>
  <c r="O7" i="28"/>
  <c r="AH7" i="28"/>
  <c r="F7" i="28"/>
  <c r="Q7" i="28"/>
  <c r="S7" i="28"/>
  <c r="AD7" i="28"/>
  <c r="Z7" i="28"/>
  <c r="B7" i="28"/>
  <c r="G7" i="28"/>
  <c r="U7" i="28"/>
  <c r="E7" i="28"/>
  <c r="H7" i="28"/>
  <c r="AF7" i="28"/>
  <c r="C7" i="28"/>
  <c r="V7" i="28"/>
  <c r="W7" i="28"/>
  <c r="AB7" i="28"/>
  <c r="Y7" i="28"/>
  <c r="AI7" i="28"/>
  <c r="K7" i="28"/>
  <c r="BQ81" i="35"/>
  <c r="BQ24" i="35"/>
  <c r="BQ14" i="35"/>
  <c r="P55" i="26"/>
  <c r="BM56" i="35"/>
  <c r="BQ86" i="35"/>
  <c r="P86" i="26"/>
  <c r="BM87" i="35"/>
  <c r="BQ22" i="35"/>
  <c r="P52" i="26"/>
  <c r="BM53" i="35"/>
  <c r="BQ29" i="35"/>
  <c r="P89" i="26"/>
  <c r="BM90" i="35"/>
  <c r="C387" i="28"/>
  <c r="U387" i="28"/>
  <c r="X387" i="28"/>
  <c r="N387" i="28"/>
  <c r="M387" i="28"/>
  <c r="F387" i="28"/>
  <c r="AC387" i="28"/>
  <c r="Y387" i="28"/>
  <c r="AF387" i="28"/>
  <c r="AH387" i="28"/>
  <c r="AA387" i="28"/>
  <c r="K387" i="28"/>
  <c r="AB387" i="28"/>
  <c r="G387" i="28"/>
  <c r="S387" i="28"/>
  <c r="H387" i="28"/>
  <c r="AI387" i="28"/>
  <c r="T387" i="28"/>
  <c r="O387" i="28"/>
  <c r="Q387" i="28"/>
  <c r="D387" i="28"/>
  <c r="AJ387" i="28"/>
  <c r="Z387" i="28"/>
  <c r="B387" i="28"/>
  <c r="AD387" i="28"/>
  <c r="P387" i="28"/>
  <c r="R387" i="28"/>
  <c r="AG387" i="28"/>
  <c r="E387" i="28"/>
  <c r="L387" i="28"/>
  <c r="W387" i="28"/>
  <c r="AE387" i="28"/>
  <c r="V387" i="28"/>
  <c r="AA344" i="28"/>
  <c r="H344" i="28"/>
  <c r="G344" i="28"/>
  <c r="AF344" i="28"/>
  <c r="AI344" i="28"/>
  <c r="AJ344" i="28"/>
  <c r="AE344" i="28"/>
  <c r="X344" i="28"/>
  <c r="R344" i="28"/>
  <c r="AG344" i="28"/>
  <c r="V344" i="28"/>
  <c r="Q344" i="28"/>
  <c r="T344" i="28"/>
  <c r="C344" i="28"/>
  <c r="B344" i="28"/>
  <c r="F344" i="28"/>
  <c r="AD344" i="28"/>
  <c r="W344" i="28"/>
  <c r="E344" i="28"/>
  <c r="D344" i="28"/>
  <c r="AC344" i="28"/>
  <c r="Y344" i="28"/>
  <c r="M344" i="28"/>
  <c r="U344" i="28"/>
  <c r="P344" i="28"/>
  <c r="L344" i="28"/>
  <c r="S344" i="28"/>
  <c r="AB344" i="28"/>
  <c r="N344" i="28"/>
  <c r="K344" i="28"/>
  <c r="AH344" i="28"/>
  <c r="O344" i="28"/>
  <c r="Z344" i="28"/>
  <c r="AJ369" i="28"/>
  <c r="X369" i="28"/>
  <c r="AF369" i="28"/>
  <c r="AI369" i="28"/>
  <c r="B369" i="28"/>
  <c r="AG369" i="28"/>
  <c r="AB369" i="28"/>
  <c r="H369" i="28"/>
  <c r="R369" i="28"/>
  <c r="G369" i="28"/>
  <c r="Z369" i="28"/>
  <c r="AD369" i="28"/>
  <c r="F369" i="28"/>
  <c r="Y369" i="28"/>
  <c r="K369" i="28"/>
  <c r="AE369" i="28"/>
  <c r="AH369" i="28"/>
  <c r="W369" i="28"/>
  <c r="AC369" i="28"/>
  <c r="E369" i="28"/>
  <c r="M369" i="28"/>
  <c r="P369" i="28"/>
  <c r="Q369" i="28"/>
  <c r="T369" i="28"/>
  <c r="V369" i="28"/>
  <c r="S369" i="28"/>
  <c r="U369" i="28"/>
  <c r="L369" i="28"/>
  <c r="O369" i="28"/>
  <c r="D369" i="28"/>
  <c r="C369" i="28"/>
  <c r="N369" i="28"/>
  <c r="AA369" i="28"/>
  <c r="AD323" i="28"/>
  <c r="Y323" i="28"/>
  <c r="E323" i="28"/>
  <c r="AJ323" i="28"/>
  <c r="P323" i="28"/>
  <c r="AE323" i="28"/>
  <c r="O323" i="28"/>
  <c r="AA323" i="28"/>
  <c r="V323" i="28"/>
  <c r="G323" i="28"/>
  <c r="L323" i="28"/>
  <c r="AI323" i="28"/>
  <c r="W323" i="28"/>
  <c r="AG323" i="28"/>
  <c r="T323" i="28"/>
  <c r="S323" i="28"/>
  <c r="B323" i="28"/>
  <c r="H323" i="28"/>
  <c r="AB323" i="28"/>
  <c r="AF323" i="28"/>
  <c r="K323" i="28"/>
  <c r="U323" i="28"/>
  <c r="AC323" i="28"/>
  <c r="D323" i="28"/>
  <c r="Q323" i="28"/>
  <c r="R323" i="28"/>
  <c r="X323" i="28"/>
  <c r="N323" i="28"/>
  <c r="M323" i="28"/>
  <c r="AH323" i="28"/>
  <c r="C323" i="28"/>
  <c r="Z323" i="28"/>
  <c r="F323" i="28"/>
  <c r="V2" i="28"/>
  <c r="G2" i="28"/>
  <c r="F2" i="28"/>
  <c r="N2" i="28"/>
  <c r="AJ2" i="28"/>
  <c r="E2" i="28"/>
  <c r="AF2" i="28"/>
  <c r="AE2" i="28"/>
  <c r="U2" i="28"/>
  <c r="O2" i="28"/>
  <c r="P2" i="28"/>
  <c r="AC2" i="28"/>
  <c r="AD2" i="28"/>
  <c r="K2" i="28"/>
  <c r="AH2" i="28"/>
  <c r="W2" i="28"/>
  <c r="D2" i="28"/>
  <c r="Q2" i="28"/>
  <c r="S2" i="28"/>
  <c r="C2" i="28"/>
  <c r="AG2" i="28"/>
  <c r="Y2" i="28"/>
  <c r="AA2" i="28"/>
  <c r="H2" i="28"/>
  <c r="AB2" i="28"/>
  <c r="Z2" i="28"/>
  <c r="B2" i="28"/>
  <c r="L2" i="28"/>
  <c r="M2" i="28"/>
  <c r="AI2" i="28"/>
  <c r="BQ80" i="35"/>
  <c r="BM97" i="35"/>
  <c r="P96" i="26"/>
  <c r="P44" i="26"/>
  <c r="BM45" i="35"/>
  <c r="BQ96" i="35"/>
  <c r="BM89" i="35"/>
  <c r="P88" i="26"/>
  <c r="P50" i="26"/>
  <c r="BM51" i="35"/>
  <c r="M394" i="28"/>
  <c r="E394" i="28"/>
  <c r="AG394" i="28"/>
  <c r="AJ394" i="28"/>
  <c r="D394" i="28"/>
  <c r="AH394" i="28"/>
  <c r="O394" i="28"/>
  <c r="X394" i="28"/>
  <c r="AD394" i="28"/>
  <c r="U394" i="28"/>
  <c r="K394" i="28"/>
  <c r="AF394" i="28"/>
  <c r="P394" i="28"/>
  <c r="AB394" i="28"/>
  <c r="L394" i="28"/>
  <c r="H394" i="28"/>
  <c r="AE394" i="28"/>
  <c r="C394" i="28"/>
  <c r="W394" i="28"/>
  <c r="F394" i="28"/>
  <c r="AI394" i="28"/>
  <c r="S394" i="28"/>
  <c r="Y394" i="28"/>
  <c r="R394" i="28"/>
  <c r="AC394" i="28"/>
  <c r="G394" i="28"/>
  <c r="Q394" i="28"/>
  <c r="V394" i="28"/>
  <c r="N394" i="28"/>
  <c r="Z394" i="28"/>
  <c r="B394" i="28"/>
  <c r="T394" i="28"/>
  <c r="AA394" i="28"/>
  <c r="Z336" i="28"/>
  <c r="H336" i="28"/>
  <c r="AJ336" i="28"/>
  <c r="AG336" i="28"/>
  <c r="AF336" i="28"/>
  <c r="N336" i="28"/>
  <c r="AB336" i="28"/>
  <c r="G336" i="28"/>
  <c r="AH336" i="28"/>
  <c r="B336" i="28"/>
  <c r="O336" i="28"/>
  <c r="AE336" i="28"/>
  <c r="C336" i="28"/>
  <c r="S336" i="28"/>
  <c r="X336" i="28"/>
  <c r="M336" i="28"/>
  <c r="P336" i="28"/>
  <c r="R336" i="28"/>
  <c r="AC336" i="28"/>
  <c r="Q336" i="28"/>
  <c r="D336" i="28"/>
  <c r="K336" i="28"/>
  <c r="V336" i="28"/>
  <c r="AA336" i="28"/>
  <c r="AD336" i="28"/>
  <c r="AI336" i="28"/>
  <c r="E336" i="28"/>
  <c r="T336" i="28"/>
  <c r="Y336" i="28"/>
  <c r="W336" i="28"/>
  <c r="L336" i="28"/>
  <c r="U336" i="28"/>
  <c r="F336" i="28"/>
  <c r="AB389" i="28"/>
  <c r="Z389" i="28"/>
  <c r="AG389" i="28"/>
  <c r="AC389" i="28"/>
  <c r="AA389" i="28"/>
  <c r="B389" i="28"/>
  <c r="AF389" i="28"/>
  <c r="X389" i="28"/>
  <c r="L389" i="28"/>
  <c r="D389" i="28"/>
  <c r="N389" i="28"/>
  <c r="K389" i="28"/>
  <c r="S389" i="28"/>
  <c r="U389" i="28"/>
  <c r="T389" i="28"/>
  <c r="W389" i="28"/>
  <c r="Y389" i="28"/>
  <c r="AE389" i="28"/>
  <c r="AJ389" i="28"/>
  <c r="H389" i="28"/>
  <c r="G389" i="28"/>
  <c r="R389" i="28"/>
  <c r="AI389" i="28"/>
  <c r="O389" i="28"/>
  <c r="E389" i="28"/>
  <c r="M389" i="28"/>
  <c r="Q389" i="28"/>
  <c r="F389" i="28"/>
  <c r="AD389" i="28"/>
  <c r="C389" i="28"/>
  <c r="P389" i="28"/>
  <c r="AH389" i="28"/>
  <c r="V389" i="28"/>
  <c r="P351" i="28"/>
  <c r="R351" i="28"/>
  <c r="F351" i="28"/>
  <c r="AD351" i="28"/>
  <c r="U351" i="28"/>
  <c r="AB351" i="28"/>
  <c r="M351" i="28"/>
  <c r="K351" i="28"/>
  <c r="Y351" i="28"/>
  <c r="O351" i="28"/>
  <c r="AC351" i="28"/>
  <c r="D351" i="28"/>
  <c r="AF351" i="28"/>
  <c r="H351" i="28"/>
  <c r="AA351" i="28"/>
  <c r="AE351" i="28"/>
  <c r="X351" i="28"/>
  <c r="G351" i="28"/>
  <c r="C351" i="28"/>
  <c r="Q351" i="28"/>
  <c r="S351" i="28"/>
  <c r="N351" i="28"/>
  <c r="L351" i="28"/>
  <c r="W351" i="28"/>
  <c r="E351" i="28"/>
  <c r="V351" i="28"/>
  <c r="AG351" i="28"/>
  <c r="Z351" i="28"/>
  <c r="AH351" i="28"/>
  <c r="B351" i="28"/>
  <c r="T351" i="28"/>
  <c r="AI351" i="28"/>
  <c r="AJ351" i="28"/>
  <c r="O350" i="28"/>
  <c r="U350" i="28"/>
  <c r="AJ350" i="28"/>
  <c r="F350" i="28"/>
  <c r="AI350" i="28"/>
  <c r="D350" i="28"/>
  <c r="L350" i="28"/>
  <c r="Q350" i="28"/>
  <c r="AH350" i="28"/>
  <c r="C350" i="28"/>
  <c r="E350" i="28"/>
  <c r="N350" i="28"/>
  <c r="AG350" i="28"/>
  <c r="H350" i="28"/>
  <c r="M350" i="28"/>
  <c r="S350" i="28"/>
  <c r="R350" i="28"/>
  <c r="P350" i="28"/>
  <c r="K350" i="28"/>
  <c r="AC350" i="28"/>
  <c r="W350" i="28"/>
  <c r="AE350" i="28"/>
  <c r="G350" i="28"/>
  <c r="AD350" i="28"/>
  <c r="AA350" i="28"/>
  <c r="AB350" i="28"/>
  <c r="AF350" i="28"/>
  <c r="Z350" i="28"/>
  <c r="T350" i="28"/>
  <c r="B350" i="28"/>
  <c r="Y350" i="28"/>
  <c r="X350" i="28"/>
  <c r="V350" i="28"/>
  <c r="AD316" i="28"/>
  <c r="AH316" i="28"/>
  <c r="P316" i="28"/>
  <c r="B316" i="28"/>
  <c r="L316" i="28"/>
  <c r="S316" i="28"/>
  <c r="V316" i="28"/>
  <c r="AE316" i="28"/>
  <c r="F316" i="28"/>
  <c r="Q316" i="28"/>
  <c r="U316" i="28"/>
  <c r="AB316" i="28"/>
  <c r="K316" i="28"/>
  <c r="W316" i="28"/>
  <c r="E316" i="28"/>
  <c r="AI316" i="28"/>
  <c r="R316" i="28"/>
  <c r="T316" i="28"/>
  <c r="AG316" i="28"/>
  <c r="H316" i="28"/>
  <c r="Y316" i="28"/>
  <c r="AF316" i="28"/>
  <c r="AJ316" i="28"/>
  <c r="D316" i="28"/>
  <c r="M316" i="28"/>
  <c r="AC316" i="28"/>
  <c r="C316" i="28"/>
  <c r="N316" i="28"/>
  <c r="AA316" i="28"/>
  <c r="X316" i="28"/>
  <c r="G316" i="28"/>
  <c r="Z316" i="28"/>
  <c r="O316" i="28"/>
  <c r="P313" i="28"/>
  <c r="AE313" i="28"/>
  <c r="Y313" i="28"/>
  <c r="S313" i="28"/>
  <c r="M313" i="28"/>
  <c r="Q313" i="28"/>
  <c r="L313" i="28"/>
  <c r="E313" i="28"/>
  <c r="N313" i="28"/>
  <c r="F313" i="28"/>
  <c r="AJ313" i="28"/>
  <c r="C313" i="28"/>
  <c r="H313" i="28"/>
  <c r="R313" i="28"/>
  <c r="U313" i="28"/>
  <c r="AF313" i="28"/>
  <c r="Z313" i="28"/>
  <c r="AI313" i="28"/>
  <c r="X313" i="28"/>
  <c r="AC313" i="28"/>
  <c r="AG313" i="28"/>
  <c r="G313" i="28"/>
  <c r="AD313" i="28"/>
  <c r="T313" i="28"/>
  <c r="V313" i="28"/>
  <c r="AA313" i="28"/>
  <c r="AB313" i="28"/>
  <c r="B313" i="28"/>
  <c r="AH313" i="28"/>
  <c r="W313" i="28"/>
  <c r="D313" i="28"/>
  <c r="K313" i="28"/>
  <c r="O313" i="28"/>
  <c r="BQ51" i="35"/>
  <c r="BQ40" i="35"/>
  <c r="BQ88" i="35"/>
  <c r="BQ36" i="35"/>
  <c r="P72" i="26"/>
  <c r="BM73" i="35"/>
  <c r="P77" i="26"/>
  <c r="BM78" i="35"/>
  <c r="P93" i="26"/>
  <c r="BM94" i="35"/>
  <c r="BM10" i="35"/>
  <c r="BE10" i="35" s="1"/>
  <c r="BQ94" i="35"/>
  <c r="AC363" i="28"/>
  <c r="AE363" i="28"/>
  <c r="S363" i="28"/>
  <c r="C363" i="28"/>
  <c r="E363" i="28"/>
  <c r="AF363" i="28"/>
  <c r="M363" i="28"/>
  <c r="V363" i="28"/>
  <c r="AI363" i="28"/>
  <c r="Y363" i="28"/>
  <c r="P363" i="28"/>
  <c r="T363" i="28"/>
  <c r="N363" i="28"/>
  <c r="G363" i="28"/>
  <c r="K363" i="28"/>
  <c r="AJ363" i="28"/>
  <c r="B363" i="28"/>
  <c r="U363" i="28"/>
  <c r="Q363" i="28"/>
  <c r="AB363" i="28"/>
  <c r="AH363" i="28"/>
  <c r="O363" i="28"/>
  <c r="AG363" i="28"/>
  <c r="L363" i="28"/>
  <c r="F363" i="28"/>
  <c r="H363" i="28"/>
  <c r="D363" i="28"/>
  <c r="AA363" i="28"/>
  <c r="R363" i="28"/>
  <c r="W363" i="28"/>
  <c r="AD363" i="28"/>
  <c r="Z363" i="28"/>
  <c r="X363" i="28"/>
  <c r="W382" i="28"/>
  <c r="Z382" i="28"/>
  <c r="AD382" i="28"/>
  <c r="E382" i="28"/>
  <c r="N382" i="28"/>
  <c r="C382" i="28"/>
  <c r="U382" i="28"/>
  <c r="F382" i="28"/>
  <c r="H382" i="28"/>
  <c r="AH382" i="28"/>
  <c r="AJ382" i="28"/>
  <c r="Y382" i="28"/>
  <c r="AA382" i="28"/>
  <c r="AB382" i="28"/>
  <c r="B382" i="28"/>
  <c r="AC382" i="28"/>
  <c r="AF382" i="28"/>
  <c r="AE382" i="28"/>
  <c r="AI382" i="28"/>
  <c r="P382" i="28"/>
  <c r="D382" i="28"/>
  <c r="M382" i="28"/>
  <c r="S382" i="28"/>
  <c r="AG382" i="28"/>
  <c r="T382" i="28"/>
  <c r="Q382" i="28"/>
  <c r="R382" i="28"/>
  <c r="L382" i="28"/>
  <c r="O382" i="28"/>
  <c r="X382" i="28"/>
  <c r="G382" i="28"/>
  <c r="K382" i="28"/>
  <c r="V382" i="28"/>
  <c r="Y362" i="28"/>
  <c r="W362" i="28"/>
  <c r="C362" i="28"/>
  <c r="AF362" i="28"/>
  <c r="X362" i="28"/>
  <c r="AH362" i="28"/>
  <c r="F362" i="28"/>
  <c r="AD362" i="28"/>
  <c r="R362" i="28"/>
  <c r="D362" i="28"/>
  <c r="AJ362" i="28"/>
  <c r="N362" i="28"/>
  <c r="B362" i="28"/>
  <c r="Z362" i="28"/>
  <c r="H362" i="28"/>
  <c r="K362" i="28"/>
  <c r="AE362" i="28"/>
  <c r="T362" i="28"/>
  <c r="AA362" i="28"/>
  <c r="P362" i="28"/>
  <c r="U362" i="28"/>
  <c r="M362" i="28"/>
  <c r="V362" i="28"/>
  <c r="AC362" i="28"/>
  <c r="Q362" i="28"/>
  <c r="AI362" i="28"/>
  <c r="E362" i="28"/>
  <c r="O362" i="28"/>
  <c r="G362" i="28"/>
  <c r="AB362" i="28"/>
  <c r="L362" i="28"/>
  <c r="S362" i="28"/>
  <c r="AG362" i="28"/>
  <c r="AF392" i="28"/>
  <c r="K392" i="28"/>
  <c r="H392" i="28"/>
  <c r="U392" i="28"/>
  <c r="T392" i="28"/>
  <c r="Q392" i="28"/>
  <c r="O392" i="28"/>
  <c r="S392" i="28"/>
  <c r="AA392" i="28"/>
  <c r="AG392" i="28"/>
  <c r="E392" i="28"/>
  <c r="M392" i="28"/>
  <c r="AE392" i="28"/>
  <c r="Z392" i="28"/>
  <c r="AJ392" i="28"/>
  <c r="AH392" i="28"/>
  <c r="L392" i="28"/>
  <c r="W392" i="28"/>
  <c r="D392" i="28"/>
  <c r="V392" i="28"/>
  <c r="P392" i="28"/>
  <c r="B392" i="28"/>
  <c r="G392" i="28"/>
  <c r="AI392" i="28"/>
  <c r="F392" i="28"/>
  <c r="C392" i="28"/>
  <c r="AB392" i="28"/>
  <c r="Y392" i="28"/>
  <c r="AC392" i="28"/>
  <c r="R392" i="28"/>
  <c r="N392" i="28"/>
  <c r="X392" i="28"/>
  <c r="AD392" i="28"/>
  <c r="S388" i="28"/>
  <c r="T388" i="28"/>
  <c r="R388" i="28"/>
  <c r="D388" i="28"/>
  <c r="E388" i="28"/>
  <c r="B388" i="28"/>
  <c r="AA388" i="28"/>
  <c r="U388" i="28"/>
  <c r="AB388" i="28"/>
  <c r="X388" i="28"/>
  <c r="AE388" i="28"/>
  <c r="K388" i="28"/>
  <c r="AD388" i="28"/>
  <c r="O388" i="28"/>
  <c r="AG388" i="28"/>
  <c r="AI388" i="28"/>
  <c r="P388" i="28"/>
  <c r="AC388" i="28"/>
  <c r="AF388" i="28"/>
  <c r="W388" i="28"/>
  <c r="V388" i="28"/>
  <c r="H388" i="28"/>
  <c r="N388" i="28"/>
  <c r="AJ388" i="28"/>
  <c r="M388" i="28"/>
  <c r="Z388" i="28"/>
  <c r="AH388" i="28"/>
  <c r="C388" i="28"/>
  <c r="Q388" i="28"/>
  <c r="L388" i="28"/>
  <c r="G388" i="28"/>
  <c r="F388" i="28"/>
  <c r="Y388" i="28"/>
  <c r="U360" i="28"/>
  <c r="P360" i="28"/>
  <c r="AH360" i="28"/>
  <c r="S360" i="28"/>
  <c r="AB360" i="28"/>
  <c r="AC360" i="28"/>
  <c r="W360" i="28"/>
  <c r="AA360" i="28"/>
  <c r="O360" i="28"/>
  <c r="F360" i="28"/>
  <c r="M360" i="28"/>
  <c r="L360" i="28"/>
  <c r="T360" i="28"/>
  <c r="V360" i="28"/>
  <c r="Z360" i="28"/>
  <c r="B360" i="28"/>
  <c r="R360" i="28"/>
  <c r="K360" i="28"/>
  <c r="AF360" i="28"/>
  <c r="H360" i="28"/>
  <c r="AJ360" i="28"/>
  <c r="AD360" i="28"/>
  <c r="E360" i="28"/>
  <c r="N360" i="28"/>
  <c r="Q360" i="28"/>
  <c r="AI360" i="28"/>
  <c r="Y360" i="28"/>
  <c r="D360" i="28"/>
  <c r="X360" i="28"/>
  <c r="AG360" i="28"/>
  <c r="C360" i="28"/>
  <c r="AE360" i="28"/>
  <c r="G360" i="28"/>
  <c r="AA359" i="28"/>
  <c r="N359" i="28"/>
  <c r="Q359" i="28"/>
  <c r="U359" i="28"/>
  <c r="W359" i="28"/>
  <c r="F359" i="28"/>
  <c r="AH359" i="28"/>
  <c r="AF359" i="28"/>
  <c r="L359" i="28"/>
  <c r="AD359" i="28"/>
  <c r="AB359" i="28"/>
  <c r="T359" i="28"/>
  <c r="B359" i="28"/>
  <c r="X359" i="28"/>
  <c r="K359" i="28"/>
  <c r="M359" i="28"/>
  <c r="C359" i="28"/>
  <c r="S359" i="28"/>
  <c r="E359" i="28"/>
  <c r="AI359" i="28"/>
  <c r="AJ359" i="28"/>
  <c r="V359" i="28"/>
  <c r="D359" i="28"/>
  <c r="O359" i="28"/>
  <c r="Z359" i="28"/>
  <c r="AC359" i="28"/>
  <c r="P359" i="28"/>
  <c r="AE359" i="28"/>
  <c r="G359" i="28"/>
  <c r="AG359" i="28"/>
  <c r="R359" i="28"/>
  <c r="H359" i="28"/>
  <c r="Y359" i="28"/>
  <c r="BQ20" i="35"/>
  <c r="P36" i="27" l="1"/>
  <c r="P236" i="20" s="1"/>
  <c r="R236" i="20" s="1"/>
  <c r="P66" i="27"/>
  <c r="P266" i="20" s="1"/>
  <c r="R266" i="20" s="1"/>
  <c r="P127" i="19"/>
  <c r="P82" i="27"/>
  <c r="P282" i="20" s="1"/>
  <c r="R282" i="20" s="1"/>
  <c r="P128" i="19"/>
  <c r="P120" i="19"/>
  <c r="P167" i="19"/>
  <c r="P196" i="19"/>
  <c r="P141" i="19"/>
  <c r="P116" i="19"/>
  <c r="BG11" i="35"/>
  <c r="P10" i="26" s="1"/>
  <c r="P9" i="27" s="1"/>
  <c r="P209" i="20" s="1"/>
  <c r="BG10" i="35"/>
  <c r="P9" i="26" s="1"/>
  <c r="P8" i="27" s="1"/>
  <c r="P208" i="20" s="1"/>
  <c r="P10" i="27"/>
  <c r="P210" i="20" s="1"/>
  <c r="R210" i="20" s="1"/>
  <c r="P112" i="19"/>
  <c r="V18" i="28"/>
  <c r="X18" i="28"/>
  <c r="V17" i="28"/>
  <c r="V16" i="28"/>
  <c r="A5" i="39"/>
  <c r="A3" i="39"/>
  <c r="A4" i="39"/>
  <c r="BG9" i="35"/>
  <c r="P8" i="26" s="1"/>
  <c r="P109" i="19" s="1"/>
  <c r="BG7" i="35"/>
  <c r="P6" i="26" s="1"/>
  <c r="P5" i="27" s="1"/>
  <c r="P205" i="20" s="1"/>
  <c r="R205" i="20" s="1"/>
  <c r="P5" i="36"/>
  <c r="O5" i="39" s="1"/>
  <c r="M5" i="39"/>
  <c r="V15" i="28"/>
  <c r="V14" i="28"/>
  <c r="V13" i="28"/>
  <c r="V12" i="28"/>
  <c r="P148" i="19"/>
  <c r="P113" i="19"/>
  <c r="P191" i="19"/>
  <c r="P195" i="19"/>
  <c r="P172" i="19"/>
  <c r="P17" i="27"/>
  <c r="P217" i="20" s="1"/>
  <c r="R217" i="20" s="1"/>
  <c r="V202" i="20"/>
  <c r="X12" i="28" s="1"/>
  <c r="V3" i="28"/>
  <c r="P150" i="19"/>
  <c r="P22" i="27"/>
  <c r="P222" i="20" s="1"/>
  <c r="R222" i="20" s="1"/>
  <c r="P124" i="19"/>
  <c r="P12" i="27"/>
  <c r="P212" i="20" s="1"/>
  <c r="P114" i="19"/>
  <c r="P81" i="27"/>
  <c r="P281" i="20" s="1"/>
  <c r="R281" i="20" s="1"/>
  <c r="P183" i="19"/>
  <c r="P77" i="27"/>
  <c r="P277" i="20" s="1"/>
  <c r="R277" i="20" s="1"/>
  <c r="P179" i="19"/>
  <c r="P28" i="27"/>
  <c r="P228" i="20" s="1"/>
  <c r="R228" i="20" s="1"/>
  <c r="P130" i="19"/>
  <c r="P73" i="27"/>
  <c r="P273" i="20" s="1"/>
  <c r="R273" i="20" s="1"/>
  <c r="P175" i="19"/>
  <c r="P52" i="27"/>
  <c r="P252" i="20" s="1"/>
  <c r="R252" i="20" s="1"/>
  <c r="P154" i="19"/>
  <c r="P69" i="27"/>
  <c r="P269" i="20" s="1"/>
  <c r="R269" i="20" s="1"/>
  <c r="P171" i="19"/>
  <c r="P67" i="27"/>
  <c r="P267" i="20" s="1"/>
  <c r="R267" i="20" s="1"/>
  <c r="P169" i="19"/>
  <c r="P90" i="27"/>
  <c r="P290" i="20" s="1"/>
  <c r="R290" i="20" s="1"/>
  <c r="P192" i="19"/>
  <c r="P33" i="27"/>
  <c r="P233" i="20" s="1"/>
  <c r="R233" i="20" s="1"/>
  <c r="P135" i="19"/>
  <c r="P64" i="27"/>
  <c r="P264" i="20" s="1"/>
  <c r="R264" i="20" s="1"/>
  <c r="P166" i="19"/>
  <c r="P15" i="27"/>
  <c r="P215" i="20" s="1"/>
  <c r="P117" i="19"/>
  <c r="P41" i="27"/>
  <c r="P241" i="20" s="1"/>
  <c r="R241" i="20" s="1"/>
  <c r="P143" i="19"/>
  <c r="P31" i="27"/>
  <c r="P231" i="20" s="1"/>
  <c r="R231" i="20" s="1"/>
  <c r="P133" i="19"/>
  <c r="P83" i="27"/>
  <c r="P283" i="20" s="1"/>
  <c r="R283" i="20" s="1"/>
  <c r="P185" i="19"/>
  <c r="P92" i="27"/>
  <c r="P292" i="20" s="1"/>
  <c r="R292" i="20" s="1"/>
  <c r="P194" i="19"/>
  <c r="P43" i="27"/>
  <c r="P243" i="20" s="1"/>
  <c r="R243" i="20" s="1"/>
  <c r="P145" i="19"/>
  <c r="P51" i="27"/>
  <c r="P251" i="20" s="1"/>
  <c r="R251" i="20" s="1"/>
  <c r="P153" i="19"/>
  <c r="P68" i="27"/>
  <c r="P268" i="20" s="1"/>
  <c r="R268" i="20" s="1"/>
  <c r="P170" i="19"/>
  <c r="P95" i="27"/>
  <c r="P295" i="20" s="1"/>
  <c r="R295" i="20" s="1"/>
  <c r="P197" i="19"/>
  <c r="P79" i="27"/>
  <c r="P279" i="20" s="1"/>
  <c r="R279" i="20" s="1"/>
  <c r="P181" i="19"/>
  <c r="P23" i="27"/>
  <c r="P223" i="20" s="1"/>
  <c r="R223" i="20" s="1"/>
  <c r="P125" i="19"/>
  <c r="P44" i="27"/>
  <c r="P244" i="20" s="1"/>
  <c r="R244" i="20" s="1"/>
  <c r="P146" i="19"/>
  <c r="P27" i="27"/>
  <c r="P227" i="20" s="1"/>
  <c r="R227" i="20" s="1"/>
  <c r="P129" i="19"/>
  <c r="P16" i="27"/>
  <c r="P216" i="20" s="1"/>
  <c r="P118" i="19"/>
  <c r="P76" i="27"/>
  <c r="P276" i="20" s="1"/>
  <c r="R276" i="20" s="1"/>
  <c r="P178" i="19"/>
  <c r="P96" i="27"/>
  <c r="P296" i="20" s="1"/>
  <c r="R296" i="20" s="1"/>
  <c r="P198" i="19"/>
  <c r="P34" i="27"/>
  <c r="P234" i="20" s="1"/>
  <c r="R234" i="20" s="1"/>
  <c r="P136" i="19"/>
  <c r="P91" i="27"/>
  <c r="P291" i="20" s="1"/>
  <c r="R291" i="20" s="1"/>
  <c r="P193" i="19"/>
  <c r="P24" i="27"/>
  <c r="P224" i="20" s="1"/>
  <c r="R224" i="20" s="1"/>
  <c r="P126" i="19"/>
  <c r="P85" i="27"/>
  <c r="P285" i="20" s="1"/>
  <c r="R285" i="20" s="1"/>
  <c r="P187" i="19"/>
  <c r="P84" i="27"/>
  <c r="P284" i="20" s="1"/>
  <c r="R284" i="20" s="1"/>
  <c r="P186" i="19"/>
  <c r="P53" i="27"/>
  <c r="P253" i="20" s="1"/>
  <c r="R253" i="20" s="1"/>
  <c r="P155" i="19"/>
  <c r="P60" i="27"/>
  <c r="P260" i="20" s="1"/>
  <c r="R260" i="20" s="1"/>
  <c r="P162" i="19"/>
  <c r="P71" i="27"/>
  <c r="P271" i="20" s="1"/>
  <c r="R271" i="20" s="1"/>
  <c r="P173" i="19"/>
  <c r="P57" i="27"/>
  <c r="P257" i="20" s="1"/>
  <c r="R257" i="20" s="1"/>
  <c r="P159" i="19"/>
  <c r="P63" i="27"/>
  <c r="P263" i="20" s="1"/>
  <c r="R263" i="20" s="1"/>
  <c r="P165" i="19"/>
  <c r="P45" i="27"/>
  <c r="P245" i="20" s="1"/>
  <c r="R245" i="20" s="1"/>
  <c r="P147" i="19"/>
  <c r="P100" i="27"/>
  <c r="P300" i="20" s="1"/>
  <c r="R300" i="20" s="1"/>
  <c r="P202" i="19"/>
  <c r="P98" i="27"/>
  <c r="P298" i="20" s="1"/>
  <c r="R298" i="20" s="1"/>
  <c r="P200" i="19"/>
  <c r="P49" i="27"/>
  <c r="P249" i="20" s="1"/>
  <c r="R249" i="20" s="1"/>
  <c r="P151" i="19"/>
  <c r="P75" i="27"/>
  <c r="P275" i="20" s="1"/>
  <c r="R275" i="20" s="1"/>
  <c r="P177" i="19"/>
  <c r="P87" i="27"/>
  <c r="P287" i="20" s="1"/>
  <c r="R287" i="20" s="1"/>
  <c r="P189" i="19"/>
  <c r="P32" i="27"/>
  <c r="P232" i="20" s="1"/>
  <c r="R232" i="20" s="1"/>
  <c r="P134" i="19"/>
  <c r="P47" i="27"/>
  <c r="P247" i="20" s="1"/>
  <c r="R247" i="20" s="1"/>
  <c r="P149" i="19"/>
  <c r="P58" i="27"/>
  <c r="P258" i="20" s="1"/>
  <c r="R258" i="20" s="1"/>
  <c r="P160" i="19"/>
  <c r="P59" i="27"/>
  <c r="P259" i="20" s="1"/>
  <c r="R259" i="20" s="1"/>
  <c r="P161" i="19"/>
  <c r="P40" i="27"/>
  <c r="P240" i="20" s="1"/>
  <c r="R240" i="20" s="1"/>
  <c r="P142" i="19"/>
  <c r="P61" i="27"/>
  <c r="P261" i="20" s="1"/>
  <c r="R261" i="20" s="1"/>
  <c r="P163" i="19"/>
  <c r="P54" i="27"/>
  <c r="P254" i="20" s="1"/>
  <c r="R254" i="20" s="1"/>
  <c r="P156" i="19"/>
  <c r="P21" i="27"/>
  <c r="P221" i="20" s="1"/>
  <c r="R221" i="20" s="1"/>
  <c r="P123" i="19"/>
  <c r="P78" i="27"/>
  <c r="P278" i="20" s="1"/>
  <c r="R278" i="20" s="1"/>
  <c r="P180" i="19"/>
  <c r="P72" i="27"/>
  <c r="P272" i="20" s="1"/>
  <c r="R272" i="20" s="1"/>
  <c r="P174" i="19"/>
  <c r="P88" i="27"/>
  <c r="P288" i="20" s="1"/>
  <c r="R288" i="20" s="1"/>
  <c r="P190" i="19"/>
  <c r="P80" i="27"/>
  <c r="P280" i="20" s="1"/>
  <c r="R280" i="20" s="1"/>
  <c r="P182" i="19"/>
  <c r="P35" i="27"/>
  <c r="P235" i="20" s="1"/>
  <c r="R235" i="20" s="1"/>
  <c r="P137" i="19"/>
  <c r="P97" i="27"/>
  <c r="P297" i="20" s="1"/>
  <c r="R297" i="20" s="1"/>
  <c r="P199" i="19"/>
  <c r="P4" i="27"/>
  <c r="P204" i="20" s="1"/>
  <c r="P106" i="19"/>
  <c r="BG4" i="35"/>
  <c r="P3" i="26" s="1"/>
  <c r="BG5" i="35"/>
  <c r="P4" i="26" s="1"/>
  <c r="P111" i="19" l="1"/>
  <c r="P7" i="27"/>
  <c r="P207" i="20" s="1"/>
  <c r="R207" i="20" s="1"/>
  <c r="R22" i="28"/>
  <c r="P110" i="19"/>
  <c r="R23" i="28"/>
  <c r="P107" i="19"/>
  <c r="X16" i="28"/>
  <c r="X15" i="28"/>
  <c r="R25" i="28"/>
  <c r="R24" i="28"/>
  <c r="X14" i="28"/>
  <c r="X13" i="28"/>
  <c r="R18" i="28"/>
  <c r="X10" i="28"/>
  <c r="X11" i="28"/>
  <c r="X8" i="28"/>
  <c r="X9" i="28"/>
  <c r="R19" i="28"/>
  <c r="R216" i="20"/>
  <c r="R21" i="28"/>
  <c r="R215" i="20"/>
  <c r="R20" i="28"/>
  <c r="R212" i="20"/>
  <c r="T25" i="28" s="1"/>
  <c r="X6" i="28"/>
  <c r="X7" i="28"/>
  <c r="R204" i="20"/>
  <c r="X4" i="28"/>
  <c r="X5" i="28"/>
  <c r="R209" i="20"/>
  <c r="T22" i="28" s="1"/>
  <c r="R208" i="20"/>
  <c r="X3" i="28"/>
  <c r="X2" i="28"/>
  <c r="P2" i="27"/>
  <c r="P202" i="20" s="1"/>
  <c r="R11" i="28" s="1"/>
  <c r="P104" i="19"/>
  <c r="P3" i="27"/>
  <c r="P203" i="20" s="1"/>
  <c r="R12" i="28" s="1"/>
  <c r="P105" i="19"/>
  <c r="R17" i="28" l="1"/>
  <c r="R16" i="28"/>
  <c r="T23" i="28"/>
  <c r="T24" i="28"/>
  <c r="R15" i="28"/>
  <c r="R14" i="28"/>
  <c r="T20" i="28"/>
  <c r="R13" i="28"/>
  <c r="T19" i="28"/>
  <c r="T21" i="28"/>
  <c r="R10" i="28"/>
  <c r="R7" i="28"/>
  <c r="R9" i="28"/>
  <c r="T17" i="28"/>
  <c r="T18" i="28"/>
  <c r="R8" i="28"/>
  <c r="R4" i="28"/>
  <c r="R6" i="28"/>
  <c r="R5" i="28"/>
  <c r="R203" i="20"/>
  <c r="T8" i="28" s="1"/>
  <c r="R3" i="28"/>
  <c r="R202" i="20"/>
  <c r="T2" i="28" s="1"/>
  <c r="R2" i="28"/>
  <c r="T16" i="28" l="1"/>
  <c r="T15" i="28"/>
  <c r="T14" i="28"/>
  <c r="T13" i="28"/>
  <c r="T12" i="28"/>
  <c r="T11" i="28"/>
  <c r="T10" i="28"/>
  <c r="T9" i="28"/>
  <c r="T6" i="28"/>
  <c r="T7" i="28"/>
  <c r="T4" i="28"/>
  <c r="T5" i="28"/>
  <c r="T3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1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1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1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1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1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1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1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1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1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1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H5" authorId="0" shapeId="0" xr:uid="{00000000-0006-0000-0400-000001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K5" authorId="0" shapeId="0" xr:uid="{00000000-0006-0000-0400-000002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N5" authorId="0" shapeId="0" xr:uid="{00000000-0006-0000-0400-000003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Q5" authorId="0" shapeId="0" xr:uid="{00000000-0006-0000-0400-000004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V5" authorId="0" shapeId="0" xr:uid="{00000000-0006-0000-0400-000005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Y5" authorId="0" shapeId="0" xr:uid="{00000000-0006-0000-0400-000006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B5" authorId="0" shapeId="0" xr:uid="{00000000-0006-0000-0400-000007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E5" authorId="0" shapeId="0" xr:uid="{00000000-0006-0000-0400-000008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J5" authorId="0" shapeId="0" xr:uid="{00000000-0006-0000-0400-000009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M5" authorId="0" shapeId="0" xr:uid="{00000000-0006-0000-0400-00000A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P5" authorId="0" shapeId="0" xr:uid="{00000000-0006-0000-0400-00000B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S5" authorId="0" shapeId="0" xr:uid="{00000000-0006-0000-0400-00000C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AX5" authorId="0" shapeId="0" xr:uid="{00000000-0006-0000-0400-00000D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A5" authorId="0" shapeId="0" xr:uid="{00000000-0006-0000-0400-00000E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D5" authorId="0" shapeId="0" xr:uid="{00000000-0006-0000-0400-00000F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G5" authorId="0" shapeId="0" xr:uid="{00000000-0006-0000-0400-000010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L5" authorId="0" shapeId="0" xr:uid="{00000000-0006-0000-0400-000011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O5" authorId="0" shapeId="0" xr:uid="{00000000-0006-0000-0400-000012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R5" authorId="0" shapeId="0" xr:uid="{00000000-0006-0000-0400-000013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U5" authorId="0" shapeId="0" xr:uid="{00000000-0006-0000-0400-000014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BZ5" authorId="0" shapeId="0" xr:uid="{00000000-0006-0000-0400-000015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C5" authorId="0" shapeId="0" xr:uid="{00000000-0006-0000-0400-000016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F5" authorId="0" shapeId="0" xr:uid="{00000000-0006-0000-0400-000017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I5" authorId="0" shapeId="0" xr:uid="{00000000-0006-0000-0400-000018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N5" authorId="0" shapeId="0" xr:uid="{00000000-0006-0000-0400-000019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Q5" authorId="0" shapeId="0" xr:uid="{00000000-0006-0000-0400-00001A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T5" authorId="0" shapeId="0" xr:uid="{00000000-0006-0000-0400-00001B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CW5" authorId="0" shapeId="0" xr:uid="{00000000-0006-0000-0400-00001C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B5" authorId="0" shapeId="0" xr:uid="{00000000-0006-0000-0400-00001D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E5" authorId="0" shapeId="0" xr:uid="{00000000-0006-0000-0400-00001E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H5" authorId="0" shapeId="0" xr:uid="{00000000-0006-0000-0400-00001F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K5" authorId="0" shapeId="0" xr:uid="{00000000-0006-0000-0400-000020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P5" authorId="0" shapeId="0" xr:uid="{00000000-0006-0000-0400-000021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S5" authorId="0" shapeId="0" xr:uid="{00000000-0006-0000-0400-000022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V5" authorId="0" shapeId="0" xr:uid="{00000000-0006-0000-0400-000023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DY5" authorId="0" shapeId="0" xr:uid="{00000000-0006-0000-0400-000024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ED5" authorId="0" shapeId="0" xr:uid="{00000000-0006-0000-0400-000025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EG5" authorId="0" shapeId="0" xr:uid="{00000000-0006-0000-0400-000026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EJ5" authorId="0" shapeId="0" xr:uid="{00000000-0006-0000-0400-000027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  <comment ref="EM5" authorId="0" shapeId="0" xr:uid="{00000000-0006-0000-0400-000028000000}">
      <text>
        <r>
          <rPr>
            <b/>
            <sz val="10"/>
            <color rgb="FF000000"/>
            <rFont val="Osaka"/>
            <family val="2"/>
            <charset val="128"/>
          </rPr>
          <t>記録の単位が「時間」の場合は</t>
        </r>
        <r>
          <rPr>
            <b/>
            <sz val="10"/>
            <color rgb="FF000000"/>
            <rFont val="Osaka"/>
            <family val="2"/>
            <charset val="128"/>
          </rPr>
          <t>[t]</t>
        </r>
        <r>
          <rPr>
            <b/>
            <sz val="10"/>
            <color rgb="FF000000"/>
            <rFont val="Osaka"/>
            <family val="2"/>
            <charset val="128"/>
          </rPr>
          <t>を、「距離」の場合は</t>
        </r>
        <r>
          <rPr>
            <b/>
            <sz val="10"/>
            <color rgb="FF000000"/>
            <rFont val="Osaka"/>
            <family val="2"/>
            <charset val="128"/>
          </rPr>
          <t>[m]</t>
        </r>
        <r>
          <rPr>
            <b/>
            <sz val="10"/>
            <color rgb="FF000000"/>
            <rFont val="Osaka"/>
            <family val="2"/>
            <charset val="128"/>
          </rPr>
          <t>を、「点数」の場合は</t>
        </r>
        <r>
          <rPr>
            <b/>
            <sz val="10"/>
            <color rgb="FF000000"/>
            <rFont val="Osaka"/>
            <family val="2"/>
            <charset val="128"/>
          </rPr>
          <t>[p]</t>
        </r>
        <r>
          <rPr>
            <b/>
            <sz val="10"/>
            <color rgb="FF000000"/>
            <rFont val="Osaka"/>
            <family val="2"/>
            <charset val="128"/>
          </rPr>
          <t>を入力してください。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B10" authorId="0" shapeId="0" xr:uid="{00000000-0006-0000-0500-000001000000}">
      <text>
        <r>
          <rPr>
            <b/>
            <sz val="10"/>
            <color rgb="FF000000"/>
            <rFont val="Osaka"/>
            <family val="2"/>
            <charset val="128"/>
          </rPr>
          <t>上で選んだ大会に出場する場合はプルダウンから「出場」を選んでください。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C10" authorId="0" shapeId="0" xr:uid="{00000000-0006-0000-0500-000002000000}">
      <text>
        <r>
          <rPr>
            <b/>
            <sz val="10"/>
            <color rgb="FF000000"/>
            <rFont val="Osaka"/>
            <family val="2"/>
            <charset val="128"/>
          </rPr>
          <t>承認メールにあった４桁の登録番号を入力してください。それが福島陸協のゼッケン番号になります。</t>
        </r>
      </text>
    </comment>
    <comment ref="D10" authorId="0" shapeId="0" xr:uid="{00000000-0006-0000-0500-000003000000}">
      <text>
        <r>
          <rPr>
            <b/>
            <sz val="10"/>
            <color rgb="FF000000"/>
            <rFont val="Osaka"/>
            <family val="2"/>
            <charset val="128"/>
          </rPr>
          <t>中体連のナンバーカードを入力してください。</t>
        </r>
      </text>
    </comment>
    <comment ref="H10" authorId="0" shapeId="0" xr:uid="{00000000-0006-0000-0500-000004000000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</text>
    </comment>
    <comment ref="I10" authorId="0" shapeId="0" xr:uid="{00000000-0006-0000-0500-000005000000}">
      <text>
        <r>
          <rPr>
            <b/>
            <sz val="10"/>
            <color rgb="FF000000"/>
            <rFont val="Osaka"/>
            <family val="2"/>
            <charset val="128"/>
          </rPr>
          <t>性別を選択してください。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選択して入力せず、直接「男」「女」と入力し、コピーしてもかまいません。</t>
        </r>
      </text>
    </comment>
    <comment ref="J10" authorId="0" shapeId="0" xr:uid="{00000000-0006-0000-0500-000006000000}">
      <text>
        <r>
          <rPr>
            <b/>
            <sz val="10"/>
            <color rgb="FF000000"/>
            <rFont val="Osaka"/>
            <family val="2"/>
            <charset val="128"/>
          </rPr>
          <t>学年を選択してください。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選択して入力せず、直接入力し、コピーしてもかまいません。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700-000001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AG3" authorId="0" shapeId="0" xr:uid="{00000000-0006-0000-0700-000002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BK3" authorId="0" shapeId="0" xr:uid="{00000000-0006-0000-07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I3" authorId="0" shapeId="0" xr:uid="{00000000-0006-0000-07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00000000-0006-0000-0800-000001000000}">
      <text>
        <r>
          <rPr>
            <b/>
            <sz val="10"/>
            <color rgb="FF000000"/>
            <rFont val="Osaka"/>
            <family val="2"/>
            <charset val="128"/>
          </rPr>
          <t>チーム名を入力してください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BK3" authorId="0" shapeId="0" xr:uid="{00000000-0006-0000-0A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00000000-0006-0000-0B00-000001000000}">
      <text>
        <r>
          <rPr>
            <b/>
            <sz val="10"/>
            <color rgb="FF000000"/>
            <rFont val="Osaka"/>
            <family val="2"/>
            <charset val="128"/>
          </rPr>
          <t>チーム名を入力してください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2" authorId="0" shapeId="0" xr:uid="{00000000-0006-0000-0E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I2" authorId="0" shapeId="0" xr:uid="{00000000-0006-0000-0E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N2" authorId="0" shapeId="0" xr:uid="{00000000-0006-0000-0E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2" authorId="0" shapeId="0" xr:uid="{00000000-0006-0000-0E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<sst xmlns="http://schemas.openxmlformats.org/spreadsheetml/2006/main" count="1013" uniqueCount="371">
  <si>
    <t>Ｎｏ</t>
    <phoneticPr fontId="8"/>
  </si>
  <si>
    <t>ナンバー</t>
    <phoneticPr fontId="8"/>
  </si>
  <si>
    <t>氏　名</t>
    <rPh sb="0" eb="3">
      <t>シメイ</t>
    </rPh>
    <phoneticPr fontId="8"/>
  </si>
  <si>
    <t>学校名</t>
    <rPh sb="0" eb="3">
      <t>ガッコウメイ</t>
    </rPh>
    <phoneticPr fontId="4"/>
  </si>
  <si>
    <t>支部</t>
    <rPh sb="0" eb="2">
      <t>シブ</t>
    </rPh>
    <phoneticPr fontId="4"/>
  </si>
  <si>
    <t>番号</t>
    <rPh sb="0" eb="2">
      <t>バンゴウ</t>
    </rPh>
    <phoneticPr fontId="4"/>
  </si>
  <si>
    <t>生徒氏名</t>
    <rPh sb="0" eb="2">
      <t>セイト</t>
    </rPh>
    <rPh sb="2" eb="4">
      <t>シメイ</t>
    </rPh>
    <phoneticPr fontId="4"/>
  </si>
  <si>
    <t>学年</t>
    <rPh sb="0" eb="2">
      <t>ガクネン</t>
    </rPh>
    <phoneticPr fontId="4"/>
  </si>
  <si>
    <t>フリガナ</t>
    <phoneticPr fontId="4"/>
  </si>
  <si>
    <t>ﾅﾝﾊﾞｰｶｰﾄﾞ</t>
    <phoneticPr fontId="4"/>
  </si>
  <si>
    <t>ﾅﾝﾊﾞｰｶｰﾄﾞ
(福島陸協)</t>
    <rPh sb="11" eb="13">
      <t>フクシマ</t>
    </rPh>
    <rPh sb="13" eb="14">
      <t>リク</t>
    </rPh>
    <rPh sb="14" eb="15">
      <t>キョウ</t>
    </rPh>
    <phoneticPr fontId="4"/>
  </si>
  <si>
    <t>ﾅﾝﾊﾞｰｶｰﾄﾞ
(中体連)</t>
    <rPh sb="11" eb="14">
      <t>チュウタイレン</t>
    </rPh>
    <phoneticPr fontId="4"/>
  </si>
  <si>
    <t>ナンバー</t>
  </si>
  <si>
    <t>氏　名</t>
    <rPh sb="0" eb="3">
      <t>シメイ</t>
    </rPh>
    <phoneticPr fontId="16"/>
  </si>
  <si>
    <t>学　　　年</t>
    <rPh sb="0" eb="1">
      <t>ガク</t>
    </rPh>
    <rPh sb="4" eb="5">
      <t>トシ</t>
    </rPh>
    <phoneticPr fontId="16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</si>
  <si>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</si>
  <si>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</si>
  <si>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</si>
  <si>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</si>
  <si>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</si>
  <si>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</si>
  <si>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</si>
  <si>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</si>
  <si>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</si>
  <si>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</si>
  <si>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</si>
  <si>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</si>
  <si>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</si>
  <si>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</si>
  <si>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</si>
  <si>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</si>
  <si>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</si>
  <si>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</si>
  <si>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</si>
  <si>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</si>
  <si>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</si>
  <si>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</si>
  <si>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</si>
  <si>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</si>
  <si>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</si>
  <si>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</si>
  <si>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</si>
  <si>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</si>
  <si>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</si>
  <si>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</si>
  <si>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</si>
  <si>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</si>
  <si>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</si>
  <si>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</si>
  <si>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</si>
  <si>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</si>
  <si>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</si>
  <si>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</si>
  <si>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</si>
  <si>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</si>
  <si>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</si>
  <si>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出欠</t>
    <rPh sb="0" eb="2">
      <t>シュッケツ</t>
    </rPh>
    <phoneticPr fontId="4"/>
  </si>
  <si>
    <t>ナンバーカード</t>
    <phoneticPr fontId="4"/>
  </si>
  <si>
    <t>男子</t>
    <rPh sb="0" eb="2">
      <t>ダンシ</t>
    </rPh>
    <phoneticPr fontId="4"/>
  </si>
  <si>
    <t>女子</t>
    <rPh sb="0" eb="2">
      <t>ジョシ</t>
    </rPh>
    <phoneticPr fontId="4"/>
  </si>
  <si>
    <t>カナ</t>
    <phoneticPr fontId="4"/>
  </si>
  <si>
    <t>男子ナンバー</t>
    <rPh sb="0" eb="2">
      <t>ダンシ</t>
    </rPh>
    <phoneticPr fontId="4"/>
  </si>
  <si>
    <t>女子ナンバー</t>
    <rPh sb="0" eb="2">
      <t>ジョシ</t>
    </rPh>
    <phoneticPr fontId="4"/>
  </si>
  <si>
    <t>出場</t>
    <rPh sb="0" eb="2">
      <t>シュツジョウ</t>
    </rPh>
    <phoneticPr fontId="4"/>
  </si>
  <si>
    <t>最高記録２</t>
    <rPh sb="0" eb="4">
      <t>サイコウキロク</t>
    </rPh>
    <phoneticPr fontId="4"/>
  </si>
  <si>
    <t>最高記録１</t>
    <rPh sb="0" eb="2">
      <t>サイコウ</t>
    </rPh>
    <rPh sb="2" eb="4">
      <t>キロク</t>
    </rPh>
    <phoneticPr fontId="4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</si>
  <si>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4"/>
  </si>
  <si>
    <t>氏　名</t>
    <rPh sb="0" eb="3">
      <t>シメイ</t>
    </rPh>
    <phoneticPr fontId="22"/>
  </si>
  <si>
    <t>学　　　年</t>
    <rPh sb="0" eb="1">
      <t>ガク</t>
    </rPh>
    <rPh sb="4" eb="5">
      <t>トシ</t>
    </rPh>
    <phoneticPr fontId="22"/>
  </si>
  <si>
    <t>男</t>
    <rPh sb="0" eb="1">
      <t>オトコ</t>
    </rPh>
    <phoneticPr fontId="4"/>
  </si>
  <si>
    <t>女</t>
    <rPh sb="0" eb="1">
      <t>オンナ</t>
    </rPh>
    <phoneticPr fontId="4"/>
  </si>
  <si>
    <t>No.</t>
    <phoneticPr fontId="4"/>
  </si>
  <si>
    <t>シーズン最高記録</t>
    <rPh sb="4" eb="8">
      <t>サイコウキロク</t>
    </rPh>
    <phoneticPr fontId="4"/>
  </si>
  <si>
    <t>0</t>
    <phoneticPr fontId="4"/>
  </si>
  <si>
    <t>生徒氏名
（姓）</t>
    <rPh sb="0" eb="2">
      <t>セイト</t>
    </rPh>
    <rPh sb="2" eb="4">
      <t>シメイ</t>
    </rPh>
    <rPh sb="6" eb="7">
      <t>セイ</t>
    </rPh>
    <phoneticPr fontId="4"/>
  </si>
  <si>
    <t>生徒氏名
（名）</t>
    <rPh sb="0" eb="2">
      <t>セイト</t>
    </rPh>
    <rPh sb="2" eb="4">
      <t>シメイ</t>
    </rPh>
    <rPh sb="6" eb="7">
      <t>ナ</t>
    </rPh>
    <phoneticPr fontId="4"/>
  </si>
  <si>
    <t>フリガナ
（名）</t>
    <rPh sb="6" eb="7">
      <t>ナ</t>
    </rPh>
    <phoneticPr fontId="4"/>
  </si>
  <si>
    <t>フリガナ
（姓）</t>
    <rPh sb="6" eb="7">
      <t>セイ</t>
    </rPh>
    <phoneticPr fontId="4"/>
  </si>
  <si>
    <t>記録１</t>
    <rPh sb="0" eb="2">
      <t>キロク</t>
    </rPh>
    <phoneticPr fontId="4"/>
  </si>
  <si>
    <t>　</t>
    <phoneticPr fontId="4"/>
  </si>
  <si>
    <t>参加競技２</t>
    <rPh sb="0" eb="4">
      <t>サンカキョウギ</t>
    </rPh>
    <phoneticPr fontId="4"/>
  </si>
  <si>
    <t>参加競技３</t>
    <rPh sb="0" eb="4">
      <t>サンカキョウギ</t>
    </rPh>
    <phoneticPr fontId="4"/>
  </si>
  <si>
    <t>参加競技４</t>
    <rPh sb="0" eb="4">
      <t>サンカキョウギ</t>
    </rPh>
    <phoneticPr fontId="4"/>
  </si>
  <si>
    <t>参加競技５</t>
    <rPh sb="0" eb="4">
      <t>サンカキョウギ</t>
    </rPh>
    <phoneticPr fontId="4"/>
  </si>
  <si>
    <t>競技名</t>
    <rPh sb="0" eb="3">
      <t>キョウギメイ</t>
    </rPh>
    <phoneticPr fontId="4"/>
  </si>
  <si>
    <t>種目名</t>
    <rPh sb="0" eb="3">
      <t>シュモクメイ</t>
    </rPh>
    <phoneticPr fontId="4"/>
  </si>
  <si>
    <t>参加生徒</t>
    <rPh sb="0" eb="2">
      <t>サンカ</t>
    </rPh>
    <rPh sb="2" eb="4">
      <t>セイト</t>
    </rPh>
    <phoneticPr fontId="4"/>
  </si>
  <si>
    <t>コード
１</t>
    <phoneticPr fontId="4"/>
  </si>
  <si>
    <t>コード
２</t>
  </si>
  <si>
    <t>コード
３</t>
  </si>
  <si>
    <t>コード
４</t>
  </si>
  <si>
    <t>コード
５</t>
  </si>
  <si>
    <t>年</t>
    <rPh sb="0" eb="1">
      <t>ネン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</si>
  <si>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</si>
  <si>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</si>
  <si>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/</t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</si>
  <si>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</si>
  <si>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</si>
  <si>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記録
種別</t>
    <rPh sb="0" eb="5">
      <t>キロクシュベツ</t>
    </rPh>
    <phoneticPr fontId="4"/>
  </si>
  <si>
    <t>学年</t>
    <rPh sb="0" eb="1">
      <t>ガク</t>
    </rPh>
    <rPh sb="1" eb="2">
      <t>トシ</t>
    </rPh>
    <phoneticPr fontId="8"/>
  </si>
  <si>
    <t>記録１</t>
    <rPh sb="0" eb="2">
      <t>キロク</t>
    </rPh>
    <phoneticPr fontId="4"/>
  </si>
  <si>
    <t>記録２</t>
    <rPh sb="0" eb="2">
      <t>キロク</t>
    </rPh>
    <phoneticPr fontId="4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</si>
  <si>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</si>
  <si>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</si>
  <si>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</si>
  <si>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</si>
  <si>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</si>
  <si>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</si>
  <si>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</si>
  <si>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</si>
  <si>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</si>
  <si>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</si>
  <si>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m</t>
    <phoneticPr fontId="4"/>
  </si>
  <si>
    <t>p</t>
    <phoneticPr fontId="4"/>
  </si>
  <si>
    <t>チーム名</t>
    <rPh sb="3" eb="4">
      <t>メイ</t>
    </rPh>
    <phoneticPr fontId="4"/>
  </si>
  <si>
    <t>種目選択</t>
    <rPh sb="0" eb="4">
      <t>シュモクセンタク</t>
    </rPh>
    <phoneticPr fontId="4"/>
  </si>
  <si>
    <t>No.</t>
    <phoneticPr fontId="4"/>
  </si>
  <si>
    <t>競技
コード</t>
    <rPh sb="0" eb="2">
      <t>キョウギ</t>
    </rPh>
    <phoneticPr fontId="4"/>
  </si>
  <si>
    <t>女子リレー入力</t>
    <rPh sb="0" eb="1">
      <t>オンナ</t>
    </rPh>
    <rPh sb="1" eb="2">
      <t>ダンシ</t>
    </rPh>
    <rPh sb="5" eb="7">
      <t>ニュウリョク</t>
    </rPh>
    <phoneticPr fontId="4"/>
  </si>
  <si>
    <t>男子種目選択</t>
    <rPh sb="0" eb="2">
      <t>ダンシ</t>
    </rPh>
    <rPh sb="2" eb="6">
      <t>シュモクセンタク</t>
    </rPh>
    <phoneticPr fontId="8"/>
  </si>
  <si>
    <t>男子記録入力</t>
    <rPh sb="0" eb="2">
      <t>ダンシ</t>
    </rPh>
    <rPh sb="2" eb="6">
      <t>キロクニュウリョク</t>
    </rPh>
    <phoneticPr fontId="4"/>
  </si>
  <si>
    <t>女子記録入力</t>
    <rPh sb="0" eb="1">
      <t>オンナ</t>
    </rPh>
    <rPh sb="1" eb="2">
      <t>ダンシ</t>
    </rPh>
    <rPh sb="2" eb="6">
      <t>キロクニュウリョク</t>
    </rPh>
    <phoneticPr fontId="4"/>
  </si>
  <si>
    <t>男子リレー種目</t>
    <rPh sb="0" eb="2">
      <t>ダンシ</t>
    </rPh>
    <rPh sb="5" eb="7">
      <t>シュモク</t>
    </rPh>
    <phoneticPr fontId="4"/>
  </si>
  <si>
    <t>女子リレー種目</t>
    <rPh sb="0" eb="2">
      <t>ジョシ</t>
    </rPh>
    <rPh sb="5" eb="7">
      <t>シュモク</t>
    </rPh>
    <phoneticPr fontId="4"/>
  </si>
  <si>
    <t>男子種目</t>
    <rPh sb="0" eb="2">
      <t>ダンシ</t>
    </rPh>
    <rPh sb="2" eb="4">
      <t>シュモク</t>
    </rPh>
    <phoneticPr fontId="4"/>
  </si>
  <si>
    <t>女子種目</t>
    <rPh sb="0" eb="2">
      <t>ジョシ</t>
    </rPh>
    <rPh sb="2" eb="4">
      <t>シュモク</t>
    </rPh>
    <phoneticPr fontId="4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</si>
  <si>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4"/>
  </si>
  <si>
    <t>Ｎｏ</t>
    <phoneticPr fontId="8"/>
  </si>
  <si>
    <t>ナンバー</t>
    <phoneticPr fontId="8"/>
  </si>
  <si>
    <t>女子種目選択</t>
    <rPh sb="0" eb="1">
      <t>オンナ</t>
    </rPh>
    <rPh sb="1" eb="2">
      <t>ダンシ</t>
    </rPh>
    <rPh sb="2" eb="6">
      <t>シュモクセンタク</t>
    </rPh>
    <phoneticPr fontId="4"/>
  </si>
  <si>
    <t>No.</t>
    <phoneticPr fontId="4"/>
  </si>
  <si>
    <t>田島</t>
  </si>
  <si>
    <t>只見</t>
  </si>
  <si>
    <t>ザベリオ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</si>
  <si>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2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</si>
  <si>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2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</si>
  <si>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2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</si>
  <si>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2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</si>
  <si>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2"/>
  </si>
  <si>
    <t>女子種目</t>
    <rPh sb="0" eb="4">
      <t>ジョシシュモク</t>
    </rPh>
    <phoneticPr fontId="4"/>
  </si>
  <si>
    <t>大会設定</t>
    <rPh sb="0" eb="4">
      <t>タイカイセッテイ</t>
    </rPh>
    <phoneticPr fontId="4"/>
  </si>
  <si>
    <t>大会名</t>
    <rPh sb="0" eb="3">
      <t>タイカイメイ</t>
    </rPh>
    <phoneticPr fontId="4"/>
  </si>
  <si>
    <t>01</t>
    <phoneticPr fontId="4"/>
  </si>
  <si>
    <t>02</t>
    <phoneticPr fontId="4"/>
  </si>
  <si>
    <t>03</t>
  </si>
  <si>
    <t>04</t>
  </si>
  <si>
    <t>05</t>
  </si>
  <si>
    <t>06</t>
  </si>
  <si>
    <t>07</t>
  </si>
  <si>
    <t>08</t>
  </si>
  <si>
    <t>09</t>
  </si>
  <si>
    <t>01</t>
    <phoneticPr fontId="4"/>
  </si>
  <si>
    <t>02</t>
    <phoneticPr fontId="4"/>
  </si>
  <si>
    <t>鶴友会</t>
  </si>
  <si>
    <t>城北</t>
  </si>
  <si>
    <t>行仁</t>
  </si>
  <si>
    <t>城西</t>
  </si>
  <si>
    <t>謹教</t>
  </si>
  <si>
    <t>日新</t>
  </si>
  <si>
    <t>湊</t>
  </si>
  <si>
    <t>一箕</t>
  </si>
  <si>
    <t>松長</t>
  </si>
  <si>
    <t>永和</t>
  </si>
  <si>
    <t>神指</t>
  </si>
  <si>
    <t>門田</t>
  </si>
  <si>
    <t>城南</t>
  </si>
  <si>
    <t>大戸</t>
  </si>
  <si>
    <t>東山</t>
  </si>
  <si>
    <t>小金井</t>
  </si>
  <si>
    <t>荒舘</t>
  </si>
  <si>
    <t>川南</t>
  </si>
  <si>
    <t>河東学園</t>
  </si>
  <si>
    <t>喜多方第一</t>
  </si>
  <si>
    <t>ほおの木</t>
  </si>
  <si>
    <t>喜多方第三</t>
  </si>
  <si>
    <t>松山</t>
  </si>
  <si>
    <t>関柴</t>
  </si>
  <si>
    <t>熊倉</t>
  </si>
  <si>
    <t>豊川</t>
  </si>
  <si>
    <t>慶徳</t>
  </si>
  <si>
    <t>熱塩</t>
  </si>
  <si>
    <t>加納</t>
  </si>
  <si>
    <t>堂島</t>
  </si>
  <si>
    <t>塩川</t>
  </si>
  <si>
    <t>塩川スポ少</t>
  </si>
  <si>
    <t>姥堂</t>
  </si>
  <si>
    <t>駒形</t>
  </si>
  <si>
    <t>山都</t>
  </si>
  <si>
    <t>高郷</t>
  </si>
  <si>
    <t>さくら</t>
  </si>
  <si>
    <t>裏磐梯</t>
  </si>
  <si>
    <t>西会津</t>
  </si>
  <si>
    <t>坂下南</t>
  </si>
  <si>
    <t>坂下東</t>
  </si>
  <si>
    <t>笈川</t>
  </si>
  <si>
    <t>勝常</t>
  </si>
  <si>
    <t>柳津</t>
  </si>
  <si>
    <t>西山</t>
  </si>
  <si>
    <t>高田</t>
  </si>
  <si>
    <t>新鶴</t>
  </si>
  <si>
    <t>宮川</t>
  </si>
  <si>
    <t>三島</t>
  </si>
  <si>
    <t>金山</t>
  </si>
  <si>
    <t>昭和</t>
  </si>
  <si>
    <t>田島第二</t>
  </si>
  <si>
    <t>荒海</t>
  </si>
  <si>
    <t>伊南</t>
  </si>
  <si>
    <t>舘岩</t>
  </si>
  <si>
    <t>桧沢</t>
  </si>
  <si>
    <t>南郷</t>
  </si>
  <si>
    <t>旭田</t>
  </si>
  <si>
    <t>江川</t>
  </si>
  <si>
    <t>楢原</t>
  </si>
  <si>
    <t>朝日</t>
  </si>
  <si>
    <t>明和</t>
  </si>
  <si>
    <t>檜枝岐</t>
  </si>
  <si>
    <t>三島スポ少</t>
  </si>
  <si>
    <t>男子1000m</t>
    <rPh sb="0" eb="2">
      <t>ダンシ</t>
    </rPh>
    <phoneticPr fontId="18"/>
  </si>
  <si>
    <t>男子80mH</t>
    <rPh sb="0" eb="2">
      <t>ダンシ</t>
    </rPh>
    <phoneticPr fontId="18"/>
  </si>
  <si>
    <t>男子4X100mR</t>
    <rPh sb="0" eb="2">
      <t>ダンシ</t>
    </rPh>
    <phoneticPr fontId="18"/>
  </si>
  <si>
    <t>男子走り高跳び</t>
    <rPh sb="0" eb="2">
      <t>ダンシ</t>
    </rPh>
    <rPh sb="2" eb="3">
      <t>ハシ</t>
    </rPh>
    <rPh sb="4" eb="6">
      <t>タカトビ</t>
    </rPh>
    <phoneticPr fontId="18"/>
  </si>
  <si>
    <t>男子走り幅跳び</t>
    <rPh sb="0" eb="2">
      <t>ダンシ</t>
    </rPh>
    <rPh sb="2" eb="3">
      <t>ハシ</t>
    </rPh>
    <rPh sb="4" eb="6">
      <t>ハバト</t>
    </rPh>
    <phoneticPr fontId="18"/>
  </si>
  <si>
    <t>女子800m</t>
    <rPh sb="0" eb="2">
      <t>ジョシ</t>
    </rPh>
    <phoneticPr fontId="18"/>
  </si>
  <si>
    <t>女子80mH</t>
    <rPh sb="0" eb="2">
      <t>ジョシ</t>
    </rPh>
    <phoneticPr fontId="18"/>
  </si>
  <si>
    <t>女子4X100mR</t>
    <rPh sb="0" eb="2">
      <t>ジョシ</t>
    </rPh>
    <phoneticPr fontId="18"/>
  </si>
  <si>
    <t>女子走り高跳び</t>
    <rPh sb="0" eb="2">
      <t>ジョシ</t>
    </rPh>
    <rPh sb="2" eb="3">
      <t>ハシ</t>
    </rPh>
    <rPh sb="4" eb="6">
      <t>タカト</t>
    </rPh>
    <phoneticPr fontId="18"/>
  </si>
  <si>
    <t>女子走り幅跳び</t>
    <rPh sb="0" eb="2">
      <t>ジョシ</t>
    </rPh>
    <rPh sb="2" eb="3">
      <t>ハシ</t>
    </rPh>
    <rPh sb="4" eb="6">
      <t>ハバト</t>
    </rPh>
    <phoneticPr fontId="18"/>
  </si>
  <si>
    <t>大会名選択</t>
    <rPh sb="0" eb="3">
      <t>タイカイメイ</t>
    </rPh>
    <rPh sb="3" eb="5">
      <t>センタク</t>
    </rPh>
    <phoneticPr fontId="4"/>
  </si>
  <si>
    <t>No.</t>
    <phoneticPr fontId="4"/>
  </si>
  <si>
    <t>会津若松市陸上競技大会</t>
    <rPh sb="0" eb="5">
      <t>アイヅワカマツシ</t>
    </rPh>
    <rPh sb="5" eb="11">
      <t>リクジョウキョウギタイカイ</t>
    </rPh>
    <phoneticPr fontId="4"/>
  </si>
  <si>
    <t>男子100m</t>
    <rPh sb="0" eb="2">
      <t>ダンシ</t>
    </rPh>
    <phoneticPr fontId="18"/>
  </si>
  <si>
    <t>女子100m</t>
    <rPh sb="0" eb="2">
      <t>ジョシ</t>
    </rPh>
    <phoneticPr fontId="18"/>
  </si>
  <si>
    <t>所属名</t>
    <rPh sb="0" eb="3">
      <t>ショゾクメイ</t>
    </rPh>
    <phoneticPr fontId="4"/>
  </si>
  <si>
    <t>所属
コード</t>
    <phoneticPr fontId="4"/>
  </si>
  <si>
    <t>所属地
コード</t>
    <phoneticPr fontId="4"/>
  </si>
  <si>
    <r>
      <t xml:space="preserve">支部名
</t>
    </r>
    <r>
      <rPr>
        <sz val="8"/>
        <color indexed="10"/>
        <rFont val="ＭＳ ゴシック"/>
        <family val="3"/>
        <charset val="128"/>
      </rPr>
      <t>※オプション</t>
    </r>
    <rPh sb="0" eb="3">
      <t>シブメイ</t>
    </rPh>
    <phoneticPr fontId="4"/>
  </si>
  <si>
    <t>旧所属名</t>
    <rPh sb="0" eb="1">
      <t>キュウ</t>
    </rPh>
    <rPh sb="1" eb="4">
      <t>ショゾクメイ</t>
    </rPh>
    <phoneticPr fontId="4"/>
  </si>
  <si>
    <t>No.</t>
    <phoneticPr fontId="4"/>
  </si>
  <si>
    <t>競技種目</t>
    <rPh sb="0" eb="4">
      <t>キョウギシュモク</t>
    </rPh>
    <phoneticPr fontId="4"/>
  </si>
  <si>
    <t>人数</t>
    <rPh sb="0" eb="2">
      <t>ニンズウ</t>
    </rPh>
    <phoneticPr fontId="4"/>
  </si>
  <si>
    <t>男子出場総人数</t>
    <rPh sb="0" eb="2">
      <t>ダンシ</t>
    </rPh>
    <rPh sb="2" eb="4">
      <t>シュツジョウ</t>
    </rPh>
    <rPh sb="4" eb="7">
      <t>ソウニンズウ</t>
    </rPh>
    <phoneticPr fontId="4"/>
  </si>
  <si>
    <t>参加料</t>
    <rPh sb="0" eb="3">
      <t>サンカリョウ</t>
    </rPh>
    <phoneticPr fontId="4"/>
  </si>
  <si>
    <t>参加料設定</t>
    <rPh sb="0" eb="5">
      <t>サンカリョウセッテイ</t>
    </rPh>
    <phoneticPr fontId="4"/>
  </si>
  <si>
    <t>個人</t>
    <rPh sb="0" eb="2">
      <t>コジン</t>
    </rPh>
    <phoneticPr fontId="4"/>
  </si>
  <si>
    <t>チーム</t>
    <phoneticPr fontId="4"/>
  </si>
  <si>
    <t>競技種目</t>
    <rPh sb="0" eb="2">
      <t>キョウギベツ</t>
    </rPh>
    <rPh sb="2" eb="4">
      <t>シュモク</t>
    </rPh>
    <phoneticPr fontId="4"/>
  </si>
  <si>
    <t>チーム名</t>
    <rPh sb="3" eb="4">
      <t>メイ</t>
    </rPh>
    <phoneticPr fontId="4"/>
  </si>
  <si>
    <t>補助
役員</t>
    <rPh sb="0" eb="2">
      <t>ホジョ</t>
    </rPh>
    <rPh sb="3" eb="5">
      <t>ヤクイン</t>
    </rPh>
    <phoneticPr fontId="4"/>
  </si>
  <si>
    <t>責任者名</t>
    <rPh sb="0" eb="4">
      <t>セキニンシャメイ</t>
    </rPh>
    <phoneticPr fontId="4"/>
  </si>
  <si>
    <t>No.</t>
  </si>
  <si>
    <t>ナンバーカード割付一覧</t>
    <rPh sb="7" eb="8">
      <t>ワ</t>
    </rPh>
    <rPh sb="8" eb="9">
      <t>ツ</t>
    </rPh>
    <rPh sb="9" eb="11">
      <t>イチラン</t>
    </rPh>
    <phoneticPr fontId="4"/>
  </si>
  <si>
    <t>始め</t>
    <rPh sb="0" eb="1">
      <t>ハジ</t>
    </rPh>
    <phoneticPr fontId="4"/>
  </si>
  <si>
    <t>終わり</t>
    <rPh sb="0" eb="1">
      <t>オ</t>
    </rPh>
    <phoneticPr fontId="4"/>
  </si>
  <si>
    <t>〜</t>
    <phoneticPr fontId="4"/>
  </si>
  <si>
    <r>
      <t>このシートを印刷すると、以下の部分のみが印刷されます。</t>
    </r>
    <r>
      <rPr>
        <sz val="12"/>
        <color indexed="49"/>
        <rFont val="ＭＳ ゴシック"/>
        <family val="3"/>
        <charset val="128"/>
      </rPr>
      <t xml:space="preserve">
</t>
    </r>
    <r>
      <rPr>
        <sz val="10"/>
        <color indexed="10"/>
        <rFont val="ＭＳ ゴシック"/>
        <family val="3"/>
        <charset val="128"/>
      </rPr>
      <t>※薄いブルーの部分のみ入力して提出してください。</t>
    </r>
    <rPh sb="6" eb="8">
      <t>インサツ</t>
    </rPh>
    <rPh sb="12" eb="14">
      <t>イカ</t>
    </rPh>
    <rPh sb="15" eb="17">
      <t>ブブン</t>
    </rPh>
    <rPh sb="20" eb="22">
      <t>インサツ</t>
    </rPh>
    <rPh sb="29" eb="30">
      <t>ウス</t>
    </rPh>
    <rPh sb="35" eb="37">
      <t>ブブン</t>
    </rPh>
    <rPh sb="39" eb="41">
      <t>ニュウリョク</t>
    </rPh>
    <rPh sb="43" eb="45">
      <t>テイシュツ</t>
    </rPh>
    <phoneticPr fontId="4"/>
  </si>
  <si>
    <t>男子ジャベリックボール</t>
    <rPh sb="0" eb="2">
      <t>ダンs</t>
    </rPh>
    <phoneticPr fontId="6"/>
  </si>
  <si>
    <t>女子ジャベリックボール</t>
    <rPh sb="0" eb="2">
      <t>jy</t>
    </rPh>
    <phoneticPr fontId="6"/>
  </si>
  <si>
    <t>m</t>
  </si>
  <si>
    <t>t1</t>
    <phoneticPr fontId="4"/>
  </si>
  <si>
    <t>t2</t>
    <phoneticPr fontId="4"/>
  </si>
  <si>
    <t>t1</t>
  </si>
  <si>
    <t>t2</t>
  </si>
  <si>
    <t>コンバインドA</t>
  </si>
  <si>
    <t>コンバインドA</t>
    <phoneticPr fontId="18"/>
  </si>
  <si>
    <t>コンバインドB</t>
  </si>
  <si>
    <t>コンバインドB</t>
    <phoneticPr fontId="18"/>
  </si>
  <si>
    <t>p</t>
  </si>
  <si>
    <t>男女混合4X100mR</t>
    <rPh sb="0" eb="4">
      <t>ダンジョコ</t>
    </rPh>
    <phoneticPr fontId="18"/>
  </si>
  <si>
    <t>男女混合4X100mR</t>
    <rPh sb="0" eb="4">
      <t>ダンジヨ</t>
    </rPh>
    <phoneticPr fontId="18"/>
  </si>
  <si>
    <t>男女混合・男子リレー入力</t>
    <rPh sb="0" eb="2">
      <t>ダンジヨ</t>
    </rPh>
    <rPh sb="2" eb="4">
      <t>コンゴウ</t>
    </rPh>
    <rPh sb="5" eb="7">
      <t>ダンセィ</t>
    </rPh>
    <rPh sb="10" eb="12">
      <t>ニュウリョク</t>
    </rPh>
    <phoneticPr fontId="4"/>
  </si>
  <si>
    <t>シーズン最高記録</t>
    <phoneticPr fontId="4"/>
  </si>
  <si>
    <t>男子5年100m</t>
    <rPh sb="1" eb="2">
      <t>ネン</t>
    </rPh>
    <rPh sb="2" eb="4">
      <t>ダンシ</t>
    </rPh>
    <phoneticPr fontId="18"/>
  </si>
  <si>
    <t>男子6年100m</t>
    <rPh sb="1" eb="2">
      <t>ネン</t>
    </rPh>
    <rPh sb="2" eb="4">
      <t>ダンシ</t>
    </rPh>
    <phoneticPr fontId="18"/>
  </si>
  <si>
    <t>女子5年100m</t>
    <rPh sb="1" eb="2">
      <t>ネン</t>
    </rPh>
    <rPh sb="2" eb="4">
      <t>ジョシ</t>
    </rPh>
    <phoneticPr fontId="18"/>
  </si>
  <si>
    <t>女子6年100m</t>
    <rPh sb="1" eb="2">
      <t>ネン</t>
    </rPh>
    <rPh sb="2" eb="4">
      <t>ジョシ</t>
    </rPh>
    <phoneticPr fontId="18"/>
  </si>
  <si>
    <t>80mハードル</t>
    <phoneticPr fontId="4"/>
  </si>
  <si>
    <t>走高跳</t>
    <rPh sb="0" eb="1">
      <t xml:space="preserve">ハシリタカトビ </t>
    </rPh>
    <phoneticPr fontId="4"/>
  </si>
  <si>
    <t>走幅跳</t>
    <rPh sb="0" eb="1">
      <t xml:space="preserve">ハシリハバトビ </t>
    </rPh>
    <phoneticPr fontId="4"/>
  </si>
  <si>
    <t>ジャベリックボール投</t>
    <phoneticPr fontId="4"/>
  </si>
  <si>
    <t>種目１</t>
    <rPh sb="0" eb="2">
      <t xml:space="preserve">シュモク </t>
    </rPh>
    <phoneticPr fontId="4"/>
  </si>
  <si>
    <t>種目２</t>
    <rPh sb="0" eb="2">
      <t xml:space="preserve">シュモク </t>
    </rPh>
    <phoneticPr fontId="4"/>
  </si>
  <si>
    <t>合計得点</t>
    <rPh sb="0" eb="2">
      <t xml:space="preserve">ゴウケイ </t>
    </rPh>
    <rPh sb="2" eb="4">
      <t xml:space="preserve">トクテン </t>
    </rPh>
    <phoneticPr fontId="4"/>
  </si>
  <si>
    <t>種目２</t>
    <rPh sb="0" eb="2">
      <t>シュモク</t>
    </rPh>
    <phoneticPr fontId="4"/>
  </si>
  <si>
    <t>種目１</t>
    <rPh sb="0" eb="2">
      <t>シュモク</t>
    </rPh>
    <phoneticPr fontId="4"/>
  </si>
  <si>
    <t>コンバインド得点　※自動計算</t>
    <rPh sb="6" eb="8">
      <t xml:space="preserve">トクテン </t>
    </rPh>
    <rPh sb="10" eb="14">
      <t xml:space="preserve">ジドウケイサン </t>
    </rPh>
    <phoneticPr fontId="4"/>
  </si>
  <si>
    <t>所属名選択</t>
    <phoneticPr fontId="4"/>
  </si>
  <si>
    <t>出場</t>
    <rPh sb="0" eb="2">
      <t>シュテゥ</t>
    </rPh>
    <phoneticPr fontId="4"/>
  </si>
  <si>
    <t>不出場</t>
    <rPh sb="0" eb="3">
      <t>フセィウ</t>
    </rPh>
    <phoneticPr fontId="4"/>
  </si>
  <si>
    <t>所属
コード
設定</t>
    <rPh sb="0" eb="2">
      <t>ショゾク</t>
    </rPh>
    <phoneticPr fontId="4"/>
  </si>
  <si>
    <t>会津若松市陸上競技大会コード設定
（使用所属コード 2）</t>
    <rPh sb="14" eb="16">
      <t>セッテイ</t>
    </rPh>
    <rPh sb="18" eb="20">
      <t>シヨウ</t>
    </rPh>
    <rPh sb="20" eb="22">
      <t>ショゾク</t>
    </rPh>
    <phoneticPr fontId="4"/>
  </si>
  <si>
    <t>所属名を変更する場合は、変更したい所属名を上から選んだ後で、右の空欄に新しい所属名を入力してください。
また、新規エントリーする場合は、上の所属名を空欄にした後、右の空欄に所属名を入力してください。その際は、ナンバーカードが５桁になります。</t>
    <rPh sb="0" eb="3">
      <t>ショゾクメイ</t>
    </rPh>
    <rPh sb="4" eb="6">
      <t>ヘンコウ</t>
    </rPh>
    <rPh sb="8" eb="10">
      <t>バアイア</t>
    </rPh>
    <rPh sb="12" eb="14">
      <t>ヘンコウ</t>
    </rPh>
    <rPh sb="17" eb="20">
      <t>ショゾクメイ</t>
    </rPh>
    <rPh sb="21" eb="22">
      <t>ウエ</t>
    </rPh>
    <rPh sb="24" eb="25">
      <t>エラ</t>
    </rPh>
    <rPh sb="27" eb="28">
      <t>アト</t>
    </rPh>
    <rPh sb="30" eb="31">
      <t>ミギ</t>
    </rPh>
    <rPh sb="32" eb="33">
      <t>クウラン</t>
    </rPh>
    <rPh sb="33" eb="34">
      <t>ラン</t>
    </rPh>
    <rPh sb="35" eb="36">
      <t>アタラ</t>
    </rPh>
    <rPh sb="38" eb="41">
      <t>ショゾクメイ</t>
    </rPh>
    <rPh sb="42" eb="44">
      <t>ニュウリョク</t>
    </rPh>
    <rPh sb="55" eb="57">
      <t>シンキ</t>
    </rPh>
    <rPh sb="64" eb="66">
      <t>バアイ</t>
    </rPh>
    <rPh sb="68" eb="69">
      <t>ウエ</t>
    </rPh>
    <rPh sb="70" eb="73">
      <t>ショゾクメイセンタク</t>
    </rPh>
    <rPh sb="74" eb="76">
      <t>クウラn</t>
    </rPh>
    <rPh sb="81" eb="82">
      <t>ミギ</t>
    </rPh>
    <rPh sb="83" eb="85">
      <t>クウラn</t>
    </rPh>
    <rPh sb="86" eb="89">
      <t>ショゾクメイ</t>
    </rPh>
    <rPh sb="90" eb="92">
      <t>ニュウリョク</t>
    </rPh>
    <phoneticPr fontId="4"/>
  </si>
  <si>
    <t>男子出場人数</t>
    <rPh sb="0" eb="2">
      <t>ダンシ</t>
    </rPh>
    <rPh sb="2" eb="6">
      <t>シュツジョウニンズウ</t>
    </rPh>
    <phoneticPr fontId="4"/>
  </si>
  <si>
    <t>女子出場人数</t>
    <rPh sb="0" eb="1">
      <t>オンナ</t>
    </rPh>
    <rPh sb="1" eb="2">
      <t>ダンシ</t>
    </rPh>
    <rPh sb="2" eb="6">
      <t>シュツジョウニンズウ</t>
    </rPh>
    <phoneticPr fontId="4"/>
  </si>
  <si>
    <t>出場人数</t>
    <rPh sb="0" eb="2">
      <t>シュテゥ</t>
    </rPh>
    <rPh sb="2" eb="4">
      <t>ニンズウ</t>
    </rPh>
    <phoneticPr fontId="4"/>
  </si>
  <si>
    <t>申し込む大会名をプルダウンで選択し、大会に出場する選手について「出場」を選ぶ。「出場」を選択した選手のみ種目選択ができます。年度はじめに部員全員を入力しておけば、大会ごとに選択し直す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2" eb="34">
      <t>シュツジョウ</t>
    </rPh>
    <rPh sb="36" eb="37">
      <t>エラブ</t>
    </rPh>
    <rPh sb="44" eb="46">
      <t>センタク</t>
    </rPh>
    <rPh sb="48" eb="50">
      <t>センシュ</t>
    </rPh>
    <rPh sb="52" eb="56">
      <t>シュモクセンタク</t>
    </rPh>
    <rPh sb="62" eb="64">
      <t>ネンド</t>
    </rPh>
    <rPh sb="68" eb="72">
      <t>ブインゼンイン</t>
    </rPh>
    <rPh sb="73" eb="75">
      <t>ニュウリョク</t>
    </rPh>
    <rPh sb="81" eb="83">
      <t>タイカイ</t>
    </rPh>
    <rPh sb="86" eb="88">
      <t>センタクシナン</t>
    </rPh>
    <rPh sb="89" eb="90">
      <t>ナオス</t>
    </rPh>
    <rPh sb="94" eb="96">
      <t>シュツジョウ</t>
    </rPh>
    <rPh sb="97" eb="100">
      <t>フシュツジョウ</t>
    </rPh>
    <rPh sb="101" eb="103">
      <t>カンリ</t>
    </rPh>
    <phoneticPr fontId="32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</si>
  <si>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１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2" eb="105">
      <t>シュモクセンタク</t>
    </rPh>
    <rPh sb="105" eb="107">
      <t>センタク</t>
    </rPh>
    <rPh sb="108" eb="110">
      <t>カノウ</t>
    </rPh>
    <phoneticPr fontId="32"/>
  </si>
  <si>
    <r>
      <t>参加競技１　</t>
    </r>
    <r>
      <rPr>
        <sz val="12"/>
        <color rgb="FFFF0000"/>
        <rFont val="ＭＳ Ｐゴシック"/>
        <family val="2"/>
        <charset val="128"/>
      </rPr>
      <t>※コンバインド出場者は参加種目１</t>
    </r>
    <rPh sb="0" eb="2">
      <t>サンカ</t>
    </rPh>
    <rPh sb="2" eb="4">
      <t>キョウギ</t>
    </rPh>
    <phoneticPr fontId="4"/>
  </si>
  <si>
    <r>
      <t>参加競技２　</t>
    </r>
    <r>
      <rPr>
        <sz val="12"/>
        <color rgb="FFFF0000"/>
        <rFont val="ＭＳ Ｐゴシック"/>
        <family val="2"/>
        <charset val="128"/>
      </rPr>
      <t>※コンバインド出場者は参加種目２</t>
    </r>
    <rPh sb="0" eb="2">
      <t xml:space="preserve">サンカ </t>
    </rPh>
    <rPh sb="2" eb="4">
      <t>キョウギ</t>
    </rPh>
    <rPh sb="13" eb="16">
      <t xml:space="preserve">シュツジョウシャノミ </t>
    </rPh>
    <rPh sb="17" eb="21">
      <t>サンカ</t>
    </rPh>
    <phoneticPr fontId="4"/>
  </si>
  <si>
    <t>参加競技１</t>
    <rPh sb="0" eb="4">
      <t>サンカキョウギ</t>
    </rPh>
    <phoneticPr fontId="4"/>
  </si>
  <si>
    <t/>
  </si>
  <si>
    <t>競技名</t>
    <rPh sb="0" eb="3">
      <t>キョウ</t>
    </rPh>
    <phoneticPr fontId="4"/>
  </si>
  <si>
    <t>コンバインドA</t>
    <phoneticPr fontId="4"/>
  </si>
  <si>
    <t>コンバインドB</t>
    <phoneticPr fontId="4"/>
  </si>
  <si>
    <t>会津ACジュニア</t>
    <rPh sb="0" eb="2">
      <t>アイヅ</t>
    </rPh>
    <phoneticPr fontId="4"/>
  </si>
  <si>
    <t>わかまつクラブ</t>
  </si>
  <si>
    <t>磐梯第一</t>
    <rPh sb="0" eb="2">
      <t>バンダイ</t>
    </rPh>
    <rPh sb="2" eb="4">
      <t>ダイイチ</t>
    </rPh>
    <phoneticPr fontId="4"/>
  </si>
  <si>
    <r>
      <rPr>
        <sz val="12"/>
        <rFont val="ＭＳ ゴシック"/>
        <family val="2"/>
        <charset val="128"/>
      </rPr>
      <t>連絡先</t>
    </r>
    <r>
      <rPr>
        <sz val="10"/>
        <rFont val="ＭＳ ゴシック"/>
        <family val="3"/>
        <charset val="128"/>
      </rPr>
      <t xml:space="preserve">
℡(</t>
    </r>
    <r>
      <rPr>
        <sz val="8"/>
        <rFont val="ＭＳ ゴシック"/>
        <family val="3"/>
        <charset val="128"/>
      </rPr>
      <t>携帯)</t>
    </r>
    <rPh sb="0" eb="3">
      <t>レンラクサキ</t>
    </rPh>
    <phoneticPr fontId="4"/>
  </si>
  <si>
    <t>下のタブから「基本情報」シートを開き、所属名をプルダウンで選択する。また、それぞれの欄に「生徒氏名（姓）」・「生徒氏名（名）」・「フリガナ（姓）」・「フリガナ（名）」を入力する。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2"/>
  </si>
  <si>
    <r>
      <t>基本情報シートに戻り、印刷します。（</t>
    </r>
    <r>
      <rPr>
        <sz val="10"/>
        <color theme="1"/>
        <rFont val="ＭＳ Ｐゴシック"/>
        <family val="3"/>
        <charset val="128"/>
        <scheme val="minor"/>
      </rPr>
      <t>必要な部分だけが印刷されます）</t>
    </r>
    <rPh sb="0" eb="4">
      <t>キホンジョウホウ</t>
    </rPh>
    <rPh sb="8" eb="9">
      <t>モド</t>
    </rPh>
    <rPh sb="11" eb="13">
      <t>インサツ</t>
    </rPh>
    <rPh sb="18" eb="20">
      <t>ヒツヨウ</t>
    </rPh>
    <rPh sb="21" eb="23">
      <t>ブブン</t>
    </rPh>
    <rPh sb="26" eb="28">
      <t>インサツ</t>
    </rPh>
    <phoneticPr fontId="32"/>
  </si>
  <si>
    <t xml:space="preserve">鶴城 </t>
    <phoneticPr fontId="4"/>
  </si>
  <si>
    <t xml:space="preserve">城北 </t>
    <phoneticPr fontId="4"/>
  </si>
  <si>
    <t xml:space="preserve">行仁 </t>
    <phoneticPr fontId="4"/>
  </si>
  <si>
    <t xml:space="preserve">城西 </t>
    <phoneticPr fontId="4"/>
  </si>
  <si>
    <t xml:space="preserve">謹教 </t>
    <phoneticPr fontId="4"/>
  </si>
  <si>
    <t xml:space="preserve">日新 </t>
    <phoneticPr fontId="4"/>
  </si>
  <si>
    <t xml:space="preserve">湊 </t>
    <phoneticPr fontId="4"/>
  </si>
  <si>
    <t xml:space="preserve">一箕 </t>
    <phoneticPr fontId="4"/>
  </si>
  <si>
    <t xml:space="preserve">松長 </t>
    <phoneticPr fontId="4"/>
  </si>
  <si>
    <t xml:space="preserve">永和 </t>
    <phoneticPr fontId="4"/>
  </si>
  <si>
    <t xml:space="preserve">神指 </t>
    <phoneticPr fontId="4"/>
  </si>
  <si>
    <t xml:space="preserve">門田 </t>
    <phoneticPr fontId="4"/>
  </si>
  <si>
    <t xml:space="preserve">城南 </t>
    <phoneticPr fontId="4"/>
  </si>
  <si>
    <t xml:space="preserve">大戸 </t>
    <phoneticPr fontId="4"/>
  </si>
  <si>
    <t xml:space="preserve">東山 </t>
    <phoneticPr fontId="4"/>
  </si>
  <si>
    <t xml:space="preserve">小金井 </t>
    <phoneticPr fontId="4"/>
  </si>
  <si>
    <t xml:space="preserve">荒舘 </t>
    <phoneticPr fontId="4"/>
  </si>
  <si>
    <t xml:space="preserve">川南 </t>
    <phoneticPr fontId="4"/>
  </si>
  <si>
    <t xml:space="preserve">河東学園 </t>
    <phoneticPr fontId="4"/>
  </si>
  <si>
    <t xml:space="preserve">ザベリオ </t>
    <phoneticPr fontId="4"/>
  </si>
  <si>
    <t>競技者名英字</t>
  </si>
  <si>
    <t>国籍</t>
  </si>
  <si>
    <t>チーム名英字</t>
  </si>
  <si>
    <t>全国小学校陸上競技交流大会　兼東日本都道府県小学生陸上競技交流大会・北海道函館大会　会津地区予選会</t>
    <rPh sb="14" eb="15">
      <t>⚔️</t>
    </rPh>
    <rPh sb="15" eb="18">
      <t>ヒガセィ</t>
    </rPh>
    <rPh sb="18" eb="22">
      <t>トドウフケn</t>
    </rPh>
    <rPh sb="22" eb="25">
      <t>sy</t>
    </rPh>
    <rPh sb="25" eb="27">
      <t>リクジョウ</t>
    </rPh>
    <rPh sb="27" eb="33">
      <t>キョウギコ</t>
    </rPh>
    <rPh sb="34" eb="37">
      <t>ホッカイ</t>
    </rPh>
    <rPh sb="37" eb="39">
      <t>ハコダテ</t>
    </rPh>
    <rPh sb="39" eb="41">
      <t>タイカイ</t>
    </rPh>
    <rPh sb="42" eb="46">
      <t>アイヅチク</t>
    </rPh>
    <rPh sb="46" eb="48">
      <t>ヨセン</t>
    </rPh>
    <rPh sb="48" eb="49">
      <t>カイ</t>
    </rPh>
    <phoneticPr fontId="4"/>
  </si>
  <si>
    <t>男女混合4X100mR</t>
  </si>
  <si>
    <t>Ver.
24.0505</t>
    <phoneticPr fontId="4"/>
  </si>
  <si>
    <t>猪苗代二</t>
    <rPh sb="0" eb="3">
      <t>イナワシロ</t>
    </rPh>
    <rPh sb="3" eb="4">
      <t>2</t>
    </rPh>
    <phoneticPr fontId="4"/>
  </si>
  <si>
    <t>春季陸上・日清カップ・秋季陸上コード設定
（使用所属コード 1）</t>
    <rPh sb="0" eb="2">
      <t>シュンキ</t>
    </rPh>
    <rPh sb="2" eb="4">
      <t>リクジョウ</t>
    </rPh>
    <rPh sb="5" eb="7">
      <t>ニッシン</t>
    </rPh>
    <rPh sb="11" eb="13">
      <t>シュウキ</t>
    </rPh>
    <rPh sb="13" eb="15">
      <t>リクジョウ</t>
    </rPh>
    <rPh sb="18" eb="20">
      <t>セッテイ</t>
    </rPh>
    <rPh sb="22" eb="24">
      <t>シヨウ</t>
    </rPh>
    <rPh sb="24" eb="26">
      <t>ショゾク</t>
    </rPh>
    <phoneticPr fontId="4"/>
  </si>
  <si>
    <t>猪苗代</t>
    <rPh sb="0" eb="3">
      <t>イナワシロ</t>
    </rPh>
    <phoneticPr fontId="4"/>
  </si>
  <si>
    <t>猪苗代TF</t>
    <phoneticPr fontId="4"/>
  </si>
  <si>
    <t>上三宮</t>
    <rPh sb="2" eb="3">
      <t>ミヤ</t>
    </rPh>
    <phoneticPr fontId="4"/>
  </si>
  <si>
    <t>本郷学園</t>
    <rPh sb="0" eb="4">
      <t>ホンゴウガクエン</t>
    </rPh>
    <phoneticPr fontId="4"/>
  </si>
  <si>
    <t>NorthEnd</t>
    <phoneticPr fontId="4"/>
  </si>
  <si>
    <t>すみれプロジェクト</t>
    <phoneticPr fontId="4"/>
  </si>
  <si>
    <t>男子800m</t>
    <rPh sb="0" eb="2">
      <t>ダンシ</t>
    </rPh>
    <phoneticPr fontId="18"/>
  </si>
  <si>
    <t>女子800m</t>
    <rPh sb="0" eb="1">
      <t>オンア</t>
    </rPh>
    <rPh sb="1" eb="2">
      <t>ダンシ</t>
    </rPh>
    <phoneticPr fontId="18"/>
  </si>
  <si>
    <t>全会津春季陸上大会</t>
    <rPh sb="0" eb="1">
      <t>ゼン</t>
    </rPh>
    <rPh sb="1" eb="3">
      <t>アイヅ</t>
    </rPh>
    <rPh sb="3" eb="5">
      <t>シュンキ</t>
    </rPh>
    <rPh sb="5" eb="9">
      <t>リクジョウタイカイ</t>
    </rPh>
    <phoneticPr fontId="4"/>
  </si>
  <si>
    <t>全会津秋季陸上大会</t>
    <rPh sb="0" eb="1">
      <t>ゼン</t>
    </rPh>
    <rPh sb="1" eb="3">
      <t>アイヅ</t>
    </rPh>
    <rPh sb="3" eb="5">
      <t>シュウキ</t>
    </rPh>
    <rPh sb="5" eb="9">
      <t>リクジョウタイカイ</t>
    </rPh>
    <phoneticPr fontId="4"/>
  </si>
  <si>
    <t>小学男子100m</t>
    <rPh sb="0" eb="2">
      <t>ショウガク</t>
    </rPh>
    <rPh sb="2" eb="4">
      <t>ダンシ</t>
    </rPh>
    <phoneticPr fontId="18"/>
  </si>
  <si>
    <t>小学女子100m</t>
    <rPh sb="0" eb="2">
      <t>ショウガク</t>
    </rPh>
    <rPh sb="2" eb="4">
      <t>ジョシ</t>
    </rPh>
    <phoneticPr fontId="18"/>
  </si>
  <si>
    <t>小学男子80mH</t>
    <rPh sb="0" eb="2">
      <t>ショウガク</t>
    </rPh>
    <rPh sb="2" eb="4">
      <t>ダンシ</t>
    </rPh>
    <phoneticPr fontId="18"/>
  </si>
  <si>
    <t>小学女子80mH</t>
    <rPh sb="0" eb="2">
      <t>ショウガク</t>
    </rPh>
    <rPh sb="2" eb="4">
      <t>ジョシ</t>
    </rPh>
    <phoneticPr fontId="18"/>
  </si>
  <si>
    <t>小学男子走り幅跳び</t>
    <rPh sb="0" eb="2">
      <t>ショウガク</t>
    </rPh>
    <rPh sb="2" eb="4">
      <t>ダンシ</t>
    </rPh>
    <rPh sb="4" eb="5">
      <t>ハシ</t>
    </rPh>
    <rPh sb="6" eb="8">
      <t>ハバト</t>
    </rPh>
    <phoneticPr fontId="18"/>
  </si>
  <si>
    <t>小学女子走り幅跳び</t>
    <rPh sb="0" eb="2">
      <t>ショウガク</t>
    </rPh>
    <rPh sb="2" eb="4">
      <t>ジョシ</t>
    </rPh>
    <rPh sb="4" eb="5">
      <t>ハシ</t>
    </rPh>
    <rPh sb="6" eb="8">
      <t>ハバト</t>
    </rPh>
    <phoneticPr fontId="18"/>
  </si>
  <si>
    <t>岩渕</t>
    <rPh sb="0" eb="2">
      <t>イワブチ</t>
    </rPh>
    <phoneticPr fontId="4"/>
  </si>
  <si>
    <t>光司</t>
    <rPh sb="0" eb="2">
      <t>ミツジ</t>
    </rPh>
    <phoneticPr fontId="4"/>
  </si>
  <si>
    <t>イワブチ</t>
    <phoneticPr fontId="4"/>
  </si>
  <si>
    <t>ミツジ</t>
    <phoneticPr fontId="4"/>
  </si>
  <si>
    <t>２</t>
    <phoneticPr fontId="4"/>
  </si>
  <si>
    <t>５４</t>
    <phoneticPr fontId="4"/>
  </si>
  <si>
    <t>２３</t>
    <phoneticPr fontId="4"/>
  </si>
  <si>
    <t>福島陸協
４桁番号</t>
    <rPh sb="0" eb="2">
      <t>フクシマ</t>
    </rPh>
    <rPh sb="2" eb="4">
      <t>リクキョウ</t>
    </rPh>
    <rPh sb="6" eb="7">
      <t>ケタ</t>
    </rPh>
    <rPh sb="7" eb="9">
      <t>バンゴウ</t>
    </rPh>
    <phoneticPr fontId="4"/>
  </si>
  <si>
    <t>文沙</t>
    <rPh sb="0" eb="1">
      <t>ブン</t>
    </rPh>
    <rPh sb="1" eb="2">
      <t>サ</t>
    </rPh>
    <phoneticPr fontId="4"/>
  </si>
  <si>
    <t>フサ</t>
    <phoneticPr fontId="4"/>
  </si>
  <si>
    <t>５７</t>
    <phoneticPr fontId="4"/>
  </si>
  <si>
    <t>８９</t>
    <phoneticPr fontId="4"/>
  </si>
  <si>
    <t>城西</t>
    <rPh sb="0" eb="2">
      <t>ジョウサイ</t>
    </rPh>
    <phoneticPr fontId="4"/>
  </si>
  <si>
    <t>岩渕　文沙</t>
  </si>
  <si>
    <t xml:space="preserve">
登録選手一覧（１番２番は例です。データを送るときは入れないようにしてください）</t>
    <rPh sb="1" eb="7">
      <t>トウロクセンシュイチラン</t>
    </rPh>
    <rPh sb="9" eb="10">
      <t>バン</t>
    </rPh>
    <rPh sb="11" eb="12">
      <t>バン</t>
    </rPh>
    <rPh sb="13" eb="14">
      <t>レイ</t>
    </rPh>
    <rPh sb="21" eb="22">
      <t>オク</t>
    </rPh>
    <rPh sb="26" eb="27">
      <t>イ</t>
    </rPh>
    <phoneticPr fontId="4"/>
  </si>
  <si>
    <t>生年月日は入力しません。（空白で大丈夫です）</t>
    <rPh sb="0" eb="1">
      <t>ナマ</t>
    </rPh>
    <rPh sb="1" eb="3">
      <t>ネンゲツ</t>
    </rPh>
    <rPh sb="3" eb="4">
      <t>ヒ</t>
    </rPh>
    <rPh sb="5" eb="7">
      <t>ニュウリョク</t>
    </rPh>
    <rPh sb="13" eb="15">
      <t>クウハク</t>
    </rPh>
    <rPh sb="16" eb="19">
      <t>ダイジョウブ</t>
    </rPh>
    <phoneticPr fontId="32"/>
  </si>
  <si>
    <t>「性別」・「学年」の欄に入力する。（それぞれの欄は選択することになっていますが、直接入力できます。コピー・ペーストの場合は「値」で貼り付けしてください）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8" eb="60">
      <t>バアイ</t>
    </rPh>
    <rPh sb="62" eb="63">
      <t>アタイ</t>
    </rPh>
    <rPh sb="65" eb="66">
      <t>ハ</t>
    </rPh>
    <rPh sb="67" eb="68">
      <t>ツ</t>
    </rPh>
    <phoneticPr fontId="32"/>
  </si>
  <si>
    <t>男子走り幅跳び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</si>
</sst>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m&quot;月&quot;d&quot;日&quot;;@"/>
    <numFmt numFmtId="177" formatCode="yyyy/m/d;@"/>
    <numFmt numFmtId="178" formatCode="@&quot;　選手選考申請書&quot;"/>
    <numFmt numFmtId="179" formatCode="000\-0000\-0000"/>
    <numFmt numFmtId="180" formatCode="#,##0&quot; 円&quot;"/>
  </numFmts>
  <fonts count="8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5"/>
      <name val="ＭＳ ゴシック"/>
      <family val="3"/>
      <charset val="128"/>
    </font>
    <font>
      <sz val="15"/>
      <name val="Osaka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9"/>
      <name val="ＭＳ Ｐゴシック"/>
      <family val="2"/>
      <charset val="128"/>
    </font>
    <font>
      <b/>
      <sz val="16"/>
      <color indexed="8"/>
      <name val="ＭＳ Ｐゴシック"/>
      <family val="3"/>
      <charset val="128"/>
    </font>
    <font>
      <b/>
      <sz val="16"/>
      <color indexed="9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6"/>
      <color indexed="19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b/>
      <sz val="18"/>
      <color indexed="8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ゴシック"/>
      <family val="3"/>
      <charset val="128"/>
    </font>
    <font>
      <sz val="9"/>
      <color indexed="10"/>
      <name val="ＭＳ ゴシック"/>
      <family val="3"/>
      <charset val="128"/>
    </font>
    <font>
      <sz val="9"/>
      <name val="Osaka"/>
      <family val="3"/>
      <charset val="128"/>
    </font>
    <font>
      <sz val="9"/>
      <name val="ＭＳ ゴシック"/>
      <family val="3"/>
      <charset val="128"/>
    </font>
    <font>
      <sz val="10"/>
      <color indexed="10"/>
      <name val="ＭＳ ゴシック"/>
      <family val="3"/>
      <charset val="128"/>
    </font>
    <font>
      <sz val="12"/>
      <color indexed="49"/>
      <name val="ＭＳ ゴシック"/>
      <family val="3"/>
      <charset val="128"/>
    </font>
    <font>
      <sz val="12"/>
      <color indexed="49"/>
      <name val="Osaka"/>
      <family val="3"/>
      <charset val="128"/>
    </font>
    <font>
      <sz val="13"/>
      <color indexed="49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6"/>
      <name val="Osaka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sz val="12"/>
      <name val="ＭＳ Ｐゴシック"/>
      <family val="3"/>
      <charset val="128"/>
      <scheme val="minor"/>
    </font>
    <font>
      <b/>
      <sz val="10"/>
      <color rgb="FF000000"/>
      <name val="Osaka"/>
      <family val="2"/>
      <charset val="128"/>
    </font>
    <font>
      <b/>
      <sz val="10"/>
      <color rgb="FFDD0806"/>
      <name val="Osaka"/>
      <family val="2"/>
      <charset val="128"/>
    </font>
    <font>
      <sz val="12"/>
      <color theme="0"/>
      <name val="Osaka"/>
      <family val="3"/>
      <charset val="128"/>
    </font>
    <font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</font>
    <font>
      <sz val="12"/>
      <color theme="0"/>
      <name val="MS Gothic"/>
      <family val="2"/>
      <charset val="128"/>
    </font>
    <font>
      <sz val="11"/>
      <color theme="1"/>
      <name val="ＭＳ ゴシック"/>
      <family val="3"/>
      <charset val="128"/>
    </font>
    <font>
      <sz val="12"/>
      <color theme="1"/>
      <name val="Osaka"/>
      <family val="3"/>
      <charset val="128"/>
    </font>
    <font>
      <sz val="12"/>
      <color theme="0"/>
      <name val="ＭＳ Ｐゴシック"/>
      <family val="2"/>
      <charset val="128"/>
    </font>
    <font>
      <sz val="12"/>
      <color theme="0"/>
      <name val="ＭＳ ゴシック"/>
      <family val="3"/>
      <charset val="128"/>
    </font>
    <font>
      <sz val="14"/>
      <name val="Osaka"/>
      <family val="2"/>
      <charset val="128"/>
    </font>
    <font>
      <sz val="14"/>
      <name val="ＭＳ ゴシック"/>
      <family val="2"/>
      <charset val="128"/>
    </font>
    <font>
      <sz val="10"/>
      <color rgb="FF000000"/>
      <name val="Osaka"/>
      <family val="2"/>
      <charset val="128"/>
    </font>
    <font>
      <sz val="12"/>
      <name val="ＭＳ ゴシック"/>
      <family val="2"/>
      <charset val="128"/>
    </font>
    <font>
      <sz val="10"/>
      <name val="ＭＳ ゴシック"/>
      <family val="2"/>
      <charset val="128"/>
    </font>
    <font>
      <sz val="8"/>
      <name val="MS Gothic"/>
      <family val="2"/>
      <charset val="128"/>
    </font>
    <font>
      <sz val="16"/>
      <name val="ＭＳ ゴシック"/>
      <family val="2"/>
      <charset val="128"/>
    </font>
    <font>
      <sz val="11"/>
      <name val="ＭＳ ゴシック"/>
      <family val="2"/>
      <charset val="128"/>
    </font>
    <font>
      <sz val="12"/>
      <name val="ＭＳ Ｐゴシック"/>
      <family val="2"/>
      <charset val="128"/>
    </font>
    <font>
      <sz val="11"/>
      <name val="ＭＳ Ｐゴシック"/>
      <family val="2"/>
      <charset val="128"/>
    </font>
    <font>
      <sz val="14"/>
      <name val="ＭＳ Ｐゴシック"/>
      <family val="2"/>
      <charset val="128"/>
    </font>
    <font>
      <sz val="12"/>
      <color rgb="FFFF0000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indexed="28"/>
      </left>
      <right/>
      <top style="thick">
        <color indexed="28"/>
      </top>
      <bottom style="thick">
        <color indexed="28"/>
      </bottom>
      <diagonal/>
    </border>
    <border>
      <left/>
      <right/>
      <top style="thick">
        <color indexed="28"/>
      </top>
      <bottom style="thick">
        <color indexed="28"/>
      </bottom>
      <diagonal/>
    </border>
    <border>
      <left/>
      <right style="thick">
        <color indexed="28"/>
      </right>
      <top style="thick">
        <color indexed="28"/>
      </top>
      <bottom style="thick">
        <color indexed="28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indexed="62"/>
      </left>
      <right/>
      <top style="thick">
        <color indexed="62"/>
      </top>
      <bottom/>
      <diagonal/>
    </border>
    <border>
      <left style="thick">
        <color indexed="62"/>
      </left>
      <right/>
      <top/>
      <bottom style="thick">
        <color indexed="62"/>
      </bottom>
      <diagonal/>
    </border>
    <border>
      <left/>
      <right/>
      <top style="thick">
        <color indexed="62"/>
      </top>
      <bottom/>
      <diagonal/>
    </border>
    <border>
      <left/>
      <right style="thick">
        <color indexed="62"/>
      </right>
      <top style="thick">
        <color indexed="62"/>
      </top>
      <bottom/>
      <diagonal/>
    </border>
    <border>
      <left/>
      <right/>
      <top/>
      <bottom style="thick">
        <color indexed="62"/>
      </bottom>
      <diagonal/>
    </border>
    <border>
      <left/>
      <right style="thick">
        <color indexed="62"/>
      </right>
      <top/>
      <bottom style="thick">
        <color indexed="62"/>
      </bottom>
      <diagonal/>
    </border>
    <border>
      <left style="thick">
        <color indexed="56"/>
      </left>
      <right/>
      <top style="thick">
        <color indexed="56"/>
      </top>
      <bottom/>
      <diagonal/>
    </border>
    <border>
      <left style="thick">
        <color indexed="56"/>
      </left>
      <right/>
      <top/>
      <bottom style="thick">
        <color indexed="56"/>
      </bottom>
      <diagonal/>
    </border>
    <border>
      <left/>
      <right/>
      <top style="thick">
        <color indexed="56"/>
      </top>
      <bottom/>
      <diagonal/>
    </border>
    <border>
      <left/>
      <right style="thick">
        <color indexed="56"/>
      </right>
      <top style="thick">
        <color indexed="56"/>
      </top>
      <bottom/>
      <diagonal/>
    </border>
    <border>
      <left/>
      <right/>
      <top/>
      <bottom style="thick">
        <color indexed="56"/>
      </bottom>
      <diagonal/>
    </border>
    <border>
      <left/>
      <right style="thick">
        <color indexed="56"/>
      </right>
      <top/>
      <bottom style="thick">
        <color indexed="56"/>
      </bottom>
      <diagonal/>
    </border>
    <border>
      <left style="thick">
        <color indexed="49"/>
      </left>
      <right/>
      <top style="thick">
        <color indexed="49"/>
      </top>
      <bottom/>
      <diagonal/>
    </border>
    <border>
      <left style="thick">
        <color indexed="49"/>
      </left>
      <right/>
      <top/>
      <bottom style="thick">
        <color indexed="49"/>
      </bottom>
      <diagonal/>
    </border>
    <border>
      <left/>
      <right/>
      <top style="thick">
        <color indexed="49"/>
      </top>
      <bottom/>
      <diagonal/>
    </border>
    <border>
      <left/>
      <right style="thick">
        <color indexed="49"/>
      </right>
      <top style="thick">
        <color indexed="49"/>
      </top>
      <bottom/>
      <diagonal/>
    </border>
    <border>
      <left/>
      <right style="thick">
        <color indexed="49"/>
      </right>
      <top/>
      <bottom style="thick">
        <color indexed="49"/>
      </bottom>
      <diagonal/>
    </border>
    <border>
      <left style="thick">
        <color indexed="49"/>
      </left>
      <right style="thick">
        <color indexed="49"/>
      </right>
      <top style="thick">
        <color indexed="49"/>
      </top>
      <bottom/>
      <diagonal/>
    </border>
    <border>
      <left style="thick">
        <color indexed="49"/>
      </left>
      <right style="thick">
        <color indexed="49"/>
      </right>
      <top/>
      <bottom style="thick">
        <color indexed="49"/>
      </bottom>
      <diagonal/>
    </border>
    <border>
      <left style="thick">
        <color indexed="57"/>
      </left>
      <right/>
      <top style="thick">
        <color indexed="57"/>
      </top>
      <bottom/>
      <diagonal/>
    </border>
    <border>
      <left style="thick">
        <color indexed="57"/>
      </left>
      <right/>
      <top/>
      <bottom style="thick">
        <color indexed="57"/>
      </bottom>
      <diagonal/>
    </border>
    <border>
      <left/>
      <right/>
      <top style="thick">
        <color indexed="57"/>
      </top>
      <bottom/>
      <diagonal/>
    </border>
    <border>
      <left/>
      <right style="thick">
        <color indexed="57"/>
      </right>
      <top style="thick">
        <color indexed="57"/>
      </top>
      <bottom/>
      <diagonal/>
    </border>
    <border>
      <left/>
      <right/>
      <top/>
      <bottom style="thick">
        <color indexed="57"/>
      </bottom>
      <diagonal/>
    </border>
    <border>
      <left/>
      <right style="thick">
        <color indexed="57"/>
      </right>
      <top/>
      <bottom style="thick">
        <color indexed="57"/>
      </bottom>
      <diagonal/>
    </border>
    <border>
      <left style="thick">
        <color indexed="27"/>
      </left>
      <right style="thick">
        <color indexed="27"/>
      </right>
      <top style="thick">
        <color indexed="27"/>
      </top>
      <bottom/>
      <diagonal/>
    </border>
    <border>
      <left style="thick">
        <color indexed="27"/>
      </left>
      <right style="thick">
        <color indexed="27"/>
      </right>
      <top/>
      <bottom style="thick">
        <color indexed="27"/>
      </bottom>
      <diagonal/>
    </border>
    <border>
      <left style="thick">
        <color indexed="27"/>
      </left>
      <right/>
      <top style="thick">
        <color indexed="27"/>
      </top>
      <bottom/>
      <diagonal/>
    </border>
    <border>
      <left/>
      <right/>
      <top style="thick">
        <color indexed="27"/>
      </top>
      <bottom/>
      <diagonal/>
    </border>
    <border>
      <left/>
      <right style="thick">
        <color indexed="27"/>
      </right>
      <top style="thick">
        <color indexed="27"/>
      </top>
      <bottom/>
      <diagonal/>
    </border>
    <border>
      <left style="thick">
        <color indexed="27"/>
      </left>
      <right/>
      <top/>
      <bottom style="thick">
        <color indexed="27"/>
      </bottom>
      <diagonal/>
    </border>
    <border>
      <left/>
      <right/>
      <top/>
      <bottom style="thick">
        <color indexed="27"/>
      </bottom>
      <diagonal/>
    </border>
    <border>
      <left/>
      <right style="thick">
        <color indexed="27"/>
      </right>
      <top/>
      <bottom style="thick">
        <color indexed="27"/>
      </bottom>
      <diagonal/>
    </border>
    <border>
      <left style="thick">
        <color indexed="44"/>
      </left>
      <right/>
      <top style="thick">
        <color indexed="44"/>
      </top>
      <bottom/>
      <diagonal/>
    </border>
    <border>
      <left style="thick">
        <color indexed="44"/>
      </left>
      <right/>
      <top/>
      <bottom style="thick">
        <color indexed="44"/>
      </bottom>
      <diagonal/>
    </border>
    <border>
      <left/>
      <right/>
      <top style="thick">
        <color indexed="44"/>
      </top>
      <bottom/>
      <diagonal/>
    </border>
    <border>
      <left/>
      <right style="thick">
        <color indexed="44"/>
      </right>
      <top style="thick">
        <color indexed="44"/>
      </top>
      <bottom/>
      <diagonal/>
    </border>
    <border>
      <left/>
      <right/>
      <top/>
      <bottom style="thick">
        <color indexed="44"/>
      </bottom>
      <diagonal/>
    </border>
    <border>
      <left/>
      <right style="thick">
        <color indexed="44"/>
      </right>
      <top/>
      <bottom style="thick">
        <color indexed="4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/>
      <top/>
      <bottom style="thin">
        <color auto="1"/>
      </bottom>
      <diagonal/>
    </border>
    <border>
      <left style="hair">
        <color auto="1"/>
      </left>
      <right style="dotted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561">
    <xf numFmtId="0" fontId="0" fillId="0" borderId="0" xfId="0"/>
    <xf numFmtId="0" fontId="0" fillId="0" borderId="2" xfId="0" applyBorder="1"/>
    <xf numFmtId="0" fontId="5" fillId="0" borderId="0" xfId="0" applyFont="1" applyAlignment="1">
      <alignment horizontal="center" vertical="center" justifyLastLine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3" fillId="0" borderId="0" xfId="0" applyFont="1"/>
    <xf numFmtId="0" fontId="11" fillId="0" borderId="0" xfId="0" applyFont="1"/>
    <xf numFmtId="0" fontId="11" fillId="0" borderId="0" xfId="0" applyFont="1" applyAlignment="1">
      <alignment shrinkToFit="1"/>
    </xf>
    <xf numFmtId="0" fontId="12" fillId="0" borderId="0" xfId="0" applyFont="1" applyAlignment="1">
      <alignment shrinkToFit="1"/>
    </xf>
    <xf numFmtId="0" fontId="6" fillId="0" borderId="0" xfId="0" applyFont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0" fontId="13" fillId="0" borderId="2" xfId="0" applyFont="1" applyBorder="1" applyAlignment="1">
      <alignment horizontal="center" vertical="center"/>
    </xf>
    <xf numFmtId="0" fontId="2" fillId="0" borderId="0" xfId="1"/>
    <xf numFmtId="0" fontId="7" fillId="0" borderId="3" xfId="1" applyFont="1" applyBorder="1" applyAlignment="1" applyProtection="1">
      <alignment horizontal="center" vertical="center" shrinkToFit="1"/>
      <protection locked="0"/>
    </xf>
    <xf numFmtId="0" fontId="7" fillId="0" borderId="2" xfId="1" applyFont="1" applyBorder="1" applyAlignment="1" applyProtection="1">
      <alignment horizontal="center" vertical="center" shrinkToFit="1"/>
      <protection locked="0"/>
    </xf>
    <xf numFmtId="0" fontId="7" fillId="0" borderId="4" xfId="1" applyFont="1" applyBorder="1" applyAlignment="1" applyProtection="1">
      <alignment horizontal="center" vertical="center" shrinkToFit="1"/>
      <protection locked="0"/>
    </xf>
    <xf numFmtId="0" fontId="14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19" fillId="0" borderId="0" xfId="0" applyFont="1"/>
    <xf numFmtId="0" fontId="17" fillId="0" borderId="2" xfId="0" applyFont="1" applyBorder="1" applyAlignment="1">
      <alignment horizontal="center" vertical="center"/>
    </xf>
    <xf numFmtId="0" fontId="14" fillId="0" borderId="2" xfId="0" applyFont="1" applyBorder="1" applyAlignment="1" applyProtection="1">
      <alignment horizontal="center" vertical="center"/>
      <protection locked="0"/>
    </xf>
    <xf numFmtId="0" fontId="23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176" fontId="14" fillId="0" borderId="2" xfId="0" applyNumberFormat="1" applyFont="1" applyBorder="1"/>
    <xf numFmtId="0" fontId="14" fillId="0" borderId="2" xfId="0" applyFont="1" applyBorder="1" applyProtection="1">
      <protection locked="0"/>
    </xf>
    <xf numFmtId="177" fontId="14" fillId="0" borderId="2" xfId="0" applyNumberFormat="1" applyFont="1" applyBorder="1"/>
    <xf numFmtId="0" fontId="13" fillId="0" borderId="5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49" fontId="3" fillId="0" borderId="0" xfId="0" applyNumberFormat="1" applyFont="1" applyAlignment="1">
      <alignment horizontal="left" vertical="center" shrinkToFit="1"/>
    </xf>
    <xf numFmtId="0" fontId="11" fillId="0" borderId="0" xfId="0" applyFont="1" applyAlignment="1">
      <alignment horizontal="left" vertical="center" shrinkToFit="1"/>
    </xf>
    <xf numFmtId="49" fontId="11" fillId="0" borderId="0" xfId="0" applyNumberFormat="1" applyFont="1" applyAlignment="1">
      <alignment horizontal="left" vertical="center" shrinkToFit="1"/>
    </xf>
    <xf numFmtId="0" fontId="2" fillId="0" borderId="0" xfId="2"/>
    <xf numFmtId="0" fontId="7" fillId="0" borderId="8" xfId="1" applyFont="1" applyBorder="1" applyAlignment="1" applyProtection="1">
      <alignment horizontal="center" vertical="center" shrinkToFit="1"/>
      <protection locked="0"/>
    </xf>
    <xf numFmtId="0" fontId="2" fillId="0" borderId="9" xfId="2" applyBorder="1"/>
    <xf numFmtId="0" fontId="2" fillId="3" borderId="0" xfId="2" applyFill="1"/>
    <xf numFmtId="0" fontId="13" fillId="0" borderId="10" xfId="0" applyFont="1" applyBorder="1" applyAlignment="1" applyProtection="1">
      <alignment horizontal="center" vertical="center" shrinkToFit="1"/>
      <protection locked="0"/>
    </xf>
    <xf numFmtId="0" fontId="13" fillId="0" borderId="2" xfId="0" applyFont="1" applyBorder="1" applyAlignment="1" applyProtection="1">
      <alignment horizontal="center" vertical="center" shrinkToFit="1"/>
      <protection locked="0"/>
    </xf>
    <xf numFmtId="0" fontId="17" fillId="0" borderId="0" xfId="0" applyFont="1" applyAlignment="1">
      <alignment horizontal="center" vertical="center" shrinkToFit="1"/>
    </xf>
    <xf numFmtId="0" fontId="17" fillId="0" borderId="10" xfId="0" applyFont="1" applyBorder="1" applyAlignment="1">
      <alignment horizontal="center" vertical="center" shrinkToFit="1"/>
    </xf>
    <xf numFmtId="0" fontId="17" fillId="0" borderId="11" xfId="0" applyFont="1" applyBorder="1" applyAlignment="1">
      <alignment horizontal="center" vertical="center" shrinkToFit="1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10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2" xfId="0" applyFont="1" applyBorder="1" applyAlignment="1">
      <alignment horizontal="center" vertical="center" shrinkToFit="1"/>
    </xf>
    <xf numFmtId="0" fontId="17" fillId="0" borderId="8" xfId="0" applyFont="1" applyBorder="1" applyAlignment="1">
      <alignment horizontal="center" vertical="center" shrinkToFit="1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2" xfId="0" applyFont="1" applyBorder="1" applyAlignment="1" applyProtection="1">
      <alignment horizontal="center" vertical="center" shrinkToFit="1"/>
      <protection locked="0"/>
    </xf>
    <xf numFmtId="0" fontId="17" fillId="0" borderId="4" xfId="0" applyFont="1" applyBorder="1" applyAlignment="1" applyProtection="1">
      <alignment horizontal="center" vertical="center" shrinkToFit="1"/>
      <protection locked="0"/>
    </xf>
    <xf numFmtId="0" fontId="6" fillId="0" borderId="1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wrapText="1" justifyLastLine="1"/>
    </xf>
    <xf numFmtId="0" fontId="6" fillId="0" borderId="16" xfId="0" applyFont="1" applyBorder="1" applyAlignment="1">
      <alignment horizontal="center" vertical="center" textRotation="255" wrapText="1"/>
    </xf>
    <xf numFmtId="0" fontId="6" fillId="0" borderId="17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top" wrapText="1" shrinkToFit="1"/>
    </xf>
    <xf numFmtId="0" fontId="11" fillId="0" borderId="0" xfId="0" applyFont="1" applyAlignment="1">
      <alignment horizontal="center" vertical="center" shrinkToFit="1"/>
    </xf>
    <xf numFmtId="0" fontId="40" fillId="0" borderId="0" xfId="0" applyFont="1"/>
    <xf numFmtId="0" fontId="40" fillId="0" borderId="2" xfId="0" applyFont="1" applyBorder="1" applyAlignment="1">
      <alignment horizontal="center" vertical="center"/>
    </xf>
    <xf numFmtId="0" fontId="40" fillId="0" borderId="2" xfId="0" applyFont="1" applyBorder="1"/>
    <xf numFmtId="0" fontId="40" fillId="0" borderId="2" xfId="0" applyFont="1" applyBorder="1" applyAlignment="1">
      <alignment horizontal="distributed" vertical="center" justifyLastLine="1" shrinkToFit="1"/>
    </xf>
    <xf numFmtId="0" fontId="40" fillId="0" borderId="2" xfId="0" applyFont="1" applyBorder="1" applyAlignment="1">
      <alignment horizontal="left" vertical="center" shrinkToFit="1"/>
    </xf>
    <xf numFmtId="0" fontId="40" fillId="0" borderId="0" xfId="0" applyFont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21" xfId="0" applyFont="1" applyBorder="1" applyAlignment="1">
      <alignment horizontal="distributed" vertical="center" justifyLastLine="1" shrinkToFit="1"/>
    </xf>
    <xf numFmtId="0" fontId="40" fillId="0" borderId="0" xfId="0" applyFont="1" applyAlignment="1">
      <alignment horizontal="center" vertical="center" shrinkToFit="1"/>
    </xf>
    <xf numFmtId="0" fontId="40" fillId="0" borderId="0" xfId="0" applyFont="1" applyAlignment="1">
      <alignment shrinkToFit="1"/>
    </xf>
    <xf numFmtId="0" fontId="40" fillId="0" borderId="0" xfId="0" applyFont="1" applyAlignment="1">
      <alignment horizontal="left" vertical="center" shrinkToFit="1"/>
    </xf>
    <xf numFmtId="49" fontId="40" fillId="0" borderId="0" xfId="0" applyNumberFormat="1" applyFont="1" applyAlignment="1">
      <alignment horizontal="left" vertical="center" shrinkToFit="1"/>
    </xf>
    <xf numFmtId="0" fontId="40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distributed" vertical="center" justifyLastLine="1" shrinkToFit="1"/>
    </xf>
    <xf numFmtId="0" fontId="41" fillId="0" borderId="21" xfId="0" applyFont="1" applyBorder="1" applyAlignment="1">
      <alignment horizontal="center" vertical="center" shrinkToFit="1"/>
    </xf>
    <xf numFmtId="0" fontId="41" fillId="0" borderId="21" xfId="0" applyFont="1" applyBorder="1" applyAlignment="1">
      <alignment horizontal="distributed" vertical="center" justifyLastLine="1" shrinkToFit="1"/>
    </xf>
    <xf numFmtId="0" fontId="40" fillId="0" borderId="25" xfId="0" applyFont="1" applyBorder="1" applyAlignment="1">
      <alignment horizontal="left" vertical="center" shrinkToFit="1"/>
    </xf>
    <xf numFmtId="0" fontId="41" fillId="0" borderId="0" xfId="0" applyFont="1" applyAlignment="1">
      <alignment horizontal="center" vertical="center"/>
    </xf>
    <xf numFmtId="49" fontId="40" fillId="0" borderId="0" xfId="0" applyNumberFormat="1" applyFont="1"/>
    <xf numFmtId="0" fontId="41" fillId="0" borderId="26" xfId="0" applyFont="1" applyBorder="1" applyAlignment="1">
      <alignment horizontal="center" vertical="center" shrinkToFit="1"/>
    </xf>
    <xf numFmtId="0" fontId="41" fillId="0" borderId="26" xfId="0" applyFont="1" applyBorder="1" applyAlignment="1">
      <alignment horizontal="distributed" vertical="center" justifyLastLine="1" shrinkToFit="1"/>
    </xf>
    <xf numFmtId="0" fontId="40" fillId="5" borderId="2" xfId="0" applyFont="1" applyFill="1" applyBorder="1" applyAlignment="1" applyProtection="1">
      <alignment horizontal="center" vertical="center" shrinkToFit="1"/>
      <protection locked="0"/>
    </xf>
    <xf numFmtId="0" fontId="40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0" fillId="5" borderId="21" xfId="0" applyFont="1" applyFill="1" applyBorder="1" applyAlignment="1" applyProtection="1">
      <alignment horizontal="center" vertical="center" justifyLastLine="1" shrinkToFit="1"/>
      <protection locked="0"/>
    </xf>
    <xf numFmtId="0" fontId="40" fillId="5" borderId="3" xfId="0" applyFont="1" applyFill="1" applyBorder="1" applyAlignment="1" applyProtection="1">
      <alignment horizontal="center" vertical="center" justifyLastLine="1" shrinkToFit="1"/>
      <protection locked="0"/>
    </xf>
    <xf numFmtId="0" fontId="40" fillId="5" borderId="3" xfId="0" applyFont="1" applyFill="1" applyBorder="1" applyAlignment="1" applyProtection="1">
      <alignment horizontal="center" vertical="center" shrinkToFit="1"/>
      <protection locked="0"/>
    </xf>
    <xf numFmtId="0" fontId="40" fillId="0" borderId="5" xfId="0" applyFont="1" applyBorder="1" applyAlignment="1">
      <alignment horizontal="center" vertical="center"/>
    </xf>
    <xf numFmtId="0" fontId="2" fillId="6" borderId="0" xfId="1" applyFill="1"/>
    <xf numFmtId="0" fontId="6" fillId="0" borderId="0" xfId="0" applyFont="1"/>
    <xf numFmtId="0" fontId="9" fillId="0" borderId="0" xfId="0" applyFont="1" applyAlignment="1">
      <alignment shrinkToFit="1"/>
    </xf>
    <xf numFmtId="0" fontId="6" fillId="0" borderId="0" xfId="0" applyFont="1" applyAlignment="1">
      <alignment horizontal="left" vertical="center" shrinkToFit="1"/>
    </xf>
    <xf numFmtId="49" fontId="6" fillId="0" borderId="0" xfId="0" applyNumberFormat="1" applyFont="1" applyAlignment="1">
      <alignment horizontal="center" vertical="center"/>
    </xf>
    <xf numFmtId="0" fontId="6" fillId="0" borderId="2" xfId="0" applyFont="1" applyBorder="1"/>
    <xf numFmtId="0" fontId="30" fillId="0" borderId="26" xfId="0" applyFont="1" applyBorder="1" applyAlignment="1">
      <alignment horizontal="center" vertical="center" shrinkToFit="1"/>
    </xf>
    <xf numFmtId="0" fontId="30" fillId="0" borderId="26" xfId="0" applyFont="1" applyBorder="1" applyAlignment="1">
      <alignment horizontal="distributed" vertical="center" justifyLastLine="1" shrinkToFit="1"/>
    </xf>
    <xf numFmtId="0" fontId="30" fillId="0" borderId="27" xfId="0" applyFont="1" applyBorder="1" applyAlignment="1">
      <alignment horizontal="distributed" vertical="center" justifyLastLine="1" shrinkToFit="1"/>
    </xf>
    <xf numFmtId="0" fontId="30" fillId="0" borderId="28" xfId="0" applyFont="1" applyBorder="1" applyAlignment="1">
      <alignment horizontal="distributed" vertical="center" justifyLastLine="1" shrinkToFi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distributed" vertical="center" justifyLastLine="1" shrinkToFit="1"/>
    </xf>
    <xf numFmtId="0" fontId="6" fillId="0" borderId="2" xfId="0" applyFont="1" applyBorder="1" applyAlignment="1">
      <alignment horizontal="center" vertical="center" justifyLastLine="1" shrinkToFit="1"/>
    </xf>
    <xf numFmtId="0" fontId="6" fillId="0" borderId="5" xfId="0" applyFont="1" applyBorder="1" applyAlignment="1">
      <alignment horizontal="distributed" vertical="center" justifyLastLine="1" shrinkToFit="1"/>
    </xf>
    <xf numFmtId="0" fontId="6" fillId="0" borderId="29" xfId="0" applyFont="1" applyBorder="1" applyAlignment="1">
      <alignment horizontal="left" vertical="center" shrinkToFit="1"/>
    </xf>
    <xf numFmtId="0" fontId="6" fillId="0" borderId="2" xfId="0" applyFont="1" applyBorder="1" applyAlignment="1">
      <alignment horizontal="left" vertical="center" shrinkToFit="1"/>
    </xf>
    <xf numFmtId="0" fontId="6" fillId="0" borderId="0" xfId="0" applyFont="1" applyAlignment="1">
      <alignment shrinkToFit="1"/>
    </xf>
    <xf numFmtId="0" fontId="42" fillId="0" borderId="0" xfId="0" applyFont="1" applyAlignment="1">
      <alignment shrinkToFit="1"/>
    </xf>
    <xf numFmtId="0" fontId="42" fillId="0" borderId="0" xfId="0" applyFont="1" applyAlignment="1">
      <alignment horizontal="left" vertical="center" shrinkToFit="1"/>
    </xf>
    <xf numFmtId="0" fontId="41" fillId="0" borderId="27" xfId="0" applyFont="1" applyBorder="1" applyAlignment="1">
      <alignment horizontal="distributed" vertical="center" justifyLastLine="1" shrinkToFit="1"/>
    </xf>
    <xf numFmtId="0" fontId="40" fillId="0" borderId="28" xfId="0" applyFont="1" applyBorder="1" applyAlignment="1">
      <alignment horizontal="distributed" vertical="center" justifyLastLine="1" shrinkToFit="1"/>
    </xf>
    <xf numFmtId="0" fontId="40" fillId="0" borderId="2" xfId="0" applyFont="1" applyBorder="1" applyAlignment="1">
      <alignment horizontal="center" vertical="center" justifyLastLine="1" shrinkToFit="1"/>
    </xf>
    <xf numFmtId="0" fontId="40" fillId="0" borderId="5" xfId="0" applyFont="1" applyBorder="1" applyAlignment="1">
      <alignment horizontal="distributed" vertical="center" justifyLastLine="1" shrinkToFit="1"/>
    </xf>
    <xf numFmtId="0" fontId="40" fillId="0" borderId="29" xfId="0" applyFont="1" applyBorder="1" applyAlignment="1">
      <alignment horizontal="left" vertical="center" shrinkToFit="1"/>
    </xf>
    <xf numFmtId="0" fontId="27" fillId="0" borderId="0" xfId="0" applyFont="1"/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/>
    </xf>
    <xf numFmtId="0" fontId="17" fillId="7" borderId="2" xfId="0" applyFont="1" applyFill="1" applyBorder="1" applyAlignment="1">
      <alignment shrinkToFit="1"/>
    </xf>
    <xf numFmtId="0" fontId="17" fillId="7" borderId="2" xfId="0" applyFont="1" applyFill="1" applyBorder="1" applyAlignment="1">
      <alignment horizontal="center" shrinkToFit="1"/>
    </xf>
    <xf numFmtId="0" fontId="17" fillId="7" borderId="2" xfId="0" applyFont="1" applyFill="1" applyBorder="1" applyAlignment="1">
      <alignment horizontal="center" vertical="center" shrinkToFit="1"/>
    </xf>
    <xf numFmtId="0" fontId="17" fillId="5" borderId="2" xfId="0" applyFont="1" applyFill="1" applyBorder="1" applyAlignment="1">
      <alignment shrinkToFit="1"/>
    </xf>
    <xf numFmtId="0" fontId="17" fillId="5" borderId="2" xfId="0" applyFont="1" applyFill="1" applyBorder="1" applyAlignment="1">
      <alignment horizontal="center" vertical="center" shrinkToFit="1"/>
    </xf>
    <xf numFmtId="0" fontId="17" fillId="0" borderId="0" xfId="0" applyFont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7" borderId="15" xfId="0" applyFont="1" applyFill="1" applyBorder="1" applyAlignment="1">
      <alignment shrinkToFit="1"/>
    </xf>
    <xf numFmtId="0" fontId="17" fillId="7" borderId="15" xfId="0" applyFont="1" applyFill="1" applyBorder="1" applyAlignment="1">
      <alignment horizontal="center" shrinkToFit="1"/>
    </xf>
    <xf numFmtId="0" fontId="17" fillId="7" borderId="15" xfId="0" applyFont="1" applyFill="1" applyBorder="1" applyAlignment="1">
      <alignment horizontal="center" vertical="center" shrinkToFit="1"/>
    </xf>
    <xf numFmtId="0" fontId="17" fillId="5" borderId="15" xfId="0" applyFont="1" applyFill="1" applyBorder="1" applyAlignment="1">
      <alignment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shrinkToFit="1"/>
    </xf>
    <xf numFmtId="0" fontId="17" fillId="0" borderId="3" xfId="0" applyFont="1" applyBorder="1" applyAlignment="1">
      <alignment horizontal="center" shrinkToFit="1"/>
    </xf>
    <xf numFmtId="0" fontId="17" fillId="0" borderId="3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17" fillId="0" borderId="2" xfId="0" applyFont="1" applyBorder="1" applyAlignment="1">
      <alignment shrinkToFit="1"/>
    </xf>
    <xf numFmtId="0" fontId="17" fillId="0" borderId="2" xfId="0" applyFont="1" applyBorder="1" applyAlignment="1">
      <alignment horizontal="center" shrinkToFit="1"/>
    </xf>
    <xf numFmtId="0" fontId="43" fillId="0" borderId="0" xfId="1" applyFont="1" applyAlignment="1">
      <alignment horizontal="center" vertical="top"/>
    </xf>
    <xf numFmtId="0" fontId="44" fillId="8" borderId="32" xfId="1" applyFont="1" applyFill="1" applyBorder="1" applyAlignment="1">
      <alignment horizontal="center" vertical="top"/>
    </xf>
    <xf numFmtId="0" fontId="2" fillId="0" borderId="33" xfId="1" applyBorder="1" applyAlignment="1">
      <alignment vertical="center"/>
    </xf>
    <xf numFmtId="0" fontId="2" fillId="0" borderId="33" xfId="1" applyBorder="1"/>
    <xf numFmtId="0" fontId="2" fillId="0" borderId="34" xfId="1" applyBorder="1"/>
    <xf numFmtId="0" fontId="17" fillId="0" borderId="0" xfId="0" applyFont="1" applyProtection="1">
      <protection locked="0"/>
    </xf>
    <xf numFmtId="0" fontId="17" fillId="7" borderId="2" xfId="0" applyFont="1" applyFill="1" applyBorder="1" applyAlignment="1" applyProtection="1">
      <alignment shrinkToFit="1"/>
      <protection locked="0"/>
    </xf>
    <xf numFmtId="0" fontId="17" fillId="7" borderId="2" xfId="0" applyFont="1" applyFill="1" applyBorder="1" applyAlignment="1" applyProtection="1">
      <alignment horizontal="center" shrinkToFit="1"/>
      <protection locked="0"/>
    </xf>
    <xf numFmtId="0" fontId="17" fillId="7" borderId="2" xfId="0" applyFont="1" applyFill="1" applyBorder="1" applyAlignment="1" applyProtection="1">
      <alignment horizontal="center" vertical="center" shrinkToFit="1"/>
      <protection locked="0"/>
    </xf>
    <xf numFmtId="0" fontId="17" fillId="5" borderId="2" xfId="0" applyFont="1" applyFill="1" applyBorder="1" applyAlignment="1" applyProtection="1">
      <alignment shrinkToFit="1"/>
      <protection locked="0"/>
    </xf>
    <xf numFmtId="0" fontId="17" fillId="5" borderId="2" xfId="0" applyFont="1" applyFill="1" applyBorder="1" applyAlignment="1" applyProtection="1">
      <alignment horizontal="center" vertical="center" shrinkToFit="1"/>
      <protection locked="0"/>
    </xf>
    <xf numFmtId="0" fontId="17" fillId="5" borderId="2" xfId="0" applyFont="1" applyFill="1" applyBorder="1" applyAlignment="1" applyProtection="1">
      <alignment horizontal="center" shrinkToFit="1"/>
      <protection locked="0"/>
    </xf>
    <xf numFmtId="0" fontId="17" fillId="7" borderId="15" xfId="0" applyFont="1" applyFill="1" applyBorder="1" applyAlignment="1" applyProtection="1">
      <alignment shrinkToFit="1"/>
      <protection locked="0"/>
    </xf>
    <xf numFmtId="0" fontId="17" fillId="7" borderId="15" xfId="0" applyFont="1" applyFill="1" applyBorder="1" applyAlignment="1" applyProtection="1">
      <alignment horizontal="center" shrinkToFit="1"/>
      <protection locked="0"/>
    </xf>
    <xf numFmtId="0" fontId="17" fillId="7" borderId="15" xfId="0" applyFont="1" applyFill="1" applyBorder="1" applyAlignment="1" applyProtection="1">
      <alignment horizontal="center" vertical="center" shrinkToFit="1"/>
      <protection locked="0"/>
    </xf>
    <xf numFmtId="0" fontId="17" fillId="5" borderId="15" xfId="0" applyFont="1" applyFill="1" applyBorder="1" applyAlignment="1" applyProtection="1">
      <alignment shrinkToFit="1"/>
      <protection locked="0"/>
    </xf>
    <xf numFmtId="0" fontId="17" fillId="5" borderId="15" xfId="0" applyFont="1" applyFill="1" applyBorder="1" applyAlignment="1" applyProtection="1">
      <alignment horizontal="center" vertical="center" shrinkToFit="1"/>
      <protection locked="0"/>
    </xf>
    <xf numFmtId="0" fontId="17" fillId="0" borderId="3" xfId="0" applyFont="1" applyBorder="1" applyAlignment="1" applyProtection="1">
      <alignment shrinkToFit="1"/>
      <protection locked="0"/>
    </xf>
    <xf numFmtId="0" fontId="17" fillId="0" borderId="3" xfId="0" applyFont="1" applyBorder="1" applyAlignment="1" applyProtection="1">
      <alignment horizontal="center" shrinkToFit="1"/>
      <protection locked="0"/>
    </xf>
    <xf numFmtId="0" fontId="17" fillId="0" borderId="3" xfId="0" applyFont="1" applyBorder="1" applyAlignment="1" applyProtection="1">
      <alignment horizontal="center" vertical="center" shrinkToFit="1"/>
      <protection locked="0"/>
    </xf>
    <xf numFmtId="0" fontId="17" fillId="0" borderId="2" xfId="0" applyFont="1" applyBorder="1" applyAlignment="1" applyProtection="1">
      <alignment shrinkToFit="1"/>
      <protection locked="0"/>
    </xf>
    <xf numFmtId="0" fontId="17" fillId="0" borderId="2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45" fillId="0" borderId="0" xfId="1" applyFont="1"/>
    <xf numFmtId="0" fontId="46" fillId="0" borderId="0" xfId="1" applyFont="1"/>
    <xf numFmtId="0" fontId="17" fillId="9" borderId="2" xfId="0" applyFont="1" applyFill="1" applyBorder="1" applyAlignment="1" applyProtection="1">
      <alignment horizontal="left" vertical="center" shrinkToFit="1"/>
      <protection locked="0"/>
    </xf>
    <xf numFmtId="49" fontId="14" fillId="0" borderId="0" xfId="0" applyNumberFormat="1" applyFont="1"/>
    <xf numFmtId="0" fontId="19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0" fillId="0" borderId="31" xfId="0" applyBorder="1"/>
    <xf numFmtId="0" fontId="30" fillId="0" borderId="0" xfId="0" applyFont="1" applyAlignment="1">
      <alignment horizontal="center" vertical="center"/>
    </xf>
    <xf numFmtId="49" fontId="6" fillId="0" borderId="0" xfId="0" applyNumberFormat="1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center" shrinkToFit="1"/>
    </xf>
    <xf numFmtId="49" fontId="40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distributed" vertical="center" justifyLastLine="1" shrinkToFit="1"/>
    </xf>
    <xf numFmtId="49" fontId="40" fillId="0" borderId="0" xfId="0" applyNumberFormat="1" applyFont="1" applyAlignment="1" applyProtection="1">
      <alignment horizontal="center" vertical="center" shrinkToFit="1"/>
      <protection locked="0"/>
    </xf>
    <xf numFmtId="0" fontId="41" fillId="0" borderId="3" xfId="0" applyFont="1" applyBorder="1" applyAlignment="1">
      <alignment horizontal="distributed" vertical="center" justifyLastLine="1" shrinkToFit="1"/>
    </xf>
    <xf numFmtId="0" fontId="40" fillId="0" borderId="9" xfId="0" applyFont="1" applyBorder="1" applyAlignment="1">
      <alignment horizontal="center" vertical="center"/>
    </xf>
    <xf numFmtId="0" fontId="47" fillId="0" borderId="0" xfId="1" applyFont="1"/>
    <xf numFmtId="0" fontId="39" fillId="0" borderId="2" xfId="1" applyFont="1" applyBorder="1" applyAlignment="1">
      <alignment horizontal="center" vertical="center"/>
    </xf>
    <xf numFmtId="0" fontId="39" fillId="0" borderId="2" xfId="1" applyFont="1" applyBorder="1" applyAlignment="1">
      <alignment horizontal="center" vertical="center" wrapText="1" shrinkToFit="1"/>
    </xf>
    <xf numFmtId="0" fontId="47" fillId="0" borderId="2" xfId="1" applyFont="1" applyBorder="1" applyAlignment="1">
      <alignment horizontal="center" vertical="center" shrinkToFit="1"/>
    </xf>
    <xf numFmtId="0" fontId="47" fillId="0" borderId="2" xfId="1" applyFont="1" applyBorder="1" applyAlignment="1">
      <alignment horizontal="center" vertical="center" wrapText="1"/>
    </xf>
    <xf numFmtId="0" fontId="39" fillId="0" borderId="2" xfId="1" applyFont="1" applyBorder="1" applyAlignment="1">
      <alignment horizontal="center" vertical="center" shrinkToFit="1"/>
    </xf>
    <xf numFmtId="0" fontId="47" fillId="0" borderId="2" xfId="1" applyFont="1" applyBorder="1"/>
    <xf numFmtId="0" fontId="47" fillId="0" borderId="2" xfId="1" applyFont="1" applyBorder="1" applyAlignment="1">
      <alignment shrinkToFit="1"/>
    </xf>
    <xf numFmtId="0" fontId="17" fillId="0" borderId="2" xfId="0" applyFont="1" applyBorder="1"/>
    <xf numFmtId="0" fontId="17" fillId="0" borderId="26" xfId="0" applyFont="1" applyBorder="1" applyAlignment="1">
      <alignment horizontal="center" vertical="center"/>
    </xf>
    <xf numFmtId="0" fontId="17" fillId="0" borderId="35" xfId="0" applyFont="1" applyBorder="1"/>
    <xf numFmtId="0" fontId="17" fillId="0" borderId="31" xfId="0" applyFont="1" applyBorder="1" applyAlignment="1">
      <alignment horizontal="center" vertical="center"/>
    </xf>
    <xf numFmtId="0" fontId="17" fillId="0" borderId="31" xfId="0" applyFont="1" applyBorder="1"/>
    <xf numFmtId="0" fontId="17" fillId="0" borderId="3" xfId="0" applyFont="1" applyBorder="1" applyAlignment="1">
      <alignment horizontal="center" vertical="center"/>
    </xf>
    <xf numFmtId="0" fontId="17" fillId="0" borderId="0" xfId="0" applyFont="1" applyAlignment="1">
      <alignment shrinkToFit="1"/>
    </xf>
    <xf numFmtId="0" fontId="37" fillId="0" borderId="2" xfId="0" applyFont="1" applyBorder="1" applyAlignment="1">
      <alignment horizontal="center" vertical="center" shrinkToFit="1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 shrinkToFit="1"/>
    </xf>
    <xf numFmtId="0" fontId="36" fillId="6" borderId="39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shrinkToFit="1"/>
    </xf>
    <xf numFmtId="0" fontId="14" fillId="0" borderId="2" xfId="0" applyFont="1" applyBorder="1" applyAlignment="1">
      <alignment horizontal="left" vertical="center" shrinkToFit="1"/>
    </xf>
    <xf numFmtId="0" fontId="17" fillId="9" borderId="2" xfId="0" applyFont="1" applyFill="1" applyBorder="1" applyAlignment="1" applyProtection="1">
      <alignment horizontal="center" vertical="center"/>
      <protection locked="0"/>
    </xf>
    <xf numFmtId="0" fontId="14" fillId="0" borderId="40" xfId="0" applyFont="1" applyBorder="1" applyAlignment="1">
      <alignment horizontal="center" vertical="center" shrinkToFit="1"/>
    </xf>
    <xf numFmtId="0" fontId="17" fillId="0" borderId="43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0" fontId="17" fillId="0" borderId="20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 shrinkToFi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5" xfId="0" applyFont="1" applyBorder="1" applyAlignment="1">
      <alignment horizontal="center" vertical="center" shrinkToFit="1"/>
    </xf>
    <xf numFmtId="0" fontId="19" fillId="0" borderId="20" xfId="0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2" fillId="0" borderId="45" xfId="1" applyBorder="1"/>
    <xf numFmtId="0" fontId="2" fillId="0" borderId="46" xfId="1" applyBorder="1"/>
    <xf numFmtId="0" fontId="44" fillId="10" borderId="47" xfId="1" applyFont="1" applyFill="1" applyBorder="1" applyAlignment="1">
      <alignment horizontal="center" vertical="center"/>
    </xf>
    <xf numFmtId="49" fontId="64" fillId="17" borderId="5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05" xfId="0" applyFont="1" applyBorder="1" applyAlignment="1">
      <alignment horizontal="center" vertical="center" shrinkToFit="1"/>
    </xf>
    <xf numFmtId="49" fontId="64" fillId="17" borderId="106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9" xfId="0" applyFont="1" applyBorder="1" applyAlignment="1">
      <alignment horizontal="center" vertical="center" shrinkToFit="1"/>
    </xf>
    <xf numFmtId="49" fontId="64" fillId="17" borderId="30" xfId="0" applyNumberFormat="1" applyFont="1" applyFill="1" applyBorder="1" applyAlignment="1" applyProtection="1">
      <alignment horizontal="center" vertical="center" shrinkToFit="1"/>
      <protection locked="0"/>
    </xf>
    <xf numFmtId="49" fontId="64" fillId="17" borderId="22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23" xfId="0" applyFont="1" applyBorder="1" applyAlignment="1">
      <alignment horizontal="center" vertical="center" shrinkToFit="1"/>
    </xf>
    <xf numFmtId="49" fontId="64" fillId="17" borderId="9" xfId="0" applyNumberFormat="1" applyFont="1" applyFill="1" applyBorder="1" applyAlignment="1" applyProtection="1">
      <alignment horizontal="center" vertical="center" shrinkToFit="1"/>
      <protection locked="0"/>
    </xf>
    <xf numFmtId="49" fontId="64" fillId="17" borderId="24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3" xfId="0" applyFont="1" applyBorder="1" applyAlignment="1">
      <alignment horizontal="left" vertical="center" shrinkToFit="1"/>
    </xf>
    <xf numFmtId="0" fontId="64" fillId="0" borderId="2" xfId="0" applyFont="1" applyBorder="1" applyAlignment="1">
      <alignment horizontal="left" vertical="center" shrinkToFit="1"/>
    </xf>
    <xf numFmtId="0" fontId="40" fillId="18" borderId="3" xfId="0" applyFont="1" applyFill="1" applyBorder="1" applyAlignment="1" applyProtection="1">
      <alignment horizontal="center" vertical="center" shrinkToFit="1"/>
      <protection locked="0"/>
    </xf>
    <xf numFmtId="0" fontId="40" fillId="18" borderId="2" xfId="0" applyFont="1" applyFill="1" applyBorder="1" applyAlignment="1" applyProtection="1">
      <alignment horizontal="center" vertical="center" shrinkToFit="1"/>
      <protection locked="0"/>
    </xf>
    <xf numFmtId="0" fontId="40" fillId="18" borderId="2" xfId="0" applyFont="1" applyFill="1" applyBorder="1" applyAlignment="1" applyProtection="1">
      <alignment horizontal="center" vertical="center"/>
      <protection locked="0"/>
    </xf>
    <xf numFmtId="0" fontId="40" fillId="18" borderId="3" xfId="0" applyFont="1" applyFill="1" applyBorder="1" applyAlignment="1" applyProtection="1">
      <alignment horizontal="center" vertical="center" justifyLastLine="1" shrinkToFit="1"/>
      <protection locked="0"/>
    </xf>
    <xf numFmtId="0" fontId="40" fillId="18" borderId="2" xfId="0" applyFont="1" applyFill="1" applyBorder="1" applyAlignment="1" applyProtection="1">
      <alignment horizontal="center" vertical="center" justifyLastLine="1" shrinkToFit="1"/>
      <protection locked="0"/>
    </xf>
    <xf numFmtId="0" fontId="40" fillId="18" borderId="21" xfId="0" applyFont="1" applyFill="1" applyBorder="1" applyAlignment="1" applyProtection="1">
      <alignment horizontal="center" vertical="center" justifyLastLine="1" shrinkToFit="1"/>
      <protection locked="0"/>
    </xf>
    <xf numFmtId="0" fontId="64" fillId="0" borderId="0" xfId="0" applyFont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49" fontId="64" fillId="19" borderId="5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106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30" xfId="0" applyNumberFormat="1" applyFont="1" applyFill="1" applyBorder="1" applyAlignment="1" applyProtection="1">
      <alignment horizontal="center" vertical="center" shrinkToFit="1"/>
      <protection locked="0"/>
    </xf>
    <xf numFmtId="0" fontId="40" fillId="0" borderId="21" xfId="0" applyFont="1" applyBorder="1"/>
    <xf numFmtId="0" fontId="40" fillId="0" borderId="21" xfId="0" applyFont="1" applyBorder="1" applyAlignment="1">
      <alignment horizontal="center" vertical="center" justifyLastLine="1" shrinkToFit="1"/>
    </xf>
    <xf numFmtId="0" fontId="40" fillId="0" borderId="107" xfId="0" applyFont="1" applyBorder="1" applyAlignment="1">
      <alignment horizontal="distributed" vertical="center" justifyLastLine="1" shrinkToFit="1"/>
    </xf>
    <xf numFmtId="0" fontId="40" fillId="0" borderId="44" xfId="0" applyFont="1" applyBorder="1" applyAlignment="1">
      <alignment horizontal="left" vertical="center" shrinkToFit="1"/>
    </xf>
    <xf numFmtId="0" fontId="40" fillId="0" borderId="21" xfId="0" applyFont="1" applyBorder="1" applyAlignment="1">
      <alignment horizontal="left" vertical="center" shrinkToFit="1"/>
    </xf>
    <xf numFmtId="0" fontId="64" fillId="0" borderId="0" xfId="0" applyFont="1"/>
    <xf numFmtId="0" fontId="69" fillId="0" borderId="0" xfId="0" applyFont="1" applyAlignment="1">
      <alignment horizontal="center" vertical="center"/>
    </xf>
    <xf numFmtId="49" fontId="64" fillId="0" borderId="0" xfId="0" applyNumberFormat="1" applyFont="1"/>
    <xf numFmtId="49" fontId="64" fillId="0" borderId="31" xfId="0" applyNumberFormat="1" applyFont="1" applyBorder="1" applyAlignment="1" applyProtection="1">
      <alignment horizontal="center" vertical="center" shrinkToFit="1"/>
      <protection locked="0"/>
    </xf>
    <xf numFmtId="0" fontId="64" fillId="0" borderId="31" xfId="0" applyFont="1" applyBorder="1" applyAlignment="1">
      <alignment horizontal="center" vertical="center" shrinkToFit="1"/>
    </xf>
    <xf numFmtId="49" fontId="64" fillId="0" borderId="0" xfId="0" applyNumberFormat="1" applyFont="1" applyAlignment="1">
      <alignment horizontal="left" vertical="center" shrinkToFit="1"/>
    </xf>
    <xf numFmtId="0" fontId="64" fillId="0" borderId="0" xfId="0" applyFont="1" applyAlignment="1">
      <alignment horizontal="left" vertical="center" shrinkToFit="1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0" fontId="6" fillId="0" borderId="31" xfId="0" applyFont="1" applyBorder="1" applyAlignment="1">
      <alignment horizontal="center" vertical="center"/>
    </xf>
    <xf numFmtId="0" fontId="6" fillId="18" borderId="2" xfId="0" applyFont="1" applyFill="1" applyBorder="1" applyAlignment="1" applyProtection="1">
      <alignment horizontal="center" vertical="center"/>
      <protection locked="0"/>
    </xf>
    <xf numFmtId="0" fontId="6" fillId="18" borderId="3" xfId="0" applyFont="1" applyFill="1" applyBorder="1" applyAlignment="1" applyProtection="1">
      <alignment horizontal="center" vertical="center"/>
      <protection locked="0"/>
    </xf>
    <xf numFmtId="49" fontId="64" fillId="19" borderId="108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09" xfId="0" applyFont="1" applyBorder="1" applyAlignment="1">
      <alignment horizontal="center" vertical="center" shrinkToFit="1"/>
    </xf>
    <xf numFmtId="49" fontId="64" fillId="19" borderId="110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111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22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9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24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Protection="1">
      <protection locked="0"/>
    </xf>
    <xf numFmtId="0" fontId="64" fillId="0" borderId="0" xfId="0" applyFont="1" applyProtection="1"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6" fillId="5" borderId="3" xfId="0" applyFont="1" applyFill="1" applyBorder="1" applyAlignment="1" applyProtection="1">
      <alignment horizontal="center" vertical="center" shrinkToFit="1"/>
      <protection locked="0"/>
    </xf>
    <xf numFmtId="0" fontId="64" fillId="20" borderId="0" xfId="0" applyFont="1" applyFill="1"/>
    <xf numFmtId="0" fontId="64" fillId="0" borderId="112" xfId="0" applyFont="1" applyBorder="1" applyAlignment="1">
      <alignment horizontal="center" vertical="center" shrinkToFit="1"/>
    </xf>
    <xf numFmtId="49" fontId="64" fillId="19" borderId="113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114" xfId="0" applyNumberFormat="1" applyFont="1" applyFill="1" applyBorder="1" applyAlignment="1" applyProtection="1">
      <alignment horizontal="center" vertical="center" shrinkToFit="1"/>
      <protection locked="0"/>
    </xf>
    <xf numFmtId="49" fontId="64" fillId="19" borderId="107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15" xfId="0" applyFont="1" applyBorder="1" applyAlignment="1">
      <alignment horizontal="center" vertical="center" shrinkToFit="1"/>
    </xf>
    <xf numFmtId="49" fontId="64" fillId="19" borderId="116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17" xfId="0" applyFont="1" applyBorder="1" applyAlignment="1">
      <alignment horizontal="center" vertical="center" shrinkToFit="1"/>
    </xf>
    <xf numFmtId="49" fontId="64" fillId="19" borderId="118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25" xfId="0" applyFont="1" applyBorder="1"/>
    <xf numFmtId="0" fontId="64" fillId="20" borderId="25" xfId="0" applyFont="1" applyFill="1" applyBorder="1"/>
    <xf numFmtId="0" fontId="31" fillId="0" borderId="0" xfId="0" applyFont="1" applyAlignment="1">
      <alignment horizontal="distributed" vertical="center" justifyLastLine="1" shrinkToFit="1"/>
    </xf>
    <xf numFmtId="0" fontId="31" fillId="0" borderId="0" xfId="0" applyFont="1" applyAlignment="1">
      <alignment horizontal="center" vertical="center" justifyLastLine="1" shrinkToFit="1"/>
    </xf>
    <xf numFmtId="49" fontId="64" fillId="17" borderId="113" xfId="0" applyNumberFormat="1" applyFont="1" applyFill="1" applyBorder="1" applyAlignment="1" applyProtection="1">
      <alignment horizontal="center" vertical="center" shrinkToFit="1"/>
      <protection locked="0"/>
    </xf>
    <xf numFmtId="49" fontId="64" fillId="17" borderId="114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/>
    <xf numFmtId="0" fontId="6" fillId="0" borderId="21" xfId="0" applyFont="1" applyBorder="1" applyAlignment="1">
      <alignment horizontal="distributed" vertical="center" justifyLastLine="1" shrinkToFit="1"/>
    </xf>
    <xf numFmtId="0" fontId="6" fillId="0" borderId="21" xfId="0" applyFont="1" applyBorder="1" applyAlignment="1">
      <alignment horizontal="center" vertical="center" justifyLastLine="1" shrinkToFit="1"/>
    </xf>
    <xf numFmtId="0" fontId="6" fillId="0" borderId="107" xfId="0" applyFont="1" applyBorder="1" applyAlignment="1">
      <alignment horizontal="distributed" vertical="center" justifyLastLine="1" shrinkToFit="1"/>
    </xf>
    <xf numFmtId="0" fontId="6" fillId="0" borderId="44" xfId="0" applyFont="1" applyBorder="1" applyAlignment="1">
      <alignment horizontal="left" vertical="center" shrinkToFit="1"/>
    </xf>
    <xf numFmtId="0" fontId="6" fillId="0" borderId="21" xfId="0" applyFont="1" applyBorder="1" applyAlignment="1">
      <alignment horizontal="left" vertical="center" shrinkToFit="1"/>
    </xf>
    <xf numFmtId="49" fontId="64" fillId="17" borderId="107" xfId="0" applyNumberFormat="1" applyFont="1" applyFill="1" applyBorder="1" applyAlignment="1" applyProtection="1">
      <alignment horizontal="center" vertical="center" shrinkToFit="1"/>
      <protection locked="0"/>
    </xf>
    <xf numFmtId="49" fontId="64" fillId="17" borderId="116" xfId="0" applyNumberFormat="1" applyFont="1" applyFill="1" applyBorder="1" applyAlignment="1" applyProtection="1">
      <alignment horizontal="center" vertical="center" shrinkToFit="1"/>
      <protection locked="0"/>
    </xf>
    <xf numFmtId="49" fontId="64" fillId="17" borderId="118" xfId="0" applyNumberFormat="1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Alignment="1">
      <alignment horizontal="left" vertical="center" shrinkToFit="1"/>
    </xf>
    <xf numFmtId="0" fontId="72" fillId="0" borderId="2" xfId="0" applyFont="1" applyBorder="1" applyAlignment="1">
      <alignment horizontal="center" vertical="center"/>
    </xf>
    <xf numFmtId="0" fontId="74" fillId="0" borderId="0" xfId="0" applyFont="1" applyAlignment="1">
      <alignment horizontal="left" vertical="center" shrinkToFit="1"/>
    </xf>
    <xf numFmtId="0" fontId="6" fillId="0" borderId="0" xfId="0" applyFont="1" applyAlignment="1" applyProtection="1">
      <alignment horizontal="center" vertical="center"/>
      <protection locked="0"/>
    </xf>
    <xf numFmtId="0" fontId="30" fillId="0" borderId="2" xfId="0" applyFont="1" applyBorder="1" applyAlignment="1">
      <alignment horizontal="center" vertical="center" shrinkToFit="1"/>
    </xf>
    <xf numFmtId="0" fontId="30" fillId="0" borderId="119" xfId="0" applyFont="1" applyBorder="1" applyAlignment="1">
      <alignment horizontal="center" vertical="center" shrinkToFit="1"/>
    </xf>
    <xf numFmtId="49" fontId="64" fillId="23" borderId="22" xfId="0" applyNumberFormat="1" applyFont="1" applyFill="1" applyBorder="1" applyAlignment="1" applyProtection="1">
      <alignment horizontal="center" vertical="center" shrinkToFit="1"/>
      <protection locked="0"/>
    </xf>
    <xf numFmtId="0" fontId="64" fillId="23" borderId="112" xfId="0" applyFont="1" applyFill="1" applyBorder="1" applyAlignment="1">
      <alignment horizontal="center" vertical="center" shrinkToFit="1"/>
    </xf>
    <xf numFmtId="49" fontId="64" fillId="23" borderId="5" xfId="0" applyNumberFormat="1" applyFont="1" applyFill="1" applyBorder="1" applyAlignment="1" applyProtection="1">
      <alignment horizontal="center" vertical="center" shrinkToFit="1"/>
      <protection locked="0"/>
    </xf>
    <xf numFmtId="0" fontId="64" fillId="23" borderId="105" xfId="0" applyFont="1" applyFill="1" applyBorder="1" applyAlignment="1">
      <alignment horizontal="center" vertical="center" shrinkToFit="1"/>
    </xf>
    <xf numFmtId="0" fontId="6" fillId="0" borderId="120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shrinkToFit="1"/>
    </xf>
    <xf numFmtId="0" fontId="30" fillId="0" borderId="0" xfId="0" applyFont="1" applyAlignment="1">
      <alignment horizontal="center" vertical="center" shrinkToFit="1"/>
    </xf>
    <xf numFmtId="0" fontId="64" fillId="0" borderId="120" xfId="0" applyFont="1" applyBorder="1" applyAlignment="1">
      <alignment horizontal="center" vertical="center" shrinkToFit="1"/>
    </xf>
    <xf numFmtId="49" fontId="64" fillId="17" borderId="0" xfId="0" applyNumberFormat="1" applyFont="1" applyFill="1" applyAlignment="1" applyProtection="1">
      <alignment horizontal="center" vertical="center" shrinkToFit="1"/>
      <protection locked="0"/>
    </xf>
    <xf numFmtId="0" fontId="64" fillId="0" borderId="121" xfId="0" applyFont="1" applyBorder="1" applyAlignment="1">
      <alignment horizontal="center" vertical="center" shrinkToFit="1"/>
    </xf>
    <xf numFmtId="0" fontId="64" fillId="23" borderId="119" xfId="0" applyFont="1" applyFill="1" applyBorder="1" applyAlignment="1" applyProtection="1">
      <alignment horizontal="center" vertical="center" shrinkToFit="1"/>
      <protection locked="0"/>
    </xf>
    <xf numFmtId="0" fontId="40" fillId="0" borderId="122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4" fillId="23" borderId="123" xfId="0" applyFont="1" applyFill="1" applyBorder="1" applyAlignment="1" applyProtection="1">
      <alignment horizontal="center" vertical="center" shrinkToFit="1"/>
      <protection locked="0"/>
    </xf>
    <xf numFmtId="0" fontId="75" fillId="0" borderId="0" xfId="0" applyFont="1" applyAlignment="1">
      <alignment horizontal="center" vertical="center" wrapText="1"/>
    </xf>
    <xf numFmtId="0" fontId="64" fillId="23" borderId="2" xfId="0" applyFont="1" applyFill="1" applyBorder="1" applyAlignment="1">
      <alignment horizontal="center" vertical="center" shrinkToFit="1"/>
    </xf>
    <xf numFmtId="0" fontId="64" fillId="23" borderId="119" xfId="0" applyFont="1" applyFill="1" applyBorder="1" applyAlignment="1">
      <alignment horizontal="center" vertical="center" shrinkToFit="1"/>
    </xf>
    <xf numFmtId="0" fontId="64" fillId="23" borderId="21" xfId="0" applyFont="1" applyFill="1" applyBorder="1" applyAlignment="1">
      <alignment horizontal="center" vertical="center" shrinkToFit="1"/>
    </xf>
    <xf numFmtId="0" fontId="64" fillId="23" borderId="42" xfId="0" applyFont="1" applyFill="1" applyBorder="1" applyAlignment="1">
      <alignment horizontal="center" vertical="center" shrinkToFit="1"/>
    </xf>
    <xf numFmtId="0" fontId="36" fillId="0" borderId="0" xfId="0" applyFont="1" applyAlignment="1">
      <alignment vertical="center"/>
    </xf>
    <xf numFmtId="0" fontId="75" fillId="0" borderId="0" xfId="0" applyFont="1"/>
    <xf numFmtId="0" fontId="17" fillId="24" borderId="20" xfId="0" applyFont="1" applyFill="1" applyBorder="1" applyAlignment="1" applyProtection="1">
      <alignment horizontal="center" vertical="center" shrinkToFit="1"/>
      <protection locked="0"/>
    </xf>
    <xf numFmtId="0" fontId="17" fillId="25" borderId="4" xfId="0" applyFont="1" applyFill="1" applyBorder="1" applyAlignment="1" applyProtection="1">
      <alignment horizontal="center" vertical="center"/>
      <protection locked="0"/>
    </xf>
    <xf numFmtId="0" fontId="14" fillId="24" borderId="5" xfId="0" applyFont="1" applyFill="1" applyBorder="1" applyAlignment="1" applyProtection="1">
      <alignment horizontal="center" vertical="center"/>
      <protection locked="0"/>
    </xf>
    <xf numFmtId="0" fontId="14" fillId="24" borderId="6" xfId="0" applyFont="1" applyFill="1" applyBorder="1" applyAlignment="1" applyProtection="1">
      <alignment horizontal="center" vertical="center"/>
      <protection locked="0"/>
    </xf>
    <xf numFmtId="0" fontId="14" fillId="24" borderId="5" xfId="0" applyFont="1" applyFill="1" applyBorder="1" applyAlignment="1" applyProtection="1">
      <alignment horizontal="center" vertical="center" shrinkToFit="1"/>
      <protection locked="0"/>
    </xf>
    <xf numFmtId="0" fontId="14" fillId="24" borderId="6" xfId="0" applyFont="1" applyFill="1" applyBorder="1" applyAlignment="1" applyProtection="1">
      <alignment horizontal="center" vertical="center" shrinkToFit="1"/>
      <protection locked="0"/>
    </xf>
    <xf numFmtId="0" fontId="14" fillId="24" borderId="2" xfId="0" applyFont="1" applyFill="1" applyBorder="1" applyAlignment="1" applyProtection="1">
      <alignment horizontal="center" vertical="center"/>
      <protection locked="0"/>
    </xf>
    <xf numFmtId="49" fontId="14" fillId="24" borderId="5" xfId="0" applyNumberFormat="1" applyFont="1" applyFill="1" applyBorder="1" applyAlignment="1" applyProtection="1">
      <alignment horizontal="center" vertical="center"/>
      <protection locked="0"/>
    </xf>
    <xf numFmtId="49" fontId="14" fillId="24" borderId="7" xfId="0" applyNumberFormat="1" applyFont="1" applyFill="1" applyBorder="1" applyAlignment="1" applyProtection="1">
      <alignment horizontal="center" vertical="center"/>
      <protection locked="0"/>
    </xf>
    <xf numFmtId="49" fontId="14" fillId="24" borderId="4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center"/>
    </xf>
    <xf numFmtId="0" fontId="80" fillId="0" borderId="44" xfId="0" applyFont="1" applyBorder="1" applyAlignment="1">
      <alignment horizontal="center" vertical="center" wrapText="1"/>
    </xf>
    <xf numFmtId="0" fontId="17" fillId="26" borderId="2" xfId="0" applyFont="1" applyFill="1" applyBorder="1" applyAlignment="1" applyProtection="1">
      <alignment horizontal="center" vertical="center"/>
      <protection locked="0"/>
    </xf>
    <xf numFmtId="0" fontId="17" fillId="0" borderId="35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/>
    </xf>
    <xf numFmtId="0" fontId="14" fillId="24" borderId="31" xfId="0" applyFont="1" applyFill="1" applyBorder="1" applyAlignment="1" applyProtection="1">
      <alignment horizontal="center" vertical="center"/>
      <protection locked="0"/>
    </xf>
    <xf numFmtId="0" fontId="14" fillId="0" borderId="31" xfId="0" applyFont="1" applyBorder="1" applyAlignment="1" applyProtection="1">
      <alignment horizontal="center" vertical="center"/>
      <protection locked="0"/>
    </xf>
    <xf numFmtId="0" fontId="14" fillId="24" borderId="31" xfId="0" applyFont="1" applyFill="1" applyBorder="1" applyAlignment="1" applyProtection="1">
      <alignment horizontal="center" vertical="center" shrinkToFit="1"/>
      <protection locked="0"/>
    </xf>
    <xf numFmtId="49" fontId="14" fillId="24" borderId="31" xfId="0" applyNumberFormat="1" applyFont="1" applyFill="1" applyBorder="1" applyAlignment="1" applyProtection="1">
      <alignment horizontal="center" vertical="center"/>
      <protection locked="0"/>
    </xf>
    <xf numFmtId="0" fontId="14" fillId="24" borderId="0" xfId="0" applyFont="1" applyFill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24" borderId="0" xfId="0" applyFont="1" applyFill="1" applyAlignment="1" applyProtection="1">
      <alignment horizontal="center" vertical="center" shrinkToFit="1"/>
      <protection locked="0"/>
    </xf>
    <xf numFmtId="49" fontId="14" fillId="24" borderId="0" xfId="0" applyNumberFormat="1" applyFont="1" applyFill="1" applyAlignment="1" applyProtection="1">
      <alignment horizontal="center" vertical="center"/>
      <protection locked="0"/>
    </xf>
    <xf numFmtId="0" fontId="14" fillId="24" borderId="2" xfId="0" applyFont="1" applyFill="1" applyBorder="1" applyAlignment="1">
      <alignment horizontal="center" vertical="center"/>
    </xf>
    <xf numFmtId="0" fontId="79" fillId="0" borderId="0" xfId="0" applyFont="1"/>
    <xf numFmtId="0" fontId="83" fillId="0" borderId="0" xfId="0" applyFont="1" applyAlignment="1">
      <alignment horizontal="center"/>
    </xf>
    <xf numFmtId="0" fontId="79" fillId="0" borderId="40" xfId="0" applyFont="1" applyBorder="1" applyAlignment="1">
      <alignment horizontal="center" vertical="center"/>
    </xf>
    <xf numFmtId="180" fontId="82" fillId="0" borderId="125" xfId="0" applyNumberFormat="1" applyFont="1" applyBorder="1" applyAlignment="1">
      <alignment horizontal="center" vertical="center"/>
    </xf>
    <xf numFmtId="0" fontId="0" fillId="0" borderId="126" xfId="0" applyBorder="1" applyAlignment="1">
      <alignment horizontal="center"/>
    </xf>
    <xf numFmtId="0" fontId="83" fillId="0" borderId="126" xfId="0" applyFont="1" applyBorder="1" applyAlignment="1">
      <alignment horizontal="left" vertical="center"/>
    </xf>
    <xf numFmtId="0" fontId="84" fillId="0" borderId="0" xfId="0" applyFont="1" applyAlignment="1">
      <alignment horizontal="center" vertical="center"/>
    </xf>
    <xf numFmtId="0" fontId="84" fillId="0" borderId="0" xfId="0" applyFont="1"/>
    <xf numFmtId="0" fontId="84" fillId="0" borderId="0" xfId="0" applyFont="1" applyAlignment="1">
      <alignment shrinkToFit="1"/>
    </xf>
    <xf numFmtId="49" fontId="84" fillId="0" borderId="0" xfId="0" applyNumberFormat="1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distributed" vertical="center" justifyLastLine="1" shrinkToFit="1"/>
    </xf>
    <xf numFmtId="49" fontId="84" fillId="0" borderId="0" xfId="0" applyNumberFormat="1" applyFont="1"/>
    <xf numFmtId="0" fontId="84" fillId="0" borderId="0" xfId="0" applyFont="1" applyAlignment="1">
      <alignment horizontal="left" vertical="center" shrinkToFit="1"/>
    </xf>
    <xf numFmtId="49" fontId="84" fillId="0" borderId="0" xfId="0" applyNumberFormat="1" applyFont="1" applyAlignment="1" applyProtection="1">
      <alignment horizontal="center" vertical="center"/>
      <protection locked="0"/>
    </xf>
    <xf numFmtId="0" fontId="86" fillId="0" borderId="0" xfId="0" applyFont="1" applyAlignment="1">
      <alignment horizontal="left" vertical="center" shrinkToFit="1"/>
    </xf>
    <xf numFmtId="0" fontId="6" fillId="0" borderId="122" xfId="0" applyFont="1" applyBorder="1" applyAlignment="1">
      <alignment horizontal="left" vertical="center" shrinkToFit="1"/>
    </xf>
    <xf numFmtId="0" fontId="1" fillId="0" borderId="45" xfId="1" applyFont="1" applyBorder="1" applyAlignment="1">
      <alignment vertical="center"/>
    </xf>
    <xf numFmtId="0" fontId="48" fillId="0" borderId="0" xfId="1" applyFont="1" applyAlignment="1">
      <alignment horizontal="center" vertical="center"/>
    </xf>
    <xf numFmtId="0" fontId="49" fillId="4" borderId="73" xfId="1" applyFont="1" applyFill="1" applyBorder="1" applyAlignment="1">
      <alignment horizontal="center" vertical="top"/>
    </xf>
    <xf numFmtId="0" fontId="49" fillId="4" borderId="74" xfId="1" applyFont="1" applyFill="1" applyBorder="1" applyAlignment="1">
      <alignment horizontal="center" vertical="top"/>
    </xf>
    <xf numFmtId="0" fontId="1" fillId="0" borderId="75" xfId="1" applyFont="1" applyBorder="1" applyAlignment="1">
      <alignment vertical="top" wrapText="1"/>
    </xf>
    <xf numFmtId="0" fontId="2" fillId="0" borderId="76" xfId="1" applyBorder="1" applyAlignment="1">
      <alignment vertical="top" wrapText="1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49" fillId="6" borderId="81" xfId="1" applyFont="1" applyFill="1" applyBorder="1" applyAlignment="1">
      <alignment horizontal="center" vertical="top"/>
    </xf>
    <xf numFmtId="0" fontId="49" fillId="6" borderId="82" xfId="1" applyFont="1" applyFill="1" applyBorder="1" applyAlignment="1">
      <alignment horizontal="center" vertical="top"/>
    </xf>
    <xf numFmtId="0" fontId="1" fillId="0" borderId="83" xfId="1" applyFont="1" applyBorder="1" applyAlignment="1">
      <alignment vertical="top" wrapText="1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44" fillId="2" borderId="48" xfId="1" applyFont="1" applyFill="1" applyBorder="1" applyAlignment="1">
      <alignment horizontal="center" vertical="top"/>
    </xf>
    <xf numFmtId="0" fontId="44" fillId="2" borderId="49" xfId="1" applyFont="1" applyFill="1" applyBorder="1" applyAlignment="1">
      <alignment horizontal="center" vertical="top"/>
    </xf>
    <xf numFmtId="0" fontId="2" fillId="0" borderId="50" xfId="1" applyBorder="1" applyAlignment="1">
      <alignment vertical="top" wrapText="1"/>
    </xf>
    <xf numFmtId="0" fontId="2" fillId="0" borderId="51" xfId="1" applyBorder="1" applyAlignment="1">
      <alignment vertical="top" wrapText="1"/>
    </xf>
    <xf numFmtId="0" fontId="2" fillId="0" borderId="52" xfId="1" applyBorder="1" applyAlignment="1">
      <alignment vertical="top" wrapText="1"/>
    </xf>
    <xf numFmtId="0" fontId="2" fillId="0" borderId="53" xfId="1" applyBorder="1" applyAlignment="1">
      <alignment vertical="top" wrapText="1"/>
    </xf>
    <xf numFmtId="0" fontId="44" fillId="13" borderId="67" xfId="1" applyFont="1" applyFill="1" applyBorder="1" applyAlignment="1">
      <alignment horizontal="center" vertical="top"/>
    </xf>
    <xf numFmtId="0" fontId="44" fillId="13" borderId="68" xfId="1" applyFont="1" applyFill="1" applyBorder="1" applyAlignment="1">
      <alignment horizontal="center" vertical="top"/>
    </xf>
    <xf numFmtId="0" fontId="1" fillId="0" borderId="69" xfId="1" applyFont="1" applyBorder="1" applyAlignment="1">
      <alignment vertical="top" wrapText="1"/>
    </xf>
    <xf numFmtId="0" fontId="2" fillId="0" borderId="69" xfId="1" applyBorder="1" applyAlignment="1">
      <alignment vertical="top" wrapText="1"/>
    </xf>
    <xf numFmtId="0" fontId="2" fillId="0" borderId="70" xfId="1" applyBorder="1" applyAlignment="1">
      <alignment vertical="top" wrapText="1"/>
    </xf>
    <xf numFmtId="0" fontId="2" fillId="0" borderId="71" xfId="1" applyBorder="1" applyAlignment="1">
      <alignment vertical="top" wrapText="1"/>
    </xf>
    <xf numFmtId="0" fontId="2" fillId="0" borderId="72" xfId="1" applyBorder="1" applyAlignment="1">
      <alignment vertical="top" wrapText="1"/>
    </xf>
    <xf numFmtId="0" fontId="1" fillId="0" borderId="62" xfId="1" applyFont="1" applyBorder="1" applyAlignment="1">
      <alignment vertical="top" wrapText="1"/>
    </xf>
    <xf numFmtId="0" fontId="2" fillId="0" borderId="62" xfId="1" applyBorder="1" applyAlignment="1">
      <alignment vertical="top" wrapText="1"/>
    </xf>
    <xf numFmtId="0" fontId="2" fillId="0" borderId="63" xfId="1" applyBorder="1" applyAlignment="1">
      <alignment vertical="top" wrapText="1"/>
    </xf>
    <xf numFmtId="0" fontId="2" fillId="0" borderId="1" xfId="1" applyBorder="1" applyAlignment="1">
      <alignment vertical="top" wrapText="1"/>
    </xf>
    <xf numFmtId="0" fontId="2" fillId="0" borderId="64" xfId="1" applyBorder="1" applyAlignment="1">
      <alignment vertical="top" wrapText="1"/>
    </xf>
    <xf numFmtId="0" fontId="44" fillId="12" borderId="60" xfId="1" applyFont="1" applyFill="1" applyBorder="1" applyAlignment="1">
      <alignment horizontal="center" vertical="top"/>
    </xf>
    <xf numFmtId="0" fontId="44" fillId="12" borderId="61" xfId="1" applyFont="1" applyFill="1" applyBorder="1" applyAlignment="1">
      <alignment horizontal="center" vertical="top"/>
    </xf>
    <xf numFmtId="0" fontId="1" fillId="0" borderId="63" xfId="1" applyFont="1" applyBorder="1" applyAlignment="1">
      <alignment vertical="top" wrapText="1"/>
    </xf>
    <xf numFmtId="0" fontId="2" fillId="0" borderId="65" xfId="1" applyBorder="1" applyAlignment="1">
      <alignment vertical="top" wrapText="1"/>
    </xf>
    <xf numFmtId="0" fontId="2" fillId="0" borderId="66" xfId="1" applyBorder="1" applyAlignment="1">
      <alignment vertical="top" wrapText="1"/>
    </xf>
    <xf numFmtId="0" fontId="49" fillId="12" borderId="60" xfId="1" applyFont="1" applyFill="1" applyBorder="1" applyAlignment="1">
      <alignment horizontal="center" vertical="top"/>
    </xf>
    <xf numFmtId="0" fontId="49" fillId="12" borderId="61" xfId="1" applyFont="1" applyFill="1" applyBorder="1" applyAlignment="1">
      <alignment horizontal="center" vertical="top"/>
    </xf>
    <xf numFmtId="0" fontId="44" fillId="11" borderId="54" xfId="1" applyFont="1" applyFill="1" applyBorder="1" applyAlignment="1">
      <alignment horizontal="center" vertical="top"/>
    </xf>
    <xf numFmtId="0" fontId="44" fillId="11" borderId="55" xfId="1" applyFont="1" applyFill="1" applyBorder="1" applyAlignment="1">
      <alignment horizontal="center" vertical="top"/>
    </xf>
    <xf numFmtId="0" fontId="2" fillId="0" borderId="56" xfId="1" applyBorder="1" applyAlignment="1">
      <alignment vertical="top" wrapText="1"/>
    </xf>
    <xf numFmtId="0" fontId="2" fillId="0" borderId="57" xfId="1" applyBorder="1" applyAlignment="1">
      <alignment vertical="top" wrapText="1"/>
    </xf>
    <xf numFmtId="0" fontId="2" fillId="0" borderId="58" xfId="1" applyBorder="1" applyAlignment="1">
      <alignment vertical="top" wrapText="1"/>
    </xf>
    <xf numFmtId="0" fontId="2" fillId="0" borderId="59" xfId="1" applyBorder="1" applyAlignment="1">
      <alignment vertical="top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18" fillId="0" borderId="9" xfId="0" applyFont="1" applyBorder="1" applyAlignment="1">
      <alignment horizontal="left" wrapText="1"/>
    </xf>
    <xf numFmtId="0" fontId="17" fillId="0" borderId="9" xfId="0" applyFont="1" applyBorder="1" applyAlignment="1">
      <alignment horizontal="left" vertical="justify" wrapText="1"/>
    </xf>
    <xf numFmtId="0" fontId="17" fillId="0" borderId="9" xfId="0" applyFont="1" applyBorder="1" applyAlignment="1">
      <alignment horizontal="left" vertical="justify"/>
    </xf>
    <xf numFmtId="0" fontId="0" fillId="0" borderId="9" xfId="0" applyBorder="1"/>
    <xf numFmtId="0" fontId="36" fillId="0" borderId="0" xfId="0" applyFont="1" applyAlignment="1">
      <alignment horizontal="center" vertical="center"/>
    </xf>
    <xf numFmtId="0" fontId="36" fillId="0" borderId="0" xfId="0" applyFont="1"/>
    <xf numFmtId="0" fontId="17" fillId="0" borderId="2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/>
    </xf>
    <xf numFmtId="0" fontId="36" fillId="0" borderId="31" xfId="0" applyFont="1" applyBorder="1" applyAlignment="1">
      <alignment vertical="center"/>
    </xf>
    <xf numFmtId="0" fontId="0" fillId="0" borderId="31" xfId="0" applyBorder="1"/>
    <xf numFmtId="0" fontId="0" fillId="0" borderId="99" xfId="0" applyBorder="1"/>
    <xf numFmtId="0" fontId="35" fillId="10" borderId="9" xfId="0" applyFont="1" applyFill="1" applyBorder="1" applyAlignment="1">
      <alignment horizontal="center" vertical="center"/>
    </xf>
    <xf numFmtId="0" fontId="35" fillId="15" borderId="9" xfId="0" applyFont="1" applyFill="1" applyBorder="1" applyAlignment="1">
      <alignment horizontal="center" vertical="center"/>
    </xf>
    <xf numFmtId="0" fontId="24" fillId="10" borderId="9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4" fillId="15" borderId="9" xfId="0" applyFont="1" applyFill="1" applyBorder="1" applyAlignment="1">
      <alignment horizontal="center" vertical="center"/>
    </xf>
    <xf numFmtId="0" fontId="26" fillId="15" borderId="9" xfId="0" applyFont="1" applyFill="1" applyBorder="1" applyAlignment="1">
      <alignment horizontal="center" vertical="center"/>
    </xf>
    <xf numFmtId="0" fontId="52" fillId="16" borderId="27" xfId="0" applyFont="1" applyFill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3" fillId="0" borderId="26" xfId="0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/>
    </xf>
    <xf numFmtId="0" fontId="13" fillId="0" borderId="92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3" fillId="0" borderId="94" xfId="0" applyFont="1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5" xfId="0" applyBorder="1" applyAlignment="1">
      <alignment vertical="center"/>
    </xf>
    <xf numFmtId="0" fontId="72" fillId="0" borderId="5" xfId="0" applyFont="1" applyBorder="1" applyAlignment="1">
      <alignment horizontal="center" vertical="center"/>
    </xf>
    <xf numFmtId="0" fontId="73" fillId="0" borderId="20" xfId="0" applyFont="1" applyBorder="1" applyAlignment="1">
      <alignment vertical="center"/>
    </xf>
    <xf numFmtId="0" fontId="36" fillId="0" borderId="88" xfId="0" applyFont="1" applyBorder="1" applyAlignment="1">
      <alignment horizontal="center" vertical="center" shrinkToFit="1"/>
    </xf>
    <xf numFmtId="0" fontId="0" fillId="0" borderId="90" xfId="0" applyBorder="1"/>
    <xf numFmtId="0" fontId="36" fillId="23" borderId="0" xfId="0" applyFont="1" applyFill="1" applyAlignment="1" applyProtection="1">
      <alignment horizontal="center" vertical="center" wrapText="1"/>
      <protection locked="0"/>
    </xf>
    <xf numFmtId="0" fontId="29" fillId="23" borderId="0" xfId="0" applyFont="1" applyFill="1" applyAlignment="1" applyProtection="1">
      <alignment horizontal="center" vertical="center" wrapText="1"/>
      <protection locked="0"/>
    </xf>
    <xf numFmtId="0" fontId="36" fillId="0" borderId="87" xfId="0" applyFont="1" applyBorder="1" applyAlignment="1" applyProtection="1">
      <alignment horizontal="center" vertical="center" wrapText="1"/>
      <protection locked="0"/>
    </xf>
    <xf numFmtId="0" fontId="29" fillId="0" borderId="41" xfId="0" applyFont="1" applyBorder="1" applyAlignment="1" applyProtection="1">
      <alignment horizontal="center" vertical="center" wrapText="1"/>
      <protection locked="0"/>
    </xf>
    <xf numFmtId="179" fontId="36" fillId="0" borderId="107" xfId="0" applyNumberFormat="1" applyFont="1" applyBorder="1" applyAlignment="1" applyProtection="1">
      <alignment horizontal="center" vertical="center" wrapText="1"/>
      <protection locked="0"/>
    </xf>
    <xf numFmtId="179" fontId="36" fillId="0" borderId="118" xfId="0" applyNumberFormat="1" applyFont="1" applyBorder="1" applyAlignment="1" applyProtection="1">
      <alignment horizontal="center" vertical="center" wrapText="1"/>
      <protection locked="0"/>
    </xf>
    <xf numFmtId="0" fontId="19" fillId="0" borderId="40" xfId="0" applyFont="1" applyBorder="1" applyAlignment="1">
      <alignment horizontal="center" vertical="center"/>
    </xf>
    <xf numFmtId="0" fontId="10" fillId="0" borderId="124" xfId="0" applyFont="1" applyBorder="1" applyAlignment="1">
      <alignment horizontal="center"/>
    </xf>
    <xf numFmtId="0" fontId="10" fillId="23" borderId="124" xfId="0" applyFont="1" applyFill="1" applyBorder="1" applyAlignment="1" applyProtection="1">
      <alignment horizontal="left" vertical="center" indent="1" shrinkToFit="1"/>
      <protection locked="0"/>
    </xf>
    <xf numFmtId="0" fontId="76" fillId="23" borderId="124" xfId="0" applyFont="1" applyFill="1" applyBorder="1" applyAlignment="1" applyProtection="1">
      <alignment horizontal="left" vertical="center" indent="1" shrinkToFit="1"/>
      <protection locked="0"/>
    </xf>
    <xf numFmtId="0" fontId="76" fillId="23" borderId="125" xfId="0" applyFont="1" applyFill="1" applyBorder="1" applyAlignment="1" applyProtection="1">
      <alignment horizontal="left" vertical="center" indent="1" shrinkToFit="1"/>
      <protection locked="0"/>
    </xf>
    <xf numFmtId="178" fontId="60" fillId="0" borderId="0" xfId="0" applyNumberFormat="1" applyFont="1" applyAlignment="1">
      <alignment horizontal="center" vertical="center" shrinkToFit="1"/>
    </xf>
    <xf numFmtId="178" fontId="61" fillId="0" borderId="0" xfId="0" applyNumberFormat="1" applyFont="1" applyAlignment="1">
      <alignment vertical="center" shrinkToFit="1"/>
    </xf>
    <xf numFmtId="0" fontId="23" fillId="27" borderId="0" xfId="0" applyFont="1" applyFill="1" applyAlignment="1">
      <alignment horizontal="center" vertical="center" wrapText="1" shrinkToFit="1"/>
    </xf>
    <xf numFmtId="0" fontId="0" fillId="27" borderId="0" xfId="0" applyFill="1" applyAlignment="1">
      <alignment shrinkToFit="1"/>
    </xf>
    <xf numFmtId="0" fontId="37" fillId="23" borderId="88" xfId="0" applyFont="1" applyFill="1" applyBorder="1" applyAlignment="1" applyProtection="1">
      <alignment horizontal="center" vertical="center" shrinkToFit="1"/>
      <protection locked="0"/>
    </xf>
    <xf numFmtId="0" fontId="38" fillId="23" borderId="89" xfId="0" applyFont="1" applyFill="1" applyBorder="1" applyAlignment="1" applyProtection="1">
      <alignment horizontal="center" vertical="center" shrinkToFit="1"/>
      <protection locked="0"/>
    </xf>
    <xf numFmtId="0" fontId="0" fillId="23" borderId="89" xfId="0" applyFill="1" applyBorder="1" applyAlignment="1" applyProtection="1">
      <alignment shrinkToFit="1"/>
      <protection locked="0"/>
    </xf>
    <xf numFmtId="0" fontId="0" fillId="23" borderId="90" xfId="0" applyFill="1" applyBorder="1" applyAlignment="1" applyProtection="1">
      <alignment shrinkToFit="1"/>
      <protection locked="0"/>
    </xf>
    <xf numFmtId="0" fontId="59" fillId="0" borderId="0" xfId="0" applyFont="1" applyAlignment="1">
      <alignment horizontal="center" vertical="top" wrapText="1"/>
    </xf>
    <xf numFmtId="0" fontId="58" fillId="0" borderId="0" xfId="0" applyFont="1" applyAlignment="1">
      <alignment vertical="top"/>
    </xf>
    <xf numFmtId="0" fontId="19" fillId="0" borderId="40" xfId="0" applyFont="1" applyBorder="1" applyAlignment="1">
      <alignment horizontal="center" vertical="center" wrapText="1"/>
    </xf>
    <xf numFmtId="0" fontId="10" fillId="0" borderId="124" xfId="0" applyFont="1" applyBorder="1" applyAlignment="1">
      <alignment horizontal="center" vertical="center"/>
    </xf>
    <xf numFmtId="0" fontId="19" fillId="23" borderId="124" xfId="0" applyFont="1" applyFill="1" applyBorder="1" applyAlignment="1" applyProtection="1">
      <alignment horizontal="center" vertical="center" shrinkToFit="1"/>
      <protection locked="0"/>
    </xf>
    <xf numFmtId="0" fontId="77" fillId="23" borderId="124" xfId="0" applyFont="1" applyFill="1" applyBorder="1" applyAlignment="1" applyProtection="1">
      <alignment horizontal="center" vertical="center" shrinkToFit="1"/>
      <protection locked="0"/>
    </xf>
    <xf numFmtId="0" fontId="77" fillId="23" borderId="125" xfId="0" applyFont="1" applyFill="1" applyBorder="1" applyAlignment="1" applyProtection="1">
      <alignment horizontal="center" vertical="center" shrinkToFit="1"/>
      <protection locked="0"/>
    </xf>
    <xf numFmtId="0" fontId="53" fillId="0" borderId="91" xfId="0" applyFont="1" applyBorder="1" applyAlignment="1">
      <alignment horizontal="left" vertical="center" wrapText="1"/>
    </xf>
    <xf numFmtId="0" fontId="53" fillId="0" borderId="89" xfId="0" applyFont="1" applyBorder="1" applyAlignment="1">
      <alignment horizontal="left" vertical="center" wrapText="1"/>
    </xf>
    <xf numFmtId="0" fontId="54" fillId="0" borderId="89" xfId="0" applyFont="1" applyBorder="1" applyAlignment="1">
      <alignment vertical="center"/>
    </xf>
    <xf numFmtId="0" fontId="17" fillId="0" borderId="110" xfId="0" applyFont="1" applyBorder="1" applyAlignment="1">
      <alignment horizontal="center" vertical="justify" wrapText="1"/>
    </xf>
    <xf numFmtId="0" fontId="24" fillId="14" borderId="3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4" fillId="10" borderId="0" xfId="0" applyFont="1" applyFill="1" applyAlignment="1">
      <alignment horizontal="center" vertical="center" shrinkToFit="1"/>
    </xf>
    <xf numFmtId="0" fontId="6" fillId="0" borderId="0" xfId="0" applyFont="1"/>
    <xf numFmtId="0" fontId="6" fillId="0" borderId="5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shrinkToFit="1"/>
    </xf>
    <xf numFmtId="0" fontId="68" fillId="0" borderId="9" xfId="0" applyFont="1" applyBorder="1" applyAlignment="1">
      <alignment horizontal="center" vertical="center" shrinkToFit="1"/>
    </xf>
    <xf numFmtId="0" fontId="29" fillId="0" borderId="9" xfId="0" applyFont="1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84" fillId="0" borderId="0" xfId="0" applyFont="1" applyAlignment="1">
      <alignment horizontal="center" vertical="center" shrinkToFit="1"/>
    </xf>
    <xf numFmtId="0" fontId="84" fillId="0" borderId="0" xfId="0" applyFont="1" applyAlignment="1">
      <alignment horizontal="center" vertical="center"/>
    </xf>
    <xf numFmtId="49" fontId="85" fillId="0" borderId="0" xfId="0" applyNumberFormat="1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0" fontId="6" fillId="0" borderId="96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 shrinkToFit="1"/>
    </xf>
    <xf numFmtId="0" fontId="30" fillId="0" borderId="30" xfId="0" applyFont="1" applyBorder="1" applyAlignment="1">
      <alignment horizontal="center" vertical="center" shrinkToFit="1"/>
    </xf>
    <xf numFmtId="0" fontId="0" fillId="0" borderId="2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40" fillId="0" borderId="26" xfId="0" applyFont="1" applyBorder="1" applyAlignment="1">
      <alignment horizontal="center" vertical="center"/>
    </xf>
    <xf numFmtId="0" fontId="40" fillId="0" borderId="97" xfId="0" applyFont="1" applyBorder="1" applyAlignment="1">
      <alignment horizontal="center" vertical="center"/>
    </xf>
    <xf numFmtId="0" fontId="40" fillId="0" borderId="98" xfId="0" applyFon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64" fillId="0" borderId="99" xfId="0" applyFont="1" applyBorder="1" applyAlignment="1">
      <alignment horizontal="center" vertical="center"/>
    </xf>
    <xf numFmtId="0" fontId="64" fillId="0" borderId="35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0" fontId="64" fillId="0" borderId="101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0" fontId="64" fillId="0" borderId="102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 shrinkToFit="1"/>
    </xf>
    <xf numFmtId="0" fontId="40" fillId="0" borderId="20" xfId="0" applyFont="1" applyBorder="1" applyAlignment="1">
      <alignment horizontal="center" vertical="center" shrinkToFit="1"/>
    </xf>
    <xf numFmtId="0" fontId="40" fillId="0" borderId="4" xfId="0" applyFont="1" applyBorder="1" applyAlignment="1">
      <alignment horizontal="center" vertical="center" shrinkToFit="1"/>
    </xf>
    <xf numFmtId="0" fontId="40" fillId="0" borderId="20" xfId="0" applyFont="1" applyBorder="1" applyAlignment="1">
      <alignment horizontal="left" vertical="center" shrinkToFit="1"/>
    </xf>
    <xf numFmtId="0" fontId="40" fillId="0" borderId="4" xfId="0" applyFont="1" applyBorder="1" applyAlignment="1">
      <alignment horizontal="left" vertical="center" shrinkToFit="1"/>
    </xf>
    <xf numFmtId="49" fontId="41" fillId="0" borderId="103" xfId="0" applyNumberFormat="1" applyFont="1" applyBorder="1" applyAlignment="1">
      <alignment horizontal="center" vertical="center" shrinkToFit="1"/>
    </xf>
    <xf numFmtId="0" fontId="41" fillId="0" borderId="103" xfId="0" applyFont="1" applyBorder="1" applyAlignment="1">
      <alignment horizontal="center" vertical="center" shrinkToFit="1"/>
    </xf>
    <xf numFmtId="0" fontId="41" fillId="0" borderId="104" xfId="0" applyFont="1" applyBorder="1" applyAlignment="1">
      <alignment horizontal="center" vertical="center" shrinkToFit="1"/>
    </xf>
    <xf numFmtId="0" fontId="40" fillId="0" borderId="26" xfId="0" applyFont="1" applyBorder="1" applyAlignment="1">
      <alignment horizontal="center" vertical="center" shrinkToFit="1"/>
    </xf>
    <xf numFmtId="0" fontId="40" fillId="0" borderId="97" xfId="0" applyFont="1" applyBorder="1" applyAlignment="1">
      <alignment horizontal="center" vertical="center" shrinkToFit="1"/>
    </xf>
    <xf numFmtId="0" fontId="40" fillId="0" borderId="98" xfId="0" applyFont="1" applyBorder="1" applyAlignment="1">
      <alignment horizontal="center" vertical="center" shrinkToFit="1"/>
    </xf>
    <xf numFmtId="0" fontId="0" fillId="0" borderId="0" xfId="0"/>
    <xf numFmtId="0" fontId="50" fillId="0" borderId="97" xfId="0" applyFont="1" applyBorder="1" applyAlignment="1">
      <alignment horizontal="center" vertical="center"/>
    </xf>
    <xf numFmtId="0" fontId="29" fillId="0" borderId="97" xfId="0" applyFont="1" applyBorder="1" applyAlignment="1">
      <alignment horizontal="center" vertical="center"/>
    </xf>
    <xf numFmtId="0" fontId="29" fillId="0" borderId="98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25" fillId="15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51" fillId="15" borderId="0" xfId="0" applyFont="1" applyFill="1" applyAlignment="1">
      <alignment horizontal="center" vertical="center" shrinkToFit="1"/>
    </xf>
    <xf numFmtId="0" fontId="40" fillId="0" borderId="0" xfId="0" applyFont="1"/>
    <xf numFmtId="49" fontId="30" fillId="0" borderId="0" xfId="0" applyNumberFormat="1" applyFont="1" applyAlignment="1">
      <alignment horizontal="center" vertical="center" shrinkToFit="1"/>
    </xf>
    <xf numFmtId="0" fontId="40" fillId="0" borderId="35" xfId="0" applyFont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shrinkToFit="1"/>
    </xf>
    <xf numFmtId="0" fontId="40" fillId="0" borderId="0" xfId="0" applyFont="1" applyAlignment="1">
      <alignment horizontal="center" vertical="center"/>
    </xf>
    <xf numFmtId="0" fontId="71" fillId="21" borderId="9" xfId="0" applyFont="1" applyFill="1" applyBorder="1" applyAlignment="1">
      <alignment horizontal="left" vertical="center" wrapText="1"/>
    </xf>
    <xf numFmtId="0" fontId="67" fillId="21" borderId="9" xfId="0" applyFont="1" applyFill="1" applyBorder="1" applyAlignment="1">
      <alignment horizontal="left" vertical="center" wrapText="1"/>
    </xf>
    <xf numFmtId="0" fontId="40" fillId="0" borderId="100" xfId="0" applyFon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70" fillId="22" borderId="0" xfId="0" applyFont="1" applyFill="1" applyAlignment="1">
      <alignment horizontal="center" vertical="center" shrinkToFit="1"/>
    </xf>
    <xf numFmtId="0" fontId="67" fillId="22" borderId="0" xfId="0" applyFont="1" applyFill="1"/>
    <xf numFmtId="0" fontId="6" fillId="0" borderId="0" xfId="0" applyFont="1" applyAlignment="1">
      <alignment horizontal="left" vertical="top"/>
    </xf>
  </cellXfs>
  <cellStyles count="1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標準" xfId="0" builtinId="0"/>
    <cellStyle name="標準 2" xfId="1" xr:uid="{00000000-0005-0000-0000-000005000000}"/>
    <cellStyle name="標準 3" xfId="2" xr:uid="{00000000-0005-0000-0000-000006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</cellStyles>
  <dxfs count="140"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border>
        <left/>
        <right/>
        <top style="thin">
          <color auto="1"/>
        </top>
        <bottom/>
        <vertical/>
        <horizontal/>
      </border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border>
        <left/>
        <right/>
        <bottom/>
        <vertical/>
        <horizontal/>
      </border>
    </dxf>
    <dxf>
      <fill>
        <patternFill>
          <bgColor theme="8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:\Users\jokm\Downloads\Macintosh%20HDUsers\jokm\Desktop\&#65298;&#65296;&#65297;&#65300;&#30003;&#36796;&#38306;&#36899;\Users\jokm\Library\Containers\com.apple.mail\Data\Library\Mail%20Downloads\C613BB0C-68EE-4714-9D38-464FE45B2C55\F\h&#65298;&#65301;&#26149;&#23395;&#38520;&#19978;\&#33509;&#26494;&#1996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:\Users\jokm\Downloads\Macintosh%20HDUsers\jokm\Desktop\&#65298;&#65296;&#65297;&#65300;&#30003;&#36796;&#38306;&#36899;\Users\jokm\Library\Containers\com.apple.mail\Data\Library\Mail%20Downloads\C613BB0C-68EE-4714-9D38-464FE45B2C55\F\&#35501;&#36796;&#12486;&#12531;&#12509;&#12521;&#12522;&#6529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zawa\Desktop\2019&#26149;&#23395;&#38520;&#19978;\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</sheetNames>
    <sheetDataSet>
      <sheetData sheetId="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mp３"/>
      <sheetName val="tmp４"/>
      <sheetName val="csv２"/>
    </sheetNames>
    <sheetDataSet>
      <sheetData sheetId="0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コード設定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7"/>
  <sheetViews>
    <sheetView showGridLines="0" workbookViewId="0">
      <selection activeCell="A8" sqref="A8:G8"/>
    </sheetView>
  </sheetViews>
  <sheetFormatPr defaultColWidth="12.625" defaultRowHeight="18.75"/>
  <cols>
    <col min="1" max="1" width="3.75" style="142" customWidth="1"/>
    <col min="2" max="7" width="9.625" style="16" customWidth="1"/>
    <col min="8" max="8" width="4.875" style="16" customWidth="1"/>
    <col min="9" max="9" width="4" style="16" customWidth="1"/>
    <col min="10" max="12" width="12.625" style="16" customWidth="1"/>
    <col min="13" max="13" width="20.75" style="16" customWidth="1"/>
    <col min="14" max="16384" width="12.625" style="16"/>
  </cols>
  <sheetData>
    <row r="1" spans="1:13">
      <c r="A1" s="142" t="s">
        <v>134</v>
      </c>
      <c r="I1" s="166"/>
    </row>
    <row r="2" spans="1:13" ht="19.5" thickBot="1"/>
    <row r="3" spans="1:13" ht="15" thickTop="1">
      <c r="A3" s="370">
        <v>1</v>
      </c>
      <c r="B3" s="372" t="s">
        <v>307</v>
      </c>
      <c r="C3" s="373"/>
      <c r="D3" s="373"/>
      <c r="E3" s="373"/>
      <c r="F3" s="373"/>
      <c r="G3" s="374"/>
      <c r="I3" s="164"/>
      <c r="J3" s="165"/>
      <c r="K3" s="165"/>
      <c r="L3" s="165"/>
      <c r="M3" s="165"/>
    </row>
    <row r="4" spans="1:13" ht="36.75" customHeight="1" thickBot="1">
      <c r="A4" s="371"/>
      <c r="B4" s="375"/>
      <c r="C4" s="376"/>
      <c r="D4" s="376"/>
      <c r="E4" s="376"/>
      <c r="F4" s="376"/>
      <c r="G4" s="377"/>
      <c r="I4" s="164"/>
      <c r="J4" s="165"/>
      <c r="K4" s="165"/>
      <c r="L4" s="165"/>
      <c r="M4" s="165"/>
    </row>
    <row r="5" spans="1:13" ht="29.1" customHeight="1" thickTop="1" thickBot="1">
      <c r="A5" s="369" t="s">
        <v>135</v>
      </c>
      <c r="B5" s="369"/>
      <c r="C5" s="369"/>
      <c r="D5" s="369"/>
      <c r="E5" s="369"/>
      <c r="F5" s="369"/>
      <c r="G5" s="369"/>
      <c r="I5" s="164"/>
      <c r="J5" s="165"/>
      <c r="K5" s="165"/>
      <c r="L5" s="165"/>
      <c r="M5" s="165"/>
    </row>
    <row r="6" spans="1:13" ht="15" thickTop="1">
      <c r="A6" s="378">
        <v>2</v>
      </c>
      <c r="B6" s="380" t="s">
        <v>369</v>
      </c>
      <c r="C6" s="381"/>
      <c r="D6" s="381"/>
      <c r="E6" s="381"/>
      <c r="F6" s="381"/>
      <c r="G6" s="382"/>
      <c r="I6" s="164"/>
      <c r="J6" s="165"/>
      <c r="K6" s="165"/>
      <c r="L6" s="165"/>
      <c r="M6" s="165"/>
    </row>
    <row r="7" spans="1:13" ht="35.25" customHeight="1" thickBot="1">
      <c r="A7" s="379"/>
      <c r="B7" s="383"/>
      <c r="C7" s="383"/>
      <c r="D7" s="383"/>
      <c r="E7" s="383"/>
      <c r="F7" s="383"/>
      <c r="G7" s="384"/>
      <c r="I7" s="164"/>
      <c r="J7" s="165"/>
      <c r="K7" s="165"/>
      <c r="L7" s="165"/>
      <c r="M7" s="165"/>
    </row>
    <row r="8" spans="1:13" ht="29.1" customHeight="1" thickTop="1" thickBot="1">
      <c r="A8" s="369" t="s">
        <v>135</v>
      </c>
      <c r="B8" s="369"/>
      <c r="C8" s="369"/>
      <c r="D8" s="369"/>
      <c r="E8" s="369"/>
      <c r="F8" s="369"/>
      <c r="G8" s="369"/>
      <c r="I8" s="164"/>
      <c r="J8" s="165"/>
      <c r="K8" s="165"/>
      <c r="L8" s="165"/>
      <c r="M8" s="165"/>
    </row>
    <row r="9" spans="1:13" ht="18" customHeight="1" thickTop="1">
      <c r="A9" s="408">
        <v>3</v>
      </c>
      <c r="B9" s="398" t="s">
        <v>368</v>
      </c>
      <c r="C9" s="399"/>
      <c r="D9" s="399"/>
      <c r="E9" s="399"/>
      <c r="F9" s="399"/>
      <c r="G9" s="400"/>
      <c r="I9" s="164"/>
      <c r="J9" s="165"/>
      <c r="K9" s="165"/>
      <c r="L9" s="165"/>
      <c r="M9" s="165"/>
    </row>
    <row r="10" spans="1:13" ht="14.1" customHeight="1" thickBot="1">
      <c r="A10" s="409"/>
      <c r="B10" s="401"/>
      <c r="C10" s="401"/>
      <c r="D10" s="401"/>
      <c r="E10" s="401"/>
      <c r="F10" s="401"/>
      <c r="G10" s="402"/>
      <c r="I10" s="164"/>
      <c r="J10" s="165"/>
      <c r="K10" s="165"/>
      <c r="L10" s="165"/>
      <c r="M10" s="165"/>
    </row>
    <row r="11" spans="1:13" ht="29.1" customHeight="1" thickTop="1" thickBot="1">
      <c r="A11" s="369" t="s">
        <v>135</v>
      </c>
      <c r="B11" s="369"/>
      <c r="C11" s="369"/>
      <c r="D11" s="369"/>
      <c r="E11" s="369"/>
      <c r="F11" s="369"/>
      <c r="G11" s="369"/>
      <c r="I11" s="164"/>
      <c r="J11" s="165"/>
      <c r="K11" s="165"/>
      <c r="L11" s="165"/>
      <c r="M11" s="165"/>
    </row>
    <row r="12" spans="1:13" ht="30.75" customHeight="1" thickTop="1">
      <c r="A12" s="403">
        <v>4</v>
      </c>
      <c r="B12" s="405" t="s">
        <v>294</v>
      </c>
      <c r="C12" s="406"/>
      <c r="D12" s="406"/>
      <c r="E12" s="406"/>
      <c r="F12" s="406"/>
      <c r="G12" s="406"/>
      <c r="I12" s="164"/>
      <c r="J12" s="165"/>
      <c r="K12" s="165"/>
      <c r="L12" s="165"/>
      <c r="M12" s="165"/>
    </row>
    <row r="13" spans="1:13" ht="33" customHeight="1" thickBot="1">
      <c r="A13" s="404"/>
      <c r="B13" s="402"/>
      <c r="C13" s="407"/>
      <c r="D13" s="407"/>
      <c r="E13" s="407"/>
      <c r="F13" s="407"/>
      <c r="G13" s="407"/>
      <c r="I13" s="164"/>
      <c r="J13" s="165"/>
      <c r="K13" s="165"/>
      <c r="L13" s="165"/>
      <c r="M13" s="165"/>
    </row>
    <row r="14" spans="1:13" ht="29.1" customHeight="1" thickTop="1" thickBot="1">
      <c r="A14" s="369" t="s">
        <v>135</v>
      </c>
      <c r="B14" s="369"/>
      <c r="C14" s="369"/>
      <c r="D14" s="369"/>
      <c r="E14" s="369"/>
      <c r="F14" s="369"/>
      <c r="G14" s="369"/>
      <c r="I14" s="164"/>
      <c r="J14" s="165"/>
      <c r="K14" s="165"/>
      <c r="L14" s="165"/>
      <c r="M14" s="165"/>
    </row>
    <row r="15" spans="1:13" ht="21" customHeight="1" thickTop="1">
      <c r="A15" s="391">
        <v>5</v>
      </c>
      <c r="B15" s="393" t="s">
        <v>295</v>
      </c>
      <c r="C15" s="394"/>
      <c r="D15" s="394"/>
      <c r="E15" s="394"/>
      <c r="F15" s="394"/>
      <c r="G15" s="395"/>
      <c r="I15" s="164"/>
      <c r="J15" s="165"/>
      <c r="K15" s="165"/>
      <c r="L15" s="165"/>
      <c r="M15" s="165"/>
    </row>
    <row r="16" spans="1:13" ht="42.75" customHeight="1" thickBot="1">
      <c r="A16" s="392"/>
      <c r="B16" s="396"/>
      <c r="C16" s="396"/>
      <c r="D16" s="396"/>
      <c r="E16" s="396"/>
      <c r="F16" s="396"/>
      <c r="G16" s="397"/>
      <c r="I16" s="164"/>
      <c r="J16" s="165"/>
      <c r="K16" s="165"/>
      <c r="L16" s="165"/>
      <c r="M16" s="165"/>
    </row>
    <row r="17" spans="1:14" ht="29.1" customHeight="1" thickTop="1" thickBot="1">
      <c r="A17" s="369" t="s">
        <v>135</v>
      </c>
      <c r="B17" s="369"/>
      <c r="C17" s="369"/>
      <c r="D17" s="369"/>
      <c r="E17" s="369"/>
      <c r="F17" s="369"/>
      <c r="G17" s="369"/>
    </row>
    <row r="18" spans="1:14" ht="29.1" customHeight="1" thickTop="1">
      <c r="A18" s="385">
        <v>6</v>
      </c>
      <c r="B18" s="387" t="s">
        <v>138</v>
      </c>
      <c r="C18" s="387"/>
      <c r="D18" s="387"/>
      <c r="E18" s="387"/>
      <c r="F18" s="387"/>
      <c r="G18" s="388"/>
      <c r="I18" s="167"/>
      <c r="J18" s="167"/>
      <c r="K18" s="167"/>
      <c r="L18" s="167"/>
      <c r="M18" s="167"/>
      <c r="N18" s="167"/>
    </row>
    <row r="19" spans="1:14" ht="48.75" customHeight="1" thickBot="1">
      <c r="A19" s="386"/>
      <c r="B19" s="389"/>
      <c r="C19" s="389"/>
      <c r="D19" s="389"/>
      <c r="E19" s="389"/>
      <c r="F19" s="389"/>
      <c r="G19" s="390"/>
      <c r="I19" s="167"/>
      <c r="J19" s="167"/>
    </row>
    <row r="20" spans="1:14" ht="29.1" customHeight="1" thickTop="1" thickBot="1">
      <c r="A20" s="369" t="s">
        <v>135</v>
      </c>
      <c r="B20" s="369"/>
      <c r="C20" s="369"/>
      <c r="D20" s="369"/>
      <c r="E20" s="369"/>
      <c r="F20" s="369"/>
      <c r="G20" s="369"/>
    </row>
    <row r="21" spans="1:14" ht="59.1" customHeight="1" thickTop="1">
      <c r="A21" s="410">
        <v>7</v>
      </c>
      <c r="B21" s="412" t="s">
        <v>136</v>
      </c>
      <c r="C21" s="412"/>
      <c r="D21" s="412"/>
      <c r="E21" s="412"/>
      <c r="F21" s="412"/>
      <c r="G21" s="413"/>
    </row>
    <row r="22" spans="1:14" ht="75.75" customHeight="1" thickBot="1">
      <c r="A22" s="411"/>
      <c r="B22" s="414"/>
      <c r="C22" s="414"/>
      <c r="D22" s="414"/>
      <c r="E22" s="414"/>
      <c r="F22" s="414"/>
      <c r="G22" s="415"/>
    </row>
    <row r="23" spans="1:14" ht="29.1" customHeight="1" thickTop="1" thickBot="1">
      <c r="A23" s="369" t="s">
        <v>135</v>
      </c>
      <c r="B23" s="369"/>
      <c r="C23" s="369"/>
      <c r="D23" s="369"/>
      <c r="E23" s="369"/>
      <c r="F23" s="369"/>
      <c r="G23" s="369"/>
    </row>
    <row r="24" spans="1:14" ht="35.1" customHeight="1" thickTop="1" thickBot="1">
      <c r="A24" s="143">
        <v>8</v>
      </c>
      <c r="B24" s="144" t="s">
        <v>137</v>
      </c>
      <c r="C24" s="145"/>
      <c r="D24" s="145"/>
      <c r="E24" s="145"/>
      <c r="F24" s="145"/>
      <c r="G24" s="146"/>
    </row>
    <row r="25" spans="1:14" ht="29.1" customHeight="1" thickTop="1" thickBot="1">
      <c r="A25" s="369" t="s">
        <v>135</v>
      </c>
      <c r="B25" s="369"/>
      <c r="C25" s="369"/>
      <c r="D25" s="369"/>
      <c r="E25" s="369"/>
      <c r="F25" s="369"/>
      <c r="G25" s="369"/>
    </row>
    <row r="26" spans="1:14" ht="35.1" customHeight="1" thickTop="1" thickBot="1">
      <c r="A26" s="224">
        <v>9</v>
      </c>
      <c r="B26" s="368" t="s">
        <v>308</v>
      </c>
      <c r="C26" s="222"/>
      <c r="D26" s="222"/>
      <c r="E26" s="222"/>
      <c r="F26" s="222"/>
      <c r="G26" s="223"/>
    </row>
    <row r="27" spans="1:14" ht="19.5" thickTop="1"/>
  </sheetData>
  <sheetProtection selectLockedCells="1"/>
  <mergeCells count="22">
    <mergeCell ref="A25:G25"/>
    <mergeCell ref="A21:A22"/>
    <mergeCell ref="B21:G22"/>
    <mergeCell ref="A23:G23"/>
    <mergeCell ref="A20:G20"/>
    <mergeCell ref="B9:G10"/>
    <mergeCell ref="A11:G11"/>
    <mergeCell ref="A12:A13"/>
    <mergeCell ref="B12:G13"/>
    <mergeCell ref="A14:G14"/>
    <mergeCell ref="A9:A10"/>
    <mergeCell ref="A18:A19"/>
    <mergeCell ref="B18:G19"/>
    <mergeCell ref="A15:A16"/>
    <mergeCell ref="B15:G16"/>
    <mergeCell ref="A17:G17"/>
    <mergeCell ref="A8:G8"/>
    <mergeCell ref="A3:A4"/>
    <mergeCell ref="B3:G4"/>
    <mergeCell ref="A5:G5"/>
    <mergeCell ref="A6:A7"/>
    <mergeCell ref="B6:G7"/>
  </mergeCells>
  <phoneticPr fontId="4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105"/>
  <sheetViews>
    <sheetView showGridLines="0" showRowColHeader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5" width="22.5" style="4" customWidth="1"/>
    <col min="6" max="6" width="22.5" style="4" hidden="1" customWidth="1"/>
    <col min="7" max="9" width="17.625" style="4" hidden="1" customWidth="1"/>
    <col min="10" max="14" width="4.625" style="3" hidden="1" customWidth="1"/>
    <col min="15" max="17" width="10.625" style="3" hidden="1" customWidth="1"/>
    <col min="18" max="18" width="0" style="3" hidden="1" customWidth="1"/>
    <col min="19" max="16384" width="10.625" style="3"/>
  </cols>
  <sheetData>
    <row r="1" spans="1:17" ht="14.1" customHeight="1">
      <c r="A1" s="545" t="s">
        <v>129</v>
      </c>
      <c r="B1" s="545"/>
      <c r="C1" s="546"/>
      <c r="D1" s="2"/>
      <c r="E1" s="34"/>
      <c r="F1" s="34"/>
      <c r="G1" s="34"/>
      <c r="H1" s="34"/>
      <c r="I1" s="34"/>
      <c r="J1" s="2"/>
      <c r="K1" s="2"/>
      <c r="L1" s="2"/>
      <c r="M1" s="2"/>
      <c r="N1" s="2"/>
    </row>
    <row r="2" spans="1:17" ht="14.1" customHeight="1" thickBot="1">
      <c r="A2" s="503"/>
      <c r="B2" s="503"/>
      <c r="C2" s="503"/>
      <c r="E2" s="35">
        <v>1</v>
      </c>
      <c r="F2" s="35">
        <v>2</v>
      </c>
      <c r="G2" s="35">
        <v>3</v>
      </c>
      <c r="H2" s="35">
        <v>4</v>
      </c>
      <c r="I2" s="35">
        <v>5</v>
      </c>
    </row>
    <row r="3" spans="1:17" ht="30.75" customHeight="1" thickBot="1">
      <c r="A3" s="62" t="s">
        <v>127</v>
      </c>
      <c r="B3" s="63" t="s">
        <v>128</v>
      </c>
      <c r="C3" s="64" t="s">
        <v>2</v>
      </c>
      <c r="D3" s="65" t="s">
        <v>99</v>
      </c>
      <c r="E3" s="66" t="s">
        <v>298</v>
      </c>
      <c r="F3" s="66" t="s">
        <v>80</v>
      </c>
      <c r="G3" s="66" t="s">
        <v>81</v>
      </c>
      <c r="H3" s="66" t="s">
        <v>82</v>
      </c>
      <c r="I3" s="66" t="s">
        <v>83</v>
      </c>
      <c r="J3" s="67" t="s">
        <v>87</v>
      </c>
      <c r="K3" s="67" t="s">
        <v>88</v>
      </c>
      <c r="L3" s="67" t="s">
        <v>89</v>
      </c>
      <c r="M3" s="67" t="s">
        <v>90</v>
      </c>
      <c r="N3" s="67" t="s">
        <v>91</v>
      </c>
    </row>
    <row r="4" spans="1:17" s="32" customFormat="1" ht="20.100000000000001" customHeight="1" thickTop="1">
      <c r="A4" s="52">
        <f>IF(B4="","",Q4)</f>
        <v>1</v>
      </c>
      <c r="B4" s="52">
        <f>'基本情報 (2)'!Y9</f>
        <v>1457</v>
      </c>
      <c r="C4" s="52" t="str">
        <f>IF(B4="","",VLOOKUP(B4,一覧範囲,3,FALSE))</f>
        <v>岩渕　文沙</v>
      </c>
      <c r="D4" s="53">
        <f>IF(B4="","",VLOOKUP(B4,一覧範囲,5,FALSE))</f>
        <v>5</v>
      </c>
      <c r="E4" s="54" t="s">
        <v>333</v>
      </c>
      <c r="F4" s="55"/>
      <c r="G4" s="55"/>
      <c r="H4" s="56"/>
      <c r="I4" s="56"/>
      <c r="J4" s="49">
        <f t="shared" ref="J4:J35" si="0">IF(E4="","",VLOOKUP(E4,コード２,2,FALSE))</f>
        <v>625</v>
      </c>
      <c r="K4" s="49" t="str">
        <f t="shared" ref="K4:K35" si="1">IF(F4="","",VLOOKUP(F4,コード２,2,FALSE))</f>
        <v/>
      </c>
      <c r="L4" s="49"/>
      <c r="M4" s="49"/>
      <c r="N4" s="49"/>
      <c r="O4" s="32">
        <f>IF(B4="","",B4)</f>
        <v>1457</v>
      </c>
      <c r="Q4" s="32">
        <v>1</v>
      </c>
    </row>
    <row r="5" spans="1:17" s="32" customFormat="1" ht="20.100000000000001" customHeight="1">
      <c r="A5" s="57" t="str">
        <f t="shared" ref="A5:A68" si="2">IF(B5="","",Q5)</f>
        <v/>
      </c>
      <c r="B5" s="57" t="str">
        <f>'基本情報 (2)'!Y10</f>
        <v/>
      </c>
      <c r="C5" s="57" t="str">
        <f t="shared" ref="C5:C68" si="3">IF(B5="","",VLOOKUP(B5,一覧範囲,3,FALSE))</f>
        <v/>
      </c>
      <c r="D5" s="58" t="str">
        <f t="shared" ref="D5:D68" si="4">IF(B5="","",VLOOKUP(B5,一覧範囲,5,FALSE))</f>
        <v/>
      </c>
      <c r="E5" s="59"/>
      <c r="F5" s="60"/>
      <c r="G5" s="60"/>
      <c r="H5" s="61"/>
      <c r="I5" s="61"/>
      <c r="J5" s="50" t="str">
        <f t="shared" si="0"/>
        <v/>
      </c>
      <c r="K5" s="50" t="str">
        <f t="shared" si="1"/>
        <v/>
      </c>
      <c r="L5" s="50"/>
      <c r="M5" s="50"/>
      <c r="N5" s="50"/>
      <c r="O5" s="32" t="str">
        <f t="shared" ref="O5:O68" si="5">IF(B5="","",B5)</f>
        <v/>
      </c>
      <c r="Q5" s="32">
        <v>2</v>
      </c>
    </row>
    <row r="6" spans="1:17" s="32" customFormat="1" ht="20.100000000000001" customHeight="1">
      <c r="A6" s="57" t="str">
        <f t="shared" si="2"/>
        <v/>
      </c>
      <c r="B6" s="57" t="str">
        <f>'基本情報 (2)'!Y11</f>
        <v/>
      </c>
      <c r="C6" s="57" t="str">
        <f t="shared" si="3"/>
        <v/>
      </c>
      <c r="D6" s="58" t="str">
        <f t="shared" si="4"/>
        <v/>
      </c>
      <c r="E6" s="59"/>
      <c r="F6" s="60"/>
      <c r="G6" s="60"/>
      <c r="H6" s="61"/>
      <c r="I6" s="61"/>
      <c r="J6" s="50" t="str">
        <f t="shared" si="0"/>
        <v/>
      </c>
      <c r="K6" s="50" t="str">
        <f t="shared" si="1"/>
        <v/>
      </c>
      <c r="L6" s="50"/>
      <c r="M6" s="50"/>
      <c r="N6" s="50"/>
      <c r="O6" s="32" t="str">
        <f t="shared" si="5"/>
        <v/>
      </c>
      <c r="Q6" s="32">
        <v>3</v>
      </c>
    </row>
    <row r="7" spans="1:17" s="32" customFormat="1" ht="20.100000000000001" customHeight="1">
      <c r="A7" s="57" t="str">
        <f t="shared" si="2"/>
        <v/>
      </c>
      <c r="B7" s="57" t="str">
        <f>'基本情報 (2)'!Y12</f>
        <v/>
      </c>
      <c r="C7" s="57" t="str">
        <f t="shared" si="3"/>
        <v/>
      </c>
      <c r="D7" s="58" t="str">
        <f t="shared" si="4"/>
        <v/>
      </c>
      <c r="E7" s="59"/>
      <c r="F7" s="60"/>
      <c r="G7" s="60"/>
      <c r="H7" s="61"/>
      <c r="I7" s="61"/>
      <c r="J7" s="50" t="str">
        <f t="shared" si="0"/>
        <v/>
      </c>
      <c r="K7" s="50" t="str">
        <f t="shared" si="1"/>
        <v/>
      </c>
      <c r="L7" s="50"/>
      <c r="M7" s="50"/>
      <c r="N7" s="50"/>
      <c r="O7" s="32" t="str">
        <f t="shared" si="5"/>
        <v/>
      </c>
      <c r="Q7" s="32">
        <v>4</v>
      </c>
    </row>
    <row r="8" spans="1:17" s="32" customFormat="1" ht="20.100000000000001" customHeight="1">
      <c r="A8" s="57" t="str">
        <f t="shared" si="2"/>
        <v/>
      </c>
      <c r="B8" s="57" t="str">
        <f>'基本情報 (2)'!Y13</f>
        <v/>
      </c>
      <c r="C8" s="57" t="str">
        <f t="shared" si="3"/>
        <v/>
      </c>
      <c r="D8" s="58" t="str">
        <f t="shared" si="4"/>
        <v/>
      </c>
      <c r="E8" s="59"/>
      <c r="F8" s="60"/>
      <c r="G8" s="60"/>
      <c r="H8" s="61"/>
      <c r="I8" s="61"/>
      <c r="J8" s="50" t="str">
        <f t="shared" si="0"/>
        <v/>
      </c>
      <c r="K8" s="50" t="str">
        <f t="shared" si="1"/>
        <v/>
      </c>
      <c r="L8" s="50"/>
      <c r="M8" s="50"/>
      <c r="N8" s="50"/>
      <c r="O8" s="32" t="str">
        <f t="shared" si="5"/>
        <v/>
      </c>
      <c r="Q8" s="32">
        <v>5</v>
      </c>
    </row>
    <row r="9" spans="1:17" s="32" customFormat="1" ht="20.100000000000001" customHeight="1">
      <c r="A9" s="57" t="str">
        <f t="shared" si="2"/>
        <v/>
      </c>
      <c r="B9" s="57" t="str">
        <f>'基本情報 (2)'!Y14</f>
        <v/>
      </c>
      <c r="C9" s="57" t="str">
        <f t="shared" si="3"/>
        <v/>
      </c>
      <c r="D9" s="58" t="str">
        <f t="shared" si="4"/>
        <v/>
      </c>
      <c r="E9" s="59"/>
      <c r="F9" s="60"/>
      <c r="G9" s="60"/>
      <c r="H9" s="61"/>
      <c r="I9" s="61"/>
      <c r="J9" s="50" t="str">
        <f t="shared" si="0"/>
        <v/>
      </c>
      <c r="K9" s="50" t="str">
        <f t="shared" si="1"/>
        <v/>
      </c>
      <c r="L9" s="50"/>
      <c r="M9" s="50"/>
      <c r="N9" s="50"/>
      <c r="O9" s="32" t="str">
        <f t="shared" si="5"/>
        <v/>
      </c>
      <c r="Q9" s="32">
        <v>6</v>
      </c>
    </row>
    <row r="10" spans="1:17" s="32" customFormat="1" ht="20.100000000000001" customHeight="1">
      <c r="A10" s="57" t="str">
        <f t="shared" si="2"/>
        <v/>
      </c>
      <c r="B10" s="57" t="str">
        <f>'基本情報 (2)'!Y15</f>
        <v/>
      </c>
      <c r="C10" s="57" t="str">
        <f t="shared" si="3"/>
        <v/>
      </c>
      <c r="D10" s="58" t="str">
        <f t="shared" si="4"/>
        <v/>
      </c>
      <c r="E10" s="59"/>
      <c r="F10" s="60"/>
      <c r="G10" s="60"/>
      <c r="H10" s="61"/>
      <c r="I10" s="61"/>
      <c r="J10" s="50" t="str">
        <f t="shared" si="0"/>
        <v/>
      </c>
      <c r="K10" s="50" t="str">
        <f t="shared" si="1"/>
        <v/>
      </c>
      <c r="L10" s="50"/>
      <c r="M10" s="50"/>
      <c r="N10" s="50"/>
      <c r="O10" s="32" t="str">
        <f t="shared" si="5"/>
        <v/>
      </c>
      <c r="Q10" s="32">
        <v>7</v>
      </c>
    </row>
    <row r="11" spans="1:17" s="32" customFormat="1" ht="20.100000000000001" customHeight="1">
      <c r="A11" s="57" t="str">
        <f t="shared" si="2"/>
        <v/>
      </c>
      <c r="B11" s="57" t="str">
        <f>'基本情報 (2)'!Y16</f>
        <v/>
      </c>
      <c r="C11" s="57" t="str">
        <f t="shared" si="3"/>
        <v/>
      </c>
      <c r="D11" s="58" t="str">
        <f t="shared" si="4"/>
        <v/>
      </c>
      <c r="E11" s="59"/>
      <c r="F11" s="60"/>
      <c r="G11" s="60"/>
      <c r="H11" s="61"/>
      <c r="I11" s="61"/>
      <c r="J11" s="50" t="str">
        <f t="shared" si="0"/>
        <v/>
      </c>
      <c r="K11" s="50" t="str">
        <f t="shared" si="1"/>
        <v/>
      </c>
      <c r="L11" s="50"/>
      <c r="M11" s="50"/>
      <c r="N11" s="50"/>
      <c r="O11" s="32" t="str">
        <f t="shared" si="5"/>
        <v/>
      </c>
      <c r="Q11" s="32">
        <v>8</v>
      </c>
    </row>
    <row r="12" spans="1:17" s="32" customFormat="1" ht="20.100000000000001" customHeight="1">
      <c r="A12" s="57" t="str">
        <f t="shared" si="2"/>
        <v/>
      </c>
      <c r="B12" s="57" t="str">
        <f>'基本情報 (2)'!Y17</f>
        <v/>
      </c>
      <c r="C12" s="57" t="str">
        <f t="shared" si="3"/>
        <v/>
      </c>
      <c r="D12" s="58" t="str">
        <f t="shared" si="4"/>
        <v/>
      </c>
      <c r="E12" s="59"/>
      <c r="F12" s="60"/>
      <c r="G12" s="60"/>
      <c r="H12" s="61"/>
      <c r="I12" s="61"/>
      <c r="J12" s="50" t="str">
        <f t="shared" si="0"/>
        <v/>
      </c>
      <c r="K12" s="50" t="str">
        <f t="shared" si="1"/>
        <v/>
      </c>
      <c r="L12" s="50"/>
      <c r="M12" s="50"/>
      <c r="N12" s="50"/>
      <c r="O12" s="32" t="str">
        <f t="shared" si="5"/>
        <v/>
      </c>
      <c r="Q12" s="32">
        <v>9</v>
      </c>
    </row>
    <row r="13" spans="1:17" s="32" customFormat="1" ht="20.100000000000001" customHeight="1">
      <c r="A13" s="57" t="str">
        <f t="shared" si="2"/>
        <v/>
      </c>
      <c r="B13" s="57" t="str">
        <f>'基本情報 (2)'!Y18</f>
        <v/>
      </c>
      <c r="C13" s="57" t="str">
        <f t="shared" si="3"/>
        <v/>
      </c>
      <c r="D13" s="58" t="str">
        <f t="shared" si="4"/>
        <v/>
      </c>
      <c r="E13" s="59"/>
      <c r="F13" s="60"/>
      <c r="G13" s="60"/>
      <c r="H13" s="61"/>
      <c r="I13" s="61"/>
      <c r="J13" s="50" t="str">
        <f t="shared" si="0"/>
        <v/>
      </c>
      <c r="K13" s="50" t="str">
        <f t="shared" si="1"/>
        <v/>
      </c>
      <c r="L13" s="50"/>
      <c r="M13" s="50"/>
      <c r="N13" s="50"/>
      <c r="O13" s="32" t="str">
        <f t="shared" si="5"/>
        <v/>
      </c>
      <c r="Q13" s="32">
        <v>10</v>
      </c>
    </row>
    <row r="14" spans="1:17" s="32" customFormat="1" ht="20.100000000000001" customHeight="1">
      <c r="A14" s="57" t="str">
        <f t="shared" si="2"/>
        <v/>
      </c>
      <c r="B14" s="57" t="str">
        <f>'基本情報 (2)'!Y19</f>
        <v/>
      </c>
      <c r="C14" s="57" t="str">
        <f t="shared" si="3"/>
        <v/>
      </c>
      <c r="D14" s="58" t="str">
        <f t="shared" si="4"/>
        <v/>
      </c>
      <c r="E14" s="59"/>
      <c r="F14" s="60"/>
      <c r="G14" s="60"/>
      <c r="H14" s="61"/>
      <c r="I14" s="61"/>
      <c r="J14" s="50" t="str">
        <f t="shared" si="0"/>
        <v/>
      </c>
      <c r="K14" s="50" t="str">
        <f t="shared" si="1"/>
        <v/>
      </c>
      <c r="L14" s="50"/>
      <c r="M14" s="50"/>
      <c r="N14" s="50"/>
      <c r="O14" s="32" t="str">
        <f t="shared" si="5"/>
        <v/>
      </c>
      <c r="Q14" s="32">
        <v>11</v>
      </c>
    </row>
    <row r="15" spans="1:17" s="32" customFormat="1" ht="20.100000000000001" customHeight="1">
      <c r="A15" s="57" t="str">
        <f t="shared" si="2"/>
        <v/>
      </c>
      <c r="B15" s="57" t="str">
        <f>'基本情報 (2)'!Y20</f>
        <v/>
      </c>
      <c r="C15" s="57" t="str">
        <f t="shared" si="3"/>
        <v/>
      </c>
      <c r="D15" s="58" t="str">
        <f t="shared" si="4"/>
        <v/>
      </c>
      <c r="E15" s="59"/>
      <c r="F15" s="60"/>
      <c r="G15" s="60"/>
      <c r="H15" s="61"/>
      <c r="I15" s="61"/>
      <c r="J15" s="50" t="str">
        <f t="shared" si="0"/>
        <v/>
      </c>
      <c r="K15" s="50" t="str">
        <f t="shared" si="1"/>
        <v/>
      </c>
      <c r="L15" s="50"/>
      <c r="M15" s="50"/>
      <c r="N15" s="50"/>
      <c r="O15" s="32" t="str">
        <f t="shared" si="5"/>
        <v/>
      </c>
      <c r="Q15" s="32">
        <v>12</v>
      </c>
    </row>
    <row r="16" spans="1:17" s="32" customFormat="1" ht="20.100000000000001" customHeight="1">
      <c r="A16" s="57" t="str">
        <f t="shared" si="2"/>
        <v/>
      </c>
      <c r="B16" s="57" t="str">
        <f>'基本情報 (2)'!Y21</f>
        <v/>
      </c>
      <c r="C16" s="57" t="str">
        <f t="shared" si="3"/>
        <v/>
      </c>
      <c r="D16" s="58" t="str">
        <f t="shared" si="4"/>
        <v/>
      </c>
      <c r="E16" s="59"/>
      <c r="F16" s="60"/>
      <c r="G16" s="60"/>
      <c r="H16" s="61"/>
      <c r="I16" s="61"/>
      <c r="J16" s="50" t="str">
        <f t="shared" si="0"/>
        <v/>
      </c>
      <c r="K16" s="50" t="str">
        <f t="shared" si="1"/>
        <v/>
      </c>
      <c r="L16" s="50"/>
      <c r="M16" s="50"/>
      <c r="N16" s="50"/>
      <c r="O16" s="32" t="str">
        <f t="shared" si="5"/>
        <v/>
      </c>
      <c r="Q16" s="32">
        <v>13</v>
      </c>
    </row>
    <row r="17" spans="1:17" s="32" customFormat="1" ht="20.100000000000001" customHeight="1">
      <c r="A17" s="57" t="str">
        <f t="shared" si="2"/>
        <v/>
      </c>
      <c r="B17" s="57" t="str">
        <f>'基本情報 (2)'!Y22</f>
        <v/>
      </c>
      <c r="C17" s="57" t="str">
        <f t="shared" si="3"/>
        <v/>
      </c>
      <c r="D17" s="58" t="str">
        <f t="shared" si="4"/>
        <v/>
      </c>
      <c r="E17" s="59"/>
      <c r="F17" s="60"/>
      <c r="G17" s="60"/>
      <c r="H17" s="61"/>
      <c r="I17" s="61"/>
      <c r="J17" s="50" t="str">
        <f t="shared" si="0"/>
        <v/>
      </c>
      <c r="K17" s="50" t="str">
        <f t="shared" si="1"/>
        <v/>
      </c>
      <c r="L17" s="50"/>
      <c r="M17" s="50"/>
      <c r="N17" s="50"/>
      <c r="O17" s="32" t="str">
        <f t="shared" si="5"/>
        <v/>
      </c>
      <c r="Q17" s="32">
        <v>14</v>
      </c>
    </row>
    <row r="18" spans="1:17" s="32" customFormat="1" ht="20.100000000000001" customHeight="1">
      <c r="A18" s="57" t="str">
        <f t="shared" si="2"/>
        <v/>
      </c>
      <c r="B18" s="57" t="str">
        <f>'基本情報 (2)'!Y23</f>
        <v/>
      </c>
      <c r="C18" s="57" t="str">
        <f t="shared" si="3"/>
        <v/>
      </c>
      <c r="D18" s="58" t="str">
        <f t="shared" si="4"/>
        <v/>
      </c>
      <c r="E18" s="59"/>
      <c r="F18" s="60"/>
      <c r="G18" s="60"/>
      <c r="H18" s="61"/>
      <c r="I18" s="61"/>
      <c r="J18" s="50" t="str">
        <f t="shared" si="0"/>
        <v/>
      </c>
      <c r="K18" s="50" t="str">
        <f t="shared" si="1"/>
        <v/>
      </c>
      <c r="L18" s="50"/>
      <c r="M18" s="50"/>
      <c r="N18" s="50"/>
      <c r="O18" s="32" t="str">
        <f t="shared" si="5"/>
        <v/>
      </c>
      <c r="Q18" s="32">
        <v>15</v>
      </c>
    </row>
    <row r="19" spans="1:17" s="32" customFormat="1" ht="20.100000000000001" customHeight="1">
      <c r="A19" s="57" t="str">
        <f t="shared" si="2"/>
        <v/>
      </c>
      <c r="B19" s="57" t="str">
        <f>'基本情報 (2)'!Y24</f>
        <v/>
      </c>
      <c r="C19" s="57" t="str">
        <f t="shared" si="3"/>
        <v/>
      </c>
      <c r="D19" s="58" t="str">
        <f t="shared" si="4"/>
        <v/>
      </c>
      <c r="E19" s="59"/>
      <c r="F19" s="60"/>
      <c r="G19" s="60"/>
      <c r="H19" s="61"/>
      <c r="I19" s="61"/>
      <c r="J19" s="50" t="str">
        <f t="shared" si="0"/>
        <v/>
      </c>
      <c r="K19" s="50" t="str">
        <f t="shared" si="1"/>
        <v/>
      </c>
      <c r="L19" s="50"/>
      <c r="M19" s="50"/>
      <c r="N19" s="50"/>
      <c r="O19" s="32" t="str">
        <f t="shared" si="5"/>
        <v/>
      </c>
      <c r="Q19" s="32">
        <v>16</v>
      </c>
    </row>
    <row r="20" spans="1:17" s="32" customFormat="1" ht="20.100000000000001" customHeight="1">
      <c r="A20" s="57" t="str">
        <f t="shared" si="2"/>
        <v/>
      </c>
      <c r="B20" s="57" t="str">
        <f>'基本情報 (2)'!Y25</f>
        <v/>
      </c>
      <c r="C20" s="57" t="str">
        <f t="shared" si="3"/>
        <v/>
      </c>
      <c r="D20" s="58" t="str">
        <f t="shared" si="4"/>
        <v/>
      </c>
      <c r="E20" s="59"/>
      <c r="F20" s="60"/>
      <c r="G20" s="60"/>
      <c r="H20" s="61"/>
      <c r="I20" s="61"/>
      <c r="J20" s="50" t="str">
        <f t="shared" si="0"/>
        <v/>
      </c>
      <c r="K20" s="50" t="str">
        <f t="shared" si="1"/>
        <v/>
      </c>
      <c r="L20" s="50"/>
      <c r="M20" s="50"/>
      <c r="N20" s="50"/>
      <c r="O20" s="32" t="str">
        <f t="shared" si="5"/>
        <v/>
      </c>
      <c r="Q20" s="32">
        <v>17</v>
      </c>
    </row>
    <row r="21" spans="1:17" s="32" customFormat="1" ht="20.100000000000001" customHeight="1">
      <c r="A21" s="57" t="str">
        <f t="shared" si="2"/>
        <v/>
      </c>
      <c r="B21" s="57" t="str">
        <f>'基本情報 (2)'!Y26</f>
        <v/>
      </c>
      <c r="C21" s="57" t="str">
        <f t="shared" si="3"/>
        <v/>
      </c>
      <c r="D21" s="58" t="str">
        <f t="shared" si="4"/>
        <v/>
      </c>
      <c r="E21" s="59"/>
      <c r="F21" s="60"/>
      <c r="G21" s="60"/>
      <c r="H21" s="61"/>
      <c r="I21" s="61"/>
      <c r="J21" s="50" t="str">
        <f t="shared" si="0"/>
        <v/>
      </c>
      <c r="K21" s="50" t="str">
        <f t="shared" si="1"/>
        <v/>
      </c>
      <c r="L21" s="50"/>
      <c r="M21" s="50"/>
      <c r="N21" s="50"/>
      <c r="O21" s="32" t="str">
        <f t="shared" si="5"/>
        <v/>
      </c>
      <c r="Q21" s="32">
        <v>18</v>
      </c>
    </row>
    <row r="22" spans="1:17" s="32" customFormat="1" ht="20.100000000000001" customHeight="1">
      <c r="A22" s="57" t="str">
        <f t="shared" si="2"/>
        <v/>
      </c>
      <c r="B22" s="57" t="str">
        <f>'基本情報 (2)'!Y27</f>
        <v/>
      </c>
      <c r="C22" s="57" t="str">
        <f t="shared" si="3"/>
        <v/>
      </c>
      <c r="D22" s="58" t="str">
        <f t="shared" si="4"/>
        <v/>
      </c>
      <c r="E22" s="59"/>
      <c r="F22" s="60"/>
      <c r="G22" s="60"/>
      <c r="H22" s="61"/>
      <c r="I22" s="61"/>
      <c r="J22" s="50" t="str">
        <f t="shared" si="0"/>
        <v/>
      </c>
      <c r="K22" s="50" t="str">
        <f t="shared" si="1"/>
        <v/>
      </c>
      <c r="L22" s="50"/>
      <c r="M22" s="50"/>
      <c r="N22" s="50"/>
      <c r="O22" s="32" t="str">
        <f t="shared" si="5"/>
        <v/>
      </c>
      <c r="Q22" s="32">
        <v>19</v>
      </c>
    </row>
    <row r="23" spans="1:17" s="32" customFormat="1" ht="20.100000000000001" customHeight="1">
      <c r="A23" s="57" t="str">
        <f t="shared" si="2"/>
        <v/>
      </c>
      <c r="B23" s="57" t="str">
        <f>'基本情報 (2)'!Y28</f>
        <v/>
      </c>
      <c r="C23" s="57" t="str">
        <f t="shared" si="3"/>
        <v/>
      </c>
      <c r="D23" s="58" t="str">
        <f t="shared" si="4"/>
        <v/>
      </c>
      <c r="E23" s="59"/>
      <c r="F23" s="60"/>
      <c r="G23" s="60"/>
      <c r="H23" s="61"/>
      <c r="I23" s="61"/>
      <c r="J23" s="50" t="str">
        <f t="shared" si="0"/>
        <v/>
      </c>
      <c r="K23" s="50" t="str">
        <f t="shared" si="1"/>
        <v/>
      </c>
      <c r="L23" s="50"/>
      <c r="M23" s="50"/>
      <c r="N23" s="50"/>
      <c r="O23" s="32" t="str">
        <f t="shared" si="5"/>
        <v/>
      </c>
      <c r="Q23" s="32">
        <v>20</v>
      </c>
    </row>
    <row r="24" spans="1:17" s="32" customFormat="1" ht="20.100000000000001" customHeight="1">
      <c r="A24" s="57" t="str">
        <f t="shared" si="2"/>
        <v/>
      </c>
      <c r="B24" s="57" t="str">
        <f>'基本情報 (2)'!Y29</f>
        <v/>
      </c>
      <c r="C24" s="57" t="str">
        <f t="shared" si="3"/>
        <v/>
      </c>
      <c r="D24" s="58" t="str">
        <f t="shared" si="4"/>
        <v/>
      </c>
      <c r="E24" s="59"/>
      <c r="F24" s="60"/>
      <c r="G24" s="60"/>
      <c r="H24" s="61"/>
      <c r="I24" s="61"/>
      <c r="J24" s="50" t="str">
        <f t="shared" si="0"/>
        <v/>
      </c>
      <c r="K24" s="50" t="str">
        <f t="shared" si="1"/>
        <v/>
      </c>
      <c r="L24" s="50"/>
      <c r="M24" s="50"/>
      <c r="N24" s="50"/>
      <c r="O24" s="32" t="str">
        <f t="shared" si="5"/>
        <v/>
      </c>
      <c r="Q24" s="32">
        <v>21</v>
      </c>
    </row>
    <row r="25" spans="1:17" s="32" customFormat="1" ht="20.100000000000001" customHeight="1">
      <c r="A25" s="57" t="str">
        <f t="shared" si="2"/>
        <v/>
      </c>
      <c r="B25" s="57" t="str">
        <f>'基本情報 (2)'!Y30</f>
        <v/>
      </c>
      <c r="C25" s="57" t="str">
        <f t="shared" si="3"/>
        <v/>
      </c>
      <c r="D25" s="58" t="str">
        <f t="shared" si="4"/>
        <v/>
      </c>
      <c r="E25" s="59"/>
      <c r="F25" s="60"/>
      <c r="G25" s="60"/>
      <c r="H25" s="61"/>
      <c r="I25" s="61"/>
      <c r="J25" s="50" t="str">
        <f t="shared" si="0"/>
        <v/>
      </c>
      <c r="K25" s="50" t="str">
        <f t="shared" si="1"/>
        <v/>
      </c>
      <c r="L25" s="50"/>
      <c r="M25" s="50"/>
      <c r="N25" s="50"/>
      <c r="O25" s="32" t="str">
        <f t="shared" si="5"/>
        <v/>
      </c>
      <c r="Q25" s="32">
        <v>22</v>
      </c>
    </row>
    <row r="26" spans="1:17" s="32" customFormat="1" ht="20.100000000000001" customHeight="1">
      <c r="A26" s="57" t="str">
        <f t="shared" si="2"/>
        <v/>
      </c>
      <c r="B26" s="57" t="str">
        <f>'基本情報 (2)'!Y31</f>
        <v/>
      </c>
      <c r="C26" s="57" t="str">
        <f t="shared" si="3"/>
        <v/>
      </c>
      <c r="D26" s="58" t="str">
        <f t="shared" si="4"/>
        <v/>
      </c>
      <c r="E26" s="59"/>
      <c r="F26" s="60"/>
      <c r="G26" s="60"/>
      <c r="H26" s="61"/>
      <c r="I26" s="61"/>
      <c r="J26" s="50" t="str">
        <f t="shared" si="0"/>
        <v/>
      </c>
      <c r="K26" s="50" t="str">
        <f t="shared" si="1"/>
        <v/>
      </c>
      <c r="L26" s="50"/>
      <c r="M26" s="50"/>
      <c r="N26" s="50"/>
      <c r="O26" s="32" t="str">
        <f t="shared" si="5"/>
        <v/>
      </c>
      <c r="Q26" s="32">
        <v>23</v>
      </c>
    </row>
    <row r="27" spans="1:17" s="32" customFormat="1" ht="20.100000000000001" customHeight="1">
      <c r="A27" s="57" t="str">
        <f t="shared" si="2"/>
        <v/>
      </c>
      <c r="B27" s="57" t="str">
        <f>'基本情報 (2)'!Y32</f>
        <v/>
      </c>
      <c r="C27" s="57" t="str">
        <f t="shared" si="3"/>
        <v/>
      </c>
      <c r="D27" s="58" t="str">
        <f t="shared" si="4"/>
        <v/>
      </c>
      <c r="E27" s="59"/>
      <c r="F27" s="60"/>
      <c r="G27" s="60"/>
      <c r="H27" s="61"/>
      <c r="I27" s="61"/>
      <c r="J27" s="50" t="str">
        <f t="shared" si="0"/>
        <v/>
      </c>
      <c r="K27" s="50" t="str">
        <f t="shared" si="1"/>
        <v/>
      </c>
      <c r="L27" s="50"/>
      <c r="M27" s="50"/>
      <c r="N27" s="50"/>
      <c r="O27" s="32" t="str">
        <f t="shared" si="5"/>
        <v/>
      </c>
      <c r="Q27" s="32">
        <v>24</v>
      </c>
    </row>
    <row r="28" spans="1:17" s="32" customFormat="1" ht="20.100000000000001" customHeight="1">
      <c r="A28" s="57" t="str">
        <f t="shared" si="2"/>
        <v/>
      </c>
      <c r="B28" s="57" t="str">
        <f>'基本情報 (2)'!Y33</f>
        <v/>
      </c>
      <c r="C28" s="57" t="str">
        <f t="shared" si="3"/>
        <v/>
      </c>
      <c r="D28" s="58" t="str">
        <f t="shared" si="4"/>
        <v/>
      </c>
      <c r="E28" s="59"/>
      <c r="F28" s="60"/>
      <c r="G28" s="60"/>
      <c r="H28" s="61"/>
      <c r="I28" s="61"/>
      <c r="J28" s="50" t="str">
        <f t="shared" si="0"/>
        <v/>
      </c>
      <c r="K28" s="50" t="str">
        <f t="shared" si="1"/>
        <v/>
      </c>
      <c r="L28" s="50"/>
      <c r="M28" s="50"/>
      <c r="N28" s="50"/>
      <c r="O28" s="32" t="str">
        <f t="shared" si="5"/>
        <v/>
      </c>
      <c r="Q28" s="32">
        <v>25</v>
      </c>
    </row>
    <row r="29" spans="1:17" s="32" customFormat="1" ht="20.100000000000001" customHeight="1">
      <c r="A29" s="57" t="str">
        <f t="shared" si="2"/>
        <v/>
      </c>
      <c r="B29" s="57" t="str">
        <f>'基本情報 (2)'!Y34</f>
        <v/>
      </c>
      <c r="C29" s="57" t="str">
        <f t="shared" si="3"/>
        <v/>
      </c>
      <c r="D29" s="58" t="str">
        <f t="shared" si="4"/>
        <v/>
      </c>
      <c r="E29" s="59"/>
      <c r="F29" s="60"/>
      <c r="G29" s="60"/>
      <c r="H29" s="61"/>
      <c r="I29" s="61"/>
      <c r="J29" s="50" t="str">
        <f t="shared" si="0"/>
        <v/>
      </c>
      <c r="K29" s="50" t="str">
        <f t="shared" si="1"/>
        <v/>
      </c>
      <c r="L29" s="50"/>
      <c r="M29" s="50"/>
      <c r="N29" s="50"/>
      <c r="O29" s="32" t="str">
        <f t="shared" si="5"/>
        <v/>
      </c>
      <c r="Q29" s="32">
        <v>26</v>
      </c>
    </row>
    <row r="30" spans="1:17" s="32" customFormat="1" ht="20.100000000000001" customHeight="1">
      <c r="A30" s="57" t="str">
        <f t="shared" si="2"/>
        <v/>
      </c>
      <c r="B30" s="57" t="str">
        <f>'基本情報 (2)'!Y35</f>
        <v/>
      </c>
      <c r="C30" s="57" t="str">
        <f t="shared" si="3"/>
        <v/>
      </c>
      <c r="D30" s="58" t="str">
        <f t="shared" si="4"/>
        <v/>
      </c>
      <c r="E30" s="59"/>
      <c r="F30" s="60"/>
      <c r="G30" s="60"/>
      <c r="H30" s="61"/>
      <c r="I30" s="61"/>
      <c r="J30" s="50" t="str">
        <f t="shared" si="0"/>
        <v/>
      </c>
      <c r="K30" s="50" t="str">
        <f t="shared" si="1"/>
        <v/>
      </c>
      <c r="L30" s="50"/>
      <c r="M30" s="50"/>
      <c r="N30" s="50"/>
      <c r="O30" s="32" t="str">
        <f t="shared" si="5"/>
        <v/>
      </c>
      <c r="Q30" s="32">
        <v>27</v>
      </c>
    </row>
    <row r="31" spans="1:17" s="32" customFormat="1" ht="20.100000000000001" customHeight="1">
      <c r="A31" s="57" t="str">
        <f t="shared" si="2"/>
        <v/>
      </c>
      <c r="B31" s="57" t="str">
        <f>'基本情報 (2)'!Y36</f>
        <v/>
      </c>
      <c r="C31" s="57" t="str">
        <f t="shared" si="3"/>
        <v/>
      </c>
      <c r="D31" s="58" t="str">
        <f t="shared" si="4"/>
        <v/>
      </c>
      <c r="E31" s="59"/>
      <c r="F31" s="60"/>
      <c r="G31" s="60"/>
      <c r="H31" s="61"/>
      <c r="I31" s="61"/>
      <c r="J31" s="50" t="str">
        <f t="shared" si="0"/>
        <v/>
      </c>
      <c r="K31" s="50" t="str">
        <f t="shared" si="1"/>
        <v/>
      </c>
      <c r="L31" s="50"/>
      <c r="M31" s="50"/>
      <c r="N31" s="50"/>
      <c r="O31" s="32" t="str">
        <f t="shared" si="5"/>
        <v/>
      </c>
      <c r="Q31" s="32">
        <v>28</v>
      </c>
    </row>
    <row r="32" spans="1:17" s="32" customFormat="1" ht="20.100000000000001" customHeight="1">
      <c r="A32" s="57" t="str">
        <f t="shared" si="2"/>
        <v/>
      </c>
      <c r="B32" s="57" t="str">
        <f>'基本情報 (2)'!Y37</f>
        <v/>
      </c>
      <c r="C32" s="57" t="str">
        <f t="shared" si="3"/>
        <v/>
      </c>
      <c r="D32" s="58" t="str">
        <f t="shared" si="4"/>
        <v/>
      </c>
      <c r="E32" s="59"/>
      <c r="F32" s="60"/>
      <c r="G32" s="60"/>
      <c r="H32" s="61"/>
      <c r="I32" s="61"/>
      <c r="J32" s="50" t="str">
        <f t="shared" si="0"/>
        <v/>
      </c>
      <c r="K32" s="50" t="str">
        <f t="shared" si="1"/>
        <v/>
      </c>
      <c r="L32" s="50"/>
      <c r="M32" s="50"/>
      <c r="N32" s="50"/>
      <c r="O32" s="32" t="str">
        <f t="shared" si="5"/>
        <v/>
      </c>
      <c r="Q32" s="32">
        <v>29</v>
      </c>
    </row>
    <row r="33" spans="1:17" s="32" customFormat="1" ht="20.100000000000001" customHeight="1">
      <c r="A33" s="57" t="str">
        <f t="shared" si="2"/>
        <v/>
      </c>
      <c r="B33" s="57" t="str">
        <f>'基本情報 (2)'!Y38</f>
        <v/>
      </c>
      <c r="C33" s="57" t="str">
        <f t="shared" si="3"/>
        <v/>
      </c>
      <c r="D33" s="58" t="str">
        <f t="shared" si="4"/>
        <v/>
      </c>
      <c r="E33" s="59"/>
      <c r="F33" s="60"/>
      <c r="G33" s="60"/>
      <c r="H33" s="61"/>
      <c r="I33" s="61"/>
      <c r="J33" s="50" t="str">
        <f t="shared" si="0"/>
        <v/>
      </c>
      <c r="K33" s="50" t="str">
        <f t="shared" si="1"/>
        <v/>
      </c>
      <c r="L33" s="50"/>
      <c r="M33" s="50"/>
      <c r="N33" s="50"/>
      <c r="O33" s="32" t="str">
        <f t="shared" si="5"/>
        <v/>
      </c>
      <c r="Q33" s="32">
        <v>30</v>
      </c>
    </row>
    <row r="34" spans="1:17" s="32" customFormat="1" ht="20.100000000000001" customHeight="1">
      <c r="A34" s="57" t="str">
        <f t="shared" si="2"/>
        <v/>
      </c>
      <c r="B34" s="57" t="str">
        <f>'基本情報 (2)'!Y39</f>
        <v/>
      </c>
      <c r="C34" s="57" t="str">
        <f t="shared" si="3"/>
        <v/>
      </c>
      <c r="D34" s="58" t="str">
        <f t="shared" si="4"/>
        <v/>
      </c>
      <c r="E34" s="59"/>
      <c r="F34" s="60"/>
      <c r="G34" s="60"/>
      <c r="H34" s="61"/>
      <c r="I34" s="61"/>
      <c r="J34" s="50" t="str">
        <f t="shared" si="0"/>
        <v/>
      </c>
      <c r="K34" s="50" t="str">
        <f t="shared" si="1"/>
        <v/>
      </c>
      <c r="L34" s="50"/>
      <c r="M34" s="50"/>
      <c r="N34" s="50"/>
      <c r="O34" s="32" t="str">
        <f t="shared" si="5"/>
        <v/>
      </c>
      <c r="Q34" s="32">
        <v>31</v>
      </c>
    </row>
    <row r="35" spans="1:17" s="32" customFormat="1" ht="20.100000000000001" customHeight="1">
      <c r="A35" s="57" t="str">
        <f t="shared" si="2"/>
        <v/>
      </c>
      <c r="B35" s="57" t="str">
        <f>'基本情報 (2)'!Y40</f>
        <v/>
      </c>
      <c r="C35" s="57" t="str">
        <f t="shared" si="3"/>
        <v/>
      </c>
      <c r="D35" s="58" t="str">
        <f t="shared" si="4"/>
        <v/>
      </c>
      <c r="E35" s="59"/>
      <c r="F35" s="60"/>
      <c r="G35" s="60"/>
      <c r="H35" s="61"/>
      <c r="I35" s="61"/>
      <c r="J35" s="50" t="str">
        <f t="shared" si="0"/>
        <v/>
      </c>
      <c r="K35" s="50" t="str">
        <f t="shared" si="1"/>
        <v/>
      </c>
      <c r="L35" s="50"/>
      <c r="M35" s="50"/>
      <c r="N35" s="50"/>
      <c r="O35" s="32" t="str">
        <f t="shared" si="5"/>
        <v/>
      </c>
      <c r="Q35" s="32">
        <v>32</v>
      </c>
    </row>
    <row r="36" spans="1:17" s="32" customFormat="1" ht="20.100000000000001" customHeight="1">
      <c r="A36" s="57" t="str">
        <f t="shared" si="2"/>
        <v/>
      </c>
      <c r="B36" s="57" t="str">
        <f>'基本情報 (2)'!Y41</f>
        <v/>
      </c>
      <c r="C36" s="57" t="str">
        <f t="shared" si="3"/>
        <v/>
      </c>
      <c r="D36" s="58" t="str">
        <f t="shared" si="4"/>
        <v/>
      </c>
      <c r="E36" s="59"/>
      <c r="F36" s="60"/>
      <c r="G36" s="60"/>
      <c r="H36" s="61"/>
      <c r="I36" s="61"/>
      <c r="J36" s="50" t="str">
        <f t="shared" ref="J36:J67" si="6">IF(E36="","",VLOOKUP(E36,コード２,2,FALSE))</f>
        <v/>
      </c>
      <c r="K36" s="50" t="str">
        <f t="shared" ref="K36:K67" si="7">IF(F36="","",VLOOKUP(F36,コード２,2,FALSE))</f>
        <v/>
      </c>
      <c r="L36" s="50"/>
      <c r="M36" s="50"/>
      <c r="N36" s="50"/>
      <c r="O36" s="32" t="str">
        <f t="shared" si="5"/>
        <v/>
      </c>
      <c r="Q36" s="32">
        <v>33</v>
      </c>
    </row>
    <row r="37" spans="1:17" s="32" customFormat="1" ht="20.100000000000001" customHeight="1">
      <c r="A37" s="57" t="str">
        <f t="shared" si="2"/>
        <v/>
      </c>
      <c r="B37" s="57" t="str">
        <f>'基本情報 (2)'!Y42</f>
        <v/>
      </c>
      <c r="C37" s="57" t="str">
        <f t="shared" si="3"/>
        <v/>
      </c>
      <c r="D37" s="58" t="str">
        <f t="shared" si="4"/>
        <v/>
      </c>
      <c r="E37" s="59"/>
      <c r="F37" s="60"/>
      <c r="G37" s="60"/>
      <c r="H37" s="61"/>
      <c r="I37" s="61"/>
      <c r="J37" s="50" t="str">
        <f t="shared" si="6"/>
        <v/>
      </c>
      <c r="K37" s="50" t="str">
        <f t="shared" si="7"/>
        <v/>
      </c>
      <c r="L37" s="50"/>
      <c r="M37" s="50"/>
      <c r="N37" s="50"/>
      <c r="O37" s="32" t="str">
        <f t="shared" si="5"/>
        <v/>
      </c>
      <c r="Q37" s="32">
        <v>34</v>
      </c>
    </row>
    <row r="38" spans="1:17" s="32" customFormat="1" ht="20.100000000000001" customHeight="1">
      <c r="A38" s="57" t="str">
        <f t="shared" si="2"/>
        <v/>
      </c>
      <c r="B38" s="57" t="str">
        <f>'基本情報 (2)'!Y43</f>
        <v/>
      </c>
      <c r="C38" s="57" t="str">
        <f t="shared" si="3"/>
        <v/>
      </c>
      <c r="D38" s="58" t="str">
        <f t="shared" si="4"/>
        <v/>
      </c>
      <c r="E38" s="59"/>
      <c r="F38" s="60"/>
      <c r="G38" s="60"/>
      <c r="H38" s="61"/>
      <c r="I38" s="61"/>
      <c r="J38" s="50" t="str">
        <f t="shared" si="6"/>
        <v/>
      </c>
      <c r="K38" s="50" t="str">
        <f t="shared" si="7"/>
        <v/>
      </c>
      <c r="L38" s="50"/>
      <c r="M38" s="50"/>
      <c r="N38" s="50"/>
      <c r="O38" s="32" t="str">
        <f t="shared" si="5"/>
        <v/>
      </c>
      <c r="Q38" s="32">
        <v>35</v>
      </c>
    </row>
    <row r="39" spans="1:17" s="32" customFormat="1" ht="20.100000000000001" customHeight="1">
      <c r="A39" s="57" t="str">
        <f t="shared" si="2"/>
        <v/>
      </c>
      <c r="B39" s="57" t="str">
        <f>'基本情報 (2)'!Y44</f>
        <v/>
      </c>
      <c r="C39" s="57" t="str">
        <f t="shared" si="3"/>
        <v/>
      </c>
      <c r="D39" s="58" t="str">
        <f t="shared" si="4"/>
        <v/>
      </c>
      <c r="E39" s="59"/>
      <c r="F39" s="60"/>
      <c r="G39" s="60"/>
      <c r="H39" s="61"/>
      <c r="I39" s="61"/>
      <c r="J39" s="50" t="str">
        <f t="shared" si="6"/>
        <v/>
      </c>
      <c r="K39" s="50" t="str">
        <f t="shared" si="7"/>
        <v/>
      </c>
      <c r="L39" s="50"/>
      <c r="M39" s="50"/>
      <c r="N39" s="50"/>
      <c r="O39" s="32" t="str">
        <f t="shared" si="5"/>
        <v/>
      </c>
      <c r="Q39" s="32">
        <v>36</v>
      </c>
    </row>
    <row r="40" spans="1:17" s="32" customFormat="1" ht="20.100000000000001" customHeight="1">
      <c r="A40" s="57" t="str">
        <f t="shared" si="2"/>
        <v/>
      </c>
      <c r="B40" s="57" t="str">
        <f>'基本情報 (2)'!Y45</f>
        <v/>
      </c>
      <c r="C40" s="57" t="str">
        <f t="shared" si="3"/>
        <v/>
      </c>
      <c r="D40" s="58" t="str">
        <f t="shared" si="4"/>
        <v/>
      </c>
      <c r="E40" s="59"/>
      <c r="F40" s="60"/>
      <c r="G40" s="60"/>
      <c r="H40" s="61"/>
      <c r="I40" s="61"/>
      <c r="J40" s="50" t="str">
        <f t="shared" si="6"/>
        <v/>
      </c>
      <c r="K40" s="50" t="str">
        <f t="shared" si="7"/>
        <v/>
      </c>
      <c r="L40" s="50"/>
      <c r="M40" s="50"/>
      <c r="N40" s="50"/>
      <c r="O40" s="32" t="str">
        <f t="shared" si="5"/>
        <v/>
      </c>
      <c r="Q40" s="32">
        <v>37</v>
      </c>
    </row>
    <row r="41" spans="1:17" s="32" customFormat="1" ht="20.100000000000001" customHeight="1">
      <c r="A41" s="57" t="str">
        <f t="shared" si="2"/>
        <v/>
      </c>
      <c r="B41" s="57" t="str">
        <f>'基本情報 (2)'!Y46</f>
        <v/>
      </c>
      <c r="C41" s="57" t="str">
        <f t="shared" si="3"/>
        <v/>
      </c>
      <c r="D41" s="58" t="str">
        <f t="shared" si="4"/>
        <v/>
      </c>
      <c r="E41" s="59"/>
      <c r="F41" s="60"/>
      <c r="G41" s="60"/>
      <c r="H41" s="61"/>
      <c r="I41" s="61"/>
      <c r="J41" s="50" t="str">
        <f t="shared" si="6"/>
        <v/>
      </c>
      <c r="K41" s="50" t="str">
        <f t="shared" si="7"/>
        <v/>
      </c>
      <c r="L41" s="50"/>
      <c r="M41" s="50"/>
      <c r="N41" s="50"/>
      <c r="O41" s="32" t="str">
        <f t="shared" si="5"/>
        <v/>
      </c>
      <c r="Q41" s="32">
        <v>38</v>
      </c>
    </row>
    <row r="42" spans="1:17" s="32" customFormat="1" ht="20.100000000000001" customHeight="1">
      <c r="A42" s="57" t="str">
        <f t="shared" si="2"/>
        <v/>
      </c>
      <c r="B42" s="57" t="str">
        <f>'基本情報 (2)'!Y47</f>
        <v/>
      </c>
      <c r="C42" s="57" t="str">
        <f t="shared" si="3"/>
        <v/>
      </c>
      <c r="D42" s="58" t="str">
        <f t="shared" si="4"/>
        <v/>
      </c>
      <c r="E42" s="59"/>
      <c r="F42" s="60"/>
      <c r="G42" s="60"/>
      <c r="H42" s="61"/>
      <c r="I42" s="61"/>
      <c r="J42" s="50" t="str">
        <f t="shared" si="6"/>
        <v/>
      </c>
      <c r="K42" s="50" t="str">
        <f t="shared" si="7"/>
        <v/>
      </c>
      <c r="L42" s="50"/>
      <c r="M42" s="50"/>
      <c r="N42" s="50"/>
      <c r="O42" s="32" t="str">
        <f t="shared" si="5"/>
        <v/>
      </c>
      <c r="Q42" s="32">
        <v>39</v>
      </c>
    </row>
    <row r="43" spans="1:17" s="32" customFormat="1" ht="20.100000000000001" customHeight="1">
      <c r="A43" s="57" t="str">
        <f t="shared" si="2"/>
        <v/>
      </c>
      <c r="B43" s="57" t="str">
        <f>'基本情報 (2)'!Y48</f>
        <v/>
      </c>
      <c r="C43" s="57" t="str">
        <f t="shared" si="3"/>
        <v/>
      </c>
      <c r="D43" s="58" t="str">
        <f t="shared" si="4"/>
        <v/>
      </c>
      <c r="E43" s="59"/>
      <c r="F43" s="60"/>
      <c r="G43" s="60"/>
      <c r="H43" s="61"/>
      <c r="I43" s="61"/>
      <c r="J43" s="50" t="str">
        <f t="shared" si="6"/>
        <v/>
      </c>
      <c r="K43" s="50" t="str">
        <f t="shared" si="7"/>
        <v/>
      </c>
      <c r="L43" s="50"/>
      <c r="M43" s="50"/>
      <c r="N43" s="50"/>
      <c r="O43" s="32" t="str">
        <f t="shared" si="5"/>
        <v/>
      </c>
      <c r="Q43" s="32">
        <v>40</v>
      </c>
    </row>
    <row r="44" spans="1:17" s="32" customFormat="1" ht="20.100000000000001" customHeight="1">
      <c r="A44" s="57" t="str">
        <f t="shared" si="2"/>
        <v/>
      </c>
      <c r="B44" s="57" t="str">
        <f>'基本情報 (2)'!Y49</f>
        <v/>
      </c>
      <c r="C44" s="57" t="str">
        <f t="shared" si="3"/>
        <v/>
      </c>
      <c r="D44" s="58" t="str">
        <f t="shared" si="4"/>
        <v/>
      </c>
      <c r="E44" s="59"/>
      <c r="F44" s="60"/>
      <c r="G44" s="60"/>
      <c r="H44" s="61"/>
      <c r="I44" s="61"/>
      <c r="J44" s="50" t="str">
        <f t="shared" si="6"/>
        <v/>
      </c>
      <c r="K44" s="50" t="str">
        <f t="shared" si="7"/>
        <v/>
      </c>
      <c r="L44" s="50"/>
      <c r="M44" s="50"/>
      <c r="N44" s="50"/>
      <c r="O44" s="32" t="str">
        <f t="shared" si="5"/>
        <v/>
      </c>
      <c r="Q44" s="32">
        <v>41</v>
      </c>
    </row>
    <row r="45" spans="1:17" s="32" customFormat="1" ht="20.100000000000001" customHeight="1">
      <c r="A45" s="57" t="str">
        <f t="shared" si="2"/>
        <v/>
      </c>
      <c r="B45" s="57" t="str">
        <f>'基本情報 (2)'!Y50</f>
        <v/>
      </c>
      <c r="C45" s="57" t="str">
        <f t="shared" si="3"/>
        <v/>
      </c>
      <c r="D45" s="58" t="str">
        <f t="shared" si="4"/>
        <v/>
      </c>
      <c r="E45" s="59"/>
      <c r="F45" s="60"/>
      <c r="G45" s="60"/>
      <c r="H45" s="61"/>
      <c r="I45" s="61"/>
      <c r="J45" s="50" t="str">
        <f t="shared" si="6"/>
        <v/>
      </c>
      <c r="K45" s="50" t="str">
        <f t="shared" si="7"/>
        <v/>
      </c>
      <c r="L45" s="50"/>
      <c r="M45" s="50"/>
      <c r="N45" s="50"/>
      <c r="O45" s="32" t="str">
        <f t="shared" si="5"/>
        <v/>
      </c>
      <c r="Q45" s="32">
        <v>42</v>
      </c>
    </row>
    <row r="46" spans="1:17" s="32" customFormat="1" ht="20.100000000000001" customHeight="1">
      <c r="A46" s="57" t="str">
        <f t="shared" si="2"/>
        <v/>
      </c>
      <c r="B46" s="57" t="str">
        <f>'基本情報 (2)'!Y51</f>
        <v/>
      </c>
      <c r="C46" s="57" t="str">
        <f t="shared" si="3"/>
        <v/>
      </c>
      <c r="D46" s="58" t="str">
        <f t="shared" si="4"/>
        <v/>
      </c>
      <c r="E46" s="59"/>
      <c r="F46" s="60"/>
      <c r="G46" s="60"/>
      <c r="H46" s="61"/>
      <c r="I46" s="61"/>
      <c r="J46" s="50" t="str">
        <f t="shared" si="6"/>
        <v/>
      </c>
      <c r="K46" s="50" t="str">
        <f t="shared" si="7"/>
        <v/>
      </c>
      <c r="L46" s="50"/>
      <c r="M46" s="50"/>
      <c r="N46" s="50"/>
      <c r="O46" s="32" t="str">
        <f t="shared" si="5"/>
        <v/>
      </c>
      <c r="Q46" s="32">
        <v>43</v>
      </c>
    </row>
    <row r="47" spans="1:17" s="32" customFormat="1" ht="20.100000000000001" customHeight="1">
      <c r="A47" s="57" t="str">
        <f t="shared" si="2"/>
        <v/>
      </c>
      <c r="B47" s="57" t="str">
        <f>'基本情報 (2)'!Y52</f>
        <v/>
      </c>
      <c r="C47" s="57" t="str">
        <f t="shared" si="3"/>
        <v/>
      </c>
      <c r="D47" s="58" t="str">
        <f t="shared" si="4"/>
        <v/>
      </c>
      <c r="E47" s="59"/>
      <c r="F47" s="60"/>
      <c r="G47" s="60"/>
      <c r="H47" s="61"/>
      <c r="I47" s="61"/>
      <c r="J47" s="50" t="str">
        <f t="shared" si="6"/>
        <v/>
      </c>
      <c r="K47" s="50" t="str">
        <f t="shared" si="7"/>
        <v/>
      </c>
      <c r="L47" s="50"/>
      <c r="M47" s="50"/>
      <c r="N47" s="50"/>
      <c r="O47" s="32" t="str">
        <f t="shared" si="5"/>
        <v/>
      </c>
      <c r="Q47" s="32">
        <v>44</v>
      </c>
    </row>
    <row r="48" spans="1:17" s="32" customFormat="1" ht="20.100000000000001" customHeight="1">
      <c r="A48" s="57" t="str">
        <f t="shared" si="2"/>
        <v/>
      </c>
      <c r="B48" s="57" t="str">
        <f>'基本情報 (2)'!Y53</f>
        <v/>
      </c>
      <c r="C48" s="57" t="str">
        <f t="shared" si="3"/>
        <v/>
      </c>
      <c r="D48" s="58" t="str">
        <f t="shared" si="4"/>
        <v/>
      </c>
      <c r="E48" s="59"/>
      <c r="F48" s="60"/>
      <c r="G48" s="60"/>
      <c r="H48" s="61"/>
      <c r="I48" s="61"/>
      <c r="J48" s="50" t="str">
        <f t="shared" si="6"/>
        <v/>
      </c>
      <c r="K48" s="50" t="str">
        <f t="shared" si="7"/>
        <v/>
      </c>
      <c r="L48" s="50"/>
      <c r="M48" s="50"/>
      <c r="N48" s="50"/>
      <c r="O48" s="32" t="str">
        <f t="shared" si="5"/>
        <v/>
      </c>
      <c r="Q48" s="32">
        <v>45</v>
      </c>
    </row>
    <row r="49" spans="1:17" s="32" customFormat="1" ht="20.100000000000001" customHeight="1">
      <c r="A49" s="57" t="str">
        <f t="shared" si="2"/>
        <v/>
      </c>
      <c r="B49" s="57" t="str">
        <f>'基本情報 (2)'!Y54</f>
        <v/>
      </c>
      <c r="C49" s="57" t="str">
        <f t="shared" si="3"/>
        <v/>
      </c>
      <c r="D49" s="58" t="str">
        <f t="shared" si="4"/>
        <v/>
      </c>
      <c r="E49" s="59"/>
      <c r="F49" s="60"/>
      <c r="G49" s="60"/>
      <c r="H49" s="61"/>
      <c r="I49" s="61"/>
      <c r="J49" s="50" t="str">
        <f t="shared" si="6"/>
        <v/>
      </c>
      <c r="K49" s="50" t="str">
        <f t="shared" si="7"/>
        <v/>
      </c>
      <c r="L49" s="50"/>
      <c r="M49" s="50"/>
      <c r="N49" s="50"/>
      <c r="O49" s="32" t="str">
        <f t="shared" si="5"/>
        <v/>
      </c>
      <c r="Q49" s="32">
        <v>46</v>
      </c>
    </row>
    <row r="50" spans="1:17" s="32" customFormat="1" ht="20.100000000000001" customHeight="1">
      <c r="A50" s="57" t="str">
        <f t="shared" si="2"/>
        <v/>
      </c>
      <c r="B50" s="57" t="str">
        <f>'基本情報 (2)'!Y55</f>
        <v/>
      </c>
      <c r="C50" s="57" t="str">
        <f t="shared" si="3"/>
        <v/>
      </c>
      <c r="D50" s="58" t="str">
        <f t="shared" si="4"/>
        <v/>
      </c>
      <c r="E50" s="59"/>
      <c r="F50" s="60"/>
      <c r="G50" s="60"/>
      <c r="H50" s="61"/>
      <c r="I50" s="61"/>
      <c r="J50" s="50" t="str">
        <f t="shared" si="6"/>
        <v/>
      </c>
      <c r="K50" s="50" t="str">
        <f t="shared" si="7"/>
        <v/>
      </c>
      <c r="L50" s="50"/>
      <c r="M50" s="50"/>
      <c r="N50" s="50"/>
      <c r="O50" s="32" t="str">
        <f t="shared" si="5"/>
        <v/>
      </c>
      <c r="Q50" s="32">
        <v>47</v>
      </c>
    </row>
    <row r="51" spans="1:17" s="32" customFormat="1" ht="20.100000000000001" customHeight="1">
      <c r="A51" s="57" t="str">
        <f t="shared" si="2"/>
        <v/>
      </c>
      <c r="B51" s="57" t="str">
        <f>'基本情報 (2)'!Y56</f>
        <v/>
      </c>
      <c r="C51" s="57" t="str">
        <f t="shared" si="3"/>
        <v/>
      </c>
      <c r="D51" s="58" t="str">
        <f t="shared" si="4"/>
        <v/>
      </c>
      <c r="E51" s="59"/>
      <c r="F51" s="60"/>
      <c r="G51" s="60"/>
      <c r="H51" s="61"/>
      <c r="I51" s="61"/>
      <c r="J51" s="50" t="str">
        <f t="shared" si="6"/>
        <v/>
      </c>
      <c r="K51" s="50" t="str">
        <f t="shared" si="7"/>
        <v/>
      </c>
      <c r="L51" s="50"/>
      <c r="M51" s="50"/>
      <c r="N51" s="50"/>
      <c r="O51" s="32" t="str">
        <f t="shared" si="5"/>
        <v/>
      </c>
      <c r="Q51" s="32">
        <v>48</v>
      </c>
    </row>
    <row r="52" spans="1:17" s="32" customFormat="1" ht="20.100000000000001" customHeight="1">
      <c r="A52" s="57" t="str">
        <f t="shared" si="2"/>
        <v/>
      </c>
      <c r="B52" s="57" t="str">
        <f>'基本情報 (2)'!Y57</f>
        <v/>
      </c>
      <c r="C52" s="57" t="str">
        <f t="shared" si="3"/>
        <v/>
      </c>
      <c r="D52" s="58" t="str">
        <f t="shared" si="4"/>
        <v/>
      </c>
      <c r="E52" s="59"/>
      <c r="F52" s="60"/>
      <c r="G52" s="60"/>
      <c r="H52" s="61"/>
      <c r="I52" s="61"/>
      <c r="J52" s="50" t="str">
        <f t="shared" si="6"/>
        <v/>
      </c>
      <c r="K52" s="50" t="str">
        <f t="shared" si="7"/>
        <v/>
      </c>
      <c r="L52" s="50"/>
      <c r="M52" s="50"/>
      <c r="N52" s="50"/>
      <c r="O52" s="32" t="str">
        <f t="shared" si="5"/>
        <v/>
      </c>
      <c r="Q52" s="32">
        <v>49</v>
      </c>
    </row>
    <row r="53" spans="1:17" s="32" customFormat="1" ht="20.100000000000001" customHeight="1">
      <c r="A53" s="57" t="str">
        <f t="shared" si="2"/>
        <v/>
      </c>
      <c r="B53" s="57" t="str">
        <f>'基本情報 (2)'!Y58</f>
        <v/>
      </c>
      <c r="C53" s="57" t="str">
        <f t="shared" si="3"/>
        <v/>
      </c>
      <c r="D53" s="58" t="str">
        <f t="shared" si="4"/>
        <v/>
      </c>
      <c r="E53" s="59"/>
      <c r="F53" s="60"/>
      <c r="G53" s="60"/>
      <c r="H53" s="61"/>
      <c r="I53" s="61"/>
      <c r="J53" s="50" t="str">
        <f t="shared" si="6"/>
        <v/>
      </c>
      <c r="K53" s="50" t="str">
        <f t="shared" si="7"/>
        <v/>
      </c>
      <c r="L53" s="50"/>
      <c r="M53" s="50"/>
      <c r="N53" s="50"/>
      <c r="O53" s="32" t="str">
        <f t="shared" si="5"/>
        <v/>
      </c>
      <c r="Q53" s="32">
        <v>50</v>
      </c>
    </row>
    <row r="54" spans="1:17" s="32" customFormat="1" ht="20.100000000000001" customHeight="1">
      <c r="A54" s="57" t="str">
        <f t="shared" si="2"/>
        <v/>
      </c>
      <c r="B54" s="57" t="str">
        <f>'基本情報 (2)'!Y59</f>
        <v/>
      </c>
      <c r="C54" s="57" t="str">
        <f t="shared" si="3"/>
        <v/>
      </c>
      <c r="D54" s="58" t="str">
        <f t="shared" si="4"/>
        <v/>
      </c>
      <c r="E54" s="59"/>
      <c r="F54" s="60"/>
      <c r="G54" s="60"/>
      <c r="H54" s="61"/>
      <c r="I54" s="61"/>
      <c r="J54" s="50" t="str">
        <f t="shared" si="6"/>
        <v/>
      </c>
      <c r="K54" s="50" t="str">
        <f t="shared" si="7"/>
        <v/>
      </c>
      <c r="L54" s="50"/>
      <c r="M54" s="50"/>
      <c r="N54" s="50"/>
      <c r="O54" s="32" t="str">
        <f t="shared" si="5"/>
        <v/>
      </c>
      <c r="Q54" s="32">
        <v>51</v>
      </c>
    </row>
    <row r="55" spans="1:17" s="32" customFormat="1" ht="20.100000000000001" customHeight="1">
      <c r="A55" s="57" t="str">
        <f t="shared" si="2"/>
        <v/>
      </c>
      <c r="B55" s="57" t="str">
        <f>'基本情報 (2)'!Y60</f>
        <v/>
      </c>
      <c r="C55" s="57" t="str">
        <f t="shared" si="3"/>
        <v/>
      </c>
      <c r="D55" s="58" t="str">
        <f t="shared" si="4"/>
        <v/>
      </c>
      <c r="E55" s="59"/>
      <c r="F55" s="60"/>
      <c r="G55" s="60"/>
      <c r="H55" s="61"/>
      <c r="I55" s="61"/>
      <c r="J55" s="50" t="str">
        <f t="shared" si="6"/>
        <v/>
      </c>
      <c r="K55" s="50" t="str">
        <f t="shared" si="7"/>
        <v/>
      </c>
      <c r="L55" s="50"/>
      <c r="M55" s="50"/>
      <c r="N55" s="50"/>
      <c r="O55" s="32" t="str">
        <f t="shared" si="5"/>
        <v/>
      </c>
      <c r="Q55" s="32">
        <v>52</v>
      </c>
    </row>
    <row r="56" spans="1:17" s="32" customFormat="1" ht="20.100000000000001" customHeight="1">
      <c r="A56" s="57" t="str">
        <f t="shared" si="2"/>
        <v/>
      </c>
      <c r="B56" s="57" t="str">
        <f>'基本情報 (2)'!Y61</f>
        <v/>
      </c>
      <c r="C56" s="57" t="str">
        <f t="shared" si="3"/>
        <v/>
      </c>
      <c r="D56" s="58" t="str">
        <f t="shared" si="4"/>
        <v/>
      </c>
      <c r="E56" s="59"/>
      <c r="F56" s="60"/>
      <c r="G56" s="60"/>
      <c r="H56" s="61"/>
      <c r="I56" s="61"/>
      <c r="J56" s="50" t="str">
        <f t="shared" si="6"/>
        <v/>
      </c>
      <c r="K56" s="50" t="str">
        <f t="shared" si="7"/>
        <v/>
      </c>
      <c r="L56" s="50"/>
      <c r="M56" s="50"/>
      <c r="N56" s="50"/>
      <c r="O56" s="32" t="str">
        <f t="shared" si="5"/>
        <v/>
      </c>
      <c r="Q56" s="32">
        <v>53</v>
      </c>
    </row>
    <row r="57" spans="1:17" s="32" customFormat="1" ht="20.100000000000001" customHeight="1">
      <c r="A57" s="57" t="str">
        <f t="shared" si="2"/>
        <v/>
      </c>
      <c r="B57" s="57" t="str">
        <f>'基本情報 (2)'!Y62</f>
        <v/>
      </c>
      <c r="C57" s="57" t="str">
        <f t="shared" si="3"/>
        <v/>
      </c>
      <c r="D57" s="58" t="str">
        <f t="shared" si="4"/>
        <v/>
      </c>
      <c r="E57" s="59"/>
      <c r="F57" s="60"/>
      <c r="G57" s="60"/>
      <c r="H57" s="61"/>
      <c r="I57" s="61"/>
      <c r="J57" s="50" t="str">
        <f t="shared" si="6"/>
        <v/>
      </c>
      <c r="K57" s="50" t="str">
        <f t="shared" si="7"/>
        <v/>
      </c>
      <c r="L57" s="50"/>
      <c r="M57" s="50"/>
      <c r="N57" s="50"/>
      <c r="O57" s="32" t="str">
        <f t="shared" si="5"/>
        <v/>
      </c>
      <c r="Q57" s="32">
        <v>54</v>
      </c>
    </row>
    <row r="58" spans="1:17" s="32" customFormat="1" ht="20.100000000000001" customHeight="1">
      <c r="A58" s="57" t="str">
        <f t="shared" si="2"/>
        <v/>
      </c>
      <c r="B58" s="57" t="str">
        <f>'基本情報 (2)'!Y63</f>
        <v/>
      </c>
      <c r="C58" s="57" t="str">
        <f t="shared" si="3"/>
        <v/>
      </c>
      <c r="D58" s="58" t="str">
        <f t="shared" si="4"/>
        <v/>
      </c>
      <c r="E58" s="59"/>
      <c r="F58" s="60"/>
      <c r="G58" s="60"/>
      <c r="H58" s="61"/>
      <c r="I58" s="61"/>
      <c r="J58" s="50" t="str">
        <f t="shared" si="6"/>
        <v/>
      </c>
      <c r="K58" s="50" t="str">
        <f t="shared" si="7"/>
        <v/>
      </c>
      <c r="L58" s="50"/>
      <c r="M58" s="50"/>
      <c r="N58" s="50"/>
      <c r="O58" s="32" t="str">
        <f t="shared" si="5"/>
        <v/>
      </c>
      <c r="Q58" s="32">
        <v>55</v>
      </c>
    </row>
    <row r="59" spans="1:17" s="32" customFormat="1" ht="20.100000000000001" customHeight="1">
      <c r="A59" s="57" t="str">
        <f t="shared" si="2"/>
        <v/>
      </c>
      <c r="B59" s="57" t="str">
        <f>'基本情報 (2)'!Y64</f>
        <v/>
      </c>
      <c r="C59" s="57" t="str">
        <f t="shared" si="3"/>
        <v/>
      </c>
      <c r="D59" s="58" t="str">
        <f t="shared" si="4"/>
        <v/>
      </c>
      <c r="E59" s="59"/>
      <c r="F59" s="60"/>
      <c r="G59" s="60"/>
      <c r="H59" s="61"/>
      <c r="I59" s="61"/>
      <c r="J59" s="50" t="str">
        <f t="shared" si="6"/>
        <v/>
      </c>
      <c r="K59" s="50" t="str">
        <f t="shared" si="7"/>
        <v/>
      </c>
      <c r="L59" s="50"/>
      <c r="M59" s="50"/>
      <c r="N59" s="50"/>
      <c r="O59" s="32" t="str">
        <f t="shared" si="5"/>
        <v/>
      </c>
      <c r="Q59" s="32">
        <v>56</v>
      </c>
    </row>
    <row r="60" spans="1:17" s="32" customFormat="1" ht="20.100000000000001" customHeight="1">
      <c r="A60" s="57" t="str">
        <f t="shared" si="2"/>
        <v/>
      </c>
      <c r="B60" s="57" t="str">
        <f>'基本情報 (2)'!Y65</f>
        <v/>
      </c>
      <c r="C60" s="57" t="str">
        <f t="shared" si="3"/>
        <v/>
      </c>
      <c r="D60" s="58" t="str">
        <f t="shared" si="4"/>
        <v/>
      </c>
      <c r="E60" s="59"/>
      <c r="F60" s="60"/>
      <c r="G60" s="60"/>
      <c r="H60" s="61"/>
      <c r="I60" s="61"/>
      <c r="J60" s="50" t="str">
        <f t="shared" si="6"/>
        <v/>
      </c>
      <c r="K60" s="50" t="str">
        <f t="shared" si="7"/>
        <v/>
      </c>
      <c r="L60" s="50"/>
      <c r="M60" s="50"/>
      <c r="N60" s="50"/>
      <c r="O60" s="32" t="str">
        <f t="shared" si="5"/>
        <v/>
      </c>
      <c r="Q60" s="32">
        <v>57</v>
      </c>
    </row>
    <row r="61" spans="1:17" s="32" customFormat="1" ht="20.100000000000001" customHeight="1">
      <c r="A61" s="57" t="str">
        <f t="shared" si="2"/>
        <v/>
      </c>
      <c r="B61" s="57" t="str">
        <f>'基本情報 (2)'!Y66</f>
        <v/>
      </c>
      <c r="C61" s="57" t="str">
        <f t="shared" si="3"/>
        <v/>
      </c>
      <c r="D61" s="58" t="str">
        <f t="shared" si="4"/>
        <v/>
      </c>
      <c r="E61" s="59"/>
      <c r="F61" s="60"/>
      <c r="G61" s="60"/>
      <c r="H61" s="61"/>
      <c r="I61" s="61"/>
      <c r="J61" s="50" t="str">
        <f t="shared" si="6"/>
        <v/>
      </c>
      <c r="K61" s="50" t="str">
        <f t="shared" si="7"/>
        <v/>
      </c>
      <c r="L61" s="50"/>
      <c r="M61" s="50"/>
      <c r="N61" s="50"/>
      <c r="O61" s="32" t="str">
        <f t="shared" si="5"/>
        <v/>
      </c>
      <c r="Q61" s="32">
        <v>58</v>
      </c>
    </row>
    <row r="62" spans="1:17" s="32" customFormat="1" ht="20.100000000000001" customHeight="1">
      <c r="A62" s="57" t="str">
        <f t="shared" si="2"/>
        <v/>
      </c>
      <c r="B62" s="57" t="str">
        <f>'基本情報 (2)'!Y67</f>
        <v/>
      </c>
      <c r="C62" s="57" t="str">
        <f t="shared" si="3"/>
        <v/>
      </c>
      <c r="D62" s="58" t="str">
        <f t="shared" si="4"/>
        <v/>
      </c>
      <c r="E62" s="59"/>
      <c r="F62" s="60"/>
      <c r="G62" s="60"/>
      <c r="H62" s="61"/>
      <c r="I62" s="61"/>
      <c r="J62" s="50" t="str">
        <f t="shared" si="6"/>
        <v/>
      </c>
      <c r="K62" s="50" t="str">
        <f t="shared" si="7"/>
        <v/>
      </c>
      <c r="L62" s="50"/>
      <c r="M62" s="50"/>
      <c r="N62" s="50"/>
      <c r="O62" s="32" t="str">
        <f t="shared" si="5"/>
        <v/>
      </c>
      <c r="Q62" s="32">
        <v>59</v>
      </c>
    </row>
    <row r="63" spans="1:17" s="32" customFormat="1" ht="20.100000000000001" customHeight="1">
      <c r="A63" s="57" t="str">
        <f t="shared" si="2"/>
        <v/>
      </c>
      <c r="B63" s="57" t="str">
        <f>'基本情報 (2)'!Y68</f>
        <v/>
      </c>
      <c r="C63" s="57" t="str">
        <f t="shared" si="3"/>
        <v/>
      </c>
      <c r="D63" s="58" t="str">
        <f t="shared" si="4"/>
        <v/>
      </c>
      <c r="E63" s="59"/>
      <c r="F63" s="60"/>
      <c r="G63" s="60"/>
      <c r="H63" s="61"/>
      <c r="I63" s="61"/>
      <c r="J63" s="50" t="str">
        <f t="shared" si="6"/>
        <v/>
      </c>
      <c r="K63" s="50" t="str">
        <f t="shared" si="7"/>
        <v/>
      </c>
      <c r="L63" s="50"/>
      <c r="M63" s="50"/>
      <c r="N63" s="50"/>
      <c r="O63" s="32" t="str">
        <f t="shared" si="5"/>
        <v/>
      </c>
      <c r="Q63" s="32">
        <v>60</v>
      </c>
    </row>
    <row r="64" spans="1:17" s="32" customFormat="1" ht="20.100000000000001" customHeight="1">
      <c r="A64" s="57" t="str">
        <f t="shared" si="2"/>
        <v/>
      </c>
      <c r="B64" s="57" t="str">
        <f>'基本情報 (2)'!Y69</f>
        <v/>
      </c>
      <c r="C64" s="57" t="str">
        <f t="shared" si="3"/>
        <v/>
      </c>
      <c r="D64" s="58" t="str">
        <f t="shared" si="4"/>
        <v/>
      </c>
      <c r="E64" s="59"/>
      <c r="F64" s="60"/>
      <c r="G64" s="60"/>
      <c r="H64" s="61"/>
      <c r="I64" s="61"/>
      <c r="J64" s="50" t="str">
        <f t="shared" si="6"/>
        <v/>
      </c>
      <c r="K64" s="50" t="str">
        <f t="shared" si="7"/>
        <v/>
      </c>
      <c r="L64" s="50"/>
      <c r="M64" s="50"/>
      <c r="N64" s="50"/>
      <c r="O64" s="32" t="str">
        <f t="shared" si="5"/>
        <v/>
      </c>
      <c r="Q64" s="32">
        <v>61</v>
      </c>
    </row>
    <row r="65" spans="1:17" s="32" customFormat="1" ht="20.100000000000001" customHeight="1">
      <c r="A65" s="57" t="str">
        <f t="shared" si="2"/>
        <v/>
      </c>
      <c r="B65" s="57" t="str">
        <f>'基本情報 (2)'!Y70</f>
        <v/>
      </c>
      <c r="C65" s="57" t="str">
        <f t="shared" si="3"/>
        <v/>
      </c>
      <c r="D65" s="58" t="str">
        <f t="shared" si="4"/>
        <v/>
      </c>
      <c r="E65" s="59"/>
      <c r="F65" s="60"/>
      <c r="G65" s="60"/>
      <c r="H65" s="61"/>
      <c r="I65" s="61"/>
      <c r="J65" s="50" t="str">
        <f t="shared" si="6"/>
        <v/>
      </c>
      <c r="K65" s="50" t="str">
        <f t="shared" si="7"/>
        <v/>
      </c>
      <c r="L65" s="50"/>
      <c r="M65" s="50"/>
      <c r="N65" s="50"/>
      <c r="O65" s="32" t="str">
        <f t="shared" si="5"/>
        <v/>
      </c>
      <c r="Q65" s="32">
        <v>62</v>
      </c>
    </row>
    <row r="66" spans="1:17" s="32" customFormat="1" ht="20.100000000000001" customHeight="1">
      <c r="A66" s="57" t="str">
        <f t="shared" si="2"/>
        <v/>
      </c>
      <c r="B66" s="57" t="str">
        <f>'基本情報 (2)'!Y71</f>
        <v/>
      </c>
      <c r="C66" s="57" t="str">
        <f t="shared" si="3"/>
        <v/>
      </c>
      <c r="D66" s="58" t="str">
        <f t="shared" si="4"/>
        <v/>
      </c>
      <c r="E66" s="59"/>
      <c r="F66" s="60"/>
      <c r="G66" s="60"/>
      <c r="H66" s="61"/>
      <c r="I66" s="61"/>
      <c r="J66" s="50" t="str">
        <f t="shared" si="6"/>
        <v/>
      </c>
      <c r="K66" s="50" t="str">
        <f t="shared" si="7"/>
        <v/>
      </c>
      <c r="L66" s="50"/>
      <c r="M66" s="50"/>
      <c r="N66" s="50"/>
      <c r="O66" s="32" t="str">
        <f t="shared" si="5"/>
        <v/>
      </c>
      <c r="Q66" s="32">
        <v>63</v>
      </c>
    </row>
    <row r="67" spans="1:17" s="32" customFormat="1" ht="20.100000000000001" customHeight="1">
      <c r="A67" s="57" t="str">
        <f t="shared" si="2"/>
        <v/>
      </c>
      <c r="B67" s="57" t="str">
        <f>'基本情報 (2)'!Y72</f>
        <v/>
      </c>
      <c r="C67" s="57" t="str">
        <f t="shared" si="3"/>
        <v/>
      </c>
      <c r="D67" s="58" t="str">
        <f t="shared" si="4"/>
        <v/>
      </c>
      <c r="E67" s="59"/>
      <c r="F67" s="60"/>
      <c r="G67" s="60"/>
      <c r="H67" s="61"/>
      <c r="I67" s="61"/>
      <c r="J67" s="50" t="str">
        <f t="shared" si="6"/>
        <v/>
      </c>
      <c r="K67" s="50" t="str">
        <f t="shared" si="7"/>
        <v/>
      </c>
      <c r="L67" s="50"/>
      <c r="M67" s="50"/>
      <c r="N67" s="50"/>
      <c r="O67" s="32" t="str">
        <f t="shared" si="5"/>
        <v/>
      </c>
      <c r="Q67" s="32">
        <v>64</v>
      </c>
    </row>
    <row r="68" spans="1:17" s="32" customFormat="1" ht="20.100000000000001" customHeight="1">
      <c r="A68" s="57" t="str">
        <f t="shared" si="2"/>
        <v/>
      </c>
      <c r="B68" s="57" t="str">
        <f>'基本情報 (2)'!Y73</f>
        <v/>
      </c>
      <c r="C68" s="57" t="str">
        <f t="shared" si="3"/>
        <v/>
      </c>
      <c r="D68" s="58" t="str">
        <f t="shared" si="4"/>
        <v/>
      </c>
      <c r="E68" s="59"/>
      <c r="F68" s="60"/>
      <c r="G68" s="60"/>
      <c r="H68" s="61"/>
      <c r="I68" s="61"/>
      <c r="J68" s="50" t="str">
        <f t="shared" ref="J68:J99" si="8">IF(E68="","",VLOOKUP(E68,コード２,2,FALSE))</f>
        <v/>
      </c>
      <c r="K68" s="50" t="str">
        <f t="shared" ref="K68:K99" si="9">IF(F68="","",VLOOKUP(F68,コード２,2,FALSE))</f>
        <v/>
      </c>
      <c r="L68" s="50"/>
      <c r="M68" s="50"/>
      <c r="N68" s="50"/>
      <c r="O68" s="32" t="str">
        <f t="shared" si="5"/>
        <v/>
      </c>
      <c r="Q68" s="32">
        <v>65</v>
      </c>
    </row>
    <row r="69" spans="1:17" s="32" customFormat="1" ht="20.100000000000001" customHeight="1">
      <c r="A69" s="57" t="str">
        <f t="shared" ref="A69:A104" si="10">IF(B69="","",Q69)</f>
        <v/>
      </c>
      <c r="B69" s="57" t="str">
        <f>'基本情報 (2)'!Y74</f>
        <v/>
      </c>
      <c r="C69" s="57" t="str">
        <f t="shared" ref="C69:C104" si="11">IF(B69="","",VLOOKUP(B69,一覧範囲,3,FALSE))</f>
        <v/>
      </c>
      <c r="D69" s="58" t="str">
        <f t="shared" ref="D69:D104" si="12">IF(B69="","",VLOOKUP(B69,一覧範囲,5,FALSE))</f>
        <v/>
      </c>
      <c r="E69" s="59"/>
      <c r="F69" s="60"/>
      <c r="G69" s="60"/>
      <c r="H69" s="61"/>
      <c r="I69" s="61"/>
      <c r="J69" s="50" t="str">
        <f t="shared" si="8"/>
        <v/>
      </c>
      <c r="K69" s="50" t="str">
        <f t="shared" si="9"/>
        <v/>
      </c>
      <c r="L69" s="50"/>
      <c r="M69" s="50"/>
      <c r="N69" s="50"/>
      <c r="O69" s="32" t="str">
        <f t="shared" ref="O69:O104" si="13">IF(B69="","",B69)</f>
        <v/>
      </c>
      <c r="Q69" s="32">
        <v>66</v>
      </c>
    </row>
    <row r="70" spans="1:17" s="32" customFormat="1" ht="20.100000000000001" customHeight="1">
      <c r="A70" s="57" t="str">
        <f t="shared" si="10"/>
        <v/>
      </c>
      <c r="B70" s="57" t="str">
        <f>'基本情報 (2)'!Y75</f>
        <v/>
      </c>
      <c r="C70" s="57" t="str">
        <f t="shared" si="11"/>
        <v/>
      </c>
      <c r="D70" s="58" t="str">
        <f t="shared" si="12"/>
        <v/>
      </c>
      <c r="E70" s="59"/>
      <c r="F70" s="60"/>
      <c r="G70" s="60"/>
      <c r="H70" s="61"/>
      <c r="I70" s="61"/>
      <c r="J70" s="50" t="str">
        <f t="shared" si="8"/>
        <v/>
      </c>
      <c r="K70" s="50" t="str">
        <f t="shared" si="9"/>
        <v/>
      </c>
      <c r="L70" s="50"/>
      <c r="M70" s="50"/>
      <c r="N70" s="50"/>
      <c r="O70" s="32" t="str">
        <f t="shared" si="13"/>
        <v/>
      </c>
      <c r="Q70" s="32">
        <v>67</v>
      </c>
    </row>
    <row r="71" spans="1:17" s="32" customFormat="1" ht="20.100000000000001" customHeight="1">
      <c r="A71" s="57" t="str">
        <f t="shared" si="10"/>
        <v/>
      </c>
      <c r="B71" s="57" t="str">
        <f>'基本情報 (2)'!Y76</f>
        <v/>
      </c>
      <c r="C71" s="57" t="str">
        <f t="shared" si="11"/>
        <v/>
      </c>
      <c r="D71" s="58" t="str">
        <f t="shared" si="12"/>
        <v/>
      </c>
      <c r="E71" s="59"/>
      <c r="F71" s="60"/>
      <c r="G71" s="60"/>
      <c r="H71" s="61"/>
      <c r="I71" s="61"/>
      <c r="J71" s="50" t="str">
        <f t="shared" si="8"/>
        <v/>
      </c>
      <c r="K71" s="50" t="str">
        <f t="shared" si="9"/>
        <v/>
      </c>
      <c r="L71" s="50"/>
      <c r="M71" s="50"/>
      <c r="N71" s="50"/>
      <c r="O71" s="32" t="str">
        <f t="shared" si="13"/>
        <v/>
      </c>
      <c r="Q71" s="32">
        <v>68</v>
      </c>
    </row>
    <row r="72" spans="1:17" s="32" customFormat="1" ht="20.100000000000001" customHeight="1">
      <c r="A72" s="57" t="str">
        <f t="shared" si="10"/>
        <v/>
      </c>
      <c r="B72" s="57" t="str">
        <f>'基本情報 (2)'!Y77</f>
        <v/>
      </c>
      <c r="C72" s="57" t="str">
        <f t="shared" si="11"/>
        <v/>
      </c>
      <c r="D72" s="58" t="str">
        <f t="shared" si="12"/>
        <v/>
      </c>
      <c r="E72" s="59"/>
      <c r="F72" s="60"/>
      <c r="G72" s="60"/>
      <c r="H72" s="61"/>
      <c r="I72" s="61"/>
      <c r="J72" s="50" t="str">
        <f t="shared" si="8"/>
        <v/>
      </c>
      <c r="K72" s="50" t="str">
        <f t="shared" si="9"/>
        <v/>
      </c>
      <c r="L72" s="50"/>
      <c r="M72" s="50"/>
      <c r="N72" s="50"/>
      <c r="O72" s="32" t="str">
        <f t="shared" si="13"/>
        <v/>
      </c>
      <c r="Q72" s="32">
        <v>69</v>
      </c>
    </row>
    <row r="73" spans="1:17" s="32" customFormat="1" ht="20.100000000000001" customHeight="1">
      <c r="A73" s="57" t="str">
        <f t="shared" si="10"/>
        <v/>
      </c>
      <c r="B73" s="57" t="str">
        <f>'基本情報 (2)'!Y78</f>
        <v/>
      </c>
      <c r="C73" s="57" t="str">
        <f t="shared" si="11"/>
        <v/>
      </c>
      <c r="D73" s="58" t="str">
        <f t="shared" si="12"/>
        <v/>
      </c>
      <c r="E73" s="59"/>
      <c r="F73" s="60"/>
      <c r="G73" s="60"/>
      <c r="H73" s="61"/>
      <c r="I73" s="61"/>
      <c r="J73" s="50" t="str">
        <f t="shared" si="8"/>
        <v/>
      </c>
      <c r="K73" s="50" t="str">
        <f t="shared" si="9"/>
        <v/>
      </c>
      <c r="L73" s="50"/>
      <c r="M73" s="50"/>
      <c r="N73" s="50"/>
      <c r="O73" s="32" t="str">
        <f t="shared" si="13"/>
        <v/>
      </c>
      <c r="Q73" s="32">
        <v>70</v>
      </c>
    </row>
    <row r="74" spans="1:17" s="32" customFormat="1" ht="20.100000000000001" customHeight="1">
      <c r="A74" s="57" t="str">
        <f t="shared" si="10"/>
        <v/>
      </c>
      <c r="B74" s="57" t="str">
        <f>'基本情報 (2)'!Y79</f>
        <v/>
      </c>
      <c r="C74" s="57" t="str">
        <f t="shared" si="11"/>
        <v/>
      </c>
      <c r="D74" s="58" t="str">
        <f t="shared" si="12"/>
        <v/>
      </c>
      <c r="E74" s="59"/>
      <c r="F74" s="60"/>
      <c r="G74" s="60"/>
      <c r="H74" s="61"/>
      <c r="I74" s="61"/>
      <c r="J74" s="50" t="str">
        <f t="shared" si="8"/>
        <v/>
      </c>
      <c r="K74" s="50" t="str">
        <f t="shared" si="9"/>
        <v/>
      </c>
      <c r="L74" s="50"/>
      <c r="M74" s="50"/>
      <c r="N74" s="50"/>
      <c r="O74" s="32" t="str">
        <f t="shared" si="13"/>
        <v/>
      </c>
      <c r="Q74" s="32">
        <v>71</v>
      </c>
    </row>
    <row r="75" spans="1:17" s="32" customFormat="1" ht="20.100000000000001" customHeight="1">
      <c r="A75" s="57" t="str">
        <f t="shared" si="10"/>
        <v/>
      </c>
      <c r="B75" s="57" t="str">
        <f>'基本情報 (2)'!Y80</f>
        <v/>
      </c>
      <c r="C75" s="57" t="str">
        <f t="shared" si="11"/>
        <v/>
      </c>
      <c r="D75" s="58" t="str">
        <f t="shared" si="12"/>
        <v/>
      </c>
      <c r="E75" s="59"/>
      <c r="F75" s="60"/>
      <c r="G75" s="60"/>
      <c r="H75" s="61"/>
      <c r="I75" s="61"/>
      <c r="J75" s="50" t="str">
        <f t="shared" si="8"/>
        <v/>
      </c>
      <c r="K75" s="50" t="str">
        <f t="shared" si="9"/>
        <v/>
      </c>
      <c r="L75" s="50"/>
      <c r="M75" s="50"/>
      <c r="N75" s="50"/>
      <c r="O75" s="32" t="str">
        <f t="shared" si="13"/>
        <v/>
      </c>
      <c r="Q75" s="32">
        <v>72</v>
      </c>
    </row>
    <row r="76" spans="1:17" s="32" customFormat="1" ht="20.100000000000001" customHeight="1">
      <c r="A76" s="57" t="str">
        <f t="shared" si="10"/>
        <v/>
      </c>
      <c r="B76" s="57" t="str">
        <f>'基本情報 (2)'!Y81</f>
        <v/>
      </c>
      <c r="C76" s="57" t="str">
        <f t="shared" si="11"/>
        <v/>
      </c>
      <c r="D76" s="58" t="str">
        <f t="shared" si="12"/>
        <v/>
      </c>
      <c r="E76" s="59"/>
      <c r="F76" s="60"/>
      <c r="G76" s="60"/>
      <c r="H76" s="61"/>
      <c r="I76" s="61"/>
      <c r="J76" s="50" t="str">
        <f t="shared" si="8"/>
        <v/>
      </c>
      <c r="K76" s="50" t="str">
        <f t="shared" si="9"/>
        <v/>
      </c>
      <c r="L76" s="50"/>
      <c r="M76" s="50"/>
      <c r="N76" s="50"/>
      <c r="O76" s="32" t="str">
        <f t="shared" si="13"/>
        <v/>
      </c>
      <c r="Q76" s="32">
        <v>73</v>
      </c>
    </row>
    <row r="77" spans="1:17" s="32" customFormat="1" ht="20.100000000000001" customHeight="1">
      <c r="A77" s="57" t="str">
        <f t="shared" si="10"/>
        <v/>
      </c>
      <c r="B77" s="57" t="str">
        <f>'基本情報 (2)'!Y82</f>
        <v/>
      </c>
      <c r="C77" s="57" t="str">
        <f t="shared" si="11"/>
        <v/>
      </c>
      <c r="D77" s="58" t="str">
        <f t="shared" si="12"/>
        <v/>
      </c>
      <c r="E77" s="59"/>
      <c r="F77" s="60"/>
      <c r="G77" s="60"/>
      <c r="H77" s="61"/>
      <c r="I77" s="61"/>
      <c r="J77" s="50" t="str">
        <f t="shared" si="8"/>
        <v/>
      </c>
      <c r="K77" s="50" t="str">
        <f t="shared" si="9"/>
        <v/>
      </c>
      <c r="L77" s="50"/>
      <c r="M77" s="50"/>
      <c r="N77" s="50"/>
      <c r="O77" s="32" t="str">
        <f t="shared" si="13"/>
        <v/>
      </c>
      <c r="Q77" s="32">
        <v>74</v>
      </c>
    </row>
    <row r="78" spans="1:17" s="32" customFormat="1" ht="20.100000000000001" customHeight="1">
      <c r="A78" s="57" t="str">
        <f t="shared" si="10"/>
        <v/>
      </c>
      <c r="B78" s="57" t="str">
        <f>'基本情報 (2)'!Y83</f>
        <v/>
      </c>
      <c r="C78" s="57" t="str">
        <f t="shared" si="11"/>
        <v/>
      </c>
      <c r="D78" s="58" t="str">
        <f t="shared" si="12"/>
        <v/>
      </c>
      <c r="E78" s="59"/>
      <c r="F78" s="60"/>
      <c r="G78" s="60"/>
      <c r="H78" s="61"/>
      <c r="I78" s="61"/>
      <c r="J78" s="50" t="str">
        <f t="shared" si="8"/>
        <v/>
      </c>
      <c r="K78" s="50" t="str">
        <f t="shared" si="9"/>
        <v/>
      </c>
      <c r="L78" s="50"/>
      <c r="M78" s="50"/>
      <c r="N78" s="50"/>
      <c r="O78" s="32" t="str">
        <f t="shared" si="13"/>
        <v/>
      </c>
      <c r="Q78" s="32">
        <v>75</v>
      </c>
    </row>
    <row r="79" spans="1:17" s="32" customFormat="1" ht="20.100000000000001" customHeight="1">
      <c r="A79" s="57" t="str">
        <f t="shared" si="10"/>
        <v/>
      </c>
      <c r="B79" s="57" t="str">
        <f>'基本情報 (2)'!Y84</f>
        <v/>
      </c>
      <c r="C79" s="57" t="str">
        <f t="shared" si="11"/>
        <v/>
      </c>
      <c r="D79" s="58" t="str">
        <f t="shared" si="12"/>
        <v/>
      </c>
      <c r="E79" s="59"/>
      <c r="F79" s="60"/>
      <c r="G79" s="60"/>
      <c r="H79" s="61"/>
      <c r="I79" s="61"/>
      <c r="J79" s="50" t="str">
        <f t="shared" si="8"/>
        <v/>
      </c>
      <c r="K79" s="50" t="str">
        <f t="shared" si="9"/>
        <v/>
      </c>
      <c r="L79" s="50"/>
      <c r="M79" s="50"/>
      <c r="N79" s="50"/>
      <c r="O79" s="32" t="str">
        <f t="shared" si="13"/>
        <v/>
      </c>
      <c r="Q79" s="32">
        <v>76</v>
      </c>
    </row>
    <row r="80" spans="1:17" s="32" customFormat="1" ht="20.100000000000001" customHeight="1">
      <c r="A80" s="57" t="str">
        <f t="shared" si="10"/>
        <v/>
      </c>
      <c r="B80" s="57" t="str">
        <f>'基本情報 (2)'!Y85</f>
        <v/>
      </c>
      <c r="C80" s="57" t="str">
        <f t="shared" si="11"/>
        <v/>
      </c>
      <c r="D80" s="58" t="str">
        <f t="shared" si="12"/>
        <v/>
      </c>
      <c r="E80" s="59"/>
      <c r="F80" s="60"/>
      <c r="G80" s="60"/>
      <c r="H80" s="61"/>
      <c r="I80" s="61"/>
      <c r="J80" s="50" t="str">
        <f t="shared" si="8"/>
        <v/>
      </c>
      <c r="K80" s="50" t="str">
        <f t="shared" si="9"/>
        <v/>
      </c>
      <c r="L80" s="50"/>
      <c r="M80" s="50"/>
      <c r="N80" s="50"/>
      <c r="O80" s="32" t="str">
        <f t="shared" si="13"/>
        <v/>
      </c>
      <c r="Q80" s="32">
        <v>77</v>
      </c>
    </row>
    <row r="81" spans="1:17" s="32" customFormat="1" ht="20.100000000000001" customHeight="1">
      <c r="A81" s="57" t="str">
        <f t="shared" si="10"/>
        <v/>
      </c>
      <c r="B81" s="57" t="str">
        <f>'基本情報 (2)'!Y86</f>
        <v/>
      </c>
      <c r="C81" s="57" t="str">
        <f t="shared" si="11"/>
        <v/>
      </c>
      <c r="D81" s="58" t="str">
        <f t="shared" si="12"/>
        <v/>
      </c>
      <c r="E81" s="59"/>
      <c r="F81" s="60"/>
      <c r="G81" s="60"/>
      <c r="H81" s="61"/>
      <c r="I81" s="61"/>
      <c r="J81" s="50" t="str">
        <f t="shared" si="8"/>
        <v/>
      </c>
      <c r="K81" s="50" t="str">
        <f t="shared" si="9"/>
        <v/>
      </c>
      <c r="L81" s="50"/>
      <c r="M81" s="50"/>
      <c r="N81" s="50"/>
      <c r="O81" s="32" t="str">
        <f t="shared" si="13"/>
        <v/>
      </c>
      <c r="Q81" s="32">
        <v>78</v>
      </c>
    </row>
    <row r="82" spans="1:17" s="32" customFormat="1" ht="20.100000000000001" customHeight="1">
      <c r="A82" s="57" t="str">
        <f t="shared" si="10"/>
        <v/>
      </c>
      <c r="B82" s="57" t="str">
        <f>'基本情報 (2)'!Y87</f>
        <v/>
      </c>
      <c r="C82" s="57" t="str">
        <f t="shared" si="11"/>
        <v/>
      </c>
      <c r="D82" s="58" t="str">
        <f t="shared" si="12"/>
        <v/>
      </c>
      <c r="E82" s="59"/>
      <c r="F82" s="60"/>
      <c r="G82" s="60"/>
      <c r="H82" s="61"/>
      <c r="I82" s="61"/>
      <c r="J82" s="50" t="str">
        <f t="shared" si="8"/>
        <v/>
      </c>
      <c r="K82" s="50" t="str">
        <f t="shared" si="9"/>
        <v/>
      </c>
      <c r="L82" s="50"/>
      <c r="M82" s="50"/>
      <c r="N82" s="50"/>
      <c r="O82" s="32" t="str">
        <f t="shared" si="13"/>
        <v/>
      </c>
      <c r="Q82" s="32">
        <v>79</v>
      </c>
    </row>
    <row r="83" spans="1:17" s="32" customFormat="1" ht="20.100000000000001" customHeight="1">
      <c r="A83" s="57" t="str">
        <f t="shared" si="10"/>
        <v/>
      </c>
      <c r="B83" s="57" t="str">
        <f>'基本情報 (2)'!Y88</f>
        <v/>
      </c>
      <c r="C83" s="57" t="str">
        <f t="shared" si="11"/>
        <v/>
      </c>
      <c r="D83" s="58" t="str">
        <f t="shared" si="12"/>
        <v/>
      </c>
      <c r="E83" s="59"/>
      <c r="F83" s="60"/>
      <c r="G83" s="60"/>
      <c r="H83" s="61"/>
      <c r="I83" s="61"/>
      <c r="J83" s="50" t="str">
        <f t="shared" si="8"/>
        <v/>
      </c>
      <c r="K83" s="50" t="str">
        <f t="shared" si="9"/>
        <v/>
      </c>
      <c r="L83" s="50"/>
      <c r="M83" s="50"/>
      <c r="N83" s="50"/>
      <c r="O83" s="32" t="str">
        <f t="shared" si="13"/>
        <v/>
      </c>
      <c r="Q83" s="32">
        <v>80</v>
      </c>
    </row>
    <row r="84" spans="1:17" s="32" customFormat="1" ht="20.100000000000001" customHeight="1">
      <c r="A84" s="57" t="str">
        <f t="shared" si="10"/>
        <v/>
      </c>
      <c r="B84" s="57" t="str">
        <f>'基本情報 (2)'!Y89</f>
        <v/>
      </c>
      <c r="C84" s="57" t="str">
        <f t="shared" si="11"/>
        <v/>
      </c>
      <c r="D84" s="58" t="str">
        <f t="shared" si="12"/>
        <v/>
      </c>
      <c r="E84" s="59"/>
      <c r="F84" s="60"/>
      <c r="G84" s="60"/>
      <c r="H84" s="61"/>
      <c r="I84" s="61"/>
      <c r="J84" s="50" t="str">
        <f t="shared" si="8"/>
        <v/>
      </c>
      <c r="K84" s="50" t="str">
        <f t="shared" si="9"/>
        <v/>
      </c>
      <c r="L84" s="50"/>
      <c r="M84" s="50"/>
      <c r="N84" s="50"/>
      <c r="O84" s="32" t="str">
        <f t="shared" si="13"/>
        <v/>
      </c>
      <c r="Q84" s="32">
        <v>81</v>
      </c>
    </row>
    <row r="85" spans="1:17" s="32" customFormat="1" ht="20.100000000000001" customHeight="1">
      <c r="A85" s="57" t="str">
        <f t="shared" si="10"/>
        <v/>
      </c>
      <c r="B85" s="57" t="str">
        <f>'基本情報 (2)'!Y90</f>
        <v/>
      </c>
      <c r="C85" s="57" t="str">
        <f t="shared" si="11"/>
        <v/>
      </c>
      <c r="D85" s="58" t="str">
        <f t="shared" si="12"/>
        <v/>
      </c>
      <c r="E85" s="59"/>
      <c r="F85" s="60"/>
      <c r="G85" s="60"/>
      <c r="H85" s="61"/>
      <c r="I85" s="61"/>
      <c r="J85" s="50" t="str">
        <f t="shared" si="8"/>
        <v/>
      </c>
      <c r="K85" s="50" t="str">
        <f t="shared" si="9"/>
        <v/>
      </c>
      <c r="L85" s="50"/>
      <c r="M85" s="50"/>
      <c r="N85" s="50"/>
      <c r="O85" s="32" t="str">
        <f t="shared" si="13"/>
        <v/>
      </c>
      <c r="Q85" s="32">
        <v>82</v>
      </c>
    </row>
    <row r="86" spans="1:17" s="32" customFormat="1" ht="20.100000000000001" customHeight="1">
      <c r="A86" s="57" t="str">
        <f t="shared" si="10"/>
        <v/>
      </c>
      <c r="B86" s="57" t="str">
        <f>'基本情報 (2)'!Y91</f>
        <v/>
      </c>
      <c r="C86" s="57" t="str">
        <f t="shared" si="11"/>
        <v/>
      </c>
      <c r="D86" s="58" t="str">
        <f t="shared" si="12"/>
        <v/>
      </c>
      <c r="E86" s="59"/>
      <c r="F86" s="60"/>
      <c r="G86" s="60"/>
      <c r="H86" s="61"/>
      <c r="I86" s="61"/>
      <c r="J86" s="50" t="str">
        <f t="shared" si="8"/>
        <v/>
      </c>
      <c r="K86" s="50" t="str">
        <f t="shared" si="9"/>
        <v/>
      </c>
      <c r="L86" s="50"/>
      <c r="M86" s="50"/>
      <c r="N86" s="50"/>
      <c r="O86" s="32" t="str">
        <f t="shared" si="13"/>
        <v/>
      </c>
      <c r="Q86" s="32">
        <v>83</v>
      </c>
    </row>
    <row r="87" spans="1:17" s="32" customFormat="1" ht="20.100000000000001" customHeight="1">
      <c r="A87" s="57" t="str">
        <f t="shared" si="10"/>
        <v/>
      </c>
      <c r="B87" s="57" t="str">
        <f>'基本情報 (2)'!Y92</f>
        <v/>
      </c>
      <c r="C87" s="57" t="str">
        <f t="shared" si="11"/>
        <v/>
      </c>
      <c r="D87" s="58" t="str">
        <f t="shared" si="12"/>
        <v/>
      </c>
      <c r="E87" s="59"/>
      <c r="F87" s="60"/>
      <c r="G87" s="60"/>
      <c r="H87" s="61"/>
      <c r="I87" s="61"/>
      <c r="J87" s="50" t="str">
        <f t="shared" si="8"/>
        <v/>
      </c>
      <c r="K87" s="50" t="str">
        <f t="shared" si="9"/>
        <v/>
      </c>
      <c r="L87" s="50"/>
      <c r="M87" s="50"/>
      <c r="N87" s="50"/>
      <c r="O87" s="32" t="str">
        <f t="shared" si="13"/>
        <v/>
      </c>
      <c r="Q87" s="32">
        <v>84</v>
      </c>
    </row>
    <row r="88" spans="1:17" s="32" customFormat="1" ht="20.100000000000001" customHeight="1">
      <c r="A88" s="57" t="str">
        <f t="shared" si="10"/>
        <v/>
      </c>
      <c r="B88" s="57" t="str">
        <f>'基本情報 (2)'!Y93</f>
        <v/>
      </c>
      <c r="C88" s="57" t="str">
        <f t="shared" si="11"/>
        <v/>
      </c>
      <c r="D88" s="58" t="str">
        <f t="shared" si="12"/>
        <v/>
      </c>
      <c r="E88" s="59"/>
      <c r="F88" s="60"/>
      <c r="G88" s="60"/>
      <c r="H88" s="61"/>
      <c r="I88" s="61"/>
      <c r="J88" s="50" t="str">
        <f t="shared" si="8"/>
        <v/>
      </c>
      <c r="K88" s="50" t="str">
        <f t="shared" si="9"/>
        <v/>
      </c>
      <c r="L88" s="50"/>
      <c r="M88" s="50"/>
      <c r="N88" s="50"/>
      <c r="O88" s="32" t="str">
        <f t="shared" si="13"/>
        <v/>
      </c>
      <c r="Q88" s="32">
        <v>85</v>
      </c>
    </row>
    <row r="89" spans="1:17" s="32" customFormat="1" ht="20.100000000000001" customHeight="1">
      <c r="A89" s="57" t="str">
        <f t="shared" si="10"/>
        <v/>
      </c>
      <c r="B89" s="57" t="str">
        <f>'基本情報 (2)'!Y94</f>
        <v/>
      </c>
      <c r="C89" s="57" t="str">
        <f t="shared" si="11"/>
        <v/>
      </c>
      <c r="D89" s="58" t="str">
        <f t="shared" si="12"/>
        <v/>
      </c>
      <c r="E89" s="59"/>
      <c r="F89" s="60"/>
      <c r="G89" s="60"/>
      <c r="H89" s="61"/>
      <c r="I89" s="61"/>
      <c r="J89" s="50" t="str">
        <f t="shared" si="8"/>
        <v/>
      </c>
      <c r="K89" s="50" t="str">
        <f t="shared" si="9"/>
        <v/>
      </c>
      <c r="L89" s="50"/>
      <c r="M89" s="50"/>
      <c r="N89" s="50"/>
      <c r="O89" s="32" t="str">
        <f t="shared" si="13"/>
        <v/>
      </c>
      <c r="Q89" s="32">
        <v>86</v>
      </c>
    </row>
    <row r="90" spans="1:17" s="32" customFormat="1" ht="20.100000000000001" customHeight="1">
      <c r="A90" s="57" t="str">
        <f t="shared" si="10"/>
        <v/>
      </c>
      <c r="B90" s="57" t="str">
        <f>'基本情報 (2)'!Y95</f>
        <v/>
      </c>
      <c r="C90" s="57" t="str">
        <f t="shared" si="11"/>
        <v/>
      </c>
      <c r="D90" s="58" t="str">
        <f t="shared" si="12"/>
        <v/>
      </c>
      <c r="E90" s="59"/>
      <c r="F90" s="60"/>
      <c r="G90" s="60"/>
      <c r="H90" s="61"/>
      <c r="I90" s="61"/>
      <c r="J90" s="50" t="str">
        <f t="shared" si="8"/>
        <v/>
      </c>
      <c r="K90" s="50" t="str">
        <f t="shared" si="9"/>
        <v/>
      </c>
      <c r="L90" s="50"/>
      <c r="M90" s="50"/>
      <c r="N90" s="50"/>
      <c r="O90" s="32" t="str">
        <f t="shared" si="13"/>
        <v/>
      </c>
      <c r="Q90" s="32">
        <v>87</v>
      </c>
    </row>
    <row r="91" spans="1:17" s="32" customFormat="1" ht="20.100000000000001" customHeight="1">
      <c r="A91" s="57" t="str">
        <f t="shared" si="10"/>
        <v/>
      </c>
      <c r="B91" s="57" t="str">
        <f>'基本情報 (2)'!Y96</f>
        <v/>
      </c>
      <c r="C91" s="57" t="str">
        <f t="shared" si="11"/>
        <v/>
      </c>
      <c r="D91" s="58" t="str">
        <f t="shared" si="12"/>
        <v/>
      </c>
      <c r="E91" s="59"/>
      <c r="F91" s="60"/>
      <c r="G91" s="60"/>
      <c r="H91" s="61"/>
      <c r="I91" s="61"/>
      <c r="J91" s="50" t="str">
        <f t="shared" si="8"/>
        <v/>
      </c>
      <c r="K91" s="50" t="str">
        <f t="shared" si="9"/>
        <v/>
      </c>
      <c r="L91" s="50"/>
      <c r="M91" s="50"/>
      <c r="N91" s="50"/>
      <c r="O91" s="32" t="str">
        <f t="shared" si="13"/>
        <v/>
      </c>
      <c r="Q91" s="32">
        <v>88</v>
      </c>
    </row>
    <row r="92" spans="1:17" s="32" customFormat="1" ht="20.100000000000001" customHeight="1">
      <c r="A92" s="57" t="str">
        <f t="shared" si="10"/>
        <v/>
      </c>
      <c r="B92" s="57" t="str">
        <f>'基本情報 (2)'!Y97</f>
        <v/>
      </c>
      <c r="C92" s="57" t="str">
        <f t="shared" si="11"/>
        <v/>
      </c>
      <c r="D92" s="58" t="str">
        <f t="shared" si="12"/>
        <v/>
      </c>
      <c r="E92" s="59"/>
      <c r="F92" s="60"/>
      <c r="G92" s="60"/>
      <c r="H92" s="61"/>
      <c r="I92" s="61"/>
      <c r="J92" s="50" t="str">
        <f t="shared" si="8"/>
        <v/>
      </c>
      <c r="K92" s="50" t="str">
        <f t="shared" si="9"/>
        <v/>
      </c>
      <c r="L92" s="50"/>
      <c r="M92" s="50"/>
      <c r="N92" s="50"/>
      <c r="O92" s="32" t="str">
        <f t="shared" si="13"/>
        <v/>
      </c>
      <c r="Q92" s="32">
        <v>89</v>
      </c>
    </row>
    <row r="93" spans="1:17" s="32" customFormat="1" ht="20.100000000000001" customHeight="1">
      <c r="A93" s="57" t="str">
        <f t="shared" si="10"/>
        <v/>
      </c>
      <c r="B93" s="57" t="str">
        <f>'基本情報 (2)'!Y98</f>
        <v/>
      </c>
      <c r="C93" s="57" t="str">
        <f t="shared" si="11"/>
        <v/>
      </c>
      <c r="D93" s="58" t="str">
        <f t="shared" si="12"/>
        <v/>
      </c>
      <c r="E93" s="59"/>
      <c r="F93" s="60"/>
      <c r="G93" s="60"/>
      <c r="H93" s="61"/>
      <c r="I93" s="61"/>
      <c r="J93" s="50" t="str">
        <f t="shared" si="8"/>
        <v/>
      </c>
      <c r="K93" s="50" t="str">
        <f t="shared" si="9"/>
        <v/>
      </c>
      <c r="L93" s="50"/>
      <c r="M93" s="50"/>
      <c r="N93" s="50"/>
      <c r="O93" s="32" t="str">
        <f t="shared" si="13"/>
        <v/>
      </c>
      <c r="Q93" s="32">
        <v>90</v>
      </c>
    </row>
    <row r="94" spans="1:17" s="32" customFormat="1" ht="20.100000000000001" customHeight="1">
      <c r="A94" s="57" t="str">
        <f t="shared" si="10"/>
        <v/>
      </c>
      <c r="B94" s="57" t="str">
        <f>'基本情報 (2)'!Y99</f>
        <v/>
      </c>
      <c r="C94" s="57" t="str">
        <f t="shared" si="11"/>
        <v/>
      </c>
      <c r="D94" s="58" t="str">
        <f t="shared" si="12"/>
        <v/>
      </c>
      <c r="E94" s="59"/>
      <c r="F94" s="60"/>
      <c r="G94" s="60"/>
      <c r="H94" s="61"/>
      <c r="I94" s="61"/>
      <c r="J94" s="50" t="str">
        <f t="shared" si="8"/>
        <v/>
      </c>
      <c r="K94" s="50" t="str">
        <f t="shared" si="9"/>
        <v/>
      </c>
      <c r="L94" s="50"/>
      <c r="M94" s="50"/>
      <c r="N94" s="50"/>
      <c r="O94" s="32" t="str">
        <f t="shared" si="13"/>
        <v/>
      </c>
      <c r="Q94" s="32">
        <v>91</v>
      </c>
    </row>
    <row r="95" spans="1:17" s="32" customFormat="1" ht="20.100000000000001" customHeight="1">
      <c r="A95" s="57" t="str">
        <f t="shared" si="10"/>
        <v/>
      </c>
      <c r="B95" s="57" t="str">
        <f>'基本情報 (2)'!Y100</f>
        <v/>
      </c>
      <c r="C95" s="57" t="str">
        <f t="shared" si="11"/>
        <v/>
      </c>
      <c r="D95" s="58" t="str">
        <f t="shared" si="12"/>
        <v/>
      </c>
      <c r="E95" s="59"/>
      <c r="F95" s="60"/>
      <c r="G95" s="60"/>
      <c r="H95" s="61"/>
      <c r="I95" s="61"/>
      <c r="J95" s="50" t="str">
        <f t="shared" si="8"/>
        <v/>
      </c>
      <c r="K95" s="50" t="str">
        <f t="shared" si="9"/>
        <v/>
      </c>
      <c r="L95" s="50"/>
      <c r="M95" s="50"/>
      <c r="N95" s="50"/>
      <c r="O95" s="32" t="str">
        <f t="shared" si="13"/>
        <v/>
      </c>
      <c r="Q95" s="32">
        <v>92</v>
      </c>
    </row>
    <row r="96" spans="1:17" s="32" customFormat="1" ht="20.100000000000001" customHeight="1">
      <c r="A96" s="57" t="str">
        <f t="shared" si="10"/>
        <v/>
      </c>
      <c r="B96" s="57" t="str">
        <f>'基本情報 (2)'!Y101</f>
        <v/>
      </c>
      <c r="C96" s="57" t="str">
        <f t="shared" si="11"/>
        <v/>
      </c>
      <c r="D96" s="58" t="str">
        <f t="shared" si="12"/>
        <v/>
      </c>
      <c r="E96" s="59"/>
      <c r="F96" s="60"/>
      <c r="G96" s="60"/>
      <c r="H96" s="61"/>
      <c r="I96" s="61"/>
      <c r="J96" s="50" t="str">
        <f t="shared" si="8"/>
        <v/>
      </c>
      <c r="K96" s="50" t="str">
        <f t="shared" si="9"/>
        <v/>
      </c>
      <c r="L96" s="50"/>
      <c r="M96" s="50"/>
      <c r="N96" s="50"/>
      <c r="O96" s="32" t="str">
        <f t="shared" si="13"/>
        <v/>
      </c>
      <c r="Q96" s="32">
        <v>93</v>
      </c>
    </row>
    <row r="97" spans="1:17" s="32" customFormat="1" ht="20.100000000000001" customHeight="1">
      <c r="A97" s="57" t="str">
        <f t="shared" si="10"/>
        <v/>
      </c>
      <c r="B97" s="57" t="str">
        <f>'基本情報 (2)'!Y102</f>
        <v/>
      </c>
      <c r="C97" s="57" t="str">
        <f t="shared" si="11"/>
        <v/>
      </c>
      <c r="D97" s="58" t="str">
        <f t="shared" si="12"/>
        <v/>
      </c>
      <c r="E97" s="59"/>
      <c r="F97" s="60"/>
      <c r="G97" s="60"/>
      <c r="H97" s="61"/>
      <c r="I97" s="61"/>
      <c r="J97" s="50" t="str">
        <f t="shared" si="8"/>
        <v/>
      </c>
      <c r="K97" s="50" t="str">
        <f t="shared" si="9"/>
        <v/>
      </c>
      <c r="L97" s="50"/>
      <c r="M97" s="50"/>
      <c r="N97" s="50"/>
      <c r="O97" s="32" t="str">
        <f t="shared" si="13"/>
        <v/>
      </c>
      <c r="Q97" s="32">
        <v>94</v>
      </c>
    </row>
    <row r="98" spans="1:17" s="32" customFormat="1" ht="20.100000000000001" customHeight="1">
      <c r="A98" s="57" t="str">
        <f t="shared" si="10"/>
        <v/>
      </c>
      <c r="B98" s="57" t="str">
        <f>'基本情報 (2)'!Y103</f>
        <v/>
      </c>
      <c r="C98" s="57" t="str">
        <f t="shared" si="11"/>
        <v/>
      </c>
      <c r="D98" s="58" t="str">
        <f t="shared" si="12"/>
        <v/>
      </c>
      <c r="E98" s="59"/>
      <c r="F98" s="60"/>
      <c r="G98" s="60"/>
      <c r="H98" s="61"/>
      <c r="I98" s="61"/>
      <c r="J98" s="50" t="str">
        <f t="shared" si="8"/>
        <v/>
      </c>
      <c r="K98" s="50" t="str">
        <f t="shared" si="9"/>
        <v/>
      </c>
      <c r="L98" s="50"/>
      <c r="M98" s="50"/>
      <c r="N98" s="50"/>
      <c r="O98" s="32" t="str">
        <f t="shared" si="13"/>
        <v/>
      </c>
      <c r="Q98" s="32">
        <v>95</v>
      </c>
    </row>
    <row r="99" spans="1:17" s="32" customFormat="1" ht="20.100000000000001" customHeight="1">
      <c r="A99" s="57" t="str">
        <f t="shared" si="10"/>
        <v/>
      </c>
      <c r="B99" s="57" t="str">
        <f>'基本情報 (2)'!Y104</f>
        <v/>
      </c>
      <c r="C99" s="57" t="str">
        <f t="shared" si="11"/>
        <v/>
      </c>
      <c r="D99" s="58" t="str">
        <f t="shared" si="12"/>
        <v/>
      </c>
      <c r="E99" s="59"/>
      <c r="F99" s="60"/>
      <c r="G99" s="60"/>
      <c r="H99" s="61"/>
      <c r="I99" s="61"/>
      <c r="J99" s="50" t="str">
        <f t="shared" si="8"/>
        <v/>
      </c>
      <c r="K99" s="50" t="str">
        <f t="shared" si="9"/>
        <v/>
      </c>
      <c r="L99" s="50"/>
      <c r="M99" s="50"/>
      <c r="N99" s="50"/>
      <c r="O99" s="32" t="str">
        <f t="shared" si="13"/>
        <v/>
      </c>
      <c r="Q99" s="32">
        <v>96</v>
      </c>
    </row>
    <row r="100" spans="1:17" s="32" customFormat="1" ht="20.100000000000001" customHeight="1">
      <c r="A100" s="57" t="str">
        <f t="shared" si="10"/>
        <v/>
      </c>
      <c r="B100" s="57" t="str">
        <f>'基本情報 (2)'!Y105</f>
        <v/>
      </c>
      <c r="C100" s="57" t="str">
        <f t="shared" si="11"/>
        <v/>
      </c>
      <c r="D100" s="58" t="str">
        <f t="shared" si="12"/>
        <v/>
      </c>
      <c r="E100" s="59"/>
      <c r="F100" s="60"/>
      <c r="G100" s="60"/>
      <c r="H100" s="61"/>
      <c r="I100" s="61"/>
      <c r="J100" s="50" t="str">
        <f t="shared" ref="J100:K104" si="14">IF(E100="","",VLOOKUP(E100,コード２,2,FALSE))</f>
        <v/>
      </c>
      <c r="K100" s="50" t="str">
        <f t="shared" si="14"/>
        <v/>
      </c>
      <c r="L100" s="50"/>
      <c r="M100" s="50"/>
      <c r="N100" s="50"/>
      <c r="O100" s="32" t="str">
        <f t="shared" si="13"/>
        <v/>
      </c>
      <c r="Q100" s="32">
        <v>97</v>
      </c>
    </row>
    <row r="101" spans="1:17" s="32" customFormat="1" ht="20.100000000000001" customHeight="1">
      <c r="A101" s="57" t="str">
        <f t="shared" si="10"/>
        <v/>
      </c>
      <c r="B101" s="57" t="str">
        <f>'基本情報 (2)'!Y106</f>
        <v/>
      </c>
      <c r="C101" s="57" t="str">
        <f t="shared" si="11"/>
        <v/>
      </c>
      <c r="D101" s="58" t="str">
        <f t="shared" si="12"/>
        <v/>
      </c>
      <c r="E101" s="59"/>
      <c r="F101" s="60"/>
      <c r="G101" s="60"/>
      <c r="H101" s="61"/>
      <c r="I101" s="61"/>
      <c r="J101" s="50" t="str">
        <f t="shared" si="14"/>
        <v/>
      </c>
      <c r="K101" s="50" t="str">
        <f t="shared" si="14"/>
        <v/>
      </c>
      <c r="L101" s="50"/>
      <c r="M101" s="50"/>
      <c r="N101" s="50"/>
      <c r="O101" s="32" t="str">
        <f t="shared" si="13"/>
        <v/>
      </c>
      <c r="Q101" s="32">
        <v>98</v>
      </c>
    </row>
    <row r="102" spans="1:17" s="32" customFormat="1" ht="20.100000000000001" customHeight="1">
      <c r="A102" s="57" t="str">
        <f t="shared" si="10"/>
        <v/>
      </c>
      <c r="B102" s="57" t="str">
        <f>'基本情報 (2)'!Y107</f>
        <v/>
      </c>
      <c r="C102" s="57" t="str">
        <f t="shared" si="11"/>
        <v/>
      </c>
      <c r="D102" s="58" t="str">
        <f t="shared" si="12"/>
        <v/>
      </c>
      <c r="E102" s="59"/>
      <c r="F102" s="60"/>
      <c r="G102" s="60"/>
      <c r="H102" s="61"/>
      <c r="I102" s="61"/>
      <c r="J102" s="50" t="str">
        <f t="shared" si="14"/>
        <v/>
      </c>
      <c r="K102" s="50" t="str">
        <f t="shared" si="14"/>
        <v/>
      </c>
      <c r="L102" s="50"/>
      <c r="M102" s="50"/>
      <c r="N102" s="50"/>
      <c r="O102" s="32" t="str">
        <f t="shared" si="13"/>
        <v/>
      </c>
      <c r="Q102" s="32">
        <v>99</v>
      </c>
    </row>
    <row r="103" spans="1:17" s="32" customFormat="1" ht="20.100000000000001" customHeight="1">
      <c r="A103" s="57" t="str">
        <f t="shared" si="10"/>
        <v/>
      </c>
      <c r="B103" s="57" t="str">
        <f>'基本情報 (2)'!Y108</f>
        <v/>
      </c>
      <c r="C103" s="57" t="str">
        <f t="shared" si="11"/>
        <v/>
      </c>
      <c r="D103" s="58" t="str">
        <f t="shared" si="12"/>
        <v/>
      </c>
      <c r="E103" s="59"/>
      <c r="F103" s="60"/>
      <c r="G103" s="60"/>
      <c r="H103" s="61"/>
      <c r="I103" s="61"/>
      <c r="J103" s="50" t="str">
        <f t="shared" si="14"/>
        <v/>
      </c>
      <c r="K103" s="50" t="str">
        <f t="shared" si="14"/>
        <v/>
      </c>
      <c r="L103" s="50"/>
      <c r="M103" s="50"/>
      <c r="N103" s="50"/>
      <c r="O103" s="32" t="str">
        <f t="shared" si="13"/>
        <v/>
      </c>
      <c r="Q103" s="32">
        <v>100</v>
      </c>
    </row>
    <row r="104" spans="1:17" s="32" customFormat="1" ht="20.100000000000001" customHeight="1">
      <c r="A104" s="57" t="str">
        <f t="shared" si="10"/>
        <v/>
      </c>
      <c r="B104" s="57" t="str">
        <f>'基本情報 (2)'!Y109</f>
        <v/>
      </c>
      <c r="C104" s="57" t="str">
        <f t="shared" si="11"/>
        <v/>
      </c>
      <c r="D104" s="58" t="str">
        <f t="shared" si="12"/>
        <v/>
      </c>
      <c r="E104" s="59"/>
      <c r="F104" s="60"/>
      <c r="G104" s="60"/>
      <c r="H104" s="61"/>
      <c r="I104" s="61"/>
      <c r="J104" s="50" t="str">
        <f t="shared" si="14"/>
        <v/>
      </c>
      <c r="K104" s="50" t="str">
        <f t="shared" si="14"/>
        <v/>
      </c>
      <c r="L104" s="50"/>
      <c r="M104" s="50"/>
      <c r="N104" s="50"/>
      <c r="O104" s="32" t="str">
        <f t="shared" si="13"/>
        <v/>
      </c>
      <c r="Q104" s="32">
        <v>101</v>
      </c>
    </row>
    <row r="105" spans="1:17">
      <c r="B105" s="3">
        <f>COUNT(B4:B104)</f>
        <v>1</v>
      </c>
    </row>
  </sheetData>
  <sheetProtection sheet="1" selectLockedCells="1"/>
  <mergeCells count="1">
    <mergeCell ref="A1:C2"/>
  </mergeCells>
  <phoneticPr fontId="4"/>
  <conditionalFormatting sqref="B4:B104">
    <cfRule type="cellIs" dxfId="64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競技設定!$G$2:$G$103</xm:f>
          </x14:formula1>
          <xm:sqref>G4:I104</xm:sqref>
        </x14:dataValidation>
        <x14:dataValidation type="list" allowBlank="1" showInputMessage="1" showErrorMessage="1" xr:uid="{00000000-0002-0000-0900-000001000000}">
          <x14:formula1>
            <xm:f>競技設定!$G$3:$G$103</xm:f>
          </x14:formula1>
          <xm:sqref>E4:E104 F4:F104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5" tint="0.39997558519241921"/>
  </sheetPr>
  <dimension ref="A1:DL204"/>
  <sheetViews>
    <sheetView showGridLines="0" showRowColHeader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5" sqref="M5"/>
    </sheetView>
  </sheetViews>
  <sheetFormatPr defaultColWidth="12.625" defaultRowHeight="14.25"/>
  <cols>
    <col min="1" max="1" width="12.625" style="69" hidden="1" customWidth="1"/>
    <col min="2" max="2" width="4.75" style="74" customWidth="1"/>
    <col min="3" max="3" width="4.625" style="69" hidden="1" customWidth="1"/>
    <col min="4" max="4" width="7" style="78" customWidth="1"/>
    <col min="5" max="5" width="16.625" style="78" customWidth="1"/>
    <col min="6" max="6" width="5" style="78" customWidth="1"/>
    <col min="7" max="7" width="16.625" style="79" customWidth="1"/>
    <col min="8" max="8" width="2.625" style="79" hidden="1" customWidth="1"/>
    <col min="9" max="9" width="5.375" style="257" customWidth="1"/>
    <col min="10" max="10" width="3.375" style="258" customWidth="1"/>
    <col min="11" max="11" width="5.375" style="257" customWidth="1"/>
    <col min="12" max="12" width="3.375" style="258" customWidth="1"/>
    <col min="13" max="13" width="5.375" style="257" customWidth="1"/>
    <col min="14" max="17" width="5.375" style="242" hidden="1" customWidth="1"/>
    <col min="18" max="18" width="3.875" style="252" hidden="1" customWidth="1"/>
    <col min="19" max="19" width="5.625" style="252" hidden="1" customWidth="1"/>
    <col min="20" max="21" width="12.625" style="252" hidden="1" customWidth="1"/>
    <col min="22" max="23" width="6.625" style="252" hidden="1" customWidth="1"/>
    <col min="24" max="24" width="2.125" style="252" hidden="1" customWidth="1"/>
    <col min="25" max="25" width="5.875" style="252" hidden="1" customWidth="1"/>
    <col min="26" max="26" width="2.625" style="252" hidden="1" customWidth="1"/>
    <col min="27" max="27" width="5.375" style="252" hidden="1" customWidth="1"/>
    <col min="28" max="30" width="12.625" style="252" hidden="1" customWidth="1"/>
    <col min="31" max="31" width="16.625" style="78" customWidth="1"/>
    <col min="32" max="32" width="2.625" style="74" hidden="1" customWidth="1"/>
    <col min="33" max="33" width="5.375" style="257" customWidth="1"/>
    <col min="34" max="34" width="3.375" style="258" customWidth="1"/>
    <col min="35" max="35" width="5.375" style="257" customWidth="1"/>
    <col min="36" max="36" width="3.375" style="258" customWidth="1"/>
    <col min="37" max="37" width="5.375" style="257" customWidth="1"/>
    <col min="38" max="41" width="5.375" style="242" hidden="1" customWidth="1"/>
    <col min="42" max="42" width="3.875" style="252" hidden="1" customWidth="1"/>
    <col min="43" max="43" width="5.625" style="252" hidden="1" customWidth="1"/>
    <col min="44" max="45" width="12.625" style="252" hidden="1" customWidth="1"/>
    <col min="46" max="47" width="6.625" style="252" hidden="1" customWidth="1"/>
    <col min="48" max="48" width="2.125" style="252" hidden="1" customWidth="1"/>
    <col min="49" max="49" width="5.875" style="252" hidden="1" customWidth="1"/>
    <col min="50" max="50" width="2.625" style="252" hidden="1" customWidth="1"/>
    <col min="51" max="51" width="5.375" style="252" hidden="1" customWidth="1"/>
    <col min="52" max="54" width="12.625" style="252" hidden="1" customWidth="1"/>
    <col min="55" max="55" width="13.125" style="112" customWidth="1"/>
    <col min="56" max="56" width="2.625" style="3" hidden="1" customWidth="1"/>
    <col min="57" max="57" width="6.75" style="100" customWidth="1"/>
    <col min="58" max="58" width="6.75" style="3" customWidth="1"/>
    <col min="59" max="59" width="6.75" style="100" customWidth="1"/>
    <col min="60" max="60" width="6.25" style="3" hidden="1" customWidth="1"/>
    <col min="61" max="61" width="6.25" style="100" hidden="1" customWidth="1"/>
    <col min="62" max="65" width="7.625" style="3" hidden="1" customWidth="1"/>
    <col min="66" max="66" width="14.625" style="3" hidden="1" customWidth="1"/>
    <col min="67" max="69" width="8.5" style="3" hidden="1" customWidth="1"/>
    <col min="70" max="71" width="5.375" style="3" hidden="1" customWidth="1"/>
    <col min="72" max="72" width="3.875" style="97" hidden="1" customWidth="1"/>
    <col min="73" max="73" width="5.875" style="69" hidden="1" customWidth="1"/>
    <col min="74" max="75" width="12.5" style="69" hidden="1" customWidth="1"/>
    <col min="76" max="78" width="12.625" style="69" customWidth="1"/>
    <col min="79" max="79" width="16.625" style="78" customWidth="1"/>
    <col min="80" max="80" width="2.625" style="74" customWidth="1"/>
    <col min="81" max="81" width="5.375" style="177" customWidth="1"/>
    <col min="82" max="82" width="3.5" style="74" customWidth="1"/>
    <col min="83" max="83" width="5.375" style="177" customWidth="1"/>
    <col min="84" max="84" width="3.5" style="74" customWidth="1"/>
    <col min="85" max="85" width="5.375" style="177" customWidth="1"/>
    <col min="86" max="89" width="5.375" style="74" customWidth="1"/>
    <col min="90" max="90" width="3.875" style="69" customWidth="1"/>
    <col min="91" max="91" width="5.75" style="69" customWidth="1"/>
    <col min="92" max="93" width="12.625" style="69" customWidth="1"/>
    <col min="94" max="95" width="6.75" style="69" customWidth="1"/>
    <col min="96" max="96" width="2.125" style="69" customWidth="1"/>
    <col min="97" max="97" width="5.875" style="69" customWidth="1"/>
    <col min="98" max="98" width="2.625" style="69" customWidth="1"/>
    <col min="99" max="99" width="5.5" style="69" customWidth="1"/>
    <col min="100" max="102" width="12.625" style="69" customWidth="1"/>
    <col min="103" max="103" width="16.625" style="78" customWidth="1"/>
    <col min="104" max="104" width="2.625" style="74" customWidth="1"/>
    <col min="105" max="105" width="5.375" style="177" customWidth="1"/>
    <col min="106" max="106" width="3.5" style="74" customWidth="1"/>
    <col min="107" max="107" width="5.375" style="177" customWidth="1"/>
    <col min="108" max="108" width="3.5" style="74" customWidth="1"/>
    <col min="109" max="109" width="5.375" style="177" customWidth="1"/>
    <col min="110" max="113" width="5.375" style="74" customWidth="1"/>
    <col min="114" max="114" width="3.875" style="69" customWidth="1"/>
    <col min="115" max="115" width="5.75" style="69" customWidth="1"/>
    <col min="116" max="117" width="12.625" style="69" customWidth="1"/>
    <col min="118" max="119" width="6.75" style="69" customWidth="1"/>
    <col min="120" max="120" width="2.125" style="69" customWidth="1"/>
    <col min="121" max="121" width="5.875" style="69" customWidth="1"/>
    <col min="122" max="122" width="2.625" style="69" customWidth="1"/>
    <col min="123" max="123" width="5.5" style="69" customWidth="1"/>
    <col min="124" max="130" width="12.625" style="69" customWidth="1"/>
    <col min="131" max="16384" width="12.625" style="69"/>
  </cols>
  <sheetData>
    <row r="1" spans="1:116" ht="29.1" customHeight="1">
      <c r="B1" s="547" t="s">
        <v>121</v>
      </c>
      <c r="C1" s="548"/>
      <c r="D1" s="548"/>
      <c r="E1" s="548"/>
      <c r="F1" s="113" t="str">
        <f>F3</f>
        <v>学年</v>
      </c>
      <c r="G1" s="114" t="str">
        <f>G3</f>
        <v>種目名</v>
      </c>
      <c r="I1" s="501"/>
      <c r="J1" s="501"/>
      <c r="K1" s="503"/>
      <c r="L1" s="503"/>
      <c r="M1" s="503"/>
      <c r="AE1" s="113" t="str">
        <f>AE3</f>
        <v>種目名</v>
      </c>
      <c r="BC1" s="98" t="str">
        <f>BC3</f>
        <v>種目名</v>
      </c>
      <c r="CA1" s="113"/>
      <c r="CY1" s="113"/>
    </row>
    <row r="2" spans="1:116" ht="30" customHeight="1">
      <c r="B2" s="550" t="s">
        <v>71</v>
      </c>
      <c r="D2" s="528" t="s">
        <v>86</v>
      </c>
      <c r="E2" s="529"/>
      <c r="F2" s="529"/>
      <c r="G2" s="508" t="s">
        <v>296</v>
      </c>
      <c r="H2" s="498"/>
      <c r="I2" s="498"/>
      <c r="J2" s="498"/>
      <c r="K2" s="498"/>
      <c r="L2" s="498"/>
      <c r="M2" s="509"/>
      <c r="AE2" s="508" t="s">
        <v>297</v>
      </c>
      <c r="AF2" s="510"/>
      <c r="AG2" s="510"/>
      <c r="AH2" s="510"/>
      <c r="AI2" s="510"/>
      <c r="AJ2" s="510"/>
      <c r="AK2" s="511"/>
      <c r="BC2" s="508" t="s">
        <v>284</v>
      </c>
      <c r="BD2" s="514"/>
      <c r="BE2" s="514"/>
      <c r="BF2" s="514"/>
      <c r="BG2" s="515"/>
      <c r="BH2" s="309"/>
      <c r="BI2" s="3"/>
      <c r="BJ2" s="499"/>
      <c r="BK2" s="499"/>
      <c r="BL2" s="499"/>
      <c r="BM2" s="499"/>
      <c r="BN2" s="499"/>
      <c r="BO2" s="499"/>
      <c r="CA2" s="552"/>
      <c r="CB2" s="553"/>
      <c r="CC2" s="553"/>
      <c r="CD2" s="553"/>
      <c r="CE2" s="553"/>
      <c r="CF2" s="553"/>
      <c r="CG2" s="553"/>
      <c r="CY2" s="552"/>
      <c r="CZ2" s="553"/>
      <c r="DA2" s="553"/>
      <c r="DB2" s="553"/>
      <c r="DC2" s="553"/>
      <c r="DD2" s="553"/>
      <c r="DE2" s="553"/>
    </row>
    <row r="3" spans="1:116" ht="18" customHeight="1">
      <c r="A3" s="69">
        <f>女子種目選択!B105</f>
        <v>1</v>
      </c>
      <c r="B3" s="551"/>
      <c r="C3" s="71"/>
      <c r="D3" s="88" t="str">
        <f>IF(B4="",0,"ナンバー")</f>
        <v>ナンバー</v>
      </c>
      <c r="E3" s="89" t="str">
        <f>IF(B4="",0,"氏名")</f>
        <v>氏名</v>
      </c>
      <c r="F3" s="115" t="str">
        <f>IF(B4="",0,"学年")</f>
        <v>学年</v>
      </c>
      <c r="G3" s="116" t="s">
        <v>85</v>
      </c>
      <c r="I3" s="512" t="s">
        <v>270</v>
      </c>
      <c r="J3" s="512"/>
      <c r="K3" s="512"/>
      <c r="L3" s="512"/>
      <c r="M3" s="513"/>
      <c r="N3" s="253"/>
      <c r="O3" s="253"/>
      <c r="P3" s="253"/>
      <c r="Q3" s="253"/>
      <c r="T3" s="254" t="s">
        <v>73</v>
      </c>
      <c r="AE3" s="180" t="s">
        <v>85</v>
      </c>
      <c r="AF3" s="181"/>
      <c r="AG3" s="512" t="s">
        <v>270</v>
      </c>
      <c r="AH3" s="512"/>
      <c r="AI3" s="512"/>
      <c r="AJ3" s="512"/>
      <c r="AK3" s="513"/>
      <c r="AL3" s="253"/>
      <c r="AM3" s="253"/>
      <c r="AN3" s="253"/>
      <c r="AO3" s="253"/>
      <c r="AR3" s="254" t="s">
        <v>73</v>
      </c>
      <c r="BC3" s="105" t="s">
        <v>85</v>
      </c>
      <c r="BE3" s="303" t="s">
        <v>279</v>
      </c>
      <c r="BF3" s="303" t="s">
        <v>280</v>
      </c>
      <c r="BG3" s="304" t="s">
        <v>281</v>
      </c>
      <c r="BH3" s="310"/>
      <c r="BI3" s="311"/>
      <c r="BK3" s="500"/>
      <c r="BL3" s="500"/>
      <c r="BM3" s="500"/>
      <c r="BN3" s="500"/>
      <c r="BO3" s="500"/>
      <c r="BP3" s="174"/>
      <c r="BQ3" s="174"/>
      <c r="BR3" s="174"/>
      <c r="BS3" s="174"/>
      <c r="CA3" s="178"/>
      <c r="CC3" s="549"/>
      <c r="CD3" s="549"/>
      <c r="CE3" s="549"/>
      <c r="CF3" s="549"/>
      <c r="CG3" s="549"/>
      <c r="CH3" s="86"/>
      <c r="CI3" s="86"/>
      <c r="CJ3" s="86"/>
      <c r="CK3" s="86"/>
      <c r="CN3" s="87"/>
      <c r="CY3" s="178"/>
      <c r="DA3" s="549"/>
      <c r="DB3" s="549"/>
      <c r="DC3" s="549"/>
      <c r="DD3" s="549"/>
      <c r="DE3" s="549"/>
      <c r="DF3" s="86"/>
      <c r="DG3" s="86"/>
      <c r="DH3" s="86"/>
      <c r="DI3" s="86"/>
      <c r="DL3" s="87"/>
    </row>
    <row r="4" spans="1:116" ht="15" customHeight="1">
      <c r="B4" s="70">
        <f>IF(C4&lt;=A$3,C4,"")</f>
        <v>1</v>
      </c>
      <c r="C4" s="71">
        <v>1</v>
      </c>
      <c r="D4" s="72">
        <f>女子種目選択!B4</f>
        <v>1457</v>
      </c>
      <c r="E4" s="117" t="str">
        <f>女子種目選択!C4</f>
        <v>岩渕　文沙</v>
      </c>
      <c r="F4" s="118">
        <f>女子種目選択!D4</f>
        <v>5</v>
      </c>
      <c r="G4" s="119" t="str">
        <f>IF(女子種目選択!E4="","",IF(女子種目選択!E4="コンバインドA","80mハードル",IF(女子種目選択!E4="コンバインドB","走幅跳",女子種目選択!E4)))</f>
        <v>男女混合4X100mR</v>
      </c>
      <c r="H4" s="111" t="str">
        <f t="shared" ref="H4:H35" si="0">IF(G4="","",IF(G4="80mハードル","t1",IF(G4="走幅跳","m",VLOOKUP(G4,コード２,3,FALSE))))</f>
        <v>t2</v>
      </c>
      <c r="I4" s="244"/>
      <c r="J4" s="226" t="str">
        <f>IF($B4="","",IF(H4="","",IF(H4="p","点",IF(H4="t1","",IF(H4="t2","分","m")))))</f>
        <v>分</v>
      </c>
      <c r="K4" s="245" t="s">
        <v>363</v>
      </c>
      <c r="L4" s="228" t="str">
        <f>IF($B4="","",IF(H4="","",IF(H4="p","",IF(H4="t1","秒",IF(H4="t2","秒","cm")))))</f>
        <v>秒</v>
      </c>
      <c r="M4" s="246" t="s">
        <v>364</v>
      </c>
      <c r="N4" s="242">
        <f>IF($B4="","",LEN(I4))</f>
        <v>0</v>
      </c>
      <c r="O4" s="242">
        <f>IF(P4=1,CONCATENATE(T$3,I4),I4)</f>
        <v>0</v>
      </c>
      <c r="P4" s="242">
        <f>IF($B4="","",LEN(K4))</f>
        <v>2</v>
      </c>
      <c r="Q4" s="242" t="str">
        <f>IF(P4=1,CONCATENATE(T$3,K4),K4)</f>
        <v>５７</v>
      </c>
      <c r="R4" s="242">
        <f>IF($B4="","",LEN(M4))</f>
        <v>2</v>
      </c>
      <c r="S4" s="242" t="str">
        <f>IF($B4="","",IF(H4="m","",IF(H4="p","",(IF(R4=1,M4*10,M4)))))</f>
        <v>８９</v>
      </c>
      <c r="T4" s="252" t="str">
        <f>CONCATENATE(O4,Q4,S4)</f>
        <v>0５７８９</v>
      </c>
      <c r="U4" s="252">
        <f>T4*1</f>
        <v>5789</v>
      </c>
      <c r="V4" s="274">
        <f>IF(G4="",O4*1,IF(H4="t1",O4*1,IF(H4="t2",O4*1,IF(H4="p",O4*1,IF(O4=0,"0",IF(O4="0","0",O4*1))))))</f>
        <v>0</v>
      </c>
      <c r="W4" s="252" t="str">
        <f>IF(V4=0,"",V4)</f>
        <v/>
      </c>
      <c r="X4" s="252" t="str">
        <f>IF(V4=0,"",IF(H4="t1",".",IF(H4="t2",".",IF(H4="p","点","m"))))</f>
        <v/>
      </c>
      <c r="Y4" s="252" t="str">
        <f>IF(Q4="","",ASC(Q4))</f>
        <v>57</v>
      </c>
      <c r="Z4" s="252" t="str">
        <f>IF(H4="t1",".",IF(H4="t2",".",""))</f>
        <v>.</v>
      </c>
      <c r="AA4" s="252" t="str">
        <f>IF(S4="","",ASC(S4))</f>
        <v>89</v>
      </c>
      <c r="AB4" s="252" t="str">
        <f>IF(X4="m","",IF(V4=0,"","0"))</f>
        <v/>
      </c>
      <c r="AC4" s="252" t="str">
        <f>IF(X4="点",W4,CONCATENATE(W4,X4,Y4,Z4,AA4,AB4))</f>
        <v>57.89</v>
      </c>
      <c r="AD4" s="252">
        <f>IF(V4=0,AC4*1,AC4)</f>
        <v>57.89</v>
      </c>
      <c r="AE4" s="110" t="str">
        <f>IF(女子種目選択!E4="","",IF(女子種目選択!E4="コンバインドA","走高跳",IF(女子種目選択!E4="コンバインドB","ジャベリックボール投",IF(女子種目選択!F4="","",女子種目選択!F4))))</f>
        <v/>
      </c>
      <c r="AF4" s="73" t="str">
        <f t="shared" ref="AF4:AF35" si="1">IF(AE4="","",IF(AE4="走高跳","m",IF(AE4="ジャベリックボール投","m",VLOOKUP(AE4,コード２,3,FALSE))))</f>
        <v/>
      </c>
      <c r="AG4" s="244"/>
      <c r="AH4" s="226" t="str">
        <f>IF($B4="","",IF(AF4="","",IF(AF4="p","点",IF(AF4="t1","",IF(AF4="t2","分","m")))))</f>
        <v/>
      </c>
      <c r="AI4" s="245"/>
      <c r="AJ4" s="228" t="str">
        <f>IF($B4="","",IF(AF4="","",IF(AF4="p","",IF(AF4="t1","秒",IF(AF4="t2","秒","cm")))))</f>
        <v/>
      </c>
      <c r="AK4" s="246"/>
      <c r="AL4" s="242">
        <f>IF($B4="","",LEN(AG4))</f>
        <v>0</v>
      </c>
      <c r="AM4" s="242">
        <f>IF(AN4=1,CONCATENATE(AR$3,AG4),AG4)</f>
        <v>0</v>
      </c>
      <c r="AN4" s="242">
        <f>IF($B4="","",LEN(AI4))</f>
        <v>0</v>
      </c>
      <c r="AO4" s="242">
        <f>IF(AN4=1,CONCATENATE(AR$3,AI4),AI4)</f>
        <v>0</v>
      </c>
      <c r="AP4" s="242">
        <f>IF($B4="","",LEN(AK4))</f>
        <v>0</v>
      </c>
      <c r="AQ4" s="242">
        <f>IF($B4="","",IF(AF4="m","",IF(AF4="p","",(IF(AP4=1,AK4*10,AK4)))))</f>
        <v>0</v>
      </c>
      <c r="AR4" s="252" t="str">
        <f>CONCATENATE(AM4,AO4,AQ4)</f>
        <v>000</v>
      </c>
      <c r="AS4" s="252">
        <f>AR4*1</f>
        <v>0</v>
      </c>
      <c r="AT4" s="274">
        <f>IF(AE4="",AM4*1,IF(AF4="t1",AM4*1,IF(AF4="t2",AM4*1,IF(AF4="p",AM4*1,IF(AM4=0,"0",IF(AM4="0","0",AM4*1))))))</f>
        <v>0</v>
      </c>
      <c r="AU4" s="252" t="str">
        <f>IF(AT4=0,"",AT4)</f>
        <v/>
      </c>
      <c r="AV4" s="252" t="str">
        <f>IF(AT4=0,"",IF(AF4="t1",".",IF(AF4="t2",".",IF(AF4="p","点","m"))))</f>
        <v/>
      </c>
      <c r="AW4" s="252" t="str">
        <f>IF(AO4="","",ASC(AO4))</f>
        <v>0</v>
      </c>
      <c r="AX4" s="252" t="str">
        <f>IF(AF4="t1",".",IF(AF4="t2",".",""))</f>
        <v/>
      </c>
      <c r="AY4" s="252" t="str">
        <f>IF(AQ4="","",ASC(AQ4))</f>
        <v>0</v>
      </c>
      <c r="AZ4" s="252" t="str">
        <f>IF(AV4="m","",IF(AT4=0,"","0"))</f>
        <v/>
      </c>
      <c r="BA4" s="252" t="str">
        <f>IF(AV4="点",AU4,CONCATENATE(AU4,AV4,AW4,AX4,AY4,AZ4))</f>
        <v>00</v>
      </c>
      <c r="BB4" s="252">
        <f>IF(AT4=0,BA4*1,BA4)</f>
        <v>0</v>
      </c>
      <c r="BC4" s="110" t="str">
        <f>IF(AE4="","",IF(女子種目選択!E4="","""",IF(女子種目選択!E4="コンバインドA",女子種目選択!E4,IF(女子種目選択!E4="コンバインドB",女子種目選択!E4,""))))</f>
        <v/>
      </c>
      <c r="BD4" s="111"/>
      <c r="BE4" s="320" t="str">
        <f>IF(BC4="","",BM4)</f>
        <v/>
      </c>
      <c r="BF4" s="320" t="str">
        <f>IF(BC4="","",BQ4)</f>
        <v/>
      </c>
      <c r="BG4" s="321" t="str">
        <f>IF(BC4="","",IF(BE4="","",IF(BF4="","",BE4+BF4)))</f>
        <v/>
      </c>
      <c r="BH4" s="312"/>
      <c r="BI4" s="313"/>
      <c r="BJ4" s="99" t="str">
        <f>G4</f>
        <v>男女混合4X100mR</v>
      </c>
      <c r="BK4" s="302" t="e">
        <f t="shared" ref="BK4:BK35" si="2">VLOOKUP(BJ4, 得点,2,FALSE)*BV4</f>
        <v>#N/A</v>
      </c>
      <c r="BL4" s="3" t="e">
        <f t="shared" ref="BL4:BL35" si="3">VLOOKUP(BJ4, 得点,3,FALSE)</f>
        <v>#N/A</v>
      </c>
      <c r="BM4" s="302" t="e">
        <f>IF(AD4="0.00","",IF(AD4=0,"",IF(ROUNDDOWN((BK4+BL4),0)&lt;50,50,ROUNDDOWN((BK4+BL4),0))))</f>
        <v>#N/A</v>
      </c>
      <c r="BN4" s="3" t="str">
        <f>AE4</f>
        <v/>
      </c>
      <c r="BO4" s="302" t="e">
        <f t="shared" ref="BO4:BO35" si="4">VLOOKUP(BN4, 得点,2,FALSE)*BW4</f>
        <v>#N/A</v>
      </c>
      <c r="BP4" s="3" t="e">
        <f t="shared" ref="BP4:BP35" si="5">VLOOKUP(BN4, 得点,3,FALSE)</f>
        <v>#N/A</v>
      </c>
      <c r="BQ4" s="302" t="str">
        <f>IF(BB4="0.00","",IF(BB4=0,"",IF(ROUNDDOWN((BO4+BP4),0)&lt;50,50,ROUNDDOWN((BO4+BP4),0))))</f>
        <v/>
      </c>
      <c r="BT4" s="3"/>
      <c r="BV4" s="358" t="str">
        <f>IF(BC4="","",SUBSTITUTE(AD4,"m","."))</f>
        <v/>
      </c>
      <c r="BW4" s="358" t="str">
        <f>IF(BC4="","",SUBSTITUTE(BB4,"m","."))</f>
        <v/>
      </c>
      <c r="CA4" s="79"/>
      <c r="CB4" s="79"/>
      <c r="CC4" s="179"/>
      <c r="CE4" s="179"/>
      <c r="CG4" s="179"/>
      <c r="CL4" s="74"/>
      <c r="CM4" s="74"/>
      <c r="CY4" s="79"/>
      <c r="CZ4" s="79"/>
      <c r="DA4" s="179"/>
      <c r="DC4" s="179"/>
      <c r="DE4" s="179"/>
      <c r="DJ4" s="74"/>
      <c r="DK4" s="74"/>
    </row>
    <row r="5" spans="1:116">
      <c r="B5" s="70" t="str">
        <f t="shared" ref="B5:B68" si="6">IF(C5&lt;=A$3,C5,"")</f>
        <v/>
      </c>
      <c r="C5" s="71">
        <v>2</v>
      </c>
      <c r="D5" s="72" t="str">
        <f>女子種目選択!B5</f>
        <v/>
      </c>
      <c r="E5" s="117" t="str">
        <f>女子種目選択!C5</f>
        <v/>
      </c>
      <c r="F5" s="118" t="str">
        <f>女子種目選択!D5</f>
        <v/>
      </c>
      <c r="G5" s="119" t="str">
        <f>IF(女子種目選択!E5="","",IF(女子種目選択!E5="コンバインドA","80mハードル",IF(女子種目選択!E5="コンバインドB","走幅跳",女子種目選択!E5)))</f>
        <v/>
      </c>
      <c r="H5" s="111" t="str">
        <f t="shared" si="0"/>
        <v/>
      </c>
      <c r="I5" s="244"/>
      <c r="J5" s="226" t="str">
        <f t="shared" ref="J5:J68" si="7">IF($B5="","",IF(H5="","",IF(H5="p","点",IF(H5="t1","",IF(H5="t2","分","m")))))</f>
        <v/>
      </c>
      <c r="K5" s="245"/>
      <c r="L5" s="228" t="str">
        <f t="shared" ref="L5:L68" si="8">IF($B5="","",IF(H5="","",IF(H5="p","",IF(H5="t1","秒",IF(H5="t2","秒","cm")))))</f>
        <v/>
      </c>
      <c r="M5" s="246"/>
      <c r="N5" s="242" t="str">
        <f t="shared" ref="N5:N68" si="9">IF($B5="","",LEN(I5))</f>
        <v/>
      </c>
      <c r="O5" s="242">
        <f t="shared" ref="O5:O68" si="10">IF(P5=1,CONCATENATE(T$3,I5),I5)</f>
        <v>0</v>
      </c>
      <c r="P5" s="242" t="str">
        <f t="shared" ref="P5:P68" si="11">IF($B5="","",LEN(K5))</f>
        <v/>
      </c>
      <c r="Q5" s="242">
        <f t="shared" ref="Q5:Q68" si="12">IF(P5=1,CONCATENATE(T$3,K5),K5)</f>
        <v>0</v>
      </c>
      <c r="R5" s="242" t="str">
        <f t="shared" ref="R5:R68" si="13">IF($B5="","",LEN(M5))</f>
        <v/>
      </c>
      <c r="S5" s="242" t="str">
        <f t="shared" ref="S5:S68" si="14">IF($B5="","",IF(H5="m","",IF(H5="p","",(IF(R5=1,M5*10,M5)))))</f>
        <v/>
      </c>
      <c r="T5" s="252" t="str">
        <f t="shared" ref="T5:T68" si="15">CONCATENATE(O5,Q5,S5)</f>
        <v>00</v>
      </c>
      <c r="U5" s="252">
        <f t="shared" ref="U5:U68" si="16">T5*1</f>
        <v>0</v>
      </c>
      <c r="V5" s="274">
        <f t="shared" ref="V5:V68" si="17">IF(G5="",O5*1,IF(H5="t1",O5*1,IF(H5="t2",O5*1,IF(H5="p",O5*1,IF(O5=0,"0",IF(O5="0","0",O5*1))))))</f>
        <v>0</v>
      </c>
      <c r="W5" s="252" t="str">
        <f t="shared" ref="W5:W68" si="18">IF(V5=0,"",V5)</f>
        <v/>
      </c>
      <c r="X5" s="252" t="str">
        <f t="shared" ref="X5:X68" si="19">IF(V5=0,"",IF(H5="t1",".",IF(H5="t2",".",IF(H5="p","点","m"))))</f>
        <v/>
      </c>
      <c r="Y5" s="252" t="str">
        <f t="shared" ref="Y5:Y68" si="20">IF(Q5="","",ASC(Q5))</f>
        <v>0</v>
      </c>
      <c r="Z5" s="252" t="str">
        <f t="shared" ref="Z5:Z68" si="21">IF(H5="t1",".",IF(H5="t2",".",""))</f>
        <v/>
      </c>
      <c r="AA5" s="252" t="str">
        <f t="shared" ref="AA5:AA68" si="22">IF(S5="","",ASC(S5))</f>
        <v/>
      </c>
      <c r="AB5" s="252" t="str">
        <f t="shared" ref="AB5:AB68" si="23">IF(X5="m","",IF(V5=0,"","0"))</f>
        <v/>
      </c>
      <c r="AC5" s="252" t="str">
        <f t="shared" ref="AC5:AC68" si="24">IF(X5="点",W5,CONCATENATE(W5,X5,Y5,Z5,AA5,AB5))</f>
        <v>0</v>
      </c>
      <c r="AD5" s="252">
        <f t="shared" ref="AD5:AD68" si="25">IF(V5=0,AC5*1,AC5)</f>
        <v>0</v>
      </c>
      <c r="AE5" s="110" t="str">
        <f>IF(女子種目選択!E5="","",IF(女子種目選択!E5="コンバインドA","走高跳",IF(女子種目選択!E5="コンバインドB","ジャベリックボール投",IF(女子種目選択!F5="","",女子種目選択!F5))))</f>
        <v/>
      </c>
      <c r="AF5" s="73" t="str">
        <f t="shared" si="1"/>
        <v/>
      </c>
      <c r="AG5" s="244"/>
      <c r="AH5" s="226" t="str">
        <f t="shared" ref="AH5:AH68" si="26">IF($B5="","",IF(AF5="","",IF(AF5="p","点",IF(AF5="t1","",IF(AF5="t2","分","m")))))</f>
        <v/>
      </c>
      <c r="AI5" s="245"/>
      <c r="AJ5" s="228" t="str">
        <f t="shared" ref="AJ5:AJ68" si="27">IF($B5="","",IF(AF5="","",IF(AF5="p","",IF(AF5="t1","秒",IF(AF5="t2","秒","cm")))))</f>
        <v/>
      </c>
      <c r="AK5" s="246"/>
      <c r="AL5" s="242" t="str">
        <f t="shared" ref="AL5:AL68" si="28">IF($B5="","",LEN(AG5))</f>
        <v/>
      </c>
      <c r="AM5" s="242">
        <f t="shared" ref="AM5:AM68" si="29">IF(AN5=1,CONCATENATE(AR$3,AG5),AG5)</f>
        <v>0</v>
      </c>
      <c r="AN5" s="242" t="str">
        <f t="shared" ref="AN5:AN68" si="30">IF($B5="","",LEN(AI5))</f>
        <v/>
      </c>
      <c r="AO5" s="242">
        <f t="shared" ref="AO5:AO68" si="31">IF(AN5=1,CONCATENATE(AR$3,AI5),AI5)</f>
        <v>0</v>
      </c>
      <c r="AP5" s="242" t="str">
        <f t="shared" ref="AP5:AP68" si="32">IF($B5="","",LEN(AK5))</f>
        <v/>
      </c>
      <c r="AQ5" s="242" t="str">
        <f t="shared" ref="AQ5:AQ68" si="33">IF($B5="","",IF(AF5="m","",IF(AF5="p","",(IF(AP5=1,AK5*10,AK5)))))</f>
        <v/>
      </c>
      <c r="AR5" s="252" t="str">
        <f t="shared" ref="AR5:AR68" si="34">CONCATENATE(AM5,AO5,AQ5)</f>
        <v>00</v>
      </c>
      <c r="AS5" s="252">
        <f t="shared" ref="AS5:AS68" si="35">AR5*1</f>
        <v>0</v>
      </c>
      <c r="AT5" s="274">
        <f t="shared" ref="AT5:AT68" si="36">IF(AE5="",AM5*1,IF(AF5="t1",AM5*1,IF(AF5="t2",AM5*1,IF(AF5="p",AM5*1,IF(AM5=0,"0",IF(AM5="0","0",AM5*1))))))</f>
        <v>0</v>
      </c>
      <c r="AU5" s="252" t="str">
        <f t="shared" ref="AU5:AU68" si="37">IF(AT5=0,"",AT5)</f>
        <v/>
      </c>
      <c r="AV5" s="252" t="str">
        <f t="shared" ref="AV5:AV68" si="38">IF(AT5=0,"",IF(AF5="t1",".",IF(AF5="t2",".",IF(AF5="p","点","m"))))</f>
        <v/>
      </c>
      <c r="AW5" s="252" t="str">
        <f t="shared" ref="AW5:AW68" si="39">IF(AO5="","",ASC(AO5))</f>
        <v>0</v>
      </c>
      <c r="AX5" s="252" t="str">
        <f t="shared" ref="AX5:AX68" si="40">IF(AF5="t1",".",IF(AF5="t2",".",""))</f>
        <v/>
      </c>
      <c r="AY5" s="252" t="str">
        <f t="shared" ref="AY5:AY68" si="41">IF(AQ5="","",ASC(AQ5))</f>
        <v/>
      </c>
      <c r="AZ5" s="252" t="str">
        <f t="shared" ref="AZ5:AZ68" si="42">IF(AV5="m","",IF(AT5=0,"","0"))</f>
        <v/>
      </c>
      <c r="BA5" s="252" t="str">
        <f t="shared" ref="BA5:BA68" si="43">IF(AV5="点",AU5,CONCATENATE(AU5,AV5,AW5,AX5,AY5,AZ5))</f>
        <v>0</v>
      </c>
      <c r="BB5" s="252">
        <f t="shared" ref="BB5:BB68" si="44">IF(AT5=0,BA5*1,BA5)</f>
        <v>0</v>
      </c>
      <c r="BC5" s="110" t="str">
        <f>IF(AE5="","",IF(女子種目選択!E5="","""",IF(女子種目選択!E5="コンバインドA",女子種目選択!E5,IF(女子種目選択!E5="コンバインドB",女子種目選択!E5,""))))</f>
        <v/>
      </c>
      <c r="BD5" s="111"/>
      <c r="BE5" s="320" t="str">
        <f t="shared" ref="BE5:BE68" si="45">IF(BC5="","",BM5)</f>
        <v/>
      </c>
      <c r="BF5" s="320" t="str">
        <f t="shared" ref="BF5:BF68" si="46">IF(BC5="","",BQ5)</f>
        <v/>
      </c>
      <c r="BG5" s="321" t="str">
        <f t="shared" ref="BG5:BG68" si="47">IF(BC5="","",IF(BE5="","",IF(BF5="","",BE5+BF5)))</f>
        <v/>
      </c>
      <c r="BH5" s="312"/>
      <c r="BI5" s="313"/>
      <c r="BJ5" s="99" t="str">
        <f t="shared" ref="BJ5:BJ68" si="48">G5</f>
        <v/>
      </c>
      <c r="BK5" s="302" t="e">
        <f t="shared" si="2"/>
        <v>#N/A</v>
      </c>
      <c r="BL5" s="3" t="e">
        <f t="shared" si="3"/>
        <v>#N/A</v>
      </c>
      <c r="BM5" s="302" t="str">
        <f t="shared" ref="BM5:BM68" si="49">IF(AD5="0.00","",IF(AD5=0,"",IF(ROUNDDOWN((BK5+BL5),0)&lt;50,50,ROUNDDOWN((BK5+BL5),0))))</f>
        <v/>
      </c>
      <c r="BN5" s="3" t="str">
        <f t="shared" ref="BN5:BN68" si="50">AE5</f>
        <v/>
      </c>
      <c r="BO5" s="302" t="e">
        <f t="shared" si="4"/>
        <v>#N/A</v>
      </c>
      <c r="BP5" s="3" t="e">
        <f t="shared" si="5"/>
        <v>#N/A</v>
      </c>
      <c r="BQ5" s="302" t="str">
        <f t="shared" ref="BQ5:BQ68" si="51">IF(BB5="0.00","",IF(BB5=0,"",IF(ROUNDDOWN((BO5+BP5),0)&lt;50,50,ROUNDDOWN((BO5+BP5),0))))</f>
        <v/>
      </c>
      <c r="BT5" s="3"/>
      <c r="BV5" s="358" t="str">
        <f t="shared" ref="BV5:BV68" si="52">IF(BC5="","",SUBSTITUTE(AD5,"m","."))</f>
        <v/>
      </c>
      <c r="BW5" s="358" t="str">
        <f t="shared" ref="BW5:BW68" si="53">IF(BC5="","",SUBSTITUTE(BB5,"m","."))</f>
        <v/>
      </c>
      <c r="CA5" s="79"/>
      <c r="CB5" s="79"/>
      <c r="CC5" s="179"/>
      <c r="CE5" s="179"/>
      <c r="CG5" s="179"/>
      <c r="CL5" s="74"/>
      <c r="CM5" s="74"/>
      <c r="CY5" s="79"/>
      <c r="CZ5" s="79"/>
      <c r="DA5" s="179"/>
      <c r="DC5" s="179"/>
      <c r="DE5" s="179"/>
      <c r="DJ5" s="74"/>
      <c r="DK5" s="74"/>
    </row>
    <row r="6" spans="1:116">
      <c r="B6" s="70" t="str">
        <f t="shared" si="6"/>
        <v/>
      </c>
      <c r="C6" s="71">
        <v>3</v>
      </c>
      <c r="D6" s="72" t="str">
        <f>女子種目選択!B6</f>
        <v/>
      </c>
      <c r="E6" s="117" t="str">
        <f>女子種目選択!C6</f>
        <v/>
      </c>
      <c r="F6" s="118" t="str">
        <f>女子種目選択!D6</f>
        <v/>
      </c>
      <c r="G6" s="119" t="str">
        <f>IF(女子種目選択!E6="","",IF(女子種目選択!E6="コンバインドA","80mハードル",IF(女子種目選択!E6="コンバインドB","走幅跳",女子種目選択!E6)))</f>
        <v/>
      </c>
      <c r="H6" s="111" t="str">
        <f t="shared" si="0"/>
        <v/>
      </c>
      <c r="I6" s="244"/>
      <c r="J6" s="226" t="str">
        <f t="shared" si="7"/>
        <v/>
      </c>
      <c r="K6" s="245"/>
      <c r="L6" s="228" t="str">
        <f t="shared" si="8"/>
        <v/>
      </c>
      <c r="M6" s="246"/>
      <c r="N6" s="242" t="str">
        <f>IF($B6="","",LEN(I6))</f>
        <v/>
      </c>
      <c r="O6" s="242">
        <f>IF(P6=1,CONCATENATE(T$3,I6),I6)</f>
        <v>0</v>
      </c>
      <c r="P6" s="242" t="str">
        <f t="shared" si="11"/>
        <v/>
      </c>
      <c r="Q6" s="242">
        <f t="shared" si="12"/>
        <v>0</v>
      </c>
      <c r="R6" s="242" t="str">
        <f t="shared" si="13"/>
        <v/>
      </c>
      <c r="S6" s="242" t="str">
        <f t="shared" si="14"/>
        <v/>
      </c>
      <c r="T6" s="252" t="str">
        <f t="shared" si="15"/>
        <v>00</v>
      </c>
      <c r="U6" s="252">
        <f t="shared" si="16"/>
        <v>0</v>
      </c>
      <c r="V6" s="274">
        <f t="shared" si="17"/>
        <v>0</v>
      </c>
      <c r="W6" s="252" t="str">
        <f t="shared" si="18"/>
        <v/>
      </c>
      <c r="X6" s="252" t="str">
        <f t="shared" si="19"/>
        <v/>
      </c>
      <c r="Y6" s="252" t="str">
        <f t="shared" si="20"/>
        <v>0</v>
      </c>
      <c r="Z6" s="252" t="str">
        <f t="shared" si="21"/>
        <v/>
      </c>
      <c r="AA6" s="252" t="str">
        <f t="shared" si="22"/>
        <v/>
      </c>
      <c r="AB6" s="252" t="str">
        <f t="shared" si="23"/>
        <v/>
      </c>
      <c r="AC6" s="252" t="str">
        <f t="shared" si="24"/>
        <v>0</v>
      </c>
      <c r="AD6" s="252">
        <f t="shared" si="25"/>
        <v>0</v>
      </c>
      <c r="AE6" s="110" t="str">
        <f>IF(女子種目選択!E6="","",IF(女子種目選択!E6="コンバインドA","走高跳",IF(女子種目選択!E6="コンバインドB","ジャベリックボール投",IF(女子種目選択!F6="","",女子種目選択!F6))))</f>
        <v/>
      </c>
      <c r="AF6" s="73" t="str">
        <f t="shared" si="1"/>
        <v/>
      </c>
      <c r="AG6" s="244"/>
      <c r="AH6" s="226" t="str">
        <f t="shared" si="26"/>
        <v/>
      </c>
      <c r="AI6" s="245"/>
      <c r="AJ6" s="228" t="str">
        <f t="shared" si="27"/>
        <v/>
      </c>
      <c r="AK6" s="246"/>
      <c r="AL6" s="242" t="str">
        <f t="shared" si="28"/>
        <v/>
      </c>
      <c r="AM6" s="242">
        <f t="shared" si="29"/>
        <v>0</v>
      </c>
      <c r="AN6" s="242" t="str">
        <f t="shared" si="30"/>
        <v/>
      </c>
      <c r="AO6" s="242">
        <f t="shared" si="31"/>
        <v>0</v>
      </c>
      <c r="AP6" s="242" t="str">
        <f t="shared" si="32"/>
        <v/>
      </c>
      <c r="AQ6" s="242" t="str">
        <f t="shared" si="33"/>
        <v/>
      </c>
      <c r="AR6" s="252" t="str">
        <f t="shared" si="34"/>
        <v>00</v>
      </c>
      <c r="AS6" s="252">
        <f t="shared" si="35"/>
        <v>0</v>
      </c>
      <c r="AT6" s="274">
        <f t="shared" si="36"/>
        <v>0</v>
      </c>
      <c r="AU6" s="252" t="str">
        <f t="shared" si="37"/>
        <v/>
      </c>
      <c r="AV6" s="252" t="str">
        <f t="shared" si="38"/>
        <v/>
      </c>
      <c r="AW6" s="252" t="str">
        <f t="shared" si="39"/>
        <v>0</v>
      </c>
      <c r="AX6" s="252" t="str">
        <f t="shared" si="40"/>
        <v/>
      </c>
      <c r="AY6" s="252" t="str">
        <f t="shared" si="41"/>
        <v/>
      </c>
      <c r="AZ6" s="252" t="str">
        <f t="shared" si="42"/>
        <v/>
      </c>
      <c r="BA6" s="252" t="str">
        <f t="shared" si="43"/>
        <v>0</v>
      </c>
      <c r="BB6" s="252">
        <f t="shared" si="44"/>
        <v>0</v>
      </c>
      <c r="BC6" s="110" t="str">
        <f>IF(AE6="","",IF(女子種目選択!E6="","""",IF(女子種目選択!E6="コンバインドA",女子種目選択!E6,IF(女子種目選択!E6="コンバインドB",女子種目選択!E6,""))))</f>
        <v/>
      </c>
      <c r="BD6" s="111"/>
      <c r="BE6" s="320" t="str">
        <f t="shared" si="45"/>
        <v/>
      </c>
      <c r="BF6" s="320" t="str">
        <f t="shared" si="46"/>
        <v/>
      </c>
      <c r="BG6" s="321" t="str">
        <f t="shared" si="47"/>
        <v/>
      </c>
      <c r="BH6" s="312" t="str">
        <f t="shared" ref="BH6:BH69" si="54">IF($B6="","",IF(BD6="","",IF(BD6="p","",IF(BD6="t1","秒",IF(BD6="t2","秒","cm")))))</f>
        <v/>
      </c>
      <c r="BI6" s="313"/>
      <c r="BJ6" s="99" t="str">
        <f t="shared" si="48"/>
        <v/>
      </c>
      <c r="BK6" s="302" t="e">
        <f t="shared" si="2"/>
        <v>#N/A</v>
      </c>
      <c r="BL6" s="3" t="e">
        <f t="shared" si="3"/>
        <v>#N/A</v>
      </c>
      <c r="BM6" s="302" t="str">
        <f t="shared" si="49"/>
        <v/>
      </c>
      <c r="BN6" s="3" t="str">
        <f t="shared" si="50"/>
        <v/>
      </c>
      <c r="BO6" s="302" t="e">
        <f t="shared" si="4"/>
        <v>#N/A</v>
      </c>
      <c r="BP6" s="3" t="e">
        <f t="shared" si="5"/>
        <v>#N/A</v>
      </c>
      <c r="BQ6" s="302" t="str">
        <f t="shared" si="51"/>
        <v/>
      </c>
      <c r="BT6" s="3"/>
      <c r="BV6" s="358" t="str">
        <f t="shared" si="52"/>
        <v/>
      </c>
      <c r="BW6" s="358" t="str">
        <f t="shared" si="53"/>
        <v/>
      </c>
      <c r="CA6" s="79"/>
      <c r="CB6" s="79"/>
      <c r="CC6" s="179"/>
      <c r="CE6" s="179"/>
      <c r="CG6" s="179"/>
      <c r="CL6" s="74"/>
      <c r="CM6" s="74"/>
      <c r="CY6" s="79"/>
      <c r="CZ6" s="79"/>
      <c r="DA6" s="179"/>
      <c r="DC6" s="179"/>
      <c r="DE6" s="179"/>
      <c r="DJ6" s="74"/>
      <c r="DK6" s="74"/>
    </row>
    <row r="7" spans="1:116">
      <c r="B7" s="70" t="str">
        <f t="shared" si="6"/>
        <v/>
      </c>
      <c r="C7" s="71">
        <v>4</v>
      </c>
      <c r="D7" s="72" t="str">
        <f>女子種目選択!B7</f>
        <v/>
      </c>
      <c r="E7" s="117" t="str">
        <f>女子種目選択!C7</f>
        <v/>
      </c>
      <c r="F7" s="118" t="str">
        <f>女子種目選択!D7</f>
        <v/>
      </c>
      <c r="G7" s="119" t="str">
        <f>IF(女子種目選択!E7="","",IF(女子種目選択!E7="コンバインドA","80mハードル",IF(女子種目選択!E7="コンバインドB","走幅跳",女子種目選択!E7)))</f>
        <v/>
      </c>
      <c r="H7" s="111" t="str">
        <f t="shared" si="0"/>
        <v/>
      </c>
      <c r="I7" s="244"/>
      <c r="J7" s="226" t="str">
        <f t="shared" si="7"/>
        <v/>
      </c>
      <c r="K7" s="245"/>
      <c r="L7" s="228" t="str">
        <f t="shared" si="8"/>
        <v/>
      </c>
      <c r="M7" s="246"/>
      <c r="N7" s="242" t="str">
        <f>IF($B7="","",LEN(I7))</f>
        <v/>
      </c>
      <c r="O7" s="242">
        <f>IF(P7=1,CONCATENATE(T$3,I7),I7)</f>
        <v>0</v>
      </c>
      <c r="P7" s="242" t="str">
        <f t="shared" si="11"/>
        <v/>
      </c>
      <c r="Q7" s="242">
        <f t="shared" si="12"/>
        <v>0</v>
      </c>
      <c r="R7" s="242" t="str">
        <f t="shared" si="13"/>
        <v/>
      </c>
      <c r="S7" s="242" t="str">
        <f t="shared" si="14"/>
        <v/>
      </c>
      <c r="T7" s="252" t="str">
        <f t="shared" si="15"/>
        <v>00</v>
      </c>
      <c r="U7" s="252">
        <f t="shared" si="16"/>
        <v>0</v>
      </c>
      <c r="V7" s="274">
        <f t="shared" si="17"/>
        <v>0</v>
      </c>
      <c r="W7" s="252" t="str">
        <f t="shared" si="18"/>
        <v/>
      </c>
      <c r="X7" s="252" t="str">
        <f t="shared" si="19"/>
        <v/>
      </c>
      <c r="Y7" s="252" t="str">
        <f t="shared" si="20"/>
        <v>0</v>
      </c>
      <c r="Z7" s="252" t="str">
        <f t="shared" si="21"/>
        <v/>
      </c>
      <c r="AA7" s="252" t="str">
        <f t="shared" si="22"/>
        <v/>
      </c>
      <c r="AB7" s="252" t="str">
        <f t="shared" si="23"/>
        <v/>
      </c>
      <c r="AC7" s="252" t="str">
        <f t="shared" si="24"/>
        <v>0</v>
      </c>
      <c r="AD7" s="252">
        <f t="shared" si="25"/>
        <v>0</v>
      </c>
      <c r="AE7" s="110" t="str">
        <f>IF(女子種目選択!E7="","",IF(女子種目選択!E7="コンバインドA","走高跳",IF(女子種目選択!E7="コンバインドB","ジャベリックボール投",IF(女子種目選択!F7="","",女子種目選択!F7))))</f>
        <v/>
      </c>
      <c r="AF7" s="73" t="str">
        <f t="shared" si="1"/>
        <v/>
      </c>
      <c r="AG7" s="244"/>
      <c r="AH7" s="226" t="str">
        <f t="shared" si="26"/>
        <v/>
      </c>
      <c r="AI7" s="245"/>
      <c r="AJ7" s="228" t="str">
        <f t="shared" si="27"/>
        <v/>
      </c>
      <c r="AK7" s="246"/>
      <c r="AL7" s="242" t="str">
        <f t="shared" si="28"/>
        <v/>
      </c>
      <c r="AM7" s="242">
        <f t="shared" si="29"/>
        <v>0</v>
      </c>
      <c r="AN7" s="242" t="str">
        <f t="shared" si="30"/>
        <v/>
      </c>
      <c r="AO7" s="242">
        <f t="shared" si="31"/>
        <v>0</v>
      </c>
      <c r="AP7" s="242" t="str">
        <f t="shared" si="32"/>
        <v/>
      </c>
      <c r="AQ7" s="242" t="str">
        <f t="shared" si="33"/>
        <v/>
      </c>
      <c r="AR7" s="252" t="str">
        <f t="shared" si="34"/>
        <v>00</v>
      </c>
      <c r="AS7" s="252">
        <f t="shared" si="35"/>
        <v>0</v>
      </c>
      <c r="AT7" s="274">
        <f t="shared" si="36"/>
        <v>0</v>
      </c>
      <c r="AU7" s="252" t="str">
        <f t="shared" si="37"/>
        <v/>
      </c>
      <c r="AV7" s="252" t="str">
        <f t="shared" si="38"/>
        <v/>
      </c>
      <c r="AW7" s="252" t="str">
        <f t="shared" si="39"/>
        <v>0</v>
      </c>
      <c r="AX7" s="252" t="str">
        <f t="shared" si="40"/>
        <v/>
      </c>
      <c r="AY7" s="252" t="str">
        <f t="shared" si="41"/>
        <v/>
      </c>
      <c r="AZ7" s="252" t="str">
        <f t="shared" si="42"/>
        <v/>
      </c>
      <c r="BA7" s="252" t="str">
        <f t="shared" si="43"/>
        <v>0</v>
      </c>
      <c r="BB7" s="252">
        <f t="shared" si="44"/>
        <v>0</v>
      </c>
      <c r="BC7" s="110" t="str">
        <f>IF(AE7="","",IF(女子種目選択!E7="","""",IF(女子種目選択!E7="コンバインドA",女子種目選択!E7,IF(女子種目選択!E7="コンバインドB",女子種目選択!E7,""))))</f>
        <v/>
      </c>
      <c r="BD7" s="111"/>
      <c r="BE7" s="320" t="str">
        <f t="shared" si="45"/>
        <v/>
      </c>
      <c r="BF7" s="320" t="str">
        <f t="shared" si="46"/>
        <v/>
      </c>
      <c r="BG7" s="321" t="str">
        <f t="shared" si="47"/>
        <v/>
      </c>
      <c r="BH7" s="312" t="str">
        <f t="shared" si="54"/>
        <v/>
      </c>
      <c r="BI7" s="313"/>
      <c r="BJ7" s="99" t="str">
        <f t="shared" si="48"/>
        <v/>
      </c>
      <c r="BK7" s="302" t="e">
        <f t="shared" si="2"/>
        <v>#N/A</v>
      </c>
      <c r="BL7" s="3" t="e">
        <f t="shared" si="3"/>
        <v>#N/A</v>
      </c>
      <c r="BM7" s="302" t="str">
        <f t="shared" si="49"/>
        <v/>
      </c>
      <c r="BN7" s="3" t="str">
        <f t="shared" si="50"/>
        <v/>
      </c>
      <c r="BO7" s="302" t="e">
        <f t="shared" si="4"/>
        <v>#N/A</v>
      </c>
      <c r="BP7" s="3" t="e">
        <f t="shared" si="5"/>
        <v>#N/A</v>
      </c>
      <c r="BQ7" s="302" t="str">
        <f t="shared" si="51"/>
        <v/>
      </c>
      <c r="BT7" s="3"/>
      <c r="BV7" s="358" t="str">
        <f t="shared" si="52"/>
        <v/>
      </c>
      <c r="BW7" s="358" t="str">
        <f t="shared" si="53"/>
        <v/>
      </c>
      <c r="CA7" s="79"/>
      <c r="CB7" s="79"/>
      <c r="CC7" s="179"/>
      <c r="CE7" s="179"/>
      <c r="CG7" s="179"/>
      <c r="CL7" s="74"/>
      <c r="CM7" s="74"/>
      <c r="CY7" s="79"/>
      <c r="CZ7" s="79"/>
      <c r="DA7" s="179"/>
      <c r="DC7" s="179"/>
      <c r="DE7" s="179"/>
      <c r="DJ7" s="74"/>
      <c r="DK7" s="74"/>
    </row>
    <row r="8" spans="1:116">
      <c r="B8" s="70" t="str">
        <f t="shared" si="6"/>
        <v/>
      </c>
      <c r="C8" s="71">
        <v>5</v>
      </c>
      <c r="D8" s="72" t="str">
        <f>女子種目選択!B8</f>
        <v/>
      </c>
      <c r="E8" s="117" t="str">
        <f>女子種目選択!C8</f>
        <v/>
      </c>
      <c r="F8" s="118" t="str">
        <f>女子種目選択!D8</f>
        <v/>
      </c>
      <c r="G8" s="119" t="str">
        <f>IF(女子種目選択!E8="","",IF(女子種目選択!E8="コンバインドA","80mハードル",IF(女子種目選択!E8="コンバインドB","走幅跳",女子種目選択!E8)))</f>
        <v/>
      </c>
      <c r="H8" s="111" t="str">
        <f t="shared" si="0"/>
        <v/>
      </c>
      <c r="I8" s="244"/>
      <c r="J8" s="226" t="str">
        <f t="shared" si="7"/>
        <v/>
      </c>
      <c r="K8" s="245"/>
      <c r="L8" s="228" t="str">
        <f t="shared" si="8"/>
        <v/>
      </c>
      <c r="M8" s="246"/>
      <c r="N8" s="242" t="str">
        <f t="shared" si="9"/>
        <v/>
      </c>
      <c r="O8" s="242">
        <f t="shared" si="10"/>
        <v>0</v>
      </c>
      <c r="P8" s="242" t="str">
        <f t="shared" si="11"/>
        <v/>
      </c>
      <c r="Q8" s="242">
        <f t="shared" si="12"/>
        <v>0</v>
      </c>
      <c r="R8" s="242" t="str">
        <f t="shared" si="13"/>
        <v/>
      </c>
      <c r="S8" s="242" t="str">
        <f t="shared" si="14"/>
        <v/>
      </c>
      <c r="T8" s="252" t="str">
        <f t="shared" si="15"/>
        <v>00</v>
      </c>
      <c r="U8" s="252">
        <f t="shared" si="16"/>
        <v>0</v>
      </c>
      <c r="V8" s="274">
        <f t="shared" si="17"/>
        <v>0</v>
      </c>
      <c r="W8" s="252" t="str">
        <f t="shared" si="18"/>
        <v/>
      </c>
      <c r="X8" s="252" t="str">
        <f t="shared" si="19"/>
        <v/>
      </c>
      <c r="Y8" s="252" t="str">
        <f t="shared" si="20"/>
        <v>0</v>
      </c>
      <c r="Z8" s="252" t="str">
        <f t="shared" si="21"/>
        <v/>
      </c>
      <c r="AA8" s="252" t="str">
        <f t="shared" si="22"/>
        <v/>
      </c>
      <c r="AB8" s="252" t="str">
        <f t="shared" si="23"/>
        <v/>
      </c>
      <c r="AC8" s="252" t="str">
        <f t="shared" si="24"/>
        <v>0</v>
      </c>
      <c r="AD8" s="252">
        <f t="shared" si="25"/>
        <v>0</v>
      </c>
      <c r="AE8" s="110" t="str">
        <f>IF(女子種目選択!E8="","",IF(女子種目選択!E8="コンバインドA","走高跳",IF(女子種目選択!E8="コンバインドB","ジャベリックボール投",IF(女子種目選択!F8="","",女子種目選択!F8))))</f>
        <v/>
      </c>
      <c r="AF8" s="73" t="str">
        <f t="shared" si="1"/>
        <v/>
      </c>
      <c r="AG8" s="244"/>
      <c r="AH8" s="226" t="str">
        <f t="shared" si="26"/>
        <v/>
      </c>
      <c r="AI8" s="245"/>
      <c r="AJ8" s="228" t="str">
        <f t="shared" si="27"/>
        <v/>
      </c>
      <c r="AK8" s="246"/>
      <c r="AL8" s="242" t="str">
        <f t="shared" si="28"/>
        <v/>
      </c>
      <c r="AM8" s="242">
        <f t="shared" si="29"/>
        <v>0</v>
      </c>
      <c r="AN8" s="242" t="str">
        <f t="shared" si="30"/>
        <v/>
      </c>
      <c r="AO8" s="242">
        <f t="shared" si="31"/>
        <v>0</v>
      </c>
      <c r="AP8" s="242" t="str">
        <f t="shared" si="32"/>
        <v/>
      </c>
      <c r="AQ8" s="242" t="str">
        <f t="shared" si="33"/>
        <v/>
      </c>
      <c r="AR8" s="252" t="str">
        <f t="shared" si="34"/>
        <v>00</v>
      </c>
      <c r="AS8" s="252">
        <f t="shared" si="35"/>
        <v>0</v>
      </c>
      <c r="AT8" s="274">
        <f t="shared" si="36"/>
        <v>0</v>
      </c>
      <c r="AU8" s="252" t="str">
        <f t="shared" si="37"/>
        <v/>
      </c>
      <c r="AV8" s="252" t="str">
        <f t="shared" si="38"/>
        <v/>
      </c>
      <c r="AW8" s="252" t="str">
        <f t="shared" si="39"/>
        <v>0</v>
      </c>
      <c r="AX8" s="252" t="str">
        <f t="shared" si="40"/>
        <v/>
      </c>
      <c r="AY8" s="252" t="str">
        <f t="shared" si="41"/>
        <v/>
      </c>
      <c r="AZ8" s="252" t="str">
        <f t="shared" si="42"/>
        <v/>
      </c>
      <c r="BA8" s="252" t="str">
        <f t="shared" si="43"/>
        <v>0</v>
      </c>
      <c r="BB8" s="252">
        <f t="shared" si="44"/>
        <v>0</v>
      </c>
      <c r="BC8" s="110" t="str">
        <f>IF(AE8="","",IF(女子種目選択!E8="","""",IF(女子種目選択!E8="コンバインドA",女子種目選択!E8,IF(女子種目選択!E8="コンバインドB",女子種目選択!E8,""))))</f>
        <v/>
      </c>
      <c r="BD8" s="111"/>
      <c r="BE8" s="320" t="str">
        <f t="shared" si="45"/>
        <v/>
      </c>
      <c r="BF8" s="320" t="str">
        <f t="shared" si="46"/>
        <v/>
      </c>
      <c r="BG8" s="321" t="str">
        <f t="shared" si="47"/>
        <v/>
      </c>
      <c r="BH8" s="312" t="str">
        <f t="shared" si="54"/>
        <v/>
      </c>
      <c r="BI8" s="313"/>
      <c r="BJ8" s="99" t="str">
        <f t="shared" si="48"/>
        <v/>
      </c>
      <c r="BK8" s="302" t="e">
        <f t="shared" si="2"/>
        <v>#N/A</v>
      </c>
      <c r="BL8" s="3" t="e">
        <f t="shared" si="3"/>
        <v>#N/A</v>
      </c>
      <c r="BM8" s="302" t="str">
        <f t="shared" si="49"/>
        <v/>
      </c>
      <c r="BN8" s="3" t="str">
        <f t="shared" si="50"/>
        <v/>
      </c>
      <c r="BO8" s="302" t="e">
        <f t="shared" si="4"/>
        <v>#N/A</v>
      </c>
      <c r="BP8" s="3" t="e">
        <f t="shared" si="5"/>
        <v>#N/A</v>
      </c>
      <c r="BQ8" s="302" t="str">
        <f t="shared" si="51"/>
        <v/>
      </c>
      <c r="BT8" s="3"/>
      <c r="BV8" s="358" t="str">
        <f t="shared" si="52"/>
        <v/>
      </c>
      <c r="BW8" s="358" t="str">
        <f t="shared" si="53"/>
        <v/>
      </c>
      <c r="CA8" s="79"/>
      <c r="CB8" s="79"/>
      <c r="CC8" s="179"/>
      <c r="CE8" s="179"/>
      <c r="CG8" s="179"/>
      <c r="CL8" s="74"/>
      <c r="CM8" s="74"/>
      <c r="CY8" s="79"/>
      <c r="CZ8" s="79"/>
      <c r="DA8" s="179"/>
      <c r="DC8" s="179"/>
      <c r="DE8" s="179"/>
      <c r="DJ8" s="74"/>
      <c r="DK8" s="74"/>
    </row>
    <row r="9" spans="1:116">
      <c r="B9" s="70" t="str">
        <f t="shared" si="6"/>
        <v/>
      </c>
      <c r="C9" s="71">
        <v>6</v>
      </c>
      <c r="D9" s="72" t="str">
        <f>女子種目選択!B9</f>
        <v/>
      </c>
      <c r="E9" s="117" t="str">
        <f>女子種目選択!C9</f>
        <v/>
      </c>
      <c r="F9" s="118" t="str">
        <f>女子種目選択!D9</f>
        <v/>
      </c>
      <c r="G9" s="119" t="str">
        <f>IF(女子種目選択!E9="","",IF(女子種目選択!E9="コンバインドA","80mハードル",IF(女子種目選択!E9="コンバインドB","走幅跳",女子種目選択!E9)))</f>
        <v/>
      </c>
      <c r="H9" s="111" t="str">
        <f t="shared" si="0"/>
        <v/>
      </c>
      <c r="I9" s="244"/>
      <c r="J9" s="226" t="str">
        <f t="shared" si="7"/>
        <v/>
      </c>
      <c r="K9" s="245"/>
      <c r="L9" s="228" t="str">
        <f t="shared" si="8"/>
        <v/>
      </c>
      <c r="M9" s="246"/>
      <c r="N9" s="242" t="str">
        <f t="shared" si="9"/>
        <v/>
      </c>
      <c r="O9" s="242">
        <f t="shared" si="10"/>
        <v>0</v>
      </c>
      <c r="P9" s="242" t="str">
        <f t="shared" si="11"/>
        <v/>
      </c>
      <c r="Q9" s="242">
        <f t="shared" si="12"/>
        <v>0</v>
      </c>
      <c r="R9" s="242" t="str">
        <f t="shared" si="13"/>
        <v/>
      </c>
      <c r="S9" s="242" t="str">
        <f t="shared" si="14"/>
        <v/>
      </c>
      <c r="T9" s="252" t="str">
        <f t="shared" si="15"/>
        <v>00</v>
      </c>
      <c r="U9" s="252">
        <f t="shared" si="16"/>
        <v>0</v>
      </c>
      <c r="V9" s="274">
        <f t="shared" si="17"/>
        <v>0</v>
      </c>
      <c r="W9" s="252" t="str">
        <f t="shared" si="18"/>
        <v/>
      </c>
      <c r="X9" s="252" t="str">
        <f t="shared" si="19"/>
        <v/>
      </c>
      <c r="Y9" s="252" t="str">
        <f t="shared" si="20"/>
        <v>0</v>
      </c>
      <c r="Z9" s="252" t="str">
        <f t="shared" si="21"/>
        <v/>
      </c>
      <c r="AA9" s="252" t="str">
        <f t="shared" si="22"/>
        <v/>
      </c>
      <c r="AB9" s="252" t="str">
        <f t="shared" si="23"/>
        <v/>
      </c>
      <c r="AC9" s="252" t="str">
        <f t="shared" si="24"/>
        <v>0</v>
      </c>
      <c r="AD9" s="252">
        <f t="shared" si="25"/>
        <v>0</v>
      </c>
      <c r="AE9" s="110" t="str">
        <f>IF(女子種目選択!E9="","",IF(女子種目選択!E9="コンバインドA","走高跳",IF(女子種目選択!E9="コンバインドB","ジャベリックボール投",IF(女子種目選択!F9="","",女子種目選択!F9))))</f>
        <v/>
      </c>
      <c r="AF9" s="73" t="str">
        <f t="shared" si="1"/>
        <v/>
      </c>
      <c r="AG9" s="244"/>
      <c r="AH9" s="226" t="str">
        <f t="shared" si="26"/>
        <v/>
      </c>
      <c r="AI9" s="245"/>
      <c r="AJ9" s="228" t="str">
        <f t="shared" si="27"/>
        <v/>
      </c>
      <c r="AK9" s="246"/>
      <c r="AL9" s="242" t="str">
        <f t="shared" si="28"/>
        <v/>
      </c>
      <c r="AM9" s="242">
        <f t="shared" si="29"/>
        <v>0</v>
      </c>
      <c r="AN9" s="242" t="str">
        <f t="shared" si="30"/>
        <v/>
      </c>
      <c r="AO9" s="242">
        <f t="shared" si="31"/>
        <v>0</v>
      </c>
      <c r="AP9" s="242" t="str">
        <f t="shared" si="32"/>
        <v/>
      </c>
      <c r="AQ9" s="242" t="str">
        <f t="shared" si="33"/>
        <v/>
      </c>
      <c r="AR9" s="252" t="str">
        <f t="shared" si="34"/>
        <v>00</v>
      </c>
      <c r="AS9" s="252">
        <f t="shared" si="35"/>
        <v>0</v>
      </c>
      <c r="AT9" s="274">
        <f t="shared" si="36"/>
        <v>0</v>
      </c>
      <c r="AU9" s="252" t="str">
        <f t="shared" si="37"/>
        <v/>
      </c>
      <c r="AV9" s="252" t="str">
        <f t="shared" si="38"/>
        <v/>
      </c>
      <c r="AW9" s="252" t="str">
        <f t="shared" si="39"/>
        <v>0</v>
      </c>
      <c r="AX9" s="252" t="str">
        <f t="shared" si="40"/>
        <v/>
      </c>
      <c r="AY9" s="252" t="str">
        <f t="shared" si="41"/>
        <v/>
      </c>
      <c r="AZ9" s="252" t="str">
        <f t="shared" si="42"/>
        <v/>
      </c>
      <c r="BA9" s="252" t="str">
        <f t="shared" si="43"/>
        <v>0</v>
      </c>
      <c r="BB9" s="252">
        <f t="shared" si="44"/>
        <v>0</v>
      </c>
      <c r="BC9" s="110" t="str">
        <f>IF(AE9="","",IF(女子種目選択!E9="","""",IF(女子種目選択!E9="コンバインドA",女子種目選択!E9,IF(女子種目選択!E9="コンバインドB",女子種目選択!E9,""))))</f>
        <v/>
      </c>
      <c r="BD9" s="111"/>
      <c r="BE9" s="320" t="str">
        <f t="shared" si="45"/>
        <v/>
      </c>
      <c r="BF9" s="320" t="str">
        <f t="shared" si="46"/>
        <v/>
      </c>
      <c r="BG9" s="321" t="str">
        <f t="shared" si="47"/>
        <v/>
      </c>
      <c r="BH9" s="312" t="str">
        <f t="shared" si="54"/>
        <v/>
      </c>
      <c r="BI9" s="313"/>
      <c r="BJ9" s="99" t="str">
        <f t="shared" si="48"/>
        <v/>
      </c>
      <c r="BK9" s="302" t="e">
        <f t="shared" si="2"/>
        <v>#N/A</v>
      </c>
      <c r="BL9" s="3" t="e">
        <f t="shared" si="3"/>
        <v>#N/A</v>
      </c>
      <c r="BM9" s="302" t="str">
        <f t="shared" si="49"/>
        <v/>
      </c>
      <c r="BN9" s="3" t="str">
        <f t="shared" si="50"/>
        <v/>
      </c>
      <c r="BO9" s="302" t="e">
        <f t="shared" si="4"/>
        <v>#N/A</v>
      </c>
      <c r="BP9" s="3" t="e">
        <f t="shared" si="5"/>
        <v>#N/A</v>
      </c>
      <c r="BQ9" s="302" t="str">
        <f t="shared" si="51"/>
        <v/>
      </c>
      <c r="BT9" s="3"/>
      <c r="BV9" s="358" t="str">
        <f t="shared" si="52"/>
        <v/>
      </c>
      <c r="BW9" s="358" t="str">
        <f t="shared" si="53"/>
        <v/>
      </c>
      <c r="CA9" s="79"/>
      <c r="CB9" s="79"/>
      <c r="CC9" s="179"/>
      <c r="CE9" s="179"/>
      <c r="CG9" s="179"/>
      <c r="CL9" s="74"/>
      <c r="CM9" s="74"/>
      <c r="CY9" s="79"/>
      <c r="CZ9" s="79"/>
      <c r="DA9" s="179"/>
      <c r="DC9" s="179"/>
      <c r="DE9" s="179"/>
      <c r="DJ9" s="74"/>
      <c r="DK9" s="74"/>
    </row>
    <row r="10" spans="1:116">
      <c r="B10" s="70" t="str">
        <f t="shared" si="6"/>
        <v/>
      </c>
      <c r="C10" s="71">
        <v>7</v>
      </c>
      <c r="D10" s="72" t="str">
        <f>女子種目選択!B10</f>
        <v/>
      </c>
      <c r="E10" s="117" t="str">
        <f>女子種目選択!C10</f>
        <v/>
      </c>
      <c r="F10" s="118" t="str">
        <f>女子種目選択!D10</f>
        <v/>
      </c>
      <c r="G10" s="119" t="str">
        <f>IF(女子種目選択!E10="","",IF(女子種目選択!E10="コンバインドA","80mハードル",IF(女子種目選択!E10="コンバインドB","走幅跳",女子種目選択!E10)))</f>
        <v/>
      </c>
      <c r="H10" s="111" t="str">
        <f t="shared" si="0"/>
        <v/>
      </c>
      <c r="I10" s="244"/>
      <c r="J10" s="226" t="str">
        <f t="shared" si="7"/>
        <v/>
      </c>
      <c r="K10" s="245"/>
      <c r="L10" s="228" t="str">
        <f t="shared" si="8"/>
        <v/>
      </c>
      <c r="M10" s="246"/>
      <c r="N10" s="242" t="str">
        <f t="shared" si="9"/>
        <v/>
      </c>
      <c r="O10" s="242">
        <f t="shared" si="10"/>
        <v>0</v>
      </c>
      <c r="P10" s="242" t="str">
        <f t="shared" si="11"/>
        <v/>
      </c>
      <c r="Q10" s="242">
        <f t="shared" si="12"/>
        <v>0</v>
      </c>
      <c r="R10" s="242" t="str">
        <f t="shared" si="13"/>
        <v/>
      </c>
      <c r="S10" s="242" t="str">
        <f t="shared" si="14"/>
        <v/>
      </c>
      <c r="T10" s="252" t="str">
        <f t="shared" si="15"/>
        <v>00</v>
      </c>
      <c r="U10" s="252">
        <f t="shared" si="16"/>
        <v>0</v>
      </c>
      <c r="V10" s="274">
        <f t="shared" si="17"/>
        <v>0</v>
      </c>
      <c r="W10" s="252" t="str">
        <f t="shared" si="18"/>
        <v/>
      </c>
      <c r="X10" s="252" t="str">
        <f t="shared" si="19"/>
        <v/>
      </c>
      <c r="Y10" s="252" t="str">
        <f t="shared" si="20"/>
        <v>0</v>
      </c>
      <c r="Z10" s="252" t="str">
        <f t="shared" si="21"/>
        <v/>
      </c>
      <c r="AA10" s="252" t="str">
        <f t="shared" si="22"/>
        <v/>
      </c>
      <c r="AB10" s="252" t="str">
        <f t="shared" si="23"/>
        <v/>
      </c>
      <c r="AC10" s="252" t="str">
        <f t="shared" si="24"/>
        <v>0</v>
      </c>
      <c r="AD10" s="252">
        <f t="shared" si="25"/>
        <v>0</v>
      </c>
      <c r="AE10" s="110" t="str">
        <f>IF(女子種目選択!E10="","",IF(女子種目選択!E10="コンバインドA","走高跳",IF(女子種目選択!E10="コンバインドB","ジャベリックボール投",IF(女子種目選択!F10="","",女子種目選択!F10))))</f>
        <v/>
      </c>
      <c r="AF10" s="73" t="str">
        <f t="shared" si="1"/>
        <v/>
      </c>
      <c r="AG10" s="244"/>
      <c r="AH10" s="226" t="str">
        <f t="shared" si="26"/>
        <v/>
      </c>
      <c r="AI10" s="245"/>
      <c r="AJ10" s="228" t="str">
        <f t="shared" si="27"/>
        <v/>
      </c>
      <c r="AK10" s="246"/>
      <c r="AL10" s="242" t="str">
        <f t="shared" si="28"/>
        <v/>
      </c>
      <c r="AM10" s="242">
        <f t="shared" si="29"/>
        <v>0</v>
      </c>
      <c r="AN10" s="242" t="str">
        <f t="shared" si="30"/>
        <v/>
      </c>
      <c r="AO10" s="242">
        <f t="shared" si="31"/>
        <v>0</v>
      </c>
      <c r="AP10" s="242" t="str">
        <f t="shared" si="32"/>
        <v/>
      </c>
      <c r="AQ10" s="242" t="str">
        <f t="shared" si="33"/>
        <v/>
      </c>
      <c r="AR10" s="252" t="str">
        <f t="shared" si="34"/>
        <v>00</v>
      </c>
      <c r="AS10" s="252">
        <f t="shared" si="35"/>
        <v>0</v>
      </c>
      <c r="AT10" s="274">
        <f t="shared" si="36"/>
        <v>0</v>
      </c>
      <c r="AU10" s="252" t="str">
        <f t="shared" si="37"/>
        <v/>
      </c>
      <c r="AV10" s="252" t="str">
        <f t="shared" si="38"/>
        <v/>
      </c>
      <c r="AW10" s="252" t="str">
        <f t="shared" si="39"/>
        <v>0</v>
      </c>
      <c r="AX10" s="252" t="str">
        <f t="shared" si="40"/>
        <v/>
      </c>
      <c r="AY10" s="252" t="str">
        <f t="shared" si="41"/>
        <v/>
      </c>
      <c r="AZ10" s="252" t="str">
        <f t="shared" si="42"/>
        <v/>
      </c>
      <c r="BA10" s="252" t="str">
        <f t="shared" si="43"/>
        <v>0</v>
      </c>
      <c r="BB10" s="252">
        <f t="shared" si="44"/>
        <v>0</v>
      </c>
      <c r="BC10" s="110" t="str">
        <f>IF(AE10="","",IF(女子種目選択!E10="","""",IF(女子種目選択!E10="コンバインドA",女子種目選択!E10,IF(女子種目選択!E10="コンバインドB",女子種目選択!E10,""))))</f>
        <v/>
      </c>
      <c r="BD10" s="111"/>
      <c r="BE10" s="320" t="str">
        <f t="shared" si="45"/>
        <v/>
      </c>
      <c r="BF10" s="320" t="str">
        <f t="shared" si="46"/>
        <v/>
      </c>
      <c r="BG10" s="321" t="str">
        <f t="shared" si="47"/>
        <v/>
      </c>
      <c r="BH10" s="312" t="str">
        <f t="shared" si="54"/>
        <v/>
      </c>
      <c r="BI10" s="313"/>
      <c r="BJ10" s="99" t="str">
        <f t="shared" si="48"/>
        <v/>
      </c>
      <c r="BK10" s="302" t="e">
        <f t="shared" si="2"/>
        <v>#N/A</v>
      </c>
      <c r="BL10" s="3" t="e">
        <f t="shared" si="3"/>
        <v>#N/A</v>
      </c>
      <c r="BM10" s="302" t="str">
        <f t="shared" si="49"/>
        <v/>
      </c>
      <c r="BN10" s="3" t="str">
        <f t="shared" si="50"/>
        <v/>
      </c>
      <c r="BO10" s="302" t="e">
        <f t="shared" si="4"/>
        <v>#N/A</v>
      </c>
      <c r="BP10" s="3" t="e">
        <f t="shared" si="5"/>
        <v>#N/A</v>
      </c>
      <c r="BQ10" s="302" t="str">
        <f t="shared" si="51"/>
        <v/>
      </c>
      <c r="BT10" s="3"/>
      <c r="BV10" s="358" t="str">
        <f t="shared" si="52"/>
        <v/>
      </c>
      <c r="BW10" s="358" t="str">
        <f t="shared" si="53"/>
        <v/>
      </c>
      <c r="CA10" s="79"/>
      <c r="CB10" s="79"/>
      <c r="CC10" s="179"/>
      <c r="CE10" s="179"/>
      <c r="CG10" s="179"/>
      <c r="CL10" s="74"/>
      <c r="CM10" s="74"/>
      <c r="CY10" s="79"/>
      <c r="CZ10" s="79"/>
      <c r="DA10" s="179"/>
      <c r="DC10" s="179"/>
      <c r="DE10" s="179"/>
      <c r="DJ10" s="74"/>
      <c r="DK10" s="74"/>
    </row>
    <row r="11" spans="1:116">
      <c r="B11" s="70" t="str">
        <f t="shared" si="6"/>
        <v/>
      </c>
      <c r="C11" s="71">
        <v>8</v>
      </c>
      <c r="D11" s="72" t="str">
        <f>女子種目選択!B11</f>
        <v/>
      </c>
      <c r="E11" s="117" t="str">
        <f>女子種目選択!C11</f>
        <v/>
      </c>
      <c r="F11" s="118" t="str">
        <f>女子種目選択!D11</f>
        <v/>
      </c>
      <c r="G11" s="119" t="str">
        <f>IF(女子種目選択!E11="","",IF(女子種目選択!E11="コンバインドA","80mハードル",IF(女子種目選択!E11="コンバインドB","走幅跳",女子種目選択!E11)))</f>
        <v/>
      </c>
      <c r="H11" s="111" t="str">
        <f t="shared" si="0"/>
        <v/>
      </c>
      <c r="I11" s="244"/>
      <c r="J11" s="226" t="str">
        <f t="shared" si="7"/>
        <v/>
      </c>
      <c r="K11" s="245"/>
      <c r="L11" s="228" t="str">
        <f t="shared" si="8"/>
        <v/>
      </c>
      <c r="M11" s="246"/>
      <c r="N11" s="242" t="str">
        <f t="shared" si="9"/>
        <v/>
      </c>
      <c r="O11" s="242">
        <f t="shared" si="10"/>
        <v>0</v>
      </c>
      <c r="P11" s="242" t="str">
        <f t="shared" si="11"/>
        <v/>
      </c>
      <c r="Q11" s="242">
        <f t="shared" si="12"/>
        <v>0</v>
      </c>
      <c r="R11" s="242" t="str">
        <f t="shared" si="13"/>
        <v/>
      </c>
      <c r="S11" s="242" t="str">
        <f t="shared" si="14"/>
        <v/>
      </c>
      <c r="T11" s="252" t="str">
        <f t="shared" si="15"/>
        <v>00</v>
      </c>
      <c r="U11" s="252">
        <f t="shared" si="16"/>
        <v>0</v>
      </c>
      <c r="V11" s="274">
        <f t="shared" si="17"/>
        <v>0</v>
      </c>
      <c r="W11" s="252" t="str">
        <f t="shared" si="18"/>
        <v/>
      </c>
      <c r="X11" s="252" t="str">
        <f t="shared" si="19"/>
        <v/>
      </c>
      <c r="Y11" s="252" t="str">
        <f t="shared" si="20"/>
        <v>0</v>
      </c>
      <c r="Z11" s="252" t="str">
        <f t="shared" si="21"/>
        <v/>
      </c>
      <c r="AA11" s="252" t="str">
        <f t="shared" si="22"/>
        <v/>
      </c>
      <c r="AB11" s="252" t="str">
        <f t="shared" si="23"/>
        <v/>
      </c>
      <c r="AC11" s="252" t="str">
        <f t="shared" si="24"/>
        <v>0</v>
      </c>
      <c r="AD11" s="252">
        <f t="shared" si="25"/>
        <v>0</v>
      </c>
      <c r="AE11" s="110" t="str">
        <f>IF(女子種目選択!E11="","",IF(女子種目選択!E11="コンバインドA","走高跳",IF(女子種目選択!E11="コンバインドB","ジャベリックボール投",IF(女子種目選択!F11="","",女子種目選択!F11))))</f>
        <v/>
      </c>
      <c r="AF11" s="73" t="str">
        <f t="shared" si="1"/>
        <v/>
      </c>
      <c r="AG11" s="244"/>
      <c r="AH11" s="226" t="str">
        <f t="shared" si="26"/>
        <v/>
      </c>
      <c r="AI11" s="245"/>
      <c r="AJ11" s="228" t="str">
        <f t="shared" si="27"/>
        <v/>
      </c>
      <c r="AK11" s="246"/>
      <c r="AL11" s="242" t="str">
        <f t="shared" si="28"/>
        <v/>
      </c>
      <c r="AM11" s="242">
        <f t="shared" si="29"/>
        <v>0</v>
      </c>
      <c r="AN11" s="242" t="str">
        <f t="shared" si="30"/>
        <v/>
      </c>
      <c r="AO11" s="242">
        <f t="shared" si="31"/>
        <v>0</v>
      </c>
      <c r="AP11" s="242" t="str">
        <f t="shared" si="32"/>
        <v/>
      </c>
      <c r="AQ11" s="242" t="str">
        <f t="shared" si="33"/>
        <v/>
      </c>
      <c r="AR11" s="252" t="str">
        <f t="shared" si="34"/>
        <v>00</v>
      </c>
      <c r="AS11" s="252">
        <f t="shared" si="35"/>
        <v>0</v>
      </c>
      <c r="AT11" s="274">
        <f t="shared" si="36"/>
        <v>0</v>
      </c>
      <c r="AU11" s="252" t="str">
        <f t="shared" si="37"/>
        <v/>
      </c>
      <c r="AV11" s="252" t="str">
        <f t="shared" si="38"/>
        <v/>
      </c>
      <c r="AW11" s="252" t="str">
        <f t="shared" si="39"/>
        <v>0</v>
      </c>
      <c r="AX11" s="252" t="str">
        <f t="shared" si="40"/>
        <v/>
      </c>
      <c r="AY11" s="252" t="str">
        <f t="shared" si="41"/>
        <v/>
      </c>
      <c r="AZ11" s="252" t="str">
        <f t="shared" si="42"/>
        <v/>
      </c>
      <c r="BA11" s="252" t="str">
        <f t="shared" si="43"/>
        <v>0</v>
      </c>
      <c r="BB11" s="252">
        <f t="shared" si="44"/>
        <v>0</v>
      </c>
      <c r="BC11" s="110" t="str">
        <f>IF(AE11="","",IF(女子種目選択!E11="","""",IF(女子種目選択!E11="コンバインドA",女子種目選択!E11,IF(女子種目選択!E11="コンバインドB",女子種目選択!E11,""))))</f>
        <v/>
      </c>
      <c r="BD11" s="111"/>
      <c r="BE11" s="320" t="str">
        <f t="shared" si="45"/>
        <v/>
      </c>
      <c r="BF11" s="320" t="str">
        <f t="shared" si="46"/>
        <v/>
      </c>
      <c r="BG11" s="321" t="str">
        <f t="shared" si="47"/>
        <v/>
      </c>
      <c r="BH11" s="312" t="str">
        <f t="shared" si="54"/>
        <v/>
      </c>
      <c r="BI11" s="313"/>
      <c r="BJ11" s="99" t="str">
        <f t="shared" si="48"/>
        <v/>
      </c>
      <c r="BK11" s="302" t="e">
        <f t="shared" si="2"/>
        <v>#N/A</v>
      </c>
      <c r="BL11" s="3" t="e">
        <f t="shared" si="3"/>
        <v>#N/A</v>
      </c>
      <c r="BM11" s="302" t="str">
        <f t="shared" si="49"/>
        <v/>
      </c>
      <c r="BN11" s="3" t="str">
        <f t="shared" si="50"/>
        <v/>
      </c>
      <c r="BO11" s="302" t="e">
        <f t="shared" si="4"/>
        <v>#N/A</v>
      </c>
      <c r="BP11" s="3" t="e">
        <f t="shared" si="5"/>
        <v>#N/A</v>
      </c>
      <c r="BQ11" s="302" t="str">
        <f t="shared" si="51"/>
        <v/>
      </c>
      <c r="BT11" s="3"/>
      <c r="BV11" s="358" t="str">
        <f t="shared" si="52"/>
        <v/>
      </c>
      <c r="BW11" s="358" t="str">
        <f t="shared" si="53"/>
        <v/>
      </c>
      <c r="CA11" s="79"/>
      <c r="CB11" s="79"/>
      <c r="CC11" s="179"/>
      <c r="CE11" s="179"/>
      <c r="CG11" s="179"/>
      <c r="CL11" s="74"/>
      <c r="CM11" s="74"/>
      <c r="CY11" s="79"/>
      <c r="CZ11" s="79"/>
      <c r="DA11" s="179"/>
      <c r="DC11" s="179"/>
      <c r="DE11" s="179"/>
      <c r="DJ11" s="74"/>
      <c r="DK11" s="74"/>
    </row>
    <row r="12" spans="1:116">
      <c r="B12" s="70" t="str">
        <f t="shared" si="6"/>
        <v/>
      </c>
      <c r="C12" s="71">
        <v>9</v>
      </c>
      <c r="D12" s="72" t="str">
        <f>女子種目選択!B12</f>
        <v/>
      </c>
      <c r="E12" s="117" t="str">
        <f>女子種目選択!C12</f>
        <v/>
      </c>
      <c r="F12" s="118" t="str">
        <f>女子種目選択!D12</f>
        <v/>
      </c>
      <c r="G12" s="119" t="str">
        <f>IF(女子種目選択!E12="","",IF(女子種目選択!E12="コンバインドA","80mハードル",IF(女子種目選択!E12="コンバインドB","走幅跳",女子種目選択!E12)))</f>
        <v/>
      </c>
      <c r="H12" s="111" t="str">
        <f t="shared" si="0"/>
        <v/>
      </c>
      <c r="I12" s="244"/>
      <c r="J12" s="226" t="str">
        <f t="shared" si="7"/>
        <v/>
      </c>
      <c r="K12" s="245"/>
      <c r="L12" s="228" t="str">
        <f t="shared" si="8"/>
        <v/>
      </c>
      <c r="M12" s="246"/>
      <c r="N12" s="242" t="str">
        <f t="shared" si="9"/>
        <v/>
      </c>
      <c r="O12" s="242">
        <f t="shared" si="10"/>
        <v>0</v>
      </c>
      <c r="P12" s="242" t="str">
        <f t="shared" si="11"/>
        <v/>
      </c>
      <c r="Q12" s="242">
        <f t="shared" si="12"/>
        <v>0</v>
      </c>
      <c r="R12" s="242" t="str">
        <f t="shared" si="13"/>
        <v/>
      </c>
      <c r="S12" s="242" t="str">
        <f t="shared" si="14"/>
        <v/>
      </c>
      <c r="T12" s="252" t="str">
        <f t="shared" si="15"/>
        <v>00</v>
      </c>
      <c r="U12" s="252">
        <f t="shared" si="16"/>
        <v>0</v>
      </c>
      <c r="V12" s="274">
        <f t="shared" si="17"/>
        <v>0</v>
      </c>
      <c r="W12" s="252" t="str">
        <f t="shared" si="18"/>
        <v/>
      </c>
      <c r="X12" s="252" t="str">
        <f t="shared" si="19"/>
        <v/>
      </c>
      <c r="Y12" s="252" t="str">
        <f t="shared" si="20"/>
        <v>0</v>
      </c>
      <c r="Z12" s="252" t="str">
        <f t="shared" si="21"/>
        <v/>
      </c>
      <c r="AA12" s="252" t="str">
        <f t="shared" si="22"/>
        <v/>
      </c>
      <c r="AB12" s="252" t="str">
        <f t="shared" si="23"/>
        <v/>
      </c>
      <c r="AC12" s="252" t="str">
        <f t="shared" si="24"/>
        <v>0</v>
      </c>
      <c r="AD12" s="252">
        <f t="shared" si="25"/>
        <v>0</v>
      </c>
      <c r="AE12" s="110" t="str">
        <f>IF(女子種目選択!E12="","",IF(女子種目選択!E12="コンバインドA","走高跳",IF(女子種目選択!E12="コンバインドB","ジャベリックボール投",IF(女子種目選択!F12="","",女子種目選択!F12))))</f>
        <v/>
      </c>
      <c r="AF12" s="73" t="str">
        <f t="shared" si="1"/>
        <v/>
      </c>
      <c r="AG12" s="244"/>
      <c r="AH12" s="226" t="str">
        <f t="shared" si="26"/>
        <v/>
      </c>
      <c r="AI12" s="245"/>
      <c r="AJ12" s="228" t="str">
        <f t="shared" si="27"/>
        <v/>
      </c>
      <c r="AK12" s="246"/>
      <c r="AL12" s="242" t="str">
        <f t="shared" si="28"/>
        <v/>
      </c>
      <c r="AM12" s="242">
        <f t="shared" si="29"/>
        <v>0</v>
      </c>
      <c r="AN12" s="242" t="str">
        <f t="shared" si="30"/>
        <v/>
      </c>
      <c r="AO12" s="242">
        <f t="shared" si="31"/>
        <v>0</v>
      </c>
      <c r="AP12" s="242" t="str">
        <f t="shared" si="32"/>
        <v/>
      </c>
      <c r="AQ12" s="242" t="str">
        <f t="shared" si="33"/>
        <v/>
      </c>
      <c r="AR12" s="252" t="str">
        <f t="shared" si="34"/>
        <v>00</v>
      </c>
      <c r="AS12" s="252">
        <f t="shared" si="35"/>
        <v>0</v>
      </c>
      <c r="AT12" s="274">
        <f t="shared" si="36"/>
        <v>0</v>
      </c>
      <c r="AU12" s="252" t="str">
        <f t="shared" si="37"/>
        <v/>
      </c>
      <c r="AV12" s="252" t="str">
        <f t="shared" si="38"/>
        <v/>
      </c>
      <c r="AW12" s="252" t="str">
        <f t="shared" si="39"/>
        <v>0</v>
      </c>
      <c r="AX12" s="252" t="str">
        <f t="shared" si="40"/>
        <v/>
      </c>
      <c r="AY12" s="252" t="str">
        <f t="shared" si="41"/>
        <v/>
      </c>
      <c r="AZ12" s="252" t="str">
        <f t="shared" si="42"/>
        <v/>
      </c>
      <c r="BA12" s="252" t="str">
        <f t="shared" si="43"/>
        <v>0</v>
      </c>
      <c r="BB12" s="252">
        <f t="shared" si="44"/>
        <v>0</v>
      </c>
      <c r="BC12" s="110" t="str">
        <f>IF(AE12="","",IF(女子種目選択!E12="","""",IF(女子種目選択!E12="コンバインドA",女子種目選択!E12,IF(女子種目選択!E12="コンバインドB",女子種目選択!E12,""))))</f>
        <v/>
      </c>
      <c r="BD12" s="111"/>
      <c r="BE12" s="320" t="str">
        <f t="shared" si="45"/>
        <v/>
      </c>
      <c r="BF12" s="320" t="str">
        <f t="shared" si="46"/>
        <v/>
      </c>
      <c r="BG12" s="321" t="str">
        <f t="shared" si="47"/>
        <v/>
      </c>
      <c r="BH12" s="312" t="str">
        <f t="shared" si="54"/>
        <v/>
      </c>
      <c r="BI12" s="313"/>
      <c r="BJ12" s="99" t="str">
        <f t="shared" si="48"/>
        <v/>
      </c>
      <c r="BK12" s="302" t="e">
        <f t="shared" si="2"/>
        <v>#N/A</v>
      </c>
      <c r="BL12" s="3" t="e">
        <f t="shared" si="3"/>
        <v>#N/A</v>
      </c>
      <c r="BM12" s="302" t="str">
        <f t="shared" si="49"/>
        <v/>
      </c>
      <c r="BN12" s="3" t="str">
        <f t="shared" si="50"/>
        <v/>
      </c>
      <c r="BO12" s="302" t="e">
        <f t="shared" si="4"/>
        <v>#N/A</v>
      </c>
      <c r="BP12" s="3" t="e">
        <f t="shared" si="5"/>
        <v>#N/A</v>
      </c>
      <c r="BQ12" s="302" t="str">
        <f t="shared" si="51"/>
        <v/>
      </c>
      <c r="BT12" s="3"/>
      <c r="BV12" s="358" t="str">
        <f t="shared" si="52"/>
        <v/>
      </c>
      <c r="BW12" s="358" t="str">
        <f t="shared" si="53"/>
        <v/>
      </c>
      <c r="CA12" s="79"/>
      <c r="CB12" s="79"/>
      <c r="CC12" s="179"/>
      <c r="CE12" s="179"/>
      <c r="CG12" s="179"/>
      <c r="CL12" s="74"/>
      <c r="CM12" s="74"/>
      <c r="CY12" s="79"/>
      <c r="CZ12" s="79"/>
      <c r="DA12" s="179"/>
      <c r="DC12" s="179"/>
      <c r="DE12" s="179"/>
      <c r="DJ12" s="74"/>
      <c r="DK12" s="74"/>
    </row>
    <row r="13" spans="1:116">
      <c r="B13" s="70" t="str">
        <f t="shared" si="6"/>
        <v/>
      </c>
      <c r="C13" s="71">
        <v>10</v>
      </c>
      <c r="D13" s="72" t="str">
        <f>女子種目選択!B13</f>
        <v/>
      </c>
      <c r="E13" s="117" t="str">
        <f>女子種目選択!C13</f>
        <v/>
      </c>
      <c r="F13" s="118" t="str">
        <f>女子種目選択!D13</f>
        <v/>
      </c>
      <c r="G13" s="119" t="str">
        <f>IF(女子種目選択!E13="","",IF(女子種目選択!E13="コンバインドA","80mハードル",IF(女子種目選択!E13="コンバインドB","走幅跳",女子種目選択!E13)))</f>
        <v/>
      </c>
      <c r="H13" s="111" t="str">
        <f t="shared" si="0"/>
        <v/>
      </c>
      <c r="I13" s="244"/>
      <c r="J13" s="226" t="str">
        <f t="shared" si="7"/>
        <v/>
      </c>
      <c r="K13" s="245"/>
      <c r="L13" s="228" t="str">
        <f t="shared" si="8"/>
        <v/>
      </c>
      <c r="M13" s="246"/>
      <c r="N13" s="242" t="str">
        <f t="shared" si="9"/>
        <v/>
      </c>
      <c r="O13" s="242">
        <f t="shared" si="10"/>
        <v>0</v>
      </c>
      <c r="P13" s="242" t="str">
        <f t="shared" si="11"/>
        <v/>
      </c>
      <c r="Q13" s="242">
        <f t="shared" si="12"/>
        <v>0</v>
      </c>
      <c r="R13" s="242" t="str">
        <f t="shared" si="13"/>
        <v/>
      </c>
      <c r="S13" s="242" t="str">
        <f t="shared" si="14"/>
        <v/>
      </c>
      <c r="T13" s="252" t="str">
        <f t="shared" si="15"/>
        <v>00</v>
      </c>
      <c r="U13" s="252">
        <f t="shared" si="16"/>
        <v>0</v>
      </c>
      <c r="V13" s="274">
        <f t="shared" si="17"/>
        <v>0</v>
      </c>
      <c r="W13" s="252" t="str">
        <f t="shared" si="18"/>
        <v/>
      </c>
      <c r="X13" s="252" t="str">
        <f t="shared" si="19"/>
        <v/>
      </c>
      <c r="Y13" s="252" t="str">
        <f t="shared" si="20"/>
        <v>0</v>
      </c>
      <c r="Z13" s="252" t="str">
        <f t="shared" si="21"/>
        <v/>
      </c>
      <c r="AA13" s="252" t="str">
        <f t="shared" si="22"/>
        <v/>
      </c>
      <c r="AB13" s="252" t="str">
        <f t="shared" si="23"/>
        <v/>
      </c>
      <c r="AC13" s="252" t="str">
        <f t="shared" si="24"/>
        <v>0</v>
      </c>
      <c r="AD13" s="252">
        <f t="shared" si="25"/>
        <v>0</v>
      </c>
      <c r="AE13" s="110" t="str">
        <f>IF(女子種目選択!E13="","",IF(女子種目選択!E13="コンバインドA","走高跳",IF(女子種目選択!E13="コンバインドB","ジャベリックボール投",IF(女子種目選択!F13="","",女子種目選択!F13))))</f>
        <v/>
      </c>
      <c r="AF13" s="73" t="str">
        <f t="shared" si="1"/>
        <v/>
      </c>
      <c r="AG13" s="244"/>
      <c r="AH13" s="226" t="str">
        <f t="shared" si="26"/>
        <v/>
      </c>
      <c r="AI13" s="245"/>
      <c r="AJ13" s="228" t="str">
        <f t="shared" si="27"/>
        <v/>
      </c>
      <c r="AK13" s="246"/>
      <c r="AL13" s="242" t="str">
        <f t="shared" si="28"/>
        <v/>
      </c>
      <c r="AM13" s="242">
        <f t="shared" si="29"/>
        <v>0</v>
      </c>
      <c r="AN13" s="242" t="str">
        <f t="shared" si="30"/>
        <v/>
      </c>
      <c r="AO13" s="242">
        <f t="shared" si="31"/>
        <v>0</v>
      </c>
      <c r="AP13" s="242" t="str">
        <f t="shared" si="32"/>
        <v/>
      </c>
      <c r="AQ13" s="242" t="str">
        <f t="shared" si="33"/>
        <v/>
      </c>
      <c r="AR13" s="252" t="str">
        <f t="shared" si="34"/>
        <v>00</v>
      </c>
      <c r="AS13" s="252">
        <f t="shared" si="35"/>
        <v>0</v>
      </c>
      <c r="AT13" s="274">
        <f t="shared" si="36"/>
        <v>0</v>
      </c>
      <c r="AU13" s="252" t="str">
        <f t="shared" si="37"/>
        <v/>
      </c>
      <c r="AV13" s="252" t="str">
        <f t="shared" si="38"/>
        <v/>
      </c>
      <c r="AW13" s="252" t="str">
        <f t="shared" si="39"/>
        <v>0</v>
      </c>
      <c r="AX13" s="252" t="str">
        <f t="shared" si="40"/>
        <v/>
      </c>
      <c r="AY13" s="252" t="str">
        <f t="shared" si="41"/>
        <v/>
      </c>
      <c r="AZ13" s="252" t="str">
        <f t="shared" si="42"/>
        <v/>
      </c>
      <c r="BA13" s="252" t="str">
        <f t="shared" si="43"/>
        <v>0</v>
      </c>
      <c r="BB13" s="252">
        <f t="shared" si="44"/>
        <v>0</v>
      </c>
      <c r="BC13" s="110" t="str">
        <f>IF(AE13="","",IF(女子種目選択!E13="","""",IF(女子種目選択!E13="コンバインドA",女子種目選択!E13,IF(女子種目選択!E13="コンバインドB",女子種目選択!E13,""))))</f>
        <v/>
      </c>
      <c r="BD13" s="111"/>
      <c r="BE13" s="320" t="str">
        <f t="shared" si="45"/>
        <v/>
      </c>
      <c r="BF13" s="320" t="str">
        <f t="shared" si="46"/>
        <v/>
      </c>
      <c r="BG13" s="321" t="str">
        <f t="shared" si="47"/>
        <v/>
      </c>
      <c r="BH13" s="312" t="str">
        <f t="shared" si="54"/>
        <v/>
      </c>
      <c r="BI13" s="313"/>
      <c r="BJ13" s="99" t="str">
        <f t="shared" si="48"/>
        <v/>
      </c>
      <c r="BK13" s="302" t="e">
        <f t="shared" si="2"/>
        <v>#N/A</v>
      </c>
      <c r="BL13" s="3" t="e">
        <f t="shared" si="3"/>
        <v>#N/A</v>
      </c>
      <c r="BM13" s="302" t="str">
        <f t="shared" si="49"/>
        <v/>
      </c>
      <c r="BN13" s="3" t="str">
        <f t="shared" si="50"/>
        <v/>
      </c>
      <c r="BO13" s="302" t="e">
        <f t="shared" si="4"/>
        <v>#N/A</v>
      </c>
      <c r="BP13" s="3" t="e">
        <f t="shared" si="5"/>
        <v>#N/A</v>
      </c>
      <c r="BQ13" s="302" t="str">
        <f t="shared" si="51"/>
        <v/>
      </c>
      <c r="BT13" s="3"/>
      <c r="BV13" s="358" t="str">
        <f t="shared" si="52"/>
        <v/>
      </c>
      <c r="BW13" s="358" t="str">
        <f t="shared" si="53"/>
        <v/>
      </c>
      <c r="CA13" s="79"/>
      <c r="CB13" s="79"/>
      <c r="CC13" s="179"/>
      <c r="CE13" s="179"/>
      <c r="CG13" s="179"/>
      <c r="CL13" s="74"/>
      <c r="CM13" s="74"/>
      <c r="CY13" s="79"/>
      <c r="CZ13" s="79"/>
      <c r="DA13" s="179"/>
      <c r="DC13" s="179"/>
      <c r="DE13" s="179"/>
      <c r="DJ13" s="74"/>
      <c r="DK13" s="74"/>
    </row>
    <row r="14" spans="1:116">
      <c r="B14" s="70" t="str">
        <f t="shared" si="6"/>
        <v/>
      </c>
      <c r="C14" s="71">
        <v>11</v>
      </c>
      <c r="D14" s="72" t="str">
        <f>女子種目選択!B14</f>
        <v/>
      </c>
      <c r="E14" s="117" t="str">
        <f>女子種目選択!C14</f>
        <v/>
      </c>
      <c r="F14" s="118" t="str">
        <f>女子種目選択!D14</f>
        <v/>
      </c>
      <c r="G14" s="119" t="str">
        <f>IF(女子種目選択!E14="","",IF(女子種目選択!E14="コンバインドA","80mハードル",IF(女子種目選択!E14="コンバインドB","走幅跳",女子種目選択!E14)))</f>
        <v/>
      </c>
      <c r="H14" s="111" t="str">
        <f t="shared" si="0"/>
        <v/>
      </c>
      <c r="I14" s="244"/>
      <c r="J14" s="226" t="str">
        <f t="shared" si="7"/>
        <v/>
      </c>
      <c r="K14" s="245"/>
      <c r="L14" s="228" t="str">
        <f t="shared" si="8"/>
        <v/>
      </c>
      <c r="M14" s="246"/>
      <c r="N14" s="242" t="str">
        <f t="shared" si="9"/>
        <v/>
      </c>
      <c r="O14" s="242">
        <f t="shared" si="10"/>
        <v>0</v>
      </c>
      <c r="P14" s="242" t="str">
        <f t="shared" si="11"/>
        <v/>
      </c>
      <c r="Q14" s="242">
        <f t="shared" si="12"/>
        <v>0</v>
      </c>
      <c r="R14" s="242" t="str">
        <f t="shared" si="13"/>
        <v/>
      </c>
      <c r="S14" s="242" t="str">
        <f t="shared" si="14"/>
        <v/>
      </c>
      <c r="T14" s="252" t="str">
        <f t="shared" si="15"/>
        <v>00</v>
      </c>
      <c r="U14" s="252">
        <f t="shared" si="16"/>
        <v>0</v>
      </c>
      <c r="V14" s="274">
        <f t="shared" si="17"/>
        <v>0</v>
      </c>
      <c r="W14" s="252" t="str">
        <f t="shared" si="18"/>
        <v/>
      </c>
      <c r="X14" s="252" t="str">
        <f t="shared" si="19"/>
        <v/>
      </c>
      <c r="Y14" s="252" t="str">
        <f t="shared" si="20"/>
        <v>0</v>
      </c>
      <c r="Z14" s="252" t="str">
        <f t="shared" si="21"/>
        <v/>
      </c>
      <c r="AA14" s="252" t="str">
        <f t="shared" si="22"/>
        <v/>
      </c>
      <c r="AB14" s="252" t="str">
        <f t="shared" si="23"/>
        <v/>
      </c>
      <c r="AC14" s="252" t="str">
        <f t="shared" si="24"/>
        <v>0</v>
      </c>
      <c r="AD14" s="252">
        <f t="shared" si="25"/>
        <v>0</v>
      </c>
      <c r="AE14" s="110" t="str">
        <f>IF(女子種目選択!E14="","",IF(女子種目選択!E14="コンバインドA","走高跳",IF(女子種目選択!E14="コンバインドB","ジャベリックボール投",IF(女子種目選択!F14="","",女子種目選択!F14))))</f>
        <v/>
      </c>
      <c r="AF14" s="73" t="str">
        <f t="shared" si="1"/>
        <v/>
      </c>
      <c r="AG14" s="244"/>
      <c r="AH14" s="226" t="str">
        <f t="shared" si="26"/>
        <v/>
      </c>
      <c r="AI14" s="245"/>
      <c r="AJ14" s="228" t="str">
        <f t="shared" si="27"/>
        <v/>
      </c>
      <c r="AK14" s="246"/>
      <c r="AL14" s="242" t="str">
        <f t="shared" si="28"/>
        <v/>
      </c>
      <c r="AM14" s="242">
        <f t="shared" si="29"/>
        <v>0</v>
      </c>
      <c r="AN14" s="242" t="str">
        <f t="shared" si="30"/>
        <v/>
      </c>
      <c r="AO14" s="242">
        <f t="shared" si="31"/>
        <v>0</v>
      </c>
      <c r="AP14" s="242" t="str">
        <f t="shared" si="32"/>
        <v/>
      </c>
      <c r="AQ14" s="242" t="str">
        <f t="shared" si="33"/>
        <v/>
      </c>
      <c r="AR14" s="252" t="str">
        <f t="shared" si="34"/>
        <v>00</v>
      </c>
      <c r="AS14" s="252">
        <f t="shared" si="35"/>
        <v>0</v>
      </c>
      <c r="AT14" s="274">
        <f t="shared" si="36"/>
        <v>0</v>
      </c>
      <c r="AU14" s="252" t="str">
        <f t="shared" si="37"/>
        <v/>
      </c>
      <c r="AV14" s="252" t="str">
        <f t="shared" si="38"/>
        <v/>
      </c>
      <c r="AW14" s="252" t="str">
        <f t="shared" si="39"/>
        <v>0</v>
      </c>
      <c r="AX14" s="252" t="str">
        <f t="shared" si="40"/>
        <v/>
      </c>
      <c r="AY14" s="252" t="str">
        <f t="shared" si="41"/>
        <v/>
      </c>
      <c r="AZ14" s="252" t="str">
        <f t="shared" si="42"/>
        <v/>
      </c>
      <c r="BA14" s="252" t="str">
        <f t="shared" si="43"/>
        <v>0</v>
      </c>
      <c r="BB14" s="252">
        <f t="shared" si="44"/>
        <v>0</v>
      </c>
      <c r="BC14" s="110" t="str">
        <f>IF(AE14="","",IF(女子種目選択!E14="","""",IF(女子種目選択!E14="コンバインドA",女子種目選択!E14,IF(女子種目選択!E14="コンバインドB",女子種目選択!E14,""))))</f>
        <v/>
      </c>
      <c r="BD14" s="111"/>
      <c r="BE14" s="320" t="str">
        <f t="shared" si="45"/>
        <v/>
      </c>
      <c r="BF14" s="320" t="str">
        <f t="shared" si="46"/>
        <v/>
      </c>
      <c r="BG14" s="321" t="str">
        <f t="shared" si="47"/>
        <v/>
      </c>
      <c r="BH14" s="312" t="str">
        <f t="shared" si="54"/>
        <v/>
      </c>
      <c r="BI14" s="313"/>
      <c r="BJ14" s="99" t="str">
        <f t="shared" si="48"/>
        <v/>
      </c>
      <c r="BK14" s="302" t="e">
        <f t="shared" si="2"/>
        <v>#N/A</v>
      </c>
      <c r="BL14" s="3" t="e">
        <f t="shared" si="3"/>
        <v>#N/A</v>
      </c>
      <c r="BM14" s="302" t="str">
        <f t="shared" si="49"/>
        <v/>
      </c>
      <c r="BN14" s="3" t="str">
        <f t="shared" si="50"/>
        <v/>
      </c>
      <c r="BO14" s="302" t="e">
        <f t="shared" si="4"/>
        <v>#N/A</v>
      </c>
      <c r="BP14" s="3" t="e">
        <f t="shared" si="5"/>
        <v>#N/A</v>
      </c>
      <c r="BQ14" s="302" t="str">
        <f t="shared" si="51"/>
        <v/>
      </c>
      <c r="BT14" s="3"/>
      <c r="BV14" s="358" t="str">
        <f t="shared" si="52"/>
        <v/>
      </c>
      <c r="BW14" s="358" t="str">
        <f t="shared" si="53"/>
        <v/>
      </c>
      <c r="CA14" s="79"/>
      <c r="CB14" s="79"/>
      <c r="CC14" s="179"/>
      <c r="CE14" s="179"/>
      <c r="CG14" s="179"/>
      <c r="CL14" s="74"/>
      <c r="CM14" s="74"/>
      <c r="CY14" s="79"/>
      <c r="CZ14" s="79"/>
      <c r="DA14" s="179"/>
      <c r="DC14" s="179"/>
      <c r="DE14" s="179"/>
      <c r="DJ14" s="74"/>
      <c r="DK14" s="74"/>
    </row>
    <row r="15" spans="1:116">
      <c r="B15" s="70" t="str">
        <f t="shared" si="6"/>
        <v/>
      </c>
      <c r="C15" s="71">
        <v>12</v>
      </c>
      <c r="D15" s="72" t="str">
        <f>女子種目選択!B15</f>
        <v/>
      </c>
      <c r="E15" s="117" t="str">
        <f>女子種目選択!C15</f>
        <v/>
      </c>
      <c r="F15" s="118" t="str">
        <f>女子種目選択!D15</f>
        <v/>
      </c>
      <c r="G15" s="119" t="str">
        <f>IF(女子種目選択!E15="","",IF(女子種目選択!E15="コンバインドA","80mハードル",IF(女子種目選択!E15="コンバインドB","走幅跳",女子種目選択!E15)))</f>
        <v/>
      </c>
      <c r="H15" s="111" t="str">
        <f t="shared" si="0"/>
        <v/>
      </c>
      <c r="I15" s="244"/>
      <c r="J15" s="226" t="str">
        <f t="shared" si="7"/>
        <v/>
      </c>
      <c r="K15" s="245"/>
      <c r="L15" s="228" t="str">
        <f t="shared" si="8"/>
        <v/>
      </c>
      <c r="M15" s="246"/>
      <c r="N15" s="242" t="str">
        <f t="shared" si="9"/>
        <v/>
      </c>
      <c r="O15" s="242">
        <f t="shared" si="10"/>
        <v>0</v>
      </c>
      <c r="P15" s="242" t="str">
        <f t="shared" si="11"/>
        <v/>
      </c>
      <c r="Q15" s="242">
        <f t="shared" si="12"/>
        <v>0</v>
      </c>
      <c r="R15" s="242" t="str">
        <f t="shared" si="13"/>
        <v/>
      </c>
      <c r="S15" s="242" t="str">
        <f t="shared" si="14"/>
        <v/>
      </c>
      <c r="T15" s="252" t="str">
        <f t="shared" si="15"/>
        <v>00</v>
      </c>
      <c r="U15" s="252">
        <f t="shared" si="16"/>
        <v>0</v>
      </c>
      <c r="V15" s="274">
        <f t="shared" si="17"/>
        <v>0</v>
      </c>
      <c r="W15" s="252" t="str">
        <f t="shared" si="18"/>
        <v/>
      </c>
      <c r="X15" s="252" t="str">
        <f t="shared" si="19"/>
        <v/>
      </c>
      <c r="Y15" s="252" t="str">
        <f t="shared" si="20"/>
        <v>0</v>
      </c>
      <c r="Z15" s="252" t="str">
        <f t="shared" si="21"/>
        <v/>
      </c>
      <c r="AA15" s="252" t="str">
        <f t="shared" si="22"/>
        <v/>
      </c>
      <c r="AB15" s="252" t="str">
        <f t="shared" si="23"/>
        <v/>
      </c>
      <c r="AC15" s="252" t="str">
        <f t="shared" si="24"/>
        <v>0</v>
      </c>
      <c r="AD15" s="252">
        <f t="shared" si="25"/>
        <v>0</v>
      </c>
      <c r="AE15" s="110" t="str">
        <f>IF(女子種目選択!E15="","",IF(女子種目選択!E15="コンバインドA","走高跳",IF(女子種目選択!E15="コンバインドB","ジャベリックボール投",IF(女子種目選択!F15="","",女子種目選択!F15))))</f>
        <v/>
      </c>
      <c r="AF15" s="73" t="str">
        <f t="shared" si="1"/>
        <v/>
      </c>
      <c r="AG15" s="244"/>
      <c r="AH15" s="226" t="str">
        <f t="shared" si="26"/>
        <v/>
      </c>
      <c r="AI15" s="245"/>
      <c r="AJ15" s="228" t="str">
        <f t="shared" si="27"/>
        <v/>
      </c>
      <c r="AK15" s="246"/>
      <c r="AL15" s="242" t="str">
        <f t="shared" si="28"/>
        <v/>
      </c>
      <c r="AM15" s="242">
        <f t="shared" si="29"/>
        <v>0</v>
      </c>
      <c r="AN15" s="242" t="str">
        <f t="shared" si="30"/>
        <v/>
      </c>
      <c r="AO15" s="242">
        <f t="shared" si="31"/>
        <v>0</v>
      </c>
      <c r="AP15" s="242" t="str">
        <f t="shared" si="32"/>
        <v/>
      </c>
      <c r="AQ15" s="242" t="str">
        <f t="shared" si="33"/>
        <v/>
      </c>
      <c r="AR15" s="252" t="str">
        <f t="shared" si="34"/>
        <v>00</v>
      </c>
      <c r="AS15" s="252">
        <f t="shared" si="35"/>
        <v>0</v>
      </c>
      <c r="AT15" s="274">
        <f t="shared" si="36"/>
        <v>0</v>
      </c>
      <c r="AU15" s="252" t="str">
        <f t="shared" si="37"/>
        <v/>
      </c>
      <c r="AV15" s="252" t="str">
        <f t="shared" si="38"/>
        <v/>
      </c>
      <c r="AW15" s="252" t="str">
        <f t="shared" si="39"/>
        <v>0</v>
      </c>
      <c r="AX15" s="252" t="str">
        <f t="shared" si="40"/>
        <v/>
      </c>
      <c r="AY15" s="252" t="str">
        <f t="shared" si="41"/>
        <v/>
      </c>
      <c r="AZ15" s="252" t="str">
        <f t="shared" si="42"/>
        <v/>
      </c>
      <c r="BA15" s="252" t="str">
        <f t="shared" si="43"/>
        <v>0</v>
      </c>
      <c r="BB15" s="252">
        <f t="shared" si="44"/>
        <v>0</v>
      </c>
      <c r="BC15" s="110" t="str">
        <f>IF(AE15="","",IF(女子種目選択!E15="","""",IF(女子種目選択!E15="コンバインドA",女子種目選択!E15,IF(女子種目選択!E15="コンバインドB",女子種目選択!E15,""))))</f>
        <v/>
      </c>
      <c r="BD15" s="111"/>
      <c r="BE15" s="320" t="str">
        <f t="shared" si="45"/>
        <v/>
      </c>
      <c r="BF15" s="320" t="str">
        <f t="shared" si="46"/>
        <v/>
      </c>
      <c r="BG15" s="321" t="str">
        <f t="shared" si="47"/>
        <v/>
      </c>
      <c r="BH15" s="312" t="str">
        <f t="shared" si="54"/>
        <v/>
      </c>
      <c r="BI15" s="313"/>
      <c r="BJ15" s="99" t="str">
        <f t="shared" si="48"/>
        <v/>
      </c>
      <c r="BK15" s="302" t="e">
        <f t="shared" si="2"/>
        <v>#N/A</v>
      </c>
      <c r="BL15" s="3" t="e">
        <f t="shared" si="3"/>
        <v>#N/A</v>
      </c>
      <c r="BM15" s="302" t="str">
        <f t="shared" si="49"/>
        <v/>
      </c>
      <c r="BN15" s="3" t="str">
        <f t="shared" si="50"/>
        <v/>
      </c>
      <c r="BO15" s="302" t="e">
        <f t="shared" si="4"/>
        <v>#N/A</v>
      </c>
      <c r="BP15" s="3" t="e">
        <f t="shared" si="5"/>
        <v>#N/A</v>
      </c>
      <c r="BQ15" s="302" t="str">
        <f t="shared" si="51"/>
        <v/>
      </c>
      <c r="BT15" s="3"/>
      <c r="BV15" s="358" t="str">
        <f t="shared" si="52"/>
        <v/>
      </c>
      <c r="BW15" s="358" t="str">
        <f t="shared" si="53"/>
        <v/>
      </c>
      <c r="CA15" s="79"/>
      <c r="CB15" s="79"/>
      <c r="CC15" s="179"/>
      <c r="CE15" s="179"/>
      <c r="CG15" s="179"/>
      <c r="CL15" s="74"/>
      <c r="CM15" s="74"/>
      <c r="CY15" s="79"/>
      <c r="CZ15" s="79"/>
      <c r="DA15" s="179"/>
      <c r="DC15" s="179"/>
      <c r="DE15" s="179"/>
      <c r="DJ15" s="74"/>
      <c r="DK15" s="74"/>
    </row>
    <row r="16" spans="1:116">
      <c r="B16" s="70" t="str">
        <f t="shared" si="6"/>
        <v/>
      </c>
      <c r="C16" s="71">
        <v>13</v>
      </c>
      <c r="D16" s="72" t="str">
        <f>女子種目選択!B16</f>
        <v/>
      </c>
      <c r="E16" s="117" t="str">
        <f>女子種目選択!C16</f>
        <v/>
      </c>
      <c r="F16" s="118" t="str">
        <f>女子種目選択!D16</f>
        <v/>
      </c>
      <c r="G16" s="119" t="str">
        <f>IF(女子種目選択!E16="","",IF(女子種目選択!E16="コンバインドA","80mハードル",IF(女子種目選択!E16="コンバインドB","走幅跳",女子種目選択!E16)))</f>
        <v/>
      </c>
      <c r="H16" s="111" t="str">
        <f t="shared" si="0"/>
        <v/>
      </c>
      <c r="I16" s="244"/>
      <c r="J16" s="226" t="str">
        <f t="shared" si="7"/>
        <v/>
      </c>
      <c r="K16" s="245"/>
      <c r="L16" s="228" t="str">
        <f t="shared" si="8"/>
        <v/>
      </c>
      <c r="M16" s="246"/>
      <c r="N16" s="242" t="str">
        <f t="shared" si="9"/>
        <v/>
      </c>
      <c r="O16" s="242">
        <f t="shared" si="10"/>
        <v>0</v>
      </c>
      <c r="P16" s="242" t="str">
        <f t="shared" si="11"/>
        <v/>
      </c>
      <c r="Q16" s="242">
        <f t="shared" si="12"/>
        <v>0</v>
      </c>
      <c r="R16" s="242" t="str">
        <f t="shared" si="13"/>
        <v/>
      </c>
      <c r="S16" s="242" t="str">
        <f t="shared" si="14"/>
        <v/>
      </c>
      <c r="T16" s="252" t="str">
        <f t="shared" si="15"/>
        <v>00</v>
      </c>
      <c r="U16" s="252">
        <f t="shared" si="16"/>
        <v>0</v>
      </c>
      <c r="V16" s="274">
        <f t="shared" si="17"/>
        <v>0</v>
      </c>
      <c r="W16" s="252" t="str">
        <f t="shared" si="18"/>
        <v/>
      </c>
      <c r="X16" s="252" t="str">
        <f t="shared" si="19"/>
        <v/>
      </c>
      <c r="Y16" s="252" t="str">
        <f t="shared" si="20"/>
        <v>0</v>
      </c>
      <c r="Z16" s="252" t="str">
        <f t="shared" si="21"/>
        <v/>
      </c>
      <c r="AA16" s="252" t="str">
        <f t="shared" si="22"/>
        <v/>
      </c>
      <c r="AB16" s="252" t="str">
        <f t="shared" si="23"/>
        <v/>
      </c>
      <c r="AC16" s="252" t="str">
        <f t="shared" si="24"/>
        <v>0</v>
      </c>
      <c r="AD16" s="252">
        <f t="shared" si="25"/>
        <v>0</v>
      </c>
      <c r="AE16" s="110" t="str">
        <f>IF(女子種目選択!E16="","",IF(女子種目選択!E16="コンバインドA","走高跳",IF(女子種目選択!E16="コンバインドB","ジャベリックボール投",IF(女子種目選択!F16="","",女子種目選択!F16))))</f>
        <v/>
      </c>
      <c r="AF16" s="73" t="str">
        <f t="shared" si="1"/>
        <v/>
      </c>
      <c r="AG16" s="244"/>
      <c r="AH16" s="226" t="str">
        <f t="shared" si="26"/>
        <v/>
      </c>
      <c r="AI16" s="245"/>
      <c r="AJ16" s="228" t="str">
        <f t="shared" si="27"/>
        <v/>
      </c>
      <c r="AK16" s="246"/>
      <c r="AL16" s="242" t="str">
        <f t="shared" si="28"/>
        <v/>
      </c>
      <c r="AM16" s="242">
        <f t="shared" si="29"/>
        <v>0</v>
      </c>
      <c r="AN16" s="242" t="str">
        <f t="shared" si="30"/>
        <v/>
      </c>
      <c r="AO16" s="242">
        <f t="shared" si="31"/>
        <v>0</v>
      </c>
      <c r="AP16" s="242" t="str">
        <f t="shared" si="32"/>
        <v/>
      </c>
      <c r="AQ16" s="242" t="str">
        <f t="shared" si="33"/>
        <v/>
      </c>
      <c r="AR16" s="252" t="str">
        <f t="shared" si="34"/>
        <v>00</v>
      </c>
      <c r="AS16" s="252">
        <f t="shared" si="35"/>
        <v>0</v>
      </c>
      <c r="AT16" s="274">
        <f t="shared" si="36"/>
        <v>0</v>
      </c>
      <c r="AU16" s="252" t="str">
        <f t="shared" si="37"/>
        <v/>
      </c>
      <c r="AV16" s="252" t="str">
        <f t="shared" si="38"/>
        <v/>
      </c>
      <c r="AW16" s="252" t="str">
        <f t="shared" si="39"/>
        <v>0</v>
      </c>
      <c r="AX16" s="252" t="str">
        <f t="shared" si="40"/>
        <v/>
      </c>
      <c r="AY16" s="252" t="str">
        <f t="shared" si="41"/>
        <v/>
      </c>
      <c r="AZ16" s="252" t="str">
        <f t="shared" si="42"/>
        <v/>
      </c>
      <c r="BA16" s="252" t="str">
        <f t="shared" si="43"/>
        <v>0</v>
      </c>
      <c r="BB16" s="252">
        <f t="shared" si="44"/>
        <v>0</v>
      </c>
      <c r="BC16" s="110" t="str">
        <f>IF(AE16="","",IF(女子種目選択!E16="","""",IF(女子種目選択!E16="コンバインドA",女子種目選択!E16,IF(女子種目選択!E16="コンバインドB",女子種目選択!E16,""))))</f>
        <v/>
      </c>
      <c r="BD16" s="111"/>
      <c r="BE16" s="320" t="str">
        <f t="shared" si="45"/>
        <v/>
      </c>
      <c r="BF16" s="320" t="str">
        <f t="shared" si="46"/>
        <v/>
      </c>
      <c r="BG16" s="321" t="str">
        <f t="shared" si="47"/>
        <v/>
      </c>
      <c r="BH16" s="312" t="str">
        <f t="shared" si="54"/>
        <v/>
      </c>
      <c r="BI16" s="313"/>
      <c r="BJ16" s="99" t="str">
        <f t="shared" si="48"/>
        <v/>
      </c>
      <c r="BK16" s="302" t="e">
        <f t="shared" si="2"/>
        <v>#N/A</v>
      </c>
      <c r="BL16" s="3" t="e">
        <f t="shared" si="3"/>
        <v>#N/A</v>
      </c>
      <c r="BM16" s="302" t="str">
        <f t="shared" si="49"/>
        <v/>
      </c>
      <c r="BN16" s="3" t="str">
        <f t="shared" si="50"/>
        <v/>
      </c>
      <c r="BO16" s="302" t="e">
        <f t="shared" si="4"/>
        <v>#N/A</v>
      </c>
      <c r="BP16" s="3" t="e">
        <f t="shared" si="5"/>
        <v>#N/A</v>
      </c>
      <c r="BQ16" s="302" t="str">
        <f t="shared" si="51"/>
        <v/>
      </c>
      <c r="BT16" s="3"/>
      <c r="BV16" s="358" t="str">
        <f t="shared" si="52"/>
        <v/>
      </c>
      <c r="BW16" s="358" t="str">
        <f t="shared" si="53"/>
        <v/>
      </c>
      <c r="CA16" s="79"/>
      <c r="CB16" s="79"/>
      <c r="CC16" s="179"/>
      <c r="CE16" s="179"/>
      <c r="CG16" s="179"/>
      <c r="CL16" s="74"/>
      <c r="CM16" s="74"/>
      <c r="CY16" s="79"/>
      <c r="CZ16" s="79"/>
      <c r="DA16" s="179"/>
      <c r="DC16" s="179"/>
      <c r="DE16" s="179"/>
      <c r="DJ16" s="74"/>
      <c r="DK16" s="74"/>
    </row>
    <row r="17" spans="2:115">
      <c r="B17" s="70" t="str">
        <f t="shared" si="6"/>
        <v/>
      </c>
      <c r="C17" s="71">
        <v>14</v>
      </c>
      <c r="D17" s="72" t="str">
        <f>女子種目選択!B17</f>
        <v/>
      </c>
      <c r="E17" s="117" t="str">
        <f>女子種目選択!C17</f>
        <v/>
      </c>
      <c r="F17" s="118" t="str">
        <f>女子種目選択!D17</f>
        <v/>
      </c>
      <c r="G17" s="119" t="str">
        <f>IF(女子種目選択!E17="","",IF(女子種目選択!E17="コンバインドA","80mハードル",IF(女子種目選択!E17="コンバインドB","走幅跳",女子種目選択!E17)))</f>
        <v/>
      </c>
      <c r="H17" s="111" t="str">
        <f t="shared" si="0"/>
        <v/>
      </c>
      <c r="I17" s="244"/>
      <c r="J17" s="226" t="str">
        <f t="shared" si="7"/>
        <v/>
      </c>
      <c r="K17" s="245"/>
      <c r="L17" s="228" t="str">
        <f t="shared" si="8"/>
        <v/>
      </c>
      <c r="M17" s="246"/>
      <c r="N17" s="242" t="str">
        <f t="shared" si="9"/>
        <v/>
      </c>
      <c r="O17" s="242">
        <f t="shared" si="10"/>
        <v>0</v>
      </c>
      <c r="P17" s="242" t="str">
        <f t="shared" si="11"/>
        <v/>
      </c>
      <c r="Q17" s="242">
        <f t="shared" si="12"/>
        <v>0</v>
      </c>
      <c r="R17" s="242" t="str">
        <f t="shared" si="13"/>
        <v/>
      </c>
      <c r="S17" s="242" t="str">
        <f t="shared" si="14"/>
        <v/>
      </c>
      <c r="T17" s="252" t="str">
        <f t="shared" si="15"/>
        <v>00</v>
      </c>
      <c r="U17" s="252">
        <f t="shared" si="16"/>
        <v>0</v>
      </c>
      <c r="V17" s="274">
        <f t="shared" si="17"/>
        <v>0</v>
      </c>
      <c r="W17" s="252" t="str">
        <f t="shared" si="18"/>
        <v/>
      </c>
      <c r="X17" s="252" t="str">
        <f t="shared" si="19"/>
        <v/>
      </c>
      <c r="Y17" s="252" t="str">
        <f t="shared" si="20"/>
        <v>0</v>
      </c>
      <c r="Z17" s="252" t="str">
        <f t="shared" si="21"/>
        <v/>
      </c>
      <c r="AA17" s="252" t="str">
        <f t="shared" si="22"/>
        <v/>
      </c>
      <c r="AB17" s="252" t="str">
        <f t="shared" si="23"/>
        <v/>
      </c>
      <c r="AC17" s="252" t="str">
        <f t="shared" si="24"/>
        <v>0</v>
      </c>
      <c r="AD17" s="252">
        <f t="shared" si="25"/>
        <v>0</v>
      </c>
      <c r="AE17" s="110" t="str">
        <f>IF(女子種目選択!E17="","",IF(女子種目選択!E17="コンバインドA","走高跳",IF(女子種目選択!E17="コンバインドB","ジャベリックボール投",IF(女子種目選択!F17="","",女子種目選択!F17))))</f>
        <v/>
      </c>
      <c r="AF17" s="73" t="str">
        <f t="shared" si="1"/>
        <v/>
      </c>
      <c r="AG17" s="244"/>
      <c r="AH17" s="226" t="str">
        <f t="shared" si="26"/>
        <v/>
      </c>
      <c r="AI17" s="245"/>
      <c r="AJ17" s="228" t="str">
        <f t="shared" si="27"/>
        <v/>
      </c>
      <c r="AK17" s="246"/>
      <c r="AL17" s="242" t="str">
        <f t="shared" si="28"/>
        <v/>
      </c>
      <c r="AM17" s="242">
        <f t="shared" si="29"/>
        <v>0</v>
      </c>
      <c r="AN17" s="242" t="str">
        <f t="shared" si="30"/>
        <v/>
      </c>
      <c r="AO17" s="242">
        <f t="shared" si="31"/>
        <v>0</v>
      </c>
      <c r="AP17" s="242" t="str">
        <f t="shared" si="32"/>
        <v/>
      </c>
      <c r="AQ17" s="242" t="str">
        <f t="shared" si="33"/>
        <v/>
      </c>
      <c r="AR17" s="252" t="str">
        <f t="shared" si="34"/>
        <v>00</v>
      </c>
      <c r="AS17" s="252">
        <f t="shared" si="35"/>
        <v>0</v>
      </c>
      <c r="AT17" s="274">
        <f t="shared" si="36"/>
        <v>0</v>
      </c>
      <c r="AU17" s="252" t="str">
        <f t="shared" si="37"/>
        <v/>
      </c>
      <c r="AV17" s="252" t="str">
        <f t="shared" si="38"/>
        <v/>
      </c>
      <c r="AW17" s="252" t="str">
        <f t="shared" si="39"/>
        <v>0</v>
      </c>
      <c r="AX17" s="252" t="str">
        <f t="shared" si="40"/>
        <v/>
      </c>
      <c r="AY17" s="252" t="str">
        <f t="shared" si="41"/>
        <v/>
      </c>
      <c r="AZ17" s="252" t="str">
        <f t="shared" si="42"/>
        <v/>
      </c>
      <c r="BA17" s="252" t="str">
        <f t="shared" si="43"/>
        <v>0</v>
      </c>
      <c r="BB17" s="252">
        <f t="shared" si="44"/>
        <v>0</v>
      </c>
      <c r="BC17" s="110" t="str">
        <f>IF(AE17="","",IF(女子種目選択!E17="","""",IF(女子種目選択!E17="コンバインドA",女子種目選択!E17,IF(女子種目選択!E17="コンバインドB",女子種目選択!E17,""))))</f>
        <v/>
      </c>
      <c r="BD17" s="111"/>
      <c r="BE17" s="320" t="str">
        <f t="shared" si="45"/>
        <v/>
      </c>
      <c r="BF17" s="320" t="str">
        <f t="shared" si="46"/>
        <v/>
      </c>
      <c r="BG17" s="321" t="str">
        <f t="shared" si="47"/>
        <v/>
      </c>
      <c r="BH17" s="312" t="str">
        <f t="shared" si="54"/>
        <v/>
      </c>
      <c r="BI17" s="313"/>
      <c r="BJ17" s="99" t="str">
        <f t="shared" si="48"/>
        <v/>
      </c>
      <c r="BK17" s="302" t="e">
        <f t="shared" si="2"/>
        <v>#N/A</v>
      </c>
      <c r="BL17" s="3" t="e">
        <f t="shared" si="3"/>
        <v>#N/A</v>
      </c>
      <c r="BM17" s="302" t="str">
        <f t="shared" si="49"/>
        <v/>
      </c>
      <c r="BN17" s="3" t="str">
        <f t="shared" si="50"/>
        <v/>
      </c>
      <c r="BO17" s="302" t="e">
        <f t="shared" si="4"/>
        <v>#N/A</v>
      </c>
      <c r="BP17" s="3" t="e">
        <f t="shared" si="5"/>
        <v>#N/A</v>
      </c>
      <c r="BQ17" s="302" t="str">
        <f t="shared" si="51"/>
        <v/>
      </c>
      <c r="BT17" s="3"/>
      <c r="BV17" s="358" t="str">
        <f t="shared" si="52"/>
        <v/>
      </c>
      <c r="BW17" s="358" t="str">
        <f t="shared" si="53"/>
        <v/>
      </c>
      <c r="CA17" s="79"/>
      <c r="CB17" s="79"/>
      <c r="CC17" s="179"/>
      <c r="CE17" s="179"/>
      <c r="CG17" s="179"/>
      <c r="CL17" s="74"/>
      <c r="CM17" s="74"/>
      <c r="CY17" s="79"/>
      <c r="CZ17" s="79"/>
      <c r="DA17" s="179"/>
      <c r="DC17" s="179"/>
      <c r="DE17" s="179"/>
      <c r="DJ17" s="74"/>
      <c r="DK17" s="74"/>
    </row>
    <row r="18" spans="2:115">
      <c r="B18" s="70" t="str">
        <f t="shared" si="6"/>
        <v/>
      </c>
      <c r="C18" s="71">
        <v>15</v>
      </c>
      <c r="D18" s="72" t="str">
        <f>女子種目選択!B18</f>
        <v/>
      </c>
      <c r="E18" s="117" t="str">
        <f>女子種目選択!C18</f>
        <v/>
      </c>
      <c r="F18" s="118" t="str">
        <f>女子種目選択!D18</f>
        <v/>
      </c>
      <c r="G18" s="119" t="str">
        <f>IF(女子種目選択!E18="","",IF(女子種目選択!E18="コンバインドA","80mハードル",IF(女子種目選択!E18="コンバインドB","走幅跳",女子種目選択!E18)))</f>
        <v/>
      </c>
      <c r="H18" s="111" t="str">
        <f t="shared" si="0"/>
        <v/>
      </c>
      <c r="I18" s="244"/>
      <c r="J18" s="226" t="str">
        <f t="shared" si="7"/>
        <v/>
      </c>
      <c r="K18" s="245"/>
      <c r="L18" s="228" t="str">
        <f t="shared" si="8"/>
        <v/>
      </c>
      <c r="M18" s="246"/>
      <c r="N18" s="242" t="str">
        <f t="shared" si="9"/>
        <v/>
      </c>
      <c r="O18" s="242">
        <f t="shared" si="10"/>
        <v>0</v>
      </c>
      <c r="P18" s="242" t="str">
        <f t="shared" si="11"/>
        <v/>
      </c>
      <c r="Q18" s="242">
        <f t="shared" si="12"/>
        <v>0</v>
      </c>
      <c r="R18" s="242" t="str">
        <f t="shared" si="13"/>
        <v/>
      </c>
      <c r="S18" s="242" t="str">
        <f t="shared" si="14"/>
        <v/>
      </c>
      <c r="T18" s="252" t="str">
        <f t="shared" si="15"/>
        <v>00</v>
      </c>
      <c r="U18" s="252">
        <f t="shared" si="16"/>
        <v>0</v>
      </c>
      <c r="V18" s="274">
        <f t="shared" si="17"/>
        <v>0</v>
      </c>
      <c r="W18" s="252" t="str">
        <f t="shared" si="18"/>
        <v/>
      </c>
      <c r="X18" s="252" t="str">
        <f t="shared" si="19"/>
        <v/>
      </c>
      <c r="Y18" s="252" t="str">
        <f t="shared" si="20"/>
        <v>0</v>
      </c>
      <c r="Z18" s="252" t="str">
        <f t="shared" si="21"/>
        <v/>
      </c>
      <c r="AA18" s="252" t="str">
        <f t="shared" si="22"/>
        <v/>
      </c>
      <c r="AB18" s="252" t="str">
        <f t="shared" si="23"/>
        <v/>
      </c>
      <c r="AC18" s="252" t="str">
        <f t="shared" si="24"/>
        <v>0</v>
      </c>
      <c r="AD18" s="252">
        <f t="shared" si="25"/>
        <v>0</v>
      </c>
      <c r="AE18" s="110" t="str">
        <f>IF(女子種目選択!E18="","",IF(女子種目選択!E18="コンバインドA","走高跳",IF(女子種目選択!E18="コンバインドB","ジャベリックボール投",IF(女子種目選択!F18="","",女子種目選択!F18))))</f>
        <v/>
      </c>
      <c r="AF18" s="73" t="str">
        <f t="shared" si="1"/>
        <v/>
      </c>
      <c r="AG18" s="244"/>
      <c r="AH18" s="226" t="str">
        <f t="shared" si="26"/>
        <v/>
      </c>
      <c r="AI18" s="245"/>
      <c r="AJ18" s="228" t="str">
        <f t="shared" si="27"/>
        <v/>
      </c>
      <c r="AK18" s="246"/>
      <c r="AL18" s="242" t="str">
        <f t="shared" si="28"/>
        <v/>
      </c>
      <c r="AM18" s="242">
        <f t="shared" si="29"/>
        <v>0</v>
      </c>
      <c r="AN18" s="242" t="str">
        <f t="shared" si="30"/>
        <v/>
      </c>
      <c r="AO18" s="242">
        <f t="shared" si="31"/>
        <v>0</v>
      </c>
      <c r="AP18" s="242" t="str">
        <f t="shared" si="32"/>
        <v/>
      </c>
      <c r="AQ18" s="242" t="str">
        <f t="shared" si="33"/>
        <v/>
      </c>
      <c r="AR18" s="252" t="str">
        <f t="shared" si="34"/>
        <v>00</v>
      </c>
      <c r="AS18" s="252">
        <f t="shared" si="35"/>
        <v>0</v>
      </c>
      <c r="AT18" s="274">
        <f t="shared" si="36"/>
        <v>0</v>
      </c>
      <c r="AU18" s="252" t="str">
        <f t="shared" si="37"/>
        <v/>
      </c>
      <c r="AV18" s="252" t="str">
        <f t="shared" si="38"/>
        <v/>
      </c>
      <c r="AW18" s="252" t="str">
        <f t="shared" si="39"/>
        <v>0</v>
      </c>
      <c r="AX18" s="252" t="str">
        <f t="shared" si="40"/>
        <v/>
      </c>
      <c r="AY18" s="252" t="str">
        <f t="shared" si="41"/>
        <v/>
      </c>
      <c r="AZ18" s="252" t="str">
        <f t="shared" si="42"/>
        <v/>
      </c>
      <c r="BA18" s="252" t="str">
        <f t="shared" si="43"/>
        <v>0</v>
      </c>
      <c r="BB18" s="252">
        <f t="shared" si="44"/>
        <v>0</v>
      </c>
      <c r="BC18" s="110" t="str">
        <f>IF(AE18="","",IF(女子種目選択!E18="","""",IF(女子種目選択!E18="コンバインドA",女子種目選択!E18,IF(女子種目選択!E18="コンバインドB",女子種目選択!E18,""))))</f>
        <v/>
      </c>
      <c r="BD18" s="111"/>
      <c r="BE18" s="320" t="str">
        <f t="shared" si="45"/>
        <v/>
      </c>
      <c r="BF18" s="320" t="str">
        <f t="shared" si="46"/>
        <v/>
      </c>
      <c r="BG18" s="321" t="str">
        <f t="shared" si="47"/>
        <v/>
      </c>
      <c r="BH18" s="312" t="str">
        <f t="shared" si="54"/>
        <v/>
      </c>
      <c r="BI18" s="313"/>
      <c r="BJ18" s="99" t="str">
        <f t="shared" si="48"/>
        <v/>
      </c>
      <c r="BK18" s="302" t="e">
        <f t="shared" si="2"/>
        <v>#N/A</v>
      </c>
      <c r="BL18" s="3" t="e">
        <f t="shared" si="3"/>
        <v>#N/A</v>
      </c>
      <c r="BM18" s="302" t="str">
        <f t="shared" si="49"/>
        <v/>
      </c>
      <c r="BN18" s="3" t="str">
        <f t="shared" si="50"/>
        <v/>
      </c>
      <c r="BO18" s="302" t="e">
        <f t="shared" si="4"/>
        <v>#N/A</v>
      </c>
      <c r="BP18" s="3" t="e">
        <f t="shared" si="5"/>
        <v>#N/A</v>
      </c>
      <c r="BQ18" s="302" t="str">
        <f t="shared" si="51"/>
        <v/>
      </c>
      <c r="BT18" s="3"/>
      <c r="BV18" s="358" t="str">
        <f t="shared" si="52"/>
        <v/>
      </c>
      <c r="BW18" s="358" t="str">
        <f t="shared" si="53"/>
        <v/>
      </c>
      <c r="CA18" s="79"/>
      <c r="CB18" s="79"/>
      <c r="CC18" s="179"/>
      <c r="CE18" s="179"/>
      <c r="CG18" s="179"/>
      <c r="CL18" s="74"/>
      <c r="CM18" s="74"/>
      <c r="CY18" s="79"/>
      <c r="CZ18" s="79"/>
      <c r="DA18" s="179"/>
      <c r="DC18" s="179"/>
      <c r="DE18" s="179"/>
      <c r="DJ18" s="74"/>
      <c r="DK18" s="74"/>
    </row>
    <row r="19" spans="2:115">
      <c r="B19" s="70" t="str">
        <f t="shared" si="6"/>
        <v/>
      </c>
      <c r="C19" s="71">
        <v>16</v>
      </c>
      <c r="D19" s="72" t="str">
        <f>女子種目選択!B19</f>
        <v/>
      </c>
      <c r="E19" s="117" t="str">
        <f>女子種目選択!C19</f>
        <v/>
      </c>
      <c r="F19" s="118" t="str">
        <f>女子種目選択!D19</f>
        <v/>
      </c>
      <c r="G19" s="119" t="str">
        <f>IF(女子種目選択!E19="","",IF(女子種目選択!E19="コンバインドA","80mハードル",IF(女子種目選択!E19="コンバインドB","走幅跳",女子種目選択!E19)))</f>
        <v/>
      </c>
      <c r="H19" s="111" t="str">
        <f t="shared" si="0"/>
        <v/>
      </c>
      <c r="I19" s="244"/>
      <c r="J19" s="226" t="str">
        <f t="shared" si="7"/>
        <v/>
      </c>
      <c r="K19" s="245"/>
      <c r="L19" s="228" t="str">
        <f t="shared" si="8"/>
        <v/>
      </c>
      <c r="M19" s="246"/>
      <c r="N19" s="242" t="str">
        <f t="shared" si="9"/>
        <v/>
      </c>
      <c r="O19" s="242">
        <f t="shared" si="10"/>
        <v>0</v>
      </c>
      <c r="P19" s="242" t="str">
        <f t="shared" si="11"/>
        <v/>
      </c>
      <c r="Q19" s="242">
        <f t="shared" si="12"/>
        <v>0</v>
      </c>
      <c r="R19" s="242" t="str">
        <f t="shared" si="13"/>
        <v/>
      </c>
      <c r="S19" s="242" t="str">
        <f t="shared" si="14"/>
        <v/>
      </c>
      <c r="T19" s="252" t="str">
        <f t="shared" si="15"/>
        <v>00</v>
      </c>
      <c r="U19" s="252">
        <f t="shared" si="16"/>
        <v>0</v>
      </c>
      <c r="V19" s="274">
        <f t="shared" si="17"/>
        <v>0</v>
      </c>
      <c r="W19" s="252" t="str">
        <f t="shared" si="18"/>
        <v/>
      </c>
      <c r="X19" s="252" t="str">
        <f t="shared" si="19"/>
        <v/>
      </c>
      <c r="Y19" s="252" t="str">
        <f t="shared" si="20"/>
        <v>0</v>
      </c>
      <c r="Z19" s="252" t="str">
        <f t="shared" si="21"/>
        <v/>
      </c>
      <c r="AA19" s="252" t="str">
        <f t="shared" si="22"/>
        <v/>
      </c>
      <c r="AB19" s="252" t="str">
        <f t="shared" si="23"/>
        <v/>
      </c>
      <c r="AC19" s="252" t="str">
        <f t="shared" si="24"/>
        <v>0</v>
      </c>
      <c r="AD19" s="252">
        <f t="shared" si="25"/>
        <v>0</v>
      </c>
      <c r="AE19" s="110" t="str">
        <f>IF(女子種目選択!E19="","",IF(女子種目選択!E19="コンバインドA","走高跳",IF(女子種目選択!E19="コンバインドB","ジャベリックボール投",IF(女子種目選択!F19="","",女子種目選択!F19))))</f>
        <v/>
      </c>
      <c r="AF19" s="73" t="str">
        <f t="shared" si="1"/>
        <v/>
      </c>
      <c r="AG19" s="244"/>
      <c r="AH19" s="226" t="str">
        <f t="shared" si="26"/>
        <v/>
      </c>
      <c r="AI19" s="245"/>
      <c r="AJ19" s="228" t="str">
        <f t="shared" si="27"/>
        <v/>
      </c>
      <c r="AK19" s="246"/>
      <c r="AL19" s="242" t="str">
        <f t="shared" si="28"/>
        <v/>
      </c>
      <c r="AM19" s="242">
        <f t="shared" si="29"/>
        <v>0</v>
      </c>
      <c r="AN19" s="242" t="str">
        <f t="shared" si="30"/>
        <v/>
      </c>
      <c r="AO19" s="242">
        <f t="shared" si="31"/>
        <v>0</v>
      </c>
      <c r="AP19" s="242" t="str">
        <f t="shared" si="32"/>
        <v/>
      </c>
      <c r="AQ19" s="242" t="str">
        <f t="shared" si="33"/>
        <v/>
      </c>
      <c r="AR19" s="252" t="str">
        <f t="shared" si="34"/>
        <v>00</v>
      </c>
      <c r="AS19" s="252">
        <f t="shared" si="35"/>
        <v>0</v>
      </c>
      <c r="AT19" s="274">
        <f t="shared" si="36"/>
        <v>0</v>
      </c>
      <c r="AU19" s="252" t="str">
        <f t="shared" si="37"/>
        <v/>
      </c>
      <c r="AV19" s="252" t="str">
        <f t="shared" si="38"/>
        <v/>
      </c>
      <c r="AW19" s="252" t="str">
        <f t="shared" si="39"/>
        <v>0</v>
      </c>
      <c r="AX19" s="252" t="str">
        <f t="shared" si="40"/>
        <v/>
      </c>
      <c r="AY19" s="252" t="str">
        <f t="shared" si="41"/>
        <v/>
      </c>
      <c r="AZ19" s="252" t="str">
        <f t="shared" si="42"/>
        <v/>
      </c>
      <c r="BA19" s="252" t="str">
        <f t="shared" si="43"/>
        <v>0</v>
      </c>
      <c r="BB19" s="252">
        <f t="shared" si="44"/>
        <v>0</v>
      </c>
      <c r="BC19" s="110" t="str">
        <f>IF(AE19="","",IF(女子種目選択!E19="","""",IF(女子種目選択!E19="コンバインドA",女子種目選択!E19,IF(女子種目選択!E19="コンバインドB",女子種目選択!E19,""))))</f>
        <v/>
      </c>
      <c r="BD19" s="111"/>
      <c r="BE19" s="320" t="str">
        <f t="shared" si="45"/>
        <v/>
      </c>
      <c r="BF19" s="320" t="str">
        <f t="shared" si="46"/>
        <v/>
      </c>
      <c r="BG19" s="321" t="str">
        <f t="shared" si="47"/>
        <v/>
      </c>
      <c r="BH19" s="312" t="str">
        <f t="shared" si="54"/>
        <v/>
      </c>
      <c r="BI19" s="313"/>
      <c r="BJ19" s="99" t="str">
        <f t="shared" si="48"/>
        <v/>
      </c>
      <c r="BK19" s="302" t="e">
        <f t="shared" si="2"/>
        <v>#N/A</v>
      </c>
      <c r="BL19" s="3" t="e">
        <f t="shared" si="3"/>
        <v>#N/A</v>
      </c>
      <c r="BM19" s="302" t="str">
        <f t="shared" si="49"/>
        <v/>
      </c>
      <c r="BN19" s="3" t="str">
        <f t="shared" si="50"/>
        <v/>
      </c>
      <c r="BO19" s="302" t="e">
        <f t="shared" si="4"/>
        <v>#N/A</v>
      </c>
      <c r="BP19" s="3" t="e">
        <f t="shared" si="5"/>
        <v>#N/A</v>
      </c>
      <c r="BQ19" s="302" t="str">
        <f t="shared" si="51"/>
        <v/>
      </c>
      <c r="BT19" s="3"/>
      <c r="BV19" s="358" t="str">
        <f t="shared" si="52"/>
        <v/>
      </c>
      <c r="BW19" s="358" t="str">
        <f t="shared" si="53"/>
        <v/>
      </c>
      <c r="CA19" s="79"/>
      <c r="CB19" s="79"/>
      <c r="CC19" s="179"/>
      <c r="CE19" s="179"/>
      <c r="CG19" s="179"/>
      <c r="CL19" s="74"/>
      <c r="CM19" s="74"/>
      <c r="CY19" s="79"/>
      <c r="CZ19" s="79"/>
      <c r="DA19" s="179"/>
      <c r="DC19" s="179"/>
      <c r="DE19" s="179"/>
      <c r="DJ19" s="74"/>
      <c r="DK19" s="74"/>
    </row>
    <row r="20" spans="2:115">
      <c r="B20" s="70" t="str">
        <f t="shared" si="6"/>
        <v/>
      </c>
      <c r="C20" s="71">
        <v>17</v>
      </c>
      <c r="D20" s="72" t="str">
        <f>女子種目選択!B20</f>
        <v/>
      </c>
      <c r="E20" s="117" t="str">
        <f>女子種目選択!C20</f>
        <v/>
      </c>
      <c r="F20" s="118" t="str">
        <f>女子種目選択!D20</f>
        <v/>
      </c>
      <c r="G20" s="119" t="str">
        <f>IF(女子種目選択!E20="","",IF(女子種目選択!E20="コンバインドA","80mハードル",IF(女子種目選択!E20="コンバインドB","走幅跳",女子種目選択!E20)))</f>
        <v/>
      </c>
      <c r="H20" s="111" t="str">
        <f t="shared" si="0"/>
        <v/>
      </c>
      <c r="I20" s="244"/>
      <c r="J20" s="226" t="str">
        <f t="shared" si="7"/>
        <v/>
      </c>
      <c r="K20" s="245"/>
      <c r="L20" s="228" t="str">
        <f t="shared" si="8"/>
        <v/>
      </c>
      <c r="M20" s="246"/>
      <c r="N20" s="242" t="str">
        <f t="shared" si="9"/>
        <v/>
      </c>
      <c r="O20" s="242">
        <f t="shared" si="10"/>
        <v>0</v>
      </c>
      <c r="P20" s="242" t="str">
        <f t="shared" si="11"/>
        <v/>
      </c>
      <c r="Q20" s="242">
        <f t="shared" si="12"/>
        <v>0</v>
      </c>
      <c r="R20" s="242" t="str">
        <f t="shared" si="13"/>
        <v/>
      </c>
      <c r="S20" s="242" t="str">
        <f t="shared" si="14"/>
        <v/>
      </c>
      <c r="T20" s="252" t="str">
        <f t="shared" si="15"/>
        <v>00</v>
      </c>
      <c r="U20" s="252">
        <f t="shared" si="16"/>
        <v>0</v>
      </c>
      <c r="V20" s="274">
        <f t="shared" si="17"/>
        <v>0</v>
      </c>
      <c r="W20" s="252" t="str">
        <f t="shared" si="18"/>
        <v/>
      </c>
      <c r="X20" s="252" t="str">
        <f t="shared" si="19"/>
        <v/>
      </c>
      <c r="Y20" s="252" t="str">
        <f t="shared" si="20"/>
        <v>0</v>
      </c>
      <c r="Z20" s="252" t="str">
        <f t="shared" si="21"/>
        <v/>
      </c>
      <c r="AA20" s="252" t="str">
        <f t="shared" si="22"/>
        <v/>
      </c>
      <c r="AB20" s="252" t="str">
        <f t="shared" si="23"/>
        <v/>
      </c>
      <c r="AC20" s="252" t="str">
        <f t="shared" si="24"/>
        <v>0</v>
      </c>
      <c r="AD20" s="252">
        <f t="shared" si="25"/>
        <v>0</v>
      </c>
      <c r="AE20" s="110" t="str">
        <f>IF(女子種目選択!E20="","",IF(女子種目選択!E20="コンバインドA","走高跳",IF(女子種目選択!E20="コンバインドB","ジャベリックボール投",IF(女子種目選択!F20="","",女子種目選択!F20))))</f>
        <v/>
      </c>
      <c r="AF20" s="73" t="str">
        <f t="shared" si="1"/>
        <v/>
      </c>
      <c r="AG20" s="244"/>
      <c r="AH20" s="226" t="str">
        <f t="shared" si="26"/>
        <v/>
      </c>
      <c r="AI20" s="245"/>
      <c r="AJ20" s="228" t="str">
        <f t="shared" si="27"/>
        <v/>
      </c>
      <c r="AK20" s="246"/>
      <c r="AL20" s="242" t="str">
        <f t="shared" si="28"/>
        <v/>
      </c>
      <c r="AM20" s="242">
        <f t="shared" si="29"/>
        <v>0</v>
      </c>
      <c r="AN20" s="242" t="str">
        <f t="shared" si="30"/>
        <v/>
      </c>
      <c r="AO20" s="242">
        <f t="shared" si="31"/>
        <v>0</v>
      </c>
      <c r="AP20" s="242" t="str">
        <f t="shared" si="32"/>
        <v/>
      </c>
      <c r="AQ20" s="242" t="str">
        <f t="shared" si="33"/>
        <v/>
      </c>
      <c r="AR20" s="252" t="str">
        <f t="shared" si="34"/>
        <v>00</v>
      </c>
      <c r="AS20" s="252">
        <f t="shared" si="35"/>
        <v>0</v>
      </c>
      <c r="AT20" s="274">
        <f t="shared" si="36"/>
        <v>0</v>
      </c>
      <c r="AU20" s="252" t="str">
        <f t="shared" si="37"/>
        <v/>
      </c>
      <c r="AV20" s="252" t="str">
        <f t="shared" si="38"/>
        <v/>
      </c>
      <c r="AW20" s="252" t="str">
        <f t="shared" si="39"/>
        <v>0</v>
      </c>
      <c r="AX20" s="252" t="str">
        <f t="shared" si="40"/>
        <v/>
      </c>
      <c r="AY20" s="252" t="str">
        <f t="shared" si="41"/>
        <v/>
      </c>
      <c r="AZ20" s="252" t="str">
        <f t="shared" si="42"/>
        <v/>
      </c>
      <c r="BA20" s="252" t="str">
        <f t="shared" si="43"/>
        <v>0</v>
      </c>
      <c r="BB20" s="252">
        <f t="shared" si="44"/>
        <v>0</v>
      </c>
      <c r="BC20" s="110" t="str">
        <f>IF(AE20="","",IF(女子種目選択!E20="","""",IF(女子種目選択!E20="コンバインドA",女子種目選択!E20,IF(女子種目選択!E20="コンバインドB",女子種目選択!E20,""))))</f>
        <v/>
      </c>
      <c r="BD20" s="111"/>
      <c r="BE20" s="320" t="str">
        <f t="shared" si="45"/>
        <v/>
      </c>
      <c r="BF20" s="320" t="str">
        <f t="shared" si="46"/>
        <v/>
      </c>
      <c r="BG20" s="321" t="str">
        <f t="shared" si="47"/>
        <v/>
      </c>
      <c r="BH20" s="312" t="str">
        <f t="shared" si="54"/>
        <v/>
      </c>
      <c r="BI20" s="313"/>
      <c r="BJ20" s="99" t="str">
        <f t="shared" si="48"/>
        <v/>
      </c>
      <c r="BK20" s="302" t="e">
        <f t="shared" si="2"/>
        <v>#N/A</v>
      </c>
      <c r="BL20" s="3" t="e">
        <f t="shared" si="3"/>
        <v>#N/A</v>
      </c>
      <c r="BM20" s="302" t="str">
        <f t="shared" si="49"/>
        <v/>
      </c>
      <c r="BN20" s="3" t="str">
        <f t="shared" si="50"/>
        <v/>
      </c>
      <c r="BO20" s="302" t="e">
        <f t="shared" si="4"/>
        <v>#N/A</v>
      </c>
      <c r="BP20" s="3" t="e">
        <f t="shared" si="5"/>
        <v>#N/A</v>
      </c>
      <c r="BQ20" s="302" t="str">
        <f t="shared" si="51"/>
        <v/>
      </c>
      <c r="BT20" s="3"/>
      <c r="BV20" s="358" t="str">
        <f t="shared" si="52"/>
        <v/>
      </c>
      <c r="BW20" s="358" t="str">
        <f t="shared" si="53"/>
        <v/>
      </c>
      <c r="CA20" s="79"/>
      <c r="CB20" s="79"/>
      <c r="CC20" s="179"/>
      <c r="CE20" s="179"/>
      <c r="CG20" s="179"/>
      <c r="CL20" s="74"/>
      <c r="CM20" s="74"/>
      <c r="CY20" s="79"/>
      <c r="CZ20" s="79"/>
      <c r="DA20" s="179"/>
      <c r="DC20" s="179"/>
      <c r="DE20" s="179"/>
      <c r="DJ20" s="74"/>
      <c r="DK20" s="74"/>
    </row>
    <row r="21" spans="2:115">
      <c r="B21" s="70" t="str">
        <f t="shared" si="6"/>
        <v/>
      </c>
      <c r="C21" s="71">
        <v>18</v>
      </c>
      <c r="D21" s="72" t="str">
        <f>女子種目選択!B21</f>
        <v/>
      </c>
      <c r="E21" s="117" t="str">
        <f>女子種目選択!C21</f>
        <v/>
      </c>
      <c r="F21" s="118" t="str">
        <f>女子種目選択!D21</f>
        <v/>
      </c>
      <c r="G21" s="119" t="str">
        <f>IF(女子種目選択!E21="","",IF(女子種目選択!E21="コンバインドA","80mハードル",IF(女子種目選択!E21="コンバインドB","走幅跳",女子種目選択!E21)))</f>
        <v/>
      </c>
      <c r="H21" s="111" t="str">
        <f t="shared" si="0"/>
        <v/>
      </c>
      <c r="I21" s="244"/>
      <c r="J21" s="226" t="str">
        <f t="shared" si="7"/>
        <v/>
      </c>
      <c r="K21" s="245"/>
      <c r="L21" s="228" t="str">
        <f t="shared" si="8"/>
        <v/>
      </c>
      <c r="M21" s="246"/>
      <c r="N21" s="242" t="str">
        <f t="shared" si="9"/>
        <v/>
      </c>
      <c r="O21" s="242">
        <f t="shared" si="10"/>
        <v>0</v>
      </c>
      <c r="P21" s="242" t="str">
        <f t="shared" si="11"/>
        <v/>
      </c>
      <c r="Q21" s="242">
        <f t="shared" si="12"/>
        <v>0</v>
      </c>
      <c r="R21" s="242" t="str">
        <f t="shared" si="13"/>
        <v/>
      </c>
      <c r="S21" s="242" t="str">
        <f t="shared" si="14"/>
        <v/>
      </c>
      <c r="T21" s="252" t="str">
        <f t="shared" si="15"/>
        <v>00</v>
      </c>
      <c r="U21" s="252">
        <f t="shared" si="16"/>
        <v>0</v>
      </c>
      <c r="V21" s="274">
        <f t="shared" si="17"/>
        <v>0</v>
      </c>
      <c r="W21" s="252" t="str">
        <f t="shared" si="18"/>
        <v/>
      </c>
      <c r="X21" s="252" t="str">
        <f t="shared" si="19"/>
        <v/>
      </c>
      <c r="Y21" s="252" t="str">
        <f t="shared" si="20"/>
        <v>0</v>
      </c>
      <c r="Z21" s="252" t="str">
        <f t="shared" si="21"/>
        <v/>
      </c>
      <c r="AA21" s="252" t="str">
        <f t="shared" si="22"/>
        <v/>
      </c>
      <c r="AB21" s="252" t="str">
        <f t="shared" si="23"/>
        <v/>
      </c>
      <c r="AC21" s="252" t="str">
        <f t="shared" si="24"/>
        <v>0</v>
      </c>
      <c r="AD21" s="252">
        <f t="shared" si="25"/>
        <v>0</v>
      </c>
      <c r="AE21" s="110" t="str">
        <f>IF(女子種目選択!E21="","",IF(女子種目選択!E21="コンバインドA","走高跳",IF(女子種目選択!E21="コンバインドB","ジャベリックボール投",IF(女子種目選択!F21="","",女子種目選択!F21))))</f>
        <v/>
      </c>
      <c r="AF21" s="73" t="str">
        <f t="shared" si="1"/>
        <v/>
      </c>
      <c r="AG21" s="244"/>
      <c r="AH21" s="226" t="str">
        <f t="shared" si="26"/>
        <v/>
      </c>
      <c r="AI21" s="245"/>
      <c r="AJ21" s="228" t="str">
        <f t="shared" si="27"/>
        <v/>
      </c>
      <c r="AK21" s="246"/>
      <c r="AL21" s="242" t="str">
        <f t="shared" si="28"/>
        <v/>
      </c>
      <c r="AM21" s="242">
        <f t="shared" si="29"/>
        <v>0</v>
      </c>
      <c r="AN21" s="242" t="str">
        <f t="shared" si="30"/>
        <v/>
      </c>
      <c r="AO21" s="242">
        <f t="shared" si="31"/>
        <v>0</v>
      </c>
      <c r="AP21" s="242" t="str">
        <f t="shared" si="32"/>
        <v/>
      </c>
      <c r="AQ21" s="242" t="str">
        <f t="shared" si="33"/>
        <v/>
      </c>
      <c r="AR21" s="252" t="str">
        <f t="shared" si="34"/>
        <v>00</v>
      </c>
      <c r="AS21" s="252">
        <f t="shared" si="35"/>
        <v>0</v>
      </c>
      <c r="AT21" s="274">
        <f t="shared" si="36"/>
        <v>0</v>
      </c>
      <c r="AU21" s="252" t="str">
        <f t="shared" si="37"/>
        <v/>
      </c>
      <c r="AV21" s="252" t="str">
        <f t="shared" si="38"/>
        <v/>
      </c>
      <c r="AW21" s="252" t="str">
        <f t="shared" si="39"/>
        <v>0</v>
      </c>
      <c r="AX21" s="252" t="str">
        <f t="shared" si="40"/>
        <v/>
      </c>
      <c r="AY21" s="252" t="str">
        <f t="shared" si="41"/>
        <v/>
      </c>
      <c r="AZ21" s="252" t="str">
        <f t="shared" si="42"/>
        <v/>
      </c>
      <c r="BA21" s="252" t="str">
        <f t="shared" si="43"/>
        <v>0</v>
      </c>
      <c r="BB21" s="252">
        <f t="shared" si="44"/>
        <v>0</v>
      </c>
      <c r="BC21" s="110" t="str">
        <f>IF(AE21="","",IF(女子種目選択!E21="","""",IF(女子種目選択!E21="コンバインドA",女子種目選択!E21,IF(女子種目選択!E21="コンバインドB",女子種目選択!E21,""))))</f>
        <v/>
      </c>
      <c r="BD21" s="111"/>
      <c r="BE21" s="320" t="str">
        <f t="shared" si="45"/>
        <v/>
      </c>
      <c r="BF21" s="320" t="str">
        <f t="shared" si="46"/>
        <v/>
      </c>
      <c r="BG21" s="321" t="str">
        <f t="shared" si="47"/>
        <v/>
      </c>
      <c r="BH21" s="312" t="str">
        <f t="shared" si="54"/>
        <v/>
      </c>
      <c r="BI21" s="313"/>
      <c r="BJ21" s="99" t="str">
        <f t="shared" si="48"/>
        <v/>
      </c>
      <c r="BK21" s="302" t="e">
        <f t="shared" si="2"/>
        <v>#N/A</v>
      </c>
      <c r="BL21" s="3" t="e">
        <f t="shared" si="3"/>
        <v>#N/A</v>
      </c>
      <c r="BM21" s="302" t="str">
        <f t="shared" si="49"/>
        <v/>
      </c>
      <c r="BN21" s="3" t="str">
        <f t="shared" si="50"/>
        <v/>
      </c>
      <c r="BO21" s="302" t="e">
        <f t="shared" si="4"/>
        <v>#N/A</v>
      </c>
      <c r="BP21" s="3" t="e">
        <f t="shared" si="5"/>
        <v>#N/A</v>
      </c>
      <c r="BQ21" s="302" t="str">
        <f t="shared" si="51"/>
        <v/>
      </c>
      <c r="BT21" s="3"/>
      <c r="BV21" s="358" t="str">
        <f t="shared" si="52"/>
        <v/>
      </c>
      <c r="BW21" s="358" t="str">
        <f t="shared" si="53"/>
        <v/>
      </c>
      <c r="CA21" s="79"/>
      <c r="CB21" s="79"/>
      <c r="CC21" s="179"/>
      <c r="CE21" s="179"/>
      <c r="CG21" s="179"/>
      <c r="CL21" s="74"/>
      <c r="CM21" s="74"/>
      <c r="CY21" s="79"/>
      <c r="CZ21" s="79"/>
      <c r="DA21" s="179"/>
      <c r="DC21" s="179"/>
      <c r="DE21" s="179"/>
      <c r="DJ21" s="74"/>
      <c r="DK21" s="74"/>
    </row>
    <row r="22" spans="2:115">
      <c r="B22" s="70" t="str">
        <f t="shared" si="6"/>
        <v/>
      </c>
      <c r="C22" s="71">
        <v>19</v>
      </c>
      <c r="D22" s="72" t="str">
        <f>女子種目選択!B22</f>
        <v/>
      </c>
      <c r="E22" s="117" t="str">
        <f>女子種目選択!C22</f>
        <v/>
      </c>
      <c r="F22" s="118" t="str">
        <f>女子種目選択!D22</f>
        <v/>
      </c>
      <c r="G22" s="119" t="str">
        <f>IF(女子種目選択!E22="","",IF(女子種目選択!E22="コンバインドA","80mハードル",IF(女子種目選択!E22="コンバインドB","走幅跳",女子種目選択!E22)))</f>
        <v/>
      </c>
      <c r="H22" s="111" t="str">
        <f t="shared" si="0"/>
        <v/>
      </c>
      <c r="I22" s="244"/>
      <c r="J22" s="226" t="str">
        <f t="shared" si="7"/>
        <v/>
      </c>
      <c r="K22" s="245"/>
      <c r="L22" s="228" t="str">
        <f t="shared" si="8"/>
        <v/>
      </c>
      <c r="M22" s="246"/>
      <c r="N22" s="242" t="str">
        <f t="shared" si="9"/>
        <v/>
      </c>
      <c r="O22" s="242">
        <f t="shared" si="10"/>
        <v>0</v>
      </c>
      <c r="P22" s="242" t="str">
        <f t="shared" si="11"/>
        <v/>
      </c>
      <c r="Q22" s="242">
        <f t="shared" si="12"/>
        <v>0</v>
      </c>
      <c r="R22" s="242" t="str">
        <f t="shared" si="13"/>
        <v/>
      </c>
      <c r="S22" s="242" t="str">
        <f t="shared" si="14"/>
        <v/>
      </c>
      <c r="T22" s="252" t="str">
        <f t="shared" si="15"/>
        <v>00</v>
      </c>
      <c r="U22" s="252">
        <f t="shared" si="16"/>
        <v>0</v>
      </c>
      <c r="V22" s="274">
        <f t="shared" si="17"/>
        <v>0</v>
      </c>
      <c r="W22" s="252" t="str">
        <f t="shared" si="18"/>
        <v/>
      </c>
      <c r="X22" s="252" t="str">
        <f t="shared" si="19"/>
        <v/>
      </c>
      <c r="Y22" s="252" t="str">
        <f t="shared" si="20"/>
        <v>0</v>
      </c>
      <c r="Z22" s="252" t="str">
        <f t="shared" si="21"/>
        <v/>
      </c>
      <c r="AA22" s="252" t="str">
        <f t="shared" si="22"/>
        <v/>
      </c>
      <c r="AB22" s="252" t="str">
        <f t="shared" si="23"/>
        <v/>
      </c>
      <c r="AC22" s="252" t="str">
        <f t="shared" si="24"/>
        <v>0</v>
      </c>
      <c r="AD22" s="252">
        <f t="shared" si="25"/>
        <v>0</v>
      </c>
      <c r="AE22" s="110" t="str">
        <f>IF(女子種目選択!E22="","",IF(女子種目選択!E22="コンバインドA","走高跳",IF(女子種目選択!E22="コンバインドB","ジャベリックボール投",IF(女子種目選択!F22="","",女子種目選択!F22))))</f>
        <v/>
      </c>
      <c r="AF22" s="73" t="str">
        <f t="shared" si="1"/>
        <v/>
      </c>
      <c r="AG22" s="244"/>
      <c r="AH22" s="226" t="str">
        <f t="shared" si="26"/>
        <v/>
      </c>
      <c r="AI22" s="245"/>
      <c r="AJ22" s="228" t="str">
        <f t="shared" si="27"/>
        <v/>
      </c>
      <c r="AK22" s="246"/>
      <c r="AL22" s="242" t="str">
        <f t="shared" si="28"/>
        <v/>
      </c>
      <c r="AM22" s="242">
        <f t="shared" si="29"/>
        <v>0</v>
      </c>
      <c r="AN22" s="242" t="str">
        <f t="shared" si="30"/>
        <v/>
      </c>
      <c r="AO22" s="242">
        <f t="shared" si="31"/>
        <v>0</v>
      </c>
      <c r="AP22" s="242" t="str">
        <f t="shared" si="32"/>
        <v/>
      </c>
      <c r="AQ22" s="242" t="str">
        <f t="shared" si="33"/>
        <v/>
      </c>
      <c r="AR22" s="252" t="str">
        <f t="shared" si="34"/>
        <v>00</v>
      </c>
      <c r="AS22" s="252">
        <f t="shared" si="35"/>
        <v>0</v>
      </c>
      <c r="AT22" s="274">
        <f t="shared" si="36"/>
        <v>0</v>
      </c>
      <c r="AU22" s="252" t="str">
        <f t="shared" si="37"/>
        <v/>
      </c>
      <c r="AV22" s="252" t="str">
        <f t="shared" si="38"/>
        <v/>
      </c>
      <c r="AW22" s="252" t="str">
        <f t="shared" si="39"/>
        <v>0</v>
      </c>
      <c r="AX22" s="252" t="str">
        <f t="shared" si="40"/>
        <v/>
      </c>
      <c r="AY22" s="252" t="str">
        <f t="shared" si="41"/>
        <v/>
      </c>
      <c r="AZ22" s="252" t="str">
        <f t="shared" si="42"/>
        <v/>
      </c>
      <c r="BA22" s="252" t="str">
        <f t="shared" si="43"/>
        <v>0</v>
      </c>
      <c r="BB22" s="252">
        <f t="shared" si="44"/>
        <v>0</v>
      </c>
      <c r="BC22" s="110" t="str">
        <f>IF(AE22="","",IF(女子種目選択!E22="","""",IF(女子種目選択!E22="コンバインドA",女子種目選択!E22,IF(女子種目選択!E22="コンバインドB",女子種目選択!E22,""))))</f>
        <v/>
      </c>
      <c r="BD22" s="111"/>
      <c r="BE22" s="320" t="str">
        <f t="shared" si="45"/>
        <v/>
      </c>
      <c r="BF22" s="320" t="str">
        <f t="shared" si="46"/>
        <v/>
      </c>
      <c r="BG22" s="321" t="str">
        <f t="shared" si="47"/>
        <v/>
      </c>
      <c r="BH22" s="312" t="str">
        <f t="shared" si="54"/>
        <v/>
      </c>
      <c r="BI22" s="313"/>
      <c r="BJ22" s="99" t="str">
        <f t="shared" si="48"/>
        <v/>
      </c>
      <c r="BK22" s="302" t="e">
        <f t="shared" si="2"/>
        <v>#N/A</v>
      </c>
      <c r="BL22" s="3" t="e">
        <f t="shared" si="3"/>
        <v>#N/A</v>
      </c>
      <c r="BM22" s="302" t="str">
        <f t="shared" si="49"/>
        <v/>
      </c>
      <c r="BN22" s="3" t="str">
        <f t="shared" si="50"/>
        <v/>
      </c>
      <c r="BO22" s="302" t="e">
        <f t="shared" si="4"/>
        <v>#N/A</v>
      </c>
      <c r="BP22" s="3" t="e">
        <f t="shared" si="5"/>
        <v>#N/A</v>
      </c>
      <c r="BQ22" s="302" t="str">
        <f t="shared" si="51"/>
        <v/>
      </c>
      <c r="BT22" s="3"/>
      <c r="BV22" s="358" t="str">
        <f t="shared" si="52"/>
        <v/>
      </c>
      <c r="BW22" s="358" t="str">
        <f t="shared" si="53"/>
        <v/>
      </c>
      <c r="CA22" s="79"/>
      <c r="CB22" s="79"/>
      <c r="CC22" s="179"/>
      <c r="CE22" s="179"/>
      <c r="CG22" s="179"/>
      <c r="CL22" s="74"/>
      <c r="CM22" s="74"/>
      <c r="CY22" s="79"/>
      <c r="CZ22" s="79"/>
      <c r="DA22" s="179"/>
      <c r="DC22" s="179"/>
      <c r="DE22" s="179"/>
      <c r="DJ22" s="74"/>
      <c r="DK22" s="74"/>
    </row>
    <row r="23" spans="2:115">
      <c r="B23" s="70" t="str">
        <f t="shared" si="6"/>
        <v/>
      </c>
      <c r="C23" s="71">
        <v>20</v>
      </c>
      <c r="D23" s="72" t="str">
        <f>女子種目選択!B23</f>
        <v/>
      </c>
      <c r="E23" s="117" t="str">
        <f>女子種目選択!C23</f>
        <v/>
      </c>
      <c r="F23" s="118" t="str">
        <f>女子種目選択!D23</f>
        <v/>
      </c>
      <c r="G23" s="119" t="str">
        <f>IF(女子種目選択!E23="","",IF(女子種目選択!E23="コンバインドA","80mハードル",IF(女子種目選択!E23="コンバインドB","走幅跳",女子種目選択!E23)))</f>
        <v/>
      </c>
      <c r="H23" s="111" t="str">
        <f t="shared" si="0"/>
        <v/>
      </c>
      <c r="I23" s="244"/>
      <c r="J23" s="226" t="str">
        <f t="shared" si="7"/>
        <v/>
      </c>
      <c r="K23" s="245"/>
      <c r="L23" s="228" t="str">
        <f t="shared" si="8"/>
        <v/>
      </c>
      <c r="M23" s="246"/>
      <c r="N23" s="242" t="str">
        <f t="shared" si="9"/>
        <v/>
      </c>
      <c r="O23" s="242">
        <f t="shared" si="10"/>
        <v>0</v>
      </c>
      <c r="P23" s="242" t="str">
        <f t="shared" si="11"/>
        <v/>
      </c>
      <c r="Q23" s="242">
        <f t="shared" si="12"/>
        <v>0</v>
      </c>
      <c r="R23" s="242" t="str">
        <f t="shared" si="13"/>
        <v/>
      </c>
      <c r="S23" s="242" t="str">
        <f t="shared" si="14"/>
        <v/>
      </c>
      <c r="T23" s="252" t="str">
        <f t="shared" si="15"/>
        <v>00</v>
      </c>
      <c r="U23" s="252">
        <f t="shared" si="16"/>
        <v>0</v>
      </c>
      <c r="V23" s="274">
        <f t="shared" si="17"/>
        <v>0</v>
      </c>
      <c r="W23" s="252" t="str">
        <f t="shared" si="18"/>
        <v/>
      </c>
      <c r="X23" s="252" t="str">
        <f t="shared" si="19"/>
        <v/>
      </c>
      <c r="Y23" s="252" t="str">
        <f t="shared" si="20"/>
        <v>0</v>
      </c>
      <c r="Z23" s="252" t="str">
        <f t="shared" si="21"/>
        <v/>
      </c>
      <c r="AA23" s="252" t="str">
        <f t="shared" si="22"/>
        <v/>
      </c>
      <c r="AB23" s="252" t="str">
        <f t="shared" si="23"/>
        <v/>
      </c>
      <c r="AC23" s="252" t="str">
        <f t="shared" si="24"/>
        <v>0</v>
      </c>
      <c r="AD23" s="252">
        <f t="shared" si="25"/>
        <v>0</v>
      </c>
      <c r="AE23" s="110" t="str">
        <f>IF(女子種目選択!E23="","",IF(女子種目選択!E23="コンバインドA","走高跳",IF(女子種目選択!E23="コンバインドB","ジャベリックボール投",IF(女子種目選択!F23="","",女子種目選択!F23))))</f>
        <v/>
      </c>
      <c r="AF23" s="73" t="str">
        <f t="shared" si="1"/>
        <v/>
      </c>
      <c r="AG23" s="244"/>
      <c r="AH23" s="226" t="str">
        <f t="shared" si="26"/>
        <v/>
      </c>
      <c r="AI23" s="245"/>
      <c r="AJ23" s="228" t="str">
        <f t="shared" si="27"/>
        <v/>
      </c>
      <c r="AK23" s="246"/>
      <c r="AL23" s="242" t="str">
        <f t="shared" si="28"/>
        <v/>
      </c>
      <c r="AM23" s="242">
        <f t="shared" si="29"/>
        <v>0</v>
      </c>
      <c r="AN23" s="242" t="str">
        <f t="shared" si="30"/>
        <v/>
      </c>
      <c r="AO23" s="242">
        <f t="shared" si="31"/>
        <v>0</v>
      </c>
      <c r="AP23" s="242" t="str">
        <f t="shared" si="32"/>
        <v/>
      </c>
      <c r="AQ23" s="242" t="str">
        <f t="shared" si="33"/>
        <v/>
      </c>
      <c r="AR23" s="252" t="str">
        <f t="shared" si="34"/>
        <v>00</v>
      </c>
      <c r="AS23" s="252">
        <f t="shared" si="35"/>
        <v>0</v>
      </c>
      <c r="AT23" s="274">
        <f t="shared" si="36"/>
        <v>0</v>
      </c>
      <c r="AU23" s="252" t="str">
        <f t="shared" si="37"/>
        <v/>
      </c>
      <c r="AV23" s="252" t="str">
        <f t="shared" si="38"/>
        <v/>
      </c>
      <c r="AW23" s="252" t="str">
        <f t="shared" si="39"/>
        <v>0</v>
      </c>
      <c r="AX23" s="252" t="str">
        <f t="shared" si="40"/>
        <v/>
      </c>
      <c r="AY23" s="252" t="str">
        <f t="shared" si="41"/>
        <v/>
      </c>
      <c r="AZ23" s="252" t="str">
        <f t="shared" si="42"/>
        <v/>
      </c>
      <c r="BA23" s="252" t="str">
        <f t="shared" si="43"/>
        <v>0</v>
      </c>
      <c r="BB23" s="252">
        <f t="shared" si="44"/>
        <v>0</v>
      </c>
      <c r="BC23" s="110" t="str">
        <f>IF(AE23="","",IF(女子種目選択!E23="","""",IF(女子種目選択!E23="コンバインドA",女子種目選択!E23,IF(女子種目選択!E23="コンバインドB",女子種目選択!E23,""))))</f>
        <v/>
      </c>
      <c r="BD23" s="111"/>
      <c r="BE23" s="320" t="str">
        <f t="shared" si="45"/>
        <v/>
      </c>
      <c r="BF23" s="320" t="str">
        <f t="shared" si="46"/>
        <v/>
      </c>
      <c r="BG23" s="321" t="str">
        <f t="shared" si="47"/>
        <v/>
      </c>
      <c r="BH23" s="312" t="str">
        <f t="shared" si="54"/>
        <v/>
      </c>
      <c r="BI23" s="313"/>
      <c r="BJ23" s="99" t="str">
        <f t="shared" si="48"/>
        <v/>
      </c>
      <c r="BK23" s="302" t="e">
        <f t="shared" si="2"/>
        <v>#N/A</v>
      </c>
      <c r="BL23" s="3" t="e">
        <f t="shared" si="3"/>
        <v>#N/A</v>
      </c>
      <c r="BM23" s="302" t="str">
        <f t="shared" si="49"/>
        <v/>
      </c>
      <c r="BN23" s="3" t="str">
        <f t="shared" si="50"/>
        <v/>
      </c>
      <c r="BO23" s="302" t="e">
        <f t="shared" si="4"/>
        <v>#N/A</v>
      </c>
      <c r="BP23" s="3" t="e">
        <f t="shared" si="5"/>
        <v>#N/A</v>
      </c>
      <c r="BQ23" s="302" t="str">
        <f t="shared" si="51"/>
        <v/>
      </c>
      <c r="BT23" s="3"/>
      <c r="BV23" s="358" t="str">
        <f t="shared" si="52"/>
        <v/>
      </c>
      <c r="BW23" s="358" t="str">
        <f t="shared" si="53"/>
        <v/>
      </c>
      <c r="CA23" s="79"/>
      <c r="CB23" s="79"/>
      <c r="CC23" s="179"/>
      <c r="CE23" s="179"/>
      <c r="CG23" s="179"/>
      <c r="CL23" s="74"/>
      <c r="CM23" s="74"/>
      <c r="CY23" s="79"/>
      <c r="CZ23" s="79"/>
      <c r="DA23" s="179"/>
      <c r="DC23" s="179"/>
      <c r="DE23" s="179"/>
      <c r="DJ23" s="74"/>
      <c r="DK23" s="74"/>
    </row>
    <row r="24" spans="2:115">
      <c r="B24" s="70" t="str">
        <f t="shared" si="6"/>
        <v/>
      </c>
      <c r="C24" s="71">
        <v>21</v>
      </c>
      <c r="D24" s="72" t="str">
        <f>女子種目選択!B24</f>
        <v/>
      </c>
      <c r="E24" s="117" t="str">
        <f>女子種目選択!C24</f>
        <v/>
      </c>
      <c r="F24" s="118" t="str">
        <f>女子種目選択!D24</f>
        <v/>
      </c>
      <c r="G24" s="119" t="str">
        <f>IF(女子種目選択!E24="","",IF(女子種目選択!E24="コンバインドA","80mハードル",IF(女子種目選択!E24="コンバインドB","走幅跳",女子種目選択!E24)))</f>
        <v/>
      </c>
      <c r="H24" s="111" t="str">
        <f t="shared" si="0"/>
        <v/>
      </c>
      <c r="I24" s="244"/>
      <c r="J24" s="226" t="str">
        <f t="shared" si="7"/>
        <v/>
      </c>
      <c r="K24" s="245"/>
      <c r="L24" s="228" t="str">
        <f t="shared" si="8"/>
        <v/>
      </c>
      <c r="M24" s="246"/>
      <c r="N24" s="242" t="str">
        <f t="shared" si="9"/>
        <v/>
      </c>
      <c r="O24" s="242">
        <f t="shared" si="10"/>
        <v>0</v>
      </c>
      <c r="P24" s="242" t="str">
        <f t="shared" si="11"/>
        <v/>
      </c>
      <c r="Q24" s="242">
        <f t="shared" si="12"/>
        <v>0</v>
      </c>
      <c r="R24" s="242" t="str">
        <f t="shared" si="13"/>
        <v/>
      </c>
      <c r="S24" s="242" t="str">
        <f t="shared" si="14"/>
        <v/>
      </c>
      <c r="T24" s="252" t="str">
        <f t="shared" si="15"/>
        <v>00</v>
      </c>
      <c r="U24" s="252">
        <f t="shared" si="16"/>
        <v>0</v>
      </c>
      <c r="V24" s="274">
        <f t="shared" si="17"/>
        <v>0</v>
      </c>
      <c r="W24" s="252" t="str">
        <f t="shared" si="18"/>
        <v/>
      </c>
      <c r="X24" s="252" t="str">
        <f t="shared" si="19"/>
        <v/>
      </c>
      <c r="Y24" s="252" t="str">
        <f t="shared" si="20"/>
        <v>0</v>
      </c>
      <c r="Z24" s="252" t="str">
        <f t="shared" si="21"/>
        <v/>
      </c>
      <c r="AA24" s="252" t="str">
        <f t="shared" si="22"/>
        <v/>
      </c>
      <c r="AB24" s="252" t="str">
        <f t="shared" si="23"/>
        <v/>
      </c>
      <c r="AC24" s="252" t="str">
        <f t="shared" si="24"/>
        <v>0</v>
      </c>
      <c r="AD24" s="252">
        <f t="shared" si="25"/>
        <v>0</v>
      </c>
      <c r="AE24" s="110" t="str">
        <f>IF(女子種目選択!E24="","",IF(女子種目選択!E24="コンバインドA","走高跳",IF(女子種目選択!E24="コンバインドB","ジャベリックボール投",IF(女子種目選択!F24="","",女子種目選択!F24))))</f>
        <v/>
      </c>
      <c r="AF24" s="73" t="str">
        <f t="shared" si="1"/>
        <v/>
      </c>
      <c r="AG24" s="244"/>
      <c r="AH24" s="226" t="str">
        <f t="shared" si="26"/>
        <v/>
      </c>
      <c r="AI24" s="245"/>
      <c r="AJ24" s="228" t="str">
        <f t="shared" si="27"/>
        <v/>
      </c>
      <c r="AK24" s="246"/>
      <c r="AL24" s="242" t="str">
        <f t="shared" si="28"/>
        <v/>
      </c>
      <c r="AM24" s="242">
        <f t="shared" si="29"/>
        <v>0</v>
      </c>
      <c r="AN24" s="242" t="str">
        <f t="shared" si="30"/>
        <v/>
      </c>
      <c r="AO24" s="242">
        <f t="shared" si="31"/>
        <v>0</v>
      </c>
      <c r="AP24" s="242" t="str">
        <f t="shared" si="32"/>
        <v/>
      </c>
      <c r="AQ24" s="242" t="str">
        <f t="shared" si="33"/>
        <v/>
      </c>
      <c r="AR24" s="252" t="str">
        <f t="shared" si="34"/>
        <v>00</v>
      </c>
      <c r="AS24" s="252">
        <f t="shared" si="35"/>
        <v>0</v>
      </c>
      <c r="AT24" s="274">
        <f t="shared" si="36"/>
        <v>0</v>
      </c>
      <c r="AU24" s="252" t="str">
        <f t="shared" si="37"/>
        <v/>
      </c>
      <c r="AV24" s="252" t="str">
        <f t="shared" si="38"/>
        <v/>
      </c>
      <c r="AW24" s="252" t="str">
        <f t="shared" si="39"/>
        <v>0</v>
      </c>
      <c r="AX24" s="252" t="str">
        <f t="shared" si="40"/>
        <v/>
      </c>
      <c r="AY24" s="252" t="str">
        <f t="shared" si="41"/>
        <v/>
      </c>
      <c r="AZ24" s="252" t="str">
        <f t="shared" si="42"/>
        <v/>
      </c>
      <c r="BA24" s="252" t="str">
        <f t="shared" si="43"/>
        <v>0</v>
      </c>
      <c r="BB24" s="252">
        <f t="shared" si="44"/>
        <v>0</v>
      </c>
      <c r="BC24" s="110" t="str">
        <f>IF(AE24="","",IF(女子種目選択!E24="","""",IF(女子種目選択!E24="コンバインドA",女子種目選択!E24,IF(女子種目選択!E24="コンバインドB",女子種目選択!E24,""))))</f>
        <v/>
      </c>
      <c r="BD24" s="111"/>
      <c r="BE24" s="320" t="str">
        <f t="shared" si="45"/>
        <v/>
      </c>
      <c r="BF24" s="320" t="str">
        <f t="shared" si="46"/>
        <v/>
      </c>
      <c r="BG24" s="321" t="str">
        <f t="shared" si="47"/>
        <v/>
      </c>
      <c r="BH24" s="312" t="str">
        <f t="shared" si="54"/>
        <v/>
      </c>
      <c r="BI24" s="313"/>
      <c r="BJ24" s="99" t="str">
        <f t="shared" si="48"/>
        <v/>
      </c>
      <c r="BK24" s="302" t="e">
        <f t="shared" si="2"/>
        <v>#N/A</v>
      </c>
      <c r="BL24" s="3" t="e">
        <f t="shared" si="3"/>
        <v>#N/A</v>
      </c>
      <c r="BM24" s="302" t="str">
        <f t="shared" si="49"/>
        <v/>
      </c>
      <c r="BN24" s="3" t="str">
        <f t="shared" si="50"/>
        <v/>
      </c>
      <c r="BO24" s="302" t="e">
        <f t="shared" si="4"/>
        <v>#N/A</v>
      </c>
      <c r="BP24" s="3" t="e">
        <f t="shared" si="5"/>
        <v>#N/A</v>
      </c>
      <c r="BQ24" s="302" t="str">
        <f t="shared" si="51"/>
        <v/>
      </c>
      <c r="BT24" s="3"/>
      <c r="BV24" s="358" t="str">
        <f t="shared" si="52"/>
        <v/>
      </c>
      <c r="BW24" s="358" t="str">
        <f t="shared" si="53"/>
        <v/>
      </c>
      <c r="CA24" s="79"/>
      <c r="CB24" s="79"/>
      <c r="CC24" s="179"/>
      <c r="CE24" s="179"/>
      <c r="CG24" s="179"/>
      <c r="CL24" s="74"/>
      <c r="CM24" s="74"/>
      <c r="CY24" s="79"/>
      <c r="CZ24" s="79"/>
      <c r="DA24" s="179"/>
      <c r="DC24" s="179"/>
      <c r="DE24" s="179"/>
      <c r="DJ24" s="74"/>
      <c r="DK24" s="74"/>
    </row>
    <row r="25" spans="2:115">
      <c r="B25" s="70" t="str">
        <f t="shared" si="6"/>
        <v/>
      </c>
      <c r="C25" s="71">
        <v>22</v>
      </c>
      <c r="D25" s="72" t="str">
        <f>女子種目選択!B25</f>
        <v/>
      </c>
      <c r="E25" s="117" t="str">
        <f>女子種目選択!C25</f>
        <v/>
      </c>
      <c r="F25" s="118" t="str">
        <f>女子種目選択!D25</f>
        <v/>
      </c>
      <c r="G25" s="119" t="str">
        <f>IF(女子種目選択!E25="","",IF(女子種目選択!E25="コンバインドA","80mハードル",IF(女子種目選択!E25="コンバインドB","走幅跳",女子種目選択!E25)))</f>
        <v/>
      </c>
      <c r="H25" s="111" t="str">
        <f t="shared" si="0"/>
        <v/>
      </c>
      <c r="I25" s="244"/>
      <c r="J25" s="226" t="str">
        <f t="shared" si="7"/>
        <v/>
      </c>
      <c r="K25" s="245"/>
      <c r="L25" s="228" t="str">
        <f t="shared" si="8"/>
        <v/>
      </c>
      <c r="M25" s="246"/>
      <c r="N25" s="242" t="str">
        <f t="shared" si="9"/>
        <v/>
      </c>
      <c r="O25" s="242">
        <f t="shared" si="10"/>
        <v>0</v>
      </c>
      <c r="P25" s="242" t="str">
        <f t="shared" si="11"/>
        <v/>
      </c>
      <c r="Q25" s="242">
        <f t="shared" si="12"/>
        <v>0</v>
      </c>
      <c r="R25" s="242" t="str">
        <f t="shared" si="13"/>
        <v/>
      </c>
      <c r="S25" s="242" t="str">
        <f t="shared" si="14"/>
        <v/>
      </c>
      <c r="T25" s="252" t="str">
        <f t="shared" si="15"/>
        <v>00</v>
      </c>
      <c r="U25" s="252">
        <f t="shared" si="16"/>
        <v>0</v>
      </c>
      <c r="V25" s="274">
        <f t="shared" si="17"/>
        <v>0</v>
      </c>
      <c r="W25" s="252" t="str">
        <f t="shared" si="18"/>
        <v/>
      </c>
      <c r="X25" s="252" t="str">
        <f t="shared" si="19"/>
        <v/>
      </c>
      <c r="Y25" s="252" t="str">
        <f t="shared" si="20"/>
        <v>0</v>
      </c>
      <c r="Z25" s="252" t="str">
        <f t="shared" si="21"/>
        <v/>
      </c>
      <c r="AA25" s="252" t="str">
        <f t="shared" si="22"/>
        <v/>
      </c>
      <c r="AB25" s="252" t="str">
        <f t="shared" si="23"/>
        <v/>
      </c>
      <c r="AC25" s="252" t="str">
        <f t="shared" si="24"/>
        <v>0</v>
      </c>
      <c r="AD25" s="252">
        <f t="shared" si="25"/>
        <v>0</v>
      </c>
      <c r="AE25" s="110" t="str">
        <f>IF(女子種目選択!E25="","",IF(女子種目選択!E25="コンバインドA","走高跳",IF(女子種目選択!E25="コンバインドB","ジャベリックボール投",IF(女子種目選択!F25="","",女子種目選択!F25))))</f>
        <v/>
      </c>
      <c r="AF25" s="73" t="str">
        <f t="shared" si="1"/>
        <v/>
      </c>
      <c r="AG25" s="244"/>
      <c r="AH25" s="226" t="str">
        <f t="shared" si="26"/>
        <v/>
      </c>
      <c r="AI25" s="245"/>
      <c r="AJ25" s="228" t="str">
        <f t="shared" si="27"/>
        <v/>
      </c>
      <c r="AK25" s="246"/>
      <c r="AL25" s="242" t="str">
        <f t="shared" si="28"/>
        <v/>
      </c>
      <c r="AM25" s="242">
        <f t="shared" si="29"/>
        <v>0</v>
      </c>
      <c r="AN25" s="242" t="str">
        <f t="shared" si="30"/>
        <v/>
      </c>
      <c r="AO25" s="242">
        <f t="shared" si="31"/>
        <v>0</v>
      </c>
      <c r="AP25" s="242" t="str">
        <f t="shared" si="32"/>
        <v/>
      </c>
      <c r="AQ25" s="242" t="str">
        <f t="shared" si="33"/>
        <v/>
      </c>
      <c r="AR25" s="252" t="str">
        <f t="shared" si="34"/>
        <v>00</v>
      </c>
      <c r="AS25" s="252">
        <f t="shared" si="35"/>
        <v>0</v>
      </c>
      <c r="AT25" s="274">
        <f t="shared" si="36"/>
        <v>0</v>
      </c>
      <c r="AU25" s="252" t="str">
        <f t="shared" si="37"/>
        <v/>
      </c>
      <c r="AV25" s="252" t="str">
        <f t="shared" si="38"/>
        <v/>
      </c>
      <c r="AW25" s="252" t="str">
        <f t="shared" si="39"/>
        <v>0</v>
      </c>
      <c r="AX25" s="252" t="str">
        <f t="shared" si="40"/>
        <v/>
      </c>
      <c r="AY25" s="252" t="str">
        <f t="shared" si="41"/>
        <v/>
      </c>
      <c r="AZ25" s="252" t="str">
        <f t="shared" si="42"/>
        <v/>
      </c>
      <c r="BA25" s="252" t="str">
        <f t="shared" si="43"/>
        <v>0</v>
      </c>
      <c r="BB25" s="252">
        <f t="shared" si="44"/>
        <v>0</v>
      </c>
      <c r="BC25" s="110" t="str">
        <f>IF(AE25="","",IF(女子種目選択!E25="","""",IF(女子種目選択!E25="コンバインドA",女子種目選択!E25,IF(女子種目選択!E25="コンバインドB",女子種目選択!E25,""))))</f>
        <v/>
      </c>
      <c r="BD25" s="111"/>
      <c r="BE25" s="320" t="str">
        <f t="shared" si="45"/>
        <v/>
      </c>
      <c r="BF25" s="320" t="str">
        <f t="shared" si="46"/>
        <v/>
      </c>
      <c r="BG25" s="321" t="str">
        <f t="shared" si="47"/>
        <v/>
      </c>
      <c r="BH25" s="312" t="str">
        <f t="shared" si="54"/>
        <v/>
      </c>
      <c r="BI25" s="313"/>
      <c r="BJ25" s="99" t="str">
        <f t="shared" si="48"/>
        <v/>
      </c>
      <c r="BK25" s="302" t="e">
        <f t="shared" si="2"/>
        <v>#N/A</v>
      </c>
      <c r="BL25" s="3" t="e">
        <f t="shared" si="3"/>
        <v>#N/A</v>
      </c>
      <c r="BM25" s="302" t="str">
        <f t="shared" si="49"/>
        <v/>
      </c>
      <c r="BN25" s="3" t="str">
        <f t="shared" si="50"/>
        <v/>
      </c>
      <c r="BO25" s="302" t="e">
        <f t="shared" si="4"/>
        <v>#N/A</v>
      </c>
      <c r="BP25" s="3" t="e">
        <f t="shared" si="5"/>
        <v>#N/A</v>
      </c>
      <c r="BQ25" s="302" t="str">
        <f t="shared" si="51"/>
        <v/>
      </c>
      <c r="BT25" s="3"/>
      <c r="BV25" s="358" t="str">
        <f t="shared" si="52"/>
        <v/>
      </c>
      <c r="BW25" s="358" t="str">
        <f t="shared" si="53"/>
        <v/>
      </c>
      <c r="CA25" s="79"/>
      <c r="CB25" s="79"/>
      <c r="CC25" s="179"/>
      <c r="CE25" s="179"/>
      <c r="CG25" s="179"/>
      <c r="CL25" s="74"/>
      <c r="CM25" s="74"/>
      <c r="CY25" s="79"/>
      <c r="CZ25" s="79"/>
      <c r="DA25" s="179"/>
      <c r="DC25" s="179"/>
      <c r="DE25" s="179"/>
      <c r="DJ25" s="74"/>
      <c r="DK25" s="74"/>
    </row>
    <row r="26" spans="2:115">
      <c r="B26" s="70" t="str">
        <f t="shared" si="6"/>
        <v/>
      </c>
      <c r="C26" s="71">
        <v>23</v>
      </c>
      <c r="D26" s="72" t="str">
        <f>女子種目選択!B26</f>
        <v/>
      </c>
      <c r="E26" s="117" t="str">
        <f>女子種目選択!C26</f>
        <v/>
      </c>
      <c r="F26" s="118" t="str">
        <f>女子種目選択!D26</f>
        <v/>
      </c>
      <c r="G26" s="119" t="str">
        <f>IF(女子種目選択!E26="","",IF(女子種目選択!E26="コンバインドA","80mハードル",IF(女子種目選択!E26="コンバインドB","走幅跳",女子種目選択!E26)))</f>
        <v/>
      </c>
      <c r="H26" s="111" t="str">
        <f t="shared" si="0"/>
        <v/>
      </c>
      <c r="I26" s="244"/>
      <c r="J26" s="226" t="str">
        <f t="shared" si="7"/>
        <v/>
      </c>
      <c r="K26" s="245"/>
      <c r="L26" s="228" t="str">
        <f t="shared" si="8"/>
        <v/>
      </c>
      <c r="M26" s="246"/>
      <c r="N26" s="242" t="str">
        <f t="shared" si="9"/>
        <v/>
      </c>
      <c r="O26" s="242">
        <f t="shared" si="10"/>
        <v>0</v>
      </c>
      <c r="P26" s="242" t="str">
        <f t="shared" si="11"/>
        <v/>
      </c>
      <c r="Q26" s="242">
        <f t="shared" si="12"/>
        <v>0</v>
      </c>
      <c r="R26" s="242" t="str">
        <f t="shared" si="13"/>
        <v/>
      </c>
      <c r="S26" s="242" t="str">
        <f t="shared" si="14"/>
        <v/>
      </c>
      <c r="T26" s="252" t="str">
        <f t="shared" si="15"/>
        <v>00</v>
      </c>
      <c r="U26" s="252">
        <f t="shared" si="16"/>
        <v>0</v>
      </c>
      <c r="V26" s="274">
        <f t="shared" si="17"/>
        <v>0</v>
      </c>
      <c r="W26" s="252" t="str">
        <f t="shared" si="18"/>
        <v/>
      </c>
      <c r="X26" s="252" t="str">
        <f t="shared" si="19"/>
        <v/>
      </c>
      <c r="Y26" s="252" t="str">
        <f t="shared" si="20"/>
        <v>0</v>
      </c>
      <c r="Z26" s="252" t="str">
        <f t="shared" si="21"/>
        <v/>
      </c>
      <c r="AA26" s="252" t="str">
        <f t="shared" si="22"/>
        <v/>
      </c>
      <c r="AB26" s="252" t="str">
        <f t="shared" si="23"/>
        <v/>
      </c>
      <c r="AC26" s="252" t="str">
        <f t="shared" si="24"/>
        <v>0</v>
      </c>
      <c r="AD26" s="252">
        <f t="shared" si="25"/>
        <v>0</v>
      </c>
      <c r="AE26" s="110" t="str">
        <f>IF(女子種目選択!E26="","",IF(女子種目選択!E26="コンバインドA","走高跳",IF(女子種目選択!E26="コンバインドB","ジャベリックボール投",IF(女子種目選択!F26="","",女子種目選択!F26))))</f>
        <v/>
      </c>
      <c r="AF26" s="73" t="str">
        <f t="shared" si="1"/>
        <v/>
      </c>
      <c r="AG26" s="244"/>
      <c r="AH26" s="226" t="str">
        <f t="shared" si="26"/>
        <v/>
      </c>
      <c r="AI26" s="245"/>
      <c r="AJ26" s="228" t="str">
        <f t="shared" si="27"/>
        <v/>
      </c>
      <c r="AK26" s="246"/>
      <c r="AL26" s="242" t="str">
        <f t="shared" si="28"/>
        <v/>
      </c>
      <c r="AM26" s="242">
        <f t="shared" si="29"/>
        <v>0</v>
      </c>
      <c r="AN26" s="242" t="str">
        <f t="shared" si="30"/>
        <v/>
      </c>
      <c r="AO26" s="242">
        <f t="shared" si="31"/>
        <v>0</v>
      </c>
      <c r="AP26" s="242" t="str">
        <f t="shared" si="32"/>
        <v/>
      </c>
      <c r="AQ26" s="242" t="str">
        <f t="shared" si="33"/>
        <v/>
      </c>
      <c r="AR26" s="252" t="str">
        <f t="shared" si="34"/>
        <v>00</v>
      </c>
      <c r="AS26" s="252">
        <f t="shared" si="35"/>
        <v>0</v>
      </c>
      <c r="AT26" s="274">
        <f t="shared" si="36"/>
        <v>0</v>
      </c>
      <c r="AU26" s="252" t="str">
        <f t="shared" si="37"/>
        <v/>
      </c>
      <c r="AV26" s="252" t="str">
        <f t="shared" si="38"/>
        <v/>
      </c>
      <c r="AW26" s="252" t="str">
        <f t="shared" si="39"/>
        <v>0</v>
      </c>
      <c r="AX26" s="252" t="str">
        <f t="shared" si="40"/>
        <v/>
      </c>
      <c r="AY26" s="252" t="str">
        <f t="shared" si="41"/>
        <v/>
      </c>
      <c r="AZ26" s="252" t="str">
        <f t="shared" si="42"/>
        <v/>
      </c>
      <c r="BA26" s="252" t="str">
        <f t="shared" si="43"/>
        <v>0</v>
      </c>
      <c r="BB26" s="252">
        <f t="shared" si="44"/>
        <v>0</v>
      </c>
      <c r="BC26" s="110" t="str">
        <f>IF(AE26="","",IF(女子種目選択!E26="","""",IF(女子種目選択!E26="コンバインドA",女子種目選択!E26,IF(女子種目選択!E26="コンバインドB",女子種目選択!E26,""))))</f>
        <v/>
      </c>
      <c r="BD26" s="111"/>
      <c r="BE26" s="320" t="str">
        <f t="shared" si="45"/>
        <v/>
      </c>
      <c r="BF26" s="320" t="str">
        <f t="shared" si="46"/>
        <v/>
      </c>
      <c r="BG26" s="321" t="str">
        <f t="shared" si="47"/>
        <v/>
      </c>
      <c r="BH26" s="312" t="str">
        <f t="shared" si="54"/>
        <v/>
      </c>
      <c r="BI26" s="313"/>
      <c r="BJ26" s="99" t="str">
        <f t="shared" si="48"/>
        <v/>
      </c>
      <c r="BK26" s="302" t="e">
        <f t="shared" si="2"/>
        <v>#N/A</v>
      </c>
      <c r="BL26" s="3" t="e">
        <f t="shared" si="3"/>
        <v>#N/A</v>
      </c>
      <c r="BM26" s="302" t="str">
        <f t="shared" si="49"/>
        <v/>
      </c>
      <c r="BN26" s="3" t="str">
        <f t="shared" si="50"/>
        <v/>
      </c>
      <c r="BO26" s="302" t="e">
        <f t="shared" si="4"/>
        <v>#N/A</v>
      </c>
      <c r="BP26" s="3" t="e">
        <f t="shared" si="5"/>
        <v>#N/A</v>
      </c>
      <c r="BQ26" s="302" t="str">
        <f t="shared" si="51"/>
        <v/>
      </c>
      <c r="BT26" s="3"/>
      <c r="BV26" s="358" t="str">
        <f t="shared" si="52"/>
        <v/>
      </c>
      <c r="BW26" s="358" t="str">
        <f t="shared" si="53"/>
        <v/>
      </c>
      <c r="CA26" s="79"/>
      <c r="CB26" s="79"/>
      <c r="CC26" s="179"/>
      <c r="CE26" s="179"/>
      <c r="CG26" s="179"/>
      <c r="CL26" s="74"/>
      <c r="CM26" s="74"/>
      <c r="CY26" s="79"/>
      <c r="CZ26" s="79"/>
      <c r="DA26" s="179"/>
      <c r="DC26" s="179"/>
      <c r="DE26" s="179"/>
      <c r="DJ26" s="74"/>
      <c r="DK26" s="74"/>
    </row>
    <row r="27" spans="2:115">
      <c r="B27" s="70" t="str">
        <f t="shared" si="6"/>
        <v/>
      </c>
      <c r="C27" s="71">
        <v>24</v>
      </c>
      <c r="D27" s="72" t="str">
        <f>女子種目選択!B27</f>
        <v/>
      </c>
      <c r="E27" s="117" t="str">
        <f>女子種目選択!C27</f>
        <v/>
      </c>
      <c r="F27" s="118" t="str">
        <f>女子種目選択!D27</f>
        <v/>
      </c>
      <c r="G27" s="119" t="str">
        <f>IF(女子種目選択!E27="","",IF(女子種目選択!E27="コンバインドA","80mハードル",IF(女子種目選択!E27="コンバインドB","走幅跳",女子種目選択!E27)))</f>
        <v/>
      </c>
      <c r="H27" s="111" t="str">
        <f t="shared" si="0"/>
        <v/>
      </c>
      <c r="I27" s="244"/>
      <c r="J27" s="226" t="str">
        <f t="shared" si="7"/>
        <v/>
      </c>
      <c r="K27" s="245"/>
      <c r="L27" s="228" t="str">
        <f t="shared" si="8"/>
        <v/>
      </c>
      <c r="M27" s="246"/>
      <c r="N27" s="242" t="str">
        <f t="shared" si="9"/>
        <v/>
      </c>
      <c r="O27" s="242">
        <f t="shared" si="10"/>
        <v>0</v>
      </c>
      <c r="P27" s="242" t="str">
        <f t="shared" si="11"/>
        <v/>
      </c>
      <c r="Q27" s="242">
        <f t="shared" si="12"/>
        <v>0</v>
      </c>
      <c r="R27" s="242" t="str">
        <f t="shared" si="13"/>
        <v/>
      </c>
      <c r="S27" s="242" t="str">
        <f t="shared" si="14"/>
        <v/>
      </c>
      <c r="T27" s="252" t="str">
        <f t="shared" si="15"/>
        <v>00</v>
      </c>
      <c r="U27" s="252">
        <f t="shared" si="16"/>
        <v>0</v>
      </c>
      <c r="V27" s="274">
        <f t="shared" si="17"/>
        <v>0</v>
      </c>
      <c r="W27" s="252" t="str">
        <f t="shared" si="18"/>
        <v/>
      </c>
      <c r="X27" s="252" t="str">
        <f t="shared" si="19"/>
        <v/>
      </c>
      <c r="Y27" s="252" t="str">
        <f t="shared" si="20"/>
        <v>0</v>
      </c>
      <c r="Z27" s="252" t="str">
        <f t="shared" si="21"/>
        <v/>
      </c>
      <c r="AA27" s="252" t="str">
        <f t="shared" si="22"/>
        <v/>
      </c>
      <c r="AB27" s="252" t="str">
        <f t="shared" si="23"/>
        <v/>
      </c>
      <c r="AC27" s="252" t="str">
        <f t="shared" si="24"/>
        <v>0</v>
      </c>
      <c r="AD27" s="252">
        <f t="shared" si="25"/>
        <v>0</v>
      </c>
      <c r="AE27" s="110" t="str">
        <f>IF(女子種目選択!E27="","",IF(女子種目選択!E27="コンバインドA","走高跳",IF(女子種目選択!E27="コンバインドB","ジャベリックボール投",IF(女子種目選択!F27="","",女子種目選択!F27))))</f>
        <v/>
      </c>
      <c r="AF27" s="73" t="str">
        <f t="shared" si="1"/>
        <v/>
      </c>
      <c r="AG27" s="244"/>
      <c r="AH27" s="226" t="str">
        <f t="shared" si="26"/>
        <v/>
      </c>
      <c r="AI27" s="245"/>
      <c r="AJ27" s="228" t="str">
        <f t="shared" si="27"/>
        <v/>
      </c>
      <c r="AK27" s="246"/>
      <c r="AL27" s="242" t="str">
        <f t="shared" si="28"/>
        <v/>
      </c>
      <c r="AM27" s="242">
        <f t="shared" si="29"/>
        <v>0</v>
      </c>
      <c r="AN27" s="242" t="str">
        <f t="shared" si="30"/>
        <v/>
      </c>
      <c r="AO27" s="242">
        <f t="shared" si="31"/>
        <v>0</v>
      </c>
      <c r="AP27" s="242" t="str">
        <f t="shared" si="32"/>
        <v/>
      </c>
      <c r="AQ27" s="242" t="str">
        <f t="shared" si="33"/>
        <v/>
      </c>
      <c r="AR27" s="252" t="str">
        <f t="shared" si="34"/>
        <v>00</v>
      </c>
      <c r="AS27" s="252">
        <f t="shared" si="35"/>
        <v>0</v>
      </c>
      <c r="AT27" s="274">
        <f t="shared" si="36"/>
        <v>0</v>
      </c>
      <c r="AU27" s="252" t="str">
        <f t="shared" si="37"/>
        <v/>
      </c>
      <c r="AV27" s="252" t="str">
        <f t="shared" si="38"/>
        <v/>
      </c>
      <c r="AW27" s="252" t="str">
        <f t="shared" si="39"/>
        <v>0</v>
      </c>
      <c r="AX27" s="252" t="str">
        <f t="shared" si="40"/>
        <v/>
      </c>
      <c r="AY27" s="252" t="str">
        <f t="shared" si="41"/>
        <v/>
      </c>
      <c r="AZ27" s="252" t="str">
        <f t="shared" si="42"/>
        <v/>
      </c>
      <c r="BA27" s="252" t="str">
        <f t="shared" si="43"/>
        <v>0</v>
      </c>
      <c r="BB27" s="252">
        <f t="shared" si="44"/>
        <v>0</v>
      </c>
      <c r="BC27" s="110" t="str">
        <f>IF(AE27="","",IF(女子種目選択!E27="","""",IF(女子種目選択!E27="コンバインドA",女子種目選択!E27,IF(女子種目選択!E27="コンバインドB",女子種目選択!E27,""))))</f>
        <v/>
      </c>
      <c r="BD27" s="111"/>
      <c r="BE27" s="320" t="str">
        <f t="shared" si="45"/>
        <v/>
      </c>
      <c r="BF27" s="320" t="str">
        <f t="shared" si="46"/>
        <v/>
      </c>
      <c r="BG27" s="321" t="str">
        <f t="shared" si="47"/>
        <v/>
      </c>
      <c r="BH27" s="312" t="str">
        <f t="shared" si="54"/>
        <v/>
      </c>
      <c r="BI27" s="313"/>
      <c r="BJ27" s="99" t="str">
        <f t="shared" si="48"/>
        <v/>
      </c>
      <c r="BK27" s="302" t="e">
        <f t="shared" si="2"/>
        <v>#N/A</v>
      </c>
      <c r="BL27" s="3" t="e">
        <f t="shared" si="3"/>
        <v>#N/A</v>
      </c>
      <c r="BM27" s="302" t="str">
        <f t="shared" si="49"/>
        <v/>
      </c>
      <c r="BN27" s="3" t="str">
        <f t="shared" si="50"/>
        <v/>
      </c>
      <c r="BO27" s="302" t="e">
        <f t="shared" si="4"/>
        <v>#N/A</v>
      </c>
      <c r="BP27" s="3" t="e">
        <f t="shared" si="5"/>
        <v>#N/A</v>
      </c>
      <c r="BQ27" s="302" t="str">
        <f t="shared" si="51"/>
        <v/>
      </c>
      <c r="BT27" s="3"/>
      <c r="BV27" s="358" t="str">
        <f t="shared" si="52"/>
        <v/>
      </c>
      <c r="BW27" s="358" t="str">
        <f t="shared" si="53"/>
        <v/>
      </c>
      <c r="CA27" s="79"/>
      <c r="CB27" s="79"/>
      <c r="CC27" s="179"/>
      <c r="CE27" s="179"/>
      <c r="CG27" s="179"/>
      <c r="CL27" s="74"/>
      <c r="CM27" s="74"/>
      <c r="CY27" s="79"/>
      <c r="CZ27" s="79"/>
      <c r="DA27" s="179"/>
      <c r="DC27" s="179"/>
      <c r="DE27" s="179"/>
      <c r="DJ27" s="74"/>
      <c r="DK27" s="74"/>
    </row>
    <row r="28" spans="2:115">
      <c r="B28" s="70" t="str">
        <f t="shared" si="6"/>
        <v/>
      </c>
      <c r="C28" s="71">
        <v>25</v>
      </c>
      <c r="D28" s="72" t="str">
        <f>女子種目選択!B28</f>
        <v/>
      </c>
      <c r="E28" s="117" t="str">
        <f>女子種目選択!C28</f>
        <v/>
      </c>
      <c r="F28" s="118" t="str">
        <f>女子種目選択!D28</f>
        <v/>
      </c>
      <c r="G28" s="119" t="str">
        <f>IF(女子種目選択!E28="","",IF(女子種目選択!E28="コンバインドA","80mハードル",IF(女子種目選択!E28="コンバインドB","走幅跳",女子種目選択!E28)))</f>
        <v/>
      </c>
      <c r="H28" s="111" t="str">
        <f t="shared" si="0"/>
        <v/>
      </c>
      <c r="I28" s="244"/>
      <c r="J28" s="226" t="str">
        <f t="shared" si="7"/>
        <v/>
      </c>
      <c r="K28" s="245"/>
      <c r="L28" s="228" t="str">
        <f t="shared" si="8"/>
        <v/>
      </c>
      <c r="M28" s="246"/>
      <c r="N28" s="242" t="str">
        <f t="shared" si="9"/>
        <v/>
      </c>
      <c r="O28" s="242">
        <f t="shared" si="10"/>
        <v>0</v>
      </c>
      <c r="P28" s="242" t="str">
        <f t="shared" si="11"/>
        <v/>
      </c>
      <c r="Q28" s="242">
        <f t="shared" si="12"/>
        <v>0</v>
      </c>
      <c r="R28" s="242" t="str">
        <f t="shared" si="13"/>
        <v/>
      </c>
      <c r="S28" s="242" t="str">
        <f t="shared" si="14"/>
        <v/>
      </c>
      <c r="T28" s="252" t="str">
        <f t="shared" si="15"/>
        <v>00</v>
      </c>
      <c r="U28" s="252">
        <f t="shared" si="16"/>
        <v>0</v>
      </c>
      <c r="V28" s="274">
        <f t="shared" si="17"/>
        <v>0</v>
      </c>
      <c r="W28" s="252" t="str">
        <f t="shared" si="18"/>
        <v/>
      </c>
      <c r="X28" s="252" t="str">
        <f t="shared" si="19"/>
        <v/>
      </c>
      <c r="Y28" s="252" t="str">
        <f t="shared" si="20"/>
        <v>0</v>
      </c>
      <c r="Z28" s="252" t="str">
        <f t="shared" si="21"/>
        <v/>
      </c>
      <c r="AA28" s="252" t="str">
        <f t="shared" si="22"/>
        <v/>
      </c>
      <c r="AB28" s="252" t="str">
        <f t="shared" si="23"/>
        <v/>
      </c>
      <c r="AC28" s="252" t="str">
        <f t="shared" si="24"/>
        <v>0</v>
      </c>
      <c r="AD28" s="252">
        <f t="shared" si="25"/>
        <v>0</v>
      </c>
      <c r="AE28" s="110" t="str">
        <f>IF(女子種目選択!E28="","",IF(女子種目選択!E28="コンバインドA","走高跳",IF(女子種目選択!E28="コンバインドB","ジャベリックボール投",IF(女子種目選択!F28="","",女子種目選択!F28))))</f>
        <v/>
      </c>
      <c r="AF28" s="73" t="str">
        <f t="shared" si="1"/>
        <v/>
      </c>
      <c r="AG28" s="244"/>
      <c r="AH28" s="226" t="str">
        <f t="shared" si="26"/>
        <v/>
      </c>
      <c r="AI28" s="245"/>
      <c r="AJ28" s="228" t="str">
        <f t="shared" si="27"/>
        <v/>
      </c>
      <c r="AK28" s="246"/>
      <c r="AL28" s="242" t="str">
        <f t="shared" si="28"/>
        <v/>
      </c>
      <c r="AM28" s="242">
        <f t="shared" si="29"/>
        <v>0</v>
      </c>
      <c r="AN28" s="242" t="str">
        <f t="shared" si="30"/>
        <v/>
      </c>
      <c r="AO28" s="242">
        <f t="shared" si="31"/>
        <v>0</v>
      </c>
      <c r="AP28" s="242" t="str">
        <f t="shared" si="32"/>
        <v/>
      </c>
      <c r="AQ28" s="242" t="str">
        <f t="shared" si="33"/>
        <v/>
      </c>
      <c r="AR28" s="252" t="str">
        <f t="shared" si="34"/>
        <v>00</v>
      </c>
      <c r="AS28" s="252">
        <f t="shared" si="35"/>
        <v>0</v>
      </c>
      <c r="AT28" s="274">
        <f t="shared" si="36"/>
        <v>0</v>
      </c>
      <c r="AU28" s="252" t="str">
        <f t="shared" si="37"/>
        <v/>
      </c>
      <c r="AV28" s="252" t="str">
        <f t="shared" si="38"/>
        <v/>
      </c>
      <c r="AW28" s="252" t="str">
        <f t="shared" si="39"/>
        <v>0</v>
      </c>
      <c r="AX28" s="252" t="str">
        <f t="shared" si="40"/>
        <v/>
      </c>
      <c r="AY28" s="252" t="str">
        <f t="shared" si="41"/>
        <v/>
      </c>
      <c r="AZ28" s="252" t="str">
        <f t="shared" si="42"/>
        <v/>
      </c>
      <c r="BA28" s="252" t="str">
        <f t="shared" si="43"/>
        <v>0</v>
      </c>
      <c r="BB28" s="252">
        <f t="shared" si="44"/>
        <v>0</v>
      </c>
      <c r="BC28" s="110" t="str">
        <f>IF(AE28="","",IF(女子種目選択!E28="","""",IF(女子種目選択!E28="コンバインドA",女子種目選択!E28,IF(女子種目選択!E28="コンバインドB",女子種目選択!E28,""))))</f>
        <v/>
      </c>
      <c r="BD28" s="111"/>
      <c r="BE28" s="320" t="str">
        <f t="shared" si="45"/>
        <v/>
      </c>
      <c r="BF28" s="320" t="str">
        <f t="shared" si="46"/>
        <v/>
      </c>
      <c r="BG28" s="321" t="str">
        <f t="shared" si="47"/>
        <v/>
      </c>
      <c r="BH28" s="312" t="str">
        <f t="shared" si="54"/>
        <v/>
      </c>
      <c r="BI28" s="313"/>
      <c r="BJ28" s="99" t="str">
        <f t="shared" si="48"/>
        <v/>
      </c>
      <c r="BK28" s="302" t="e">
        <f t="shared" si="2"/>
        <v>#N/A</v>
      </c>
      <c r="BL28" s="3" t="e">
        <f t="shared" si="3"/>
        <v>#N/A</v>
      </c>
      <c r="BM28" s="302" t="str">
        <f t="shared" si="49"/>
        <v/>
      </c>
      <c r="BN28" s="3" t="str">
        <f t="shared" si="50"/>
        <v/>
      </c>
      <c r="BO28" s="302" t="e">
        <f t="shared" si="4"/>
        <v>#N/A</v>
      </c>
      <c r="BP28" s="3" t="e">
        <f t="shared" si="5"/>
        <v>#N/A</v>
      </c>
      <c r="BQ28" s="302" t="str">
        <f t="shared" si="51"/>
        <v/>
      </c>
      <c r="BT28" s="3"/>
      <c r="BV28" s="358" t="str">
        <f t="shared" si="52"/>
        <v/>
      </c>
      <c r="BW28" s="358" t="str">
        <f t="shared" si="53"/>
        <v/>
      </c>
      <c r="CA28" s="79"/>
      <c r="CB28" s="79"/>
      <c r="CC28" s="179"/>
      <c r="CE28" s="179"/>
      <c r="CG28" s="179"/>
      <c r="CL28" s="74"/>
      <c r="CM28" s="74"/>
      <c r="CY28" s="79"/>
      <c r="CZ28" s="79"/>
      <c r="DA28" s="179"/>
      <c r="DC28" s="179"/>
      <c r="DE28" s="179"/>
      <c r="DJ28" s="74"/>
      <c r="DK28" s="74"/>
    </row>
    <row r="29" spans="2:115">
      <c r="B29" s="70" t="str">
        <f t="shared" si="6"/>
        <v/>
      </c>
      <c r="C29" s="71">
        <v>26</v>
      </c>
      <c r="D29" s="72" t="str">
        <f>女子種目選択!B29</f>
        <v/>
      </c>
      <c r="E29" s="117" t="str">
        <f>女子種目選択!C29</f>
        <v/>
      </c>
      <c r="F29" s="118" t="str">
        <f>女子種目選択!D29</f>
        <v/>
      </c>
      <c r="G29" s="119" t="str">
        <f>IF(女子種目選択!E29="","",IF(女子種目選択!E29="コンバインドA","80mハードル",IF(女子種目選択!E29="コンバインドB","走幅跳",女子種目選択!E29)))</f>
        <v/>
      </c>
      <c r="H29" s="111" t="str">
        <f t="shared" si="0"/>
        <v/>
      </c>
      <c r="I29" s="244"/>
      <c r="J29" s="226" t="str">
        <f t="shared" si="7"/>
        <v/>
      </c>
      <c r="K29" s="245"/>
      <c r="L29" s="228" t="str">
        <f t="shared" si="8"/>
        <v/>
      </c>
      <c r="M29" s="246"/>
      <c r="N29" s="242" t="str">
        <f t="shared" si="9"/>
        <v/>
      </c>
      <c r="O29" s="242">
        <f t="shared" si="10"/>
        <v>0</v>
      </c>
      <c r="P29" s="242" t="str">
        <f t="shared" si="11"/>
        <v/>
      </c>
      <c r="Q29" s="242">
        <f t="shared" si="12"/>
        <v>0</v>
      </c>
      <c r="R29" s="242" t="str">
        <f t="shared" si="13"/>
        <v/>
      </c>
      <c r="S29" s="242" t="str">
        <f t="shared" si="14"/>
        <v/>
      </c>
      <c r="T29" s="252" t="str">
        <f t="shared" si="15"/>
        <v>00</v>
      </c>
      <c r="U29" s="252">
        <f t="shared" si="16"/>
        <v>0</v>
      </c>
      <c r="V29" s="274">
        <f t="shared" si="17"/>
        <v>0</v>
      </c>
      <c r="W29" s="252" t="str">
        <f t="shared" si="18"/>
        <v/>
      </c>
      <c r="X29" s="252" t="str">
        <f t="shared" si="19"/>
        <v/>
      </c>
      <c r="Y29" s="252" t="str">
        <f t="shared" si="20"/>
        <v>0</v>
      </c>
      <c r="Z29" s="252" t="str">
        <f t="shared" si="21"/>
        <v/>
      </c>
      <c r="AA29" s="252" t="str">
        <f t="shared" si="22"/>
        <v/>
      </c>
      <c r="AB29" s="252" t="str">
        <f t="shared" si="23"/>
        <v/>
      </c>
      <c r="AC29" s="252" t="str">
        <f t="shared" si="24"/>
        <v>0</v>
      </c>
      <c r="AD29" s="252">
        <f t="shared" si="25"/>
        <v>0</v>
      </c>
      <c r="AE29" s="110" t="str">
        <f>IF(女子種目選択!E29="","",IF(女子種目選択!E29="コンバインドA","走高跳",IF(女子種目選択!E29="コンバインドB","ジャベリックボール投",IF(女子種目選択!F29="","",女子種目選択!F29))))</f>
        <v/>
      </c>
      <c r="AF29" s="73" t="str">
        <f t="shared" si="1"/>
        <v/>
      </c>
      <c r="AG29" s="244"/>
      <c r="AH29" s="226" t="str">
        <f t="shared" si="26"/>
        <v/>
      </c>
      <c r="AI29" s="245"/>
      <c r="AJ29" s="228" t="str">
        <f t="shared" si="27"/>
        <v/>
      </c>
      <c r="AK29" s="246"/>
      <c r="AL29" s="242" t="str">
        <f t="shared" si="28"/>
        <v/>
      </c>
      <c r="AM29" s="242">
        <f t="shared" si="29"/>
        <v>0</v>
      </c>
      <c r="AN29" s="242" t="str">
        <f t="shared" si="30"/>
        <v/>
      </c>
      <c r="AO29" s="242">
        <f t="shared" si="31"/>
        <v>0</v>
      </c>
      <c r="AP29" s="242" t="str">
        <f t="shared" si="32"/>
        <v/>
      </c>
      <c r="AQ29" s="242" t="str">
        <f t="shared" si="33"/>
        <v/>
      </c>
      <c r="AR29" s="252" t="str">
        <f t="shared" si="34"/>
        <v>00</v>
      </c>
      <c r="AS29" s="252">
        <f t="shared" si="35"/>
        <v>0</v>
      </c>
      <c r="AT29" s="274">
        <f t="shared" si="36"/>
        <v>0</v>
      </c>
      <c r="AU29" s="252" t="str">
        <f t="shared" si="37"/>
        <v/>
      </c>
      <c r="AV29" s="252" t="str">
        <f t="shared" si="38"/>
        <v/>
      </c>
      <c r="AW29" s="252" t="str">
        <f t="shared" si="39"/>
        <v>0</v>
      </c>
      <c r="AX29" s="252" t="str">
        <f t="shared" si="40"/>
        <v/>
      </c>
      <c r="AY29" s="252" t="str">
        <f t="shared" si="41"/>
        <v/>
      </c>
      <c r="AZ29" s="252" t="str">
        <f t="shared" si="42"/>
        <v/>
      </c>
      <c r="BA29" s="252" t="str">
        <f t="shared" si="43"/>
        <v>0</v>
      </c>
      <c r="BB29" s="252">
        <f t="shared" si="44"/>
        <v>0</v>
      </c>
      <c r="BC29" s="110" t="str">
        <f>IF(AE29="","",IF(女子種目選択!E29="","""",IF(女子種目選択!E29="コンバインドA",女子種目選択!E29,IF(女子種目選択!E29="コンバインドB",女子種目選択!E29,""))))</f>
        <v/>
      </c>
      <c r="BD29" s="111"/>
      <c r="BE29" s="320" t="str">
        <f t="shared" si="45"/>
        <v/>
      </c>
      <c r="BF29" s="320" t="str">
        <f t="shared" si="46"/>
        <v/>
      </c>
      <c r="BG29" s="321" t="str">
        <f t="shared" si="47"/>
        <v/>
      </c>
      <c r="BH29" s="312" t="str">
        <f t="shared" si="54"/>
        <v/>
      </c>
      <c r="BI29" s="313"/>
      <c r="BJ29" s="99" t="str">
        <f t="shared" si="48"/>
        <v/>
      </c>
      <c r="BK29" s="302" t="e">
        <f t="shared" si="2"/>
        <v>#N/A</v>
      </c>
      <c r="BL29" s="3" t="e">
        <f t="shared" si="3"/>
        <v>#N/A</v>
      </c>
      <c r="BM29" s="302" t="str">
        <f t="shared" si="49"/>
        <v/>
      </c>
      <c r="BN29" s="3" t="str">
        <f t="shared" si="50"/>
        <v/>
      </c>
      <c r="BO29" s="302" t="e">
        <f t="shared" si="4"/>
        <v>#N/A</v>
      </c>
      <c r="BP29" s="3" t="e">
        <f t="shared" si="5"/>
        <v>#N/A</v>
      </c>
      <c r="BQ29" s="302" t="str">
        <f t="shared" si="51"/>
        <v/>
      </c>
      <c r="BT29" s="3"/>
      <c r="BV29" s="358" t="str">
        <f t="shared" si="52"/>
        <v/>
      </c>
      <c r="BW29" s="358" t="str">
        <f t="shared" si="53"/>
        <v/>
      </c>
      <c r="CA29" s="79"/>
      <c r="CB29" s="79"/>
      <c r="CC29" s="179"/>
      <c r="CE29" s="179"/>
      <c r="CG29" s="179"/>
      <c r="CL29" s="74"/>
      <c r="CM29" s="74"/>
      <c r="CY29" s="79"/>
      <c r="CZ29" s="79"/>
      <c r="DA29" s="179"/>
      <c r="DC29" s="179"/>
      <c r="DE29" s="179"/>
      <c r="DJ29" s="74"/>
      <c r="DK29" s="74"/>
    </row>
    <row r="30" spans="2:115">
      <c r="B30" s="70" t="str">
        <f t="shared" si="6"/>
        <v/>
      </c>
      <c r="C30" s="71">
        <v>27</v>
      </c>
      <c r="D30" s="72" t="str">
        <f>女子種目選択!B30</f>
        <v/>
      </c>
      <c r="E30" s="117" t="str">
        <f>女子種目選択!C30</f>
        <v/>
      </c>
      <c r="F30" s="118" t="str">
        <f>女子種目選択!D30</f>
        <v/>
      </c>
      <c r="G30" s="119" t="str">
        <f>IF(女子種目選択!E30="","",IF(女子種目選択!E30="コンバインドA","80mハードル",IF(女子種目選択!E30="コンバインドB","走幅跳",女子種目選択!E30)))</f>
        <v/>
      </c>
      <c r="H30" s="111" t="str">
        <f t="shared" si="0"/>
        <v/>
      </c>
      <c r="I30" s="244"/>
      <c r="J30" s="226" t="str">
        <f t="shared" si="7"/>
        <v/>
      </c>
      <c r="K30" s="245"/>
      <c r="L30" s="228" t="str">
        <f t="shared" si="8"/>
        <v/>
      </c>
      <c r="M30" s="246"/>
      <c r="N30" s="242" t="str">
        <f t="shared" si="9"/>
        <v/>
      </c>
      <c r="O30" s="242">
        <f t="shared" si="10"/>
        <v>0</v>
      </c>
      <c r="P30" s="242" t="str">
        <f t="shared" si="11"/>
        <v/>
      </c>
      <c r="Q30" s="242">
        <f t="shared" si="12"/>
        <v>0</v>
      </c>
      <c r="R30" s="242" t="str">
        <f t="shared" si="13"/>
        <v/>
      </c>
      <c r="S30" s="242" t="str">
        <f t="shared" si="14"/>
        <v/>
      </c>
      <c r="T30" s="252" t="str">
        <f t="shared" si="15"/>
        <v>00</v>
      </c>
      <c r="U30" s="252">
        <f t="shared" si="16"/>
        <v>0</v>
      </c>
      <c r="V30" s="274">
        <f t="shared" si="17"/>
        <v>0</v>
      </c>
      <c r="W30" s="252" t="str">
        <f t="shared" si="18"/>
        <v/>
      </c>
      <c r="X30" s="252" t="str">
        <f t="shared" si="19"/>
        <v/>
      </c>
      <c r="Y30" s="252" t="str">
        <f t="shared" si="20"/>
        <v>0</v>
      </c>
      <c r="Z30" s="252" t="str">
        <f t="shared" si="21"/>
        <v/>
      </c>
      <c r="AA30" s="252" t="str">
        <f t="shared" si="22"/>
        <v/>
      </c>
      <c r="AB30" s="252" t="str">
        <f t="shared" si="23"/>
        <v/>
      </c>
      <c r="AC30" s="252" t="str">
        <f t="shared" si="24"/>
        <v>0</v>
      </c>
      <c r="AD30" s="252">
        <f t="shared" si="25"/>
        <v>0</v>
      </c>
      <c r="AE30" s="110" t="str">
        <f>IF(女子種目選択!E30="","",IF(女子種目選択!E30="コンバインドA","走高跳",IF(女子種目選択!E30="コンバインドB","ジャベリックボール投",IF(女子種目選択!F30="","",女子種目選択!F30))))</f>
        <v/>
      </c>
      <c r="AF30" s="73" t="str">
        <f t="shared" si="1"/>
        <v/>
      </c>
      <c r="AG30" s="244"/>
      <c r="AH30" s="226" t="str">
        <f t="shared" si="26"/>
        <v/>
      </c>
      <c r="AI30" s="245"/>
      <c r="AJ30" s="228" t="str">
        <f t="shared" si="27"/>
        <v/>
      </c>
      <c r="AK30" s="246"/>
      <c r="AL30" s="242" t="str">
        <f t="shared" si="28"/>
        <v/>
      </c>
      <c r="AM30" s="242">
        <f t="shared" si="29"/>
        <v>0</v>
      </c>
      <c r="AN30" s="242" t="str">
        <f t="shared" si="30"/>
        <v/>
      </c>
      <c r="AO30" s="242">
        <f t="shared" si="31"/>
        <v>0</v>
      </c>
      <c r="AP30" s="242" t="str">
        <f t="shared" si="32"/>
        <v/>
      </c>
      <c r="AQ30" s="242" t="str">
        <f t="shared" si="33"/>
        <v/>
      </c>
      <c r="AR30" s="252" t="str">
        <f t="shared" si="34"/>
        <v>00</v>
      </c>
      <c r="AS30" s="252">
        <f t="shared" si="35"/>
        <v>0</v>
      </c>
      <c r="AT30" s="274">
        <f t="shared" si="36"/>
        <v>0</v>
      </c>
      <c r="AU30" s="252" t="str">
        <f t="shared" si="37"/>
        <v/>
      </c>
      <c r="AV30" s="252" t="str">
        <f t="shared" si="38"/>
        <v/>
      </c>
      <c r="AW30" s="252" t="str">
        <f t="shared" si="39"/>
        <v>0</v>
      </c>
      <c r="AX30" s="252" t="str">
        <f t="shared" si="40"/>
        <v/>
      </c>
      <c r="AY30" s="252" t="str">
        <f t="shared" si="41"/>
        <v/>
      </c>
      <c r="AZ30" s="252" t="str">
        <f t="shared" si="42"/>
        <v/>
      </c>
      <c r="BA30" s="252" t="str">
        <f t="shared" si="43"/>
        <v>0</v>
      </c>
      <c r="BB30" s="252">
        <f t="shared" si="44"/>
        <v>0</v>
      </c>
      <c r="BC30" s="110" t="str">
        <f>IF(AE30="","",IF(女子種目選択!E30="","""",IF(女子種目選択!E30="コンバインドA",女子種目選択!E30,IF(女子種目選択!E30="コンバインドB",女子種目選択!E30,""))))</f>
        <v/>
      </c>
      <c r="BD30" s="111"/>
      <c r="BE30" s="320" t="str">
        <f t="shared" si="45"/>
        <v/>
      </c>
      <c r="BF30" s="320" t="str">
        <f t="shared" si="46"/>
        <v/>
      </c>
      <c r="BG30" s="321" t="str">
        <f t="shared" si="47"/>
        <v/>
      </c>
      <c r="BH30" s="312" t="str">
        <f t="shared" si="54"/>
        <v/>
      </c>
      <c r="BI30" s="313"/>
      <c r="BJ30" s="99" t="str">
        <f t="shared" si="48"/>
        <v/>
      </c>
      <c r="BK30" s="302" t="e">
        <f t="shared" si="2"/>
        <v>#N/A</v>
      </c>
      <c r="BL30" s="3" t="e">
        <f t="shared" si="3"/>
        <v>#N/A</v>
      </c>
      <c r="BM30" s="302" t="str">
        <f t="shared" si="49"/>
        <v/>
      </c>
      <c r="BN30" s="3" t="str">
        <f t="shared" si="50"/>
        <v/>
      </c>
      <c r="BO30" s="302" t="e">
        <f t="shared" si="4"/>
        <v>#N/A</v>
      </c>
      <c r="BP30" s="3" t="e">
        <f t="shared" si="5"/>
        <v>#N/A</v>
      </c>
      <c r="BQ30" s="302" t="str">
        <f t="shared" si="51"/>
        <v/>
      </c>
      <c r="BT30" s="3"/>
      <c r="BV30" s="358" t="str">
        <f t="shared" si="52"/>
        <v/>
      </c>
      <c r="BW30" s="358" t="str">
        <f t="shared" si="53"/>
        <v/>
      </c>
      <c r="CA30" s="79"/>
      <c r="CB30" s="79"/>
      <c r="CC30" s="179"/>
      <c r="CE30" s="179"/>
      <c r="CG30" s="179"/>
      <c r="CL30" s="74"/>
      <c r="CM30" s="74"/>
      <c r="CY30" s="79"/>
      <c r="CZ30" s="79"/>
      <c r="DA30" s="179"/>
      <c r="DC30" s="179"/>
      <c r="DE30" s="179"/>
      <c r="DJ30" s="74"/>
      <c r="DK30" s="74"/>
    </row>
    <row r="31" spans="2:115">
      <c r="B31" s="70" t="str">
        <f t="shared" si="6"/>
        <v/>
      </c>
      <c r="C31" s="71">
        <v>28</v>
      </c>
      <c r="D31" s="72" t="str">
        <f>女子種目選択!B31</f>
        <v/>
      </c>
      <c r="E31" s="117" t="str">
        <f>女子種目選択!C31</f>
        <v/>
      </c>
      <c r="F31" s="118" t="str">
        <f>女子種目選択!D31</f>
        <v/>
      </c>
      <c r="G31" s="119" t="str">
        <f>IF(女子種目選択!E31="","",IF(女子種目選択!E31="コンバインドA","80mハードル",IF(女子種目選択!E31="コンバインドB","走幅跳",女子種目選択!E31)))</f>
        <v/>
      </c>
      <c r="H31" s="111" t="str">
        <f t="shared" si="0"/>
        <v/>
      </c>
      <c r="I31" s="244"/>
      <c r="J31" s="226" t="str">
        <f t="shared" si="7"/>
        <v/>
      </c>
      <c r="K31" s="245"/>
      <c r="L31" s="228" t="str">
        <f t="shared" si="8"/>
        <v/>
      </c>
      <c r="M31" s="246"/>
      <c r="N31" s="242" t="str">
        <f t="shared" si="9"/>
        <v/>
      </c>
      <c r="O31" s="242">
        <f t="shared" si="10"/>
        <v>0</v>
      </c>
      <c r="P31" s="242" t="str">
        <f t="shared" si="11"/>
        <v/>
      </c>
      <c r="Q31" s="242">
        <f t="shared" si="12"/>
        <v>0</v>
      </c>
      <c r="R31" s="242" t="str">
        <f t="shared" si="13"/>
        <v/>
      </c>
      <c r="S31" s="242" t="str">
        <f t="shared" si="14"/>
        <v/>
      </c>
      <c r="T31" s="252" t="str">
        <f t="shared" si="15"/>
        <v>00</v>
      </c>
      <c r="U31" s="252">
        <f t="shared" si="16"/>
        <v>0</v>
      </c>
      <c r="V31" s="274">
        <f t="shared" si="17"/>
        <v>0</v>
      </c>
      <c r="W31" s="252" t="str">
        <f t="shared" si="18"/>
        <v/>
      </c>
      <c r="X31" s="252" t="str">
        <f t="shared" si="19"/>
        <v/>
      </c>
      <c r="Y31" s="252" t="str">
        <f t="shared" si="20"/>
        <v>0</v>
      </c>
      <c r="Z31" s="252" t="str">
        <f t="shared" si="21"/>
        <v/>
      </c>
      <c r="AA31" s="252" t="str">
        <f t="shared" si="22"/>
        <v/>
      </c>
      <c r="AB31" s="252" t="str">
        <f t="shared" si="23"/>
        <v/>
      </c>
      <c r="AC31" s="252" t="str">
        <f t="shared" si="24"/>
        <v>0</v>
      </c>
      <c r="AD31" s="252">
        <f t="shared" si="25"/>
        <v>0</v>
      </c>
      <c r="AE31" s="110" t="str">
        <f>IF(女子種目選択!E31="","",IF(女子種目選択!E31="コンバインドA","走高跳",IF(女子種目選択!E31="コンバインドB","ジャベリックボール投",IF(女子種目選択!F31="","",女子種目選択!F31))))</f>
        <v/>
      </c>
      <c r="AF31" s="73" t="str">
        <f t="shared" si="1"/>
        <v/>
      </c>
      <c r="AG31" s="244"/>
      <c r="AH31" s="226" t="str">
        <f t="shared" si="26"/>
        <v/>
      </c>
      <c r="AI31" s="245"/>
      <c r="AJ31" s="228" t="str">
        <f t="shared" si="27"/>
        <v/>
      </c>
      <c r="AK31" s="246"/>
      <c r="AL31" s="242" t="str">
        <f t="shared" si="28"/>
        <v/>
      </c>
      <c r="AM31" s="242">
        <f t="shared" si="29"/>
        <v>0</v>
      </c>
      <c r="AN31" s="242" t="str">
        <f t="shared" si="30"/>
        <v/>
      </c>
      <c r="AO31" s="242">
        <f t="shared" si="31"/>
        <v>0</v>
      </c>
      <c r="AP31" s="242" t="str">
        <f t="shared" si="32"/>
        <v/>
      </c>
      <c r="AQ31" s="242" t="str">
        <f t="shared" si="33"/>
        <v/>
      </c>
      <c r="AR31" s="252" t="str">
        <f t="shared" si="34"/>
        <v>00</v>
      </c>
      <c r="AS31" s="252">
        <f t="shared" si="35"/>
        <v>0</v>
      </c>
      <c r="AT31" s="274">
        <f t="shared" si="36"/>
        <v>0</v>
      </c>
      <c r="AU31" s="252" t="str">
        <f t="shared" si="37"/>
        <v/>
      </c>
      <c r="AV31" s="252" t="str">
        <f t="shared" si="38"/>
        <v/>
      </c>
      <c r="AW31" s="252" t="str">
        <f t="shared" si="39"/>
        <v>0</v>
      </c>
      <c r="AX31" s="252" t="str">
        <f t="shared" si="40"/>
        <v/>
      </c>
      <c r="AY31" s="252" t="str">
        <f t="shared" si="41"/>
        <v/>
      </c>
      <c r="AZ31" s="252" t="str">
        <f t="shared" si="42"/>
        <v/>
      </c>
      <c r="BA31" s="252" t="str">
        <f t="shared" si="43"/>
        <v>0</v>
      </c>
      <c r="BB31" s="252">
        <f t="shared" si="44"/>
        <v>0</v>
      </c>
      <c r="BC31" s="110" t="str">
        <f>IF(AE31="","",IF(女子種目選択!E31="","""",IF(女子種目選択!E31="コンバインドA",女子種目選択!E31,IF(女子種目選択!E31="コンバインドB",女子種目選択!E31,""))))</f>
        <v/>
      </c>
      <c r="BD31" s="111"/>
      <c r="BE31" s="320" t="str">
        <f t="shared" si="45"/>
        <v/>
      </c>
      <c r="BF31" s="320" t="str">
        <f t="shared" si="46"/>
        <v/>
      </c>
      <c r="BG31" s="321" t="str">
        <f t="shared" si="47"/>
        <v/>
      </c>
      <c r="BH31" s="312" t="str">
        <f t="shared" si="54"/>
        <v/>
      </c>
      <c r="BI31" s="313"/>
      <c r="BJ31" s="99" t="str">
        <f t="shared" si="48"/>
        <v/>
      </c>
      <c r="BK31" s="302" t="e">
        <f t="shared" si="2"/>
        <v>#N/A</v>
      </c>
      <c r="BL31" s="3" t="e">
        <f t="shared" si="3"/>
        <v>#N/A</v>
      </c>
      <c r="BM31" s="302" t="str">
        <f t="shared" si="49"/>
        <v/>
      </c>
      <c r="BN31" s="3" t="str">
        <f t="shared" si="50"/>
        <v/>
      </c>
      <c r="BO31" s="302" t="e">
        <f t="shared" si="4"/>
        <v>#N/A</v>
      </c>
      <c r="BP31" s="3" t="e">
        <f t="shared" si="5"/>
        <v>#N/A</v>
      </c>
      <c r="BQ31" s="302" t="str">
        <f t="shared" si="51"/>
        <v/>
      </c>
      <c r="BT31" s="3"/>
      <c r="BV31" s="358" t="str">
        <f t="shared" si="52"/>
        <v/>
      </c>
      <c r="BW31" s="358" t="str">
        <f t="shared" si="53"/>
        <v/>
      </c>
      <c r="CA31" s="79"/>
      <c r="CB31" s="79"/>
      <c r="CC31" s="179"/>
      <c r="CE31" s="179"/>
      <c r="CG31" s="179"/>
      <c r="CL31" s="74"/>
      <c r="CM31" s="74"/>
      <c r="CY31" s="79"/>
      <c r="CZ31" s="79"/>
      <c r="DA31" s="179"/>
      <c r="DC31" s="179"/>
      <c r="DE31" s="179"/>
      <c r="DJ31" s="74"/>
      <c r="DK31" s="74"/>
    </row>
    <row r="32" spans="2:115">
      <c r="B32" s="70" t="str">
        <f t="shared" si="6"/>
        <v/>
      </c>
      <c r="C32" s="71">
        <v>29</v>
      </c>
      <c r="D32" s="72" t="str">
        <f>女子種目選択!B32</f>
        <v/>
      </c>
      <c r="E32" s="117" t="str">
        <f>女子種目選択!C32</f>
        <v/>
      </c>
      <c r="F32" s="118" t="str">
        <f>女子種目選択!D32</f>
        <v/>
      </c>
      <c r="G32" s="119" t="str">
        <f>IF(女子種目選択!E32="","",IF(女子種目選択!E32="コンバインドA","80mハードル",IF(女子種目選択!E32="コンバインドB","走幅跳",女子種目選択!E32)))</f>
        <v/>
      </c>
      <c r="H32" s="111" t="str">
        <f t="shared" si="0"/>
        <v/>
      </c>
      <c r="I32" s="244"/>
      <c r="J32" s="226" t="str">
        <f t="shared" si="7"/>
        <v/>
      </c>
      <c r="K32" s="245"/>
      <c r="L32" s="228" t="str">
        <f t="shared" si="8"/>
        <v/>
      </c>
      <c r="M32" s="246"/>
      <c r="N32" s="242" t="str">
        <f t="shared" si="9"/>
        <v/>
      </c>
      <c r="O32" s="242">
        <f t="shared" si="10"/>
        <v>0</v>
      </c>
      <c r="P32" s="242" t="str">
        <f t="shared" si="11"/>
        <v/>
      </c>
      <c r="Q32" s="242">
        <f t="shared" si="12"/>
        <v>0</v>
      </c>
      <c r="R32" s="242" t="str">
        <f t="shared" si="13"/>
        <v/>
      </c>
      <c r="S32" s="242" t="str">
        <f t="shared" si="14"/>
        <v/>
      </c>
      <c r="T32" s="252" t="str">
        <f t="shared" si="15"/>
        <v>00</v>
      </c>
      <c r="U32" s="252">
        <f t="shared" si="16"/>
        <v>0</v>
      </c>
      <c r="V32" s="274">
        <f t="shared" si="17"/>
        <v>0</v>
      </c>
      <c r="W32" s="252" t="str">
        <f t="shared" si="18"/>
        <v/>
      </c>
      <c r="X32" s="252" t="str">
        <f t="shared" si="19"/>
        <v/>
      </c>
      <c r="Y32" s="252" t="str">
        <f t="shared" si="20"/>
        <v>0</v>
      </c>
      <c r="Z32" s="252" t="str">
        <f t="shared" si="21"/>
        <v/>
      </c>
      <c r="AA32" s="252" t="str">
        <f t="shared" si="22"/>
        <v/>
      </c>
      <c r="AB32" s="252" t="str">
        <f t="shared" si="23"/>
        <v/>
      </c>
      <c r="AC32" s="252" t="str">
        <f t="shared" si="24"/>
        <v>0</v>
      </c>
      <c r="AD32" s="252">
        <f t="shared" si="25"/>
        <v>0</v>
      </c>
      <c r="AE32" s="110" t="str">
        <f>IF(女子種目選択!E32="","",IF(女子種目選択!E32="コンバインドA","走高跳",IF(女子種目選択!E32="コンバインドB","ジャベリックボール投",IF(女子種目選択!F32="","",女子種目選択!F32))))</f>
        <v/>
      </c>
      <c r="AF32" s="73" t="str">
        <f t="shared" si="1"/>
        <v/>
      </c>
      <c r="AG32" s="244"/>
      <c r="AH32" s="226" t="str">
        <f t="shared" si="26"/>
        <v/>
      </c>
      <c r="AI32" s="245"/>
      <c r="AJ32" s="228" t="str">
        <f t="shared" si="27"/>
        <v/>
      </c>
      <c r="AK32" s="246"/>
      <c r="AL32" s="242" t="str">
        <f t="shared" si="28"/>
        <v/>
      </c>
      <c r="AM32" s="242">
        <f t="shared" si="29"/>
        <v>0</v>
      </c>
      <c r="AN32" s="242" t="str">
        <f t="shared" si="30"/>
        <v/>
      </c>
      <c r="AO32" s="242">
        <f t="shared" si="31"/>
        <v>0</v>
      </c>
      <c r="AP32" s="242" t="str">
        <f t="shared" si="32"/>
        <v/>
      </c>
      <c r="AQ32" s="242" t="str">
        <f t="shared" si="33"/>
        <v/>
      </c>
      <c r="AR32" s="252" t="str">
        <f t="shared" si="34"/>
        <v>00</v>
      </c>
      <c r="AS32" s="252">
        <f t="shared" si="35"/>
        <v>0</v>
      </c>
      <c r="AT32" s="274">
        <f t="shared" si="36"/>
        <v>0</v>
      </c>
      <c r="AU32" s="252" t="str">
        <f t="shared" si="37"/>
        <v/>
      </c>
      <c r="AV32" s="252" t="str">
        <f t="shared" si="38"/>
        <v/>
      </c>
      <c r="AW32" s="252" t="str">
        <f t="shared" si="39"/>
        <v>0</v>
      </c>
      <c r="AX32" s="252" t="str">
        <f t="shared" si="40"/>
        <v/>
      </c>
      <c r="AY32" s="252" t="str">
        <f t="shared" si="41"/>
        <v/>
      </c>
      <c r="AZ32" s="252" t="str">
        <f t="shared" si="42"/>
        <v/>
      </c>
      <c r="BA32" s="252" t="str">
        <f t="shared" si="43"/>
        <v>0</v>
      </c>
      <c r="BB32" s="252">
        <f t="shared" si="44"/>
        <v>0</v>
      </c>
      <c r="BC32" s="110" t="str">
        <f>IF(AE32="","",IF(女子種目選択!E32="","""",IF(女子種目選択!E32="コンバインドA",女子種目選択!E32,IF(女子種目選択!E32="コンバインドB",女子種目選択!E32,""))))</f>
        <v/>
      </c>
      <c r="BD32" s="111"/>
      <c r="BE32" s="320" t="str">
        <f t="shared" si="45"/>
        <v/>
      </c>
      <c r="BF32" s="320" t="str">
        <f t="shared" si="46"/>
        <v/>
      </c>
      <c r="BG32" s="321" t="str">
        <f t="shared" si="47"/>
        <v/>
      </c>
      <c r="BH32" s="312" t="str">
        <f t="shared" si="54"/>
        <v/>
      </c>
      <c r="BI32" s="313"/>
      <c r="BJ32" s="99" t="str">
        <f t="shared" si="48"/>
        <v/>
      </c>
      <c r="BK32" s="302" t="e">
        <f t="shared" si="2"/>
        <v>#N/A</v>
      </c>
      <c r="BL32" s="3" t="e">
        <f t="shared" si="3"/>
        <v>#N/A</v>
      </c>
      <c r="BM32" s="302" t="str">
        <f t="shared" si="49"/>
        <v/>
      </c>
      <c r="BN32" s="3" t="str">
        <f t="shared" si="50"/>
        <v/>
      </c>
      <c r="BO32" s="302" t="e">
        <f t="shared" si="4"/>
        <v>#N/A</v>
      </c>
      <c r="BP32" s="3" t="e">
        <f t="shared" si="5"/>
        <v>#N/A</v>
      </c>
      <c r="BQ32" s="302" t="str">
        <f t="shared" si="51"/>
        <v/>
      </c>
      <c r="BT32" s="3"/>
      <c r="BV32" s="358" t="str">
        <f t="shared" si="52"/>
        <v/>
      </c>
      <c r="BW32" s="358" t="str">
        <f t="shared" si="53"/>
        <v/>
      </c>
      <c r="CA32" s="79"/>
      <c r="CB32" s="79"/>
      <c r="CC32" s="179"/>
      <c r="CE32" s="179"/>
      <c r="CG32" s="179"/>
      <c r="CL32" s="74"/>
      <c r="CM32" s="74"/>
      <c r="CY32" s="79"/>
      <c r="CZ32" s="79"/>
      <c r="DA32" s="179"/>
      <c r="DC32" s="179"/>
      <c r="DE32" s="179"/>
      <c r="DJ32" s="74"/>
      <c r="DK32" s="74"/>
    </row>
    <row r="33" spans="2:115">
      <c r="B33" s="70" t="str">
        <f t="shared" si="6"/>
        <v/>
      </c>
      <c r="C33" s="71">
        <v>30</v>
      </c>
      <c r="D33" s="72" t="str">
        <f>女子種目選択!B33</f>
        <v/>
      </c>
      <c r="E33" s="117" t="str">
        <f>女子種目選択!C33</f>
        <v/>
      </c>
      <c r="F33" s="118" t="str">
        <f>女子種目選択!D33</f>
        <v/>
      </c>
      <c r="G33" s="119" t="str">
        <f>IF(女子種目選択!E33="","",IF(女子種目選択!E33="コンバインドA","80mハードル",IF(女子種目選択!E33="コンバインドB","走幅跳",女子種目選択!E33)))</f>
        <v/>
      </c>
      <c r="H33" s="111" t="str">
        <f t="shared" si="0"/>
        <v/>
      </c>
      <c r="I33" s="244"/>
      <c r="J33" s="226" t="str">
        <f t="shared" si="7"/>
        <v/>
      </c>
      <c r="K33" s="245"/>
      <c r="L33" s="228" t="str">
        <f t="shared" si="8"/>
        <v/>
      </c>
      <c r="M33" s="246"/>
      <c r="N33" s="242" t="str">
        <f t="shared" si="9"/>
        <v/>
      </c>
      <c r="O33" s="242">
        <f t="shared" si="10"/>
        <v>0</v>
      </c>
      <c r="P33" s="242" t="str">
        <f t="shared" si="11"/>
        <v/>
      </c>
      <c r="Q33" s="242">
        <f t="shared" si="12"/>
        <v>0</v>
      </c>
      <c r="R33" s="242" t="str">
        <f t="shared" si="13"/>
        <v/>
      </c>
      <c r="S33" s="242" t="str">
        <f t="shared" si="14"/>
        <v/>
      </c>
      <c r="T33" s="252" t="str">
        <f t="shared" si="15"/>
        <v>00</v>
      </c>
      <c r="U33" s="252">
        <f t="shared" si="16"/>
        <v>0</v>
      </c>
      <c r="V33" s="274">
        <f t="shared" si="17"/>
        <v>0</v>
      </c>
      <c r="W33" s="252" t="str">
        <f t="shared" si="18"/>
        <v/>
      </c>
      <c r="X33" s="252" t="str">
        <f t="shared" si="19"/>
        <v/>
      </c>
      <c r="Y33" s="252" t="str">
        <f t="shared" si="20"/>
        <v>0</v>
      </c>
      <c r="Z33" s="252" t="str">
        <f t="shared" si="21"/>
        <v/>
      </c>
      <c r="AA33" s="252" t="str">
        <f t="shared" si="22"/>
        <v/>
      </c>
      <c r="AB33" s="252" t="str">
        <f t="shared" si="23"/>
        <v/>
      </c>
      <c r="AC33" s="252" t="str">
        <f t="shared" si="24"/>
        <v>0</v>
      </c>
      <c r="AD33" s="252">
        <f t="shared" si="25"/>
        <v>0</v>
      </c>
      <c r="AE33" s="110" t="str">
        <f>IF(女子種目選択!E33="","",IF(女子種目選択!E33="コンバインドA","走高跳",IF(女子種目選択!E33="コンバインドB","ジャベリックボール投",IF(女子種目選択!F33="","",女子種目選択!F33))))</f>
        <v/>
      </c>
      <c r="AF33" s="73" t="str">
        <f t="shared" si="1"/>
        <v/>
      </c>
      <c r="AG33" s="244"/>
      <c r="AH33" s="226" t="str">
        <f t="shared" si="26"/>
        <v/>
      </c>
      <c r="AI33" s="245"/>
      <c r="AJ33" s="228" t="str">
        <f t="shared" si="27"/>
        <v/>
      </c>
      <c r="AK33" s="246"/>
      <c r="AL33" s="242" t="str">
        <f t="shared" si="28"/>
        <v/>
      </c>
      <c r="AM33" s="242">
        <f t="shared" si="29"/>
        <v>0</v>
      </c>
      <c r="AN33" s="242" t="str">
        <f t="shared" si="30"/>
        <v/>
      </c>
      <c r="AO33" s="242">
        <f t="shared" si="31"/>
        <v>0</v>
      </c>
      <c r="AP33" s="242" t="str">
        <f t="shared" si="32"/>
        <v/>
      </c>
      <c r="AQ33" s="242" t="str">
        <f t="shared" si="33"/>
        <v/>
      </c>
      <c r="AR33" s="252" t="str">
        <f t="shared" si="34"/>
        <v>00</v>
      </c>
      <c r="AS33" s="252">
        <f t="shared" si="35"/>
        <v>0</v>
      </c>
      <c r="AT33" s="274">
        <f t="shared" si="36"/>
        <v>0</v>
      </c>
      <c r="AU33" s="252" t="str">
        <f t="shared" si="37"/>
        <v/>
      </c>
      <c r="AV33" s="252" t="str">
        <f t="shared" si="38"/>
        <v/>
      </c>
      <c r="AW33" s="252" t="str">
        <f t="shared" si="39"/>
        <v>0</v>
      </c>
      <c r="AX33" s="252" t="str">
        <f t="shared" si="40"/>
        <v/>
      </c>
      <c r="AY33" s="252" t="str">
        <f t="shared" si="41"/>
        <v/>
      </c>
      <c r="AZ33" s="252" t="str">
        <f t="shared" si="42"/>
        <v/>
      </c>
      <c r="BA33" s="252" t="str">
        <f t="shared" si="43"/>
        <v>0</v>
      </c>
      <c r="BB33" s="252">
        <f t="shared" si="44"/>
        <v>0</v>
      </c>
      <c r="BC33" s="110" t="str">
        <f>IF(AE33="","",IF(女子種目選択!E33="","""",IF(女子種目選択!E33="コンバインドA",女子種目選択!E33,IF(女子種目選択!E33="コンバインドB",女子種目選択!E33,""))))</f>
        <v/>
      </c>
      <c r="BD33" s="111"/>
      <c r="BE33" s="320" t="str">
        <f t="shared" si="45"/>
        <v/>
      </c>
      <c r="BF33" s="320" t="str">
        <f t="shared" si="46"/>
        <v/>
      </c>
      <c r="BG33" s="321" t="str">
        <f t="shared" si="47"/>
        <v/>
      </c>
      <c r="BH33" s="312" t="str">
        <f t="shared" si="54"/>
        <v/>
      </c>
      <c r="BI33" s="313"/>
      <c r="BJ33" s="99" t="str">
        <f t="shared" si="48"/>
        <v/>
      </c>
      <c r="BK33" s="302" t="e">
        <f t="shared" si="2"/>
        <v>#N/A</v>
      </c>
      <c r="BL33" s="3" t="e">
        <f t="shared" si="3"/>
        <v>#N/A</v>
      </c>
      <c r="BM33" s="302" t="str">
        <f t="shared" si="49"/>
        <v/>
      </c>
      <c r="BN33" s="3" t="str">
        <f t="shared" si="50"/>
        <v/>
      </c>
      <c r="BO33" s="302" t="e">
        <f t="shared" si="4"/>
        <v>#N/A</v>
      </c>
      <c r="BP33" s="3" t="e">
        <f t="shared" si="5"/>
        <v>#N/A</v>
      </c>
      <c r="BQ33" s="302" t="str">
        <f t="shared" si="51"/>
        <v/>
      </c>
      <c r="BT33" s="3"/>
      <c r="BV33" s="358" t="str">
        <f t="shared" si="52"/>
        <v/>
      </c>
      <c r="BW33" s="358" t="str">
        <f t="shared" si="53"/>
        <v/>
      </c>
      <c r="CA33" s="79"/>
      <c r="CB33" s="79"/>
      <c r="CC33" s="179"/>
      <c r="CE33" s="179"/>
      <c r="CG33" s="179"/>
      <c r="CL33" s="74"/>
      <c r="CM33" s="74"/>
      <c r="CY33" s="79"/>
      <c r="CZ33" s="79"/>
      <c r="DA33" s="179"/>
      <c r="DC33" s="179"/>
      <c r="DE33" s="179"/>
      <c r="DJ33" s="74"/>
      <c r="DK33" s="74"/>
    </row>
    <row r="34" spans="2:115">
      <c r="B34" s="70" t="str">
        <f t="shared" si="6"/>
        <v/>
      </c>
      <c r="C34" s="71">
        <v>31</v>
      </c>
      <c r="D34" s="72" t="str">
        <f>女子種目選択!B34</f>
        <v/>
      </c>
      <c r="E34" s="117" t="str">
        <f>女子種目選択!C34</f>
        <v/>
      </c>
      <c r="F34" s="118" t="str">
        <f>女子種目選択!D34</f>
        <v/>
      </c>
      <c r="G34" s="119" t="str">
        <f>IF(女子種目選択!E34="","",IF(女子種目選択!E34="コンバインドA","80mハードル",IF(女子種目選択!E34="コンバインドB","走幅跳",女子種目選択!E34)))</f>
        <v/>
      </c>
      <c r="H34" s="111" t="str">
        <f t="shared" si="0"/>
        <v/>
      </c>
      <c r="I34" s="244"/>
      <c r="J34" s="226" t="str">
        <f t="shared" si="7"/>
        <v/>
      </c>
      <c r="K34" s="245"/>
      <c r="L34" s="228" t="str">
        <f t="shared" si="8"/>
        <v/>
      </c>
      <c r="M34" s="246"/>
      <c r="N34" s="242" t="str">
        <f t="shared" si="9"/>
        <v/>
      </c>
      <c r="O34" s="242">
        <f t="shared" si="10"/>
        <v>0</v>
      </c>
      <c r="P34" s="242" t="str">
        <f t="shared" si="11"/>
        <v/>
      </c>
      <c r="Q34" s="242">
        <f t="shared" si="12"/>
        <v>0</v>
      </c>
      <c r="R34" s="242" t="str">
        <f t="shared" si="13"/>
        <v/>
      </c>
      <c r="S34" s="242" t="str">
        <f t="shared" si="14"/>
        <v/>
      </c>
      <c r="T34" s="252" t="str">
        <f t="shared" si="15"/>
        <v>00</v>
      </c>
      <c r="U34" s="252">
        <f t="shared" si="16"/>
        <v>0</v>
      </c>
      <c r="V34" s="274">
        <f t="shared" si="17"/>
        <v>0</v>
      </c>
      <c r="W34" s="252" t="str">
        <f t="shared" si="18"/>
        <v/>
      </c>
      <c r="X34" s="252" t="str">
        <f t="shared" si="19"/>
        <v/>
      </c>
      <c r="Y34" s="252" t="str">
        <f t="shared" si="20"/>
        <v>0</v>
      </c>
      <c r="Z34" s="252" t="str">
        <f t="shared" si="21"/>
        <v/>
      </c>
      <c r="AA34" s="252" t="str">
        <f t="shared" si="22"/>
        <v/>
      </c>
      <c r="AB34" s="252" t="str">
        <f t="shared" si="23"/>
        <v/>
      </c>
      <c r="AC34" s="252" t="str">
        <f t="shared" si="24"/>
        <v>0</v>
      </c>
      <c r="AD34" s="252">
        <f t="shared" si="25"/>
        <v>0</v>
      </c>
      <c r="AE34" s="110" t="str">
        <f>IF(女子種目選択!E34="","",IF(女子種目選択!E34="コンバインドA","走高跳",IF(女子種目選択!E34="コンバインドB","ジャベリックボール投",IF(女子種目選択!F34="","",女子種目選択!F34))))</f>
        <v/>
      </c>
      <c r="AF34" s="73" t="str">
        <f t="shared" si="1"/>
        <v/>
      </c>
      <c r="AG34" s="244"/>
      <c r="AH34" s="226" t="str">
        <f t="shared" si="26"/>
        <v/>
      </c>
      <c r="AI34" s="245"/>
      <c r="AJ34" s="228" t="str">
        <f t="shared" si="27"/>
        <v/>
      </c>
      <c r="AK34" s="246"/>
      <c r="AL34" s="242" t="str">
        <f t="shared" si="28"/>
        <v/>
      </c>
      <c r="AM34" s="242">
        <f t="shared" si="29"/>
        <v>0</v>
      </c>
      <c r="AN34" s="242" t="str">
        <f t="shared" si="30"/>
        <v/>
      </c>
      <c r="AO34" s="242">
        <f t="shared" si="31"/>
        <v>0</v>
      </c>
      <c r="AP34" s="242" t="str">
        <f t="shared" si="32"/>
        <v/>
      </c>
      <c r="AQ34" s="242" t="str">
        <f t="shared" si="33"/>
        <v/>
      </c>
      <c r="AR34" s="252" t="str">
        <f t="shared" si="34"/>
        <v>00</v>
      </c>
      <c r="AS34" s="252">
        <f t="shared" si="35"/>
        <v>0</v>
      </c>
      <c r="AT34" s="274">
        <f t="shared" si="36"/>
        <v>0</v>
      </c>
      <c r="AU34" s="252" t="str">
        <f t="shared" si="37"/>
        <v/>
      </c>
      <c r="AV34" s="252" t="str">
        <f t="shared" si="38"/>
        <v/>
      </c>
      <c r="AW34" s="252" t="str">
        <f t="shared" si="39"/>
        <v>0</v>
      </c>
      <c r="AX34" s="252" t="str">
        <f t="shared" si="40"/>
        <v/>
      </c>
      <c r="AY34" s="252" t="str">
        <f t="shared" si="41"/>
        <v/>
      </c>
      <c r="AZ34" s="252" t="str">
        <f t="shared" si="42"/>
        <v/>
      </c>
      <c r="BA34" s="252" t="str">
        <f t="shared" si="43"/>
        <v>0</v>
      </c>
      <c r="BB34" s="252">
        <f t="shared" si="44"/>
        <v>0</v>
      </c>
      <c r="BC34" s="110" t="str">
        <f>IF(AE34="","",IF(女子種目選択!E34="","""",IF(女子種目選択!E34="コンバインドA",女子種目選択!E34,IF(女子種目選択!E34="コンバインドB",女子種目選択!E34,""))))</f>
        <v/>
      </c>
      <c r="BD34" s="111"/>
      <c r="BE34" s="320" t="str">
        <f t="shared" si="45"/>
        <v/>
      </c>
      <c r="BF34" s="320" t="str">
        <f t="shared" si="46"/>
        <v/>
      </c>
      <c r="BG34" s="321" t="str">
        <f t="shared" si="47"/>
        <v/>
      </c>
      <c r="BH34" s="312" t="str">
        <f t="shared" si="54"/>
        <v/>
      </c>
      <c r="BI34" s="313"/>
      <c r="BJ34" s="99" t="str">
        <f t="shared" si="48"/>
        <v/>
      </c>
      <c r="BK34" s="302" t="e">
        <f t="shared" si="2"/>
        <v>#N/A</v>
      </c>
      <c r="BL34" s="3" t="e">
        <f t="shared" si="3"/>
        <v>#N/A</v>
      </c>
      <c r="BM34" s="302" t="str">
        <f t="shared" si="49"/>
        <v/>
      </c>
      <c r="BN34" s="3" t="str">
        <f t="shared" si="50"/>
        <v/>
      </c>
      <c r="BO34" s="302" t="e">
        <f t="shared" si="4"/>
        <v>#N/A</v>
      </c>
      <c r="BP34" s="3" t="e">
        <f t="shared" si="5"/>
        <v>#N/A</v>
      </c>
      <c r="BQ34" s="302" t="str">
        <f t="shared" si="51"/>
        <v/>
      </c>
      <c r="BT34" s="3"/>
      <c r="BV34" s="358" t="str">
        <f t="shared" si="52"/>
        <v/>
      </c>
      <c r="BW34" s="358" t="str">
        <f t="shared" si="53"/>
        <v/>
      </c>
      <c r="CA34" s="79"/>
      <c r="CB34" s="79"/>
      <c r="CC34" s="179"/>
      <c r="CE34" s="179"/>
      <c r="CG34" s="179"/>
      <c r="CL34" s="74"/>
      <c r="CM34" s="74"/>
      <c r="CY34" s="79"/>
      <c r="CZ34" s="79"/>
      <c r="DA34" s="179"/>
      <c r="DC34" s="179"/>
      <c r="DE34" s="179"/>
      <c r="DJ34" s="74"/>
      <c r="DK34" s="74"/>
    </row>
    <row r="35" spans="2:115">
      <c r="B35" s="70" t="str">
        <f t="shared" si="6"/>
        <v/>
      </c>
      <c r="C35" s="71">
        <v>32</v>
      </c>
      <c r="D35" s="72" t="str">
        <f>女子種目選択!B35</f>
        <v/>
      </c>
      <c r="E35" s="117" t="str">
        <f>女子種目選択!C35</f>
        <v/>
      </c>
      <c r="F35" s="118" t="str">
        <f>女子種目選択!D35</f>
        <v/>
      </c>
      <c r="G35" s="119" t="str">
        <f>IF(女子種目選択!E35="","",IF(女子種目選択!E35="コンバインドA","80mハードル",IF(女子種目選択!E35="コンバインドB","走幅跳",女子種目選択!E35)))</f>
        <v/>
      </c>
      <c r="H35" s="111" t="str">
        <f t="shared" si="0"/>
        <v/>
      </c>
      <c r="I35" s="244"/>
      <c r="J35" s="226" t="str">
        <f t="shared" si="7"/>
        <v/>
      </c>
      <c r="K35" s="245"/>
      <c r="L35" s="228" t="str">
        <f t="shared" si="8"/>
        <v/>
      </c>
      <c r="M35" s="246"/>
      <c r="N35" s="242" t="str">
        <f t="shared" si="9"/>
        <v/>
      </c>
      <c r="O35" s="242">
        <f t="shared" si="10"/>
        <v>0</v>
      </c>
      <c r="P35" s="242" t="str">
        <f t="shared" si="11"/>
        <v/>
      </c>
      <c r="Q35" s="242">
        <f t="shared" si="12"/>
        <v>0</v>
      </c>
      <c r="R35" s="242" t="str">
        <f t="shared" si="13"/>
        <v/>
      </c>
      <c r="S35" s="242" t="str">
        <f t="shared" si="14"/>
        <v/>
      </c>
      <c r="T35" s="252" t="str">
        <f t="shared" si="15"/>
        <v>00</v>
      </c>
      <c r="U35" s="252">
        <f t="shared" si="16"/>
        <v>0</v>
      </c>
      <c r="V35" s="274">
        <f t="shared" si="17"/>
        <v>0</v>
      </c>
      <c r="W35" s="252" t="str">
        <f t="shared" si="18"/>
        <v/>
      </c>
      <c r="X35" s="252" t="str">
        <f t="shared" si="19"/>
        <v/>
      </c>
      <c r="Y35" s="252" t="str">
        <f t="shared" si="20"/>
        <v>0</v>
      </c>
      <c r="Z35" s="252" t="str">
        <f t="shared" si="21"/>
        <v/>
      </c>
      <c r="AA35" s="252" t="str">
        <f t="shared" si="22"/>
        <v/>
      </c>
      <c r="AB35" s="252" t="str">
        <f t="shared" si="23"/>
        <v/>
      </c>
      <c r="AC35" s="252" t="str">
        <f t="shared" si="24"/>
        <v>0</v>
      </c>
      <c r="AD35" s="252">
        <f t="shared" si="25"/>
        <v>0</v>
      </c>
      <c r="AE35" s="110" t="str">
        <f>IF(女子種目選択!E35="","",IF(女子種目選択!E35="コンバインドA","走高跳",IF(女子種目選択!E35="コンバインドB","ジャベリックボール投",IF(女子種目選択!F35="","",女子種目選択!F35))))</f>
        <v/>
      </c>
      <c r="AF35" s="73" t="str">
        <f t="shared" si="1"/>
        <v/>
      </c>
      <c r="AG35" s="244"/>
      <c r="AH35" s="226" t="str">
        <f t="shared" si="26"/>
        <v/>
      </c>
      <c r="AI35" s="245"/>
      <c r="AJ35" s="228" t="str">
        <f t="shared" si="27"/>
        <v/>
      </c>
      <c r="AK35" s="246"/>
      <c r="AL35" s="242" t="str">
        <f t="shared" si="28"/>
        <v/>
      </c>
      <c r="AM35" s="242">
        <f t="shared" si="29"/>
        <v>0</v>
      </c>
      <c r="AN35" s="242" t="str">
        <f t="shared" si="30"/>
        <v/>
      </c>
      <c r="AO35" s="242">
        <f t="shared" si="31"/>
        <v>0</v>
      </c>
      <c r="AP35" s="242" t="str">
        <f t="shared" si="32"/>
        <v/>
      </c>
      <c r="AQ35" s="242" t="str">
        <f t="shared" si="33"/>
        <v/>
      </c>
      <c r="AR35" s="252" t="str">
        <f t="shared" si="34"/>
        <v>00</v>
      </c>
      <c r="AS35" s="252">
        <f t="shared" si="35"/>
        <v>0</v>
      </c>
      <c r="AT35" s="274">
        <f t="shared" si="36"/>
        <v>0</v>
      </c>
      <c r="AU35" s="252" t="str">
        <f t="shared" si="37"/>
        <v/>
      </c>
      <c r="AV35" s="252" t="str">
        <f t="shared" si="38"/>
        <v/>
      </c>
      <c r="AW35" s="252" t="str">
        <f t="shared" si="39"/>
        <v>0</v>
      </c>
      <c r="AX35" s="252" t="str">
        <f t="shared" si="40"/>
        <v/>
      </c>
      <c r="AY35" s="252" t="str">
        <f t="shared" si="41"/>
        <v/>
      </c>
      <c r="AZ35" s="252" t="str">
        <f t="shared" si="42"/>
        <v/>
      </c>
      <c r="BA35" s="252" t="str">
        <f t="shared" si="43"/>
        <v>0</v>
      </c>
      <c r="BB35" s="252">
        <f t="shared" si="44"/>
        <v>0</v>
      </c>
      <c r="BC35" s="110" t="str">
        <f>IF(AE35="","",IF(女子種目選択!E35="","""",IF(女子種目選択!E35="コンバインドA",女子種目選択!E35,IF(女子種目選択!E35="コンバインドB",女子種目選択!E35,""))))</f>
        <v/>
      </c>
      <c r="BD35" s="111"/>
      <c r="BE35" s="320" t="str">
        <f t="shared" si="45"/>
        <v/>
      </c>
      <c r="BF35" s="320" t="str">
        <f t="shared" si="46"/>
        <v/>
      </c>
      <c r="BG35" s="321" t="str">
        <f t="shared" si="47"/>
        <v/>
      </c>
      <c r="BH35" s="312" t="str">
        <f t="shared" si="54"/>
        <v/>
      </c>
      <c r="BI35" s="313"/>
      <c r="BJ35" s="99" t="str">
        <f t="shared" si="48"/>
        <v/>
      </c>
      <c r="BK35" s="302" t="e">
        <f t="shared" si="2"/>
        <v>#N/A</v>
      </c>
      <c r="BL35" s="3" t="e">
        <f t="shared" si="3"/>
        <v>#N/A</v>
      </c>
      <c r="BM35" s="302" t="str">
        <f t="shared" si="49"/>
        <v/>
      </c>
      <c r="BN35" s="3" t="str">
        <f t="shared" si="50"/>
        <v/>
      </c>
      <c r="BO35" s="302" t="e">
        <f t="shared" si="4"/>
        <v>#N/A</v>
      </c>
      <c r="BP35" s="3" t="e">
        <f t="shared" si="5"/>
        <v>#N/A</v>
      </c>
      <c r="BQ35" s="302" t="str">
        <f t="shared" si="51"/>
        <v/>
      </c>
      <c r="BT35" s="3"/>
      <c r="BV35" s="358" t="str">
        <f t="shared" si="52"/>
        <v/>
      </c>
      <c r="BW35" s="358" t="str">
        <f t="shared" si="53"/>
        <v/>
      </c>
      <c r="CA35" s="79"/>
      <c r="CB35" s="79"/>
      <c r="CC35" s="179"/>
      <c r="CE35" s="179"/>
      <c r="CG35" s="179"/>
      <c r="CL35" s="74"/>
      <c r="CM35" s="74"/>
      <c r="CY35" s="79"/>
      <c r="CZ35" s="79"/>
      <c r="DA35" s="179"/>
      <c r="DC35" s="179"/>
      <c r="DE35" s="179"/>
      <c r="DJ35" s="74"/>
      <c r="DK35" s="74"/>
    </row>
    <row r="36" spans="2:115">
      <c r="B36" s="70" t="str">
        <f t="shared" si="6"/>
        <v/>
      </c>
      <c r="C36" s="71">
        <v>33</v>
      </c>
      <c r="D36" s="72" t="str">
        <f>女子種目選択!B36</f>
        <v/>
      </c>
      <c r="E36" s="117" t="str">
        <f>女子種目選択!C36</f>
        <v/>
      </c>
      <c r="F36" s="118" t="str">
        <f>女子種目選択!D36</f>
        <v/>
      </c>
      <c r="G36" s="119" t="str">
        <f>IF(女子種目選択!E36="","",IF(女子種目選択!E36="コンバインドA","80mハードル",IF(女子種目選択!E36="コンバインドB","走幅跳",女子種目選択!E36)))</f>
        <v/>
      </c>
      <c r="H36" s="111" t="str">
        <f t="shared" ref="H36:H67" si="55">IF(G36="","",IF(G36="80mハードル","t1",IF(G36="走幅跳","m",VLOOKUP(G36,コード２,3,FALSE))))</f>
        <v/>
      </c>
      <c r="I36" s="244"/>
      <c r="J36" s="226" t="str">
        <f t="shared" si="7"/>
        <v/>
      </c>
      <c r="K36" s="245"/>
      <c r="L36" s="228" t="str">
        <f t="shared" si="8"/>
        <v/>
      </c>
      <c r="M36" s="246"/>
      <c r="N36" s="242" t="str">
        <f t="shared" si="9"/>
        <v/>
      </c>
      <c r="O36" s="242">
        <f t="shared" si="10"/>
        <v>0</v>
      </c>
      <c r="P36" s="242" t="str">
        <f t="shared" si="11"/>
        <v/>
      </c>
      <c r="Q36" s="242">
        <f t="shared" si="12"/>
        <v>0</v>
      </c>
      <c r="R36" s="242" t="str">
        <f t="shared" si="13"/>
        <v/>
      </c>
      <c r="S36" s="242" t="str">
        <f t="shared" si="14"/>
        <v/>
      </c>
      <c r="T36" s="252" t="str">
        <f t="shared" si="15"/>
        <v>00</v>
      </c>
      <c r="U36" s="252">
        <f t="shared" si="16"/>
        <v>0</v>
      </c>
      <c r="V36" s="274">
        <f t="shared" si="17"/>
        <v>0</v>
      </c>
      <c r="W36" s="252" t="str">
        <f t="shared" si="18"/>
        <v/>
      </c>
      <c r="X36" s="252" t="str">
        <f t="shared" si="19"/>
        <v/>
      </c>
      <c r="Y36" s="252" t="str">
        <f t="shared" si="20"/>
        <v>0</v>
      </c>
      <c r="Z36" s="252" t="str">
        <f t="shared" si="21"/>
        <v/>
      </c>
      <c r="AA36" s="252" t="str">
        <f t="shared" si="22"/>
        <v/>
      </c>
      <c r="AB36" s="252" t="str">
        <f t="shared" si="23"/>
        <v/>
      </c>
      <c r="AC36" s="252" t="str">
        <f t="shared" si="24"/>
        <v>0</v>
      </c>
      <c r="AD36" s="252">
        <f t="shared" si="25"/>
        <v>0</v>
      </c>
      <c r="AE36" s="110" t="str">
        <f>IF(女子種目選択!E36="","",IF(女子種目選択!E36="コンバインドA","走高跳",IF(女子種目選択!E36="コンバインドB","ジャベリックボール投",IF(女子種目選択!F36="","",女子種目選択!F36))))</f>
        <v/>
      </c>
      <c r="AF36" s="73" t="str">
        <f t="shared" ref="AF36:AF67" si="56">IF(AE36="","",IF(AE36="走高跳","m",IF(AE36="ジャベリックボール投","m",VLOOKUP(AE36,コード２,3,FALSE))))</f>
        <v/>
      </c>
      <c r="AG36" s="244"/>
      <c r="AH36" s="226" t="str">
        <f t="shared" si="26"/>
        <v/>
      </c>
      <c r="AI36" s="245"/>
      <c r="AJ36" s="228" t="str">
        <f t="shared" si="27"/>
        <v/>
      </c>
      <c r="AK36" s="246"/>
      <c r="AL36" s="242" t="str">
        <f t="shared" si="28"/>
        <v/>
      </c>
      <c r="AM36" s="242">
        <f t="shared" si="29"/>
        <v>0</v>
      </c>
      <c r="AN36" s="242" t="str">
        <f t="shared" si="30"/>
        <v/>
      </c>
      <c r="AO36" s="242">
        <f t="shared" si="31"/>
        <v>0</v>
      </c>
      <c r="AP36" s="242" t="str">
        <f t="shared" si="32"/>
        <v/>
      </c>
      <c r="AQ36" s="242" t="str">
        <f t="shared" si="33"/>
        <v/>
      </c>
      <c r="AR36" s="252" t="str">
        <f t="shared" si="34"/>
        <v>00</v>
      </c>
      <c r="AS36" s="252">
        <f t="shared" si="35"/>
        <v>0</v>
      </c>
      <c r="AT36" s="274">
        <f t="shared" si="36"/>
        <v>0</v>
      </c>
      <c r="AU36" s="252" t="str">
        <f t="shared" si="37"/>
        <v/>
      </c>
      <c r="AV36" s="252" t="str">
        <f t="shared" si="38"/>
        <v/>
      </c>
      <c r="AW36" s="252" t="str">
        <f t="shared" si="39"/>
        <v>0</v>
      </c>
      <c r="AX36" s="252" t="str">
        <f t="shared" si="40"/>
        <v/>
      </c>
      <c r="AY36" s="252" t="str">
        <f t="shared" si="41"/>
        <v/>
      </c>
      <c r="AZ36" s="252" t="str">
        <f t="shared" si="42"/>
        <v/>
      </c>
      <c r="BA36" s="252" t="str">
        <f t="shared" si="43"/>
        <v>0</v>
      </c>
      <c r="BB36" s="252">
        <f t="shared" si="44"/>
        <v>0</v>
      </c>
      <c r="BC36" s="110" t="str">
        <f>IF(AE36="","",IF(女子種目選択!E36="","""",IF(女子種目選択!E36="コンバインドA",女子種目選択!E36,IF(女子種目選択!E36="コンバインドB",女子種目選択!E36,""))))</f>
        <v/>
      </c>
      <c r="BD36" s="111"/>
      <c r="BE36" s="320" t="str">
        <f t="shared" si="45"/>
        <v/>
      </c>
      <c r="BF36" s="320" t="str">
        <f t="shared" si="46"/>
        <v/>
      </c>
      <c r="BG36" s="321" t="str">
        <f t="shared" si="47"/>
        <v/>
      </c>
      <c r="BH36" s="312" t="str">
        <f t="shared" si="54"/>
        <v/>
      </c>
      <c r="BI36" s="313"/>
      <c r="BJ36" s="99" t="str">
        <f t="shared" si="48"/>
        <v/>
      </c>
      <c r="BK36" s="302" t="e">
        <f t="shared" ref="BK36:BK67" si="57">VLOOKUP(BJ36, 得点,2,FALSE)*BV36</f>
        <v>#N/A</v>
      </c>
      <c r="BL36" s="3" t="e">
        <f t="shared" ref="BL36:BL67" si="58">VLOOKUP(BJ36, 得点,3,FALSE)</f>
        <v>#N/A</v>
      </c>
      <c r="BM36" s="302" t="str">
        <f t="shared" si="49"/>
        <v/>
      </c>
      <c r="BN36" s="3" t="str">
        <f t="shared" si="50"/>
        <v/>
      </c>
      <c r="BO36" s="302" t="e">
        <f t="shared" ref="BO36:BO67" si="59">VLOOKUP(BN36, 得点,2,FALSE)*BW36</f>
        <v>#N/A</v>
      </c>
      <c r="BP36" s="3" t="e">
        <f t="shared" ref="BP36:BP67" si="60">VLOOKUP(BN36, 得点,3,FALSE)</f>
        <v>#N/A</v>
      </c>
      <c r="BQ36" s="302" t="str">
        <f t="shared" si="51"/>
        <v/>
      </c>
      <c r="BT36" s="3"/>
      <c r="BV36" s="358" t="str">
        <f t="shared" si="52"/>
        <v/>
      </c>
      <c r="BW36" s="358" t="str">
        <f t="shared" si="53"/>
        <v/>
      </c>
      <c r="CA36" s="79"/>
      <c r="CB36" s="79"/>
      <c r="CC36" s="179"/>
      <c r="CE36" s="179"/>
      <c r="CG36" s="179"/>
      <c r="CL36" s="74"/>
      <c r="CM36" s="74"/>
      <c r="CY36" s="79"/>
      <c r="CZ36" s="79"/>
      <c r="DA36" s="179"/>
      <c r="DC36" s="179"/>
      <c r="DE36" s="179"/>
      <c r="DJ36" s="74"/>
      <c r="DK36" s="74"/>
    </row>
    <row r="37" spans="2:115">
      <c r="B37" s="70" t="str">
        <f t="shared" si="6"/>
        <v/>
      </c>
      <c r="C37" s="71">
        <v>34</v>
      </c>
      <c r="D37" s="72" t="str">
        <f>女子種目選択!B37</f>
        <v/>
      </c>
      <c r="E37" s="117" t="str">
        <f>女子種目選択!C37</f>
        <v/>
      </c>
      <c r="F37" s="118" t="str">
        <f>女子種目選択!D37</f>
        <v/>
      </c>
      <c r="G37" s="119" t="str">
        <f>IF(女子種目選択!E37="","",IF(女子種目選択!E37="コンバインドA","80mハードル",IF(女子種目選択!E37="コンバインドB","走幅跳",女子種目選択!E37)))</f>
        <v/>
      </c>
      <c r="H37" s="111" t="str">
        <f t="shared" si="55"/>
        <v/>
      </c>
      <c r="I37" s="244"/>
      <c r="J37" s="226" t="str">
        <f t="shared" si="7"/>
        <v/>
      </c>
      <c r="K37" s="245"/>
      <c r="L37" s="228" t="str">
        <f t="shared" si="8"/>
        <v/>
      </c>
      <c r="M37" s="246"/>
      <c r="N37" s="242" t="str">
        <f t="shared" si="9"/>
        <v/>
      </c>
      <c r="O37" s="242">
        <f t="shared" si="10"/>
        <v>0</v>
      </c>
      <c r="P37" s="242" t="str">
        <f t="shared" si="11"/>
        <v/>
      </c>
      <c r="Q37" s="242">
        <f t="shared" si="12"/>
        <v>0</v>
      </c>
      <c r="R37" s="242" t="str">
        <f t="shared" si="13"/>
        <v/>
      </c>
      <c r="S37" s="242" t="str">
        <f t="shared" si="14"/>
        <v/>
      </c>
      <c r="T37" s="252" t="str">
        <f t="shared" si="15"/>
        <v>00</v>
      </c>
      <c r="U37" s="252">
        <f t="shared" si="16"/>
        <v>0</v>
      </c>
      <c r="V37" s="274">
        <f t="shared" si="17"/>
        <v>0</v>
      </c>
      <c r="W37" s="252" t="str">
        <f t="shared" si="18"/>
        <v/>
      </c>
      <c r="X37" s="252" t="str">
        <f t="shared" si="19"/>
        <v/>
      </c>
      <c r="Y37" s="252" t="str">
        <f t="shared" si="20"/>
        <v>0</v>
      </c>
      <c r="Z37" s="252" t="str">
        <f t="shared" si="21"/>
        <v/>
      </c>
      <c r="AA37" s="252" t="str">
        <f t="shared" si="22"/>
        <v/>
      </c>
      <c r="AB37" s="252" t="str">
        <f t="shared" si="23"/>
        <v/>
      </c>
      <c r="AC37" s="252" t="str">
        <f t="shared" si="24"/>
        <v>0</v>
      </c>
      <c r="AD37" s="252">
        <f t="shared" si="25"/>
        <v>0</v>
      </c>
      <c r="AE37" s="110" t="str">
        <f>IF(女子種目選択!E37="","",IF(女子種目選択!E37="コンバインドA","走高跳",IF(女子種目選択!E37="コンバインドB","ジャベリックボール投",IF(女子種目選択!F37="","",女子種目選択!F37))))</f>
        <v/>
      </c>
      <c r="AF37" s="73" t="str">
        <f t="shared" si="56"/>
        <v/>
      </c>
      <c r="AG37" s="244"/>
      <c r="AH37" s="226" t="str">
        <f t="shared" si="26"/>
        <v/>
      </c>
      <c r="AI37" s="245"/>
      <c r="AJ37" s="228" t="str">
        <f t="shared" si="27"/>
        <v/>
      </c>
      <c r="AK37" s="246"/>
      <c r="AL37" s="242" t="str">
        <f t="shared" si="28"/>
        <v/>
      </c>
      <c r="AM37" s="242">
        <f t="shared" si="29"/>
        <v>0</v>
      </c>
      <c r="AN37" s="242" t="str">
        <f t="shared" si="30"/>
        <v/>
      </c>
      <c r="AO37" s="242">
        <f t="shared" si="31"/>
        <v>0</v>
      </c>
      <c r="AP37" s="242" t="str">
        <f t="shared" si="32"/>
        <v/>
      </c>
      <c r="AQ37" s="242" t="str">
        <f t="shared" si="33"/>
        <v/>
      </c>
      <c r="AR37" s="252" t="str">
        <f t="shared" si="34"/>
        <v>00</v>
      </c>
      <c r="AS37" s="252">
        <f t="shared" si="35"/>
        <v>0</v>
      </c>
      <c r="AT37" s="274">
        <f t="shared" si="36"/>
        <v>0</v>
      </c>
      <c r="AU37" s="252" t="str">
        <f t="shared" si="37"/>
        <v/>
      </c>
      <c r="AV37" s="252" t="str">
        <f t="shared" si="38"/>
        <v/>
      </c>
      <c r="AW37" s="252" t="str">
        <f t="shared" si="39"/>
        <v>0</v>
      </c>
      <c r="AX37" s="252" t="str">
        <f t="shared" si="40"/>
        <v/>
      </c>
      <c r="AY37" s="252" t="str">
        <f t="shared" si="41"/>
        <v/>
      </c>
      <c r="AZ37" s="252" t="str">
        <f t="shared" si="42"/>
        <v/>
      </c>
      <c r="BA37" s="252" t="str">
        <f t="shared" si="43"/>
        <v>0</v>
      </c>
      <c r="BB37" s="252">
        <f t="shared" si="44"/>
        <v>0</v>
      </c>
      <c r="BC37" s="110" t="str">
        <f>IF(AE37="","",IF(女子種目選択!E37="","""",IF(女子種目選択!E37="コンバインドA",女子種目選択!E37,IF(女子種目選択!E37="コンバインドB",女子種目選択!E37,""))))</f>
        <v/>
      </c>
      <c r="BD37" s="111"/>
      <c r="BE37" s="320" t="str">
        <f t="shared" si="45"/>
        <v/>
      </c>
      <c r="BF37" s="320" t="str">
        <f t="shared" si="46"/>
        <v/>
      </c>
      <c r="BG37" s="321" t="str">
        <f t="shared" si="47"/>
        <v/>
      </c>
      <c r="BH37" s="312" t="str">
        <f t="shared" si="54"/>
        <v/>
      </c>
      <c r="BI37" s="313"/>
      <c r="BJ37" s="99" t="str">
        <f t="shared" si="48"/>
        <v/>
      </c>
      <c r="BK37" s="302" t="e">
        <f t="shared" si="57"/>
        <v>#N/A</v>
      </c>
      <c r="BL37" s="3" t="e">
        <f t="shared" si="58"/>
        <v>#N/A</v>
      </c>
      <c r="BM37" s="302" t="str">
        <f t="shared" si="49"/>
        <v/>
      </c>
      <c r="BN37" s="3" t="str">
        <f t="shared" si="50"/>
        <v/>
      </c>
      <c r="BO37" s="302" t="e">
        <f t="shared" si="59"/>
        <v>#N/A</v>
      </c>
      <c r="BP37" s="3" t="e">
        <f t="shared" si="60"/>
        <v>#N/A</v>
      </c>
      <c r="BQ37" s="302" t="str">
        <f t="shared" si="51"/>
        <v/>
      </c>
      <c r="BT37" s="3"/>
      <c r="BV37" s="358" t="str">
        <f t="shared" si="52"/>
        <v/>
      </c>
      <c r="BW37" s="358" t="str">
        <f t="shared" si="53"/>
        <v/>
      </c>
      <c r="CA37" s="79"/>
      <c r="CB37" s="79"/>
      <c r="CC37" s="179"/>
      <c r="CE37" s="179"/>
      <c r="CG37" s="179"/>
      <c r="CL37" s="74"/>
      <c r="CM37" s="74"/>
      <c r="CY37" s="79"/>
      <c r="CZ37" s="79"/>
      <c r="DA37" s="179"/>
      <c r="DC37" s="179"/>
      <c r="DE37" s="179"/>
      <c r="DJ37" s="74"/>
      <c r="DK37" s="74"/>
    </row>
    <row r="38" spans="2:115">
      <c r="B38" s="70" t="str">
        <f t="shared" si="6"/>
        <v/>
      </c>
      <c r="C38" s="71">
        <v>35</v>
      </c>
      <c r="D38" s="72" t="str">
        <f>女子種目選択!B38</f>
        <v/>
      </c>
      <c r="E38" s="117" t="str">
        <f>女子種目選択!C38</f>
        <v/>
      </c>
      <c r="F38" s="118" t="str">
        <f>女子種目選択!D38</f>
        <v/>
      </c>
      <c r="G38" s="119" t="str">
        <f>IF(女子種目選択!E38="","",IF(女子種目選択!E38="コンバインドA","80mハードル",IF(女子種目選択!E38="コンバインドB","走幅跳",女子種目選択!E38)))</f>
        <v/>
      </c>
      <c r="H38" s="111" t="str">
        <f t="shared" si="55"/>
        <v/>
      </c>
      <c r="I38" s="244"/>
      <c r="J38" s="226" t="str">
        <f t="shared" si="7"/>
        <v/>
      </c>
      <c r="K38" s="245"/>
      <c r="L38" s="228" t="str">
        <f t="shared" si="8"/>
        <v/>
      </c>
      <c r="M38" s="246"/>
      <c r="N38" s="242" t="str">
        <f t="shared" si="9"/>
        <v/>
      </c>
      <c r="O38" s="242">
        <f t="shared" si="10"/>
        <v>0</v>
      </c>
      <c r="P38" s="242" t="str">
        <f t="shared" si="11"/>
        <v/>
      </c>
      <c r="Q38" s="242">
        <f t="shared" si="12"/>
        <v>0</v>
      </c>
      <c r="R38" s="242" t="str">
        <f t="shared" si="13"/>
        <v/>
      </c>
      <c r="S38" s="242" t="str">
        <f t="shared" si="14"/>
        <v/>
      </c>
      <c r="T38" s="252" t="str">
        <f t="shared" si="15"/>
        <v>00</v>
      </c>
      <c r="U38" s="252">
        <f t="shared" si="16"/>
        <v>0</v>
      </c>
      <c r="V38" s="274">
        <f t="shared" si="17"/>
        <v>0</v>
      </c>
      <c r="W38" s="252" t="str">
        <f t="shared" si="18"/>
        <v/>
      </c>
      <c r="X38" s="252" t="str">
        <f t="shared" si="19"/>
        <v/>
      </c>
      <c r="Y38" s="252" t="str">
        <f t="shared" si="20"/>
        <v>0</v>
      </c>
      <c r="Z38" s="252" t="str">
        <f t="shared" si="21"/>
        <v/>
      </c>
      <c r="AA38" s="252" t="str">
        <f t="shared" si="22"/>
        <v/>
      </c>
      <c r="AB38" s="252" t="str">
        <f t="shared" si="23"/>
        <v/>
      </c>
      <c r="AC38" s="252" t="str">
        <f t="shared" si="24"/>
        <v>0</v>
      </c>
      <c r="AD38" s="252">
        <f t="shared" si="25"/>
        <v>0</v>
      </c>
      <c r="AE38" s="110" t="str">
        <f>IF(女子種目選択!E38="","",IF(女子種目選択!E38="コンバインドA","走高跳",IF(女子種目選択!E38="コンバインドB","ジャベリックボール投",IF(女子種目選択!F38="","",女子種目選択!F38))))</f>
        <v/>
      </c>
      <c r="AF38" s="73" t="str">
        <f t="shared" si="56"/>
        <v/>
      </c>
      <c r="AG38" s="244"/>
      <c r="AH38" s="226" t="str">
        <f t="shared" si="26"/>
        <v/>
      </c>
      <c r="AI38" s="245"/>
      <c r="AJ38" s="228" t="str">
        <f t="shared" si="27"/>
        <v/>
      </c>
      <c r="AK38" s="246"/>
      <c r="AL38" s="242" t="str">
        <f t="shared" si="28"/>
        <v/>
      </c>
      <c r="AM38" s="242">
        <f t="shared" si="29"/>
        <v>0</v>
      </c>
      <c r="AN38" s="242" t="str">
        <f t="shared" si="30"/>
        <v/>
      </c>
      <c r="AO38" s="242">
        <f t="shared" si="31"/>
        <v>0</v>
      </c>
      <c r="AP38" s="242" t="str">
        <f t="shared" si="32"/>
        <v/>
      </c>
      <c r="AQ38" s="242" t="str">
        <f t="shared" si="33"/>
        <v/>
      </c>
      <c r="AR38" s="252" t="str">
        <f t="shared" si="34"/>
        <v>00</v>
      </c>
      <c r="AS38" s="252">
        <f t="shared" si="35"/>
        <v>0</v>
      </c>
      <c r="AT38" s="274">
        <f t="shared" si="36"/>
        <v>0</v>
      </c>
      <c r="AU38" s="252" t="str">
        <f t="shared" si="37"/>
        <v/>
      </c>
      <c r="AV38" s="252" t="str">
        <f t="shared" si="38"/>
        <v/>
      </c>
      <c r="AW38" s="252" t="str">
        <f t="shared" si="39"/>
        <v>0</v>
      </c>
      <c r="AX38" s="252" t="str">
        <f t="shared" si="40"/>
        <v/>
      </c>
      <c r="AY38" s="252" t="str">
        <f t="shared" si="41"/>
        <v/>
      </c>
      <c r="AZ38" s="252" t="str">
        <f t="shared" si="42"/>
        <v/>
      </c>
      <c r="BA38" s="252" t="str">
        <f t="shared" si="43"/>
        <v>0</v>
      </c>
      <c r="BB38" s="252">
        <f t="shared" si="44"/>
        <v>0</v>
      </c>
      <c r="BC38" s="110" t="str">
        <f>IF(AE38="","",IF(女子種目選択!E38="","""",IF(女子種目選択!E38="コンバインドA",女子種目選択!E38,IF(女子種目選択!E38="コンバインドB",女子種目選択!E38,""))))</f>
        <v/>
      </c>
      <c r="BD38" s="111"/>
      <c r="BE38" s="320" t="str">
        <f t="shared" si="45"/>
        <v/>
      </c>
      <c r="BF38" s="320" t="str">
        <f t="shared" si="46"/>
        <v/>
      </c>
      <c r="BG38" s="321" t="str">
        <f t="shared" si="47"/>
        <v/>
      </c>
      <c r="BH38" s="312" t="str">
        <f t="shared" si="54"/>
        <v/>
      </c>
      <c r="BI38" s="313"/>
      <c r="BJ38" s="99" t="str">
        <f t="shared" si="48"/>
        <v/>
      </c>
      <c r="BK38" s="302" t="e">
        <f t="shared" si="57"/>
        <v>#N/A</v>
      </c>
      <c r="BL38" s="3" t="e">
        <f t="shared" si="58"/>
        <v>#N/A</v>
      </c>
      <c r="BM38" s="302" t="str">
        <f t="shared" si="49"/>
        <v/>
      </c>
      <c r="BN38" s="3" t="str">
        <f t="shared" si="50"/>
        <v/>
      </c>
      <c r="BO38" s="302" t="e">
        <f t="shared" si="59"/>
        <v>#N/A</v>
      </c>
      <c r="BP38" s="3" t="e">
        <f t="shared" si="60"/>
        <v>#N/A</v>
      </c>
      <c r="BQ38" s="302" t="str">
        <f t="shared" si="51"/>
        <v/>
      </c>
      <c r="BT38" s="3"/>
      <c r="BV38" s="358" t="str">
        <f t="shared" si="52"/>
        <v/>
      </c>
      <c r="BW38" s="358" t="str">
        <f t="shared" si="53"/>
        <v/>
      </c>
      <c r="CA38" s="79"/>
      <c r="CB38" s="79"/>
      <c r="CC38" s="179"/>
      <c r="CE38" s="179"/>
      <c r="CG38" s="179"/>
      <c r="CL38" s="74"/>
      <c r="CM38" s="74"/>
      <c r="CY38" s="79"/>
      <c r="CZ38" s="79"/>
      <c r="DA38" s="179"/>
      <c r="DC38" s="179"/>
      <c r="DE38" s="179"/>
      <c r="DJ38" s="74"/>
      <c r="DK38" s="74"/>
    </row>
    <row r="39" spans="2:115">
      <c r="B39" s="70" t="str">
        <f t="shared" si="6"/>
        <v/>
      </c>
      <c r="C39" s="71">
        <v>36</v>
      </c>
      <c r="D39" s="72" t="str">
        <f>女子種目選択!B39</f>
        <v/>
      </c>
      <c r="E39" s="117" t="str">
        <f>女子種目選択!C39</f>
        <v/>
      </c>
      <c r="F39" s="118" t="str">
        <f>女子種目選択!D39</f>
        <v/>
      </c>
      <c r="G39" s="119" t="str">
        <f>IF(女子種目選択!E39="","",IF(女子種目選択!E39="コンバインドA","80mハードル",IF(女子種目選択!E39="コンバインドB","走幅跳",女子種目選択!E39)))</f>
        <v/>
      </c>
      <c r="H39" s="111" t="str">
        <f t="shared" si="55"/>
        <v/>
      </c>
      <c r="I39" s="244"/>
      <c r="J39" s="226" t="str">
        <f t="shared" si="7"/>
        <v/>
      </c>
      <c r="K39" s="245"/>
      <c r="L39" s="228" t="str">
        <f t="shared" si="8"/>
        <v/>
      </c>
      <c r="M39" s="246"/>
      <c r="N39" s="242" t="str">
        <f t="shared" si="9"/>
        <v/>
      </c>
      <c r="O39" s="242">
        <f t="shared" si="10"/>
        <v>0</v>
      </c>
      <c r="P39" s="242" t="str">
        <f t="shared" si="11"/>
        <v/>
      </c>
      <c r="Q39" s="242">
        <f t="shared" si="12"/>
        <v>0</v>
      </c>
      <c r="R39" s="242" t="str">
        <f t="shared" si="13"/>
        <v/>
      </c>
      <c r="S39" s="242" t="str">
        <f t="shared" si="14"/>
        <v/>
      </c>
      <c r="T39" s="252" t="str">
        <f t="shared" si="15"/>
        <v>00</v>
      </c>
      <c r="U39" s="252">
        <f t="shared" si="16"/>
        <v>0</v>
      </c>
      <c r="V39" s="274">
        <f t="shared" si="17"/>
        <v>0</v>
      </c>
      <c r="W39" s="252" t="str">
        <f t="shared" si="18"/>
        <v/>
      </c>
      <c r="X39" s="252" t="str">
        <f t="shared" si="19"/>
        <v/>
      </c>
      <c r="Y39" s="252" t="str">
        <f t="shared" si="20"/>
        <v>0</v>
      </c>
      <c r="Z39" s="252" t="str">
        <f t="shared" si="21"/>
        <v/>
      </c>
      <c r="AA39" s="252" t="str">
        <f t="shared" si="22"/>
        <v/>
      </c>
      <c r="AB39" s="252" t="str">
        <f t="shared" si="23"/>
        <v/>
      </c>
      <c r="AC39" s="252" t="str">
        <f t="shared" si="24"/>
        <v>0</v>
      </c>
      <c r="AD39" s="252">
        <f t="shared" si="25"/>
        <v>0</v>
      </c>
      <c r="AE39" s="110" t="str">
        <f>IF(女子種目選択!E39="","",IF(女子種目選択!E39="コンバインドA","走高跳",IF(女子種目選択!E39="コンバインドB","ジャベリックボール投",IF(女子種目選択!F39="","",女子種目選択!F39))))</f>
        <v/>
      </c>
      <c r="AF39" s="73" t="str">
        <f t="shared" si="56"/>
        <v/>
      </c>
      <c r="AG39" s="244"/>
      <c r="AH39" s="226" t="str">
        <f t="shared" si="26"/>
        <v/>
      </c>
      <c r="AI39" s="245"/>
      <c r="AJ39" s="228" t="str">
        <f t="shared" si="27"/>
        <v/>
      </c>
      <c r="AK39" s="246"/>
      <c r="AL39" s="242" t="str">
        <f t="shared" si="28"/>
        <v/>
      </c>
      <c r="AM39" s="242">
        <f t="shared" si="29"/>
        <v>0</v>
      </c>
      <c r="AN39" s="242" t="str">
        <f t="shared" si="30"/>
        <v/>
      </c>
      <c r="AO39" s="242">
        <f t="shared" si="31"/>
        <v>0</v>
      </c>
      <c r="AP39" s="242" t="str">
        <f t="shared" si="32"/>
        <v/>
      </c>
      <c r="AQ39" s="242" t="str">
        <f t="shared" si="33"/>
        <v/>
      </c>
      <c r="AR39" s="252" t="str">
        <f t="shared" si="34"/>
        <v>00</v>
      </c>
      <c r="AS39" s="252">
        <f t="shared" si="35"/>
        <v>0</v>
      </c>
      <c r="AT39" s="274">
        <f t="shared" si="36"/>
        <v>0</v>
      </c>
      <c r="AU39" s="252" t="str">
        <f t="shared" si="37"/>
        <v/>
      </c>
      <c r="AV39" s="252" t="str">
        <f t="shared" si="38"/>
        <v/>
      </c>
      <c r="AW39" s="252" t="str">
        <f t="shared" si="39"/>
        <v>0</v>
      </c>
      <c r="AX39" s="252" t="str">
        <f t="shared" si="40"/>
        <v/>
      </c>
      <c r="AY39" s="252" t="str">
        <f t="shared" si="41"/>
        <v/>
      </c>
      <c r="AZ39" s="252" t="str">
        <f t="shared" si="42"/>
        <v/>
      </c>
      <c r="BA39" s="252" t="str">
        <f t="shared" si="43"/>
        <v>0</v>
      </c>
      <c r="BB39" s="252">
        <f t="shared" si="44"/>
        <v>0</v>
      </c>
      <c r="BC39" s="110" t="str">
        <f>IF(AE39="","",IF(女子種目選択!E39="","""",IF(女子種目選択!E39="コンバインドA",女子種目選択!E39,IF(女子種目選択!E39="コンバインドB",女子種目選択!E39,""))))</f>
        <v/>
      </c>
      <c r="BD39" s="111"/>
      <c r="BE39" s="320" t="str">
        <f t="shared" si="45"/>
        <v/>
      </c>
      <c r="BF39" s="320" t="str">
        <f t="shared" si="46"/>
        <v/>
      </c>
      <c r="BG39" s="321" t="str">
        <f t="shared" si="47"/>
        <v/>
      </c>
      <c r="BH39" s="312" t="str">
        <f t="shared" si="54"/>
        <v/>
      </c>
      <c r="BI39" s="313"/>
      <c r="BJ39" s="99" t="str">
        <f t="shared" si="48"/>
        <v/>
      </c>
      <c r="BK39" s="302" t="e">
        <f t="shared" si="57"/>
        <v>#N/A</v>
      </c>
      <c r="BL39" s="3" t="e">
        <f t="shared" si="58"/>
        <v>#N/A</v>
      </c>
      <c r="BM39" s="302" t="str">
        <f t="shared" si="49"/>
        <v/>
      </c>
      <c r="BN39" s="3" t="str">
        <f t="shared" si="50"/>
        <v/>
      </c>
      <c r="BO39" s="302" t="e">
        <f t="shared" si="59"/>
        <v>#N/A</v>
      </c>
      <c r="BP39" s="3" t="e">
        <f t="shared" si="60"/>
        <v>#N/A</v>
      </c>
      <c r="BQ39" s="302" t="str">
        <f t="shared" si="51"/>
        <v/>
      </c>
      <c r="BT39" s="3"/>
      <c r="BV39" s="358" t="str">
        <f t="shared" si="52"/>
        <v/>
      </c>
      <c r="BW39" s="358" t="str">
        <f t="shared" si="53"/>
        <v/>
      </c>
      <c r="CA39" s="79"/>
      <c r="CB39" s="79"/>
      <c r="CC39" s="179"/>
      <c r="CE39" s="179"/>
      <c r="CG39" s="179"/>
      <c r="CL39" s="74"/>
      <c r="CM39" s="74"/>
      <c r="CY39" s="79"/>
      <c r="CZ39" s="79"/>
      <c r="DA39" s="179"/>
      <c r="DC39" s="179"/>
      <c r="DE39" s="179"/>
      <c r="DJ39" s="74"/>
      <c r="DK39" s="74"/>
    </row>
    <row r="40" spans="2:115">
      <c r="B40" s="70" t="str">
        <f t="shared" si="6"/>
        <v/>
      </c>
      <c r="C40" s="71">
        <v>37</v>
      </c>
      <c r="D40" s="72" t="str">
        <f>女子種目選択!B40</f>
        <v/>
      </c>
      <c r="E40" s="117" t="str">
        <f>女子種目選択!C40</f>
        <v/>
      </c>
      <c r="F40" s="118" t="str">
        <f>女子種目選択!D40</f>
        <v/>
      </c>
      <c r="G40" s="119" t="str">
        <f>IF(女子種目選択!E40="","",IF(女子種目選択!E40="コンバインドA","80mハードル",IF(女子種目選択!E40="コンバインドB","走幅跳",女子種目選択!E40)))</f>
        <v/>
      </c>
      <c r="H40" s="111" t="str">
        <f t="shared" si="55"/>
        <v/>
      </c>
      <c r="I40" s="244"/>
      <c r="J40" s="226" t="str">
        <f t="shared" si="7"/>
        <v/>
      </c>
      <c r="K40" s="245"/>
      <c r="L40" s="228" t="str">
        <f t="shared" si="8"/>
        <v/>
      </c>
      <c r="M40" s="246"/>
      <c r="N40" s="242" t="str">
        <f t="shared" si="9"/>
        <v/>
      </c>
      <c r="O40" s="242">
        <f t="shared" si="10"/>
        <v>0</v>
      </c>
      <c r="P40" s="242" t="str">
        <f t="shared" si="11"/>
        <v/>
      </c>
      <c r="Q40" s="242">
        <f t="shared" si="12"/>
        <v>0</v>
      </c>
      <c r="R40" s="242" t="str">
        <f t="shared" si="13"/>
        <v/>
      </c>
      <c r="S40" s="242" t="str">
        <f t="shared" si="14"/>
        <v/>
      </c>
      <c r="T40" s="252" t="str">
        <f t="shared" si="15"/>
        <v>00</v>
      </c>
      <c r="U40" s="252">
        <f t="shared" si="16"/>
        <v>0</v>
      </c>
      <c r="V40" s="274">
        <f t="shared" si="17"/>
        <v>0</v>
      </c>
      <c r="W40" s="252" t="str">
        <f t="shared" si="18"/>
        <v/>
      </c>
      <c r="X40" s="252" t="str">
        <f t="shared" si="19"/>
        <v/>
      </c>
      <c r="Y40" s="252" t="str">
        <f t="shared" si="20"/>
        <v>0</v>
      </c>
      <c r="Z40" s="252" t="str">
        <f t="shared" si="21"/>
        <v/>
      </c>
      <c r="AA40" s="252" t="str">
        <f t="shared" si="22"/>
        <v/>
      </c>
      <c r="AB40" s="252" t="str">
        <f t="shared" si="23"/>
        <v/>
      </c>
      <c r="AC40" s="252" t="str">
        <f t="shared" si="24"/>
        <v>0</v>
      </c>
      <c r="AD40" s="252">
        <f t="shared" si="25"/>
        <v>0</v>
      </c>
      <c r="AE40" s="110" t="str">
        <f>IF(女子種目選択!E40="","",IF(女子種目選択!E40="コンバインドA","走高跳",IF(女子種目選択!E40="コンバインドB","ジャベリックボール投",IF(女子種目選択!F40="","",女子種目選択!F40))))</f>
        <v/>
      </c>
      <c r="AF40" s="73" t="str">
        <f t="shared" si="56"/>
        <v/>
      </c>
      <c r="AG40" s="244"/>
      <c r="AH40" s="226" t="str">
        <f t="shared" si="26"/>
        <v/>
      </c>
      <c r="AI40" s="245"/>
      <c r="AJ40" s="228" t="str">
        <f t="shared" si="27"/>
        <v/>
      </c>
      <c r="AK40" s="246"/>
      <c r="AL40" s="242" t="str">
        <f t="shared" si="28"/>
        <v/>
      </c>
      <c r="AM40" s="242">
        <f t="shared" si="29"/>
        <v>0</v>
      </c>
      <c r="AN40" s="242" t="str">
        <f t="shared" si="30"/>
        <v/>
      </c>
      <c r="AO40" s="242">
        <f t="shared" si="31"/>
        <v>0</v>
      </c>
      <c r="AP40" s="242" t="str">
        <f t="shared" si="32"/>
        <v/>
      </c>
      <c r="AQ40" s="242" t="str">
        <f t="shared" si="33"/>
        <v/>
      </c>
      <c r="AR40" s="252" t="str">
        <f t="shared" si="34"/>
        <v>00</v>
      </c>
      <c r="AS40" s="252">
        <f t="shared" si="35"/>
        <v>0</v>
      </c>
      <c r="AT40" s="274">
        <f t="shared" si="36"/>
        <v>0</v>
      </c>
      <c r="AU40" s="252" t="str">
        <f t="shared" si="37"/>
        <v/>
      </c>
      <c r="AV40" s="252" t="str">
        <f t="shared" si="38"/>
        <v/>
      </c>
      <c r="AW40" s="252" t="str">
        <f t="shared" si="39"/>
        <v>0</v>
      </c>
      <c r="AX40" s="252" t="str">
        <f t="shared" si="40"/>
        <v/>
      </c>
      <c r="AY40" s="252" t="str">
        <f t="shared" si="41"/>
        <v/>
      </c>
      <c r="AZ40" s="252" t="str">
        <f t="shared" si="42"/>
        <v/>
      </c>
      <c r="BA40" s="252" t="str">
        <f t="shared" si="43"/>
        <v>0</v>
      </c>
      <c r="BB40" s="252">
        <f t="shared" si="44"/>
        <v>0</v>
      </c>
      <c r="BC40" s="110" t="str">
        <f>IF(AE40="","",IF(女子種目選択!E40="","""",IF(女子種目選択!E40="コンバインドA",女子種目選択!E40,IF(女子種目選択!E40="コンバインドB",女子種目選択!E40,""))))</f>
        <v/>
      </c>
      <c r="BD40" s="111"/>
      <c r="BE40" s="320" t="str">
        <f t="shared" si="45"/>
        <v/>
      </c>
      <c r="BF40" s="320" t="str">
        <f t="shared" si="46"/>
        <v/>
      </c>
      <c r="BG40" s="321" t="str">
        <f t="shared" si="47"/>
        <v/>
      </c>
      <c r="BH40" s="312" t="str">
        <f t="shared" si="54"/>
        <v/>
      </c>
      <c r="BI40" s="313"/>
      <c r="BJ40" s="99" t="str">
        <f t="shared" si="48"/>
        <v/>
      </c>
      <c r="BK40" s="302" t="e">
        <f t="shared" si="57"/>
        <v>#N/A</v>
      </c>
      <c r="BL40" s="3" t="e">
        <f t="shared" si="58"/>
        <v>#N/A</v>
      </c>
      <c r="BM40" s="302" t="str">
        <f t="shared" si="49"/>
        <v/>
      </c>
      <c r="BN40" s="3" t="str">
        <f t="shared" si="50"/>
        <v/>
      </c>
      <c r="BO40" s="302" t="e">
        <f t="shared" si="59"/>
        <v>#N/A</v>
      </c>
      <c r="BP40" s="3" t="e">
        <f t="shared" si="60"/>
        <v>#N/A</v>
      </c>
      <c r="BQ40" s="302" t="str">
        <f t="shared" si="51"/>
        <v/>
      </c>
      <c r="BT40" s="3"/>
      <c r="BV40" s="358" t="str">
        <f t="shared" si="52"/>
        <v/>
      </c>
      <c r="BW40" s="358" t="str">
        <f t="shared" si="53"/>
        <v/>
      </c>
      <c r="CA40" s="79"/>
      <c r="CB40" s="79"/>
      <c r="CC40" s="179"/>
      <c r="CE40" s="179"/>
      <c r="CG40" s="179"/>
      <c r="CL40" s="74"/>
      <c r="CM40" s="74"/>
      <c r="CY40" s="79"/>
      <c r="CZ40" s="79"/>
      <c r="DA40" s="179"/>
      <c r="DC40" s="179"/>
      <c r="DE40" s="179"/>
      <c r="DJ40" s="74"/>
      <c r="DK40" s="74"/>
    </row>
    <row r="41" spans="2:115">
      <c r="B41" s="70" t="str">
        <f t="shared" si="6"/>
        <v/>
      </c>
      <c r="C41" s="71">
        <v>38</v>
      </c>
      <c r="D41" s="72" t="str">
        <f>女子種目選択!B41</f>
        <v/>
      </c>
      <c r="E41" s="117" t="str">
        <f>女子種目選択!C41</f>
        <v/>
      </c>
      <c r="F41" s="118" t="str">
        <f>女子種目選択!D41</f>
        <v/>
      </c>
      <c r="G41" s="119" t="str">
        <f>IF(女子種目選択!E41="","",IF(女子種目選択!E41="コンバインドA","80mハードル",IF(女子種目選択!E41="コンバインドB","走幅跳",女子種目選択!E41)))</f>
        <v/>
      </c>
      <c r="H41" s="111" t="str">
        <f t="shared" si="55"/>
        <v/>
      </c>
      <c r="I41" s="244"/>
      <c r="J41" s="226" t="str">
        <f t="shared" si="7"/>
        <v/>
      </c>
      <c r="K41" s="245"/>
      <c r="L41" s="228" t="str">
        <f t="shared" si="8"/>
        <v/>
      </c>
      <c r="M41" s="246"/>
      <c r="N41" s="242" t="str">
        <f t="shared" si="9"/>
        <v/>
      </c>
      <c r="O41" s="242">
        <f t="shared" si="10"/>
        <v>0</v>
      </c>
      <c r="P41" s="242" t="str">
        <f t="shared" si="11"/>
        <v/>
      </c>
      <c r="Q41" s="242">
        <f t="shared" si="12"/>
        <v>0</v>
      </c>
      <c r="R41" s="242" t="str">
        <f t="shared" si="13"/>
        <v/>
      </c>
      <c r="S41" s="242" t="str">
        <f t="shared" si="14"/>
        <v/>
      </c>
      <c r="T41" s="252" t="str">
        <f t="shared" si="15"/>
        <v>00</v>
      </c>
      <c r="U41" s="252">
        <f t="shared" si="16"/>
        <v>0</v>
      </c>
      <c r="V41" s="274">
        <f t="shared" si="17"/>
        <v>0</v>
      </c>
      <c r="W41" s="252" t="str">
        <f t="shared" si="18"/>
        <v/>
      </c>
      <c r="X41" s="252" t="str">
        <f t="shared" si="19"/>
        <v/>
      </c>
      <c r="Y41" s="252" t="str">
        <f t="shared" si="20"/>
        <v>0</v>
      </c>
      <c r="Z41" s="252" t="str">
        <f t="shared" si="21"/>
        <v/>
      </c>
      <c r="AA41" s="252" t="str">
        <f t="shared" si="22"/>
        <v/>
      </c>
      <c r="AB41" s="252" t="str">
        <f t="shared" si="23"/>
        <v/>
      </c>
      <c r="AC41" s="252" t="str">
        <f t="shared" si="24"/>
        <v>0</v>
      </c>
      <c r="AD41" s="252">
        <f t="shared" si="25"/>
        <v>0</v>
      </c>
      <c r="AE41" s="110" t="str">
        <f>IF(女子種目選択!E41="","",IF(女子種目選択!E41="コンバインドA","走高跳",IF(女子種目選択!E41="コンバインドB","ジャベリックボール投",IF(女子種目選択!F41="","",女子種目選択!F41))))</f>
        <v/>
      </c>
      <c r="AF41" s="73" t="str">
        <f t="shared" si="56"/>
        <v/>
      </c>
      <c r="AG41" s="244"/>
      <c r="AH41" s="226" t="str">
        <f t="shared" si="26"/>
        <v/>
      </c>
      <c r="AI41" s="245"/>
      <c r="AJ41" s="228" t="str">
        <f t="shared" si="27"/>
        <v/>
      </c>
      <c r="AK41" s="246"/>
      <c r="AL41" s="242" t="str">
        <f t="shared" si="28"/>
        <v/>
      </c>
      <c r="AM41" s="242">
        <f t="shared" si="29"/>
        <v>0</v>
      </c>
      <c r="AN41" s="242" t="str">
        <f t="shared" si="30"/>
        <v/>
      </c>
      <c r="AO41" s="242">
        <f t="shared" si="31"/>
        <v>0</v>
      </c>
      <c r="AP41" s="242" t="str">
        <f t="shared" si="32"/>
        <v/>
      </c>
      <c r="AQ41" s="242" t="str">
        <f t="shared" si="33"/>
        <v/>
      </c>
      <c r="AR41" s="252" t="str">
        <f t="shared" si="34"/>
        <v>00</v>
      </c>
      <c r="AS41" s="252">
        <f t="shared" si="35"/>
        <v>0</v>
      </c>
      <c r="AT41" s="274">
        <f t="shared" si="36"/>
        <v>0</v>
      </c>
      <c r="AU41" s="252" t="str">
        <f t="shared" si="37"/>
        <v/>
      </c>
      <c r="AV41" s="252" t="str">
        <f t="shared" si="38"/>
        <v/>
      </c>
      <c r="AW41" s="252" t="str">
        <f t="shared" si="39"/>
        <v>0</v>
      </c>
      <c r="AX41" s="252" t="str">
        <f t="shared" si="40"/>
        <v/>
      </c>
      <c r="AY41" s="252" t="str">
        <f t="shared" si="41"/>
        <v/>
      </c>
      <c r="AZ41" s="252" t="str">
        <f t="shared" si="42"/>
        <v/>
      </c>
      <c r="BA41" s="252" t="str">
        <f t="shared" si="43"/>
        <v>0</v>
      </c>
      <c r="BB41" s="252">
        <f t="shared" si="44"/>
        <v>0</v>
      </c>
      <c r="BC41" s="110" t="str">
        <f>IF(AE41="","",IF(女子種目選択!E41="","""",IF(女子種目選択!E41="コンバインドA",女子種目選択!E41,IF(女子種目選択!E41="コンバインドB",女子種目選択!E41,""))))</f>
        <v/>
      </c>
      <c r="BD41" s="111"/>
      <c r="BE41" s="320" t="str">
        <f t="shared" si="45"/>
        <v/>
      </c>
      <c r="BF41" s="320" t="str">
        <f t="shared" si="46"/>
        <v/>
      </c>
      <c r="BG41" s="321" t="str">
        <f t="shared" si="47"/>
        <v/>
      </c>
      <c r="BH41" s="312" t="str">
        <f t="shared" si="54"/>
        <v/>
      </c>
      <c r="BI41" s="313"/>
      <c r="BJ41" s="99" t="str">
        <f t="shared" si="48"/>
        <v/>
      </c>
      <c r="BK41" s="302" t="e">
        <f t="shared" si="57"/>
        <v>#N/A</v>
      </c>
      <c r="BL41" s="3" t="e">
        <f t="shared" si="58"/>
        <v>#N/A</v>
      </c>
      <c r="BM41" s="302" t="str">
        <f t="shared" si="49"/>
        <v/>
      </c>
      <c r="BN41" s="3" t="str">
        <f t="shared" si="50"/>
        <v/>
      </c>
      <c r="BO41" s="302" t="e">
        <f t="shared" si="59"/>
        <v>#N/A</v>
      </c>
      <c r="BP41" s="3" t="e">
        <f t="shared" si="60"/>
        <v>#N/A</v>
      </c>
      <c r="BQ41" s="302" t="str">
        <f t="shared" si="51"/>
        <v/>
      </c>
      <c r="BT41" s="3"/>
      <c r="BV41" s="358" t="str">
        <f t="shared" si="52"/>
        <v/>
      </c>
      <c r="BW41" s="358" t="str">
        <f t="shared" si="53"/>
        <v/>
      </c>
      <c r="CA41" s="79"/>
      <c r="CB41" s="79"/>
      <c r="CC41" s="179"/>
      <c r="CE41" s="179"/>
      <c r="CG41" s="179"/>
      <c r="CL41" s="74"/>
      <c r="CM41" s="74"/>
      <c r="CY41" s="79"/>
      <c r="CZ41" s="79"/>
      <c r="DA41" s="179"/>
      <c r="DC41" s="179"/>
      <c r="DE41" s="179"/>
      <c r="DJ41" s="74"/>
      <c r="DK41" s="74"/>
    </row>
    <row r="42" spans="2:115">
      <c r="B42" s="70" t="str">
        <f t="shared" si="6"/>
        <v/>
      </c>
      <c r="C42" s="71">
        <v>39</v>
      </c>
      <c r="D42" s="72" t="str">
        <f>女子種目選択!B42</f>
        <v/>
      </c>
      <c r="E42" s="117" t="str">
        <f>女子種目選択!C42</f>
        <v/>
      </c>
      <c r="F42" s="118" t="str">
        <f>女子種目選択!D42</f>
        <v/>
      </c>
      <c r="G42" s="119" t="str">
        <f>IF(女子種目選択!E42="","",IF(女子種目選択!E42="コンバインドA","80mハードル",IF(女子種目選択!E42="コンバインドB","走幅跳",女子種目選択!E42)))</f>
        <v/>
      </c>
      <c r="H42" s="111" t="str">
        <f t="shared" si="55"/>
        <v/>
      </c>
      <c r="I42" s="244"/>
      <c r="J42" s="226" t="str">
        <f t="shared" si="7"/>
        <v/>
      </c>
      <c r="K42" s="245"/>
      <c r="L42" s="228" t="str">
        <f t="shared" si="8"/>
        <v/>
      </c>
      <c r="M42" s="246"/>
      <c r="N42" s="242" t="str">
        <f t="shared" si="9"/>
        <v/>
      </c>
      <c r="O42" s="242">
        <f t="shared" si="10"/>
        <v>0</v>
      </c>
      <c r="P42" s="242" t="str">
        <f t="shared" si="11"/>
        <v/>
      </c>
      <c r="Q42" s="242">
        <f t="shared" si="12"/>
        <v>0</v>
      </c>
      <c r="R42" s="242" t="str">
        <f t="shared" si="13"/>
        <v/>
      </c>
      <c r="S42" s="242" t="str">
        <f t="shared" si="14"/>
        <v/>
      </c>
      <c r="T42" s="252" t="str">
        <f t="shared" si="15"/>
        <v>00</v>
      </c>
      <c r="U42" s="252">
        <f t="shared" si="16"/>
        <v>0</v>
      </c>
      <c r="V42" s="274">
        <f t="shared" si="17"/>
        <v>0</v>
      </c>
      <c r="W42" s="252" t="str">
        <f t="shared" si="18"/>
        <v/>
      </c>
      <c r="X42" s="252" t="str">
        <f t="shared" si="19"/>
        <v/>
      </c>
      <c r="Y42" s="252" t="str">
        <f t="shared" si="20"/>
        <v>0</v>
      </c>
      <c r="Z42" s="252" t="str">
        <f t="shared" si="21"/>
        <v/>
      </c>
      <c r="AA42" s="252" t="str">
        <f t="shared" si="22"/>
        <v/>
      </c>
      <c r="AB42" s="252" t="str">
        <f t="shared" si="23"/>
        <v/>
      </c>
      <c r="AC42" s="252" t="str">
        <f t="shared" si="24"/>
        <v>0</v>
      </c>
      <c r="AD42" s="252">
        <f t="shared" si="25"/>
        <v>0</v>
      </c>
      <c r="AE42" s="110" t="str">
        <f>IF(女子種目選択!E42="","",IF(女子種目選択!E42="コンバインドA","走高跳",IF(女子種目選択!E42="コンバインドB","ジャベリックボール投",IF(女子種目選択!F42="","",女子種目選択!F42))))</f>
        <v/>
      </c>
      <c r="AF42" s="73" t="str">
        <f t="shared" si="56"/>
        <v/>
      </c>
      <c r="AG42" s="244"/>
      <c r="AH42" s="226" t="str">
        <f t="shared" si="26"/>
        <v/>
      </c>
      <c r="AI42" s="245"/>
      <c r="AJ42" s="228" t="str">
        <f t="shared" si="27"/>
        <v/>
      </c>
      <c r="AK42" s="246"/>
      <c r="AL42" s="242" t="str">
        <f t="shared" si="28"/>
        <v/>
      </c>
      <c r="AM42" s="242">
        <f t="shared" si="29"/>
        <v>0</v>
      </c>
      <c r="AN42" s="242" t="str">
        <f t="shared" si="30"/>
        <v/>
      </c>
      <c r="AO42" s="242">
        <f t="shared" si="31"/>
        <v>0</v>
      </c>
      <c r="AP42" s="242" t="str">
        <f t="shared" si="32"/>
        <v/>
      </c>
      <c r="AQ42" s="242" t="str">
        <f t="shared" si="33"/>
        <v/>
      </c>
      <c r="AR42" s="252" t="str">
        <f t="shared" si="34"/>
        <v>00</v>
      </c>
      <c r="AS42" s="252">
        <f t="shared" si="35"/>
        <v>0</v>
      </c>
      <c r="AT42" s="274">
        <f t="shared" si="36"/>
        <v>0</v>
      </c>
      <c r="AU42" s="252" t="str">
        <f t="shared" si="37"/>
        <v/>
      </c>
      <c r="AV42" s="252" t="str">
        <f t="shared" si="38"/>
        <v/>
      </c>
      <c r="AW42" s="252" t="str">
        <f t="shared" si="39"/>
        <v>0</v>
      </c>
      <c r="AX42" s="252" t="str">
        <f t="shared" si="40"/>
        <v/>
      </c>
      <c r="AY42" s="252" t="str">
        <f t="shared" si="41"/>
        <v/>
      </c>
      <c r="AZ42" s="252" t="str">
        <f t="shared" si="42"/>
        <v/>
      </c>
      <c r="BA42" s="252" t="str">
        <f t="shared" si="43"/>
        <v>0</v>
      </c>
      <c r="BB42" s="252">
        <f t="shared" si="44"/>
        <v>0</v>
      </c>
      <c r="BC42" s="110" t="str">
        <f>IF(AE42="","",IF(女子種目選択!E42="","""",IF(女子種目選択!E42="コンバインドA",女子種目選択!E42,IF(女子種目選択!E42="コンバインドB",女子種目選択!E42,""))))</f>
        <v/>
      </c>
      <c r="BD42" s="111"/>
      <c r="BE42" s="320" t="str">
        <f t="shared" si="45"/>
        <v/>
      </c>
      <c r="BF42" s="320" t="str">
        <f t="shared" si="46"/>
        <v/>
      </c>
      <c r="BG42" s="321" t="str">
        <f t="shared" si="47"/>
        <v/>
      </c>
      <c r="BH42" s="312" t="str">
        <f t="shared" si="54"/>
        <v/>
      </c>
      <c r="BI42" s="313"/>
      <c r="BJ42" s="99" t="str">
        <f t="shared" si="48"/>
        <v/>
      </c>
      <c r="BK42" s="302" t="e">
        <f t="shared" si="57"/>
        <v>#N/A</v>
      </c>
      <c r="BL42" s="3" t="e">
        <f t="shared" si="58"/>
        <v>#N/A</v>
      </c>
      <c r="BM42" s="302" t="str">
        <f t="shared" si="49"/>
        <v/>
      </c>
      <c r="BN42" s="3" t="str">
        <f t="shared" si="50"/>
        <v/>
      </c>
      <c r="BO42" s="302" t="e">
        <f t="shared" si="59"/>
        <v>#N/A</v>
      </c>
      <c r="BP42" s="3" t="e">
        <f t="shared" si="60"/>
        <v>#N/A</v>
      </c>
      <c r="BQ42" s="302" t="str">
        <f t="shared" si="51"/>
        <v/>
      </c>
      <c r="BT42" s="3"/>
      <c r="BV42" s="358" t="str">
        <f t="shared" si="52"/>
        <v/>
      </c>
      <c r="BW42" s="358" t="str">
        <f t="shared" si="53"/>
        <v/>
      </c>
      <c r="CA42" s="79"/>
      <c r="CB42" s="79"/>
      <c r="CC42" s="179"/>
      <c r="CE42" s="179"/>
      <c r="CG42" s="179"/>
      <c r="CL42" s="74"/>
      <c r="CM42" s="74"/>
      <c r="CY42" s="79"/>
      <c r="CZ42" s="79"/>
      <c r="DA42" s="179"/>
      <c r="DC42" s="179"/>
      <c r="DE42" s="179"/>
      <c r="DJ42" s="74"/>
      <c r="DK42" s="74"/>
    </row>
    <row r="43" spans="2:115">
      <c r="B43" s="70" t="str">
        <f t="shared" si="6"/>
        <v/>
      </c>
      <c r="C43" s="71">
        <v>40</v>
      </c>
      <c r="D43" s="72" t="str">
        <f>女子種目選択!B43</f>
        <v/>
      </c>
      <c r="E43" s="117" t="str">
        <f>女子種目選択!C43</f>
        <v/>
      </c>
      <c r="F43" s="118" t="str">
        <f>女子種目選択!D43</f>
        <v/>
      </c>
      <c r="G43" s="119" t="str">
        <f>IF(女子種目選択!E43="","",IF(女子種目選択!E43="コンバインドA","80mハードル",IF(女子種目選択!E43="コンバインドB","走幅跳",女子種目選択!E43)))</f>
        <v/>
      </c>
      <c r="H43" s="111" t="str">
        <f t="shared" si="55"/>
        <v/>
      </c>
      <c r="I43" s="244"/>
      <c r="J43" s="226" t="str">
        <f t="shared" si="7"/>
        <v/>
      </c>
      <c r="K43" s="245"/>
      <c r="L43" s="228" t="str">
        <f t="shared" si="8"/>
        <v/>
      </c>
      <c r="M43" s="246"/>
      <c r="N43" s="242" t="str">
        <f t="shared" si="9"/>
        <v/>
      </c>
      <c r="O43" s="242">
        <f t="shared" si="10"/>
        <v>0</v>
      </c>
      <c r="P43" s="242" t="str">
        <f t="shared" si="11"/>
        <v/>
      </c>
      <c r="Q43" s="242">
        <f t="shared" si="12"/>
        <v>0</v>
      </c>
      <c r="R43" s="242" t="str">
        <f t="shared" si="13"/>
        <v/>
      </c>
      <c r="S43" s="242" t="str">
        <f t="shared" si="14"/>
        <v/>
      </c>
      <c r="T43" s="252" t="str">
        <f t="shared" si="15"/>
        <v>00</v>
      </c>
      <c r="U43" s="252">
        <f t="shared" si="16"/>
        <v>0</v>
      </c>
      <c r="V43" s="274">
        <f t="shared" si="17"/>
        <v>0</v>
      </c>
      <c r="W43" s="252" t="str">
        <f t="shared" si="18"/>
        <v/>
      </c>
      <c r="X43" s="252" t="str">
        <f t="shared" si="19"/>
        <v/>
      </c>
      <c r="Y43" s="252" t="str">
        <f t="shared" si="20"/>
        <v>0</v>
      </c>
      <c r="Z43" s="252" t="str">
        <f t="shared" si="21"/>
        <v/>
      </c>
      <c r="AA43" s="252" t="str">
        <f t="shared" si="22"/>
        <v/>
      </c>
      <c r="AB43" s="252" t="str">
        <f t="shared" si="23"/>
        <v/>
      </c>
      <c r="AC43" s="252" t="str">
        <f t="shared" si="24"/>
        <v>0</v>
      </c>
      <c r="AD43" s="252">
        <f t="shared" si="25"/>
        <v>0</v>
      </c>
      <c r="AE43" s="110" t="str">
        <f>IF(女子種目選択!E43="","",IF(女子種目選択!E43="コンバインドA","走高跳",IF(女子種目選択!E43="コンバインドB","ジャベリックボール投",IF(女子種目選択!F43="","",女子種目選択!F43))))</f>
        <v/>
      </c>
      <c r="AF43" s="73" t="str">
        <f t="shared" si="56"/>
        <v/>
      </c>
      <c r="AG43" s="244"/>
      <c r="AH43" s="226" t="str">
        <f t="shared" si="26"/>
        <v/>
      </c>
      <c r="AI43" s="245"/>
      <c r="AJ43" s="228" t="str">
        <f t="shared" si="27"/>
        <v/>
      </c>
      <c r="AK43" s="246"/>
      <c r="AL43" s="242" t="str">
        <f t="shared" si="28"/>
        <v/>
      </c>
      <c r="AM43" s="242">
        <f t="shared" si="29"/>
        <v>0</v>
      </c>
      <c r="AN43" s="242" t="str">
        <f t="shared" si="30"/>
        <v/>
      </c>
      <c r="AO43" s="242">
        <f t="shared" si="31"/>
        <v>0</v>
      </c>
      <c r="AP43" s="242" t="str">
        <f t="shared" si="32"/>
        <v/>
      </c>
      <c r="AQ43" s="242" t="str">
        <f t="shared" si="33"/>
        <v/>
      </c>
      <c r="AR43" s="252" t="str">
        <f t="shared" si="34"/>
        <v>00</v>
      </c>
      <c r="AS43" s="252">
        <f t="shared" si="35"/>
        <v>0</v>
      </c>
      <c r="AT43" s="274">
        <f t="shared" si="36"/>
        <v>0</v>
      </c>
      <c r="AU43" s="252" t="str">
        <f t="shared" si="37"/>
        <v/>
      </c>
      <c r="AV43" s="252" t="str">
        <f t="shared" si="38"/>
        <v/>
      </c>
      <c r="AW43" s="252" t="str">
        <f t="shared" si="39"/>
        <v>0</v>
      </c>
      <c r="AX43" s="252" t="str">
        <f t="shared" si="40"/>
        <v/>
      </c>
      <c r="AY43" s="252" t="str">
        <f t="shared" si="41"/>
        <v/>
      </c>
      <c r="AZ43" s="252" t="str">
        <f t="shared" si="42"/>
        <v/>
      </c>
      <c r="BA43" s="252" t="str">
        <f t="shared" si="43"/>
        <v>0</v>
      </c>
      <c r="BB43" s="252">
        <f t="shared" si="44"/>
        <v>0</v>
      </c>
      <c r="BC43" s="110" t="str">
        <f>IF(AE43="","",IF(女子種目選択!E43="","""",IF(女子種目選択!E43="コンバインドA",女子種目選択!E43,IF(女子種目選択!E43="コンバインドB",女子種目選択!E43,""))))</f>
        <v/>
      </c>
      <c r="BD43" s="111"/>
      <c r="BE43" s="320" t="str">
        <f t="shared" si="45"/>
        <v/>
      </c>
      <c r="BF43" s="320" t="str">
        <f t="shared" si="46"/>
        <v/>
      </c>
      <c r="BG43" s="321" t="str">
        <f t="shared" si="47"/>
        <v/>
      </c>
      <c r="BH43" s="312" t="str">
        <f t="shared" si="54"/>
        <v/>
      </c>
      <c r="BI43" s="313"/>
      <c r="BJ43" s="99" t="str">
        <f t="shared" si="48"/>
        <v/>
      </c>
      <c r="BK43" s="302" t="e">
        <f t="shared" si="57"/>
        <v>#N/A</v>
      </c>
      <c r="BL43" s="3" t="e">
        <f t="shared" si="58"/>
        <v>#N/A</v>
      </c>
      <c r="BM43" s="302" t="str">
        <f t="shared" si="49"/>
        <v/>
      </c>
      <c r="BN43" s="3" t="str">
        <f t="shared" si="50"/>
        <v/>
      </c>
      <c r="BO43" s="302" t="e">
        <f t="shared" si="59"/>
        <v>#N/A</v>
      </c>
      <c r="BP43" s="3" t="e">
        <f t="shared" si="60"/>
        <v>#N/A</v>
      </c>
      <c r="BQ43" s="302" t="str">
        <f t="shared" si="51"/>
        <v/>
      </c>
      <c r="BT43" s="3"/>
      <c r="BV43" s="358" t="str">
        <f t="shared" si="52"/>
        <v/>
      </c>
      <c r="BW43" s="358" t="str">
        <f t="shared" si="53"/>
        <v/>
      </c>
      <c r="CA43" s="79"/>
      <c r="CB43" s="79"/>
      <c r="CC43" s="179"/>
      <c r="CE43" s="179"/>
      <c r="CG43" s="179"/>
      <c r="CL43" s="74"/>
      <c r="CM43" s="74"/>
      <c r="CY43" s="79"/>
      <c r="CZ43" s="79"/>
      <c r="DA43" s="179"/>
      <c r="DC43" s="179"/>
      <c r="DE43" s="179"/>
      <c r="DJ43" s="74"/>
      <c r="DK43" s="74"/>
    </row>
    <row r="44" spans="2:115">
      <c r="B44" s="70" t="str">
        <f t="shared" si="6"/>
        <v/>
      </c>
      <c r="C44" s="71">
        <v>41</v>
      </c>
      <c r="D44" s="72" t="str">
        <f>女子種目選択!B44</f>
        <v/>
      </c>
      <c r="E44" s="117" t="str">
        <f>女子種目選択!C44</f>
        <v/>
      </c>
      <c r="F44" s="118" t="str">
        <f>女子種目選択!D44</f>
        <v/>
      </c>
      <c r="G44" s="119" t="str">
        <f>IF(女子種目選択!E44="","",IF(女子種目選択!E44="コンバインドA","80mハードル",IF(女子種目選択!E44="コンバインドB","走幅跳",女子種目選択!E44)))</f>
        <v/>
      </c>
      <c r="H44" s="111" t="str">
        <f t="shared" si="55"/>
        <v/>
      </c>
      <c r="I44" s="244"/>
      <c r="J44" s="226" t="str">
        <f t="shared" si="7"/>
        <v/>
      </c>
      <c r="K44" s="245"/>
      <c r="L44" s="228" t="str">
        <f t="shared" si="8"/>
        <v/>
      </c>
      <c r="M44" s="246"/>
      <c r="N44" s="242" t="str">
        <f t="shared" si="9"/>
        <v/>
      </c>
      <c r="O44" s="242">
        <f t="shared" si="10"/>
        <v>0</v>
      </c>
      <c r="P44" s="242" t="str">
        <f t="shared" si="11"/>
        <v/>
      </c>
      <c r="Q44" s="242">
        <f t="shared" si="12"/>
        <v>0</v>
      </c>
      <c r="R44" s="242" t="str">
        <f t="shared" si="13"/>
        <v/>
      </c>
      <c r="S44" s="242" t="str">
        <f t="shared" si="14"/>
        <v/>
      </c>
      <c r="T44" s="252" t="str">
        <f t="shared" si="15"/>
        <v>00</v>
      </c>
      <c r="U44" s="252">
        <f t="shared" si="16"/>
        <v>0</v>
      </c>
      <c r="V44" s="274">
        <f t="shared" si="17"/>
        <v>0</v>
      </c>
      <c r="W44" s="252" t="str">
        <f t="shared" si="18"/>
        <v/>
      </c>
      <c r="X44" s="252" t="str">
        <f t="shared" si="19"/>
        <v/>
      </c>
      <c r="Y44" s="252" t="str">
        <f t="shared" si="20"/>
        <v>0</v>
      </c>
      <c r="Z44" s="252" t="str">
        <f t="shared" si="21"/>
        <v/>
      </c>
      <c r="AA44" s="252" t="str">
        <f t="shared" si="22"/>
        <v/>
      </c>
      <c r="AB44" s="252" t="str">
        <f t="shared" si="23"/>
        <v/>
      </c>
      <c r="AC44" s="252" t="str">
        <f t="shared" si="24"/>
        <v>0</v>
      </c>
      <c r="AD44" s="252">
        <f t="shared" si="25"/>
        <v>0</v>
      </c>
      <c r="AE44" s="110" t="str">
        <f>IF(女子種目選択!E44="","",IF(女子種目選択!E44="コンバインドA","走高跳",IF(女子種目選択!E44="コンバインドB","ジャベリックボール投",IF(女子種目選択!F44="","",女子種目選択!F44))))</f>
        <v/>
      </c>
      <c r="AF44" s="73" t="str">
        <f t="shared" si="56"/>
        <v/>
      </c>
      <c r="AG44" s="244"/>
      <c r="AH44" s="226" t="str">
        <f t="shared" si="26"/>
        <v/>
      </c>
      <c r="AI44" s="245"/>
      <c r="AJ44" s="228" t="str">
        <f t="shared" si="27"/>
        <v/>
      </c>
      <c r="AK44" s="246"/>
      <c r="AL44" s="242" t="str">
        <f t="shared" si="28"/>
        <v/>
      </c>
      <c r="AM44" s="242">
        <f t="shared" si="29"/>
        <v>0</v>
      </c>
      <c r="AN44" s="242" t="str">
        <f t="shared" si="30"/>
        <v/>
      </c>
      <c r="AO44" s="242">
        <f t="shared" si="31"/>
        <v>0</v>
      </c>
      <c r="AP44" s="242" t="str">
        <f t="shared" si="32"/>
        <v/>
      </c>
      <c r="AQ44" s="242" t="str">
        <f t="shared" si="33"/>
        <v/>
      </c>
      <c r="AR44" s="252" t="str">
        <f t="shared" si="34"/>
        <v>00</v>
      </c>
      <c r="AS44" s="252">
        <f t="shared" si="35"/>
        <v>0</v>
      </c>
      <c r="AT44" s="274">
        <f t="shared" si="36"/>
        <v>0</v>
      </c>
      <c r="AU44" s="252" t="str">
        <f t="shared" si="37"/>
        <v/>
      </c>
      <c r="AV44" s="252" t="str">
        <f t="shared" si="38"/>
        <v/>
      </c>
      <c r="AW44" s="252" t="str">
        <f t="shared" si="39"/>
        <v>0</v>
      </c>
      <c r="AX44" s="252" t="str">
        <f t="shared" si="40"/>
        <v/>
      </c>
      <c r="AY44" s="252" t="str">
        <f t="shared" si="41"/>
        <v/>
      </c>
      <c r="AZ44" s="252" t="str">
        <f t="shared" si="42"/>
        <v/>
      </c>
      <c r="BA44" s="252" t="str">
        <f t="shared" si="43"/>
        <v>0</v>
      </c>
      <c r="BB44" s="252">
        <f t="shared" si="44"/>
        <v>0</v>
      </c>
      <c r="BC44" s="110" t="str">
        <f>IF(AE44="","",IF(女子種目選択!E44="","""",IF(女子種目選択!E44="コンバインドA",女子種目選択!E44,IF(女子種目選択!E44="コンバインドB",女子種目選択!E44,""))))</f>
        <v/>
      </c>
      <c r="BD44" s="111"/>
      <c r="BE44" s="320" t="str">
        <f t="shared" si="45"/>
        <v/>
      </c>
      <c r="BF44" s="320" t="str">
        <f t="shared" si="46"/>
        <v/>
      </c>
      <c r="BG44" s="321" t="str">
        <f t="shared" si="47"/>
        <v/>
      </c>
      <c r="BH44" s="312" t="str">
        <f t="shared" si="54"/>
        <v/>
      </c>
      <c r="BI44" s="313"/>
      <c r="BJ44" s="99" t="str">
        <f t="shared" si="48"/>
        <v/>
      </c>
      <c r="BK44" s="302" t="e">
        <f t="shared" si="57"/>
        <v>#N/A</v>
      </c>
      <c r="BL44" s="3" t="e">
        <f t="shared" si="58"/>
        <v>#N/A</v>
      </c>
      <c r="BM44" s="302" t="str">
        <f t="shared" si="49"/>
        <v/>
      </c>
      <c r="BN44" s="3" t="str">
        <f t="shared" si="50"/>
        <v/>
      </c>
      <c r="BO44" s="302" t="e">
        <f t="shared" si="59"/>
        <v>#N/A</v>
      </c>
      <c r="BP44" s="3" t="e">
        <f t="shared" si="60"/>
        <v>#N/A</v>
      </c>
      <c r="BQ44" s="302" t="str">
        <f t="shared" si="51"/>
        <v/>
      </c>
      <c r="BT44" s="3"/>
      <c r="BV44" s="358" t="str">
        <f t="shared" si="52"/>
        <v/>
      </c>
      <c r="BW44" s="358" t="str">
        <f t="shared" si="53"/>
        <v/>
      </c>
      <c r="CA44" s="79"/>
      <c r="CB44" s="79"/>
      <c r="CC44" s="179"/>
      <c r="CE44" s="179"/>
      <c r="CG44" s="179"/>
      <c r="CL44" s="74"/>
      <c r="CM44" s="74"/>
      <c r="CY44" s="79"/>
      <c r="CZ44" s="79"/>
      <c r="DA44" s="179"/>
      <c r="DC44" s="179"/>
      <c r="DE44" s="179"/>
      <c r="DJ44" s="74"/>
      <c r="DK44" s="74"/>
    </row>
    <row r="45" spans="2:115">
      <c r="B45" s="70" t="str">
        <f t="shared" si="6"/>
        <v/>
      </c>
      <c r="C45" s="71">
        <v>42</v>
      </c>
      <c r="D45" s="72" t="str">
        <f>女子種目選択!B45</f>
        <v/>
      </c>
      <c r="E45" s="117" t="str">
        <f>女子種目選択!C45</f>
        <v/>
      </c>
      <c r="F45" s="118" t="str">
        <f>女子種目選択!D45</f>
        <v/>
      </c>
      <c r="G45" s="119" t="str">
        <f>IF(女子種目選択!E45="","",IF(女子種目選択!E45="コンバインドA","80mハードル",IF(女子種目選択!E45="コンバインドB","走幅跳",女子種目選択!E45)))</f>
        <v/>
      </c>
      <c r="H45" s="111" t="str">
        <f t="shared" si="55"/>
        <v/>
      </c>
      <c r="I45" s="244"/>
      <c r="J45" s="226" t="str">
        <f t="shared" si="7"/>
        <v/>
      </c>
      <c r="K45" s="245"/>
      <c r="L45" s="228" t="str">
        <f t="shared" si="8"/>
        <v/>
      </c>
      <c r="M45" s="246"/>
      <c r="N45" s="242" t="str">
        <f t="shared" si="9"/>
        <v/>
      </c>
      <c r="O45" s="242">
        <f t="shared" si="10"/>
        <v>0</v>
      </c>
      <c r="P45" s="242" t="str">
        <f t="shared" si="11"/>
        <v/>
      </c>
      <c r="Q45" s="242">
        <f t="shared" si="12"/>
        <v>0</v>
      </c>
      <c r="R45" s="242" t="str">
        <f t="shared" si="13"/>
        <v/>
      </c>
      <c r="S45" s="242" t="str">
        <f t="shared" si="14"/>
        <v/>
      </c>
      <c r="T45" s="252" t="str">
        <f t="shared" si="15"/>
        <v>00</v>
      </c>
      <c r="U45" s="252">
        <f t="shared" si="16"/>
        <v>0</v>
      </c>
      <c r="V45" s="274">
        <f t="shared" si="17"/>
        <v>0</v>
      </c>
      <c r="W45" s="252" t="str">
        <f t="shared" si="18"/>
        <v/>
      </c>
      <c r="X45" s="252" t="str">
        <f t="shared" si="19"/>
        <v/>
      </c>
      <c r="Y45" s="252" t="str">
        <f t="shared" si="20"/>
        <v>0</v>
      </c>
      <c r="Z45" s="252" t="str">
        <f t="shared" si="21"/>
        <v/>
      </c>
      <c r="AA45" s="252" t="str">
        <f t="shared" si="22"/>
        <v/>
      </c>
      <c r="AB45" s="252" t="str">
        <f t="shared" si="23"/>
        <v/>
      </c>
      <c r="AC45" s="252" t="str">
        <f t="shared" si="24"/>
        <v>0</v>
      </c>
      <c r="AD45" s="252">
        <f t="shared" si="25"/>
        <v>0</v>
      </c>
      <c r="AE45" s="110" t="str">
        <f>IF(女子種目選択!E45="","",IF(女子種目選択!E45="コンバインドA","走高跳",IF(女子種目選択!E45="コンバインドB","ジャベリックボール投",IF(女子種目選択!F45="","",女子種目選択!F45))))</f>
        <v/>
      </c>
      <c r="AF45" s="73" t="str">
        <f t="shared" si="56"/>
        <v/>
      </c>
      <c r="AG45" s="244"/>
      <c r="AH45" s="226" t="str">
        <f t="shared" si="26"/>
        <v/>
      </c>
      <c r="AI45" s="245"/>
      <c r="AJ45" s="228" t="str">
        <f t="shared" si="27"/>
        <v/>
      </c>
      <c r="AK45" s="246"/>
      <c r="AL45" s="242" t="str">
        <f t="shared" si="28"/>
        <v/>
      </c>
      <c r="AM45" s="242">
        <f t="shared" si="29"/>
        <v>0</v>
      </c>
      <c r="AN45" s="242" t="str">
        <f t="shared" si="30"/>
        <v/>
      </c>
      <c r="AO45" s="242">
        <f t="shared" si="31"/>
        <v>0</v>
      </c>
      <c r="AP45" s="242" t="str">
        <f t="shared" si="32"/>
        <v/>
      </c>
      <c r="AQ45" s="242" t="str">
        <f t="shared" si="33"/>
        <v/>
      </c>
      <c r="AR45" s="252" t="str">
        <f t="shared" si="34"/>
        <v>00</v>
      </c>
      <c r="AS45" s="252">
        <f t="shared" si="35"/>
        <v>0</v>
      </c>
      <c r="AT45" s="274">
        <f t="shared" si="36"/>
        <v>0</v>
      </c>
      <c r="AU45" s="252" t="str">
        <f t="shared" si="37"/>
        <v/>
      </c>
      <c r="AV45" s="252" t="str">
        <f t="shared" si="38"/>
        <v/>
      </c>
      <c r="AW45" s="252" t="str">
        <f t="shared" si="39"/>
        <v>0</v>
      </c>
      <c r="AX45" s="252" t="str">
        <f t="shared" si="40"/>
        <v/>
      </c>
      <c r="AY45" s="252" t="str">
        <f t="shared" si="41"/>
        <v/>
      </c>
      <c r="AZ45" s="252" t="str">
        <f t="shared" si="42"/>
        <v/>
      </c>
      <c r="BA45" s="252" t="str">
        <f t="shared" si="43"/>
        <v>0</v>
      </c>
      <c r="BB45" s="252">
        <f t="shared" si="44"/>
        <v>0</v>
      </c>
      <c r="BC45" s="110" t="str">
        <f>IF(AE45="","",IF(女子種目選択!E45="","""",IF(女子種目選択!E45="コンバインドA",女子種目選択!E45,IF(女子種目選択!E45="コンバインドB",女子種目選択!E45,""))))</f>
        <v/>
      </c>
      <c r="BD45" s="111"/>
      <c r="BE45" s="320" t="str">
        <f t="shared" si="45"/>
        <v/>
      </c>
      <c r="BF45" s="320" t="str">
        <f t="shared" si="46"/>
        <v/>
      </c>
      <c r="BG45" s="321" t="str">
        <f t="shared" si="47"/>
        <v/>
      </c>
      <c r="BH45" s="312" t="str">
        <f t="shared" si="54"/>
        <v/>
      </c>
      <c r="BI45" s="313"/>
      <c r="BJ45" s="99" t="str">
        <f t="shared" si="48"/>
        <v/>
      </c>
      <c r="BK45" s="302" t="e">
        <f t="shared" si="57"/>
        <v>#N/A</v>
      </c>
      <c r="BL45" s="3" t="e">
        <f t="shared" si="58"/>
        <v>#N/A</v>
      </c>
      <c r="BM45" s="302" t="str">
        <f t="shared" si="49"/>
        <v/>
      </c>
      <c r="BN45" s="3" t="str">
        <f t="shared" si="50"/>
        <v/>
      </c>
      <c r="BO45" s="302" t="e">
        <f t="shared" si="59"/>
        <v>#N/A</v>
      </c>
      <c r="BP45" s="3" t="e">
        <f t="shared" si="60"/>
        <v>#N/A</v>
      </c>
      <c r="BQ45" s="302" t="str">
        <f t="shared" si="51"/>
        <v/>
      </c>
      <c r="BT45" s="3"/>
      <c r="BV45" s="358" t="str">
        <f t="shared" si="52"/>
        <v/>
      </c>
      <c r="BW45" s="358" t="str">
        <f t="shared" si="53"/>
        <v/>
      </c>
      <c r="CA45" s="79"/>
      <c r="CB45" s="79"/>
      <c r="CC45" s="179"/>
      <c r="CE45" s="179"/>
      <c r="CG45" s="179"/>
      <c r="CL45" s="74"/>
      <c r="CM45" s="74"/>
      <c r="CY45" s="79"/>
      <c r="CZ45" s="79"/>
      <c r="DA45" s="179"/>
      <c r="DC45" s="179"/>
      <c r="DE45" s="179"/>
      <c r="DJ45" s="74"/>
      <c r="DK45" s="74"/>
    </row>
    <row r="46" spans="2:115">
      <c r="B46" s="70" t="str">
        <f t="shared" si="6"/>
        <v/>
      </c>
      <c r="C46" s="71">
        <v>43</v>
      </c>
      <c r="D46" s="72" t="str">
        <f>女子種目選択!B46</f>
        <v/>
      </c>
      <c r="E46" s="117" t="str">
        <f>女子種目選択!C46</f>
        <v/>
      </c>
      <c r="F46" s="118" t="str">
        <f>女子種目選択!D46</f>
        <v/>
      </c>
      <c r="G46" s="119" t="str">
        <f>IF(女子種目選択!E46="","",IF(女子種目選択!E46="コンバインドA","80mハードル",IF(女子種目選択!E46="コンバインドB","走幅跳",女子種目選択!E46)))</f>
        <v/>
      </c>
      <c r="H46" s="111" t="str">
        <f t="shared" si="55"/>
        <v/>
      </c>
      <c r="I46" s="244"/>
      <c r="J46" s="226" t="str">
        <f t="shared" si="7"/>
        <v/>
      </c>
      <c r="K46" s="245"/>
      <c r="L46" s="228" t="str">
        <f t="shared" si="8"/>
        <v/>
      </c>
      <c r="M46" s="246"/>
      <c r="N46" s="242" t="str">
        <f t="shared" si="9"/>
        <v/>
      </c>
      <c r="O46" s="242">
        <f t="shared" si="10"/>
        <v>0</v>
      </c>
      <c r="P46" s="242" t="str">
        <f t="shared" si="11"/>
        <v/>
      </c>
      <c r="Q46" s="242">
        <f t="shared" si="12"/>
        <v>0</v>
      </c>
      <c r="R46" s="242" t="str">
        <f t="shared" si="13"/>
        <v/>
      </c>
      <c r="S46" s="242" t="str">
        <f t="shared" si="14"/>
        <v/>
      </c>
      <c r="T46" s="252" t="str">
        <f t="shared" si="15"/>
        <v>00</v>
      </c>
      <c r="U46" s="252">
        <f t="shared" si="16"/>
        <v>0</v>
      </c>
      <c r="V46" s="274">
        <f t="shared" si="17"/>
        <v>0</v>
      </c>
      <c r="W46" s="252" t="str">
        <f t="shared" si="18"/>
        <v/>
      </c>
      <c r="X46" s="252" t="str">
        <f t="shared" si="19"/>
        <v/>
      </c>
      <c r="Y46" s="252" t="str">
        <f t="shared" si="20"/>
        <v>0</v>
      </c>
      <c r="Z46" s="252" t="str">
        <f t="shared" si="21"/>
        <v/>
      </c>
      <c r="AA46" s="252" t="str">
        <f t="shared" si="22"/>
        <v/>
      </c>
      <c r="AB46" s="252" t="str">
        <f t="shared" si="23"/>
        <v/>
      </c>
      <c r="AC46" s="252" t="str">
        <f t="shared" si="24"/>
        <v>0</v>
      </c>
      <c r="AD46" s="252">
        <f t="shared" si="25"/>
        <v>0</v>
      </c>
      <c r="AE46" s="110" t="str">
        <f>IF(女子種目選択!E46="","",IF(女子種目選択!E46="コンバインドA","走高跳",IF(女子種目選択!E46="コンバインドB","ジャベリックボール投",IF(女子種目選択!F46="","",女子種目選択!F46))))</f>
        <v/>
      </c>
      <c r="AF46" s="73" t="str">
        <f t="shared" si="56"/>
        <v/>
      </c>
      <c r="AG46" s="244"/>
      <c r="AH46" s="226" t="str">
        <f t="shared" si="26"/>
        <v/>
      </c>
      <c r="AI46" s="245"/>
      <c r="AJ46" s="228" t="str">
        <f t="shared" si="27"/>
        <v/>
      </c>
      <c r="AK46" s="246"/>
      <c r="AL46" s="242" t="str">
        <f t="shared" si="28"/>
        <v/>
      </c>
      <c r="AM46" s="242">
        <f t="shared" si="29"/>
        <v>0</v>
      </c>
      <c r="AN46" s="242" t="str">
        <f t="shared" si="30"/>
        <v/>
      </c>
      <c r="AO46" s="242">
        <f t="shared" si="31"/>
        <v>0</v>
      </c>
      <c r="AP46" s="242" t="str">
        <f t="shared" si="32"/>
        <v/>
      </c>
      <c r="AQ46" s="242" t="str">
        <f t="shared" si="33"/>
        <v/>
      </c>
      <c r="AR46" s="252" t="str">
        <f t="shared" si="34"/>
        <v>00</v>
      </c>
      <c r="AS46" s="252">
        <f t="shared" si="35"/>
        <v>0</v>
      </c>
      <c r="AT46" s="274">
        <f t="shared" si="36"/>
        <v>0</v>
      </c>
      <c r="AU46" s="252" t="str">
        <f t="shared" si="37"/>
        <v/>
      </c>
      <c r="AV46" s="252" t="str">
        <f t="shared" si="38"/>
        <v/>
      </c>
      <c r="AW46" s="252" t="str">
        <f t="shared" si="39"/>
        <v>0</v>
      </c>
      <c r="AX46" s="252" t="str">
        <f t="shared" si="40"/>
        <v/>
      </c>
      <c r="AY46" s="252" t="str">
        <f t="shared" si="41"/>
        <v/>
      </c>
      <c r="AZ46" s="252" t="str">
        <f t="shared" si="42"/>
        <v/>
      </c>
      <c r="BA46" s="252" t="str">
        <f t="shared" si="43"/>
        <v>0</v>
      </c>
      <c r="BB46" s="252">
        <f t="shared" si="44"/>
        <v>0</v>
      </c>
      <c r="BC46" s="110" t="str">
        <f>IF(AE46="","",IF(女子種目選択!E46="","""",IF(女子種目選択!E46="コンバインドA",女子種目選択!E46,IF(女子種目選択!E46="コンバインドB",女子種目選択!E46,""))))</f>
        <v/>
      </c>
      <c r="BD46" s="111"/>
      <c r="BE46" s="320" t="str">
        <f t="shared" si="45"/>
        <v/>
      </c>
      <c r="BF46" s="320" t="str">
        <f t="shared" si="46"/>
        <v/>
      </c>
      <c r="BG46" s="321" t="str">
        <f t="shared" si="47"/>
        <v/>
      </c>
      <c r="BH46" s="312" t="str">
        <f t="shared" si="54"/>
        <v/>
      </c>
      <c r="BI46" s="313"/>
      <c r="BJ46" s="99" t="str">
        <f t="shared" si="48"/>
        <v/>
      </c>
      <c r="BK46" s="302" t="e">
        <f t="shared" si="57"/>
        <v>#N/A</v>
      </c>
      <c r="BL46" s="3" t="e">
        <f t="shared" si="58"/>
        <v>#N/A</v>
      </c>
      <c r="BM46" s="302" t="str">
        <f t="shared" si="49"/>
        <v/>
      </c>
      <c r="BN46" s="3" t="str">
        <f t="shared" si="50"/>
        <v/>
      </c>
      <c r="BO46" s="302" t="e">
        <f t="shared" si="59"/>
        <v>#N/A</v>
      </c>
      <c r="BP46" s="3" t="e">
        <f t="shared" si="60"/>
        <v>#N/A</v>
      </c>
      <c r="BQ46" s="302" t="str">
        <f t="shared" si="51"/>
        <v/>
      </c>
      <c r="BT46" s="3"/>
      <c r="BV46" s="358" t="str">
        <f t="shared" si="52"/>
        <v/>
      </c>
      <c r="BW46" s="358" t="str">
        <f t="shared" si="53"/>
        <v/>
      </c>
      <c r="CA46" s="79"/>
      <c r="CB46" s="79"/>
      <c r="CC46" s="179"/>
      <c r="CE46" s="179"/>
      <c r="CG46" s="179"/>
      <c r="CL46" s="74"/>
      <c r="CM46" s="74"/>
      <c r="CY46" s="79"/>
      <c r="CZ46" s="79"/>
      <c r="DA46" s="179"/>
      <c r="DC46" s="179"/>
      <c r="DE46" s="179"/>
      <c r="DJ46" s="74"/>
      <c r="DK46" s="74"/>
    </row>
    <row r="47" spans="2:115">
      <c r="B47" s="70" t="str">
        <f t="shared" si="6"/>
        <v/>
      </c>
      <c r="C47" s="71">
        <v>44</v>
      </c>
      <c r="D47" s="72" t="str">
        <f>女子種目選択!B47</f>
        <v/>
      </c>
      <c r="E47" s="117" t="str">
        <f>女子種目選択!C47</f>
        <v/>
      </c>
      <c r="F47" s="118" t="str">
        <f>女子種目選択!D47</f>
        <v/>
      </c>
      <c r="G47" s="119" t="str">
        <f>IF(女子種目選択!E47="","",IF(女子種目選択!E47="コンバインドA","80mハードル",IF(女子種目選択!E47="コンバインドB","走幅跳",女子種目選択!E47)))</f>
        <v/>
      </c>
      <c r="H47" s="111" t="str">
        <f t="shared" si="55"/>
        <v/>
      </c>
      <c r="I47" s="244"/>
      <c r="J47" s="226" t="str">
        <f t="shared" si="7"/>
        <v/>
      </c>
      <c r="K47" s="245"/>
      <c r="L47" s="228" t="str">
        <f t="shared" si="8"/>
        <v/>
      </c>
      <c r="M47" s="246"/>
      <c r="N47" s="242" t="str">
        <f t="shared" si="9"/>
        <v/>
      </c>
      <c r="O47" s="242">
        <f t="shared" si="10"/>
        <v>0</v>
      </c>
      <c r="P47" s="242" t="str">
        <f t="shared" si="11"/>
        <v/>
      </c>
      <c r="Q47" s="242">
        <f t="shared" si="12"/>
        <v>0</v>
      </c>
      <c r="R47" s="242" t="str">
        <f t="shared" si="13"/>
        <v/>
      </c>
      <c r="S47" s="242" t="str">
        <f t="shared" si="14"/>
        <v/>
      </c>
      <c r="T47" s="252" t="str">
        <f t="shared" si="15"/>
        <v>00</v>
      </c>
      <c r="U47" s="252">
        <f t="shared" si="16"/>
        <v>0</v>
      </c>
      <c r="V47" s="274">
        <f t="shared" si="17"/>
        <v>0</v>
      </c>
      <c r="W47" s="252" t="str">
        <f t="shared" si="18"/>
        <v/>
      </c>
      <c r="X47" s="252" t="str">
        <f t="shared" si="19"/>
        <v/>
      </c>
      <c r="Y47" s="252" t="str">
        <f t="shared" si="20"/>
        <v>0</v>
      </c>
      <c r="Z47" s="252" t="str">
        <f t="shared" si="21"/>
        <v/>
      </c>
      <c r="AA47" s="252" t="str">
        <f t="shared" si="22"/>
        <v/>
      </c>
      <c r="AB47" s="252" t="str">
        <f t="shared" si="23"/>
        <v/>
      </c>
      <c r="AC47" s="252" t="str">
        <f t="shared" si="24"/>
        <v>0</v>
      </c>
      <c r="AD47" s="252">
        <f t="shared" si="25"/>
        <v>0</v>
      </c>
      <c r="AE47" s="110" t="str">
        <f>IF(女子種目選択!E47="","",IF(女子種目選択!E47="コンバインドA","走高跳",IF(女子種目選択!E47="コンバインドB","ジャベリックボール投",IF(女子種目選択!F47="","",女子種目選択!F47))))</f>
        <v/>
      </c>
      <c r="AF47" s="73" t="str">
        <f t="shared" si="56"/>
        <v/>
      </c>
      <c r="AG47" s="244"/>
      <c r="AH47" s="226" t="str">
        <f t="shared" si="26"/>
        <v/>
      </c>
      <c r="AI47" s="245"/>
      <c r="AJ47" s="228" t="str">
        <f t="shared" si="27"/>
        <v/>
      </c>
      <c r="AK47" s="246"/>
      <c r="AL47" s="242" t="str">
        <f t="shared" si="28"/>
        <v/>
      </c>
      <c r="AM47" s="242">
        <f t="shared" si="29"/>
        <v>0</v>
      </c>
      <c r="AN47" s="242" t="str">
        <f t="shared" si="30"/>
        <v/>
      </c>
      <c r="AO47" s="242">
        <f t="shared" si="31"/>
        <v>0</v>
      </c>
      <c r="AP47" s="242" t="str">
        <f t="shared" si="32"/>
        <v/>
      </c>
      <c r="AQ47" s="242" t="str">
        <f t="shared" si="33"/>
        <v/>
      </c>
      <c r="AR47" s="252" t="str">
        <f t="shared" si="34"/>
        <v>00</v>
      </c>
      <c r="AS47" s="252">
        <f t="shared" si="35"/>
        <v>0</v>
      </c>
      <c r="AT47" s="274">
        <f t="shared" si="36"/>
        <v>0</v>
      </c>
      <c r="AU47" s="252" t="str">
        <f t="shared" si="37"/>
        <v/>
      </c>
      <c r="AV47" s="252" t="str">
        <f t="shared" si="38"/>
        <v/>
      </c>
      <c r="AW47" s="252" t="str">
        <f t="shared" si="39"/>
        <v>0</v>
      </c>
      <c r="AX47" s="252" t="str">
        <f t="shared" si="40"/>
        <v/>
      </c>
      <c r="AY47" s="252" t="str">
        <f t="shared" si="41"/>
        <v/>
      </c>
      <c r="AZ47" s="252" t="str">
        <f t="shared" si="42"/>
        <v/>
      </c>
      <c r="BA47" s="252" t="str">
        <f t="shared" si="43"/>
        <v>0</v>
      </c>
      <c r="BB47" s="252">
        <f t="shared" si="44"/>
        <v>0</v>
      </c>
      <c r="BC47" s="110" t="str">
        <f>IF(AE47="","",IF(女子種目選択!E47="","""",IF(女子種目選択!E47="コンバインドA",女子種目選択!E47,IF(女子種目選択!E47="コンバインドB",女子種目選択!E47,""))))</f>
        <v/>
      </c>
      <c r="BD47" s="111"/>
      <c r="BE47" s="320" t="str">
        <f t="shared" si="45"/>
        <v/>
      </c>
      <c r="BF47" s="320" t="str">
        <f t="shared" si="46"/>
        <v/>
      </c>
      <c r="BG47" s="321" t="str">
        <f t="shared" si="47"/>
        <v/>
      </c>
      <c r="BH47" s="312" t="str">
        <f t="shared" si="54"/>
        <v/>
      </c>
      <c r="BI47" s="313"/>
      <c r="BJ47" s="99" t="str">
        <f t="shared" si="48"/>
        <v/>
      </c>
      <c r="BK47" s="302" t="e">
        <f t="shared" si="57"/>
        <v>#N/A</v>
      </c>
      <c r="BL47" s="3" t="e">
        <f t="shared" si="58"/>
        <v>#N/A</v>
      </c>
      <c r="BM47" s="302" t="str">
        <f t="shared" si="49"/>
        <v/>
      </c>
      <c r="BN47" s="3" t="str">
        <f t="shared" si="50"/>
        <v/>
      </c>
      <c r="BO47" s="302" t="e">
        <f t="shared" si="59"/>
        <v>#N/A</v>
      </c>
      <c r="BP47" s="3" t="e">
        <f t="shared" si="60"/>
        <v>#N/A</v>
      </c>
      <c r="BQ47" s="302" t="str">
        <f t="shared" si="51"/>
        <v/>
      </c>
      <c r="BT47" s="3"/>
      <c r="BV47" s="358" t="str">
        <f t="shared" si="52"/>
        <v/>
      </c>
      <c r="BW47" s="358" t="str">
        <f t="shared" si="53"/>
        <v/>
      </c>
      <c r="CA47" s="79"/>
      <c r="CB47" s="79"/>
      <c r="CC47" s="179"/>
      <c r="CE47" s="179"/>
      <c r="CG47" s="179"/>
      <c r="CL47" s="74"/>
      <c r="CM47" s="74"/>
      <c r="CY47" s="79"/>
      <c r="CZ47" s="79"/>
      <c r="DA47" s="179"/>
      <c r="DC47" s="179"/>
      <c r="DE47" s="179"/>
      <c r="DJ47" s="74"/>
      <c r="DK47" s="74"/>
    </row>
    <row r="48" spans="2:115">
      <c r="B48" s="70" t="str">
        <f t="shared" si="6"/>
        <v/>
      </c>
      <c r="C48" s="71">
        <v>45</v>
      </c>
      <c r="D48" s="72" t="str">
        <f>女子種目選択!B48</f>
        <v/>
      </c>
      <c r="E48" s="117" t="str">
        <f>女子種目選択!C48</f>
        <v/>
      </c>
      <c r="F48" s="118" t="str">
        <f>女子種目選択!D48</f>
        <v/>
      </c>
      <c r="G48" s="119" t="str">
        <f>IF(女子種目選択!E48="","",IF(女子種目選択!E48="コンバインドA","80mハードル",IF(女子種目選択!E48="コンバインドB","走幅跳",女子種目選択!E48)))</f>
        <v/>
      </c>
      <c r="H48" s="111" t="str">
        <f t="shared" si="55"/>
        <v/>
      </c>
      <c r="I48" s="244"/>
      <c r="J48" s="226" t="str">
        <f t="shared" si="7"/>
        <v/>
      </c>
      <c r="K48" s="245"/>
      <c r="L48" s="228" t="str">
        <f t="shared" si="8"/>
        <v/>
      </c>
      <c r="M48" s="246"/>
      <c r="N48" s="242" t="str">
        <f t="shared" si="9"/>
        <v/>
      </c>
      <c r="O48" s="242">
        <f t="shared" si="10"/>
        <v>0</v>
      </c>
      <c r="P48" s="242" t="str">
        <f t="shared" si="11"/>
        <v/>
      </c>
      <c r="Q48" s="242">
        <f t="shared" si="12"/>
        <v>0</v>
      </c>
      <c r="R48" s="242" t="str">
        <f t="shared" si="13"/>
        <v/>
      </c>
      <c r="S48" s="242" t="str">
        <f t="shared" si="14"/>
        <v/>
      </c>
      <c r="T48" s="252" t="str">
        <f t="shared" si="15"/>
        <v>00</v>
      </c>
      <c r="U48" s="252">
        <f t="shared" si="16"/>
        <v>0</v>
      </c>
      <c r="V48" s="274">
        <f t="shared" si="17"/>
        <v>0</v>
      </c>
      <c r="W48" s="252" t="str">
        <f t="shared" si="18"/>
        <v/>
      </c>
      <c r="X48" s="252" t="str">
        <f t="shared" si="19"/>
        <v/>
      </c>
      <c r="Y48" s="252" t="str">
        <f t="shared" si="20"/>
        <v>0</v>
      </c>
      <c r="Z48" s="252" t="str">
        <f t="shared" si="21"/>
        <v/>
      </c>
      <c r="AA48" s="252" t="str">
        <f t="shared" si="22"/>
        <v/>
      </c>
      <c r="AB48" s="252" t="str">
        <f t="shared" si="23"/>
        <v/>
      </c>
      <c r="AC48" s="252" t="str">
        <f t="shared" si="24"/>
        <v>0</v>
      </c>
      <c r="AD48" s="252">
        <f t="shared" si="25"/>
        <v>0</v>
      </c>
      <c r="AE48" s="110" t="str">
        <f>IF(女子種目選択!E48="","",IF(女子種目選択!E48="コンバインドA","走高跳",IF(女子種目選択!E48="コンバインドB","ジャベリックボール投",IF(女子種目選択!F48="","",女子種目選択!F48))))</f>
        <v/>
      </c>
      <c r="AF48" s="73" t="str">
        <f t="shared" si="56"/>
        <v/>
      </c>
      <c r="AG48" s="244"/>
      <c r="AH48" s="226" t="str">
        <f t="shared" si="26"/>
        <v/>
      </c>
      <c r="AI48" s="245"/>
      <c r="AJ48" s="228" t="str">
        <f t="shared" si="27"/>
        <v/>
      </c>
      <c r="AK48" s="246"/>
      <c r="AL48" s="242" t="str">
        <f t="shared" si="28"/>
        <v/>
      </c>
      <c r="AM48" s="242">
        <f t="shared" si="29"/>
        <v>0</v>
      </c>
      <c r="AN48" s="242" t="str">
        <f t="shared" si="30"/>
        <v/>
      </c>
      <c r="AO48" s="242">
        <f t="shared" si="31"/>
        <v>0</v>
      </c>
      <c r="AP48" s="242" t="str">
        <f t="shared" si="32"/>
        <v/>
      </c>
      <c r="AQ48" s="242" t="str">
        <f t="shared" si="33"/>
        <v/>
      </c>
      <c r="AR48" s="252" t="str">
        <f t="shared" si="34"/>
        <v>00</v>
      </c>
      <c r="AS48" s="252">
        <f t="shared" si="35"/>
        <v>0</v>
      </c>
      <c r="AT48" s="274">
        <f t="shared" si="36"/>
        <v>0</v>
      </c>
      <c r="AU48" s="252" t="str">
        <f t="shared" si="37"/>
        <v/>
      </c>
      <c r="AV48" s="252" t="str">
        <f t="shared" si="38"/>
        <v/>
      </c>
      <c r="AW48" s="252" t="str">
        <f t="shared" si="39"/>
        <v>0</v>
      </c>
      <c r="AX48" s="252" t="str">
        <f t="shared" si="40"/>
        <v/>
      </c>
      <c r="AY48" s="252" t="str">
        <f t="shared" si="41"/>
        <v/>
      </c>
      <c r="AZ48" s="252" t="str">
        <f t="shared" si="42"/>
        <v/>
      </c>
      <c r="BA48" s="252" t="str">
        <f t="shared" si="43"/>
        <v>0</v>
      </c>
      <c r="BB48" s="252">
        <f t="shared" si="44"/>
        <v>0</v>
      </c>
      <c r="BC48" s="110" t="str">
        <f>IF(AE48="","",IF(女子種目選択!E48="","""",IF(女子種目選択!E48="コンバインドA",女子種目選択!E48,IF(女子種目選択!E48="コンバインドB",女子種目選択!E48,""))))</f>
        <v/>
      </c>
      <c r="BD48" s="111"/>
      <c r="BE48" s="320" t="str">
        <f t="shared" si="45"/>
        <v/>
      </c>
      <c r="BF48" s="320" t="str">
        <f t="shared" si="46"/>
        <v/>
      </c>
      <c r="BG48" s="321" t="str">
        <f t="shared" si="47"/>
        <v/>
      </c>
      <c r="BH48" s="312" t="str">
        <f t="shared" si="54"/>
        <v/>
      </c>
      <c r="BI48" s="313"/>
      <c r="BJ48" s="99" t="str">
        <f t="shared" si="48"/>
        <v/>
      </c>
      <c r="BK48" s="302" t="e">
        <f t="shared" si="57"/>
        <v>#N/A</v>
      </c>
      <c r="BL48" s="3" t="e">
        <f t="shared" si="58"/>
        <v>#N/A</v>
      </c>
      <c r="BM48" s="302" t="str">
        <f t="shared" si="49"/>
        <v/>
      </c>
      <c r="BN48" s="3" t="str">
        <f t="shared" si="50"/>
        <v/>
      </c>
      <c r="BO48" s="302" t="e">
        <f t="shared" si="59"/>
        <v>#N/A</v>
      </c>
      <c r="BP48" s="3" t="e">
        <f t="shared" si="60"/>
        <v>#N/A</v>
      </c>
      <c r="BQ48" s="302" t="str">
        <f t="shared" si="51"/>
        <v/>
      </c>
      <c r="BT48" s="3"/>
      <c r="BV48" s="358" t="str">
        <f t="shared" si="52"/>
        <v/>
      </c>
      <c r="BW48" s="358" t="str">
        <f t="shared" si="53"/>
        <v/>
      </c>
      <c r="CA48" s="79"/>
      <c r="CB48" s="79"/>
      <c r="CC48" s="179"/>
      <c r="CE48" s="179"/>
      <c r="CG48" s="179"/>
      <c r="CL48" s="74"/>
      <c r="CM48" s="74"/>
      <c r="CY48" s="79"/>
      <c r="CZ48" s="79"/>
      <c r="DA48" s="179"/>
      <c r="DC48" s="179"/>
      <c r="DE48" s="179"/>
      <c r="DJ48" s="74"/>
      <c r="DK48" s="74"/>
    </row>
    <row r="49" spans="2:115">
      <c r="B49" s="70" t="str">
        <f t="shared" si="6"/>
        <v/>
      </c>
      <c r="C49" s="71">
        <v>46</v>
      </c>
      <c r="D49" s="72" t="str">
        <f>女子種目選択!B49</f>
        <v/>
      </c>
      <c r="E49" s="117" t="str">
        <f>女子種目選択!C49</f>
        <v/>
      </c>
      <c r="F49" s="118" t="str">
        <f>女子種目選択!D49</f>
        <v/>
      </c>
      <c r="G49" s="119" t="str">
        <f>IF(女子種目選択!E49="","",IF(女子種目選択!E49="コンバインドA","80mハードル",IF(女子種目選択!E49="コンバインドB","走幅跳",女子種目選択!E49)))</f>
        <v/>
      </c>
      <c r="H49" s="111" t="str">
        <f t="shared" si="55"/>
        <v/>
      </c>
      <c r="I49" s="244"/>
      <c r="J49" s="226" t="str">
        <f t="shared" si="7"/>
        <v/>
      </c>
      <c r="K49" s="245"/>
      <c r="L49" s="228" t="str">
        <f t="shared" si="8"/>
        <v/>
      </c>
      <c r="M49" s="246"/>
      <c r="N49" s="242" t="str">
        <f t="shared" si="9"/>
        <v/>
      </c>
      <c r="O49" s="242">
        <f t="shared" si="10"/>
        <v>0</v>
      </c>
      <c r="P49" s="242" t="str">
        <f t="shared" si="11"/>
        <v/>
      </c>
      <c r="Q49" s="242">
        <f t="shared" si="12"/>
        <v>0</v>
      </c>
      <c r="R49" s="242" t="str">
        <f t="shared" si="13"/>
        <v/>
      </c>
      <c r="S49" s="242" t="str">
        <f t="shared" si="14"/>
        <v/>
      </c>
      <c r="T49" s="252" t="str">
        <f t="shared" si="15"/>
        <v>00</v>
      </c>
      <c r="U49" s="252">
        <f t="shared" si="16"/>
        <v>0</v>
      </c>
      <c r="V49" s="274">
        <f t="shared" si="17"/>
        <v>0</v>
      </c>
      <c r="W49" s="252" t="str">
        <f t="shared" si="18"/>
        <v/>
      </c>
      <c r="X49" s="252" t="str">
        <f t="shared" si="19"/>
        <v/>
      </c>
      <c r="Y49" s="252" t="str">
        <f t="shared" si="20"/>
        <v>0</v>
      </c>
      <c r="Z49" s="252" t="str">
        <f t="shared" si="21"/>
        <v/>
      </c>
      <c r="AA49" s="252" t="str">
        <f t="shared" si="22"/>
        <v/>
      </c>
      <c r="AB49" s="252" t="str">
        <f t="shared" si="23"/>
        <v/>
      </c>
      <c r="AC49" s="252" t="str">
        <f t="shared" si="24"/>
        <v>0</v>
      </c>
      <c r="AD49" s="252">
        <f t="shared" si="25"/>
        <v>0</v>
      </c>
      <c r="AE49" s="110" t="str">
        <f>IF(女子種目選択!E49="","",IF(女子種目選択!E49="コンバインドA","走高跳",IF(女子種目選択!E49="コンバインドB","ジャベリックボール投",IF(女子種目選択!F49="","",女子種目選択!F49))))</f>
        <v/>
      </c>
      <c r="AF49" s="73" t="str">
        <f t="shared" si="56"/>
        <v/>
      </c>
      <c r="AG49" s="244"/>
      <c r="AH49" s="226" t="str">
        <f t="shared" si="26"/>
        <v/>
      </c>
      <c r="AI49" s="245"/>
      <c r="AJ49" s="228" t="str">
        <f t="shared" si="27"/>
        <v/>
      </c>
      <c r="AK49" s="246"/>
      <c r="AL49" s="242" t="str">
        <f t="shared" si="28"/>
        <v/>
      </c>
      <c r="AM49" s="242">
        <f t="shared" si="29"/>
        <v>0</v>
      </c>
      <c r="AN49" s="242" t="str">
        <f t="shared" si="30"/>
        <v/>
      </c>
      <c r="AO49" s="242">
        <f t="shared" si="31"/>
        <v>0</v>
      </c>
      <c r="AP49" s="242" t="str">
        <f t="shared" si="32"/>
        <v/>
      </c>
      <c r="AQ49" s="242" t="str">
        <f t="shared" si="33"/>
        <v/>
      </c>
      <c r="AR49" s="252" t="str">
        <f t="shared" si="34"/>
        <v>00</v>
      </c>
      <c r="AS49" s="252">
        <f t="shared" si="35"/>
        <v>0</v>
      </c>
      <c r="AT49" s="274">
        <f t="shared" si="36"/>
        <v>0</v>
      </c>
      <c r="AU49" s="252" t="str">
        <f t="shared" si="37"/>
        <v/>
      </c>
      <c r="AV49" s="252" t="str">
        <f t="shared" si="38"/>
        <v/>
      </c>
      <c r="AW49" s="252" t="str">
        <f t="shared" si="39"/>
        <v>0</v>
      </c>
      <c r="AX49" s="252" t="str">
        <f t="shared" si="40"/>
        <v/>
      </c>
      <c r="AY49" s="252" t="str">
        <f t="shared" si="41"/>
        <v/>
      </c>
      <c r="AZ49" s="252" t="str">
        <f t="shared" si="42"/>
        <v/>
      </c>
      <c r="BA49" s="252" t="str">
        <f t="shared" si="43"/>
        <v>0</v>
      </c>
      <c r="BB49" s="252">
        <f t="shared" si="44"/>
        <v>0</v>
      </c>
      <c r="BC49" s="110" t="str">
        <f>IF(AE49="","",IF(女子種目選択!E49="","""",IF(女子種目選択!E49="コンバインドA",女子種目選択!E49,IF(女子種目選択!E49="コンバインドB",女子種目選択!E49,""))))</f>
        <v/>
      </c>
      <c r="BD49" s="111"/>
      <c r="BE49" s="320" t="str">
        <f t="shared" si="45"/>
        <v/>
      </c>
      <c r="BF49" s="320" t="str">
        <f t="shared" si="46"/>
        <v/>
      </c>
      <c r="BG49" s="321" t="str">
        <f t="shared" si="47"/>
        <v/>
      </c>
      <c r="BH49" s="312" t="str">
        <f t="shared" si="54"/>
        <v/>
      </c>
      <c r="BI49" s="313"/>
      <c r="BJ49" s="99" t="str">
        <f t="shared" si="48"/>
        <v/>
      </c>
      <c r="BK49" s="302" t="e">
        <f t="shared" si="57"/>
        <v>#N/A</v>
      </c>
      <c r="BL49" s="3" t="e">
        <f t="shared" si="58"/>
        <v>#N/A</v>
      </c>
      <c r="BM49" s="302" t="str">
        <f t="shared" si="49"/>
        <v/>
      </c>
      <c r="BN49" s="3" t="str">
        <f t="shared" si="50"/>
        <v/>
      </c>
      <c r="BO49" s="302" t="e">
        <f t="shared" si="59"/>
        <v>#N/A</v>
      </c>
      <c r="BP49" s="3" t="e">
        <f t="shared" si="60"/>
        <v>#N/A</v>
      </c>
      <c r="BQ49" s="302" t="str">
        <f t="shared" si="51"/>
        <v/>
      </c>
      <c r="BT49" s="3"/>
      <c r="BV49" s="358" t="str">
        <f t="shared" si="52"/>
        <v/>
      </c>
      <c r="BW49" s="358" t="str">
        <f t="shared" si="53"/>
        <v/>
      </c>
      <c r="CA49" s="79"/>
      <c r="CB49" s="79"/>
      <c r="CC49" s="179"/>
      <c r="CE49" s="179"/>
      <c r="CG49" s="179"/>
      <c r="CL49" s="74"/>
      <c r="CM49" s="74"/>
      <c r="CY49" s="79"/>
      <c r="CZ49" s="79"/>
      <c r="DA49" s="179"/>
      <c r="DC49" s="179"/>
      <c r="DE49" s="179"/>
      <c r="DJ49" s="74"/>
      <c r="DK49" s="74"/>
    </row>
    <row r="50" spans="2:115">
      <c r="B50" s="70" t="str">
        <f t="shared" si="6"/>
        <v/>
      </c>
      <c r="C50" s="71">
        <v>47</v>
      </c>
      <c r="D50" s="72" t="str">
        <f>女子種目選択!B50</f>
        <v/>
      </c>
      <c r="E50" s="117" t="str">
        <f>女子種目選択!C50</f>
        <v/>
      </c>
      <c r="F50" s="118" t="str">
        <f>女子種目選択!D50</f>
        <v/>
      </c>
      <c r="G50" s="119" t="str">
        <f>IF(女子種目選択!E50="","",IF(女子種目選択!E50="コンバインドA","80mハードル",IF(女子種目選択!E50="コンバインドB","走幅跳",女子種目選択!E50)))</f>
        <v/>
      </c>
      <c r="H50" s="111" t="str">
        <f t="shared" si="55"/>
        <v/>
      </c>
      <c r="I50" s="244"/>
      <c r="J50" s="226" t="str">
        <f t="shared" si="7"/>
        <v/>
      </c>
      <c r="K50" s="245"/>
      <c r="L50" s="228" t="str">
        <f t="shared" si="8"/>
        <v/>
      </c>
      <c r="M50" s="246"/>
      <c r="N50" s="242" t="str">
        <f t="shared" si="9"/>
        <v/>
      </c>
      <c r="O50" s="242">
        <f t="shared" si="10"/>
        <v>0</v>
      </c>
      <c r="P50" s="242" t="str">
        <f t="shared" si="11"/>
        <v/>
      </c>
      <c r="Q50" s="242">
        <f t="shared" si="12"/>
        <v>0</v>
      </c>
      <c r="R50" s="242" t="str">
        <f t="shared" si="13"/>
        <v/>
      </c>
      <c r="S50" s="242" t="str">
        <f t="shared" si="14"/>
        <v/>
      </c>
      <c r="T50" s="252" t="str">
        <f t="shared" si="15"/>
        <v>00</v>
      </c>
      <c r="U50" s="252">
        <f t="shared" si="16"/>
        <v>0</v>
      </c>
      <c r="V50" s="274">
        <f t="shared" si="17"/>
        <v>0</v>
      </c>
      <c r="W50" s="252" t="str">
        <f t="shared" si="18"/>
        <v/>
      </c>
      <c r="X50" s="252" t="str">
        <f t="shared" si="19"/>
        <v/>
      </c>
      <c r="Y50" s="252" t="str">
        <f t="shared" si="20"/>
        <v>0</v>
      </c>
      <c r="Z50" s="252" t="str">
        <f t="shared" si="21"/>
        <v/>
      </c>
      <c r="AA50" s="252" t="str">
        <f t="shared" si="22"/>
        <v/>
      </c>
      <c r="AB50" s="252" t="str">
        <f t="shared" si="23"/>
        <v/>
      </c>
      <c r="AC50" s="252" t="str">
        <f t="shared" si="24"/>
        <v>0</v>
      </c>
      <c r="AD50" s="252">
        <f t="shared" si="25"/>
        <v>0</v>
      </c>
      <c r="AE50" s="110" t="str">
        <f>IF(女子種目選択!E50="","",IF(女子種目選択!E50="コンバインドA","走高跳",IF(女子種目選択!E50="コンバインドB","ジャベリックボール投",IF(女子種目選択!F50="","",女子種目選択!F50))))</f>
        <v/>
      </c>
      <c r="AF50" s="73" t="str">
        <f t="shared" si="56"/>
        <v/>
      </c>
      <c r="AG50" s="244"/>
      <c r="AH50" s="226" t="str">
        <f t="shared" si="26"/>
        <v/>
      </c>
      <c r="AI50" s="245"/>
      <c r="AJ50" s="228" t="str">
        <f t="shared" si="27"/>
        <v/>
      </c>
      <c r="AK50" s="246"/>
      <c r="AL50" s="242" t="str">
        <f t="shared" si="28"/>
        <v/>
      </c>
      <c r="AM50" s="242">
        <f t="shared" si="29"/>
        <v>0</v>
      </c>
      <c r="AN50" s="242" t="str">
        <f t="shared" si="30"/>
        <v/>
      </c>
      <c r="AO50" s="242">
        <f t="shared" si="31"/>
        <v>0</v>
      </c>
      <c r="AP50" s="242" t="str">
        <f t="shared" si="32"/>
        <v/>
      </c>
      <c r="AQ50" s="242" t="str">
        <f t="shared" si="33"/>
        <v/>
      </c>
      <c r="AR50" s="252" t="str">
        <f t="shared" si="34"/>
        <v>00</v>
      </c>
      <c r="AS50" s="252">
        <f t="shared" si="35"/>
        <v>0</v>
      </c>
      <c r="AT50" s="274">
        <f t="shared" si="36"/>
        <v>0</v>
      </c>
      <c r="AU50" s="252" t="str">
        <f t="shared" si="37"/>
        <v/>
      </c>
      <c r="AV50" s="252" t="str">
        <f t="shared" si="38"/>
        <v/>
      </c>
      <c r="AW50" s="252" t="str">
        <f t="shared" si="39"/>
        <v>0</v>
      </c>
      <c r="AX50" s="252" t="str">
        <f t="shared" si="40"/>
        <v/>
      </c>
      <c r="AY50" s="252" t="str">
        <f t="shared" si="41"/>
        <v/>
      </c>
      <c r="AZ50" s="252" t="str">
        <f t="shared" si="42"/>
        <v/>
      </c>
      <c r="BA50" s="252" t="str">
        <f t="shared" si="43"/>
        <v>0</v>
      </c>
      <c r="BB50" s="252">
        <f t="shared" si="44"/>
        <v>0</v>
      </c>
      <c r="BC50" s="110" t="str">
        <f>IF(AE50="","",IF(女子種目選択!E50="","""",IF(女子種目選択!E50="コンバインドA",女子種目選択!E50,IF(女子種目選択!E50="コンバインドB",女子種目選択!E50,""))))</f>
        <v/>
      </c>
      <c r="BD50" s="111"/>
      <c r="BE50" s="320" t="str">
        <f t="shared" si="45"/>
        <v/>
      </c>
      <c r="BF50" s="320" t="str">
        <f t="shared" si="46"/>
        <v/>
      </c>
      <c r="BG50" s="321" t="str">
        <f t="shared" si="47"/>
        <v/>
      </c>
      <c r="BH50" s="312" t="str">
        <f t="shared" si="54"/>
        <v/>
      </c>
      <c r="BI50" s="313"/>
      <c r="BJ50" s="99" t="str">
        <f t="shared" si="48"/>
        <v/>
      </c>
      <c r="BK50" s="302" t="e">
        <f t="shared" si="57"/>
        <v>#N/A</v>
      </c>
      <c r="BL50" s="3" t="e">
        <f t="shared" si="58"/>
        <v>#N/A</v>
      </c>
      <c r="BM50" s="302" t="str">
        <f t="shared" si="49"/>
        <v/>
      </c>
      <c r="BN50" s="3" t="str">
        <f t="shared" si="50"/>
        <v/>
      </c>
      <c r="BO50" s="302" t="e">
        <f t="shared" si="59"/>
        <v>#N/A</v>
      </c>
      <c r="BP50" s="3" t="e">
        <f t="shared" si="60"/>
        <v>#N/A</v>
      </c>
      <c r="BQ50" s="302" t="str">
        <f t="shared" si="51"/>
        <v/>
      </c>
      <c r="BT50" s="3"/>
      <c r="BV50" s="358" t="str">
        <f t="shared" si="52"/>
        <v/>
      </c>
      <c r="BW50" s="358" t="str">
        <f t="shared" si="53"/>
        <v/>
      </c>
      <c r="CA50" s="79"/>
      <c r="CB50" s="79"/>
      <c r="CC50" s="179"/>
      <c r="CE50" s="179"/>
      <c r="CG50" s="179"/>
      <c r="CL50" s="74"/>
      <c r="CM50" s="74"/>
      <c r="CY50" s="79"/>
      <c r="CZ50" s="79"/>
      <c r="DA50" s="179"/>
      <c r="DC50" s="179"/>
      <c r="DE50" s="179"/>
      <c r="DJ50" s="74"/>
      <c r="DK50" s="74"/>
    </row>
    <row r="51" spans="2:115">
      <c r="B51" s="70" t="str">
        <f t="shared" si="6"/>
        <v/>
      </c>
      <c r="C51" s="71">
        <v>48</v>
      </c>
      <c r="D51" s="72" t="str">
        <f>女子種目選択!B51</f>
        <v/>
      </c>
      <c r="E51" s="117" t="str">
        <f>女子種目選択!C51</f>
        <v/>
      </c>
      <c r="F51" s="118" t="str">
        <f>女子種目選択!D51</f>
        <v/>
      </c>
      <c r="G51" s="119" t="str">
        <f>IF(女子種目選択!E51="","",IF(女子種目選択!E51="コンバインドA","80mハードル",IF(女子種目選択!E51="コンバインドB","走幅跳",女子種目選択!E51)))</f>
        <v/>
      </c>
      <c r="H51" s="111" t="str">
        <f t="shared" si="55"/>
        <v/>
      </c>
      <c r="I51" s="244"/>
      <c r="J51" s="226" t="str">
        <f t="shared" si="7"/>
        <v/>
      </c>
      <c r="K51" s="245"/>
      <c r="L51" s="228" t="str">
        <f t="shared" si="8"/>
        <v/>
      </c>
      <c r="M51" s="246"/>
      <c r="N51" s="242" t="str">
        <f t="shared" si="9"/>
        <v/>
      </c>
      <c r="O51" s="242">
        <f t="shared" si="10"/>
        <v>0</v>
      </c>
      <c r="P51" s="242" t="str">
        <f t="shared" si="11"/>
        <v/>
      </c>
      <c r="Q51" s="242">
        <f t="shared" si="12"/>
        <v>0</v>
      </c>
      <c r="R51" s="242" t="str">
        <f t="shared" si="13"/>
        <v/>
      </c>
      <c r="S51" s="242" t="str">
        <f t="shared" si="14"/>
        <v/>
      </c>
      <c r="T51" s="252" t="str">
        <f t="shared" si="15"/>
        <v>00</v>
      </c>
      <c r="U51" s="252">
        <f t="shared" si="16"/>
        <v>0</v>
      </c>
      <c r="V51" s="274">
        <f t="shared" si="17"/>
        <v>0</v>
      </c>
      <c r="W51" s="252" t="str">
        <f t="shared" si="18"/>
        <v/>
      </c>
      <c r="X51" s="252" t="str">
        <f t="shared" si="19"/>
        <v/>
      </c>
      <c r="Y51" s="252" t="str">
        <f t="shared" si="20"/>
        <v>0</v>
      </c>
      <c r="Z51" s="252" t="str">
        <f t="shared" si="21"/>
        <v/>
      </c>
      <c r="AA51" s="252" t="str">
        <f t="shared" si="22"/>
        <v/>
      </c>
      <c r="AB51" s="252" t="str">
        <f t="shared" si="23"/>
        <v/>
      </c>
      <c r="AC51" s="252" t="str">
        <f t="shared" si="24"/>
        <v>0</v>
      </c>
      <c r="AD51" s="252">
        <f t="shared" si="25"/>
        <v>0</v>
      </c>
      <c r="AE51" s="110" t="str">
        <f>IF(女子種目選択!E51="","",IF(女子種目選択!E51="コンバインドA","走高跳",IF(女子種目選択!E51="コンバインドB","ジャベリックボール投",IF(女子種目選択!F51="","",女子種目選択!F51))))</f>
        <v/>
      </c>
      <c r="AF51" s="73" t="str">
        <f t="shared" si="56"/>
        <v/>
      </c>
      <c r="AG51" s="244"/>
      <c r="AH51" s="226" t="str">
        <f t="shared" si="26"/>
        <v/>
      </c>
      <c r="AI51" s="245"/>
      <c r="AJ51" s="228" t="str">
        <f t="shared" si="27"/>
        <v/>
      </c>
      <c r="AK51" s="246"/>
      <c r="AL51" s="242" t="str">
        <f t="shared" si="28"/>
        <v/>
      </c>
      <c r="AM51" s="242">
        <f t="shared" si="29"/>
        <v>0</v>
      </c>
      <c r="AN51" s="242" t="str">
        <f t="shared" si="30"/>
        <v/>
      </c>
      <c r="AO51" s="242">
        <f t="shared" si="31"/>
        <v>0</v>
      </c>
      <c r="AP51" s="242" t="str">
        <f t="shared" si="32"/>
        <v/>
      </c>
      <c r="AQ51" s="242" t="str">
        <f t="shared" si="33"/>
        <v/>
      </c>
      <c r="AR51" s="252" t="str">
        <f t="shared" si="34"/>
        <v>00</v>
      </c>
      <c r="AS51" s="252">
        <f t="shared" si="35"/>
        <v>0</v>
      </c>
      <c r="AT51" s="274">
        <f t="shared" si="36"/>
        <v>0</v>
      </c>
      <c r="AU51" s="252" t="str">
        <f t="shared" si="37"/>
        <v/>
      </c>
      <c r="AV51" s="252" t="str">
        <f t="shared" si="38"/>
        <v/>
      </c>
      <c r="AW51" s="252" t="str">
        <f t="shared" si="39"/>
        <v>0</v>
      </c>
      <c r="AX51" s="252" t="str">
        <f t="shared" si="40"/>
        <v/>
      </c>
      <c r="AY51" s="252" t="str">
        <f t="shared" si="41"/>
        <v/>
      </c>
      <c r="AZ51" s="252" t="str">
        <f t="shared" si="42"/>
        <v/>
      </c>
      <c r="BA51" s="252" t="str">
        <f t="shared" si="43"/>
        <v>0</v>
      </c>
      <c r="BB51" s="252">
        <f t="shared" si="44"/>
        <v>0</v>
      </c>
      <c r="BC51" s="110" t="str">
        <f>IF(AE51="","",IF(女子種目選択!E51="","""",IF(女子種目選択!E51="コンバインドA",女子種目選択!E51,IF(女子種目選択!E51="コンバインドB",女子種目選択!E51,""))))</f>
        <v/>
      </c>
      <c r="BD51" s="111"/>
      <c r="BE51" s="320" t="str">
        <f t="shared" si="45"/>
        <v/>
      </c>
      <c r="BF51" s="320" t="str">
        <f t="shared" si="46"/>
        <v/>
      </c>
      <c r="BG51" s="321" t="str">
        <f t="shared" si="47"/>
        <v/>
      </c>
      <c r="BH51" s="312" t="str">
        <f t="shared" si="54"/>
        <v/>
      </c>
      <c r="BI51" s="313"/>
      <c r="BJ51" s="99" t="str">
        <f t="shared" si="48"/>
        <v/>
      </c>
      <c r="BK51" s="302" t="e">
        <f t="shared" si="57"/>
        <v>#N/A</v>
      </c>
      <c r="BL51" s="3" t="e">
        <f t="shared" si="58"/>
        <v>#N/A</v>
      </c>
      <c r="BM51" s="302" t="str">
        <f t="shared" si="49"/>
        <v/>
      </c>
      <c r="BN51" s="3" t="str">
        <f t="shared" si="50"/>
        <v/>
      </c>
      <c r="BO51" s="302" t="e">
        <f t="shared" si="59"/>
        <v>#N/A</v>
      </c>
      <c r="BP51" s="3" t="e">
        <f t="shared" si="60"/>
        <v>#N/A</v>
      </c>
      <c r="BQ51" s="302" t="str">
        <f t="shared" si="51"/>
        <v/>
      </c>
      <c r="BT51" s="3"/>
      <c r="BV51" s="358" t="str">
        <f t="shared" si="52"/>
        <v/>
      </c>
      <c r="BW51" s="358" t="str">
        <f t="shared" si="53"/>
        <v/>
      </c>
      <c r="CA51" s="79"/>
      <c r="CB51" s="79"/>
      <c r="CC51" s="179"/>
      <c r="CE51" s="179"/>
      <c r="CG51" s="179"/>
      <c r="CL51" s="74"/>
      <c r="CM51" s="74"/>
      <c r="CY51" s="79"/>
      <c r="CZ51" s="79"/>
      <c r="DA51" s="179"/>
      <c r="DC51" s="179"/>
      <c r="DE51" s="179"/>
      <c r="DJ51" s="74"/>
      <c r="DK51" s="74"/>
    </row>
    <row r="52" spans="2:115">
      <c r="B52" s="70" t="str">
        <f t="shared" si="6"/>
        <v/>
      </c>
      <c r="C52" s="71">
        <v>49</v>
      </c>
      <c r="D52" s="72" t="str">
        <f>女子種目選択!B52</f>
        <v/>
      </c>
      <c r="E52" s="117" t="str">
        <f>女子種目選択!C52</f>
        <v/>
      </c>
      <c r="F52" s="118" t="str">
        <f>女子種目選択!D52</f>
        <v/>
      </c>
      <c r="G52" s="119" t="str">
        <f>IF(女子種目選択!E52="","",IF(女子種目選択!E52="コンバインドA","80mハードル",IF(女子種目選択!E52="コンバインドB","走幅跳",女子種目選択!E52)))</f>
        <v/>
      </c>
      <c r="H52" s="111" t="str">
        <f t="shared" si="55"/>
        <v/>
      </c>
      <c r="I52" s="244"/>
      <c r="J52" s="226" t="str">
        <f t="shared" si="7"/>
        <v/>
      </c>
      <c r="K52" s="245"/>
      <c r="L52" s="228" t="str">
        <f t="shared" si="8"/>
        <v/>
      </c>
      <c r="M52" s="246"/>
      <c r="N52" s="242" t="str">
        <f t="shared" si="9"/>
        <v/>
      </c>
      <c r="O52" s="242">
        <f t="shared" si="10"/>
        <v>0</v>
      </c>
      <c r="P52" s="242" t="str">
        <f t="shared" si="11"/>
        <v/>
      </c>
      <c r="Q52" s="242">
        <f t="shared" si="12"/>
        <v>0</v>
      </c>
      <c r="R52" s="242" t="str">
        <f t="shared" si="13"/>
        <v/>
      </c>
      <c r="S52" s="242" t="str">
        <f t="shared" si="14"/>
        <v/>
      </c>
      <c r="T52" s="252" t="str">
        <f t="shared" si="15"/>
        <v>00</v>
      </c>
      <c r="U52" s="252">
        <f t="shared" si="16"/>
        <v>0</v>
      </c>
      <c r="V52" s="274">
        <f t="shared" si="17"/>
        <v>0</v>
      </c>
      <c r="W52" s="252" t="str">
        <f t="shared" si="18"/>
        <v/>
      </c>
      <c r="X52" s="252" t="str">
        <f t="shared" si="19"/>
        <v/>
      </c>
      <c r="Y52" s="252" t="str">
        <f t="shared" si="20"/>
        <v>0</v>
      </c>
      <c r="Z52" s="252" t="str">
        <f t="shared" si="21"/>
        <v/>
      </c>
      <c r="AA52" s="252" t="str">
        <f t="shared" si="22"/>
        <v/>
      </c>
      <c r="AB52" s="252" t="str">
        <f t="shared" si="23"/>
        <v/>
      </c>
      <c r="AC52" s="252" t="str">
        <f t="shared" si="24"/>
        <v>0</v>
      </c>
      <c r="AD52" s="252">
        <f t="shared" si="25"/>
        <v>0</v>
      </c>
      <c r="AE52" s="110" t="str">
        <f>IF(女子種目選択!E52="","",IF(女子種目選択!E52="コンバインドA","走高跳",IF(女子種目選択!E52="コンバインドB","ジャベリックボール投",IF(女子種目選択!F52="","",女子種目選択!F52))))</f>
        <v/>
      </c>
      <c r="AF52" s="73" t="str">
        <f t="shared" si="56"/>
        <v/>
      </c>
      <c r="AG52" s="244"/>
      <c r="AH52" s="226" t="str">
        <f t="shared" si="26"/>
        <v/>
      </c>
      <c r="AI52" s="245"/>
      <c r="AJ52" s="228" t="str">
        <f t="shared" si="27"/>
        <v/>
      </c>
      <c r="AK52" s="246"/>
      <c r="AL52" s="242" t="str">
        <f t="shared" si="28"/>
        <v/>
      </c>
      <c r="AM52" s="242">
        <f t="shared" si="29"/>
        <v>0</v>
      </c>
      <c r="AN52" s="242" t="str">
        <f t="shared" si="30"/>
        <v/>
      </c>
      <c r="AO52" s="242">
        <f t="shared" si="31"/>
        <v>0</v>
      </c>
      <c r="AP52" s="242" t="str">
        <f t="shared" si="32"/>
        <v/>
      </c>
      <c r="AQ52" s="242" t="str">
        <f t="shared" si="33"/>
        <v/>
      </c>
      <c r="AR52" s="252" t="str">
        <f t="shared" si="34"/>
        <v>00</v>
      </c>
      <c r="AS52" s="252">
        <f t="shared" si="35"/>
        <v>0</v>
      </c>
      <c r="AT52" s="274">
        <f t="shared" si="36"/>
        <v>0</v>
      </c>
      <c r="AU52" s="252" t="str">
        <f t="shared" si="37"/>
        <v/>
      </c>
      <c r="AV52" s="252" t="str">
        <f t="shared" si="38"/>
        <v/>
      </c>
      <c r="AW52" s="252" t="str">
        <f t="shared" si="39"/>
        <v>0</v>
      </c>
      <c r="AX52" s="252" t="str">
        <f t="shared" si="40"/>
        <v/>
      </c>
      <c r="AY52" s="252" t="str">
        <f t="shared" si="41"/>
        <v/>
      </c>
      <c r="AZ52" s="252" t="str">
        <f t="shared" si="42"/>
        <v/>
      </c>
      <c r="BA52" s="252" t="str">
        <f t="shared" si="43"/>
        <v>0</v>
      </c>
      <c r="BB52" s="252">
        <f t="shared" si="44"/>
        <v>0</v>
      </c>
      <c r="BC52" s="110" t="str">
        <f>IF(AE52="","",IF(女子種目選択!E52="","""",IF(女子種目選択!E52="コンバインドA",女子種目選択!E52,IF(女子種目選択!E52="コンバインドB",女子種目選択!E52,""))))</f>
        <v/>
      </c>
      <c r="BD52" s="111"/>
      <c r="BE52" s="320" t="str">
        <f t="shared" si="45"/>
        <v/>
      </c>
      <c r="BF52" s="320" t="str">
        <f t="shared" si="46"/>
        <v/>
      </c>
      <c r="BG52" s="321" t="str">
        <f t="shared" si="47"/>
        <v/>
      </c>
      <c r="BH52" s="312" t="str">
        <f t="shared" si="54"/>
        <v/>
      </c>
      <c r="BI52" s="313"/>
      <c r="BJ52" s="99" t="str">
        <f t="shared" si="48"/>
        <v/>
      </c>
      <c r="BK52" s="302" t="e">
        <f t="shared" si="57"/>
        <v>#N/A</v>
      </c>
      <c r="BL52" s="3" t="e">
        <f t="shared" si="58"/>
        <v>#N/A</v>
      </c>
      <c r="BM52" s="302" t="str">
        <f t="shared" si="49"/>
        <v/>
      </c>
      <c r="BN52" s="3" t="str">
        <f t="shared" si="50"/>
        <v/>
      </c>
      <c r="BO52" s="302" t="e">
        <f t="shared" si="59"/>
        <v>#N/A</v>
      </c>
      <c r="BP52" s="3" t="e">
        <f t="shared" si="60"/>
        <v>#N/A</v>
      </c>
      <c r="BQ52" s="302" t="str">
        <f t="shared" si="51"/>
        <v/>
      </c>
      <c r="BT52" s="3"/>
      <c r="BV52" s="358" t="str">
        <f t="shared" si="52"/>
        <v/>
      </c>
      <c r="BW52" s="358" t="str">
        <f t="shared" si="53"/>
        <v/>
      </c>
      <c r="CA52" s="79"/>
      <c r="CB52" s="79"/>
      <c r="CC52" s="179"/>
      <c r="CE52" s="179"/>
      <c r="CG52" s="179"/>
      <c r="CL52" s="74"/>
      <c r="CM52" s="74"/>
      <c r="CY52" s="79"/>
      <c r="CZ52" s="79"/>
      <c r="DA52" s="179"/>
      <c r="DC52" s="179"/>
      <c r="DE52" s="179"/>
      <c r="DJ52" s="74"/>
      <c r="DK52" s="74"/>
    </row>
    <row r="53" spans="2:115">
      <c r="B53" s="70" t="str">
        <f t="shared" si="6"/>
        <v/>
      </c>
      <c r="C53" s="71">
        <v>50</v>
      </c>
      <c r="D53" s="72" t="str">
        <f>女子種目選択!B53</f>
        <v/>
      </c>
      <c r="E53" s="117" t="str">
        <f>女子種目選択!C53</f>
        <v/>
      </c>
      <c r="F53" s="118" t="str">
        <f>女子種目選択!D53</f>
        <v/>
      </c>
      <c r="G53" s="119" t="str">
        <f>IF(女子種目選択!E53="","",IF(女子種目選択!E53="コンバインドA","80mハードル",IF(女子種目選択!E53="コンバインドB","走幅跳",女子種目選択!E53)))</f>
        <v/>
      </c>
      <c r="H53" s="111" t="str">
        <f t="shared" si="55"/>
        <v/>
      </c>
      <c r="I53" s="244"/>
      <c r="J53" s="226" t="str">
        <f t="shared" si="7"/>
        <v/>
      </c>
      <c r="K53" s="245"/>
      <c r="L53" s="228" t="str">
        <f t="shared" si="8"/>
        <v/>
      </c>
      <c r="M53" s="246"/>
      <c r="N53" s="242" t="str">
        <f t="shared" si="9"/>
        <v/>
      </c>
      <c r="O53" s="242">
        <f t="shared" si="10"/>
        <v>0</v>
      </c>
      <c r="P53" s="242" t="str">
        <f t="shared" si="11"/>
        <v/>
      </c>
      <c r="Q53" s="242">
        <f t="shared" si="12"/>
        <v>0</v>
      </c>
      <c r="R53" s="242" t="str">
        <f t="shared" si="13"/>
        <v/>
      </c>
      <c r="S53" s="242" t="str">
        <f t="shared" si="14"/>
        <v/>
      </c>
      <c r="T53" s="252" t="str">
        <f t="shared" si="15"/>
        <v>00</v>
      </c>
      <c r="U53" s="252">
        <f t="shared" si="16"/>
        <v>0</v>
      </c>
      <c r="V53" s="274">
        <f t="shared" si="17"/>
        <v>0</v>
      </c>
      <c r="W53" s="252" t="str">
        <f t="shared" si="18"/>
        <v/>
      </c>
      <c r="X53" s="252" t="str">
        <f t="shared" si="19"/>
        <v/>
      </c>
      <c r="Y53" s="252" t="str">
        <f t="shared" si="20"/>
        <v>0</v>
      </c>
      <c r="Z53" s="252" t="str">
        <f t="shared" si="21"/>
        <v/>
      </c>
      <c r="AA53" s="252" t="str">
        <f t="shared" si="22"/>
        <v/>
      </c>
      <c r="AB53" s="252" t="str">
        <f t="shared" si="23"/>
        <v/>
      </c>
      <c r="AC53" s="252" t="str">
        <f t="shared" si="24"/>
        <v>0</v>
      </c>
      <c r="AD53" s="252">
        <f t="shared" si="25"/>
        <v>0</v>
      </c>
      <c r="AE53" s="110" t="str">
        <f>IF(女子種目選択!E53="","",IF(女子種目選択!E53="コンバインドA","走高跳",IF(女子種目選択!E53="コンバインドB","ジャベリックボール投",IF(女子種目選択!F53="","",女子種目選択!F53))))</f>
        <v/>
      </c>
      <c r="AF53" s="73" t="str">
        <f t="shared" si="56"/>
        <v/>
      </c>
      <c r="AG53" s="244"/>
      <c r="AH53" s="226" t="str">
        <f t="shared" si="26"/>
        <v/>
      </c>
      <c r="AI53" s="245"/>
      <c r="AJ53" s="228" t="str">
        <f t="shared" si="27"/>
        <v/>
      </c>
      <c r="AK53" s="246"/>
      <c r="AL53" s="242" t="str">
        <f t="shared" si="28"/>
        <v/>
      </c>
      <c r="AM53" s="242">
        <f t="shared" si="29"/>
        <v>0</v>
      </c>
      <c r="AN53" s="242" t="str">
        <f t="shared" si="30"/>
        <v/>
      </c>
      <c r="AO53" s="242">
        <f t="shared" si="31"/>
        <v>0</v>
      </c>
      <c r="AP53" s="242" t="str">
        <f t="shared" si="32"/>
        <v/>
      </c>
      <c r="AQ53" s="242" t="str">
        <f t="shared" si="33"/>
        <v/>
      </c>
      <c r="AR53" s="252" t="str">
        <f t="shared" si="34"/>
        <v>00</v>
      </c>
      <c r="AS53" s="252">
        <f t="shared" si="35"/>
        <v>0</v>
      </c>
      <c r="AT53" s="274">
        <f t="shared" si="36"/>
        <v>0</v>
      </c>
      <c r="AU53" s="252" t="str">
        <f t="shared" si="37"/>
        <v/>
      </c>
      <c r="AV53" s="252" t="str">
        <f t="shared" si="38"/>
        <v/>
      </c>
      <c r="AW53" s="252" t="str">
        <f t="shared" si="39"/>
        <v>0</v>
      </c>
      <c r="AX53" s="252" t="str">
        <f t="shared" si="40"/>
        <v/>
      </c>
      <c r="AY53" s="252" t="str">
        <f t="shared" si="41"/>
        <v/>
      </c>
      <c r="AZ53" s="252" t="str">
        <f t="shared" si="42"/>
        <v/>
      </c>
      <c r="BA53" s="252" t="str">
        <f t="shared" si="43"/>
        <v>0</v>
      </c>
      <c r="BB53" s="252">
        <f t="shared" si="44"/>
        <v>0</v>
      </c>
      <c r="BC53" s="110" t="str">
        <f>IF(AE53="","",IF(女子種目選択!E53="","""",IF(女子種目選択!E53="コンバインドA",女子種目選択!E53,IF(女子種目選択!E53="コンバインドB",女子種目選択!E53,""))))</f>
        <v/>
      </c>
      <c r="BD53" s="111"/>
      <c r="BE53" s="320" t="str">
        <f t="shared" si="45"/>
        <v/>
      </c>
      <c r="BF53" s="320" t="str">
        <f t="shared" si="46"/>
        <v/>
      </c>
      <c r="BG53" s="321" t="str">
        <f t="shared" si="47"/>
        <v/>
      </c>
      <c r="BH53" s="312" t="str">
        <f t="shared" si="54"/>
        <v/>
      </c>
      <c r="BI53" s="313"/>
      <c r="BJ53" s="99" t="str">
        <f t="shared" si="48"/>
        <v/>
      </c>
      <c r="BK53" s="302" t="e">
        <f t="shared" si="57"/>
        <v>#N/A</v>
      </c>
      <c r="BL53" s="3" t="e">
        <f t="shared" si="58"/>
        <v>#N/A</v>
      </c>
      <c r="BM53" s="302" t="str">
        <f t="shared" si="49"/>
        <v/>
      </c>
      <c r="BN53" s="3" t="str">
        <f t="shared" si="50"/>
        <v/>
      </c>
      <c r="BO53" s="302" t="e">
        <f t="shared" si="59"/>
        <v>#N/A</v>
      </c>
      <c r="BP53" s="3" t="e">
        <f t="shared" si="60"/>
        <v>#N/A</v>
      </c>
      <c r="BQ53" s="302" t="str">
        <f t="shared" si="51"/>
        <v/>
      </c>
      <c r="BT53" s="3"/>
      <c r="BV53" s="358" t="str">
        <f t="shared" si="52"/>
        <v/>
      </c>
      <c r="BW53" s="358" t="str">
        <f t="shared" si="53"/>
        <v/>
      </c>
      <c r="CA53" s="79"/>
      <c r="CB53" s="79"/>
      <c r="CC53" s="179"/>
      <c r="CE53" s="179"/>
      <c r="CG53" s="179"/>
      <c r="CL53" s="74"/>
      <c r="CM53" s="74"/>
      <c r="CY53" s="79"/>
      <c r="CZ53" s="79"/>
      <c r="DA53" s="179"/>
      <c r="DC53" s="179"/>
      <c r="DE53" s="179"/>
      <c r="DJ53" s="74"/>
      <c r="DK53" s="74"/>
    </row>
    <row r="54" spans="2:115">
      <c r="B54" s="70" t="str">
        <f t="shared" si="6"/>
        <v/>
      </c>
      <c r="C54" s="71">
        <v>51</v>
      </c>
      <c r="D54" s="72" t="str">
        <f>女子種目選択!B54</f>
        <v/>
      </c>
      <c r="E54" s="117" t="str">
        <f>女子種目選択!C54</f>
        <v/>
      </c>
      <c r="F54" s="118" t="str">
        <f>女子種目選択!D54</f>
        <v/>
      </c>
      <c r="G54" s="119" t="str">
        <f>IF(女子種目選択!E54="","",IF(女子種目選択!E54="コンバインドA","80mハードル",IF(女子種目選択!E54="コンバインドB","走幅跳",女子種目選択!E54)))</f>
        <v/>
      </c>
      <c r="H54" s="111" t="str">
        <f t="shared" si="55"/>
        <v/>
      </c>
      <c r="I54" s="244"/>
      <c r="J54" s="226" t="str">
        <f t="shared" si="7"/>
        <v/>
      </c>
      <c r="K54" s="245"/>
      <c r="L54" s="228" t="str">
        <f t="shared" si="8"/>
        <v/>
      </c>
      <c r="M54" s="246"/>
      <c r="N54" s="242" t="str">
        <f t="shared" si="9"/>
        <v/>
      </c>
      <c r="O54" s="242">
        <f t="shared" si="10"/>
        <v>0</v>
      </c>
      <c r="P54" s="242" t="str">
        <f t="shared" si="11"/>
        <v/>
      </c>
      <c r="Q54" s="242">
        <f t="shared" si="12"/>
        <v>0</v>
      </c>
      <c r="R54" s="242" t="str">
        <f t="shared" si="13"/>
        <v/>
      </c>
      <c r="S54" s="242" t="str">
        <f t="shared" si="14"/>
        <v/>
      </c>
      <c r="T54" s="252" t="str">
        <f t="shared" si="15"/>
        <v>00</v>
      </c>
      <c r="U54" s="252">
        <f t="shared" si="16"/>
        <v>0</v>
      </c>
      <c r="V54" s="274">
        <f t="shared" si="17"/>
        <v>0</v>
      </c>
      <c r="W54" s="252" t="str">
        <f t="shared" si="18"/>
        <v/>
      </c>
      <c r="X54" s="252" t="str">
        <f t="shared" si="19"/>
        <v/>
      </c>
      <c r="Y54" s="252" t="str">
        <f t="shared" si="20"/>
        <v>0</v>
      </c>
      <c r="Z54" s="252" t="str">
        <f t="shared" si="21"/>
        <v/>
      </c>
      <c r="AA54" s="252" t="str">
        <f t="shared" si="22"/>
        <v/>
      </c>
      <c r="AB54" s="252" t="str">
        <f t="shared" si="23"/>
        <v/>
      </c>
      <c r="AC54" s="252" t="str">
        <f t="shared" si="24"/>
        <v>0</v>
      </c>
      <c r="AD54" s="252">
        <f t="shared" si="25"/>
        <v>0</v>
      </c>
      <c r="AE54" s="110" t="str">
        <f>IF(女子種目選択!E54="","",IF(女子種目選択!E54="コンバインドA","走高跳",IF(女子種目選択!E54="コンバインドB","ジャベリックボール投",IF(女子種目選択!F54="","",女子種目選択!F54))))</f>
        <v/>
      </c>
      <c r="AF54" s="73" t="str">
        <f t="shared" si="56"/>
        <v/>
      </c>
      <c r="AG54" s="244"/>
      <c r="AH54" s="226" t="str">
        <f t="shared" si="26"/>
        <v/>
      </c>
      <c r="AI54" s="245"/>
      <c r="AJ54" s="228" t="str">
        <f t="shared" si="27"/>
        <v/>
      </c>
      <c r="AK54" s="246"/>
      <c r="AL54" s="242" t="str">
        <f t="shared" si="28"/>
        <v/>
      </c>
      <c r="AM54" s="242">
        <f t="shared" si="29"/>
        <v>0</v>
      </c>
      <c r="AN54" s="242" t="str">
        <f t="shared" si="30"/>
        <v/>
      </c>
      <c r="AO54" s="242">
        <f t="shared" si="31"/>
        <v>0</v>
      </c>
      <c r="AP54" s="242" t="str">
        <f t="shared" si="32"/>
        <v/>
      </c>
      <c r="AQ54" s="242" t="str">
        <f t="shared" si="33"/>
        <v/>
      </c>
      <c r="AR54" s="252" t="str">
        <f t="shared" si="34"/>
        <v>00</v>
      </c>
      <c r="AS54" s="252">
        <f t="shared" si="35"/>
        <v>0</v>
      </c>
      <c r="AT54" s="274">
        <f t="shared" si="36"/>
        <v>0</v>
      </c>
      <c r="AU54" s="252" t="str">
        <f t="shared" si="37"/>
        <v/>
      </c>
      <c r="AV54" s="252" t="str">
        <f t="shared" si="38"/>
        <v/>
      </c>
      <c r="AW54" s="252" t="str">
        <f t="shared" si="39"/>
        <v>0</v>
      </c>
      <c r="AX54" s="252" t="str">
        <f t="shared" si="40"/>
        <v/>
      </c>
      <c r="AY54" s="252" t="str">
        <f t="shared" si="41"/>
        <v/>
      </c>
      <c r="AZ54" s="252" t="str">
        <f t="shared" si="42"/>
        <v/>
      </c>
      <c r="BA54" s="252" t="str">
        <f t="shared" si="43"/>
        <v>0</v>
      </c>
      <c r="BB54" s="252">
        <f t="shared" si="44"/>
        <v>0</v>
      </c>
      <c r="BC54" s="110" t="str">
        <f>IF(AE54="","",IF(女子種目選択!E54="","""",IF(女子種目選択!E54="コンバインドA",女子種目選択!E54,IF(女子種目選択!E54="コンバインドB",女子種目選択!E54,""))))</f>
        <v/>
      </c>
      <c r="BD54" s="111"/>
      <c r="BE54" s="320" t="str">
        <f t="shared" si="45"/>
        <v/>
      </c>
      <c r="BF54" s="320" t="str">
        <f t="shared" si="46"/>
        <v/>
      </c>
      <c r="BG54" s="321" t="str">
        <f t="shared" si="47"/>
        <v/>
      </c>
      <c r="BH54" s="312" t="str">
        <f t="shared" si="54"/>
        <v/>
      </c>
      <c r="BI54" s="313"/>
      <c r="BJ54" s="99" t="str">
        <f t="shared" si="48"/>
        <v/>
      </c>
      <c r="BK54" s="302" t="e">
        <f t="shared" si="57"/>
        <v>#N/A</v>
      </c>
      <c r="BL54" s="3" t="e">
        <f t="shared" si="58"/>
        <v>#N/A</v>
      </c>
      <c r="BM54" s="302" t="str">
        <f t="shared" si="49"/>
        <v/>
      </c>
      <c r="BN54" s="3" t="str">
        <f t="shared" si="50"/>
        <v/>
      </c>
      <c r="BO54" s="302" t="e">
        <f t="shared" si="59"/>
        <v>#N/A</v>
      </c>
      <c r="BP54" s="3" t="e">
        <f t="shared" si="60"/>
        <v>#N/A</v>
      </c>
      <c r="BQ54" s="302" t="str">
        <f t="shared" si="51"/>
        <v/>
      </c>
      <c r="BT54" s="3"/>
      <c r="BV54" s="358" t="str">
        <f t="shared" si="52"/>
        <v/>
      </c>
      <c r="BW54" s="358" t="str">
        <f t="shared" si="53"/>
        <v/>
      </c>
      <c r="CA54" s="79"/>
      <c r="CB54" s="79"/>
      <c r="CC54" s="179"/>
      <c r="CE54" s="179"/>
      <c r="CG54" s="179"/>
      <c r="CL54" s="74"/>
      <c r="CM54" s="74"/>
      <c r="CY54" s="79"/>
      <c r="CZ54" s="79"/>
      <c r="DA54" s="179"/>
      <c r="DC54" s="179"/>
      <c r="DE54" s="179"/>
      <c r="DJ54" s="74"/>
      <c r="DK54" s="74"/>
    </row>
    <row r="55" spans="2:115">
      <c r="B55" s="70" t="str">
        <f t="shared" si="6"/>
        <v/>
      </c>
      <c r="C55" s="71">
        <v>52</v>
      </c>
      <c r="D55" s="72" t="str">
        <f>女子種目選択!B55</f>
        <v/>
      </c>
      <c r="E55" s="117" t="str">
        <f>女子種目選択!C55</f>
        <v/>
      </c>
      <c r="F55" s="118" t="str">
        <f>女子種目選択!D55</f>
        <v/>
      </c>
      <c r="G55" s="119" t="str">
        <f>IF(女子種目選択!E55="","",IF(女子種目選択!E55="コンバインドA","80mハードル",IF(女子種目選択!E55="コンバインドB","走幅跳",女子種目選択!E55)))</f>
        <v/>
      </c>
      <c r="H55" s="111" t="str">
        <f t="shared" si="55"/>
        <v/>
      </c>
      <c r="I55" s="244"/>
      <c r="J55" s="226" t="str">
        <f t="shared" si="7"/>
        <v/>
      </c>
      <c r="K55" s="245"/>
      <c r="L55" s="228" t="str">
        <f t="shared" si="8"/>
        <v/>
      </c>
      <c r="M55" s="246"/>
      <c r="N55" s="242" t="str">
        <f t="shared" si="9"/>
        <v/>
      </c>
      <c r="O55" s="242">
        <f t="shared" si="10"/>
        <v>0</v>
      </c>
      <c r="P55" s="242" t="str">
        <f t="shared" si="11"/>
        <v/>
      </c>
      <c r="Q55" s="242">
        <f t="shared" si="12"/>
        <v>0</v>
      </c>
      <c r="R55" s="242" t="str">
        <f t="shared" si="13"/>
        <v/>
      </c>
      <c r="S55" s="242" t="str">
        <f t="shared" si="14"/>
        <v/>
      </c>
      <c r="T55" s="252" t="str">
        <f t="shared" si="15"/>
        <v>00</v>
      </c>
      <c r="U55" s="252">
        <f t="shared" si="16"/>
        <v>0</v>
      </c>
      <c r="V55" s="274">
        <f t="shared" si="17"/>
        <v>0</v>
      </c>
      <c r="W55" s="252" t="str">
        <f t="shared" si="18"/>
        <v/>
      </c>
      <c r="X55" s="252" t="str">
        <f t="shared" si="19"/>
        <v/>
      </c>
      <c r="Y55" s="252" t="str">
        <f t="shared" si="20"/>
        <v>0</v>
      </c>
      <c r="Z55" s="252" t="str">
        <f t="shared" si="21"/>
        <v/>
      </c>
      <c r="AA55" s="252" t="str">
        <f t="shared" si="22"/>
        <v/>
      </c>
      <c r="AB55" s="252" t="str">
        <f t="shared" si="23"/>
        <v/>
      </c>
      <c r="AC55" s="252" t="str">
        <f t="shared" si="24"/>
        <v>0</v>
      </c>
      <c r="AD55" s="252">
        <f t="shared" si="25"/>
        <v>0</v>
      </c>
      <c r="AE55" s="110" t="str">
        <f>IF(女子種目選択!E55="","",IF(女子種目選択!E55="コンバインドA","走高跳",IF(女子種目選択!E55="コンバインドB","ジャベリックボール投",IF(女子種目選択!F55="","",女子種目選択!F55))))</f>
        <v/>
      </c>
      <c r="AF55" s="73" t="str">
        <f t="shared" si="56"/>
        <v/>
      </c>
      <c r="AG55" s="244"/>
      <c r="AH55" s="226" t="str">
        <f t="shared" si="26"/>
        <v/>
      </c>
      <c r="AI55" s="245"/>
      <c r="AJ55" s="228" t="str">
        <f t="shared" si="27"/>
        <v/>
      </c>
      <c r="AK55" s="246"/>
      <c r="AL55" s="242" t="str">
        <f t="shared" si="28"/>
        <v/>
      </c>
      <c r="AM55" s="242">
        <f t="shared" si="29"/>
        <v>0</v>
      </c>
      <c r="AN55" s="242" t="str">
        <f t="shared" si="30"/>
        <v/>
      </c>
      <c r="AO55" s="242">
        <f t="shared" si="31"/>
        <v>0</v>
      </c>
      <c r="AP55" s="242" t="str">
        <f t="shared" si="32"/>
        <v/>
      </c>
      <c r="AQ55" s="242" t="str">
        <f t="shared" si="33"/>
        <v/>
      </c>
      <c r="AR55" s="252" t="str">
        <f t="shared" si="34"/>
        <v>00</v>
      </c>
      <c r="AS55" s="252">
        <f t="shared" si="35"/>
        <v>0</v>
      </c>
      <c r="AT55" s="274">
        <f t="shared" si="36"/>
        <v>0</v>
      </c>
      <c r="AU55" s="252" t="str">
        <f t="shared" si="37"/>
        <v/>
      </c>
      <c r="AV55" s="252" t="str">
        <f t="shared" si="38"/>
        <v/>
      </c>
      <c r="AW55" s="252" t="str">
        <f t="shared" si="39"/>
        <v>0</v>
      </c>
      <c r="AX55" s="252" t="str">
        <f t="shared" si="40"/>
        <v/>
      </c>
      <c r="AY55" s="252" t="str">
        <f t="shared" si="41"/>
        <v/>
      </c>
      <c r="AZ55" s="252" t="str">
        <f t="shared" si="42"/>
        <v/>
      </c>
      <c r="BA55" s="252" t="str">
        <f t="shared" si="43"/>
        <v>0</v>
      </c>
      <c r="BB55" s="252">
        <f t="shared" si="44"/>
        <v>0</v>
      </c>
      <c r="BC55" s="110" t="str">
        <f>IF(AE55="","",IF(女子種目選択!E55="","""",IF(女子種目選択!E55="コンバインドA",女子種目選択!E55,IF(女子種目選択!E55="コンバインドB",女子種目選択!E55,""))))</f>
        <v/>
      </c>
      <c r="BD55" s="111"/>
      <c r="BE55" s="320" t="str">
        <f t="shared" si="45"/>
        <v/>
      </c>
      <c r="BF55" s="320" t="str">
        <f t="shared" si="46"/>
        <v/>
      </c>
      <c r="BG55" s="321" t="str">
        <f t="shared" si="47"/>
        <v/>
      </c>
      <c r="BH55" s="312" t="str">
        <f t="shared" si="54"/>
        <v/>
      </c>
      <c r="BI55" s="313"/>
      <c r="BJ55" s="99" t="str">
        <f t="shared" si="48"/>
        <v/>
      </c>
      <c r="BK55" s="302" t="e">
        <f t="shared" si="57"/>
        <v>#N/A</v>
      </c>
      <c r="BL55" s="3" t="e">
        <f t="shared" si="58"/>
        <v>#N/A</v>
      </c>
      <c r="BM55" s="302" t="str">
        <f t="shared" si="49"/>
        <v/>
      </c>
      <c r="BN55" s="3" t="str">
        <f t="shared" si="50"/>
        <v/>
      </c>
      <c r="BO55" s="302" t="e">
        <f t="shared" si="59"/>
        <v>#N/A</v>
      </c>
      <c r="BP55" s="3" t="e">
        <f t="shared" si="60"/>
        <v>#N/A</v>
      </c>
      <c r="BQ55" s="302" t="str">
        <f t="shared" si="51"/>
        <v/>
      </c>
      <c r="BT55" s="3"/>
      <c r="BV55" s="358" t="str">
        <f t="shared" si="52"/>
        <v/>
      </c>
      <c r="BW55" s="358" t="str">
        <f t="shared" si="53"/>
        <v/>
      </c>
      <c r="CA55" s="79"/>
      <c r="CB55" s="79"/>
      <c r="CC55" s="179"/>
      <c r="CE55" s="179"/>
      <c r="CG55" s="179"/>
      <c r="CL55" s="74"/>
      <c r="CM55" s="74"/>
      <c r="CY55" s="79"/>
      <c r="CZ55" s="79"/>
      <c r="DA55" s="179"/>
      <c r="DC55" s="179"/>
      <c r="DE55" s="179"/>
      <c r="DJ55" s="74"/>
      <c r="DK55" s="74"/>
    </row>
    <row r="56" spans="2:115">
      <c r="B56" s="70" t="str">
        <f t="shared" si="6"/>
        <v/>
      </c>
      <c r="C56" s="71">
        <v>53</v>
      </c>
      <c r="D56" s="72" t="str">
        <f>女子種目選択!B56</f>
        <v/>
      </c>
      <c r="E56" s="117" t="str">
        <f>女子種目選択!C56</f>
        <v/>
      </c>
      <c r="F56" s="118" t="str">
        <f>女子種目選択!D56</f>
        <v/>
      </c>
      <c r="G56" s="119" t="str">
        <f>IF(女子種目選択!E56="","",IF(女子種目選択!E56="コンバインドA","80mハードル",IF(女子種目選択!E56="コンバインドB","走幅跳",女子種目選択!E56)))</f>
        <v/>
      </c>
      <c r="H56" s="111" t="str">
        <f t="shared" si="55"/>
        <v/>
      </c>
      <c r="I56" s="244"/>
      <c r="J56" s="226" t="str">
        <f t="shared" si="7"/>
        <v/>
      </c>
      <c r="K56" s="245"/>
      <c r="L56" s="228" t="str">
        <f t="shared" si="8"/>
        <v/>
      </c>
      <c r="M56" s="246"/>
      <c r="N56" s="242" t="str">
        <f t="shared" si="9"/>
        <v/>
      </c>
      <c r="O56" s="242">
        <f t="shared" si="10"/>
        <v>0</v>
      </c>
      <c r="P56" s="242" t="str">
        <f t="shared" si="11"/>
        <v/>
      </c>
      <c r="Q56" s="242">
        <f t="shared" si="12"/>
        <v>0</v>
      </c>
      <c r="R56" s="242" t="str">
        <f t="shared" si="13"/>
        <v/>
      </c>
      <c r="S56" s="242" t="str">
        <f t="shared" si="14"/>
        <v/>
      </c>
      <c r="T56" s="252" t="str">
        <f t="shared" si="15"/>
        <v>00</v>
      </c>
      <c r="U56" s="252">
        <f t="shared" si="16"/>
        <v>0</v>
      </c>
      <c r="V56" s="274">
        <f t="shared" si="17"/>
        <v>0</v>
      </c>
      <c r="W56" s="252" t="str">
        <f t="shared" si="18"/>
        <v/>
      </c>
      <c r="X56" s="252" t="str">
        <f t="shared" si="19"/>
        <v/>
      </c>
      <c r="Y56" s="252" t="str">
        <f t="shared" si="20"/>
        <v>0</v>
      </c>
      <c r="Z56" s="252" t="str">
        <f t="shared" si="21"/>
        <v/>
      </c>
      <c r="AA56" s="252" t="str">
        <f t="shared" si="22"/>
        <v/>
      </c>
      <c r="AB56" s="252" t="str">
        <f t="shared" si="23"/>
        <v/>
      </c>
      <c r="AC56" s="252" t="str">
        <f t="shared" si="24"/>
        <v>0</v>
      </c>
      <c r="AD56" s="252">
        <f t="shared" si="25"/>
        <v>0</v>
      </c>
      <c r="AE56" s="110" t="str">
        <f>IF(女子種目選択!E56="","",IF(女子種目選択!E56="コンバインドA","走高跳",IF(女子種目選択!E56="コンバインドB","ジャベリックボール投",IF(女子種目選択!F56="","",女子種目選択!F56))))</f>
        <v/>
      </c>
      <c r="AF56" s="73" t="str">
        <f t="shared" si="56"/>
        <v/>
      </c>
      <c r="AG56" s="244"/>
      <c r="AH56" s="226" t="str">
        <f t="shared" si="26"/>
        <v/>
      </c>
      <c r="AI56" s="245"/>
      <c r="AJ56" s="228" t="str">
        <f t="shared" si="27"/>
        <v/>
      </c>
      <c r="AK56" s="246"/>
      <c r="AL56" s="242" t="str">
        <f t="shared" si="28"/>
        <v/>
      </c>
      <c r="AM56" s="242">
        <f t="shared" si="29"/>
        <v>0</v>
      </c>
      <c r="AN56" s="242" t="str">
        <f t="shared" si="30"/>
        <v/>
      </c>
      <c r="AO56" s="242">
        <f t="shared" si="31"/>
        <v>0</v>
      </c>
      <c r="AP56" s="242" t="str">
        <f t="shared" si="32"/>
        <v/>
      </c>
      <c r="AQ56" s="242" t="str">
        <f t="shared" si="33"/>
        <v/>
      </c>
      <c r="AR56" s="252" t="str">
        <f t="shared" si="34"/>
        <v>00</v>
      </c>
      <c r="AS56" s="252">
        <f t="shared" si="35"/>
        <v>0</v>
      </c>
      <c r="AT56" s="274">
        <f t="shared" si="36"/>
        <v>0</v>
      </c>
      <c r="AU56" s="252" t="str">
        <f t="shared" si="37"/>
        <v/>
      </c>
      <c r="AV56" s="252" t="str">
        <f t="shared" si="38"/>
        <v/>
      </c>
      <c r="AW56" s="252" t="str">
        <f t="shared" si="39"/>
        <v>0</v>
      </c>
      <c r="AX56" s="252" t="str">
        <f t="shared" si="40"/>
        <v/>
      </c>
      <c r="AY56" s="252" t="str">
        <f t="shared" si="41"/>
        <v/>
      </c>
      <c r="AZ56" s="252" t="str">
        <f t="shared" si="42"/>
        <v/>
      </c>
      <c r="BA56" s="252" t="str">
        <f t="shared" si="43"/>
        <v>0</v>
      </c>
      <c r="BB56" s="252">
        <f t="shared" si="44"/>
        <v>0</v>
      </c>
      <c r="BC56" s="110" t="str">
        <f>IF(AE56="","",IF(女子種目選択!E56="","""",IF(女子種目選択!E56="コンバインドA",女子種目選択!E56,IF(女子種目選択!E56="コンバインドB",女子種目選択!E56,""))))</f>
        <v/>
      </c>
      <c r="BD56" s="111"/>
      <c r="BE56" s="320" t="str">
        <f t="shared" si="45"/>
        <v/>
      </c>
      <c r="BF56" s="320" t="str">
        <f t="shared" si="46"/>
        <v/>
      </c>
      <c r="BG56" s="321" t="str">
        <f t="shared" si="47"/>
        <v/>
      </c>
      <c r="BH56" s="312" t="str">
        <f t="shared" si="54"/>
        <v/>
      </c>
      <c r="BI56" s="313"/>
      <c r="BJ56" s="99" t="str">
        <f t="shared" si="48"/>
        <v/>
      </c>
      <c r="BK56" s="302" t="e">
        <f t="shared" si="57"/>
        <v>#N/A</v>
      </c>
      <c r="BL56" s="3" t="e">
        <f t="shared" si="58"/>
        <v>#N/A</v>
      </c>
      <c r="BM56" s="302" t="str">
        <f t="shared" si="49"/>
        <v/>
      </c>
      <c r="BN56" s="3" t="str">
        <f t="shared" si="50"/>
        <v/>
      </c>
      <c r="BO56" s="302" t="e">
        <f t="shared" si="59"/>
        <v>#N/A</v>
      </c>
      <c r="BP56" s="3" t="e">
        <f t="shared" si="60"/>
        <v>#N/A</v>
      </c>
      <c r="BQ56" s="302" t="str">
        <f t="shared" si="51"/>
        <v/>
      </c>
      <c r="BT56" s="3"/>
      <c r="BV56" s="358" t="str">
        <f t="shared" si="52"/>
        <v/>
      </c>
      <c r="BW56" s="358" t="str">
        <f t="shared" si="53"/>
        <v/>
      </c>
      <c r="CA56" s="79"/>
      <c r="CB56" s="79"/>
      <c r="CC56" s="179"/>
      <c r="CE56" s="179"/>
      <c r="CG56" s="179"/>
      <c r="CL56" s="74"/>
      <c r="CM56" s="74"/>
      <c r="CY56" s="79"/>
      <c r="CZ56" s="79"/>
      <c r="DA56" s="179"/>
      <c r="DC56" s="179"/>
      <c r="DE56" s="179"/>
      <c r="DJ56" s="74"/>
      <c r="DK56" s="74"/>
    </row>
    <row r="57" spans="2:115">
      <c r="B57" s="70" t="str">
        <f t="shared" si="6"/>
        <v/>
      </c>
      <c r="C57" s="71">
        <v>54</v>
      </c>
      <c r="D57" s="72" t="str">
        <f>女子種目選択!B57</f>
        <v/>
      </c>
      <c r="E57" s="117" t="str">
        <f>女子種目選択!C57</f>
        <v/>
      </c>
      <c r="F57" s="118" t="str">
        <f>女子種目選択!D57</f>
        <v/>
      </c>
      <c r="G57" s="119" t="str">
        <f>IF(女子種目選択!E57="","",IF(女子種目選択!E57="コンバインドA","80mハードル",IF(女子種目選択!E57="コンバインドB","走幅跳",女子種目選択!E57)))</f>
        <v/>
      </c>
      <c r="H57" s="111" t="str">
        <f t="shared" si="55"/>
        <v/>
      </c>
      <c r="I57" s="244"/>
      <c r="J57" s="226" t="str">
        <f t="shared" si="7"/>
        <v/>
      </c>
      <c r="K57" s="245"/>
      <c r="L57" s="228" t="str">
        <f t="shared" si="8"/>
        <v/>
      </c>
      <c r="M57" s="246"/>
      <c r="N57" s="242" t="str">
        <f t="shared" si="9"/>
        <v/>
      </c>
      <c r="O57" s="242">
        <f t="shared" si="10"/>
        <v>0</v>
      </c>
      <c r="P57" s="242" t="str">
        <f t="shared" si="11"/>
        <v/>
      </c>
      <c r="Q57" s="242">
        <f t="shared" si="12"/>
        <v>0</v>
      </c>
      <c r="R57" s="242" t="str">
        <f t="shared" si="13"/>
        <v/>
      </c>
      <c r="S57" s="242" t="str">
        <f t="shared" si="14"/>
        <v/>
      </c>
      <c r="T57" s="252" t="str">
        <f t="shared" si="15"/>
        <v>00</v>
      </c>
      <c r="U57" s="252">
        <f t="shared" si="16"/>
        <v>0</v>
      </c>
      <c r="V57" s="274">
        <f t="shared" si="17"/>
        <v>0</v>
      </c>
      <c r="W57" s="252" t="str">
        <f t="shared" si="18"/>
        <v/>
      </c>
      <c r="X57" s="252" t="str">
        <f t="shared" si="19"/>
        <v/>
      </c>
      <c r="Y57" s="252" t="str">
        <f t="shared" si="20"/>
        <v>0</v>
      </c>
      <c r="Z57" s="252" t="str">
        <f t="shared" si="21"/>
        <v/>
      </c>
      <c r="AA57" s="252" t="str">
        <f t="shared" si="22"/>
        <v/>
      </c>
      <c r="AB57" s="252" t="str">
        <f t="shared" si="23"/>
        <v/>
      </c>
      <c r="AC57" s="252" t="str">
        <f t="shared" si="24"/>
        <v>0</v>
      </c>
      <c r="AD57" s="252">
        <f t="shared" si="25"/>
        <v>0</v>
      </c>
      <c r="AE57" s="110" t="str">
        <f>IF(女子種目選択!E57="","",IF(女子種目選択!E57="コンバインドA","走高跳",IF(女子種目選択!E57="コンバインドB","ジャベリックボール投",IF(女子種目選択!F57="","",女子種目選択!F57))))</f>
        <v/>
      </c>
      <c r="AF57" s="73" t="str">
        <f t="shared" si="56"/>
        <v/>
      </c>
      <c r="AG57" s="244"/>
      <c r="AH57" s="226" t="str">
        <f t="shared" si="26"/>
        <v/>
      </c>
      <c r="AI57" s="245"/>
      <c r="AJ57" s="228" t="str">
        <f t="shared" si="27"/>
        <v/>
      </c>
      <c r="AK57" s="246"/>
      <c r="AL57" s="242" t="str">
        <f t="shared" si="28"/>
        <v/>
      </c>
      <c r="AM57" s="242">
        <f t="shared" si="29"/>
        <v>0</v>
      </c>
      <c r="AN57" s="242" t="str">
        <f t="shared" si="30"/>
        <v/>
      </c>
      <c r="AO57" s="242">
        <f t="shared" si="31"/>
        <v>0</v>
      </c>
      <c r="AP57" s="242" t="str">
        <f t="shared" si="32"/>
        <v/>
      </c>
      <c r="AQ57" s="242" t="str">
        <f t="shared" si="33"/>
        <v/>
      </c>
      <c r="AR57" s="252" t="str">
        <f t="shared" si="34"/>
        <v>00</v>
      </c>
      <c r="AS57" s="252">
        <f t="shared" si="35"/>
        <v>0</v>
      </c>
      <c r="AT57" s="274">
        <f t="shared" si="36"/>
        <v>0</v>
      </c>
      <c r="AU57" s="252" t="str">
        <f t="shared" si="37"/>
        <v/>
      </c>
      <c r="AV57" s="252" t="str">
        <f t="shared" si="38"/>
        <v/>
      </c>
      <c r="AW57" s="252" t="str">
        <f t="shared" si="39"/>
        <v>0</v>
      </c>
      <c r="AX57" s="252" t="str">
        <f t="shared" si="40"/>
        <v/>
      </c>
      <c r="AY57" s="252" t="str">
        <f t="shared" si="41"/>
        <v/>
      </c>
      <c r="AZ57" s="252" t="str">
        <f t="shared" si="42"/>
        <v/>
      </c>
      <c r="BA57" s="252" t="str">
        <f t="shared" si="43"/>
        <v>0</v>
      </c>
      <c r="BB57" s="252">
        <f t="shared" si="44"/>
        <v>0</v>
      </c>
      <c r="BC57" s="110" t="str">
        <f>IF(AE57="","",IF(女子種目選択!E57="","""",IF(女子種目選択!E57="コンバインドA",女子種目選択!E57,IF(女子種目選択!E57="コンバインドB",女子種目選択!E57,""))))</f>
        <v/>
      </c>
      <c r="BD57" s="111"/>
      <c r="BE57" s="320" t="str">
        <f t="shared" si="45"/>
        <v/>
      </c>
      <c r="BF57" s="320" t="str">
        <f t="shared" si="46"/>
        <v/>
      </c>
      <c r="BG57" s="321" t="str">
        <f t="shared" si="47"/>
        <v/>
      </c>
      <c r="BH57" s="312" t="str">
        <f t="shared" si="54"/>
        <v/>
      </c>
      <c r="BI57" s="313"/>
      <c r="BJ57" s="99" t="str">
        <f t="shared" si="48"/>
        <v/>
      </c>
      <c r="BK57" s="302" t="e">
        <f t="shared" si="57"/>
        <v>#N/A</v>
      </c>
      <c r="BL57" s="3" t="e">
        <f t="shared" si="58"/>
        <v>#N/A</v>
      </c>
      <c r="BM57" s="302" t="str">
        <f t="shared" si="49"/>
        <v/>
      </c>
      <c r="BN57" s="3" t="str">
        <f t="shared" si="50"/>
        <v/>
      </c>
      <c r="BO57" s="302" t="e">
        <f t="shared" si="59"/>
        <v>#N/A</v>
      </c>
      <c r="BP57" s="3" t="e">
        <f t="shared" si="60"/>
        <v>#N/A</v>
      </c>
      <c r="BQ57" s="302" t="str">
        <f t="shared" si="51"/>
        <v/>
      </c>
      <c r="BT57" s="3"/>
      <c r="BV57" s="358" t="str">
        <f t="shared" si="52"/>
        <v/>
      </c>
      <c r="BW57" s="358" t="str">
        <f t="shared" si="53"/>
        <v/>
      </c>
      <c r="CA57" s="79"/>
      <c r="CB57" s="79"/>
      <c r="CC57" s="179"/>
      <c r="CE57" s="179"/>
      <c r="CG57" s="179"/>
      <c r="CL57" s="74"/>
      <c r="CM57" s="74"/>
      <c r="CY57" s="79"/>
      <c r="CZ57" s="79"/>
      <c r="DA57" s="179"/>
      <c r="DC57" s="179"/>
      <c r="DE57" s="179"/>
      <c r="DJ57" s="74"/>
      <c r="DK57" s="74"/>
    </row>
    <row r="58" spans="2:115">
      <c r="B58" s="70" t="str">
        <f t="shared" si="6"/>
        <v/>
      </c>
      <c r="C58" s="71">
        <v>55</v>
      </c>
      <c r="D58" s="72" t="str">
        <f>女子種目選択!B58</f>
        <v/>
      </c>
      <c r="E58" s="117" t="str">
        <f>女子種目選択!C58</f>
        <v/>
      </c>
      <c r="F58" s="118" t="str">
        <f>女子種目選択!D58</f>
        <v/>
      </c>
      <c r="G58" s="119" t="str">
        <f>IF(女子種目選択!E58="","",IF(女子種目選択!E58="コンバインドA","80mハードル",IF(女子種目選択!E58="コンバインドB","走幅跳",女子種目選択!E58)))</f>
        <v/>
      </c>
      <c r="H58" s="111" t="str">
        <f t="shared" si="55"/>
        <v/>
      </c>
      <c r="I58" s="244"/>
      <c r="J58" s="226" t="str">
        <f t="shared" si="7"/>
        <v/>
      </c>
      <c r="K58" s="245"/>
      <c r="L58" s="228" t="str">
        <f t="shared" si="8"/>
        <v/>
      </c>
      <c r="M58" s="246"/>
      <c r="N58" s="242" t="str">
        <f t="shared" si="9"/>
        <v/>
      </c>
      <c r="O58" s="242">
        <f t="shared" si="10"/>
        <v>0</v>
      </c>
      <c r="P58" s="242" t="str">
        <f t="shared" si="11"/>
        <v/>
      </c>
      <c r="Q58" s="242">
        <f t="shared" si="12"/>
        <v>0</v>
      </c>
      <c r="R58" s="242" t="str">
        <f t="shared" si="13"/>
        <v/>
      </c>
      <c r="S58" s="242" t="str">
        <f t="shared" si="14"/>
        <v/>
      </c>
      <c r="T58" s="252" t="str">
        <f t="shared" si="15"/>
        <v>00</v>
      </c>
      <c r="U58" s="252">
        <f t="shared" si="16"/>
        <v>0</v>
      </c>
      <c r="V58" s="274">
        <f t="shared" si="17"/>
        <v>0</v>
      </c>
      <c r="W58" s="252" t="str">
        <f t="shared" si="18"/>
        <v/>
      </c>
      <c r="X58" s="252" t="str">
        <f t="shared" si="19"/>
        <v/>
      </c>
      <c r="Y58" s="252" t="str">
        <f t="shared" si="20"/>
        <v>0</v>
      </c>
      <c r="Z58" s="252" t="str">
        <f t="shared" si="21"/>
        <v/>
      </c>
      <c r="AA58" s="252" t="str">
        <f t="shared" si="22"/>
        <v/>
      </c>
      <c r="AB58" s="252" t="str">
        <f t="shared" si="23"/>
        <v/>
      </c>
      <c r="AC58" s="252" t="str">
        <f t="shared" si="24"/>
        <v>0</v>
      </c>
      <c r="AD58" s="252">
        <f t="shared" si="25"/>
        <v>0</v>
      </c>
      <c r="AE58" s="110" t="str">
        <f>IF(女子種目選択!E58="","",IF(女子種目選択!E58="コンバインドA","走高跳",IF(女子種目選択!E58="コンバインドB","ジャベリックボール投",IF(女子種目選択!F58="","",女子種目選択!F58))))</f>
        <v/>
      </c>
      <c r="AF58" s="73" t="str">
        <f t="shared" si="56"/>
        <v/>
      </c>
      <c r="AG58" s="244"/>
      <c r="AH58" s="226" t="str">
        <f t="shared" si="26"/>
        <v/>
      </c>
      <c r="AI58" s="245"/>
      <c r="AJ58" s="228" t="str">
        <f t="shared" si="27"/>
        <v/>
      </c>
      <c r="AK58" s="246"/>
      <c r="AL58" s="242" t="str">
        <f t="shared" si="28"/>
        <v/>
      </c>
      <c r="AM58" s="242">
        <f t="shared" si="29"/>
        <v>0</v>
      </c>
      <c r="AN58" s="242" t="str">
        <f t="shared" si="30"/>
        <v/>
      </c>
      <c r="AO58" s="242">
        <f t="shared" si="31"/>
        <v>0</v>
      </c>
      <c r="AP58" s="242" t="str">
        <f t="shared" si="32"/>
        <v/>
      </c>
      <c r="AQ58" s="242" t="str">
        <f t="shared" si="33"/>
        <v/>
      </c>
      <c r="AR58" s="252" t="str">
        <f t="shared" si="34"/>
        <v>00</v>
      </c>
      <c r="AS58" s="252">
        <f t="shared" si="35"/>
        <v>0</v>
      </c>
      <c r="AT58" s="274">
        <f t="shared" si="36"/>
        <v>0</v>
      </c>
      <c r="AU58" s="252" t="str">
        <f t="shared" si="37"/>
        <v/>
      </c>
      <c r="AV58" s="252" t="str">
        <f t="shared" si="38"/>
        <v/>
      </c>
      <c r="AW58" s="252" t="str">
        <f t="shared" si="39"/>
        <v>0</v>
      </c>
      <c r="AX58" s="252" t="str">
        <f t="shared" si="40"/>
        <v/>
      </c>
      <c r="AY58" s="252" t="str">
        <f t="shared" si="41"/>
        <v/>
      </c>
      <c r="AZ58" s="252" t="str">
        <f t="shared" si="42"/>
        <v/>
      </c>
      <c r="BA58" s="252" t="str">
        <f t="shared" si="43"/>
        <v>0</v>
      </c>
      <c r="BB58" s="252">
        <f t="shared" si="44"/>
        <v>0</v>
      </c>
      <c r="BC58" s="110" t="str">
        <f>IF(AE58="","",IF(女子種目選択!E58="","""",IF(女子種目選択!E58="コンバインドA",女子種目選択!E58,IF(女子種目選択!E58="コンバインドB",女子種目選択!E58,""))))</f>
        <v/>
      </c>
      <c r="BD58" s="111"/>
      <c r="BE58" s="320" t="str">
        <f t="shared" si="45"/>
        <v/>
      </c>
      <c r="BF58" s="320" t="str">
        <f t="shared" si="46"/>
        <v/>
      </c>
      <c r="BG58" s="321" t="str">
        <f t="shared" si="47"/>
        <v/>
      </c>
      <c r="BH58" s="312" t="str">
        <f t="shared" si="54"/>
        <v/>
      </c>
      <c r="BI58" s="313"/>
      <c r="BJ58" s="99" t="str">
        <f t="shared" si="48"/>
        <v/>
      </c>
      <c r="BK58" s="302" t="e">
        <f t="shared" si="57"/>
        <v>#N/A</v>
      </c>
      <c r="BL58" s="3" t="e">
        <f t="shared" si="58"/>
        <v>#N/A</v>
      </c>
      <c r="BM58" s="302" t="str">
        <f t="shared" si="49"/>
        <v/>
      </c>
      <c r="BN58" s="3" t="str">
        <f t="shared" si="50"/>
        <v/>
      </c>
      <c r="BO58" s="302" t="e">
        <f t="shared" si="59"/>
        <v>#N/A</v>
      </c>
      <c r="BP58" s="3" t="e">
        <f t="shared" si="60"/>
        <v>#N/A</v>
      </c>
      <c r="BQ58" s="302" t="str">
        <f t="shared" si="51"/>
        <v/>
      </c>
      <c r="BT58" s="3"/>
      <c r="BV58" s="358" t="str">
        <f t="shared" si="52"/>
        <v/>
      </c>
      <c r="BW58" s="358" t="str">
        <f t="shared" si="53"/>
        <v/>
      </c>
      <c r="CA58" s="79"/>
      <c r="CB58" s="79"/>
      <c r="CC58" s="179"/>
      <c r="CE58" s="179"/>
      <c r="CG58" s="179"/>
      <c r="CL58" s="74"/>
      <c r="CM58" s="74"/>
      <c r="CY58" s="79"/>
      <c r="CZ58" s="79"/>
      <c r="DA58" s="179"/>
      <c r="DC58" s="179"/>
      <c r="DE58" s="179"/>
      <c r="DJ58" s="74"/>
      <c r="DK58" s="74"/>
    </row>
    <row r="59" spans="2:115">
      <c r="B59" s="70" t="str">
        <f t="shared" si="6"/>
        <v/>
      </c>
      <c r="C59" s="71">
        <v>56</v>
      </c>
      <c r="D59" s="72" t="str">
        <f>女子種目選択!B59</f>
        <v/>
      </c>
      <c r="E59" s="117" t="str">
        <f>女子種目選択!C59</f>
        <v/>
      </c>
      <c r="F59" s="118" t="str">
        <f>女子種目選択!D59</f>
        <v/>
      </c>
      <c r="G59" s="119" t="str">
        <f>IF(女子種目選択!E59="","",IF(女子種目選択!E59="コンバインドA","80mハードル",IF(女子種目選択!E59="コンバインドB","走幅跳",女子種目選択!E59)))</f>
        <v/>
      </c>
      <c r="H59" s="111" t="str">
        <f t="shared" si="55"/>
        <v/>
      </c>
      <c r="I59" s="244"/>
      <c r="J59" s="226" t="str">
        <f t="shared" si="7"/>
        <v/>
      </c>
      <c r="K59" s="245"/>
      <c r="L59" s="228" t="str">
        <f t="shared" si="8"/>
        <v/>
      </c>
      <c r="M59" s="246"/>
      <c r="N59" s="242" t="str">
        <f t="shared" si="9"/>
        <v/>
      </c>
      <c r="O59" s="242">
        <f t="shared" si="10"/>
        <v>0</v>
      </c>
      <c r="P59" s="242" t="str">
        <f t="shared" si="11"/>
        <v/>
      </c>
      <c r="Q59" s="242">
        <f t="shared" si="12"/>
        <v>0</v>
      </c>
      <c r="R59" s="242" t="str">
        <f t="shared" si="13"/>
        <v/>
      </c>
      <c r="S59" s="242" t="str">
        <f t="shared" si="14"/>
        <v/>
      </c>
      <c r="T59" s="252" t="str">
        <f t="shared" si="15"/>
        <v>00</v>
      </c>
      <c r="U59" s="252">
        <f t="shared" si="16"/>
        <v>0</v>
      </c>
      <c r="V59" s="274">
        <f t="shared" si="17"/>
        <v>0</v>
      </c>
      <c r="W59" s="252" t="str">
        <f t="shared" si="18"/>
        <v/>
      </c>
      <c r="X59" s="252" t="str">
        <f t="shared" si="19"/>
        <v/>
      </c>
      <c r="Y59" s="252" t="str">
        <f t="shared" si="20"/>
        <v>0</v>
      </c>
      <c r="Z59" s="252" t="str">
        <f t="shared" si="21"/>
        <v/>
      </c>
      <c r="AA59" s="252" t="str">
        <f t="shared" si="22"/>
        <v/>
      </c>
      <c r="AB59" s="252" t="str">
        <f t="shared" si="23"/>
        <v/>
      </c>
      <c r="AC59" s="252" t="str">
        <f t="shared" si="24"/>
        <v>0</v>
      </c>
      <c r="AD59" s="252">
        <f t="shared" si="25"/>
        <v>0</v>
      </c>
      <c r="AE59" s="110" t="str">
        <f>IF(女子種目選択!E59="","",IF(女子種目選択!E59="コンバインドA","走高跳",IF(女子種目選択!E59="コンバインドB","ジャベリックボール投",IF(女子種目選択!F59="","",女子種目選択!F59))))</f>
        <v/>
      </c>
      <c r="AF59" s="73" t="str">
        <f t="shared" si="56"/>
        <v/>
      </c>
      <c r="AG59" s="244"/>
      <c r="AH59" s="226" t="str">
        <f t="shared" si="26"/>
        <v/>
      </c>
      <c r="AI59" s="245"/>
      <c r="AJ59" s="228" t="str">
        <f t="shared" si="27"/>
        <v/>
      </c>
      <c r="AK59" s="246"/>
      <c r="AL59" s="242" t="str">
        <f t="shared" si="28"/>
        <v/>
      </c>
      <c r="AM59" s="242">
        <f t="shared" si="29"/>
        <v>0</v>
      </c>
      <c r="AN59" s="242" t="str">
        <f t="shared" si="30"/>
        <v/>
      </c>
      <c r="AO59" s="242">
        <f t="shared" si="31"/>
        <v>0</v>
      </c>
      <c r="AP59" s="242" t="str">
        <f t="shared" si="32"/>
        <v/>
      </c>
      <c r="AQ59" s="242" t="str">
        <f t="shared" si="33"/>
        <v/>
      </c>
      <c r="AR59" s="252" t="str">
        <f t="shared" si="34"/>
        <v>00</v>
      </c>
      <c r="AS59" s="252">
        <f t="shared" si="35"/>
        <v>0</v>
      </c>
      <c r="AT59" s="274">
        <f t="shared" si="36"/>
        <v>0</v>
      </c>
      <c r="AU59" s="252" t="str">
        <f t="shared" si="37"/>
        <v/>
      </c>
      <c r="AV59" s="252" t="str">
        <f t="shared" si="38"/>
        <v/>
      </c>
      <c r="AW59" s="252" t="str">
        <f t="shared" si="39"/>
        <v>0</v>
      </c>
      <c r="AX59" s="252" t="str">
        <f t="shared" si="40"/>
        <v/>
      </c>
      <c r="AY59" s="252" t="str">
        <f t="shared" si="41"/>
        <v/>
      </c>
      <c r="AZ59" s="252" t="str">
        <f t="shared" si="42"/>
        <v/>
      </c>
      <c r="BA59" s="252" t="str">
        <f t="shared" si="43"/>
        <v>0</v>
      </c>
      <c r="BB59" s="252">
        <f t="shared" si="44"/>
        <v>0</v>
      </c>
      <c r="BC59" s="110" t="str">
        <f>IF(AE59="","",IF(女子種目選択!E59="","""",IF(女子種目選択!E59="コンバインドA",女子種目選択!E59,IF(女子種目選択!E59="コンバインドB",女子種目選択!E59,""))))</f>
        <v/>
      </c>
      <c r="BD59" s="111"/>
      <c r="BE59" s="320" t="str">
        <f t="shared" si="45"/>
        <v/>
      </c>
      <c r="BF59" s="320" t="str">
        <f t="shared" si="46"/>
        <v/>
      </c>
      <c r="BG59" s="321" t="str">
        <f t="shared" si="47"/>
        <v/>
      </c>
      <c r="BH59" s="312" t="str">
        <f t="shared" si="54"/>
        <v/>
      </c>
      <c r="BI59" s="313"/>
      <c r="BJ59" s="99" t="str">
        <f t="shared" si="48"/>
        <v/>
      </c>
      <c r="BK59" s="302" t="e">
        <f t="shared" si="57"/>
        <v>#N/A</v>
      </c>
      <c r="BL59" s="3" t="e">
        <f t="shared" si="58"/>
        <v>#N/A</v>
      </c>
      <c r="BM59" s="302" t="str">
        <f t="shared" si="49"/>
        <v/>
      </c>
      <c r="BN59" s="3" t="str">
        <f t="shared" si="50"/>
        <v/>
      </c>
      <c r="BO59" s="302" t="e">
        <f t="shared" si="59"/>
        <v>#N/A</v>
      </c>
      <c r="BP59" s="3" t="e">
        <f t="shared" si="60"/>
        <v>#N/A</v>
      </c>
      <c r="BQ59" s="302" t="str">
        <f t="shared" si="51"/>
        <v/>
      </c>
      <c r="BT59" s="3"/>
      <c r="BV59" s="358" t="str">
        <f t="shared" si="52"/>
        <v/>
      </c>
      <c r="BW59" s="358" t="str">
        <f t="shared" si="53"/>
        <v/>
      </c>
      <c r="CA59" s="79"/>
      <c r="CB59" s="79"/>
      <c r="CC59" s="179"/>
      <c r="CE59" s="179"/>
      <c r="CG59" s="179"/>
      <c r="CL59" s="74"/>
      <c r="CM59" s="74"/>
      <c r="CY59" s="79"/>
      <c r="CZ59" s="79"/>
      <c r="DA59" s="179"/>
      <c r="DC59" s="179"/>
      <c r="DE59" s="179"/>
      <c r="DJ59" s="74"/>
      <c r="DK59" s="74"/>
    </row>
    <row r="60" spans="2:115">
      <c r="B60" s="70" t="str">
        <f t="shared" si="6"/>
        <v/>
      </c>
      <c r="C60" s="71">
        <v>57</v>
      </c>
      <c r="D60" s="72" t="str">
        <f>女子種目選択!B60</f>
        <v/>
      </c>
      <c r="E60" s="117" t="str">
        <f>女子種目選択!C60</f>
        <v/>
      </c>
      <c r="F60" s="118" t="str">
        <f>女子種目選択!D60</f>
        <v/>
      </c>
      <c r="G60" s="119" t="str">
        <f>IF(女子種目選択!E60="","",IF(女子種目選択!E60="コンバインドA","80mハードル",IF(女子種目選択!E60="コンバインドB","走幅跳",女子種目選択!E60)))</f>
        <v/>
      </c>
      <c r="H60" s="111" t="str">
        <f t="shared" si="55"/>
        <v/>
      </c>
      <c r="I60" s="244"/>
      <c r="J60" s="226" t="str">
        <f t="shared" si="7"/>
        <v/>
      </c>
      <c r="K60" s="245"/>
      <c r="L60" s="228" t="str">
        <f t="shared" si="8"/>
        <v/>
      </c>
      <c r="M60" s="246"/>
      <c r="N60" s="242" t="str">
        <f t="shared" si="9"/>
        <v/>
      </c>
      <c r="O60" s="242">
        <f t="shared" si="10"/>
        <v>0</v>
      </c>
      <c r="P60" s="242" t="str">
        <f t="shared" si="11"/>
        <v/>
      </c>
      <c r="Q60" s="242">
        <f t="shared" si="12"/>
        <v>0</v>
      </c>
      <c r="R60" s="242" t="str">
        <f t="shared" si="13"/>
        <v/>
      </c>
      <c r="S60" s="242" t="str">
        <f t="shared" si="14"/>
        <v/>
      </c>
      <c r="T60" s="252" t="str">
        <f t="shared" si="15"/>
        <v>00</v>
      </c>
      <c r="U60" s="252">
        <f t="shared" si="16"/>
        <v>0</v>
      </c>
      <c r="V60" s="274">
        <f t="shared" si="17"/>
        <v>0</v>
      </c>
      <c r="W60" s="252" t="str">
        <f t="shared" si="18"/>
        <v/>
      </c>
      <c r="X60" s="252" t="str">
        <f t="shared" si="19"/>
        <v/>
      </c>
      <c r="Y60" s="252" t="str">
        <f t="shared" si="20"/>
        <v>0</v>
      </c>
      <c r="Z60" s="252" t="str">
        <f t="shared" si="21"/>
        <v/>
      </c>
      <c r="AA60" s="252" t="str">
        <f t="shared" si="22"/>
        <v/>
      </c>
      <c r="AB60" s="252" t="str">
        <f t="shared" si="23"/>
        <v/>
      </c>
      <c r="AC60" s="252" t="str">
        <f t="shared" si="24"/>
        <v>0</v>
      </c>
      <c r="AD60" s="252">
        <f t="shared" si="25"/>
        <v>0</v>
      </c>
      <c r="AE60" s="110" t="str">
        <f>IF(女子種目選択!E60="","",IF(女子種目選択!E60="コンバインドA","走高跳",IF(女子種目選択!E60="コンバインドB","ジャベリックボール投",IF(女子種目選択!F60="","",女子種目選択!F60))))</f>
        <v/>
      </c>
      <c r="AF60" s="73" t="str">
        <f t="shared" si="56"/>
        <v/>
      </c>
      <c r="AG60" s="244"/>
      <c r="AH60" s="226" t="str">
        <f t="shared" si="26"/>
        <v/>
      </c>
      <c r="AI60" s="245"/>
      <c r="AJ60" s="228" t="str">
        <f t="shared" si="27"/>
        <v/>
      </c>
      <c r="AK60" s="246"/>
      <c r="AL60" s="242" t="str">
        <f t="shared" si="28"/>
        <v/>
      </c>
      <c r="AM60" s="242">
        <f t="shared" si="29"/>
        <v>0</v>
      </c>
      <c r="AN60" s="242" t="str">
        <f t="shared" si="30"/>
        <v/>
      </c>
      <c r="AO60" s="242">
        <f t="shared" si="31"/>
        <v>0</v>
      </c>
      <c r="AP60" s="242" t="str">
        <f t="shared" si="32"/>
        <v/>
      </c>
      <c r="AQ60" s="242" t="str">
        <f t="shared" si="33"/>
        <v/>
      </c>
      <c r="AR60" s="252" t="str">
        <f t="shared" si="34"/>
        <v>00</v>
      </c>
      <c r="AS60" s="252">
        <f t="shared" si="35"/>
        <v>0</v>
      </c>
      <c r="AT60" s="274">
        <f t="shared" si="36"/>
        <v>0</v>
      </c>
      <c r="AU60" s="252" t="str">
        <f t="shared" si="37"/>
        <v/>
      </c>
      <c r="AV60" s="252" t="str">
        <f t="shared" si="38"/>
        <v/>
      </c>
      <c r="AW60" s="252" t="str">
        <f t="shared" si="39"/>
        <v>0</v>
      </c>
      <c r="AX60" s="252" t="str">
        <f t="shared" si="40"/>
        <v/>
      </c>
      <c r="AY60" s="252" t="str">
        <f t="shared" si="41"/>
        <v/>
      </c>
      <c r="AZ60" s="252" t="str">
        <f t="shared" si="42"/>
        <v/>
      </c>
      <c r="BA60" s="252" t="str">
        <f t="shared" si="43"/>
        <v>0</v>
      </c>
      <c r="BB60" s="252">
        <f t="shared" si="44"/>
        <v>0</v>
      </c>
      <c r="BC60" s="110" t="str">
        <f>IF(AE60="","",IF(女子種目選択!E60="","""",IF(女子種目選択!E60="コンバインドA",女子種目選択!E60,IF(女子種目選択!E60="コンバインドB",女子種目選択!E60,""))))</f>
        <v/>
      </c>
      <c r="BD60" s="111"/>
      <c r="BE60" s="320" t="str">
        <f t="shared" si="45"/>
        <v/>
      </c>
      <c r="BF60" s="320" t="str">
        <f t="shared" si="46"/>
        <v/>
      </c>
      <c r="BG60" s="321" t="str">
        <f t="shared" si="47"/>
        <v/>
      </c>
      <c r="BH60" s="312" t="str">
        <f t="shared" si="54"/>
        <v/>
      </c>
      <c r="BI60" s="313"/>
      <c r="BJ60" s="99" t="str">
        <f t="shared" si="48"/>
        <v/>
      </c>
      <c r="BK60" s="302" t="e">
        <f t="shared" si="57"/>
        <v>#N/A</v>
      </c>
      <c r="BL60" s="3" t="e">
        <f t="shared" si="58"/>
        <v>#N/A</v>
      </c>
      <c r="BM60" s="302" t="str">
        <f t="shared" si="49"/>
        <v/>
      </c>
      <c r="BN60" s="3" t="str">
        <f t="shared" si="50"/>
        <v/>
      </c>
      <c r="BO60" s="302" t="e">
        <f t="shared" si="59"/>
        <v>#N/A</v>
      </c>
      <c r="BP60" s="3" t="e">
        <f t="shared" si="60"/>
        <v>#N/A</v>
      </c>
      <c r="BQ60" s="302" t="str">
        <f t="shared" si="51"/>
        <v/>
      </c>
      <c r="BT60" s="3"/>
      <c r="BV60" s="358" t="str">
        <f t="shared" si="52"/>
        <v/>
      </c>
      <c r="BW60" s="358" t="str">
        <f t="shared" si="53"/>
        <v/>
      </c>
      <c r="CA60" s="79"/>
      <c r="CB60" s="79"/>
      <c r="CC60" s="179"/>
      <c r="CE60" s="179"/>
      <c r="CG60" s="179"/>
      <c r="CL60" s="74"/>
      <c r="CM60" s="74"/>
      <c r="CY60" s="79"/>
      <c r="CZ60" s="79"/>
      <c r="DA60" s="179"/>
      <c r="DC60" s="179"/>
      <c r="DE60" s="179"/>
      <c r="DJ60" s="74"/>
      <c r="DK60" s="74"/>
    </row>
    <row r="61" spans="2:115">
      <c r="B61" s="70" t="str">
        <f t="shared" si="6"/>
        <v/>
      </c>
      <c r="C61" s="71">
        <v>58</v>
      </c>
      <c r="D61" s="72" t="str">
        <f>女子種目選択!B61</f>
        <v/>
      </c>
      <c r="E61" s="117" t="str">
        <f>女子種目選択!C61</f>
        <v/>
      </c>
      <c r="F61" s="118" t="str">
        <f>女子種目選択!D61</f>
        <v/>
      </c>
      <c r="G61" s="119" t="str">
        <f>IF(女子種目選択!E61="","",IF(女子種目選択!E61="コンバインドA","80mハードル",IF(女子種目選択!E61="コンバインドB","走幅跳",女子種目選択!E61)))</f>
        <v/>
      </c>
      <c r="H61" s="111" t="str">
        <f t="shared" si="55"/>
        <v/>
      </c>
      <c r="I61" s="244"/>
      <c r="J61" s="226" t="str">
        <f t="shared" si="7"/>
        <v/>
      </c>
      <c r="K61" s="245"/>
      <c r="L61" s="228" t="str">
        <f t="shared" si="8"/>
        <v/>
      </c>
      <c r="M61" s="246"/>
      <c r="N61" s="242" t="str">
        <f t="shared" si="9"/>
        <v/>
      </c>
      <c r="O61" s="242">
        <f t="shared" si="10"/>
        <v>0</v>
      </c>
      <c r="P61" s="242" t="str">
        <f t="shared" si="11"/>
        <v/>
      </c>
      <c r="Q61" s="242">
        <f t="shared" si="12"/>
        <v>0</v>
      </c>
      <c r="R61" s="242" t="str">
        <f t="shared" si="13"/>
        <v/>
      </c>
      <c r="S61" s="242" t="str">
        <f t="shared" si="14"/>
        <v/>
      </c>
      <c r="T61" s="252" t="str">
        <f t="shared" si="15"/>
        <v>00</v>
      </c>
      <c r="U61" s="252">
        <f t="shared" si="16"/>
        <v>0</v>
      </c>
      <c r="V61" s="274">
        <f t="shared" si="17"/>
        <v>0</v>
      </c>
      <c r="W61" s="252" t="str">
        <f t="shared" si="18"/>
        <v/>
      </c>
      <c r="X61" s="252" t="str">
        <f t="shared" si="19"/>
        <v/>
      </c>
      <c r="Y61" s="252" t="str">
        <f t="shared" si="20"/>
        <v>0</v>
      </c>
      <c r="Z61" s="252" t="str">
        <f t="shared" si="21"/>
        <v/>
      </c>
      <c r="AA61" s="252" t="str">
        <f t="shared" si="22"/>
        <v/>
      </c>
      <c r="AB61" s="252" t="str">
        <f t="shared" si="23"/>
        <v/>
      </c>
      <c r="AC61" s="252" t="str">
        <f t="shared" si="24"/>
        <v>0</v>
      </c>
      <c r="AD61" s="252">
        <f t="shared" si="25"/>
        <v>0</v>
      </c>
      <c r="AE61" s="110" t="str">
        <f>IF(女子種目選択!E61="","",IF(女子種目選択!E61="コンバインドA","走高跳",IF(女子種目選択!E61="コンバインドB","ジャベリックボール投",IF(女子種目選択!F61="","",女子種目選択!F61))))</f>
        <v/>
      </c>
      <c r="AF61" s="73" t="str">
        <f t="shared" si="56"/>
        <v/>
      </c>
      <c r="AG61" s="244"/>
      <c r="AH61" s="226" t="str">
        <f t="shared" si="26"/>
        <v/>
      </c>
      <c r="AI61" s="245"/>
      <c r="AJ61" s="228" t="str">
        <f t="shared" si="27"/>
        <v/>
      </c>
      <c r="AK61" s="246"/>
      <c r="AL61" s="242" t="str">
        <f t="shared" si="28"/>
        <v/>
      </c>
      <c r="AM61" s="242">
        <f t="shared" si="29"/>
        <v>0</v>
      </c>
      <c r="AN61" s="242" t="str">
        <f t="shared" si="30"/>
        <v/>
      </c>
      <c r="AO61" s="242">
        <f t="shared" si="31"/>
        <v>0</v>
      </c>
      <c r="AP61" s="242" t="str">
        <f t="shared" si="32"/>
        <v/>
      </c>
      <c r="AQ61" s="242" t="str">
        <f t="shared" si="33"/>
        <v/>
      </c>
      <c r="AR61" s="252" t="str">
        <f t="shared" si="34"/>
        <v>00</v>
      </c>
      <c r="AS61" s="252">
        <f t="shared" si="35"/>
        <v>0</v>
      </c>
      <c r="AT61" s="274">
        <f t="shared" si="36"/>
        <v>0</v>
      </c>
      <c r="AU61" s="252" t="str">
        <f t="shared" si="37"/>
        <v/>
      </c>
      <c r="AV61" s="252" t="str">
        <f t="shared" si="38"/>
        <v/>
      </c>
      <c r="AW61" s="252" t="str">
        <f t="shared" si="39"/>
        <v>0</v>
      </c>
      <c r="AX61" s="252" t="str">
        <f t="shared" si="40"/>
        <v/>
      </c>
      <c r="AY61" s="252" t="str">
        <f t="shared" si="41"/>
        <v/>
      </c>
      <c r="AZ61" s="252" t="str">
        <f t="shared" si="42"/>
        <v/>
      </c>
      <c r="BA61" s="252" t="str">
        <f t="shared" si="43"/>
        <v>0</v>
      </c>
      <c r="BB61" s="252">
        <f t="shared" si="44"/>
        <v>0</v>
      </c>
      <c r="BC61" s="110" t="str">
        <f>IF(AE61="","",IF(女子種目選択!E61="","""",IF(女子種目選択!E61="コンバインドA",女子種目選択!E61,IF(女子種目選択!E61="コンバインドB",女子種目選択!E61,""))))</f>
        <v/>
      </c>
      <c r="BD61" s="111"/>
      <c r="BE61" s="320" t="str">
        <f t="shared" si="45"/>
        <v/>
      </c>
      <c r="BF61" s="320" t="str">
        <f t="shared" si="46"/>
        <v/>
      </c>
      <c r="BG61" s="321" t="str">
        <f t="shared" si="47"/>
        <v/>
      </c>
      <c r="BH61" s="312" t="str">
        <f t="shared" si="54"/>
        <v/>
      </c>
      <c r="BI61" s="313"/>
      <c r="BJ61" s="99" t="str">
        <f t="shared" si="48"/>
        <v/>
      </c>
      <c r="BK61" s="302" t="e">
        <f t="shared" si="57"/>
        <v>#N/A</v>
      </c>
      <c r="BL61" s="3" t="e">
        <f t="shared" si="58"/>
        <v>#N/A</v>
      </c>
      <c r="BM61" s="302" t="str">
        <f t="shared" si="49"/>
        <v/>
      </c>
      <c r="BN61" s="3" t="str">
        <f t="shared" si="50"/>
        <v/>
      </c>
      <c r="BO61" s="302" t="e">
        <f t="shared" si="59"/>
        <v>#N/A</v>
      </c>
      <c r="BP61" s="3" t="e">
        <f t="shared" si="60"/>
        <v>#N/A</v>
      </c>
      <c r="BQ61" s="302" t="str">
        <f t="shared" si="51"/>
        <v/>
      </c>
      <c r="BT61" s="3"/>
      <c r="BV61" s="358" t="str">
        <f t="shared" si="52"/>
        <v/>
      </c>
      <c r="BW61" s="358" t="str">
        <f t="shared" si="53"/>
        <v/>
      </c>
      <c r="CA61" s="79"/>
      <c r="CB61" s="79"/>
      <c r="CC61" s="179"/>
      <c r="CE61" s="179"/>
      <c r="CG61" s="179"/>
      <c r="CL61" s="74"/>
      <c r="CM61" s="74"/>
      <c r="CY61" s="79"/>
      <c r="CZ61" s="79"/>
      <c r="DA61" s="179"/>
      <c r="DC61" s="179"/>
      <c r="DE61" s="179"/>
      <c r="DJ61" s="74"/>
      <c r="DK61" s="74"/>
    </row>
    <row r="62" spans="2:115">
      <c r="B62" s="70" t="str">
        <f t="shared" si="6"/>
        <v/>
      </c>
      <c r="C62" s="71">
        <v>59</v>
      </c>
      <c r="D62" s="72" t="str">
        <f>女子種目選択!B62</f>
        <v/>
      </c>
      <c r="E62" s="117" t="str">
        <f>女子種目選択!C62</f>
        <v/>
      </c>
      <c r="F62" s="118" t="str">
        <f>女子種目選択!D62</f>
        <v/>
      </c>
      <c r="G62" s="119" t="str">
        <f>IF(女子種目選択!E62="","",IF(女子種目選択!E62="コンバインドA","80mハードル",IF(女子種目選択!E62="コンバインドB","走幅跳",女子種目選択!E62)))</f>
        <v/>
      </c>
      <c r="H62" s="111" t="str">
        <f t="shared" si="55"/>
        <v/>
      </c>
      <c r="I62" s="244"/>
      <c r="J62" s="226" t="str">
        <f t="shared" si="7"/>
        <v/>
      </c>
      <c r="K62" s="245"/>
      <c r="L62" s="228" t="str">
        <f t="shared" si="8"/>
        <v/>
      </c>
      <c r="M62" s="246"/>
      <c r="N62" s="242" t="str">
        <f t="shared" si="9"/>
        <v/>
      </c>
      <c r="O62" s="242">
        <f t="shared" si="10"/>
        <v>0</v>
      </c>
      <c r="P62" s="242" t="str">
        <f t="shared" si="11"/>
        <v/>
      </c>
      <c r="Q62" s="242">
        <f t="shared" si="12"/>
        <v>0</v>
      </c>
      <c r="R62" s="242" t="str">
        <f t="shared" si="13"/>
        <v/>
      </c>
      <c r="S62" s="242" t="str">
        <f t="shared" si="14"/>
        <v/>
      </c>
      <c r="T62" s="252" t="str">
        <f t="shared" si="15"/>
        <v>00</v>
      </c>
      <c r="U62" s="252">
        <f t="shared" si="16"/>
        <v>0</v>
      </c>
      <c r="V62" s="274">
        <f t="shared" si="17"/>
        <v>0</v>
      </c>
      <c r="W62" s="252" t="str">
        <f t="shared" si="18"/>
        <v/>
      </c>
      <c r="X62" s="252" t="str">
        <f t="shared" si="19"/>
        <v/>
      </c>
      <c r="Y62" s="252" t="str">
        <f t="shared" si="20"/>
        <v>0</v>
      </c>
      <c r="Z62" s="252" t="str">
        <f t="shared" si="21"/>
        <v/>
      </c>
      <c r="AA62" s="252" t="str">
        <f t="shared" si="22"/>
        <v/>
      </c>
      <c r="AB62" s="252" t="str">
        <f t="shared" si="23"/>
        <v/>
      </c>
      <c r="AC62" s="252" t="str">
        <f t="shared" si="24"/>
        <v>0</v>
      </c>
      <c r="AD62" s="252">
        <f t="shared" si="25"/>
        <v>0</v>
      </c>
      <c r="AE62" s="110" t="str">
        <f>IF(女子種目選択!E62="","",IF(女子種目選択!E62="コンバインドA","走高跳",IF(女子種目選択!E62="コンバインドB","ジャベリックボール投",IF(女子種目選択!F62="","",女子種目選択!F62))))</f>
        <v/>
      </c>
      <c r="AF62" s="73" t="str">
        <f t="shared" si="56"/>
        <v/>
      </c>
      <c r="AG62" s="244"/>
      <c r="AH62" s="226" t="str">
        <f t="shared" si="26"/>
        <v/>
      </c>
      <c r="AI62" s="245"/>
      <c r="AJ62" s="228" t="str">
        <f t="shared" si="27"/>
        <v/>
      </c>
      <c r="AK62" s="246"/>
      <c r="AL62" s="242" t="str">
        <f t="shared" si="28"/>
        <v/>
      </c>
      <c r="AM62" s="242">
        <f t="shared" si="29"/>
        <v>0</v>
      </c>
      <c r="AN62" s="242" t="str">
        <f t="shared" si="30"/>
        <v/>
      </c>
      <c r="AO62" s="242">
        <f t="shared" si="31"/>
        <v>0</v>
      </c>
      <c r="AP62" s="242" t="str">
        <f t="shared" si="32"/>
        <v/>
      </c>
      <c r="AQ62" s="242" t="str">
        <f t="shared" si="33"/>
        <v/>
      </c>
      <c r="AR62" s="252" t="str">
        <f t="shared" si="34"/>
        <v>00</v>
      </c>
      <c r="AS62" s="252">
        <f t="shared" si="35"/>
        <v>0</v>
      </c>
      <c r="AT62" s="274">
        <f t="shared" si="36"/>
        <v>0</v>
      </c>
      <c r="AU62" s="252" t="str">
        <f t="shared" si="37"/>
        <v/>
      </c>
      <c r="AV62" s="252" t="str">
        <f t="shared" si="38"/>
        <v/>
      </c>
      <c r="AW62" s="252" t="str">
        <f t="shared" si="39"/>
        <v>0</v>
      </c>
      <c r="AX62" s="252" t="str">
        <f t="shared" si="40"/>
        <v/>
      </c>
      <c r="AY62" s="252" t="str">
        <f t="shared" si="41"/>
        <v/>
      </c>
      <c r="AZ62" s="252" t="str">
        <f t="shared" si="42"/>
        <v/>
      </c>
      <c r="BA62" s="252" t="str">
        <f t="shared" si="43"/>
        <v>0</v>
      </c>
      <c r="BB62" s="252">
        <f t="shared" si="44"/>
        <v>0</v>
      </c>
      <c r="BC62" s="110" t="str">
        <f>IF(AE62="","",IF(女子種目選択!E62="","""",IF(女子種目選択!E62="コンバインドA",女子種目選択!E62,IF(女子種目選択!E62="コンバインドB",女子種目選択!E62,""))))</f>
        <v/>
      </c>
      <c r="BD62" s="111"/>
      <c r="BE62" s="320" t="str">
        <f t="shared" si="45"/>
        <v/>
      </c>
      <c r="BF62" s="320" t="str">
        <f t="shared" si="46"/>
        <v/>
      </c>
      <c r="BG62" s="321" t="str">
        <f t="shared" si="47"/>
        <v/>
      </c>
      <c r="BH62" s="312" t="str">
        <f t="shared" si="54"/>
        <v/>
      </c>
      <c r="BI62" s="313"/>
      <c r="BJ62" s="99" t="str">
        <f t="shared" si="48"/>
        <v/>
      </c>
      <c r="BK62" s="302" t="e">
        <f t="shared" si="57"/>
        <v>#N/A</v>
      </c>
      <c r="BL62" s="3" t="e">
        <f t="shared" si="58"/>
        <v>#N/A</v>
      </c>
      <c r="BM62" s="302" t="str">
        <f t="shared" si="49"/>
        <v/>
      </c>
      <c r="BN62" s="3" t="str">
        <f t="shared" si="50"/>
        <v/>
      </c>
      <c r="BO62" s="302" t="e">
        <f t="shared" si="59"/>
        <v>#N/A</v>
      </c>
      <c r="BP62" s="3" t="e">
        <f t="shared" si="60"/>
        <v>#N/A</v>
      </c>
      <c r="BQ62" s="302" t="str">
        <f t="shared" si="51"/>
        <v/>
      </c>
      <c r="BT62" s="3"/>
      <c r="BV62" s="358" t="str">
        <f t="shared" si="52"/>
        <v/>
      </c>
      <c r="BW62" s="358" t="str">
        <f t="shared" si="53"/>
        <v/>
      </c>
      <c r="CA62" s="79"/>
      <c r="CB62" s="79"/>
      <c r="CC62" s="179"/>
      <c r="CE62" s="179"/>
      <c r="CG62" s="179"/>
      <c r="CL62" s="74"/>
      <c r="CM62" s="74"/>
      <c r="CY62" s="79"/>
      <c r="CZ62" s="79"/>
      <c r="DA62" s="179"/>
      <c r="DC62" s="179"/>
      <c r="DE62" s="179"/>
      <c r="DJ62" s="74"/>
      <c r="DK62" s="74"/>
    </row>
    <row r="63" spans="2:115">
      <c r="B63" s="70" t="str">
        <f t="shared" si="6"/>
        <v/>
      </c>
      <c r="C63" s="71">
        <v>60</v>
      </c>
      <c r="D63" s="72" t="str">
        <f>女子種目選択!B63</f>
        <v/>
      </c>
      <c r="E63" s="117" t="str">
        <f>女子種目選択!C63</f>
        <v/>
      </c>
      <c r="F63" s="118" t="str">
        <f>女子種目選択!D63</f>
        <v/>
      </c>
      <c r="G63" s="119" t="str">
        <f>IF(女子種目選択!E63="","",IF(女子種目選択!E63="コンバインドA","80mハードル",IF(女子種目選択!E63="コンバインドB","走幅跳",女子種目選択!E63)))</f>
        <v/>
      </c>
      <c r="H63" s="111" t="str">
        <f t="shared" si="55"/>
        <v/>
      </c>
      <c r="I63" s="244"/>
      <c r="J63" s="226" t="str">
        <f t="shared" si="7"/>
        <v/>
      </c>
      <c r="K63" s="245"/>
      <c r="L63" s="228" t="str">
        <f t="shared" si="8"/>
        <v/>
      </c>
      <c r="M63" s="246"/>
      <c r="N63" s="242" t="str">
        <f t="shared" si="9"/>
        <v/>
      </c>
      <c r="O63" s="242">
        <f t="shared" si="10"/>
        <v>0</v>
      </c>
      <c r="P63" s="242" t="str">
        <f t="shared" si="11"/>
        <v/>
      </c>
      <c r="Q63" s="242">
        <f t="shared" si="12"/>
        <v>0</v>
      </c>
      <c r="R63" s="242" t="str">
        <f t="shared" si="13"/>
        <v/>
      </c>
      <c r="S63" s="242" t="str">
        <f t="shared" si="14"/>
        <v/>
      </c>
      <c r="T63" s="252" t="str">
        <f t="shared" si="15"/>
        <v>00</v>
      </c>
      <c r="U63" s="252">
        <f t="shared" si="16"/>
        <v>0</v>
      </c>
      <c r="V63" s="274">
        <f t="shared" si="17"/>
        <v>0</v>
      </c>
      <c r="W63" s="252" t="str">
        <f t="shared" si="18"/>
        <v/>
      </c>
      <c r="X63" s="252" t="str">
        <f t="shared" si="19"/>
        <v/>
      </c>
      <c r="Y63" s="252" t="str">
        <f t="shared" si="20"/>
        <v>0</v>
      </c>
      <c r="Z63" s="252" t="str">
        <f t="shared" si="21"/>
        <v/>
      </c>
      <c r="AA63" s="252" t="str">
        <f t="shared" si="22"/>
        <v/>
      </c>
      <c r="AB63" s="252" t="str">
        <f t="shared" si="23"/>
        <v/>
      </c>
      <c r="AC63" s="252" t="str">
        <f t="shared" si="24"/>
        <v>0</v>
      </c>
      <c r="AD63" s="252">
        <f t="shared" si="25"/>
        <v>0</v>
      </c>
      <c r="AE63" s="110" t="str">
        <f>IF(女子種目選択!E63="","",IF(女子種目選択!E63="コンバインドA","走高跳",IF(女子種目選択!E63="コンバインドB","ジャベリックボール投",IF(女子種目選択!F63="","",女子種目選択!F63))))</f>
        <v/>
      </c>
      <c r="AF63" s="73" t="str">
        <f t="shared" si="56"/>
        <v/>
      </c>
      <c r="AG63" s="244"/>
      <c r="AH63" s="226" t="str">
        <f t="shared" si="26"/>
        <v/>
      </c>
      <c r="AI63" s="245"/>
      <c r="AJ63" s="228" t="str">
        <f t="shared" si="27"/>
        <v/>
      </c>
      <c r="AK63" s="246"/>
      <c r="AL63" s="242" t="str">
        <f t="shared" si="28"/>
        <v/>
      </c>
      <c r="AM63" s="242">
        <f t="shared" si="29"/>
        <v>0</v>
      </c>
      <c r="AN63" s="242" t="str">
        <f t="shared" si="30"/>
        <v/>
      </c>
      <c r="AO63" s="242">
        <f t="shared" si="31"/>
        <v>0</v>
      </c>
      <c r="AP63" s="242" t="str">
        <f t="shared" si="32"/>
        <v/>
      </c>
      <c r="AQ63" s="242" t="str">
        <f t="shared" si="33"/>
        <v/>
      </c>
      <c r="AR63" s="252" t="str">
        <f t="shared" si="34"/>
        <v>00</v>
      </c>
      <c r="AS63" s="252">
        <f t="shared" si="35"/>
        <v>0</v>
      </c>
      <c r="AT63" s="274">
        <f t="shared" si="36"/>
        <v>0</v>
      </c>
      <c r="AU63" s="252" t="str">
        <f t="shared" si="37"/>
        <v/>
      </c>
      <c r="AV63" s="252" t="str">
        <f t="shared" si="38"/>
        <v/>
      </c>
      <c r="AW63" s="252" t="str">
        <f t="shared" si="39"/>
        <v>0</v>
      </c>
      <c r="AX63" s="252" t="str">
        <f t="shared" si="40"/>
        <v/>
      </c>
      <c r="AY63" s="252" t="str">
        <f t="shared" si="41"/>
        <v/>
      </c>
      <c r="AZ63" s="252" t="str">
        <f t="shared" si="42"/>
        <v/>
      </c>
      <c r="BA63" s="252" t="str">
        <f t="shared" si="43"/>
        <v>0</v>
      </c>
      <c r="BB63" s="252">
        <f t="shared" si="44"/>
        <v>0</v>
      </c>
      <c r="BC63" s="110" t="str">
        <f>IF(AE63="","",IF(女子種目選択!E63="","""",IF(女子種目選択!E63="コンバインドA",女子種目選択!E63,IF(女子種目選択!E63="コンバインドB",女子種目選択!E63,""))))</f>
        <v/>
      </c>
      <c r="BD63" s="111"/>
      <c r="BE63" s="320" t="str">
        <f t="shared" si="45"/>
        <v/>
      </c>
      <c r="BF63" s="320" t="str">
        <f t="shared" si="46"/>
        <v/>
      </c>
      <c r="BG63" s="321" t="str">
        <f t="shared" si="47"/>
        <v/>
      </c>
      <c r="BH63" s="312" t="str">
        <f t="shared" si="54"/>
        <v/>
      </c>
      <c r="BI63" s="313"/>
      <c r="BJ63" s="99" t="str">
        <f t="shared" si="48"/>
        <v/>
      </c>
      <c r="BK63" s="302" t="e">
        <f t="shared" si="57"/>
        <v>#N/A</v>
      </c>
      <c r="BL63" s="3" t="e">
        <f t="shared" si="58"/>
        <v>#N/A</v>
      </c>
      <c r="BM63" s="302" t="str">
        <f t="shared" si="49"/>
        <v/>
      </c>
      <c r="BN63" s="3" t="str">
        <f t="shared" si="50"/>
        <v/>
      </c>
      <c r="BO63" s="302" t="e">
        <f t="shared" si="59"/>
        <v>#N/A</v>
      </c>
      <c r="BP63" s="3" t="e">
        <f t="shared" si="60"/>
        <v>#N/A</v>
      </c>
      <c r="BQ63" s="302" t="str">
        <f t="shared" si="51"/>
        <v/>
      </c>
      <c r="BT63" s="3"/>
      <c r="BV63" s="358" t="str">
        <f t="shared" si="52"/>
        <v/>
      </c>
      <c r="BW63" s="358" t="str">
        <f t="shared" si="53"/>
        <v/>
      </c>
      <c r="CA63" s="79"/>
      <c r="CB63" s="79"/>
      <c r="CC63" s="179"/>
      <c r="CE63" s="179"/>
      <c r="CG63" s="179"/>
      <c r="CL63" s="74"/>
      <c r="CM63" s="74"/>
      <c r="CY63" s="79"/>
      <c r="CZ63" s="79"/>
      <c r="DA63" s="179"/>
      <c r="DC63" s="179"/>
      <c r="DE63" s="179"/>
      <c r="DJ63" s="74"/>
      <c r="DK63" s="74"/>
    </row>
    <row r="64" spans="2:115">
      <c r="B64" s="70" t="str">
        <f t="shared" si="6"/>
        <v/>
      </c>
      <c r="C64" s="71">
        <v>61</v>
      </c>
      <c r="D64" s="72" t="str">
        <f>女子種目選択!B64</f>
        <v/>
      </c>
      <c r="E64" s="117" t="str">
        <f>女子種目選択!C64</f>
        <v/>
      </c>
      <c r="F64" s="118" t="str">
        <f>女子種目選択!D64</f>
        <v/>
      </c>
      <c r="G64" s="119" t="str">
        <f>IF(女子種目選択!E64="","",IF(女子種目選択!E64="コンバインドA","80mハードル",IF(女子種目選択!E64="コンバインドB","走幅跳",女子種目選択!E64)))</f>
        <v/>
      </c>
      <c r="H64" s="111" t="str">
        <f t="shared" si="55"/>
        <v/>
      </c>
      <c r="I64" s="244"/>
      <c r="J64" s="226" t="str">
        <f t="shared" si="7"/>
        <v/>
      </c>
      <c r="K64" s="245"/>
      <c r="L64" s="228" t="str">
        <f t="shared" si="8"/>
        <v/>
      </c>
      <c r="M64" s="246"/>
      <c r="N64" s="242" t="str">
        <f t="shared" si="9"/>
        <v/>
      </c>
      <c r="O64" s="242">
        <f t="shared" si="10"/>
        <v>0</v>
      </c>
      <c r="P64" s="242" t="str">
        <f t="shared" si="11"/>
        <v/>
      </c>
      <c r="Q64" s="242">
        <f t="shared" si="12"/>
        <v>0</v>
      </c>
      <c r="R64" s="242" t="str">
        <f t="shared" si="13"/>
        <v/>
      </c>
      <c r="S64" s="242" t="str">
        <f t="shared" si="14"/>
        <v/>
      </c>
      <c r="T64" s="252" t="str">
        <f t="shared" si="15"/>
        <v>00</v>
      </c>
      <c r="U64" s="252">
        <f t="shared" si="16"/>
        <v>0</v>
      </c>
      <c r="V64" s="274">
        <f t="shared" si="17"/>
        <v>0</v>
      </c>
      <c r="W64" s="252" t="str">
        <f t="shared" si="18"/>
        <v/>
      </c>
      <c r="X64" s="252" t="str">
        <f t="shared" si="19"/>
        <v/>
      </c>
      <c r="Y64" s="252" t="str">
        <f t="shared" si="20"/>
        <v>0</v>
      </c>
      <c r="Z64" s="252" t="str">
        <f t="shared" si="21"/>
        <v/>
      </c>
      <c r="AA64" s="252" t="str">
        <f t="shared" si="22"/>
        <v/>
      </c>
      <c r="AB64" s="252" t="str">
        <f t="shared" si="23"/>
        <v/>
      </c>
      <c r="AC64" s="252" t="str">
        <f t="shared" si="24"/>
        <v>0</v>
      </c>
      <c r="AD64" s="252">
        <f t="shared" si="25"/>
        <v>0</v>
      </c>
      <c r="AE64" s="110" t="str">
        <f>IF(女子種目選択!E64="","",IF(女子種目選択!E64="コンバインドA","走高跳",IF(女子種目選択!E64="コンバインドB","ジャベリックボール投",IF(女子種目選択!F64="","",女子種目選択!F64))))</f>
        <v/>
      </c>
      <c r="AF64" s="73" t="str">
        <f t="shared" si="56"/>
        <v/>
      </c>
      <c r="AG64" s="244"/>
      <c r="AH64" s="226" t="str">
        <f t="shared" si="26"/>
        <v/>
      </c>
      <c r="AI64" s="245"/>
      <c r="AJ64" s="228" t="str">
        <f t="shared" si="27"/>
        <v/>
      </c>
      <c r="AK64" s="246"/>
      <c r="AL64" s="242" t="str">
        <f t="shared" si="28"/>
        <v/>
      </c>
      <c r="AM64" s="242">
        <f t="shared" si="29"/>
        <v>0</v>
      </c>
      <c r="AN64" s="242" t="str">
        <f t="shared" si="30"/>
        <v/>
      </c>
      <c r="AO64" s="242">
        <f t="shared" si="31"/>
        <v>0</v>
      </c>
      <c r="AP64" s="242" t="str">
        <f t="shared" si="32"/>
        <v/>
      </c>
      <c r="AQ64" s="242" t="str">
        <f t="shared" si="33"/>
        <v/>
      </c>
      <c r="AR64" s="252" t="str">
        <f t="shared" si="34"/>
        <v>00</v>
      </c>
      <c r="AS64" s="252">
        <f t="shared" si="35"/>
        <v>0</v>
      </c>
      <c r="AT64" s="274">
        <f t="shared" si="36"/>
        <v>0</v>
      </c>
      <c r="AU64" s="252" t="str">
        <f t="shared" si="37"/>
        <v/>
      </c>
      <c r="AV64" s="252" t="str">
        <f t="shared" si="38"/>
        <v/>
      </c>
      <c r="AW64" s="252" t="str">
        <f t="shared" si="39"/>
        <v>0</v>
      </c>
      <c r="AX64" s="252" t="str">
        <f t="shared" si="40"/>
        <v/>
      </c>
      <c r="AY64" s="252" t="str">
        <f t="shared" si="41"/>
        <v/>
      </c>
      <c r="AZ64" s="252" t="str">
        <f t="shared" si="42"/>
        <v/>
      </c>
      <c r="BA64" s="252" t="str">
        <f t="shared" si="43"/>
        <v>0</v>
      </c>
      <c r="BB64" s="252">
        <f t="shared" si="44"/>
        <v>0</v>
      </c>
      <c r="BC64" s="110" t="str">
        <f>IF(AE64="","",IF(女子種目選択!E64="","""",IF(女子種目選択!E64="コンバインドA",女子種目選択!E64,IF(女子種目選択!E64="コンバインドB",女子種目選択!E64,""))))</f>
        <v/>
      </c>
      <c r="BD64" s="111"/>
      <c r="BE64" s="320" t="str">
        <f t="shared" si="45"/>
        <v/>
      </c>
      <c r="BF64" s="320" t="str">
        <f t="shared" si="46"/>
        <v/>
      </c>
      <c r="BG64" s="321" t="str">
        <f t="shared" si="47"/>
        <v/>
      </c>
      <c r="BH64" s="312" t="str">
        <f t="shared" si="54"/>
        <v/>
      </c>
      <c r="BI64" s="313"/>
      <c r="BJ64" s="99" t="str">
        <f t="shared" si="48"/>
        <v/>
      </c>
      <c r="BK64" s="302" t="e">
        <f t="shared" si="57"/>
        <v>#N/A</v>
      </c>
      <c r="BL64" s="3" t="e">
        <f t="shared" si="58"/>
        <v>#N/A</v>
      </c>
      <c r="BM64" s="302" t="str">
        <f t="shared" si="49"/>
        <v/>
      </c>
      <c r="BN64" s="3" t="str">
        <f t="shared" si="50"/>
        <v/>
      </c>
      <c r="BO64" s="302" t="e">
        <f t="shared" si="59"/>
        <v>#N/A</v>
      </c>
      <c r="BP64" s="3" t="e">
        <f t="shared" si="60"/>
        <v>#N/A</v>
      </c>
      <c r="BQ64" s="302" t="str">
        <f t="shared" si="51"/>
        <v/>
      </c>
      <c r="BT64" s="3"/>
      <c r="BV64" s="358" t="str">
        <f t="shared" si="52"/>
        <v/>
      </c>
      <c r="BW64" s="358" t="str">
        <f t="shared" si="53"/>
        <v/>
      </c>
      <c r="CA64" s="79"/>
      <c r="CB64" s="79"/>
      <c r="CC64" s="179"/>
      <c r="CE64" s="179"/>
      <c r="CG64" s="179"/>
      <c r="CL64" s="74"/>
      <c r="CM64" s="74"/>
      <c r="CY64" s="79"/>
      <c r="CZ64" s="79"/>
      <c r="DA64" s="179"/>
      <c r="DC64" s="179"/>
      <c r="DE64" s="179"/>
      <c r="DJ64" s="74"/>
      <c r="DK64" s="74"/>
    </row>
    <row r="65" spans="2:115">
      <c r="B65" s="70" t="str">
        <f t="shared" si="6"/>
        <v/>
      </c>
      <c r="C65" s="71">
        <v>62</v>
      </c>
      <c r="D65" s="72" t="str">
        <f>女子種目選択!B65</f>
        <v/>
      </c>
      <c r="E65" s="117" t="str">
        <f>女子種目選択!C65</f>
        <v/>
      </c>
      <c r="F65" s="118" t="str">
        <f>女子種目選択!D65</f>
        <v/>
      </c>
      <c r="G65" s="119" t="str">
        <f>IF(女子種目選択!E65="","",IF(女子種目選択!E65="コンバインドA","80mハードル",IF(女子種目選択!E65="コンバインドB","走幅跳",女子種目選択!E65)))</f>
        <v/>
      </c>
      <c r="H65" s="111" t="str">
        <f t="shared" si="55"/>
        <v/>
      </c>
      <c r="I65" s="244"/>
      <c r="J65" s="226" t="str">
        <f t="shared" si="7"/>
        <v/>
      </c>
      <c r="K65" s="245"/>
      <c r="L65" s="228" t="str">
        <f t="shared" si="8"/>
        <v/>
      </c>
      <c r="M65" s="246"/>
      <c r="N65" s="242" t="str">
        <f t="shared" si="9"/>
        <v/>
      </c>
      <c r="O65" s="242">
        <f t="shared" si="10"/>
        <v>0</v>
      </c>
      <c r="P65" s="242" t="str">
        <f t="shared" si="11"/>
        <v/>
      </c>
      <c r="Q65" s="242">
        <f t="shared" si="12"/>
        <v>0</v>
      </c>
      <c r="R65" s="242" t="str">
        <f t="shared" si="13"/>
        <v/>
      </c>
      <c r="S65" s="242" t="str">
        <f t="shared" si="14"/>
        <v/>
      </c>
      <c r="T65" s="252" t="str">
        <f t="shared" si="15"/>
        <v>00</v>
      </c>
      <c r="U65" s="252">
        <f t="shared" si="16"/>
        <v>0</v>
      </c>
      <c r="V65" s="274">
        <f t="shared" si="17"/>
        <v>0</v>
      </c>
      <c r="W65" s="252" t="str">
        <f t="shared" si="18"/>
        <v/>
      </c>
      <c r="X65" s="252" t="str">
        <f t="shared" si="19"/>
        <v/>
      </c>
      <c r="Y65" s="252" t="str">
        <f t="shared" si="20"/>
        <v>0</v>
      </c>
      <c r="Z65" s="252" t="str">
        <f t="shared" si="21"/>
        <v/>
      </c>
      <c r="AA65" s="252" t="str">
        <f t="shared" si="22"/>
        <v/>
      </c>
      <c r="AB65" s="252" t="str">
        <f t="shared" si="23"/>
        <v/>
      </c>
      <c r="AC65" s="252" t="str">
        <f t="shared" si="24"/>
        <v>0</v>
      </c>
      <c r="AD65" s="252">
        <f t="shared" si="25"/>
        <v>0</v>
      </c>
      <c r="AE65" s="110" t="str">
        <f>IF(女子種目選択!E65="","",IF(女子種目選択!E65="コンバインドA","走高跳",IF(女子種目選択!E65="コンバインドB","ジャベリックボール投",IF(女子種目選択!F65="","",女子種目選択!F65))))</f>
        <v/>
      </c>
      <c r="AF65" s="73" t="str">
        <f t="shared" si="56"/>
        <v/>
      </c>
      <c r="AG65" s="244"/>
      <c r="AH65" s="226" t="str">
        <f t="shared" si="26"/>
        <v/>
      </c>
      <c r="AI65" s="245"/>
      <c r="AJ65" s="228" t="str">
        <f t="shared" si="27"/>
        <v/>
      </c>
      <c r="AK65" s="246"/>
      <c r="AL65" s="242" t="str">
        <f t="shared" si="28"/>
        <v/>
      </c>
      <c r="AM65" s="242">
        <f t="shared" si="29"/>
        <v>0</v>
      </c>
      <c r="AN65" s="242" t="str">
        <f t="shared" si="30"/>
        <v/>
      </c>
      <c r="AO65" s="242">
        <f t="shared" si="31"/>
        <v>0</v>
      </c>
      <c r="AP65" s="242" t="str">
        <f t="shared" si="32"/>
        <v/>
      </c>
      <c r="AQ65" s="242" t="str">
        <f t="shared" si="33"/>
        <v/>
      </c>
      <c r="AR65" s="252" t="str">
        <f t="shared" si="34"/>
        <v>00</v>
      </c>
      <c r="AS65" s="252">
        <f t="shared" si="35"/>
        <v>0</v>
      </c>
      <c r="AT65" s="274">
        <f t="shared" si="36"/>
        <v>0</v>
      </c>
      <c r="AU65" s="252" t="str">
        <f t="shared" si="37"/>
        <v/>
      </c>
      <c r="AV65" s="252" t="str">
        <f t="shared" si="38"/>
        <v/>
      </c>
      <c r="AW65" s="252" t="str">
        <f t="shared" si="39"/>
        <v>0</v>
      </c>
      <c r="AX65" s="252" t="str">
        <f t="shared" si="40"/>
        <v/>
      </c>
      <c r="AY65" s="252" t="str">
        <f t="shared" si="41"/>
        <v/>
      </c>
      <c r="AZ65" s="252" t="str">
        <f t="shared" si="42"/>
        <v/>
      </c>
      <c r="BA65" s="252" t="str">
        <f t="shared" si="43"/>
        <v>0</v>
      </c>
      <c r="BB65" s="252">
        <f t="shared" si="44"/>
        <v>0</v>
      </c>
      <c r="BC65" s="110" t="str">
        <f>IF(AE65="","",IF(女子種目選択!E65="","""",IF(女子種目選択!E65="コンバインドA",女子種目選択!E65,IF(女子種目選択!E65="コンバインドB",女子種目選択!E65,""))))</f>
        <v/>
      </c>
      <c r="BD65" s="111"/>
      <c r="BE65" s="320" t="str">
        <f t="shared" si="45"/>
        <v/>
      </c>
      <c r="BF65" s="320" t="str">
        <f t="shared" si="46"/>
        <v/>
      </c>
      <c r="BG65" s="321" t="str">
        <f t="shared" si="47"/>
        <v/>
      </c>
      <c r="BH65" s="312" t="str">
        <f t="shared" si="54"/>
        <v/>
      </c>
      <c r="BI65" s="313"/>
      <c r="BJ65" s="99" t="str">
        <f t="shared" si="48"/>
        <v/>
      </c>
      <c r="BK65" s="302" t="e">
        <f t="shared" si="57"/>
        <v>#N/A</v>
      </c>
      <c r="BL65" s="3" t="e">
        <f t="shared" si="58"/>
        <v>#N/A</v>
      </c>
      <c r="BM65" s="302" t="str">
        <f t="shared" si="49"/>
        <v/>
      </c>
      <c r="BN65" s="3" t="str">
        <f t="shared" si="50"/>
        <v/>
      </c>
      <c r="BO65" s="302" t="e">
        <f t="shared" si="59"/>
        <v>#N/A</v>
      </c>
      <c r="BP65" s="3" t="e">
        <f t="shared" si="60"/>
        <v>#N/A</v>
      </c>
      <c r="BQ65" s="302" t="str">
        <f t="shared" si="51"/>
        <v/>
      </c>
      <c r="BT65" s="3"/>
      <c r="BV65" s="358" t="str">
        <f t="shared" si="52"/>
        <v/>
      </c>
      <c r="BW65" s="358" t="str">
        <f t="shared" si="53"/>
        <v/>
      </c>
      <c r="CA65" s="79"/>
      <c r="CB65" s="79"/>
      <c r="CC65" s="179"/>
      <c r="CE65" s="179"/>
      <c r="CG65" s="179"/>
      <c r="CL65" s="74"/>
      <c r="CM65" s="74"/>
      <c r="CY65" s="79"/>
      <c r="CZ65" s="79"/>
      <c r="DA65" s="179"/>
      <c r="DC65" s="179"/>
      <c r="DE65" s="179"/>
      <c r="DJ65" s="74"/>
      <c r="DK65" s="74"/>
    </row>
    <row r="66" spans="2:115">
      <c r="B66" s="70" t="str">
        <f t="shared" si="6"/>
        <v/>
      </c>
      <c r="C66" s="71">
        <v>63</v>
      </c>
      <c r="D66" s="72" t="str">
        <f>女子種目選択!B66</f>
        <v/>
      </c>
      <c r="E66" s="117" t="str">
        <f>女子種目選択!C66</f>
        <v/>
      </c>
      <c r="F66" s="118" t="str">
        <f>女子種目選択!D66</f>
        <v/>
      </c>
      <c r="G66" s="119" t="str">
        <f>IF(女子種目選択!E66="","",IF(女子種目選択!E66="コンバインドA","80mハードル",IF(女子種目選択!E66="コンバインドB","走幅跳",女子種目選択!E66)))</f>
        <v/>
      </c>
      <c r="H66" s="111" t="str">
        <f t="shared" si="55"/>
        <v/>
      </c>
      <c r="I66" s="244"/>
      <c r="J66" s="226" t="str">
        <f t="shared" si="7"/>
        <v/>
      </c>
      <c r="K66" s="245"/>
      <c r="L66" s="228" t="str">
        <f t="shared" si="8"/>
        <v/>
      </c>
      <c r="M66" s="246"/>
      <c r="N66" s="242" t="str">
        <f t="shared" si="9"/>
        <v/>
      </c>
      <c r="O66" s="242">
        <f t="shared" si="10"/>
        <v>0</v>
      </c>
      <c r="P66" s="242" t="str">
        <f t="shared" si="11"/>
        <v/>
      </c>
      <c r="Q66" s="242">
        <f t="shared" si="12"/>
        <v>0</v>
      </c>
      <c r="R66" s="242" t="str">
        <f t="shared" si="13"/>
        <v/>
      </c>
      <c r="S66" s="242" t="str">
        <f t="shared" si="14"/>
        <v/>
      </c>
      <c r="T66" s="252" t="str">
        <f t="shared" si="15"/>
        <v>00</v>
      </c>
      <c r="U66" s="252">
        <f t="shared" si="16"/>
        <v>0</v>
      </c>
      <c r="V66" s="274">
        <f t="shared" si="17"/>
        <v>0</v>
      </c>
      <c r="W66" s="252" t="str">
        <f t="shared" si="18"/>
        <v/>
      </c>
      <c r="X66" s="252" t="str">
        <f t="shared" si="19"/>
        <v/>
      </c>
      <c r="Y66" s="252" t="str">
        <f t="shared" si="20"/>
        <v>0</v>
      </c>
      <c r="Z66" s="252" t="str">
        <f t="shared" si="21"/>
        <v/>
      </c>
      <c r="AA66" s="252" t="str">
        <f t="shared" si="22"/>
        <v/>
      </c>
      <c r="AB66" s="252" t="str">
        <f t="shared" si="23"/>
        <v/>
      </c>
      <c r="AC66" s="252" t="str">
        <f t="shared" si="24"/>
        <v>0</v>
      </c>
      <c r="AD66" s="252">
        <f t="shared" si="25"/>
        <v>0</v>
      </c>
      <c r="AE66" s="110" t="str">
        <f>IF(女子種目選択!E66="","",IF(女子種目選択!E66="コンバインドA","走高跳",IF(女子種目選択!E66="コンバインドB","ジャベリックボール投",IF(女子種目選択!F66="","",女子種目選択!F66))))</f>
        <v/>
      </c>
      <c r="AF66" s="73" t="str">
        <f t="shared" si="56"/>
        <v/>
      </c>
      <c r="AG66" s="244"/>
      <c r="AH66" s="226" t="str">
        <f t="shared" si="26"/>
        <v/>
      </c>
      <c r="AI66" s="245"/>
      <c r="AJ66" s="228" t="str">
        <f t="shared" si="27"/>
        <v/>
      </c>
      <c r="AK66" s="246"/>
      <c r="AL66" s="242" t="str">
        <f t="shared" si="28"/>
        <v/>
      </c>
      <c r="AM66" s="242">
        <f t="shared" si="29"/>
        <v>0</v>
      </c>
      <c r="AN66" s="242" t="str">
        <f t="shared" si="30"/>
        <v/>
      </c>
      <c r="AO66" s="242">
        <f t="shared" si="31"/>
        <v>0</v>
      </c>
      <c r="AP66" s="242" t="str">
        <f t="shared" si="32"/>
        <v/>
      </c>
      <c r="AQ66" s="242" t="str">
        <f t="shared" si="33"/>
        <v/>
      </c>
      <c r="AR66" s="252" t="str">
        <f t="shared" si="34"/>
        <v>00</v>
      </c>
      <c r="AS66" s="252">
        <f t="shared" si="35"/>
        <v>0</v>
      </c>
      <c r="AT66" s="274">
        <f t="shared" si="36"/>
        <v>0</v>
      </c>
      <c r="AU66" s="252" t="str">
        <f t="shared" si="37"/>
        <v/>
      </c>
      <c r="AV66" s="252" t="str">
        <f t="shared" si="38"/>
        <v/>
      </c>
      <c r="AW66" s="252" t="str">
        <f t="shared" si="39"/>
        <v>0</v>
      </c>
      <c r="AX66" s="252" t="str">
        <f t="shared" si="40"/>
        <v/>
      </c>
      <c r="AY66" s="252" t="str">
        <f t="shared" si="41"/>
        <v/>
      </c>
      <c r="AZ66" s="252" t="str">
        <f t="shared" si="42"/>
        <v/>
      </c>
      <c r="BA66" s="252" t="str">
        <f t="shared" si="43"/>
        <v>0</v>
      </c>
      <c r="BB66" s="252">
        <f t="shared" si="44"/>
        <v>0</v>
      </c>
      <c r="BC66" s="110" t="str">
        <f>IF(AE66="","",IF(女子種目選択!E66="","""",IF(女子種目選択!E66="コンバインドA",女子種目選択!E66,IF(女子種目選択!E66="コンバインドB",女子種目選択!E66,""))))</f>
        <v/>
      </c>
      <c r="BD66" s="111"/>
      <c r="BE66" s="320" t="str">
        <f t="shared" si="45"/>
        <v/>
      </c>
      <c r="BF66" s="320" t="str">
        <f t="shared" si="46"/>
        <v/>
      </c>
      <c r="BG66" s="321" t="str">
        <f t="shared" si="47"/>
        <v/>
      </c>
      <c r="BH66" s="312" t="str">
        <f t="shared" si="54"/>
        <v/>
      </c>
      <c r="BI66" s="313"/>
      <c r="BJ66" s="99" t="str">
        <f t="shared" si="48"/>
        <v/>
      </c>
      <c r="BK66" s="302" t="e">
        <f t="shared" si="57"/>
        <v>#N/A</v>
      </c>
      <c r="BL66" s="3" t="e">
        <f t="shared" si="58"/>
        <v>#N/A</v>
      </c>
      <c r="BM66" s="302" t="str">
        <f t="shared" si="49"/>
        <v/>
      </c>
      <c r="BN66" s="3" t="str">
        <f t="shared" si="50"/>
        <v/>
      </c>
      <c r="BO66" s="302" t="e">
        <f t="shared" si="59"/>
        <v>#N/A</v>
      </c>
      <c r="BP66" s="3" t="e">
        <f t="shared" si="60"/>
        <v>#N/A</v>
      </c>
      <c r="BQ66" s="302" t="str">
        <f t="shared" si="51"/>
        <v/>
      </c>
      <c r="BT66" s="3"/>
      <c r="BV66" s="358" t="str">
        <f t="shared" si="52"/>
        <v/>
      </c>
      <c r="BW66" s="358" t="str">
        <f t="shared" si="53"/>
        <v/>
      </c>
      <c r="CA66" s="79"/>
      <c r="CB66" s="79"/>
      <c r="CC66" s="179"/>
      <c r="CE66" s="179"/>
      <c r="CG66" s="179"/>
      <c r="CL66" s="74"/>
      <c r="CM66" s="74"/>
      <c r="CY66" s="79"/>
      <c r="CZ66" s="79"/>
      <c r="DA66" s="179"/>
      <c r="DC66" s="179"/>
      <c r="DE66" s="179"/>
      <c r="DJ66" s="74"/>
      <c r="DK66" s="74"/>
    </row>
    <row r="67" spans="2:115">
      <c r="B67" s="70" t="str">
        <f t="shared" si="6"/>
        <v/>
      </c>
      <c r="C67" s="71">
        <v>64</v>
      </c>
      <c r="D67" s="72" t="str">
        <f>女子種目選択!B67</f>
        <v/>
      </c>
      <c r="E67" s="117" t="str">
        <f>女子種目選択!C67</f>
        <v/>
      </c>
      <c r="F67" s="118" t="str">
        <f>女子種目選択!D67</f>
        <v/>
      </c>
      <c r="G67" s="119" t="str">
        <f>IF(女子種目選択!E67="","",IF(女子種目選択!E67="コンバインドA","80mハードル",IF(女子種目選択!E67="コンバインドB","走幅跳",女子種目選択!E67)))</f>
        <v/>
      </c>
      <c r="H67" s="111" t="str">
        <f t="shared" si="55"/>
        <v/>
      </c>
      <c r="I67" s="244"/>
      <c r="J67" s="226" t="str">
        <f t="shared" si="7"/>
        <v/>
      </c>
      <c r="K67" s="245"/>
      <c r="L67" s="228" t="str">
        <f t="shared" si="8"/>
        <v/>
      </c>
      <c r="M67" s="246"/>
      <c r="N67" s="242" t="str">
        <f t="shared" si="9"/>
        <v/>
      </c>
      <c r="O67" s="242">
        <f t="shared" si="10"/>
        <v>0</v>
      </c>
      <c r="P67" s="242" t="str">
        <f t="shared" si="11"/>
        <v/>
      </c>
      <c r="Q67" s="242">
        <f t="shared" si="12"/>
        <v>0</v>
      </c>
      <c r="R67" s="242" t="str">
        <f t="shared" si="13"/>
        <v/>
      </c>
      <c r="S67" s="242" t="str">
        <f t="shared" si="14"/>
        <v/>
      </c>
      <c r="T67" s="252" t="str">
        <f t="shared" si="15"/>
        <v>00</v>
      </c>
      <c r="U67" s="252">
        <f t="shared" si="16"/>
        <v>0</v>
      </c>
      <c r="V67" s="274">
        <f t="shared" si="17"/>
        <v>0</v>
      </c>
      <c r="W67" s="252" t="str">
        <f t="shared" si="18"/>
        <v/>
      </c>
      <c r="X67" s="252" t="str">
        <f t="shared" si="19"/>
        <v/>
      </c>
      <c r="Y67" s="252" t="str">
        <f t="shared" si="20"/>
        <v>0</v>
      </c>
      <c r="Z67" s="252" t="str">
        <f t="shared" si="21"/>
        <v/>
      </c>
      <c r="AA67" s="252" t="str">
        <f t="shared" si="22"/>
        <v/>
      </c>
      <c r="AB67" s="252" t="str">
        <f t="shared" si="23"/>
        <v/>
      </c>
      <c r="AC67" s="252" t="str">
        <f t="shared" si="24"/>
        <v>0</v>
      </c>
      <c r="AD67" s="252">
        <f t="shared" si="25"/>
        <v>0</v>
      </c>
      <c r="AE67" s="110" t="str">
        <f>IF(女子種目選択!E67="","",IF(女子種目選択!E67="コンバインドA","走高跳",IF(女子種目選択!E67="コンバインドB","ジャベリックボール投",IF(女子種目選択!F67="","",女子種目選択!F67))))</f>
        <v/>
      </c>
      <c r="AF67" s="73" t="str">
        <f t="shared" si="56"/>
        <v/>
      </c>
      <c r="AG67" s="244"/>
      <c r="AH67" s="226" t="str">
        <f t="shared" si="26"/>
        <v/>
      </c>
      <c r="AI67" s="245"/>
      <c r="AJ67" s="228" t="str">
        <f t="shared" si="27"/>
        <v/>
      </c>
      <c r="AK67" s="246"/>
      <c r="AL67" s="242" t="str">
        <f t="shared" si="28"/>
        <v/>
      </c>
      <c r="AM67" s="242">
        <f t="shared" si="29"/>
        <v>0</v>
      </c>
      <c r="AN67" s="242" t="str">
        <f t="shared" si="30"/>
        <v/>
      </c>
      <c r="AO67" s="242">
        <f t="shared" si="31"/>
        <v>0</v>
      </c>
      <c r="AP67" s="242" t="str">
        <f t="shared" si="32"/>
        <v/>
      </c>
      <c r="AQ67" s="242" t="str">
        <f t="shared" si="33"/>
        <v/>
      </c>
      <c r="AR67" s="252" t="str">
        <f t="shared" si="34"/>
        <v>00</v>
      </c>
      <c r="AS67" s="252">
        <f t="shared" si="35"/>
        <v>0</v>
      </c>
      <c r="AT67" s="274">
        <f t="shared" si="36"/>
        <v>0</v>
      </c>
      <c r="AU67" s="252" t="str">
        <f t="shared" si="37"/>
        <v/>
      </c>
      <c r="AV67" s="252" t="str">
        <f t="shared" si="38"/>
        <v/>
      </c>
      <c r="AW67" s="252" t="str">
        <f t="shared" si="39"/>
        <v>0</v>
      </c>
      <c r="AX67" s="252" t="str">
        <f t="shared" si="40"/>
        <v/>
      </c>
      <c r="AY67" s="252" t="str">
        <f t="shared" si="41"/>
        <v/>
      </c>
      <c r="AZ67" s="252" t="str">
        <f t="shared" si="42"/>
        <v/>
      </c>
      <c r="BA67" s="252" t="str">
        <f t="shared" si="43"/>
        <v>0</v>
      </c>
      <c r="BB67" s="252">
        <f t="shared" si="44"/>
        <v>0</v>
      </c>
      <c r="BC67" s="110" t="str">
        <f>IF(AE67="","",IF(女子種目選択!E67="","""",IF(女子種目選択!E67="コンバインドA",女子種目選択!E67,IF(女子種目選択!E67="コンバインドB",女子種目選択!E67,""))))</f>
        <v/>
      </c>
      <c r="BD67" s="111"/>
      <c r="BE67" s="320" t="str">
        <f t="shared" si="45"/>
        <v/>
      </c>
      <c r="BF67" s="320" t="str">
        <f t="shared" si="46"/>
        <v/>
      </c>
      <c r="BG67" s="321" t="str">
        <f t="shared" si="47"/>
        <v/>
      </c>
      <c r="BH67" s="312" t="str">
        <f t="shared" si="54"/>
        <v/>
      </c>
      <c r="BI67" s="313"/>
      <c r="BJ67" s="99" t="str">
        <f t="shared" si="48"/>
        <v/>
      </c>
      <c r="BK67" s="302" t="e">
        <f t="shared" si="57"/>
        <v>#N/A</v>
      </c>
      <c r="BL67" s="3" t="e">
        <f t="shared" si="58"/>
        <v>#N/A</v>
      </c>
      <c r="BM67" s="302" t="str">
        <f t="shared" si="49"/>
        <v/>
      </c>
      <c r="BN67" s="3" t="str">
        <f t="shared" si="50"/>
        <v/>
      </c>
      <c r="BO67" s="302" t="e">
        <f t="shared" si="59"/>
        <v>#N/A</v>
      </c>
      <c r="BP67" s="3" t="e">
        <f t="shared" si="60"/>
        <v>#N/A</v>
      </c>
      <c r="BQ67" s="302" t="str">
        <f t="shared" si="51"/>
        <v/>
      </c>
      <c r="BT67" s="3"/>
      <c r="BV67" s="358" t="str">
        <f t="shared" si="52"/>
        <v/>
      </c>
      <c r="BW67" s="358" t="str">
        <f t="shared" si="53"/>
        <v/>
      </c>
      <c r="CA67" s="79"/>
      <c r="CB67" s="79"/>
      <c r="CC67" s="179"/>
      <c r="CE67" s="179"/>
      <c r="CG67" s="179"/>
      <c r="CL67" s="74"/>
      <c r="CM67" s="74"/>
      <c r="CY67" s="79"/>
      <c r="CZ67" s="79"/>
      <c r="DA67" s="179"/>
      <c r="DC67" s="179"/>
      <c r="DE67" s="179"/>
      <c r="DJ67" s="74"/>
      <c r="DK67" s="74"/>
    </row>
    <row r="68" spans="2:115">
      <c r="B68" s="70" t="str">
        <f t="shared" si="6"/>
        <v/>
      </c>
      <c r="C68" s="71">
        <v>65</v>
      </c>
      <c r="D68" s="72" t="str">
        <f>女子種目選択!B68</f>
        <v/>
      </c>
      <c r="E68" s="117" t="str">
        <f>女子種目選択!C68</f>
        <v/>
      </c>
      <c r="F68" s="118" t="str">
        <f>女子種目選択!D68</f>
        <v/>
      </c>
      <c r="G68" s="119" t="str">
        <f>IF(女子種目選択!E68="","",IF(女子種目選択!E68="コンバインドA","80mハードル",IF(女子種目選択!E68="コンバインドB","走幅跳",女子種目選択!E68)))</f>
        <v/>
      </c>
      <c r="H68" s="111" t="str">
        <f t="shared" ref="H68:H99" si="61">IF(G68="","",IF(G68="80mハードル","t1",IF(G68="走幅跳","m",VLOOKUP(G68,コード２,3,FALSE))))</f>
        <v/>
      </c>
      <c r="I68" s="244"/>
      <c r="J68" s="226" t="str">
        <f t="shared" si="7"/>
        <v/>
      </c>
      <c r="K68" s="245"/>
      <c r="L68" s="228" t="str">
        <f t="shared" si="8"/>
        <v/>
      </c>
      <c r="M68" s="246"/>
      <c r="N68" s="242" t="str">
        <f t="shared" si="9"/>
        <v/>
      </c>
      <c r="O68" s="242">
        <f t="shared" si="10"/>
        <v>0</v>
      </c>
      <c r="P68" s="242" t="str">
        <f t="shared" si="11"/>
        <v/>
      </c>
      <c r="Q68" s="242">
        <f t="shared" si="12"/>
        <v>0</v>
      </c>
      <c r="R68" s="242" t="str">
        <f t="shared" si="13"/>
        <v/>
      </c>
      <c r="S68" s="242" t="str">
        <f t="shared" si="14"/>
        <v/>
      </c>
      <c r="T68" s="252" t="str">
        <f t="shared" si="15"/>
        <v>00</v>
      </c>
      <c r="U68" s="252">
        <f t="shared" si="16"/>
        <v>0</v>
      </c>
      <c r="V68" s="274">
        <f t="shared" si="17"/>
        <v>0</v>
      </c>
      <c r="W68" s="252" t="str">
        <f t="shared" si="18"/>
        <v/>
      </c>
      <c r="X68" s="252" t="str">
        <f t="shared" si="19"/>
        <v/>
      </c>
      <c r="Y68" s="252" t="str">
        <f t="shared" si="20"/>
        <v>0</v>
      </c>
      <c r="Z68" s="252" t="str">
        <f t="shared" si="21"/>
        <v/>
      </c>
      <c r="AA68" s="252" t="str">
        <f t="shared" si="22"/>
        <v/>
      </c>
      <c r="AB68" s="252" t="str">
        <f t="shared" si="23"/>
        <v/>
      </c>
      <c r="AC68" s="252" t="str">
        <f t="shared" si="24"/>
        <v>0</v>
      </c>
      <c r="AD68" s="252">
        <f t="shared" si="25"/>
        <v>0</v>
      </c>
      <c r="AE68" s="110" t="str">
        <f>IF(女子種目選択!E68="","",IF(女子種目選択!E68="コンバインドA","走高跳",IF(女子種目選択!E68="コンバインドB","ジャベリックボール投",IF(女子種目選択!F68="","",女子種目選択!F68))))</f>
        <v/>
      </c>
      <c r="AF68" s="73" t="str">
        <f t="shared" ref="AF68:AF99" si="62">IF(AE68="","",IF(AE68="走高跳","m",IF(AE68="ジャベリックボール投","m",VLOOKUP(AE68,コード２,3,FALSE))))</f>
        <v/>
      </c>
      <c r="AG68" s="244"/>
      <c r="AH68" s="226" t="str">
        <f t="shared" si="26"/>
        <v/>
      </c>
      <c r="AI68" s="245"/>
      <c r="AJ68" s="228" t="str">
        <f t="shared" si="27"/>
        <v/>
      </c>
      <c r="AK68" s="246"/>
      <c r="AL68" s="242" t="str">
        <f t="shared" si="28"/>
        <v/>
      </c>
      <c r="AM68" s="242">
        <f t="shared" si="29"/>
        <v>0</v>
      </c>
      <c r="AN68" s="242" t="str">
        <f t="shared" si="30"/>
        <v/>
      </c>
      <c r="AO68" s="242">
        <f t="shared" si="31"/>
        <v>0</v>
      </c>
      <c r="AP68" s="242" t="str">
        <f t="shared" si="32"/>
        <v/>
      </c>
      <c r="AQ68" s="242" t="str">
        <f t="shared" si="33"/>
        <v/>
      </c>
      <c r="AR68" s="252" t="str">
        <f t="shared" si="34"/>
        <v>00</v>
      </c>
      <c r="AS68" s="252">
        <f t="shared" si="35"/>
        <v>0</v>
      </c>
      <c r="AT68" s="274">
        <f t="shared" si="36"/>
        <v>0</v>
      </c>
      <c r="AU68" s="252" t="str">
        <f t="shared" si="37"/>
        <v/>
      </c>
      <c r="AV68" s="252" t="str">
        <f t="shared" si="38"/>
        <v/>
      </c>
      <c r="AW68" s="252" t="str">
        <f t="shared" si="39"/>
        <v>0</v>
      </c>
      <c r="AX68" s="252" t="str">
        <f t="shared" si="40"/>
        <v/>
      </c>
      <c r="AY68" s="252" t="str">
        <f t="shared" si="41"/>
        <v/>
      </c>
      <c r="AZ68" s="252" t="str">
        <f t="shared" si="42"/>
        <v/>
      </c>
      <c r="BA68" s="252" t="str">
        <f t="shared" si="43"/>
        <v>0</v>
      </c>
      <c r="BB68" s="252">
        <f t="shared" si="44"/>
        <v>0</v>
      </c>
      <c r="BC68" s="110" t="str">
        <f>IF(AE68="","",IF(女子種目選択!E68="","""",IF(女子種目選択!E68="コンバインドA",女子種目選択!E68,IF(女子種目選択!E68="コンバインドB",女子種目選択!E68,""))))</f>
        <v/>
      </c>
      <c r="BD68" s="111"/>
      <c r="BE68" s="320" t="str">
        <f t="shared" si="45"/>
        <v/>
      </c>
      <c r="BF68" s="320" t="str">
        <f t="shared" si="46"/>
        <v/>
      </c>
      <c r="BG68" s="321" t="str">
        <f t="shared" si="47"/>
        <v/>
      </c>
      <c r="BH68" s="312" t="str">
        <f t="shared" si="54"/>
        <v/>
      </c>
      <c r="BI68" s="313"/>
      <c r="BJ68" s="99" t="str">
        <f t="shared" si="48"/>
        <v/>
      </c>
      <c r="BK68" s="302" t="e">
        <f t="shared" ref="BK68:BK99" si="63">VLOOKUP(BJ68, 得点,2,FALSE)*BV68</f>
        <v>#N/A</v>
      </c>
      <c r="BL68" s="3" t="e">
        <f t="shared" ref="BL68:BL104" si="64">VLOOKUP(BJ68, 得点,3,FALSE)</f>
        <v>#N/A</v>
      </c>
      <c r="BM68" s="302" t="str">
        <f t="shared" si="49"/>
        <v/>
      </c>
      <c r="BN68" s="3" t="str">
        <f t="shared" si="50"/>
        <v/>
      </c>
      <c r="BO68" s="302" t="e">
        <f t="shared" ref="BO68:BO99" si="65">VLOOKUP(BN68, 得点,2,FALSE)*BW68</f>
        <v>#N/A</v>
      </c>
      <c r="BP68" s="3" t="e">
        <f t="shared" ref="BP68:BP104" si="66">VLOOKUP(BN68, 得点,3,FALSE)</f>
        <v>#N/A</v>
      </c>
      <c r="BQ68" s="302" t="str">
        <f t="shared" si="51"/>
        <v/>
      </c>
      <c r="BT68" s="3"/>
      <c r="BV68" s="358" t="str">
        <f t="shared" si="52"/>
        <v/>
      </c>
      <c r="BW68" s="358" t="str">
        <f t="shared" si="53"/>
        <v/>
      </c>
      <c r="CA68" s="79"/>
      <c r="CB68" s="79"/>
      <c r="CC68" s="179"/>
      <c r="CE68" s="179"/>
      <c r="CG68" s="179"/>
      <c r="CL68" s="74"/>
      <c r="CM68" s="74"/>
      <c r="CY68" s="79"/>
      <c r="CZ68" s="79"/>
      <c r="DA68" s="179"/>
      <c r="DC68" s="179"/>
      <c r="DE68" s="179"/>
      <c r="DJ68" s="74"/>
      <c r="DK68" s="74"/>
    </row>
    <row r="69" spans="2:115">
      <c r="B69" s="70" t="str">
        <f t="shared" ref="B69:B104" si="67">IF(C69&lt;=A$3,C69,"")</f>
        <v/>
      </c>
      <c r="C69" s="71">
        <v>66</v>
      </c>
      <c r="D69" s="72" t="str">
        <f>女子種目選択!B69</f>
        <v/>
      </c>
      <c r="E69" s="117" t="str">
        <f>女子種目選択!C69</f>
        <v/>
      </c>
      <c r="F69" s="118" t="str">
        <f>女子種目選択!D69</f>
        <v/>
      </c>
      <c r="G69" s="119" t="str">
        <f>IF(女子種目選択!E69="","",IF(女子種目選択!E69="コンバインドA","80mハードル",IF(女子種目選択!E69="コンバインドB","走幅跳",女子種目選択!E69)))</f>
        <v/>
      </c>
      <c r="H69" s="111" t="str">
        <f t="shared" si="61"/>
        <v/>
      </c>
      <c r="I69" s="244"/>
      <c r="J69" s="226" t="str">
        <f t="shared" ref="J69:J132" si="68">IF($B69="","",IF(H69="","",IF(H69="p","点",IF(H69="t1","",IF(H69="t2","分","m")))))</f>
        <v/>
      </c>
      <c r="K69" s="245"/>
      <c r="L69" s="228" t="str">
        <f t="shared" ref="L69:L132" si="69">IF($B69="","",IF(H69="","",IF(H69="p","",IF(H69="t1","秒",IF(H69="t2","秒","cm")))))</f>
        <v/>
      </c>
      <c r="M69" s="246"/>
      <c r="N69" s="242" t="str">
        <f t="shared" ref="N69:N132" si="70">IF($B69="","",LEN(I69))</f>
        <v/>
      </c>
      <c r="O69" s="242">
        <f t="shared" ref="O69:O132" si="71">IF(P69=1,CONCATENATE(T$3,I69),I69)</f>
        <v>0</v>
      </c>
      <c r="P69" s="242" t="str">
        <f t="shared" ref="P69:P132" si="72">IF($B69="","",LEN(K69))</f>
        <v/>
      </c>
      <c r="Q69" s="242">
        <f t="shared" ref="Q69:Q132" si="73">IF(P69=1,CONCATENATE(T$3,K69),K69)</f>
        <v>0</v>
      </c>
      <c r="R69" s="242" t="str">
        <f t="shared" ref="R69:R132" si="74">IF($B69="","",LEN(M69))</f>
        <v/>
      </c>
      <c r="S69" s="242" t="str">
        <f t="shared" ref="S69:S132" si="75">IF($B69="","",IF(H69="m","",IF(H69="p","",(IF(R69=1,M69*10,M69)))))</f>
        <v/>
      </c>
      <c r="T69" s="252" t="str">
        <f t="shared" ref="T69:T132" si="76">CONCATENATE(O69,Q69,S69)</f>
        <v>00</v>
      </c>
      <c r="U69" s="252">
        <f t="shared" ref="U69:U132" si="77">T69*1</f>
        <v>0</v>
      </c>
      <c r="V69" s="274">
        <f t="shared" ref="V69:V105" si="78">IF(G69="",O69*1,IF(H69="t1",O69*1,IF(H69="t2",O69*1,IF(H69="p",O69*1,IF(O69=0,"0",IF(O69="0","0",O69*1))))))</f>
        <v>0</v>
      </c>
      <c r="W69" s="252" t="str">
        <f t="shared" ref="W69:W132" si="79">IF(V69=0,"",V69)</f>
        <v/>
      </c>
      <c r="X69" s="252" t="str">
        <f t="shared" ref="X69:X132" si="80">IF(V69=0,"",IF(H69="t1",".",IF(H69="t2",".",IF(H69="p","点","m"))))</f>
        <v/>
      </c>
      <c r="Y69" s="252" t="str">
        <f t="shared" ref="Y69:Y132" si="81">IF(Q69="","",ASC(Q69))</f>
        <v>0</v>
      </c>
      <c r="Z69" s="252" t="str">
        <f t="shared" ref="Z69:Z132" si="82">IF(H69="t1",".",IF(H69="t2",".",""))</f>
        <v/>
      </c>
      <c r="AA69" s="252" t="str">
        <f t="shared" ref="AA69:AA132" si="83">IF(S69="","",ASC(S69))</f>
        <v/>
      </c>
      <c r="AB69" s="252" t="str">
        <f t="shared" ref="AB69:AB132" si="84">IF(X69="m","",IF(V69=0,"","0"))</f>
        <v/>
      </c>
      <c r="AC69" s="252" t="str">
        <f t="shared" ref="AC69:AC132" si="85">IF(X69="点",W69,CONCATENATE(W69,X69,Y69,Z69,AA69,AB69))</f>
        <v>0</v>
      </c>
      <c r="AD69" s="252">
        <f t="shared" ref="AD69:AD132" si="86">IF(V69=0,AC69*1,AC69)</f>
        <v>0</v>
      </c>
      <c r="AE69" s="110" t="str">
        <f>IF(女子種目選択!E69="","",IF(女子種目選択!E69="コンバインドA","走高跳",IF(女子種目選択!E69="コンバインドB","ジャベリックボール投",IF(女子種目選択!F69="","",女子種目選択!F69))))</f>
        <v/>
      </c>
      <c r="AF69" s="73" t="str">
        <f t="shared" si="62"/>
        <v/>
      </c>
      <c r="AG69" s="244"/>
      <c r="AH69" s="226" t="str">
        <f t="shared" ref="AH69:AH132" si="87">IF($B69="","",IF(AF69="","",IF(AF69="p","点",IF(AF69="t1","",IF(AF69="t2","分","m")))))</f>
        <v/>
      </c>
      <c r="AI69" s="245"/>
      <c r="AJ69" s="228" t="str">
        <f t="shared" ref="AJ69:AJ132" si="88">IF($B69="","",IF(AF69="","",IF(AF69="p","",IF(AF69="t1","秒",IF(AF69="t2","秒","cm")))))</f>
        <v/>
      </c>
      <c r="AK69" s="246"/>
      <c r="AL69" s="242" t="str">
        <f t="shared" ref="AL69:AL132" si="89">IF($B69="","",LEN(AG69))</f>
        <v/>
      </c>
      <c r="AM69" s="242">
        <f t="shared" ref="AM69:AM132" si="90">IF(AN69=1,CONCATENATE(AR$3,AG69),AG69)</f>
        <v>0</v>
      </c>
      <c r="AN69" s="242" t="str">
        <f t="shared" ref="AN69:AN132" si="91">IF($B69="","",LEN(AI69))</f>
        <v/>
      </c>
      <c r="AO69" s="242">
        <f t="shared" ref="AO69:AO132" si="92">IF(AN69=1,CONCATENATE(AR$3,AI69),AI69)</f>
        <v>0</v>
      </c>
      <c r="AP69" s="242" t="str">
        <f t="shared" ref="AP69:AP132" si="93">IF($B69="","",LEN(AK69))</f>
        <v/>
      </c>
      <c r="AQ69" s="242" t="str">
        <f t="shared" ref="AQ69:AQ132" si="94">IF($B69="","",IF(AF69="m","",IF(AF69="p","",(IF(AP69=1,AK69*10,AK69)))))</f>
        <v/>
      </c>
      <c r="AR69" s="252" t="str">
        <f t="shared" ref="AR69:AR132" si="95">CONCATENATE(AM69,AO69,AQ69)</f>
        <v>00</v>
      </c>
      <c r="AS69" s="252">
        <f t="shared" ref="AS69:AS132" si="96">AR69*1</f>
        <v>0</v>
      </c>
      <c r="AT69" s="274">
        <f t="shared" ref="AT69:AT105" si="97">IF(AE69="",AM69*1,IF(AF69="t1",AM69*1,IF(AF69="t2",AM69*1,IF(AF69="p",AM69*1,IF(AM69=0,"0",IF(AM69="0","0",AM69*1))))))</f>
        <v>0</v>
      </c>
      <c r="AU69" s="252" t="str">
        <f t="shared" ref="AU69:AU132" si="98">IF(AT69=0,"",AT69)</f>
        <v/>
      </c>
      <c r="AV69" s="252" t="str">
        <f t="shared" ref="AV69:AV132" si="99">IF(AT69=0,"",IF(AF69="t1",".",IF(AF69="t2",".",IF(AF69="p","点","m"))))</f>
        <v/>
      </c>
      <c r="AW69" s="252" t="str">
        <f t="shared" ref="AW69:AW132" si="100">IF(AO69="","",ASC(AO69))</f>
        <v>0</v>
      </c>
      <c r="AX69" s="252" t="str">
        <f t="shared" ref="AX69:AX132" si="101">IF(AF69="t1",".",IF(AF69="t2",".",""))</f>
        <v/>
      </c>
      <c r="AY69" s="252" t="str">
        <f t="shared" ref="AY69:AY132" si="102">IF(AQ69="","",ASC(AQ69))</f>
        <v/>
      </c>
      <c r="AZ69" s="252" t="str">
        <f t="shared" ref="AZ69:AZ132" si="103">IF(AV69="m","",IF(AT69=0,"","0"))</f>
        <v/>
      </c>
      <c r="BA69" s="252" t="str">
        <f t="shared" ref="BA69:BA132" si="104">IF(AV69="点",AU69,CONCATENATE(AU69,AV69,AW69,AX69,AY69,AZ69))</f>
        <v>0</v>
      </c>
      <c r="BB69" s="252">
        <f t="shared" ref="BB69:BB132" si="105">IF(AT69=0,BA69*1,BA69)</f>
        <v>0</v>
      </c>
      <c r="BC69" s="110" t="str">
        <f>IF(AE69="","",IF(女子種目選択!E69="","""",IF(女子種目選択!E69="コンバインドA",女子種目選択!E69,IF(女子種目選択!E69="コンバインドB",女子種目選択!E69,""))))</f>
        <v/>
      </c>
      <c r="BD69" s="111"/>
      <c r="BE69" s="320" t="str">
        <f t="shared" ref="BE69:BE104" si="106">IF(BC69="","",BM69)</f>
        <v/>
      </c>
      <c r="BF69" s="320" t="str">
        <f t="shared" ref="BF69:BF104" si="107">IF(BC69="","",BQ69)</f>
        <v/>
      </c>
      <c r="BG69" s="321" t="str">
        <f t="shared" ref="BG69:BG132" si="108">IF(BC69="","",IF(BE69="","",IF(BF69="","",BE69+BF69)))</f>
        <v/>
      </c>
      <c r="BH69" s="312" t="str">
        <f t="shared" si="54"/>
        <v/>
      </c>
      <c r="BI69" s="313"/>
      <c r="BJ69" s="99" t="str">
        <f t="shared" ref="BJ69:BJ104" si="109">G69</f>
        <v/>
      </c>
      <c r="BK69" s="302" t="e">
        <f t="shared" si="63"/>
        <v>#N/A</v>
      </c>
      <c r="BL69" s="3" t="e">
        <f t="shared" si="64"/>
        <v>#N/A</v>
      </c>
      <c r="BM69" s="302" t="str">
        <f t="shared" ref="BM69:BM104" si="110">IF(AD69="0.00","",IF(AD69=0,"",IF(ROUNDDOWN((BK69+BL69),0)&lt;50,50,ROUNDDOWN((BK69+BL69),0))))</f>
        <v/>
      </c>
      <c r="BN69" s="3" t="str">
        <f t="shared" ref="BN69:BN104" si="111">AE69</f>
        <v/>
      </c>
      <c r="BO69" s="302" t="e">
        <f t="shared" si="65"/>
        <v>#N/A</v>
      </c>
      <c r="BP69" s="3" t="e">
        <f t="shared" si="66"/>
        <v>#N/A</v>
      </c>
      <c r="BQ69" s="302" t="str">
        <f t="shared" ref="BQ69:BQ104" si="112">IF(BB69="0.00","",IF(BB69=0,"",IF(ROUNDDOWN((BO69+BP69),0)&lt;50,50,ROUNDDOWN((BO69+BP69),0))))</f>
        <v/>
      </c>
      <c r="BT69" s="3"/>
      <c r="BV69" s="358" t="str">
        <f t="shared" ref="BV69:BV104" si="113">IF(BC69="","",SUBSTITUTE(AD69,"m","."))</f>
        <v/>
      </c>
      <c r="BW69" s="358" t="str">
        <f t="shared" ref="BW69:BW104" si="114">IF(BC69="","",SUBSTITUTE(BB69,"m","."))</f>
        <v/>
      </c>
      <c r="CA69" s="79"/>
      <c r="CB69" s="79"/>
      <c r="CC69" s="179"/>
      <c r="CE69" s="179"/>
      <c r="CG69" s="179"/>
      <c r="CL69" s="74"/>
      <c r="CM69" s="74"/>
      <c r="CY69" s="79"/>
      <c r="CZ69" s="79"/>
      <c r="DA69" s="179"/>
      <c r="DC69" s="179"/>
      <c r="DE69" s="179"/>
      <c r="DJ69" s="74"/>
      <c r="DK69" s="74"/>
    </row>
    <row r="70" spans="2:115">
      <c r="B70" s="70" t="str">
        <f t="shared" si="67"/>
        <v/>
      </c>
      <c r="C70" s="71">
        <v>67</v>
      </c>
      <c r="D70" s="72" t="str">
        <f>女子種目選択!B70</f>
        <v/>
      </c>
      <c r="E70" s="117" t="str">
        <f>女子種目選択!C70</f>
        <v/>
      </c>
      <c r="F70" s="118" t="str">
        <f>女子種目選択!D70</f>
        <v/>
      </c>
      <c r="G70" s="119" t="str">
        <f>IF(女子種目選択!E70="","",IF(女子種目選択!E70="コンバインドA","80mハードル",IF(女子種目選択!E70="コンバインドB","走幅跳",女子種目選択!E70)))</f>
        <v/>
      </c>
      <c r="H70" s="111" t="str">
        <f t="shared" si="61"/>
        <v/>
      </c>
      <c r="I70" s="244"/>
      <c r="J70" s="226" t="str">
        <f t="shared" si="68"/>
        <v/>
      </c>
      <c r="K70" s="245"/>
      <c r="L70" s="228" t="str">
        <f t="shared" si="69"/>
        <v/>
      </c>
      <c r="M70" s="246"/>
      <c r="N70" s="242" t="str">
        <f t="shared" si="70"/>
        <v/>
      </c>
      <c r="O70" s="242">
        <f t="shared" si="71"/>
        <v>0</v>
      </c>
      <c r="P70" s="242" t="str">
        <f t="shared" si="72"/>
        <v/>
      </c>
      <c r="Q70" s="242">
        <f t="shared" si="73"/>
        <v>0</v>
      </c>
      <c r="R70" s="242" t="str">
        <f t="shared" si="74"/>
        <v/>
      </c>
      <c r="S70" s="242" t="str">
        <f t="shared" si="75"/>
        <v/>
      </c>
      <c r="T70" s="252" t="str">
        <f t="shared" si="76"/>
        <v>00</v>
      </c>
      <c r="U70" s="252">
        <f t="shared" si="77"/>
        <v>0</v>
      </c>
      <c r="V70" s="274">
        <f t="shared" si="78"/>
        <v>0</v>
      </c>
      <c r="W70" s="252" t="str">
        <f t="shared" si="79"/>
        <v/>
      </c>
      <c r="X70" s="252" t="str">
        <f t="shared" si="80"/>
        <v/>
      </c>
      <c r="Y70" s="252" t="str">
        <f t="shared" si="81"/>
        <v>0</v>
      </c>
      <c r="Z70" s="252" t="str">
        <f t="shared" si="82"/>
        <v/>
      </c>
      <c r="AA70" s="252" t="str">
        <f t="shared" si="83"/>
        <v/>
      </c>
      <c r="AB70" s="252" t="str">
        <f t="shared" si="84"/>
        <v/>
      </c>
      <c r="AC70" s="252" t="str">
        <f t="shared" si="85"/>
        <v>0</v>
      </c>
      <c r="AD70" s="252">
        <f t="shared" si="86"/>
        <v>0</v>
      </c>
      <c r="AE70" s="110" t="str">
        <f>IF(女子種目選択!E70="","",IF(女子種目選択!E70="コンバインドA","走高跳",IF(女子種目選択!E70="コンバインドB","ジャベリックボール投",IF(女子種目選択!F70="","",女子種目選択!F70))))</f>
        <v/>
      </c>
      <c r="AF70" s="73" t="str">
        <f t="shared" si="62"/>
        <v/>
      </c>
      <c r="AG70" s="244"/>
      <c r="AH70" s="226" t="str">
        <f t="shared" si="87"/>
        <v/>
      </c>
      <c r="AI70" s="245"/>
      <c r="AJ70" s="228" t="str">
        <f t="shared" si="88"/>
        <v/>
      </c>
      <c r="AK70" s="246"/>
      <c r="AL70" s="242" t="str">
        <f t="shared" si="89"/>
        <v/>
      </c>
      <c r="AM70" s="242">
        <f t="shared" si="90"/>
        <v>0</v>
      </c>
      <c r="AN70" s="242" t="str">
        <f t="shared" si="91"/>
        <v/>
      </c>
      <c r="AO70" s="242">
        <f t="shared" si="92"/>
        <v>0</v>
      </c>
      <c r="AP70" s="242" t="str">
        <f t="shared" si="93"/>
        <v/>
      </c>
      <c r="AQ70" s="242" t="str">
        <f t="shared" si="94"/>
        <v/>
      </c>
      <c r="AR70" s="252" t="str">
        <f t="shared" si="95"/>
        <v>00</v>
      </c>
      <c r="AS70" s="252">
        <f t="shared" si="96"/>
        <v>0</v>
      </c>
      <c r="AT70" s="274">
        <f t="shared" si="97"/>
        <v>0</v>
      </c>
      <c r="AU70" s="252" t="str">
        <f t="shared" si="98"/>
        <v/>
      </c>
      <c r="AV70" s="252" t="str">
        <f t="shared" si="99"/>
        <v/>
      </c>
      <c r="AW70" s="252" t="str">
        <f t="shared" si="100"/>
        <v>0</v>
      </c>
      <c r="AX70" s="252" t="str">
        <f t="shared" si="101"/>
        <v/>
      </c>
      <c r="AY70" s="252" t="str">
        <f t="shared" si="102"/>
        <v/>
      </c>
      <c r="AZ70" s="252" t="str">
        <f t="shared" si="103"/>
        <v/>
      </c>
      <c r="BA70" s="252" t="str">
        <f t="shared" si="104"/>
        <v>0</v>
      </c>
      <c r="BB70" s="252">
        <f t="shared" si="105"/>
        <v>0</v>
      </c>
      <c r="BC70" s="110" t="str">
        <f>IF(AE70="","",IF(女子種目選択!E70="","""",IF(女子種目選択!E70="コンバインドA",女子種目選択!E70,IF(女子種目選択!E70="コンバインドB",女子種目選択!E70,""))))</f>
        <v/>
      </c>
      <c r="BD70" s="111"/>
      <c r="BE70" s="320" t="str">
        <f t="shared" si="106"/>
        <v/>
      </c>
      <c r="BF70" s="320" t="str">
        <f t="shared" si="107"/>
        <v/>
      </c>
      <c r="BG70" s="321" t="str">
        <f t="shared" si="108"/>
        <v/>
      </c>
      <c r="BH70" s="312" t="str">
        <f t="shared" ref="BH70:BH133" si="115">IF($B70="","",IF(BD70="","",IF(BD70="p","",IF(BD70="t1","秒",IF(BD70="t2","秒","cm")))))</f>
        <v/>
      </c>
      <c r="BI70" s="313"/>
      <c r="BJ70" s="99" t="str">
        <f t="shared" si="109"/>
        <v/>
      </c>
      <c r="BK70" s="302" t="e">
        <f t="shared" si="63"/>
        <v>#N/A</v>
      </c>
      <c r="BL70" s="3" t="e">
        <f t="shared" si="64"/>
        <v>#N/A</v>
      </c>
      <c r="BM70" s="302" t="str">
        <f t="shared" si="110"/>
        <v/>
      </c>
      <c r="BN70" s="3" t="str">
        <f t="shared" si="111"/>
        <v/>
      </c>
      <c r="BO70" s="302" t="e">
        <f t="shared" si="65"/>
        <v>#N/A</v>
      </c>
      <c r="BP70" s="3" t="e">
        <f t="shared" si="66"/>
        <v>#N/A</v>
      </c>
      <c r="BQ70" s="302" t="str">
        <f t="shared" si="112"/>
        <v/>
      </c>
      <c r="BT70" s="3"/>
      <c r="BV70" s="358" t="str">
        <f t="shared" si="113"/>
        <v/>
      </c>
      <c r="BW70" s="358" t="str">
        <f t="shared" si="114"/>
        <v/>
      </c>
      <c r="CA70" s="79"/>
      <c r="CB70" s="79"/>
      <c r="CC70" s="179"/>
      <c r="CE70" s="179"/>
      <c r="CG70" s="179"/>
      <c r="CL70" s="74"/>
      <c r="CM70" s="74"/>
      <c r="CY70" s="79"/>
      <c r="CZ70" s="79"/>
      <c r="DA70" s="179"/>
      <c r="DC70" s="179"/>
      <c r="DE70" s="179"/>
      <c r="DJ70" s="74"/>
      <c r="DK70" s="74"/>
    </row>
    <row r="71" spans="2:115">
      <c r="B71" s="70" t="str">
        <f t="shared" si="67"/>
        <v/>
      </c>
      <c r="C71" s="71">
        <v>68</v>
      </c>
      <c r="D71" s="72" t="str">
        <f>女子種目選択!B71</f>
        <v/>
      </c>
      <c r="E71" s="117" t="str">
        <f>女子種目選択!C71</f>
        <v/>
      </c>
      <c r="F71" s="118" t="str">
        <f>女子種目選択!D71</f>
        <v/>
      </c>
      <c r="G71" s="119" t="str">
        <f>IF(女子種目選択!E71="","",IF(女子種目選択!E71="コンバインドA","80mハードル",IF(女子種目選択!E71="コンバインドB","走幅跳",女子種目選択!E71)))</f>
        <v/>
      </c>
      <c r="H71" s="111" t="str">
        <f t="shared" si="61"/>
        <v/>
      </c>
      <c r="I71" s="244"/>
      <c r="J71" s="226" t="str">
        <f t="shared" si="68"/>
        <v/>
      </c>
      <c r="K71" s="245"/>
      <c r="L71" s="228" t="str">
        <f t="shared" si="69"/>
        <v/>
      </c>
      <c r="M71" s="246"/>
      <c r="N71" s="242" t="str">
        <f t="shared" si="70"/>
        <v/>
      </c>
      <c r="O71" s="242">
        <f t="shared" si="71"/>
        <v>0</v>
      </c>
      <c r="P71" s="242" t="str">
        <f t="shared" si="72"/>
        <v/>
      </c>
      <c r="Q71" s="242">
        <f t="shared" si="73"/>
        <v>0</v>
      </c>
      <c r="R71" s="242" t="str">
        <f t="shared" si="74"/>
        <v/>
      </c>
      <c r="S71" s="242" t="str">
        <f t="shared" si="75"/>
        <v/>
      </c>
      <c r="T71" s="252" t="str">
        <f t="shared" si="76"/>
        <v>00</v>
      </c>
      <c r="U71" s="252">
        <f t="shared" si="77"/>
        <v>0</v>
      </c>
      <c r="V71" s="274">
        <f t="shared" si="78"/>
        <v>0</v>
      </c>
      <c r="W71" s="252" t="str">
        <f t="shared" si="79"/>
        <v/>
      </c>
      <c r="X71" s="252" t="str">
        <f t="shared" si="80"/>
        <v/>
      </c>
      <c r="Y71" s="252" t="str">
        <f t="shared" si="81"/>
        <v>0</v>
      </c>
      <c r="Z71" s="252" t="str">
        <f t="shared" si="82"/>
        <v/>
      </c>
      <c r="AA71" s="252" t="str">
        <f t="shared" si="83"/>
        <v/>
      </c>
      <c r="AB71" s="252" t="str">
        <f t="shared" si="84"/>
        <v/>
      </c>
      <c r="AC71" s="252" t="str">
        <f t="shared" si="85"/>
        <v>0</v>
      </c>
      <c r="AD71" s="252">
        <f t="shared" si="86"/>
        <v>0</v>
      </c>
      <c r="AE71" s="110" t="str">
        <f>IF(女子種目選択!E71="","",IF(女子種目選択!E71="コンバインドA","走高跳",IF(女子種目選択!E71="コンバインドB","ジャベリックボール投",IF(女子種目選択!F71="","",女子種目選択!F71))))</f>
        <v/>
      </c>
      <c r="AF71" s="73" t="str">
        <f t="shared" si="62"/>
        <v/>
      </c>
      <c r="AG71" s="244"/>
      <c r="AH71" s="226" t="str">
        <f t="shared" si="87"/>
        <v/>
      </c>
      <c r="AI71" s="245"/>
      <c r="AJ71" s="228" t="str">
        <f t="shared" si="88"/>
        <v/>
      </c>
      <c r="AK71" s="246"/>
      <c r="AL71" s="242" t="str">
        <f t="shared" si="89"/>
        <v/>
      </c>
      <c r="AM71" s="242">
        <f t="shared" si="90"/>
        <v>0</v>
      </c>
      <c r="AN71" s="242" t="str">
        <f t="shared" si="91"/>
        <v/>
      </c>
      <c r="AO71" s="242">
        <f t="shared" si="92"/>
        <v>0</v>
      </c>
      <c r="AP71" s="242" t="str">
        <f t="shared" si="93"/>
        <v/>
      </c>
      <c r="AQ71" s="242" t="str">
        <f t="shared" si="94"/>
        <v/>
      </c>
      <c r="AR71" s="252" t="str">
        <f t="shared" si="95"/>
        <v>00</v>
      </c>
      <c r="AS71" s="252">
        <f t="shared" si="96"/>
        <v>0</v>
      </c>
      <c r="AT71" s="274">
        <f t="shared" si="97"/>
        <v>0</v>
      </c>
      <c r="AU71" s="252" t="str">
        <f t="shared" si="98"/>
        <v/>
      </c>
      <c r="AV71" s="252" t="str">
        <f t="shared" si="99"/>
        <v/>
      </c>
      <c r="AW71" s="252" t="str">
        <f t="shared" si="100"/>
        <v>0</v>
      </c>
      <c r="AX71" s="252" t="str">
        <f t="shared" si="101"/>
        <v/>
      </c>
      <c r="AY71" s="252" t="str">
        <f t="shared" si="102"/>
        <v/>
      </c>
      <c r="AZ71" s="252" t="str">
        <f t="shared" si="103"/>
        <v/>
      </c>
      <c r="BA71" s="252" t="str">
        <f t="shared" si="104"/>
        <v>0</v>
      </c>
      <c r="BB71" s="252">
        <f t="shared" si="105"/>
        <v>0</v>
      </c>
      <c r="BC71" s="110" t="str">
        <f>IF(AE71="","",IF(女子種目選択!E71="","""",IF(女子種目選択!E71="コンバインドA",女子種目選択!E71,IF(女子種目選択!E71="コンバインドB",女子種目選択!E71,""))))</f>
        <v/>
      </c>
      <c r="BD71" s="111"/>
      <c r="BE71" s="320" t="str">
        <f t="shared" si="106"/>
        <v/>
      </c>
      <c r="BF71" s="320" t="str">
        <f t="shared" si="107"/>
        <v/>
      </c>
      <c r="BG71" s="321" t="str">
        <f t="shared" si="108"/>
        <v/>
      </c>
      <c r="BH71" s="312" t="str">
        <f t="shared" si="115"/>
        <v/>
      </c>
      <c r="BI71" s="313"/>
      <c r="BJ71" s="99" t="str">
        <f t="shared" si="109"/>
        <v/>
      </c>
      <c r="BK71" s="302" t="e">
        <f t="shared" si="63"/>
        <v>#N/A</v>
      </c>
      <c r="BL71" s="3" t="e">
        <f t="shared" si="64"/>
        <v>#N/A</v>
      </c>
      <c r="BM71" s="302" t="str">
        <f t="shared" si="110"/>
        <v/>
      </c>
      <c r="BN71" s="3" t="str">
        <f t="shared" si="111"/>
        <v/>
      </c>
      <c r="BO71" s="302" t="e">
        <f t="shared" si="65"/>
        <v>#N/A</v>
      </c>
      <c r="BP71" s="3" t="e">
        <f t="shared" si="66"/>
        <v>#N/A</v>
      </c>
      <c r="BQ71" s="302" t="str">
        <f t="shared" si="112"/>
        <v/>
      </c>
      <c r="BT71" s="3"/>
      <c r="BV71" s="358" t="str">
        <f t="shared" si="113"/>
        <v/>
      </c>
      <c r="BW71" s="358" t="str">
        <f t="shared" si="114"/>
        <v/>
      </c>
      <c r="CA71" s="79"/>
      <c r="CB71" s="79"/>
      <c r="CC71" s="179"/>
      <c r="CE71" s="179"/>
      <c r="CG71" s="179"/>
      <c r="CL71" s="74"/>
      <c r="CM71" s="74"/>
      <c r="CY71" s="79"/>
      <c r="CZ71" s="79"/>
      <c r="DA71" s="179"/>
      <c r="DC71" s="179"/>
      <c r="DE71" s="179"/>
      <c r="DJ71" s="74"/>
      <c r="DK71" s="74"/>
    </row>
    <row r="72" spans="2:115">
      <c r="B72" s="70" t="str">
        <f t="shared" si="67"/>
        <v/>
      </c>
      <c r="C72" s="71">
        <v>69</v>
      </c>
      <c r="D72" s="72" t="str">
        <f>女子種目選択!B72</f>
        <v/>
      </c>
      <c r="E72" s="117" t="str">
        <f>女子種目選択!C72</f>
        <v/>
      </c>
      <c r="F72" s="118" t="str">
        <f>女子種目選択!D72</f>
        <v/>
      </c>
      <c r="G72" s="119" t="str">
        <f>IF(女子種目選択!E72="","",IF(女子種目選択!E72="コンバインドA","80mハードル",IF(女子種目選択!E72="コンバインドB","走幅跳",女子種目選択!E72)))</f>
        <v/>
      </c>
      <c r="H72" s="111" t="str">
        <f t="shared" si="61"/>
        <v/>
      </c>
      <c r="I72" s="244"/>
      <c r="J72" s="226" t="str">
        <f t="shared" si="68"/>
        <v/>
      </c>
      <c r="K72" s="245"/>
      <c r="L72" s="228" t="str">
        <f t="shared" si="69"/>
        <v/>
      </c>
      <c r="M72" s="246"/>
      <c r="N72" s="242" t="str">
        <f t="shared" si="70"/>
        <v/>
      </c>
      <c r="O72" s="242">
        <f t="shared" si="71"/>
        <v>0</v>
      </c>
      <c r="P72" s="242" t="str">
        <f t="shared" si="72"/>
        <v/>
      </c>
      <c r="Q72" s="242">
        <f t="shared" si="73"/>
        <v>0</v>
      </c>
      <c r="R72" s="242" t="str">
        <f t="shared" si="74"/>
        <v/>
      </c>
      <c r="S72" s="242" t="str">
        <f t="shared" si="75"/>
        <v/>
      </c>
      <c r="T72" s="252" t="str">
        <f t="shared" si="76"/>
        <v>00</v>
      </c>
      <c r="U72" s="252">
        <f t="shared" si="77"/>
        <v>0</v>
      </c>
      <c r="V72" s="274">
        <f t="shared" si="78"/>
        <v>0</v>
      </c>
      <c r="W72" s="252" t="str">
        <f t="shared" si="79"/>
        <v/>
      </c>
      <c r="X72" s="252" t="str">
        <f t="shared" si="80"/>
        <v/>
      </c>
      <c r="Y72" s="252" t="str">
        <f t="shared" si="81"/>
        <v>0</v>
      </c>
      <c r="Z72" s="252" t="str">
        <f t="shared" si="82"/>
        <v/>
      </c>
      <c r="AA72" s="252" t="str">
        <f t="shared" si="83"/>
        <v/>
      </c>
      <c r="AB72" s="252" t="str">
        <f t="shared" si="84"/>
        <v/>
      </c>
      <c r="AC72" s="252" t="str">
        <f t="shared" si="85"/>
        <v>0</v>
      </c>
      <c r="AD72" s="252">
        <f t="shared" si="86"/>
        <v>0</v>
      </c>
      <c r="AE72" s="110" t="str">
        <f>IF(女子種目選択!E72="","",IF(女子種目選択!E72="コンバインドA","走高跳",IF(女子種目選択!E72="コンバインドB","ジャベリックボール投",IF(女子種目選択!F72="","",女子種目選択!F72))))</f>
        <v/>
      </c>
      <c r="AF72" s="73" t="str">
        <f t="shared" si="62"/>
        <v/>
      </c>
      <c r="AG72" s="244"/>
      <c r="AH72" s="226" t="str">
        <f t="shared" si="87"/>
        <v/>
      </c>
      <c r="AI72" s="245"/>
      <c r="AJ72" s="228" t="str">
        <f t="shared" si="88"/>
        <v/>
      </c>
      <c r="AK72" s="246"/>
      <c r="AL72" s="242" t="str">
        <f t="shared" si="89"/>
        <v/>
      </c>
      <c r="AM72" s="242">
        <f t="shared" si="90"/>
        <v>0</v>
      </c>
      <c r="AN72" s="242" t="str">
        <f t="shared" si="91"/>
        <v/>
      </c>
      <c r="AO72" s="242">
        <f t="shared" si="92"/>
        <v>0</v>
      </c>
      <c r="AP72" s="242" t="str">
        <f t="shared" si="93"/>
        <v/>
      </c>
      <c r="AQ72" s="242" t="str">
        <f t="shared" si="94"/>
        <v/>
      </c>
      <c r="AR72" s="252" t="str">
        <f t="shared" si="95"/>
        <v>00</v>
      </c>
      <c r="AS72" s="252">
        <f t="shared" si="96"/>
        <v>0</v>
      </c>
      <c r="AT72" s="274">
        <f t="shared" si="97"/>
        <v>0</v>
      </c>
      <c r="AU72" s="252" t="str">
        <f t="shared" si="98"/>
        <v/>
      </c>
      <c r="AV72" s="252" t="str">
        <f t="shared" si="99"/>
        <v/>
      </c>
      <c r="AW72" s="252" t="str">
        <f t="shared" si="100"/>
        <v>0</v>
      </c>
      <c r="AX72" s="252" t="str">
        <f t="shared" si="101"/>
        <v/>
      </c>
      <c r="AY72" s="252" t="str">
        <f t="shared" si="102"/>
        <v/>
      </c>
      <c r="AZ72" s="252" t="str">
        <f t="shared" si="103"/>
        <v/>
      </c>
      <c r="BA72" s="252" t="str">
        <f t="shared" si="104"/>
        <v>0</v>
      </c>
      <c r="BB72" s="252">
        <f t="shared" si="105"/>
        <v>0</v>
      </c>
      <c r="BC72" s="110" t="str">
        <f>IF(AE72="","",IF(女子種目選択!E72="","""",IF(女子種目選択!E72="コンバインドA",女子種目選択!E72,IF(女子種目選択!E72="コンバインドB",女子種目選択!E72,""))))</f>
        <v/>
      </c>
      <c r="BD72" s="111"/>
      <c r="BE72" s="320" t="str">
        <f t="shared" si="106"/>
        <v/>
      </c>
      <c r="BF72" s="320" t="str">
        <f t="shared" si="107"/>
        <v/>
      </c>
      <c r="BG72" s="321" t="str">
        <f t="shared" si="108"/>
        <v/>
      </c>
      <c r="BH72" s="312" t="str">
        <f t="shared" si="115"/>
        <v/>
      </c>
      <c r="BI72" s="313"/>
      <c r="BJ72" s="99" t="str">
        <f t="shared" si="109"/>
        <v/>
      </c>
      <c r="BK72" s="302" t="e">
        <f t="shared" si="63"/>
        <v>#N/A</v>
      </c>
      <c r="BL72" s="3" t="e">
        <f t="shared" si="64"/>
        <v>#N/A</v>
      </c>
      <c r="BM72" s="302" t="str">
        <f t="shared" si="110"/>
        <v/>
      </c>
      <c r="BN72" s="3" t="str">
        <f t="shared" si="111"/>
        <v/>
      </c>
      <c r="BO72" s="302" t="e">
        <f t="shared" si="65"/>
        <v>#N/A</v>
      </c>
      <c r="BP72" s="3" t="e">
        <f t="shared" si="66"/>
        <v>#N/A</v>
      </c>
      <c r="BQ72" s="302" t="str">
        <f t="shared" si="112"/>
        <v/>
      </c>
      <c r="BT72" s="3"/>
      <c r="BV72" s="358" t="str">
        <f t="shared" si="113"/>
        <v/>
      </c>
      <c r="BW72" s="358" t="str">
        <f t="shared" si="114"/>
        <v/>
      </c>
      <c r="CA72" s="79"/>
      <c r="CB72" s="79"/>
      <c r="CC72" s="179"/>
      <c r="CE72" s="179"/>
      <c r="CG72" s="179"/>
      <c r="CL72" s="74"/>
      <c r="CM72" s="74"/>
      <c r="CY72" s="79"/>
      <c r="CZ72" s="79"/>
      <c r="DA72" s="179"/>
      <c r="DC72" s="179"/>
      <c r="DE72" s="179"/>
      <c r="DJ72" s="74"/>
      <c r="DK72" s="74"/>
    </row>
    <row r="73" spans="2:115">
      <c r="B73" s="70" t="str">
        <f t="shared" si="67"/>
        <v/>
      </c>
      <c r="C73" s="71">
        <v>70</v>
      </c>
      <c r="D73" s="72" t="str">
        <f>女子種目選択!B73</f>
        <v/>
      </c>
      <c r="E73" s="117" t="str">
        <f>女子種目選択!C73</f>
        <v/>
      </c>
      <c r="F73" s="118" t="str">
        <f>女子種目選択!D73</f>
        <v/>
      </c>
      <c r="G73" s="119" t="str">
        <f>IF(女子種目選択!E73="","",IF(女子種目選択!E73="コンバインドA","80mハードル",IF(女子種目選択!E73="コンバインドB","走幅跳",女子種目選択!E73)))</f>
        <v/>
      </c>
      <c r="H73" s="111" t="str">
        <f t="shared" si="61"/>
        <v/>
      </c>
      <c r="I73" s="244"/>
      <c r="J73" s="226" t="str">
        <f t="shared" si="68"/>
        <v/>
      </c>
      <c r="K73" s="245"/>
      <c r="L73" s="228" t="str">
        <f t="shared" si="69"/>
        <v/>
      </c>
      <c r="M73" s="246"/>
      <c r="N73" s="242" t="str">
        <f t="shared" si="70"/>
        <v/>
      </c>
      <c r="O73" s="242">
        <f t="shared" si="71"/>
        <v>0</v>
      </c>
      <c r="P73" s="242" t="str">
        <f t="shared" si="72"/>
        <v/>
      </c>
      <c r="Q73" s="242">
        <f t="shared" si="73"/>
        <v>0</v>
      </c>
      <c r="R73" s="242" t="str">
        <f t="shared" si="74"/>
        <v/>
      </c>
      <c r="S73" s="242" t="str">
        <f t="shared" si="75"/>
        <v/>
      </c>
      <c r="T73" s="252" t="str">
        <f t="shared" si="76"/>
        <v>00</v>
      </c>
      <c r="U73" s="252">
        <f t="shared" si="77"/>
        <v>0</v>
      </c>
      <c r="V73" s="274">
        <f t="shared" si="78"/>
        <v>0</v>
      </c>
      <c r="W73" s="252" t="str">
        <f t="shared" si="79"/>
        <v/>
      </c>
      <c r="X73" s="252" t="str">
        <f t="shared" si="80"/>
        <v/>
      </c>
      <c r="Y73" s="252" t="str">
        <f t="shared" si="81"/>
        <v>0</v>
      </c>
      <c r="Z73" s="252" t="str">
        <f t="shared" si="82"/>
        <v/>
      </c>
      <c r="AA73" s="252" t="str">
        <f t="shared" si="83"/>
        <v/>
      </c>
      <c r="AB73" s="252" t="str">
        <f t="shared" si="84"/>
        <v/>
      </c>
      <c r="AC73" s="252" t="str">
        <f t="shared" si="85"/>
        <v>0</v>
      </c>
      <c r="AD73" s="252">
        <f t="shared" si="86"/>
        <v>0</v>
      </c>
      <c r="AE73" s="110" t="str">
        <f>IF(女子種目選択!E73="","",IF(女子種目選択!E73="コンバインドA","走高跳",IF(女子種目選択!E73="コンバインドB","ジャベリックボール投",IF(女子種目選択!F73="","",女子種目選択!F73))))</f>
        <v/>
      </c>
      <c r="AF73" s="73" t="str">
        <f t="shared" si="62"/>
        <v/>
      </c>
      <c r="AG73" s="244"/>
      <c r="AH73" s="226" t="str">
        <f t="shared" si="87"/>
        <v/>
      </c>
      <c r="AI73" s="245"/>
      <c r="AJ73" s="228" t="str">
        <f t="shared" si="88"/>
        <v/>
      </c>
      <c r="AK73" s="246"/>
      <c r="AL73" s="242" t="str">
        <f t="shared" si="89"/>
        <v/>
      </c>
      <c r="AM73" s="242">
        <f t="shared" si="90"/>
        <v>0</v>
      </c>
      <c r="AN73" s="242" t="str">
        <f t="shared" si="91"/>
        <v/>
      </c>
      <c r="AO73" s="242">
        <f t="shared" si="92"/>
        <v>0</v>
      </c>
      <c r="AP73" s="242" t="str">
        <f t="shared" si="93"/>
        <v/>
      </c>
      <c r="AQ73" s="242" t="str">
        <f t="shared" si="94"/>
        <v/>
      </c>
      <c r="AR73" s="252" t="str">
        <f t="shared" si="95"/>
        <v>00</v>
      </c>
      <c r="AS73" s="252">
        <f t="shared" si="96"/>
        <v>0</v>
      </c>
      <c r="AT73" s="274">
        <f t="shared" si="97"/>
        <v>0</v>
      </c>
      <c r="AU73" s="252" t="str">
        <f t="shared" si="98"/>
        <v/>
      </c>
      <c r="AV73" s="252" t="str">
        <f t="shared" si="99"/>
        <v/>
      </c>
      <c r="AW73" s="252" t="str">
        <f t="shared" si="100"/>
        <v>0</v>
      </c>
      <c r="AX73" s="252" t="str">
        <f t="shared" si="101"/>
        <v/>
      </c>
      <c r="AY73" s="252" t="str">
        <f t="shared" si="102"/>
        <v/>
      </c>
      <c r="AZ73" s="252" t="str">
        <f t="shared" si="103"/>
        <v/>
      </c>
      <c r="BA73" s="252" t="str">
        <f t="shared" si="104"/>
        <v>0</v>
      </c>
      <c r="BB73" s="252">
        <f t="shared" si="105"/>
        <v>0</v>
      </c>
      <c r="BC73" s="110" t="str">
        <f>IF(AE73="","",IF(女子種目選択!E73="","""",IF(女子種目選択!E73="コンバインドA",女子種目選択!E73,IF(女子種目選択!E73="コンバインドB",女子種目選択!E73,""))))</f>
        <v/>
      </c>
      <c r="BD73" s="111"/>
      <c r="BE73" s="320" t="str">
        <f t="shared" si="106"/>
        <v/>
      </c>
      <c r="BF73" s="320" t="str">
        <f t="shared" si="107"/>
        <v/>
      </c>
      <c r="BG73" s="321" t="str">
        <f t="shared" si="108"/>
        <v/>
      </c>
      <c r="BH73" s="312" t="str">
        <f t="shared" si="115"/>
        <v/>
      </c>
      <c r="BI73" s="313"/>
      <c r="BJ73" s="99" t="str">
        <f t="shared" si="109"/>
        <v/>
      </c>
      <c r="BK73" s="302" t="e">
        <f t="shared" si="63"/>
        <v>#N/A</v>
      </c>
      <c r="BL73" s="3" t="e">
        <f t="shared" si="64"/>
        <v>#N/A</v>
      </c>
      <c r="BM73" s="302" t="str">
        <f t="shared" si="110"/>
        <v/>
      </c>
      <c r="BN73" s="3" t="str">
        <f t="shared" si="111"/>
        <v/>
      </c>
      <c r="BO73" s="302" t="e">
        <f t="shared" si="65"/>
        <v>#N/A</v>
      </c>
      <c r="BP73" s="3" t="e">
        <f t="shared" si="66"/>
        <v>#N/A</v>
      </c>
      <c r="BQ73" s="302" t="str">
        <f t="shared" si="112"/>
        <v/>
      </c>
      <c r="BT73" s="3"/>
      <c r="BV73" s="358" t="str">
        <f t="shared" si="113"/>
        <v/>
      </c>
      <c r="BW73" s="358" t="str">
        <f t="shared" si="114"/>
        <v/>
      </c>
      <c r="CA73" s="79"/>
      <c r="CB73" s="79"/>
      <c r="CC73" s="179"/>
      <c r="CE73" s="179"/>
      <c r="CG73" s="179"/>
      <c r="CL73" s="74"/>
      <c r="CM73" s="74"/>
      <c r="CY73" s="79"/>
      <c r="CZ73" s="79"/>
      <c r="DA73" s="179"/>
      <c r="DC73" s="179"/>
      <c r="DE73" s="179"/>
      <c r="DJ73" s="74"/>
      <c r="DK73" s="74"/>
    </row>
    <row r="74" spans="2:115">
      <c r="B74" s="70" t="str">
        <f t="shared" si="67"/>
        <v/>
      </c>
      <c r="C74" s="71">
        <v>71</v>
      </c>
      <c r="D74" s="72" t="str">
        <f>女子種目選択!B74</f>
        <v/>
      </c>
      <c r="E74" s="117" t="str">
        <f>女子種目選択!C74</f>
        <v/>
      </c>
      <c r="F74" s="118" t="str">
        <f>女子種目選択!D74</f>
        <v/>
      </c>
      <c r="G74" s="119" t="str">
        <f>IF(女子種目選択!E74="","",IF(女子種目選択!E74="コンバインドA","80mハードル",IF(女子種目選択!E74="コンバインドB","走幅跳",女子種目選択!E74)))</f>
        <v/>
      </c>
      <c r="H74" s="111" t="str">
        <f t="shared" si="61"/>
        <v/>
      </c>
      <c r="I74" s="244"/>
      <c r="J74" s="226" t="str">
        <f t="shared" si="68"/>
        <v/>
      </c>
      <c r="K74" s="245"/>
      <c r="L74" s="228" t="str">
        <f t="shared" si="69"/>
        <v/>
      </c>
      <c r="M74" s="246"/>
      <c r="N74" s="242" t="str">
        <f t="shared" si="70"/>
        <v/>
      </c>
      <c r="O74" s="242">
        <f t="shared" si="71"/>
        <v>0</v>
      </c>
      <c r="P74" s="242" t="str">
        <f t="shared" si="72"/>
        <v/>
      </c>
      <c r="Q74" s="242">
        <f t="shared" si="73"/>
        <v>0</v>
      </c>
      <c r="R74" s="242" t="str">
        <f t="shared" si="74"/>
        <v/>
      </c>
      <c r="S74" s="242" t="str">
        <f t="shared" si="75"/>
        <v/>
      </c>
      <c r="T74" s="252" t="str">
        <f t="shared" si="76"/>
        <v>00</v>
      </c>
      <c r="U74" s="252">
        <f t="shared" si="77"/>
        <v>0</v>
      </c>
      <c r="V74" s="274">
        <f t="shared" si="78"/>
        <v>0</v>
      </c>
      <c r="W74" s="252" t="str">
        <f t="shared" si="79"/>
        <v/>
      </c>
      <c r="X74" s="252" t="str">
        <f t="shared" si="80"/>
        <v/>
      </c>
      <c r="Y74" s="252" t="str">
        <f t="shared" si="81"/>
        <v>0</v>
      </c>
      <c r="Z74" s="252" t="str">
        <f t="shared" si="82"/>
        <v/>
      </c>
      <c r="AA74" s="252" t="str">
        <f t="shared" si="83"/>
        <v/>
      </c>
      <c r="AB74" s="252" t="str">
        <f t="shared" si="84"/>
        <v/>
      </c>
      <c r="AC74" s="252" t="str">
        <f t="shared" si="85"/>
        <v>0</v>
      </c>
      <c r="AD74" s="252">
        <f t="shared" si="86"/>
        <v>0</v>
      </c>
      <c r="AE74" s="110" t="str">
        <f>IF(女子種目選択!E74="","",IF(女子種目選択!E74="コンバインドA","走高跳",IF(女子種目選択!E74="コンバインドB","ジャベリックボール投",IF(女子種目選択!F74="","",女子種目選択!F74))))</f>
        <v/>
      </c>
      <c r="AF74" s="73" t="str">
        <f t="shared" si="62"/>
        <v/>
      </c>
      <c r="AG74" s="244"/>
      <c r="AH74" s="226" t="str">
        <f t="shared" si="87"/>
        <v/>
      </c>
      <c r="AI74" s="245"/>
      <c r="AJ74" s="228" t="str">
        <f t="shared" si="88"/>
        <v/>
      </c>
      <c r="AK74" s="246"/>
      <c r="AL74" s="242" t="str">
        <f t="shared" si="89"/>
        <v/>
      </c>
      <c r="AM74" s="242">
        <f t="shared" si="90"/>
        <v>0</v>
      </c>
      <c r="AN74" s="242" t="str">
        <f t="shared" si="91"/>
        <v/>
      </c>
      <c r="AO74" s="242">
        <f t="shared" si="92"/>
        <v>0</v>
      </c>
      <c r="AP74" s="242" t="str">
        <f t="shared" si="93"/>
        <v/>
      </c>
      <c r="AQ74" s="242" t="str">
        <f t="shared" si="94"/>
        <v/>
      </c>
      <c r="AR74" s="252" t="str">
        <f t="shared" si="95"/>
        <v>00</v>
      </c>
      <c r="AS74" s="252">
        <f t="shared" si="96"/>
        <v>0</v>
      </c>
      <c r="AT74" s="274">
        <f t="shared" si="97"/>
        <v>0</v>
      </c>
      <c r="AU74" s="252" t="str">
        <f t="shared" si="98"/>
        <v/>
      </c>
      <c r="AV74" s="252" t="str">
        <f t="shared" si="99"/>
        <v/>
      </c>
      <c r="AW74" s="252" t="str">
        <f t="shared" si="100"/>
        <v>0</v>
      </c>
      <c r="AX74" s="252" t="str">
        <f t="shared" si="101"/>
        <v/>
      </c>
      <c r="AY74" s="252" t="str">
        <f t="shared" si="102"/>
        <v/>
      </c>
      <c r="AZ74" s="252" t="str">
        <f t="shared" si="103"/>
        <v/>
      </c>
      <c r="BA74" s="252" t="str">
        <f t="shared" si="104"/>
        <v>0</v>
      </c>
      <c r="BB74" s="252">
        <f t="shared" si="105"/>
        <v>0</v>
      </c>
      <c r="BC74" s="110" t="str">
        <f>IF(AE74="","",IF(女子種目選択!E74="","""",IF(女子種目選択!E74="コンバインドA",女子種目選択!E74,IF(女子種目選択!E74="コンバインドB",女子種目選択!E74,""))))</f>
        <v/>
      </c>
      <c r="BD74" s="111"/>
      <c r="BE74" s="320" t="str">
        <f t="shared" si="106"/>
        <v/>
      </c>
      <c r="BF74" s="320" t="str">
        <f t="shared" si="107"/>
        <v/>
      </c>
      <c r="BG74" s="321" t="str">
        <f t="shared" si="108"/>
        <v/>
      </c>
      <c r="BH74" s="312" t="str">
        <f t="shared" si="115"/>
        <v/>
      </c>
      <c r="BI74" s="313"/>
      <c r="BJ74" s="99" t="str">
        <f t="shared" si="109"/>
        <v/>
      </c>
      <c r="BK74" s="302" t="e">
        <f t="shared" si="63"/>
        <v>#N/A</v>
      </c>
      <c r="BL74" s="3" t="e">
        <f t="shared" si="64"/>
        <v>#N/A</v>
      </c>
      <c r="BM74" s="302" t="str">
        <f t="shared" si="110"/>
        <v/>
      </c>
      <c r="BN74" s="3" t="str">
        <f t="shared" si="111"/>
        <v/>
      </c>
      <c r="BO74" s="302" t="e">
        <f t="shared" si="65"/>
        <v>#N/A</v>
      </c>
      <c r="BP74" s="3" t="e">
        <f t="shared" si="66"/>
        <v>#N/A</v>
      </c>
      <c r="BQ74" s="302" t="str">
        <f t="shared" si="112"/>
        <v/>
      </c>
      <c r="BT74" s="3"/>
      <c r="BV74" s="358" t="str">
        <f t="shared" si="113"/>
        <v/>
      </c>
      <c r="BW74" s="358" t="str">
        <f t="shared" si="114"/>
        <v/>
      </c>
      <c r="CA74" s="79"/>
      <c r="CB74" s="79"/>
      <c r="CC74" s="179"/>
      <c r="CE74" s="179"/>
      <c r="CG74" s="179"/>
      <c r="CL74" s="74"/>
      <c r="CM74" s="74"/>
      <c r="CY74" s="79"/>
      <c r="CZ74" s="79"/>
      <c r="DA74" s="179"/>
      <c r="DC74" s="179"/>
      <c r="DE74" s="179"/>
      <c r="DJ74" s="74"/>
      <c r="DK74" s="74"/>
    </row>
    <row r="75" spans="2:115">
      <c r="B75" s="70" t="str">
        <f t="shared" si="67"/>
        <v/>
      </c>
      <c r="C75" s="71">
        <v>72</v>
      </c>
      <c r="D75" s="72" t="str">
        <f>女子種目選択!B75</f>
        <v/>
      </c>
      <c r="E75" s="117" t="str">
        <f>女子種目選択!C75</f>
        <v/>
      </c>
      <c r="F75" s="118" t="str">
        <f>女子種目選択!D75</f>
        <v/>
      </c>
      <c r="G75" s="119" t="str">
        <f>IF(女子種目選択!E75="","",IF(女子種目選択!E75="コンバインドA","80mハードル",IF(女子種目選択!E75="コンバインドB","走幅跳",女子種目選択!E75)))</f>
        <v/>
      </c>
      <c r="H75" s="111" t="str">
        <f t="shared" si="61"/>
        <v/>
      </c>
      <c r="I75" s="244"/>
      <c r="J75" s="226" t="str">
        <f t="shared" si="68"/>
        <v/>
      </c>
      <c r="K75" s="245"/>
      <c r="L75" s="228" t="str">
        <f t="shared" si="69"/>
        <v/>
      </c>
      <c r="M75" s="246"/>
      <c r="N75" s="242" t="str">
        <f t="shared" si="70"/>
        <v/>
      </c>
      <c r="O75" s="242">
        <f t="shared" si="71"/>
        <v>0</v>
      </c>
      <c r="P75" s="242" t="str">
        <f t="shared" si="72"/>
        <v/>
      </c>
      <c r="Q75" s="242">
        <f t="shared" si="73"/>
        <v>0</v>
      </c>
      <c r="R75" s="242" t="str">
        <f t="shared" si="74"/>
        <v/>
      </c>
      <c r="S75" s="242" t="str">
        <f t="shared" si="75"/>
        <v/>
      </c>
      <c r="T75" s="252" t="str">
        <f t="shared" si="76"/>
        <v>00</v>
      </c>
      <c r="U75" s="252">
        <f t="shared" si="77"/>
        <v>0</v>
      </c>
      <c r="V75" s="274">
        <f t="shared" si="78"/>
        <v>0</v>
      </c>
      <c r="W75" s="252" t="str">
        <f t="shared" si="79"/>
        <v/>
      </c>
      <c r="X75" s="252" t="str">
        <f t="shared" si="80"/>
        <v/>
      </c>
      <c r="Y75" s="252" t="str">
        <f t="shared" si="81"/>
        <v>0</v>
      </c>
      <c r="Z75" s="252" t="str">
        <f t="shared" si="82"/>
        <v/>
      </c>
      <c r="AA75" s="252" t="str">
        <f t="shared" si="83"/>
        <v/>
      </c>
      <c r="AB75" s="252" t="str">
        <f t="shared" si="84"/>
        <v/>
      </c>
      <c r="AC75" s="252" t="str">
        <f t="shared" si="85"/>
        <v>0</v>
      </c>
      <c r="AD75" s="252">
        <f t="shared" si="86"/>
        <v>0</v>
      </c>
      <c r="AE75" s="110" t="str">
        <f>IF(女子種目選択!E75="","",IF(女子種目選択!E75="コンバインドA","走高跳",IF(女子種目選択!E75="コンバインドB","ジャベリックボール投",IF(女子種目選択!F75="","",女子種目選択!F75))))</f>
        <v/>
      </c>
      <c r="AF75" s="73" t="str">
        <f t="shared" si="62"/>
        <v/>
      </c>
      <c r="AG75" s="244"/>
      <c r="AH75" s="226" t="str">
        <f t="shared" si="87"/>
        <v/>
      </c>
      <c r="AI75" s="245"/>
      <c r="AJ75" s="228" t="str">
        <f t="shared" si="88"/>
        <v/>
      </c>
      <c r="AK75" s="246"/>
      <c r="AL75" s="242" t="str">
        <f t="shared" si="89"/>
        <v/>
      </c>
      <c r="AM75" s="242">
        <f t="shared" si="90"/>
        <v>0</v>
      </c>
      <c r="AN75" s="242" t="str">
        <f t="shared" si="91"/>
        <v/>
      </c>
      <c r="AO75" s="242">
        <f t="shared" si="92"/>
        <v>0</v>
      </c>
      <c r="AP75" s="242" t="str">
        <f t="shared" si="93"/>
        <v/>
      </c>
      <c r="AQ75" s="242" t="str">
        <f t="shared" si="94"/>
        <v/>
      </c>
      <c r="AR75" s="252" t="str">
        <f t="shared" si="95"/>
        <v>00</v>
      </c>
      <c r="AS75" s="252">
        <f t="shared" si="96"/>
        <v>0</v>
      </c>
      <c r="AT75" s="274">
        <f t="shared" si="97"/>
        <v>0</v>
      </c>
      <c r="AU75" s="252" t="str">
        <f t="shared" si="98"/>
        <v/>
      </c>
      <c r="AV75" s="252" t="str">
        <f t="shared" si="99"/>
        <v/>
      </c>
      <c r="AW75" s="252" t="str">
        <f t="shared" si="100"/>
        <v>0</v>
      </c>
      <c r="AX75" s="252" t="str">
        <f t="shared" si="101"/>
        <v/>
      </c>
      <c r="AY75" s="252" t="str">
        <f t="shared" si="102"/>
        <v/>
      </c>
      <c r="AZ75" s="252" t="str">
        <f t="shared" si="103"/>
        <v/>
      </c>
      <c r="BA75" s="252" t="str">
        <f t="shared" si="104"/>
        <v>0</v>
      </c>
      <c r="BB75" s="252">
        <f t="shared" si="105"/>
        <v>0</v>
      </c>
      <c r="BC75" s="110" t="str">
        <f>IF(AE75="","",IF(女子種目選択!E75="","""",IF(女子種目選択!E75="コンバインドA",女子種目選択!E75,IF(女子種目選択!E75="コンバインドB",女子種目選択!E75,""))))</f>
        <v/>
      </c>
      <c r="BD75" s="111"/>
      <c r="BE75" s="320" t="str">
        <f t="shared" si="106"/>
        <v/>
      </c>
      <c r="BF75" s="320" t="str">
        <f t="shared" si="107"/>
        <v/>
      </c>
      <c r="BG75" s="321" t="str">
        <f t="shared" si="108"/>
        <v/>
      </c>
      <c r="BH75" s="312" t="str">
        <f t="shared" si="115"/>
        <v/>
      </c>
      <c r="BI75" s="313"/>
      <c r="BJ75" s="99" t="str">
        <f t="shared" si="109"/>
        <v/>
      </c>
      <c r="BK75" s="302" t="e">
        <f t="shared" si="63"/>
        <v>#N/A</v>
      </c>
      <c r="BL75" s="3" t="e">
        <f t="shared" si="64"/>
        <v>#N/A</v>
      </c>
      <c r="BM75" s="302" t="str">
        <f t="shared" si="110"/>
        <v/>
      </c>
      <c r="BN75" s="3" t="str">
        <f t="shared" si="111"/>
        <v/>
      </c>
      <c r="BO75" s="302" t="e">
        <f t="shared" si="65"/>
        <v>#N/A</v>
      </c>
      <c r="BP75" s="3" t="e">
        <f t="shared" si="66"/>
        <v>#N/A</v>
      </c>
      <c r="BQ75" s="302" t="str">
        <f t="shared" si="112"/>
        <v/>
      </c>
      <c r="BT75" s="3"/>
      <c r="BV75" s="358" t="str">
        <f t="shared" si="113"/>
        <v/>
      </c>
      <c r="BW75" s="358" t="str">
        <f t="shared" si="114"/>
        <v/>
      </c>
      <c r="CA75" s="79"/>
      <c r="CB75" s="79"/>
      <c r="CC75" s="179"/>
      <c r="CE75" s="179"/>
      <c r="CG75" s="179"/>
      <c r="CL75" s="74"/>
      <c r="CM75" s="74"/>
      <c r="CY75" s="79"/>
      <c r="CZ75" s="79"/>
      <c r="DA75" s="179"/>
      <c r="DC75" s="179"/>
      <c r="DE75" s="179"/>
      <c r="DJ75" s="74"/>
      <c r="DK75" s="74"/>
    </row>
    <row r="76" spans="2:115">
      <c r="B76" s="70" t="str">
        <f t="shared" si="67"/>
        <v/>
      </c>
      <c r="C76" s="71">
        <v>73</v>
      </c>
      <c r="D76" s="72" t="str">
        <f>女子種目選択!B76</f>
        <v/>
      </c>
      <c r="E76" s="117" t="str">
        <f>女子種目選択!C76</f>
        <v/>
      </c>
      <c r="F76" s="118" t="str">
        <f>女子種目選択!D76</f>
        <v/>
      </c>
      <c r="G76" s="119" t="str">
        <f>IF(女子種目選択!E76="","",IF(女子種目選択!E76="コンバインドA","80mハードル",IF(女子種目選択!E76="コンバインドB","走幅跳",女子種目選択!E76)))</f>
        <v/>
      </c>
      <c r="H76" s="111" t="str">
        <f t="shared" si="61"/>
        <v/>
      </c>
      <c r="I76" s="244"/>
      <c r="J76" s="226" t="str">
        <f t="shared" si="68"/>
        <v/>
      </c>
      <c r="K76" s="245"/>
      <c r="L76" s="228" t="str">
        <f t="shared" si="69"/>
        <v/>
      </c>
      <c r="M76" s="246"/>
      <c r="N76" s="242" t="str">
        <f t="shared" si="70"/>
        <v/>
      </c>
      <c r="O76" s="242">
        <f t="shared" si="71"/>
        <v>0</v>
      </c>
      <c r="P76" s="242" t="str">
        <f t="shared" si="72"/>
        <v/>
      </c>
      <c r="Q76" s="242">
        <f t="shared" si="73"/>
        <v>0</v>
      </c>
      <c r="R76" s="242" t="str">
        <f t="shared" si="74"/>
        <v/>
      </c>
      <c r="S76" s="242" t="str">
        <f t="shared" si="75"/>
        <v/>
      </c>
      <c r="T76" s="252" t="str">
        <f t="shared" si="76"/>
        <v>00</v>
      </c>
      <c r="U76" s="252">
        <f t="shared" si="77"/>
        <v>0</v>
      </c>
      <c r="V76" s="274">
        <f t="shared" si="78"/>
        <v>0</v>
      </c>
      <c r="W76" s="252" t="str">
        <f t="shared" si="79"/>
        <v/>
      </c>
      <c r="X76" s="252" t="str">
        <f t="shared" si="80"/>
        <v/>
      </c>
      <c r="Y76" s="252" t="str">
        <f t="shared" si="81"/>
        <v>0</v>
      </c>
      <c r="Z76" s="252" t="str">
        <f t="shared" si="82"/>
        <v/>
      </c>
      <c r="AA76" s="252" t="str">
        <f t="shared" si="83"/>
        <v/>
      </c>
      <c r="AB76" s="252" t="str">
        <f t="shared" si="84"/>
        <v/>
      </c>
      <c r="AC76" s="252" t="str">
        <f t="shared" si="85"/>
        <v>0</v>
      </c>
      <c r="AD76" s="252">
        <f t="shared" si="86"/>
        <v>0</v>
      </c>
      <c r="AE76" s="110" t="str">
        <f>IF(女子種目選択!E76="","",IF(女子種目選択!E76="コンバインドA","走高跳",IF(女子種目選択!E76="コンバインドB","ジャベリックボール投",IF(女子種目選択!F76="","",女子種目選択!F76))))</f>
        <v/>
      </c>
      <c r="AF76" s="73" t="str">
        <f t="shared" si="62"/>
        <v/>
      </c>
      <c r="AG76" s="244"/>
      <c r="AH76" s="226" t="str">
        <f t="shared" si="87"/>
        <v/>
      </c>
      <c r="AI76" s="245"/>
      <c r="AJ76" s="228" t="str">
        <f t="shared" si="88"/>
        <v/>
      </c>
      <c r="AK76" s="246"/>
      <c r="AL76" s="242" t="str">
        <f t="shared" si="89"/>
        <v/>
      </c>
      <c r="AM76" s="242">
        <f t="shared" si="90"/>
        <v>0</v>
      </c>
      <c r="AN76" s="242" t="str">
        <f t="shared" si="91"/>
        <v/>
      </c>
      <c r="AO76" s="242">
        <f t="shared" si="92"/>
        <v>0</v>
      </c>
      <c r="AP76" s="242" t="str">
        <f t="shared" si="93"/>
        <v/>
      </c>
      <c r="AQ76" s="242" t="str">
        <f t="shared" si="94"/>
        <v/>
      </c>
      <c r="AR76" s="252" t="str">
        <f t="shared" si="95"/>
        <v>00</v>
      </c>
      <c r="AS76" s="252">
        <f t="shared" si="96"/>
        <v>0</v>
      </c>
      <c r="AT76" s="274">
        <f t="shared" si="97"/>
        <v>0</v>
      </c>
      <c r="AU76" s="252" t="str">
        <f t="shared" si="98"/>
        <v/>
      </c>
      <c r="AV76" s="252" t="str">
        <f t="shared" si="99"/>
        <v/>
      </c>
      <c r="AW76" s="252" t="str">
        <f t="shared" si="100"/>
        <v>0</v>
      </c>
      <c r="AX76" s="252" t="str">
        <f t="shared" si="101"/>
        <v/>
      </c>
      <c r="AY76" s="252" t="str">
        <f t="shared" si="102"/>
        <v/>
      </c>
      <c r="AZ76" s="252" t="str">
        <f t="shared" si="103"/>
        <v/>
      </c>
      <c r="BA76" s="252" t="str">
        <f t="shared" si="104"/>
        <v>0</v>
      </c>
      <c r="BB76" s="252">
        <f t="shared" si="105"/>
        <v>0</v>
      </c>
      <c r="BC76" s="110" t="str">
        <f>IF(AE76="","",IF(女子種目選択!E76="","""",IF(女子種目選択!E76="コンバインドA",女子種目選択!E76,IF(女子種目選択!E76="コンバインドB",女子種目選択!E76,""))))</f>
        <v/>
      </c>
      <c r="BD76" s="111"/>
      <c r="BE76" s="320" t="str">
        <f t="shared" si="106"/>
        <v/>
      </c>
      <c r="BF76" s="320" t="str">
        <f t="shared" si="107"/>
        <v/>
      </c>
      <c r="BG76" s="321" t="str">
        <f t="shared" si="108"/>
        <v/>
      </c>
      <c r="BH76" s="312" t="str">
        <f t="shared" si="115"/>
        <v/>
      </c>
      <c r="BI76" s="313"/>
      <c r="BJ76" s="99" t="str">
        <f t="shared" si="109"/>
        <v/>
      </c>
      <c r="BK76" s="302" t="e">
        <f t="shared" si="63"/>
        <v>#N/A</v>
      </c>
      <c r="BL76" s="3" t="e">
        <f t="shared" si="64"/>
        <v>#N/A</v>
      </c>
      <c r="BM76" s="302" t="str">
        <f t="shared" si="110"/>
        <v/>
      </c>
      <c r="BN76" s="3" t="str">
        <f t="shared" si="111"/>
        <v/>
      </c>
      <c r="BO76" s="302" t="e">
        <f t="shared" si="65"/>
        <v>#N/A</v>
      </c>
      <c r="BP76" s="3" t="e">
        <f t="shared" si="66"/>
        <v>#N/A</v>
      </c>
      <c r="BQ76" s="302" t="str">
        <f t="shared" si="112"/>
        <v/>
      </c>
      <c r="BT76" s="3"/>
      <c r="BV76" s="358" t="str">
        <f t="shared" si="113"/>
        <v/>
      </c>
      <c r="BW76" s="358" t="str">
        <f t="shared" si="114"/>
        <v/>
      </c>
      <c r="CA76" s="79"/>
      <c r="CB76" s="79"/>
      <c r="CC76" s="179"/>
      <c r="CE76" s="179"/>
      <c r="CG76" s="179"/>
      <c r="CL76" s="74"/>
      <c r="CM76" s="74"/>
      <c r="CY76" s="79"/>
      <c r="CZ76" s="79"/>
      <c r="DA76" s="179"/>
      <c r="DC76" s="179"/>
      <c r="DE76" s="179"/>
      <c r="DJ76" s="74"/>
      <c r="DK76" s="74"/>
    </row>
    <row r="77" spans="2:115">
      <c r="B77" s="70" t="str">
        <f t="shared" si="67"/>
        <v/>
      </c>
      <c r="C77" s="71">
        <v>74</v>
      </c>
      <c r="D77" s="72" t="str">
        <f>女子種目選択!B77</f>
        <v/>
      </c>
      <c r="E77" s="117" t="str">
        <f>女子種目選択!C77</f>
        <v/>
      </c>
      <c r="F77" s="118" t="str">
        <f>女子種目選択!D77</f>
        <v/>
      </c>
      <c r="G77" s="119" t="str">
        <f>IF(女子種目選択!E77="","",IF(女子種目選択!E77="コンバインドA","80mハードル",IF(女子種目選択!E77="コンバインドB","走幅跳",女子種目選択!E77)))</f>
        <v/>
      </c>
      <c r="H77" s="111" t="str">
        <f t="shared" si="61"/>
        <v/>
      </c>
      <c r="I77" s="244"/>
      <c r="J77" s="226" t="str">
        <f t="shared" si="68"/>
        <v/>
      </c>
      <c r="K77" s="245"/>
      <c r="L77" s="228" t="str">
        <f t="shared" si="69"/>
        <v/>
      </c>
      <c r="M77" s="246"/>
      <c r="N77" s="242" t="str">
        <f t="shared" si="70"/>
        <v/>
      </c>
      <c r="O77" s="242">
        <f t="shared" si="71"/>
        <v>0</v>
      </c>
      <c r="P77" s="242" t="str">
        <f t="shared" si="72"/>
        <v/>
      </c>
      <c r="Q77" s="242">
        <f t="shared" si="73"/>
        <v>0</v>
      </c>
      <c r="R77" s="242" t="str">
        <f t="shared" si="74"/>
        <v/>
      </c>
      <c r="S77" s="242" t="str">
        <f t="shared" si="75"/>
        <v/>
      </c>
      <c r="T77" s="252" t="str">
        <f t="shared" si="76"/>
        <v>00</v>
      </c>
      <c r="U77" s="252">
        <f t="shared" si="77"/>
        <v>0</v>
      </c>
      <c r="V77" s="274">
        <f t="shared" si="78"/>
        <v>0</v>
      </c>
      <c r="W77" s="252" t="str">
        <f t="shared" si="79"/>
        <v/>
      </c>
      <c r="X77" s="252" t="str">
        <f t="shared" si="80"/>
        <v/>
      </c>
      <c r="Y77" s="252" t="str">
        <f t="shared" si="81"/>
        <v>0</v>
      </c>
      <c r="Z77" s="252" t="str">
        <f t="shared" si="82"/>
        <v/>
      </c>
      <c r="AA77" s="252" t="str">
        <f t="shared" si="83"/>
        <v/>
      </c>
      <c r="AB77" s="252" t="str">
        <f t="shared" si="84"/>
        <v/>
      </c>
      <c r="AC77" s="252" t="str">
        <f t="shared" si="85"/>
        <v>0</v>
      </c>
      <c r="AD77" s="252">
        <f t="shared" si="86"/>
        <v>0</v>
      </c>
      <c r="AE77" s="110" t="str">
        <f>IF(女子種目選択!E77="","",IF(女子種目選択!E77="コンバインドA","走高跳",IF(女子種目選択!E77="コンバインドB","ジャベリックボール投",IF(女子種目選択!F77="","",女子種目選択!F77))))</f>
        <v/>
      </c>
      <c r="AF77" s="73" t="str">
        <f t="shared" si="62"/>
        <v/>
      </c>
      <c r="AG77" s="244"/>
      <c r="AH77" s="226" t="str">
        <f t="shared" si="87"/>
        <v/>
      </c>
      <c r="AI77" s="245"/>
      <c r="AJ77" s="228" t="str">
        <f t="shared" si="88"/>
        <v/>
      </c>
      <c r="AK77" s="246"/>
      <c r="AL77" s="242" t="str">
        <f t="shared" si="89"/>
        <v/>
      </c>
      <c r="AM77" s="242">
        <f t="shared" si="90"/>
        <v>0</v>
      </c>
      <c r="AN77" s="242" t="str">
        <f t="shared" si="91"/>
        <v/>
      </c>
      <c r="AO77" s="242">
        <f t="shared" si="92"/>
        <v>0</v>
      </c>
      <c r="AP77" s="242" t="str">
        <f t="shared" si="93"/>
        <v/>
      </c>
      <c r="AQ77" s="242" t="str">
        <f t="shared" si="94"/>
        <v/>
      </c>
      <c r="AR77" s="252" t="str">
        <f t="shared" si="95"/>
        <v>00</v>
      </c>
      <c r="AS77" s="252">
        <f t="shared" si="96"/>
        <v>0</v>
      </c>
      <c r="AT77" s="274">
        <f t="shared" si="97"/>
        <v>0</v>
      </c>
      <c r="AU77" s="252" t="str">
        <f t="shared" si="98"/>
        <v/>
      </c>
      <c r="AV77" s="252" t="str">
        <f t="shared" si="99"/>
        <v/>
      </c>
      <c r="AW77" s="252" t="str">
        <f t="shared" si="100"/>
        <v>0</v>
      </c>
      <c r="AX77" s="252" t="str">
        <f t="shared" si="101"/>
        <v/>
      </c>
      <c r="AY77" s="252" t="str">
        <f t="shared" si="102"/>
        <v/>
      </c>
      <c r="AZ77" s="252" t="str">
        <f t="shared" si="103"/>
        <v/>
      </c>
      <c r="BA77" s="252" t="str">
        <f t="shared" si="104"/>
        <v>0</v>
      </c>
      <c r="BB77" s="252">
        <f t="shared" si="105"/>
        <v>0</v>
      </c>
      <c r="BC77" s="110" t="str">
        <f>IF(AE77="","",IF(女子種目選択!E77="","""",IF(女子種目選択!E77="コンバインドA",女子種目選択!E77,IF(女子種目選択!E77="コンバインドB",女子種目選択!E77,""))))</f>
        <v/>
      </c>
      <c r="BD77" s="111"/>
      <c r="BE77" s="320" t="str">
        <f t="shared" si="106"/>
        <v/>
      </c>
      <c r="BF77" s="320" t="str">
        <f t="shared" si="107"/>
        <v/>
      </c>
      <c r="BG77" s="321" t="str">
        <f t="shared" si="108"/>
        <v/>
      </c>
      <c r="BH77" s="312" t="str">
        <f t="shared" si="115"/>
        <v/>
      </c>
      <c r="BI77" s="313"/>
      <c r="BJ77" s="99" t="str">
        <f t="shared" si="109"/>
        <v/>
      </c>
      <c r="BK77" s="302" t="e">
        <f t="shared" si="63"/>
        <v>#N/A</v>
      </c>
      <c r="BL77" s="3" t="e">
        <f t="shared" si="64"/>
        <v>#N/A</v>
      </c>
      <c r="BM77" s="302" t="str">
        <f t="shared" si="110"/>
        <v/>
      </c>
      <c r="BN77" s="3" t="str">
        <f t="shared" si="111"/>
        <v/>
      </c>
      <c r="BO77" s="302" t="e">
        <f t="shared" si="65"/>
        <v>#N/A</v>
      </c>
      <c r="BP77" s="3" t="e">
        <f t="shared" si="66"/>
        <v>#N/A</v>
      </c>
      <c r="BQ77" s="302" t="str">
        <f t="shared" si="112"/>
        <v/>
      </c>
      <c r="BT77" s="3"/>
      <c r="BV77" s="358" t="str">
        <f t="shared" si="113"/>
        <v/>
      </c>
      <c r="BW77" s="358" t="str">
        <f t="shared" si="114"/>
        <v/>
      </c>
      <c r="CA77" s="79"/>
      <c r="CB77" s="79"/>
      <c r="CC77" s="179"/>
      <c r="CE77" s="179"/>
      <c r="CG77" s="179"/>
      <c r="CL77" s="74"/>
      <c r="CM77" s="74"/>
      <c r="CY77" s="79"/>
      <c r="CZ77" s="79"/>
      <c r="DA77" s="179"/>
      <c r="DC77" s="179"/>
      <c r="DE77" s="179"/>
      <c r="DJ77" s="74"/>
      <c r="DK77" s="74"/>
    </row>
    <row r="78" spans="2:115">
      <c r="B78" s="70" t="str">
        <f t="shared" si="67"/>
        <v/>
      </c>
      <c r="C78" s="71">
        <v>75</v>
      </c>
      <c r="D78" s="72" t="str">
        <f>女子種目選択!B78</f>
        <v/>
      </c>
      <c r="E78" s="117" t="str">
        <f>女子種目選択!C78</f>
        <v/>
      </c>
      <c r="F78" s="118" t="str">
        <f>女子種目選択!D78</f>
        <v/>
      </c>
      <c r="G78" s="119" t="str">
        <f>IF(女子種目選択!E78="","",IF(女子種目選択!E78="コンバインドA","80mハードル",IF(女子種目選択!E78="コンバインドB","走幅跳",女子種目選択!E78)))</f>
        <v/>
      </c>
      <c r="H78" s="111" t="str">
        <f t="shared" si="61"/>
        <v/>
      </c>
      <c r="I78" s="244"/>
      <c r="J78" s="226" t="str">
        <f t="shared" si="68"/>
        <v/>
      </c>
      <c r="K78" s="245"/>
      <c r="L78" s="228" t="str">
        <f t="shared" si="69"/>
        <v/>
      </c>
      <c r="M78" s="246"/>
      <c r="N78" s="242" t="str">
        <f t="shared" si="70"/>
        <v/>
      </c>
      <c r="O78" s="242">
        <f t="shared" si="71"/>
        <v>0</v>
      </c>
      <c r="P78" s="242" t="str">
        <f t="shared" si="72"/>
        <v/>
      </c>
      <c r="Q78" s="242">
        <f t="shared" si="73"/>
        <v>0</v>
      </c>
      <c r="R78" s="242" t="str">
        <f t="shared" si="74"/>
        <v/>
      </c>
      <c r="S78" s="242" t="str">
        <f t="shared" si="75"/>
        <v/>
      </c>
      <c r="T78" s="252" t="str">
        <f t="shared" si="76"/>
        <v>00</v>
      </c>
      <c r="U78" s="252">
        <f t="shared" si="77"/>
        <v>0</v>
      </c>
      <c r="V78" s="274">
        <f t="shared" si="78"/>
        <v>0</v>
      </c>
      <c r="W78" s="252" t="str">
        <f t="shared" si="79"/>
        <v/>
      </c>
      <c r="X78" s="252" t="str">
        <f t="shared" si="80"/>
        <v/>
      </c>
      <c r="Y78" s="252" t="str">
        <f t="shared" si="81"/>
        <v>0</v>
      </c>
      <c r="Z78" s="252" t="str">
        <f t="shared" si="82"/>
        <v/>
      </c>
      <c r="AA78" s="252" t="str">
        <f t="shared" si="83"/>
        <v/>
      </c>
      <c r="AB78" s="252" t="str">
        <f t="shared" si="84"/>
        <v/>
      </c>
      <c r="AC78" s="252" t="str">
        <f t="shared" si="85"/>
        <v>0</v>
      </c>
      <c r="AD78" s="252">
        <f t="shared" si="86"/>
        <v>0</v>
      </c>
      <c r="AE78" s="110" t="str">
        <f>IF(女子種目選択!E78="","",IF(女子種目選択!E78="コンバインドA","走高跳",IF(女子種目選択!E78="コンバインドB","ジャベリックボール投",IF(女子種目選択!F78="","",女子種目選択!F78))))</f>
        <v/>
      </c>
      <c r="AF78" s="73" t="str">
        <f t="shared" si="62"/>
        <v/>
      </c>
      <c r="AG78" s="244"/>
      <c r="AH78" s="226" t="str">
        <f t="shared" si="87"/>
        <v/>
      </c>
      <c r="AI78" s="245"/>
      <c r="AJ78" s="228" t="str">
        <f t="shared" si="88"/>
        <v/>
      </c>
      <c r="AK78" s="246"/>
      <c r="AL78" s="242" t="str">
        <f t="shared" si="89"/>
        <v/>
      </c>
      <c r="AM78" s="242">
        <f t="shared" si="90"/>
        <v>0</v>
      </c>
      <c r="AN78" s="242" t="str">
        <f t="shared" si="91"/>
        <v/>
      </c>
      <c r="AO78" s="242">
        <f t="shared" si="92"/>
        <v>0</v>
      </c>
      <c r="AP78" s="242" t="str">
        <f t="shared" si="93"/>
        <v/>
      </c>
      <c r="AQ78" s="242" t="str">
        <f t="shared" si="94"/>
        <v/>
      </c>
      <c r="AR78" s="252" t="str">
        <f t="shared" si="95"/>
        <v>00</v>
      </c>
      <c r="AS78" s="252">
        <f t="shared" si="96"/>
        <v>0</v>
      </c>
      <c r="AT78" s="274">
        <f t="shared" si="97"/>
        <v>0</v>
      </c>
      <c r="AU78" s="252" t="str">
        <f t="shared" si="98"/>
        <v/>
      </c>
      <c r="AV78" s="252" t="str">
        <f t="shared" si="99"/>
        <v/>
      </c>
      <c r="AW78" s="252" t="str">
        <f t="shared" si="100"/>
        <v>0</v>
      </c>
      <c r="AX78" s="252" t="str">
        <f t="shared" si="101"/>
        <v/>
      </c>
      <c r="AY78" s="252" t="str">
        <f t="shared" si="102"/>
        <v/>
      </c>
      <c r="AZ78" s="252" t="str">
        <f t="shared" si="103"/>
        <v/>
      </c>
      <c r="BA78" s="252" t="str">
        <f t="shared" si="104"/>
        <v>0</v>
      </c>
      <c r="BB78" s="252">
        <f t="shared" si="105"/>
        <v>0</v>
      </c>
      <c r="BC78" s="110" t="str">
        <f>IF(AE78="","",IF(女子種目選択!E78="","""",IF(女子種目選択!E78="コンバインドA",女子種目選択!E78,IF(女子種目選択!E78="コンバインドB",女子種目選択!E78,""))))</f>
        <v/>
      </c>
      <c r="BD78" s="111"/>
      <c r="BE78" s="320" t="str">
        <f t="shared" si="106"/>
        <v/>
      </c>
      <c r="BF78" s="320" t="str">
        <f t="shared" si="107"/>
        <v/>
      </c>
      <c r="BG78" s="321" t="str">
        <f t="shared" si="108"/>
        <v/>
      </c>
      <c r="BH78" s="312" t="str">
        <f t="shared" si="115"/>
        <v/>
      </c>
      <c r="BI78" s="313"/>
      <c r="BJ78" s="99" t="str">
        <f t="shared" si="109"/>
        <v/>
      </c>
      <c r="BK78" s="302" t="e">
        <f t="shared" si="63"/>
        <v>#N/A</v>
      </c>
      <c r="BL78" s="3" t="e">
        <f t="shared" si="64"/>
        <v>#N/A</v>
      </c>
      <c r="BM78" s="302" t="str">
        <f t="shared" si="110"/>
        <v/>
      </c>
      <c r="BN78" s="3" t="str">
        <f t="shared" si="111"/>
        <v/>
      </c>
      <c r="BO78" s="302" t="e">
        <f t="shared" si="65"/>
        <v>#N/A</v>
      </c>
      <c r="BP78" s="3" t="e">
        <f t="shared" si="66"/>
        <v>#N/A</v>
      </c>
      <c r="BQ78" s="302" t="str">
        <f t="shared" si="112"/>
        <v/>
      </c>
      <c r="BT78" s="3"/>
      <c r="BV78" s="358" t="str">
        <f t="shared" si="113"/>
        <v/>
      </c>
      <c r="BW78" s="358" t="str">
        <f t="shared" si="114"/>
        <v/>
      </c>
      <c r="CA78" s="79"/>
      <c r="CB78" s="79"/>
      <c r="CC78" s="179"/>
      <c r="CE78" s="179"/>
      <c r="CG78" s="179"/>
      <c r="CL78" s="74"/>
      <c r="CM78" s="74"/>
      <c r="CY78" s="79"/>
      <c r="CZ78" s="79"/>
      <c r="DA78" s="179"/>
      <c r="DC78" s="179"/>
      <c r="DE78" s="179"/>
      <c r="DJ78" s="74"/>
      <c r="DK78" s="74"/>
    </row>
    <row r="79" spans="2:115">
      <c r="B79" s="70" t="str">
        <f t="shared" si="67"/>
        <v/>
      </c>
      <c r="C79" s="71">
        <v>76</v>
      </c>
      <c r="D79" s="72" t="str">
        <f>女子種目選択!B79</f>
        <v/>
      </c>
      <c r="E79" s="117" t="str">
        <f>女子種目選択!C79</f>
        <v/>
      </c>
      <c r="F79" s="118" t="str">
        <f>女子種目選択!D79</f>
        <v/>
      </c>
      <c r="G79" s="119" t="str">
        <f>IF(女子種目選択!E79="","",IF(女子種目選択!E79="コンバインドA","80mハードル",IF(女子種目選択!E79="コンバインドB","走幅跳",女子種目選択!E79)))</f>
        <v/>
      </c>
      <c r="H79" s="111" t="str">
        <f t="shared" si="61"/>
        <v/>
      </c>
      <c r="I79" s="244"/>
      <c r="J79" s="226" t="str">
        <f t="shared" si="68"/>
        <v/>
      </c>
      <c r="K79" s="245"/>
      <c r="L79" s="228" t="str">
        <f t="shared" si="69"/>
        <v/>
      </c>
      <c r="M79" s="246"/>
      <c r="N79" s="242" t="str">
        <f t="shared" si="70"/>
        <v/>
      </c>
      <c r="O79" s="242">
        <f t="shared" si="71"/>
        <v>0</v>
      </c>
      <c r="P79" s="242" t="str">
        <f t="shared" si="72"/>
        <v/>
      </c>
      <c r="Q79" s="242">
        <f t="shared" si="73"/>
        <v>0</v>
      </c>
      <c r="R79" s="242" t="str">
        <f t="shared" si="74"/>
        <v/>
      </c>
      <c r="S79" s="242" t="str">
        <f t="shared" si="75"/>
        <v/>
      </c>
      <c r="T79" s="252" t="str">
        <f t="shared" si="76"/>
        <v>00</v>
      </c>
      <c r="U79" s="252">
        <f t="shared" si="77"/>
        <v>0</v>
      </c>
      <c r="V79" s="274">
        <f t="shared" si="78"/>
        <v>0</v>
      </c>
      <c r="W79" s="252" t="str">
        <f t="shared" si="79"/>
        <v/>
      </c>
      <c r="X79" s="252" t="str">
        <f t="shared" si="80"/>
        <v/>
      </c>
      <c r="Y79" s="252" t="str">
        <f t="shared" si="81"/>
        <v>0</v>
      </c>
      <c r="Z79" s="252" t="str">
        <f t="shared" si="82"/>
        <v/>
      </c>
      <c r="AA79" s="252" t="str">
        <f t="shared" si="83"/>
        <v/>
      </c>
      <c r="AB79" s="252" t="str">
        <f t="shared" si="84"/>
        <v/>
      </c>
      <c r="AC79" s="252" t="str">
        <f t="shared" si="85"/>
        <v>0</v>
      </c>
      <c r="AD79" s="252">
        <f t="shared" si="86"/>
        <v>0</v>
      </c>
      <c r="AE79" s="110" t="str">
        <f>IF(女子種目選択!E79="","",IF(女子種目選択!E79="コンバインドA","走高跳",IF(女子種目選択!E79="コンバインドB","ジャベリックボール投",IF(女子種目選択!F79="","",女子種目選択!F79))))</f>
        <v/>
      </c>
      <c r="AF79" s="73" t="str">
        <f t="shared" si="62"/>
        <v/>
      </c>
      <c r="AG79" s="244"/>
      <c r="AH79" s="226" t="str">
        <f t="shared" si="87"/>
        <v/>
      </c>
      <c r="AI79" s="245"/>
      <c r="AJ79" s="228" t="str">
        <f t="shared" si="88"/>
        <v/>
      </c>
      <c r="AK79" s="246"/>
      <c r="AL79" s="242" t="str">
        <f t="shared" si="89"/>
        <v/>
      </c>
      <c r="AM79" s="242">
        <f t="shared" si="90"/>
        <v>0</v>
      </c>
      <c r="AN79" s="242" t="str">
        <f t="shared" si="91"/>
        <v/>
      </c>
      <c r="AO79" s="242">
        <f t="shared" si="92"/>
        <v>0</v>
      </c>
      <c r="AP79" s="242" t="str">
        <f t="shared" si="93"/>
        <v/>
      </c>
      <c r="AQ79" s="242" t="str">
        <f t="shared" si="94"/>
        <v/>
      </c>
      <c r="AR79" s="252" t="str">
        <f t="shared" si="95"/>
        <v>00</v>
      </c>
      <c r="AS79" s="252">
        <f t="shared" si="96"/>
        <v>0</v>
      </c>
      <c r="AT79" s="274">
        <f t="shared" si="97"/>
        <v>0</v>
      </c>
      <c r="AU79" s="252" t="str">
        <f t="shared" si="98"/>
        <v/>
      </c>
      <c r="AV79" s="252" t="str">
        <f t="shared" si="99"/>
        <v/>
      </c>
      <c r="AW79" s="252" t="str">
        <f t="shared" si="100"/>
        <v>0</v>
      </c>
      <c r="AX79" s="252" t="str">
        <f t="shared" si="101"/>
        <v/>
      </c>
      <c r="AY79" s="252" t="str">
        <f t="shared" si="102"/>
        <v/>
      </c>
      <c r="AZ79" s="252" t="str">
        <f t="shared" si="103"/>
        <v/>
      </c>
      <c r="BA79" s="252" t="str">
        <f t="shared" si="104"/>
        <v>0</v>
      </c>
      <c r="BB79" s="252">
        <f t="shared" si="105"/>
        <v>0</v>
      </c>
      <c r="BC79" s="110" t="str">
        <f>IF(AE79="","",IF(女子種目選択!E79="","""",IF(女子種目選択!E79="コンバインドA",女子種目選択!E79,IF(女子種目選択!E79="コンバインドB",女子種目選択!E79,""))))</f>
        <v/>
      </c>
      <c r="BD79" s="111"/>
      <c r="BE79" s="320" t="str">
        <f t="shared" si="106"/>
        <v/>
      </c>
      <c r="BF79" s="320" t="str">
        <f t="shared" si="107"/>
        <v/>
      </c>
      <c r="BG79" s="321" t="str">
        <f t="shared" si="108"/>
        <v/>
      </c>
      <c r="BH79" s="312" t="str">
        <f t="shared" si="115"/>
        <v/>
      </c>
      <c r="BI79" s="313"/>
      <c r="BJ79" s="99" t="str">
        <f t="shared" si="109"/>
        <v/>
      </c>
      <c r="BK79" s="302" t="e">
        <f t="shared" si="63"/>
        <v>#N/A</v>
      </c>
      <c r="BL79" s="3" t="e">
        <f t="shared" si="64"/>
        <v>#N/A</v>
      </c>
      <c r="BM79" s="302" t="str">
        <f t="shared" si="110"/>
        <v/>
      </c>
      <c r="BN79" s="3" t="str">
        <f t="shared" si="111"/>
        <v/>
      </c>
      <c r="BO79" s="302" t="e">
        <f t="shared" si="65"/>
        <v>#N/A</v>
      </c>
      <c r="BP79" s="3" t="e">
        <f t="shared" si="66"/>
        <v>#N/A</v>
      </c>
      <c r="BQ79" s="302" t="str">
        <f t="shared" si="112"/>
        <v/>
      </c>
      <c r="BT79" s="3"/>
      <c r="BV79" s="358" t="str">
        <f t="shared" si="113"/>
        <v/>
      </c>
      <c r="BW79" s="358" t="str">
        <f t="shared" si="114"/>
        <v/>
      </c>
      <c r="CA79" s="79"/>
      <c r="CB79" s="79"/>
      <c r="CC79" s="179"/>
      <c r="CE79" s="179"/>
      <c r="CG79" s="179"/>
      <c r="CL79" s="74"/>
      <c r="CM79" s="74"/>
      <c r="CY79" s="79"/>
      <c r="CZ79" s="79"/>
      <c r="DA79" s="179"/>
      <c r="DC79" s="179"/>
      <c r="DE79" s="179"/>
      <c r="DJ79" s="74"/>
      <c r="DK79" s="74"/>
    </row>
    <row r="80" spans="2:115">
      <c r="B80" s="70" t="str">
        <f t="shared" si="67"/>
        <v/>
      </c>
      <c r="C80" s="71">
        <v>77</v>
      </c>
      <c r="D80" s="72" t="str">
        <f>女子種目選択!B80</f>
        <v/>
      </c>
      <c r="E80" s="117" t="str">
        <f>女子種目選択!C80</f>
        <v/>
      </c>
      <c r="F80" s="118" t="str">
        <f>女子種目選択!D80</f>
        <v/>
      </c>
      <c r="G80" s="119" t="str">
        <f>IF(女子種目選択!E80="","",IF(女子種目選択!E80="コンバインドA","80mハードル",IF(女子種目選択!E80="コンバインドB","走幅跳",女子種目選択!E80)))</f>
        <v/>
      </c>
      <c r="H80" s="111" t="str">
        <f t="shared" si="61"/>
        <v/>
      </c>
      <c r="I80" s="244"/>
      <c r="J80" s="226" t="str">
        <f t="shared" si="68"/>
        <v/>
      </c>
      <c r="K80" s="245"/>
      <c r="L80" s="228" t="str">
        <f t="shared" si="69"/>
        <v/>
      </c>
      <c r="M80" s="246"/>
      <c r="N80" s="242" t="str">
        <f t="shared" si="70"/>
        <v/>
      </c>
      <c r="O80" s="242">
        <f t="shared" si="71"/>
        <v>0</v>
      </c>
      <c r="P80" s="242" t="str">
        <f t="shared" si="72"/>
        <v/>
      </c>
      <c r="Q80" s="242">
        <f t="shared" si="73"/>
        <v>0</v>
      </c>
      <c r="R80" s="242" t="str">
        <f t="shared" si="74"/>
        <v/>
      </c>
      <c r="S80" s="242" t="str">
        <f t="shared" si="75"/>
        <v/>
      </c>
      <c r="T80" s="252" t="str">
        <f t="shared" si="76"/>
        <v>00</v>
      </c>
      <c r="U80" s="252">
        <f t="shared" si="77"/>
        <v>0</v>
      </c>
      <c r="V80" s="274">
        <f t="shared" si="78"/>
        <v>0</v>
      </c>
      <c r="W80" s="252" t="str">
        <f t="shared" si="79"/>
        <v/>
      </c>
      <c r="X80" s="252" t="str">
        <f t="shared" si="80"/>
        <v/>
      </c>
      <c r="Y80" s="252" t="str">
        <f t="shared" si="81"/>
        <v>0</v>
      </c>
      <c r="Z80" s="252" t="str">
        <f t="shared" si="82"/>
        <v/>
      </c>
      <c r="AA80" s="252" t="str">
        <f t="shared" si="83"/>
        <v/>
      </c>
      <c r="AB80" s="252" t="str">
        <f t="shared" si="84"/>
        <v/>
      </c>
      <c r="AC80" s="252" t="str">
        <f t="shared" si="85"/>
        <v>0</v>
      </c>
      <c r="AD80" s="252">
        <f t="shared" si="86"/>
        <v>0</v>
      </c>
      <c r="AE80" s="110" t="str">
        <f>IF(女子種目選択!E80="","",IF(女子種目選択!E80="コンバインドA","走高跳",IF(女子種目選択!E80="コンバインドB","ジャベリックボール投",IF(女子種目選択!F80="","",女子種目選択!F80))))</f>
        <v/>
      </c>
      <c r="AF80" s="73" t="str">
        <f t="shared" si="62"/>
        <v/>
      </c>
      <c r="AG80" s="244"/>
      <c r="AH80" s="226" t="str">
        <f t="shared" si="87"/>
        <v/>
      </c>
      <c r="AI80" s="245"/>
      <c r="AJ80" s="228" t="str">
        <f t="shared" si="88"/>
        <v/>
      </c>
      <c r="AK80" s="246"/>
      <c r="AL80" s="242" t="str">
        <f t="shared" si="89"/>
        <v/>
      </c>
      <c r="AM80" s="242">
        <f t="shared" si="90"/>
        <v>0</v>
      </c>
      <c r="AN80" s="242" t="str">
        <f t="shared" si="91"/>
        <v/>
      </c>
      <c r="AO80" s="242">
        <f t="shared" si="92"/>
        <v>0</v>
      </c>
      <c r="AP80" s="242" t="str">
        <f t="shared" si="93"/>
        <v/>
      </c>
      <c r="AQ80" s="242" t="str">
        <f t="shared" si="94"/>
        <v/>
      </c>
      <c r="AR80" s="252" t="str">
        <f t="shared" si="95"/>
        <v>00</v>
      </c>
      <c r="AS80" s="252">
        <f t="shared" si="96"/>
        <v>0</v>
      </c>
      <c r="AT80" s="274">
        <f t="shared" si="97"/>
        <v>0</v>
      </c>
      <c r="AU80" s="252" t="str">
        <f t="shared" si="98"/>
        <v/>
      </c>
      <c r="AV80" s="252" t="str">
        <f t="shared" si="99"/>
        <v/>
      </c>
      <c r="AW80" s="252" t="str">
        <f t="shared" si="100"/>
        <v>0</v>
      </c>
      <c r="AX80" s="252" t="str">
        <f t="shared" si="101"/>
        <v/>
      </c>
      <c r="AY80" s="252" t="str">
        <f t="shared" si="102"/>
        <v/>
      </c>
      <c r="AZ80" s="252" t="str">
        <f t="shared" si="103"/>
        <v/>
      </c>
      <c r="BA80" s="252" t="str">
        <f t="shared" si="104"/>
        <v>0</v>
      </c>
      <c r="BB80" s="252">
        <f t="shared" si="105"/>
        <v>0</v>
      </c>
      <c r="BC80" s="110" t="str">
        <f>IF(AE80="","",IF(女子種目選択!E80="","""",IF(女子種目選択!E80="コンバインドA",女子種目選択!E80,IF(女子種目選択!E80="コンバインドB",女子種目選択!E80,""))))</f>
        <v/>
      </c>
      <c r="BD80" s="111"/>
      <c r="BE80" s="320" t="str">
        <f t="shared" si="106"/>
        <v/>
      </c>
      <c r="BF80" s="320" t="str">
        <f t="shared" si="107"/>
        <v/>
      </c>
      <c r="BG80" s="321" t="str">
        <f t="shared" si="108"/>
        <v/>
      </c>
      <c r="BH80" s="312" t="str">
        <f t="shared" si="115"/>
        <v/>
      </c>
      <c r="BI80" s="313"/>
      <c r="BJ80" s="99" t="str">
        <f t="shared" si="109"/>
        <v/>
      </c>
      <c r="BK80" s="302" t="e">
        <f t="shared" si="63"/>
        <v>#N/A</v>
      </c>
      <c r="BL80" s="3" t="e">
        <f t="shared" si="64"/>
        <v>#N/A</v>
      </c>
      <c r="BM80" s="302" t="str">
        <f t="shared" si="110"/>
        <v/>
      </c>
      <c r="BN80" s="3" t="str">
        <f t="shared" si="111"/>
        <v/>
      </c>
      <c r="BO80" s="302" t="e">
        <f t="shared" si="65"/>
        <v>#N/A</v>
      </c>
      <c r="BP80" s="3" t="e">
        <f t="shared" si="66"/>
        <v>#N/A</v>
      </c>
      <c r="BQ80" s="302" t="str">
        <f t="shared" si="112"/>
        <v/>
      </c>
      <c r="BT80" s="3"/>
      <c r="BV80" s="358" t="str">
        <f t="shared" si="113"/>
        <v/>
      </c>
      <c r="BW80" s="358" t="str">
        <f t="shared" si="114"/>
        <v/>
      </c>
      <c r="CA80" s="79"/>
      <c r="CB80" s="79"/>
      <c r="CC80" s="179"/>
      <c r="CE80" s="179"/>
      <c r="CG80" s="179"/>
      <c r="CL80" s="74"/>
      <c r="CM80" s="74"/>
      <c r="CY80" s="79"/>
      <c r="CZ80" s="79"/>
      <c r="DA80" s="179"/>
      <c r="DC80" s="179"/>
      <c r="DE80" s="179"/>
      <c r="DJ80" s="74"/>
      <c r="DK80" s="74"/>
    </row>
    <row r="81" spans="2:115">
      <c r="B81" s="70" t="str">
        <f t="shared" si="67"/>
        <v/>
      </c>
      <c r="C81" s="71">
        <v>78</v>
      </c>
      <c r="D81" s="72" t="str">
        <f>女子種目選択!B81</f>
        <v/>
      </c>
      <c r="E81" s="117" t="str">
        <f>女子種目選択!C81</f>
        <v/>
      </c>
      <c r="F81" s="118" t="str">
        <f>女子種目選択!D81</f>
        <v/>
      </c>
      <c r="G81" s="119" t="str">
        <f>IF(女子種目選択!E81="","",IF(女子種目選択!E81="コンバインドA","80mハードル",IF(女子種目選択!E81="コンバインドB","走幅跳",女子種目選択!E81)))</f>
        <v/>
      </c>
      <c r="H81" s="111" t="str">
        <f t="shared" si="61"/>
        <v/>
      </c>
      <c r="I81" s="244"/>
      <c r="J81" s="226" t="str">
        <f t="shared" si="68"/>
        <v/>
      </c>
      <c r="K81" s="245"/>
      <c r="L81" s="228" t="str">
        <f t="shared" si="69"/>
        <v/>
      </c>
      <c r="M81" s="246"/>
      <c r="N81" s="242" t="str">
        <f t="shared" si="70"/>
        <v/>
      </c>
      <c r="O81" s="242">
        <f t="shared" si="71"/>
        <v>0</v>
      </c>
      <c r="P81" s="242" t="str">
        <f t="shared" si="72"/>
        <v/>
      </c>
      <c r="Q81" s="242">
        <f t="shared" si="73"/>
        <v>0</v>
      </c>
      <c r="R81" s="242" t="str">
        <f t="shared" si="74"/>
        <v/>
      </c>
      <c r="S81" s="242" t="str">
        <f t="shared" si="75"/>
        <v/>
      </c>
      <c r="T81" s="252" t="str">
        <f t="shared" si="76"/>
        <v>00</v>
      </c>
      <c r="U81" s="252">
        <f t="shared" si="77"/>
        <v>0</v>
      </c>
      <c r="V81" s="274">
        <f t="shared" si="78"/>
        <v>0</v>
      </c>
      <c r="W81" s="252" t="str">
        <f t="shared" si="79"/>
        <v/>
      </c>
      <c r="X81" s="252" t="str">
        <f t="shared" si="80"/>
        <v/>
      </c>
      <c r="Y81" s="252" t="str">
        <f t="shared" si="81"/>
        <v>0</v>
      </c>
      <c r="Z81" s="252" t="str">
        <f t="shared" si="82"/>
        <v/>
      </c>
      <c r="AA81" s="252" t="str">
        <f t="shared" si="83"/>
        <v/>
      </c>
      <c r="AB81" s="252" t="str">
        <f t="shared" si="84"/>
        <v/>
      </c>
      <c r="AC81" s="252" t="str">
        <f t="shared" si="85"/>
        <v>0</v>
      </c>
      <c r="AD81" s="252">
        <f t="shared" si="86"/>
        <v>0</v>
      </c>
      <c r="AE81" s="110" t="str">
        <f>IF(女子種目選択!E81="","",IF(女子種目選択!E81="コンバインドA","走高跳",IF(女子種目選択!E81="コンバインドB","ジャベリックボール投",IF(女子種目選択!F81="","",女子種目選択!F81))))</f>
        <v/>
      </c>
      <c r="AF81" s="73" t="str">
        <f t="shared" si="62"/>
        <v/>
      </c>
      <c r="AG81" s="244"/>
      <c r="AH81" s="226" t="str">
        <f t="shared" si="87"/>
        <v/>
      </c>
      <c r="AI81" s="245"/>
      <c r="AJ81" s="228" t="str">
        <f t="shared" si="88"/>
        <v/>
      </c>
      <c r="AK81" s="246"/>
      <c r="AL81" s="242" t="str">
        <f t="shared" si="89"/>
        <v/>
      </c>
      <c r="AM81" s="242">
        <f t="shared" si="90"/>
        <v>0</v>
      </c>
      <c r="AN81" s="242" t="str">
        <f t="shared" si="91"/>
        <v/>
      </c>
      <c r="AO81" s="242">
        <f t="shared" si="92"/>
        <v>0</v>
      </c>
      <c r="AP81" s="242" t="str">
        <f t="shared" si="93"/>
        <v/>
      </c>
      <c r="AQ81" s="242" t="str">
        <f t="shared" si="94"/>
        <v/>
      </c>
      <c r="AR81" s="252" t="str">
        <f t="shared" si="95"/>
        <v>00</v>
      </c>
      <c r="AS81" s="252">
        <f t="shared" si="96"/>
        <v>0</v>
      </c>
      <c r="AT81" s="274">
        <f t="shared" si="97"/>
        <v>0</v>
      </c>
      <c r="AU81" s="252" t="str">
        <f t="shared" si="98"/>
        <v/>
      </c>
      <c r="AV81" s="252" t="str">
        <f t="shared" si="99"/>
        <v/>
      </c>
      <c r="AW81" s="252" t="str">
        <f t="shared" si="100"/>
        <v>0</v>
      </c>
      <c r="AX81" s="252" t="str">
        <f t="shared" si="101"/>
        <v/>
      </c>
      <c r="AY81" s="252" t="str">
        <f t="shared" si="102"/>
        <v/>
      </c>
      <c r="AZ81" s="252" t="str">
        <f t="shared" si="103"/>
        <v/>
      </c>
      <c r="BA81" s="252" t="str">
        <f t="shared" si="104"/>
        <v>0</v>
      </c>
      <c r="BB81" s="252">
        <f t="shared" si="105"/>
        <v>0</v>
      </c>
      <c r="BC81" s="110" t="str">
        <f>IF(AE81="","",IF(女子種目選択!E81="","""",IF(女子種目選択!E81="コンバインドA",女子種目選択!E81,IF(女子種目選択!E81="コンバインドB",女子種目選択!E81,""))))</f>
        <v/>
      </c>
      <c r="BD81" s="111"/>
      <c r="BE81" s="320" t="str">
        <f t="shared" si="106"/>
        <v/>
      </c>
      <c r="BF81" s="320" t="str">
        <f t="shared" si="107"/>
        <v/>
      </c>
      <c r="BG81" s="321" t="str">
        <f t="shared" si="108"/>
        <v/>
      </c>
      <c r="BH81" s="312" t="str">
        <f t="shared" si="115"/>
        <v/>
      </c>
      <c r="BI81" s="313"/>
      <c r="BJ81" s="99" t="str">
        <f t="shared" si="109"/>
        <v/>
      </c>
      <c r="BK81" s="302" t="e">
        <f t="shared" si="63"/>
        <v>#N/A</v>
      </c>
      <c r="BL81" s="3" t="e">
        <f t="shared" si="64"/>
        <v>#N/A</v>
      </c>
      <c r="BM81" s="302" t="str">
        <f t="shared" si="110"/>
        <v/>
      </c>
      <c r="BN81" s="3" t="str">
        <f t="shared" si="111"/>
        <v/>
      </c>
      <c r="BO81" s="302" t="e">
        <f t="shared" si="65"/>
        <v>#N/A</v>
      </c>
      <c r="BP81" s="3" t="e">
        <f t="shared" si="66"/>
        <v>#N/A</v>
      </c>
      <c r="BQ81" s="302" t="str">
        <f t="shared" si="112"/>
        <v/>
      </c>
      <c r="BT81" s="3"/>
      <c r="BV81" s="358" t="str">
        <f t="shared" si="113"/>
        <v/>
      </c>
      <c r="BW81" s="358" t="str">
        <f t="shared" si="114"/>
        <v/>
      </c>
      <c r="CA81" s="79"/>
      <c r="CB81" s="79"/>
      <c r="CC81" s="179"/>
      <c r="CE81" s="179"/>
      <c r="CG81" s="179"/>
      <c r="CL81" s="74"/>
      <c r="CM81" s="74"/>
      <c r="CY81" s="79"/>
      <c r="CZ81" s="79"/>
      <c r="DA81" s="179"/>
      <c r="DC81" s="179"/>
      <c r="DE81" s="179"/>
      <c r="DJ81" s="74"/>
      <c r="DK81" s="74"/>
    </row>
    <row r="82" spans="2:115">
      <c r="B82" s="70" t="str">
        <f t="shared" si="67"/>
        <v/>
      </c>
      <c r="C82" s="71">
        <v>79</v>
      </c>
      <c r="D82" s="72" t="str">
        <f>女子種目選択!B82</f>
        <v/>
      </c>
      <c r="E82" s="117" t="str">
        <f>女子種目選択!C82</f>
        <v/>
      </c>
      <c r="F82" s="118" t="str">
        <f>女子種目選択!D82</f>
        <v/>
      </c>
      <c r="G82" s="119" t="str">
        <f>IF(女子種目選択!E82="","",IF(女子種目選択!E82="コンバインドA","80mハードル",IF(女子種目選択!E82="コンバインドB","走幅跳",女子種目選択!E82)))</f>
        <v/>
      </c>
      <c r="H82" s="111" t="str">
        <f t="shared" si="61"/>
        <v/>
      </c>
      <c r="I82" s="244"/>
      <c r="J82" s="226" t="str">
        <f t="shared" si="68"/>
        <v/>
      </c>
      <c r="K82" s="245"/>
      <c r="L82" s="228" t="str">
        <f t="shared" si="69"/>
        <v/>
      </c>
      <c r="M82" s="246"/>
      <c r="N82" s="242" t="str">
        <f t="shared" si="70"/>
        <v/>
      </c>
      <c r="O82" s="242">
        <f t="shared" si="71"/>
        <v>0</v>
      </c>
      <c r="P82" s="242" t="str">
        <f t="shared" si="72"/>
        <v/>
      </c>
      <c r="Q82" s="242">
        <f t="shared" si="73"/>
        <v>0</v>
      </c>
      <c r="R82" s="242" t="str">
        <f t="shared" si="74"/>
        <v/>
      </c>
      <c r="S82" s="242" t="str">
        <f t="shared" si="75"/>
        <v/>
      </c>
      <c r="T82" s="252" t="str">
        <f t="shared" si="76"/>
        <v>00</v>
      </c>
      <c r="U82" s="252">
        <f t="shared" si="77"/>
        <v>0</v>
      </c>
      <c r="V82" s="274">
        <f t="shared" si="78"/>
        <v>0</v>
      </c>
      <c r="W82" s="252" t="str">
        <f t="shared" si="79"/>
        <v/>
      </c>
      <c r="X82" s="252" t="str">
        <f t="shared" si="80"/>
        <v/>
      </c>
      <c r="Y82" s="252" t="str">
        <f t="shared" si="81"/>
        <v>0</v>
      </c>
      <c r="Z82" s="252" t="str">
        <f t="shared" si="82"/>
        <v/>
      </c>
      <c r="AA82" s="252" t="str">
        <f t="shared" si="83"/>
        <v/>
      </c>
      <c r="AB82" s="252" t="str">
        <f t="shared" si="84"/>
        <v/>
      </c>
      <c r="AC82" s="252" t="str">
        <f t="shared" si="85"/>
        <v>0</v>
      </c>
      <c r="AD82" s="252">
        <f t="shared" si="86"/>
        <v>0</v>
      </c>
      <c r="AE82" s="110" t="str">
        <f>IF(女子種目選択!E82="","",IF(女子種目選択!E82="コンバインドA","走高跳",IF(女子種目選択!E82="コンバインドB","ジャベリックボール投",IF(女子種目選択!F82="","",女子種目選択!F82))))</f>
        <v/>
      </c>
      <c r="AF82" s="73" t="str">
        <f t="shared" si="62"/>
        <v/>
      </c>
      <c r="AG82" s="244"/>
      <c r="AH82" s="226" t="str">
        <f t="shared" si="87"/>
        <v/>
      </c>
      <c r="AI82" s="245"/>
      <c r="AJ82" s="228" t="str">
        <f t="shared" si="88"/>
        <v/>
      </c>
      <c r="AK82" s="246"/>
      <c r="AL82" s="242" t="str">
        <f t="shared" si="89"/>
        <v/>
      </c>
      <c r="AM82" s="242">
        <f t="shared" si="90"/>
        <v>0</v>
      </c>
      <c r="AN82" s="242" t="str">
        <f t="shared" si="91"/>
        <v/>
      </c>
      <c r="AO82" s="242">
        <f t="shared" si="92"/>
        <v>0</v>
      </c>
      <c r="AP82" s="242" t="str">
        <f t="shared" si="93"/>
        <v/>
      </c>
      <c r="AQ82" s="242" t="str">
        <f t="shared" si="94"/>
        <v/>
      </c>
      <c r="AR82" s="252" t="str">
        <f t="shared" si="95"/>
        <v>00</v>
      </c>
      <c r="AS82" s="252">
        <f t="shared" si="96"/>
        <v>0</v>
      </c>
      <c r="AT82" s="274">
        <f t="shared" si="97"/>
        <v>0</v>
      </c>
      <c r="AU82" s="252" t="str">
        <f t="shared" si="98"/>
        <v/>
      </c>
      <c r="AV82" s="252" t="str">
        <f t="shared" si="99"/>
        <v/>
      </c>
      <c r="AW82" s="252" t="str">
        <f t="shared" si="100"/>
        <v>0</v>
      </c>
      <c r="AX82" s="252" t="str">
        <f t="shared" si="101"/>
        <v/>
      </c>
      <c r="AY82" s="252" t="str">
        <f t="shared" si="102"/>
        <v/>
      </c>
      <c r="AZ82" s="252" t="str">
        <f t="shared" si="103"/>
        <v/>
      </c>
      <c r="BA82" s="252" t="str">
        <f t="shared" si="104"/>
        <v>0</v>
      </c>
      <c r="BB82" s="252">
        <f t="shared" si="105"/>
        <v>0</v>
      </c>
      <c r="BC82" s="110" t="str">
        <f>IF(AE82="","",IF(女子種目選択!E82="","""",IF(女子種目選択!E82="コンバインドA",女子種目選択!E82,IF(女子種目選択!E82="コンバインドB",女子種目選択!E82,""))))</f>
        <v/>
      </c>
      <c r="BD82" s="111"/>
      <c r="BE82" s="320" t="str">
        <f t="shared" si="106"/>
        <v/>
      </c>
      <c r="BF82" s="320" t="str">
        <f t="shared" si="107"/>
        <v/>
      </c>
      <c r="BG82" s="321" t="str">
        <f t="shared" si="108"/>
        <v/>
      </c>
      <c r="BH82" s="312" t="str">
        <f t="shared" si="115"/>
        <v/>
      </c>
      <c r="BI82" s="313"/>
      <c r="BJ82" s="99" t="str">
        <f t="shared" si="109"/>
        <v/>
      </c>
      <c r="BK82" s="302" t="e">
        <f t="shared" si="63"/>
        <v>#N/A</v>
      </c>
      <c r="BL82" s="3" t="e">
        <f t="shared" si="64"/>
        <v>#N/A</v>
      </c>
      <c r="BM82" s="302" t="str">
        <f t="shared" si="110"/>
        <v/>
      </c>
      <c r="BN82" s="3" t="str">
        <f t="shared" si="111"/>
        <v/>
      </c>
      <c r="BO82" s="302" t="e">
        <f t="shared" si="65"/>
        <v>#N/A</v>
      </c>
      <c r="BP82" s="3" t="e">
        <f t="shared" si="66"/>
        <v>#N/A</v>
      </c>
      <c r="BQ82" s="302" t="str">
        <f t="shared" si="112"/>
        <v/>
      </c>
      <c r="BT82" s="3"/>
      <c r="BV82" s="358" t="str">
        <f t="shared" si="113"/>
        <v/>
      </c>
      <c r="BW82" s="358" t="str">
        <f t="shared" si="114"/>
        <v/>
      </c>
      <c r="CA82" s="79"/>
      <c r="CB82" s="79"/>
      <c r="CC82" s="179"/>
      <c r="CE82" s="179"/>
      <c r="CG82" s="179"/>
      <c r="CL82" s="74"/>
      <c r="CM82" s="74"/>
      <c r="CY82" s="79"/>
      <c r="CZ82" s="79"/>
      <c r="DA82" s="179"/>
      <c r="DC82" s="179"/>
      <c r="DE82" s="179"/>
      <c r="DJ82" s="74"/>
      <c r="DK82" s="74"/>
    </row>
    <row r="83" spans="2:115">
      <c r="B83" s="70" t="str">
        <f t="shared" si="67"/>
        <v/>
      </c>
      <c r="C83" s="71">
        <v>80</v>
      </c>
      <c r="D83" s="72" t="str">
        <f>女子種目選択!B83</f>
        <v/>
      </c>
      <c r="E83" s="117" t="str">
        <f>女子種目選択!C83</f>
        <v/>
      </c>
      <c r="F83" s="118" t="str">
        <f>女子種目選択!D83</f>
        <v/>
      </c>
      <c r="G83" s="119" t="str">
        <f>IF(女子種目選択!E83="","",IF(女子種目選択!E83="コンバインドA","80mハードル",IF(女子種目選択!E83="コンバインドB","走幅跳",女子種目選択!E83)))</f>
        <v/>
      </c>
      <c r="H83" s="111" t="str">
        <f t="shared" si="61"/>
        <v/>
      </c>
      <c r="I83" s="244"/>
      <c r="J83" s="226" t="str">
        <f t="shared" si="68"/>
        <v/>
      </c>
      <c r="K83" s="245"/>
      <c r="L83" s="228" t="str">
        <f t="shared" si="69"/>
        <v/>
      </c>
      <c r="M83" s="246"/>
      <c r="N83" s="242" t="str">
        <f t="shared" si="70"/>
        <v/>
      </c>
      <c r="O83" s="242">
        <f t="shared" si="71"/>
        <v>0</v>
      </c>
      <c r="P83" s="242" t="str">
        <f t="shared" si="72"/>
        <v/>
      </c>
      <c r="Q83" s="242">
        <f t="shared" si="73"/>
        <v>0</v>
      </c>
      <c r="R83" s="242" t="str">
        <f t="shared" si="74"/>
        <v/>
      </c>
      <c r="S83" s="242" t="str">
        <f t="shared" si="75"/>
        <v/>
      </c>
      <c r="T83" s="252" t="str">
        <f t="shared" si="76"/>
        <v>00</v>
      </c>
      <c r="U83" s="252">
        <f t="shared" si="77"/>
        <v>0</v>
      </c>
      <c r="V83" s="274">
        <f t="shared" si="78"/>
        <v>0</v>
      </c>
      <c r="W83" s="252" t="str">
        <f t="shared" si="79"/>
        <v/>
      </c>
      <c r="X83" s="252" t="str">
        <f t="shared" si="80"/>
        <v/>
      </c>
      <c r="Y83" s="252" t="str">
        <f t="shared" si="81"/>
        <v>0</v>
      </c>
      <c r="Z83" s="252" t="str">
        <f t="shared" si="82"/>
        <v/>
      </c>
      <c r="AA83" s="252" t="str">
        <f t="shared" si="83"/>
        <v/>
      </c>
      <c r="AB83" s="252" t="str">
        <f t="shared" si="84"/>
        <v/>
      </c>
      <c r="AC83" s="252" t="str">
        <f t="shared" si="85"/>
        <v>0</v>
      </c>
      <c r="AD83" s="252">
        <f t="shared" si="86"/>
        <v>0</v>
      </c>
      <c r="AE83" s="110" t="str">
        <f>IF(女子種目選択!E83="","",IF(女子種目選択!E83="コンバインドA","走高跳",IF(女子種目選択!E83="コンバインドB","ジャベリックボール投",IF(女子種目選択!F83="","",女子種目選択!F83))))</f>
        <v/>
      </c>
      <c r="AF83" s="73" t="str">
        <f t="shared" si="62"/>
        <v/>
      </c>
      <c r="AG83" s="244"/>
      <c r="AH83" s="226" t="str">
        <f t="shared" si="87"/>
        <v/>
      </c>
      <c r="AI83" s="245"/>
      <c r="AJ83" s="228" t="str">
        <f t="shared" si="88"/>
        <v/>
      </c>
      <c r="AK83" s="246"/>
      <c r="AL83" s="242" t="str">
        <f t="shared" si="89"/>
        <v/>
      </c>
      <c r="AM83" s="242">
        <f t="shared" si="90"/>
        <v>0</v>
      </c>
      <c r="AN83" s="242" t="str">
        <f t="shared" si="91"/>
        <v/>
      </c>
      <c r="AO83" s="242">
        <f t="shared" si="92"/>
        <v>0</v>
      </c>
      <c r="AP83" s="242" t="str">
        <f t="shared" si="93"/>
        <v/>
      </c>
      <c r="AQ83" s="242" t="str">
        <f t="shared" si="94"/>
        <v/>
      </c>
      <c r="AR83" s="252" t="str">
        <f t="shared" si="95"/>
        <v>00</v>
      </c>
      <c r="AS83" s="252">
        <f t="shared" si="96"/>
        <v>0</v>
      </c>
      <c r="AT83" s="274">
        <f t="shared" si="97"/>
        <v>0</v>
      </c>
      <c r="AU83" s="252" t="str">
        <f t="shared" si="98"/>
        <v/>
      </c>
      <c r="AV83" s="252" t="str">
        <f t="shared" si="99"/>
        <v/>
      </c>
      <c r="AW83" s="252" t="str">
        <f t="shared" si="100"/>
        <v>0</v>
      </c>
      <c r="AX83" s="252" t="str">
        <f t="shared" si="101"/>
        <v/>
      </c>
      <c r="AY83" s="252" t="str">
        <f t="shared" si="102"/>
        <v/>
      </c>
      <c r="AZ83" s="252" t="str">
        <f t="shared" si="103"/>
        <v/>
      </c>
      <c r="BA83" s="252" t="str">
        <f t="shared" si="104"/>
        <v>0</v>
      </c>
      <c r="BB83" s="252">
        <f t="shared" si="105"/>
        <v>0</v>
      </c>
      <c r="BC83" s="110" t="str">
        <f>IF(AE83="","",IF(女子種目選択!E83="","""",IF(女子種目選択!E83="コンバインドA",女子種目選択!E83,IF(女子種目選択!E83="コンバインドB",女子種目選択!E83,""))))</f>
        <v/>
      </c>
      <c r="BD83" s="111"/>
      <c r="BE83" s="320" t="str">
        <f t="shared" si="106"/>
        <v/>
      </c>
      <c r="BF83" s="320" t="str">
        <f t="shared" si="107"/>
        <v/>
      </c>
      <c r="BG83" s="321" t="str">
        <f t="shared" si="108"/>
        <v/>
      </c>
      <c r="BH83" s="312" t="str">
        <f t="shared" si="115"/>
        <v/>
      </c>
      <c r="BI83" s="313"/>
      <c r="BJ83" s="99" t="str">
        <f t="shared" si="109"/>
        <v/>
      </c>
      <c r="BK83" s="302" t="e">
        <f t="shared" si="63"/>
        <v>#N/A</v>
      </c>
      <c r="BL83" s="3" t="e">
        <f t="shared" si="64"/>
        <v>#N/A</v>
      </c>
      <c r="BM83" s="302" t="str">
        <f t="shared" si="110"/>
        <v/>
      </c>
      <c r="BN83" s="3" t="str">
        <f t="shared" si="111"/>
        <v/>
      </c>
      <c r="BO83" s="302" t="e">
        <f t="shared" si="65"/>
        <v>#N/A</v>
      </c>
      <c r="BP83" s="3" t="e">
        <f t="shared" si="66"/>
        <v>#N/A</v>
      </c>
      <c r="BQ83" s="302" t="str">
        <f t="shared" si="112"/>
        <v/>
      </c>
      <c r="BT83" s="3"/>
      <c r="BV83" s="358" t="str">
        <f t="shared" si="113"/>
        <v/>
      </c>
      <c r="BW83" s="358" t="str">
        <f t="shared" si="114"/>
        <v/>
      </c>
      <c r="CA83" s="79"/>
      <c r="CB83" s="79"/>
      <c r="CC83" s="179"/>
      <c r="CE83" s="179"/>
      <c r="CG83" s="179"/>
      <c r="CL83" s="74"/>
      <c r="CM83" s="74"/>
      <c r="CY83" s="79"/>
      <c r="CZ83" s="79"/>
      <c r="DA83" s="179"/>
      <c r="DC83" s="179"/>
      <c r="DE83" s="179"/>
      <c r="DJ83" s="74"/>
      <c r="DK83" s="74"/>
    </row>
    <row r="84" spans="2:115">
      <c r="B84" s="70" t="str">
        <f t="shared" si="67"/>
        <v/>
      </c>
      <c r="C84" s="71">
        <v>81</v>
      </c>
      <c r="D84" s="72" t="str">
        <f>女子種目選択!B84</f>
        <v/>
      </c>
      <c r="E84" s="117" t="str">
        <f>女子種目選択!C84</f>
        <v/>
      </c>
      <c r="F84" s="118" t="str">
        <f>女子種目選択!D84</f>
        <v/>
      </c>
      <c r="G84" s="119" t="str">
        <f>IF(女子種目選択!E84="","",IF(女子種目選択!E84="コンバインドA","80mハードル",IF(女子種目選択!E84="コンバインドB","走幅跳",女子種目選択!E84)))</f>
        <v/>
      </c>
      <c r="H84" s="111" t="str">
        <f t="shared" si="61"/>
        <v/>
      </c>
      <c r="I84" s="244"/>
      <c r="J84" s="226" t="str">
        <f t="shared" si="68"/>
        <v/>
      </c>
      <c r="K84" s="245"/>
      <c r="L84" s="228" t="str">
        <f t="shared" si="69"/>
        <v/>
      </c>
      <c r="M84" s="246"/>
      <c r="N84" s="242" t="str">
        <f t="shared" si="70"/>
        <v/>
      </c>
      <c r="O84" s="242">
        <f t="shared" si="71"/>
        <v>0</v>
      </c>
      <c r="P84" s="242" t="str">
        <f t="shared" si="72"/>
        <v/>
      </c>
      <c r="Q84" s="242">
        <f t="shared" si="73"/>
        <v>0</v>
      </c>
      <c r="R84" s="242" t="str">
        <f t="shared" si="74"/>
        <v/>
      </c>
      <c r="S84" s="242" t="str">
        <f t="shared" si="75"/>
        <v/>
      </c>
      <c r="T84" s="252" t="str">
        <f t="shared" si="76"/>
        <v>00</v>
      </c>
      <c r="U84" s="252">
        <f t="shared" si="77"/>
        <v>0</v>
      </c>
      <c r="V84" s="274">
        <f t="shared" si="78"/>
        <v>0</v>
      </c>
      <c r="W84" s="252" t="str">
        <f t="shared" si="79"/>
        <v/>
      </c>
      <c r="X84" s="252" t="str">
        <f t="shared" si="80"/>
        <v/>
      </c>
      <c r="Y84" s="252" t="str">
        <f t="shared" si="81"/>
        <v>0</v>
      </c>
      <c r="Z84" s="252" t="str">
        <f t="shared" si="82"/>
        <v/>
      </c>
      <c r="AA84" s="252" t="str">
        <f t="shared" si="83"/>
        <v/>
      </c>
      <c r="AB84" s="252" t="str">
        <f t="shared" si="84"/>
        <v/>
      </c>
      <c r="AC84" s="252" t="str">
        <f t="shared" si="85"/>
        <v>0</v>
      </c>
      <c r="AD84" s="252">
        <f t="shared" si="86"/>
        <v>0</v>
      </c>
      <c r="AE84" s="110" t="str">
        <f>IF(女子種目選択!E84="","",IF(女子種目選択!E84="コンバインドA","走高跳",IF(女子種目選択!E84="コンバインドB","ジャベリックボール投",IF(女子種目選択!F84="","",女子種目選択!F84))))</f>
        <v/>
      </c>
      <c r="AF84" s="73" t="str">
        <f t="shared" si="62"/>
        <v/>
      </c>
      <c r="AG84" s="244"/>
      <c r="AH84" s="226" t="str">
        <f t="shared" si="87"/>
        <v/>
      </c>
      <c r="AI84" s="245"/>
      <c r="AJ84" s="228" t="str">
        <f t="shared" si="88"/>
        <v/>
      </c>
      <c r="AK84" s="246"/>
      <c r="AL84" s="242" t="str">
        <f t="shared" si="89"/>
        <v/>
      </c>
      <c r="AM84" s="242">
        <f t="shared" si="90"/>
        <v>0</v>
      </c>
      <c r="AN84" s="242" t="str">
        <f t="shared" si="91"/>
        <v/>
      </c>
      <c r="AO84" s="242">
        <f t="shared" si="92"/>
        <v>0</v>
      </c>
      <c r="AP84" s="242" t="str">
        <f t="shared" si="93"/>
        <v/>
      </c>
      <c r="AQ84" s="242" t="str">
        <f t="shared" si="94"/>
        <v/>
      </c>
      <c r="AR84" s="252" t="str">
        <f t="shared" si="95"/>
        <v>00</v>
      </c>
      <c r="AS84" s="252">
        <f t="shared" si="96"/>
        <v>0</v>
      </c>
      <c r="AT84" s="274">
        <f t="shared" si="97"/>
        <v>0</v>
      </c>
      <c r="AU84" s="252" t="str">
        <f t="shared" si="98"/>
        <v/>
      </c>
      <c r="AV84" s="252" t="str">
        <f t="shared" si="99"/>
        <v/>
      </c>
      <c r="AW84" s="252" t="str">
        <f t="shared" si="100"/>
        <v>0</v>
      </c>
      <c r="AX84" s="252" t="str">
        <f t="shared" si="101"/>
        <v/>
      </c>
      <c r="AY84" s="252" t="str">
        <f t="shared" si="102"/>
        <v/>
      </c>
      <c r="AZ84" s="252" t="str">
        <f t="shared" si="103"/>
        <v/>
      </c>
      <c r="BA84" s="252" t="str">
        <f t="shared" si="104"/>
        <v>0</v>
      </c>
      <c r="BB84" s="252">
        <f t="shared" si="105"/>
        <v>0</v>
      </c>
      <c r="BC84" s="110" t="str">
        <f>IF(AE84="","",IF(女子種目選択!E84="","""",IF(女子種目選択!E84="コンバインドA",女子種目選択!E84,IF(女子種目選択!E84="コンバインドB",女子種目選択!E84,""))))</f>
        <v/>
      </c>
      <c r="BD84" s="111"/>
      <c r="BE84" s="320" t="str">
        <f t="shared" si="106"/>
        <v/>
      </c>
      <c r="BF84" s="320" t="str">
        <f t="shared" si="107"/>
        <v/>
      </c>
      <c r="BG84" s="321" t="str">
        <f t="shared" si="108"/>
        <v/>
      </c>
      <c r="BH84" s="312" t="str">
        <f t="shared" si="115"/>
        <v/>
      </c>
      <c r="BI84" s="313"/>
      <c r="BJ84" s="99" t="str">
        <f t="shared" si="109"/>
        <v/>
      </c>
      <c r="BK84" s="302" t="e">
        <f t="shared" si="63"/>
        <v>#N/A</v>
      </c>
      <c r="BL84" s="3" t="e">
        <f t="shared" si="64"/>
        <v>#N/A</v>
      </c>
      <c r="BM84" s="302" t="str">
        <f t="shared" si="110"/>
        <v/>
      </c>
      <c r="BN84" s="3" t="str">
        <f t="shared" si="111"/>
        <v/>
      </c>
      <c r="BO84" s="302" t="e">
        <f t="shared" si="65"/>
        <v>#N/A</v>
      </c>
      <c r="BP84" s="3" t="e">
        <f t="shared" si="66"/>
        <v>#N/A</v>
      </c>
      <c r="BQ84" s="302" t="str">
        <f t="shared" si="112"/>
        <v/>
      </c>
      <c r="BT84" s="3"/>
      <c r="BV84" s="358" t="str">
        <f t="shared" si="113"/>
        <v/>
      </c>
      <c r="BW84" s="358" t="str">
        <f t="shared" si="114"/>
        <v/>
      </c>
      <c r="CA84" s="79"/>
      <c r="CB84" s="79"/>
      <c r="CC84" s="179"/>
      <c r="CE84" s="179"/>
      <c r="CG84" s="179"/>
      <c r="CL84" s="74"/>
      <c r="CM84" s="74"/>
      <c r="CY84" s="79"/>
      <c r="CZ84" s="79"/>
      <c r="DA84" s="179"/>
      <c r="DC84" s="179"/>
      <c r="DE84" s="179"/>
      <c r="DJ84" s="74"/>
      <c r="DK84" s="74"/>
    </row>
    <row r="85" spans="2:115">
      <c r="B85" s="70" t="str">
        <f t="shared" si="67"/>
        <v/>
      </c>
      <c r="C85" s="71">
        <v>82</v>
      </c>
      <c r="D85" s="72" t="str">
        <f>女子種目選択!B85</f>
        <v/>
      </c>
      <c r="E85" s="117" t="str">
        <f>女子種目選択!C85</f>
        <v/>
      </c>
      <c r="F85" s="118" t="str">
        <f>女子種目選択!D85</f>
        <v/>
      </c>
      <c r="G85" s="119" t="str">
        <f>IF(女子種目選択!E85="","",IF(女子種目選択!E85="コンバインドA","80mハードル",IF(女子種目選択!E85="コンバインドB","走幅跳",女子種目選択!E85)))</f>
        <v/>
      </c>
      <c r="H85" s="111" t="str">
        <f t="shared" si="61"/>
        <v/>
      </c>
      <c r="I85" s="244"/>
      <c r="J85" s="226" t="str">
        <f t="shared" si="68"/>
        <v/>
      </c>
      <c r="K85" s="245"/>
      <c r="L85" s="228" t="str">
        <f t="shared" si="69"/>
        <v/>
      </c>
      <c r="M85" s="246"/>
      <c r="N85" s="242" t="str">
        <f t="shared" si="70"/>
        <v/>
      </c>
      <c r="O85" s="242">
        <f t="shared" si="71"/>
        <v>0</v>
      </c>
      <c r="P85" s="242" t="str">
        <f t="shared" si="72"/>
        <v/>
      </c>
      <c r="Q85" s="242">
        <f t="shared" si="73"/>
        <v>0</v>
      </c>
      <c r="R85" s="242" t="str">
        <f t="shared" si="74"/>
        <v/>
      </c>
      <c r="S85" s="242" t="str">
        <f t="shared" si="75"/>
        <v/>
      </c>
      <c r="T85" s="252" t="str">
        <f t="shared" si="76"/>
        <v>00</v>
      </c>
      <c r="U85" s="252">
        <f t="shared" si="77"/>
        <v>0</v>
      </c>
      <c r="V85" s="274">
        <f t="shared" si="78"/>
        <v>0</v>
      </c>
      <c r="W85" s="252" t="str">
        <f t="shared" si="79"/>
        <v/>
      </c>
      <c r="X85" s="252" t="str">
        <f t="shared" si="80"/>
        <v/>
      </c>
      <c r="Y85" s="252" t="str">
        <f t="shared" si="81"/>
        <v>0</v>
      </c>
      <c r="Z85" s="252" t="str">
        <f t="shared" si="82"/>
        <v/>
      </c>
      <c r="AA85" s="252" t="str">
        <f t="shared" si="83"/>
        <v/>
      </c>
      <c r="AB85" s="252" t="str">
        <f t="shared" si="84"/>
        <v/>
      </c>
      <c r="AC85" s="252" t="str">
        <f t="shared" si="85"/>
        <v>0</v>
      </c>
      <c r="AD85" s="252">
        <f t="shared" si="86"/>
        <v>0</v>
      </c>
      <c r="AE85" s="110" t="str">
        <f>IF(女子種目選択!E85="","",IF(女子種目選択!E85="コンバインドA","走高跳",IF(女子種目選択!E85="コンバインドB","ジャベリックボール投",IF(女子種目選択!F85="","",女子種目選択!F85))))</f>
        <v/>
      </c>
      <c r="AF85" s="73" t="str">
        <f t="shared" si="62"/>
        <v/>
      </c>
      <c r="AG85" s="244"/>
      <c r="AH85" s="226" t="str">
        <f t="shared" si="87"/>
        <v/>
      </c>
      <c r="AI85" s="245"/>
      <c r="AJ85" s="228" t="str">
        <f t="shared" si="88"/>
        <v/>
      </c>
      <c r="AK85" s="246"/>
      <c r="AL85" s="242" t="str">
        <f t="shared" si="89"/>
        <v/>
      </c>
      <c r="AM85" s="242">
        <f t="shared" si="90"/>
        <v>0</v>
      </c>
      <c r="AN85" s="242" t="str">
        <f t="shared" si="91"/>
        <v/>
      </c>
      <c r="AO85" s="242">
        <f t="shared" si="92"/>
        <v>0</v>
      </c>
      <c r="AP85" s="242" t="str">
        <f t="shared" si="93"/>
        <v/>
      </c>
      <c r="AQ85" s="242" t="str">
        <f t="shared" si="94"/>
        <v/>
      </c>
      <c r="AR85" s="252" t="str">
        <f t="shared" si="95"/>
        <v>00</v>
      </c>
      <c r="AS85" s="252">
        <f t="shared" si="96"/>
        <v>0</v>
      </c>
      <c r="AT85" s="274">
        <f t="shared" si="97"/>
        <v>0</v>
      </c>
      <c r="AU85" s="252" t="str">
        <f t="shared" si="98"/>
        <v/>
      </c>
      <c r="AV85" s="252" t="str">
        <f t="shared" si="99"/>
        <v/>
      </c>
      <c r="AW85" s="252" t="str">
        <f t="shared" si="100"/>
        <v>0</v>
      </c>
      <c r="AX85" s="252" t="str">
        <f t="shared" si="101"/>
        <v/>
      </c>
      <c r="AY85" s="252" t="str">
        <f t="shared" si="102"/>
        <v/>
      </c>
      <c r="AZ85" s="252" t="str">
        <f t="shared" si="103"/>
        <v/>
      </c>
      <c r="BA85" s="252" t="str">
        <f t="shared" si="104"/>
        <v>0</v>
      </c>
      <c r="BB85" s="252">
        <f t="shared" si="105"/>
        <v>0</v>
      </c>
      <c r="BC85" s="110" t="str">
        <f>IF(AE85="","",IF(女子種目選択!E85="","""",IF(女子種目選択!E85="コンバインドA",女子種目選択!E85,IF(女子種目選択!E85="コンバインドB",女子種目選択!E85,""))))</f>
        <v/>
      </c>
      <c r="BD85" s="111"/>
      <c r="BE85" s="320" t="str">
        <f t="shared" si="106"/>
        <v/>
      </c>
      <c r="BF85" s="320" t="str">
        <f t="shared" si="107"/>
        <v/>
      </c>
      <c r="BG85" s="321" t="str">
        <f t="shared" si="108"/>
        <v/>
      </c>
      <c r="BH85" s="312" t="str">
        <f t="shared" si="115"/>
        <v/>
      </c>
      <c r="BI85" s="313"/>
      <c r="BJ85" s="99" t="str">
        <f t="shared" si="109"/>
        <v/>
      </c>
      <c r="BK85" s="302" t="e">
        <f t="shared" si="63"/>
        <v>#N/A</v>
      </c>
      <c r="BL85" s="3" t="e">
        <f t="shared" si="64"/>
        <v>#N/A</v>
      </c>
      <c r="BM85" s="302" t="str">
        <f t="shared" si="110"/>
        <v/>
      </c>
      <c r="BN85" s="3" t="str">
        <f t="shared" si="111"/>
        <v/>
      </c>
      <c r="BO85" s="302" t="e">
        <f t="shared" si="65"/>
        <v>#N/A</v>
      </c>
      <c r="BP85" s="3" t="e">
        <f t="shared" si="66"/>
        <v>#N/A</v>
      </c>
      <c r="BQ85" s="302" t="str">
        <f t="shared" si="112"/>
        <v/>
      </c>
      <c r="BT85" s="3"/>
      <c r="BV85" s="358" t="str">
        <f t="shared" si="113"/>
        <v/>
      </c>
      <c r="BW85" s="358" t="str">
        <f t="shared" si="114"/>
        <v/>
      </c>
      <c r="CA85" s="79"/>
      <c r="CB85" s="79"/>
      <c r="CC85" s="179"/>
      <c r="CE85" s="179"/>
      <c r="CG85" s="179"/>
      <c r="CL85" s="74"/>
      <c r="CM85" s="74"/>
      <c r="CY85" s="79"/>
      <c r="CZ85" s="79"/>
      <c r="DA85" s="179"/>
      <c r="DC85" s="179"/>
      <c r="DE85" s="179"/>
      <c r="DJ85" s="74"/>
      <c r="DK85" s="74"/>
    </row>
    <row r="86" spans="2:115">
      <c r="B86" s="70" t="str">
        <f t="shared" si="67"/>
        <v/>
      </c>
      <c r="C86" s="71">
        <v>83</v>
      </c>
      <c r="D86" s="72" t="str">
        <f>女子種目選択!B86</f>
        <v/>
      </c>
      <c r="E86" s="117" t="str">
        <f>女子種目選択!C86</f>
        <v/>
      </c>
      <c r="F86" s="118" t="str">
        <f>女子種目選択!D86</f>
        <v/>
      </c>
      <c r="G86" s="119" t="str">
        <f>IF(女子種目選択!E86="","",IF(女子種目選択!E86="コンバインドA","80mハードル",IF(女子種目選択!E86="コンバインドB","走幅跳",女子種目選択!E86)))</f>
        <v/>
      </c>
      <c r="H86" s="111" t="str">
        <f t="shared" si="61"/>
        <v/>
      </c>
      <c r="I86" s="244"/>
      <c r="J86" s="226" t="str">
        <f t="shared" si="68"/>
        <v/>
      </c>
      <c r="K86" s="245"/>
      <c r="L86" s="228" t="str">
        <f t="shared" si="69"/>
        <v/>
      </c>
      <c r="M86" s="246"/>
      <c r="N86" s="242" t="str">
        <f t="shared" si="70"/>
        <v/>
      </c>
      <c r="O86" s="242">
        <f t="shared" si="71"/>
        <v>0</v>
      </c>
      <c r="P86" s="242" t="str">
        <f t="shared" si="72"/>
        <v/>
      </c>
      <c r="Q86" s="242">
        <f t="shared" si="73"/>
        <v>0</v>
      </c>
      <c r="R86" s="242" t="str">
        <f t="shared" si="74"/>
        <v/>
      </c>
      <c r="S86" s="242" t="str">
        <f t="shared" si="75"/>
        <v/>
      </c>
      <c r="T86" s="252" t="str">
        <f t="shared" si="76"/>
        <v>00</v>
      </c>
      <c r="U86" s="252">
        <f t="shared" si="77"/>
        <v>0</v>
      </c>
      <c r="V86" s="274">
        <f t="shared" si="78"/>
        <v>0</v>
      </c>
      <c r="W86" s="252" t="str">
        <f t="shared" si="79"/>
        <v/>
      </c>
      <c r="X86" s="252" t="str">
        <f t="shared" si="80"/>
        <v/>
      </c>
      <c r="Y86" s="252" t="str">
        <f t="shared" si="81"/>
        <v>0</v>
      </c>
      <c r="Z86" s="252" t="str">
        <f t="shared" si="82"/>
        <v/>
      </c>
      <c r="AA86" s="252" t="str">
        <f t="shared" si="83"/>
        <v/>
      </c>
      <c r="AB86" s="252" t="str">
        <f t="shared" si="84"/>
        <v/>
      </c>
      <c r="AC86" s="252" t="str">
        <f t="shared" si="85"/>
        <v>0</v>
      </c>
      <c r="AD86" s="252">
        <f t="shared" si="86"/>
        <v>0</v>
      </c>
      <c r="AE86" s="110" t="str">
        <f>IF(女子種目選択!E86="","",IF(女子種目選択!E86="コンバインドA","走高跳",IF(女子種目選択!E86="コンバインドB","ジャベリックボール投",IF(女子種目選択!F86="","",女子種目選択!F86))))</f>
        <v/>
      </c>
      <c r="AF86" s="73" t="str">
        <f t="shared" si="62"/>
        <v/>
      </c>
      <c r="AG86" s="244"/>
      <c r="AH86" s="226" t="str">
        <f t="shared" si="87"/>
        <v/>
      </c>
      <c r="AI86" s="245"/>
      <c r="AJ86" s="228" t="str">
        <f t="shared" si="88"/>
        <v/>
      </c>
      <c r="AK86" s="246"/>
      <c r="AL86" s="242" t="str">
        <f t="shared" si="89"/>
        <v/>
      </c>
      <c r="AM86" s="242">
        <f t="shared" si="90"/>
        <v>0</v>
      </c>
      <c r="AN86" s="242" t="str">
        <f t="shared" si="91"/>
        <v/>
      </c>
      <c r="AO86" s="242">
        <f t="shared" si="92"/>
        <v>0</v>
      </c>
      <c r="AP86" s="242" t="str">
        <f t="shared" si="93"/>
        <v/>
      </c>
      <c r="AQ86" s="242" t="str">
        <f t="shared" si="94"/>
        <v/>
      </c>
      <c r="AR86" s="252" t="str">
        <f t="shared" si="95"/>
        <v>00</v>
      </c>
      <c r="AS86" s="252">
        <f t="shared" si="96"/>
        <v>0</v>
      </c>
      <c r="AT86" s="274">
        <f t="shared" si="97"/>
        <v>0</v>
      </c>
      <c r="AU86" s="252" t="str">
        <f t="shared" si="98"/>
        <v/>
      </c>
      <c r="AV86" s="252" t="str">
        <f t="shared" si="99"/>
        <v/>
      </c>
      <c r="AW86" s="252" t="str">
        <f t="shared" si="100"/>
        <v>0</v>
      </c>
      <c r="AX86" s="252" t="str">
        <f t="shared" si="101"/>
        <v/>
      </c>
      <c r="AY86" s="252" t="str">
        <f t="shared" si="102"/>
        <v/>
      </c>
      <c r="AZ86" s="252" t="str">
        <f t="shared" si="103"/>
        <v/>
      </c>
      <c r="BA86" s="252" t="str">
        <f t="shared" si="104"/>
        <v>0</v>
      </c>
      <c r="BB86" s="252">
        <f t="shared" si="105"/>
        <v>0</v>
      </c>
      <c r="BC86" s="110" t="str">
        <f>IF(AE86="","",IF(女子種目選択!E86="","""",IF(女子種目選択!E86="コンバインドA",女子種目選択!E86,IF(女子種目選択!E86="コンバインドB",女子種目選択!E86,""))))</f>
        <v/>
      </c>
      <c r="BD86" s="111"/>
      <c r="BE86" s="320" t="str">
        <f t="shared" si="106"/>
        <v/>
      </c>
      <c r="BF86" s="320" t="str">
        <f t="shared" si="107"/>
        <v/>
      </c>
      <c r="BG86" s="321" t="str">
        <f t="shared" si="108"/>
        <v/>
      </c>
      <c r="BH86" s="312" t="str">
        <f t="shared" si="115"/>
        <v/>
      </c>
      <c r="BI86" s="313"/>
      <c r="BJ86" s="99" t="str">
        <f t="shared" si="109"/>
        <v/>
      </c>
      <c r="BK86" s="302" t="e">
        <f t="shared" si="63"/>
        <v>#N/A</v>
      </c>
      <c r="BL86" s="3" t="e">
        <f t="shared" si="64"/>
        <v>#N/A</v>
      </c>
      <c r="BM86" s="302" t="str">
        <f t="shared" si="110"/>
        <v/>
      </c>
      <c r="BN86" s="3" t="str">
        <f t="shared" si="111"/>
        <v/>
      </c>
      <c r="BO86" s="302" t="e">
        <f t="shared" si="65"/>
        <v>#N/A</v>
      </c>
      <c r="BP86" s="3" t="e">
        <f t="shared" si="66"/>
        <v>#N/A</v>
      </c>
      <c r="BQ86" s="302" t="str">
        <f t="shared" si="112"/>
        <v/>
      </c>
      <c r="BT86" s="3"/>
      <c r="BV86" s="358" t="str">
        <f t="shared" si="113"/>
        <v/>
      </c>
      <c r="BW86" s="358" t="str">
        <f t="shared" si="114"/>
        <v/>
      </c>
      <c r="CA86" s="79"/>
      <c r="CB86" s="79"/>
      <c r="CC86" s="179"/>
      <c r="CE86" s="179"/>
      <c r="CG86" s="179"/>
      <c r="CL86" s="74"/>
      <c r="CM86" s="74"/>
      <c r="CY86" s="79"/>
      <c r="CZ86" s="79"/>
      <c r="DA86" s="179"/>
      <c r="DC86" s="179"/>
      <c r="DE86" s="179"/>
      <c r="DJ86" s="74"/>
      <c r="DK86" s="74"/>
    </row>
    <row r="87" spans="2:115">
      <c r="B87" s="70" t="str">
        <f t="shared" si="67"/>
        <v/>
      </c>
      <c r="C87" s="71">
        <v>84</v>
      </c>
      <c r="D87" s="72" t="str">
        <f>女子種目選択!B87</f>
        <v/>
      </c>
      <c r="E87" s="117" t="str">
        <f>女子種目選択!C87</f>
        <v/>
      </c>
      <c r="F87" s="118" t="str">
        <f>女子種目選択!D87</f>
        <v/>
      </c>
      <c r="G87" s="119" t="str">
        <f>IF(女子種目選択!E87="","",IF(女子種目選択!E87="コンバインドA","80mハードル",IF(女子種目選択!E87="コンバインドB","走幅跳",女子種目選択!E87)))</f>
        <v/>
      </c>
      <c r="H87" s="111" t="str">
        <f t="shared" si="61"/>
        <v/>
      </c>
      <c r="I87" s="244"/>
      <c r="J87" s="226" t="str">
        <f t="shared" si="68"/>
        <v/>
      </c>
      <c r="K87" s="245"/>
      <c r="L87" s="228" t="str">
        <f t="shared" si="69"/>
        <v/>
      </c>
      <c r="M87" s="246"/>
      <c r="N87" s="242" t="str">
        <f t="shared" si="70"/>
        <v/>
      </c>
      <c r="O87" s="242">
        <f t="shared" si="71"/>
        <v>0</v>
      </c>
      <c r="P87" s="242" t="str">
        <f t="shared" si="72"/>
        <v/>
      </c>
      <c r="Q87" s="242">
        <f t="shared" si="73"/>
        <v>0</v>
      </c>
      <c r="R87" s="242" t="str">
        <f t="shared" si="74"/>
        <v/>
      </c>
      <c r="S87" s="242" t="str">
        <f t="shared" si="75"/>
        <v/>
      </c>
      <c r="T87" s="252" t="str">
        <f t="shared" si="76"/>
        <v>00</v>
      </c>
      <c r="U87" s="252">
        <f t="shared" si="77"/>
        <v>0</v>
      </c>
      <c r="V87" s="274">
        <f t="shared" si="78"/>
        <v>0</v>
      </c>
      <c r="W87" s="252" t="str">
        <f t="shared" si="79"/>
        <v/>
      </c>
      <c r="X87" s="252" t="str">
        <f t="shared" si="80"/>
        <v/>
      </c>
      <c r="Y87" s="252" t="str">
        <f t="shared" si="81"/>
        <v>0</v>
      </c>
      <c r="Z87" s="252" t="str">
        <f t="shared" si="82"/>
        <v/>
      </c>
      <c r="AA87" s="252" t="str">
        <f t="shared" si="83"/>
        <v/>
      </c>
      <c r="AB87" s="252" t="str">
        <f t="shared" si="84"/>
        <v/>
      </c>
      <c r="AC87" s="252" t="str">
        <f t="shared" si="85"/>
        <v>0</v>
      </c>
      <c r="AD87" s="252">
        <f t="shared" si="86"/>
        <v>0</v>
      </c>
      <c r="AE87" s="110" t="str">
        <f>IF(女子種目選択!E87="","",IF(女子種目選択!E87="コンバインドA","走高跳",IF(女子種目選択!E87="コンバインドB","ジャベリックボール投",IF(女子種目選択!F87="","",女子種目選択!F87))))</f>
        <v/>
      </c>
      <c r="AF87" s="73" t="str">
        <f t="shared" si="62"/>
        <v/>
      </c>
      <c r="AG87" s="244"/>
      <c r="AH87" s="226" t="str">
        <f t="shared" si="87"/>
        <v/>
      </c>
      <c r="AI87" s="245"/>
      <c r="AJ87" s="228" t="str">
        <f t="shared" si="88"/>
        <v/>
      </c>
      <c r="AK87" s="246"/>
      <c r="AL87" s="242" t="str">
        <f t="shared" si="89"/>
        <v/>
      </c>
      <c r="AM87" s="242">
        <f t="shared" si="90"/>
        <v>0</v>
      </c>
      <c r="AN87" s="242" t="str">
        <f t="shared" si="91"/>
        <v/>
      </c>
      <c r="AO87" s="242">
        <f t="shared" si="92"/>
        <v>0</v>
      </c>
      <c r="AP87" s="242" t="str">
        <f t="shared" si="93"/>
        <v/>
      </c>
      <c r="AQ87" s="242" t="str">
        <f t="shared" si="94"/>
        <v/>
      </c>
      <c r="AR87" s="252" t="str">
        <f t="shared" si="95"/>
        <v>00</v>
      </c>
      <c r="AS87" s="252">
        <f t="shared" si="96"/>
        <v>0</v>
      </c>
      <c r="AT87" s="274">
        <f t="shared" si="97"/>
        <v>0</v>
      </c>
      <c r="AU87" s="252" t="str">
        <f t="shared" si="98"/>
        <v/>
      </c>
      <c r="AV87" s="252" t="str">
        <f t="shared" si="99"/>
        <v/>
      </c>
      <c r="AW87" s="252" t="str">
        <f t="shared" si="100"/>
        <v>0</v>
      </c>
      <c r="AX87" s="252" t="str">
        <f t="shared" si="101"/>
        <v/>
      </c>
      <c r="AY87" s="252" t="str">
        <f t="shared" si="102"/>
        <v/>
      </c>
      <c r="AZ87" s="252" t="str">
        <f t="shared" si="103"/>
        <v/>
      </c>
      <c r="BA87" s="252" t="str">
        <f t="shared" si="104"/>
        <v>0</v>
      </c>
      <c r="BB87" s="252">
        <f t="shared" si="105"/>
        <v>0</v>
      </c>
      <c r="BC87" s="110" t="str">
        <f>IF(AE87="","",IF(女子種目選択!E87="","""",IF(女子種目選択!E87="コンバインドA",女子種目選択!E87,IF(女子種目選択!E87="コンバインドB",女子種目選択!E87,""))))</f>
        <v/>
      </c>
      <c r="BD87" s="111"/>
      <c r="BE87" s="320" t="str">
        <f t="shared" si="106"/>
        <v/>
      </c>
      <c r="BF87" s="320" t="str">
        <f t="shared" si="107"/>
        <v/>
      </c>
      <c r="BG87" s="321" t="str">
        <f t="shared" si="108"/>
        <v/>
      </c>
      <c r="BH87" s="312" t="str">
        <f t="shared" si="115"/>
        <v/>
      </c>
      <c r="BI87" s="313"/>
      <c r="BJ87" s="99" t="str">
        <f t="shared" si="109"/>
        <v/>
      </c>
      <c r="BK87" s="302" t="e">
        <f t="shared" si="63"/>
        <v>#N/A</v>
      </c>
      <c r="BL87" s="3" t="e">
        <f t="shared" si="64"/>
        <v>#N/A</v>
      </c>
      <c r="BM87" s="302" t="str">
        <f t="shared" si="110"/>
        <v/>
      </c>
      <c r="BN87" s="3" t="str">
        <f t="shared" si="111"/>
        <v/>
      </c>
      <c r="BO87" s="302" t="e">
        <f t="shared" si="65"/>
        <v>#N/A</v>
      </c>
      <c r="BP87" s="3" t="e">
        <f t="shared" si="66"/>
        <v>#N/A</v>
      </c>
      <c r="BQ87" s="302" t="str">
        <f t="shared" si="112"/>
        <v/>
      </c>
      <c r="BT87" s="3"/>
      <c r="BV87" s="358" t="str">
        <f t="shared" si="113"/>
        <v/>
      </c>
      <c r="BW87" s="358" t="str">
        <f t="shared" si="114"/>
        <v/>
      </c>
      <c r="CA87" s="79"/>
      <c r="CB87" s="79"/>
      <c r="CC87" s="179"/>
      <c r="CE87" s="179"/>
      <c r="CG87" s="179"/>
      <c r="CL87" s="74"/>
      <c r="CM87" s="74"/>
      <c r="CY87" s="79"/>
      <c r="CZ87" s="79"/>
      <c r="DA87" s="179"/>
      <c r="DC87" s="179"/>
      <c r="DE87" s="179"/>
      <c r="DJ87" s="74"/>
      <c r="DK87" s="74"/>
    </row>
    <row r="88" spans="2:115">
      <c r="B88" s="70" t="str">
        <f t="shared" si="67"/>
        <v/>
      </c>
      <c r="C88" s="71">
        <v>85</v>
      </c>
      <c r="D88" s="72" t="str">
        <f>女子種目選択!B88</f>
        <v/>
      </c>
      <c r="E88" s="117" t="str">
        <f>女子種目選択!C88</f>
        <v/>
      </c>
      <c r="F88" s="118" t="str">
        <f>女子種目選択!D88</f>
        <v/>
      </c>
      <c r="G88" s="119" t="str">
        <f>IF(女子種目選択!E88="","",IF(女子種目選択!E88="コンバインドA","80mハードル",IF(女子種目選択!E88="コンバインドB","走幅跳",女子種目選択!E88)))</f>
        <v/>
      </c>
      <c r="H88" s="111" t="str">
        <f t="shared" si="61"/>
        <v/>
      </c>
      <c r="I88" s="244"/>
      <c r="J88" s="226" t="str">
        <f t="shared" si="68"/>
        <v/>
      </c>
      <c r="K88" s="245"/>
      <c r="L88" s="228" t="str">
        <f t="shared" si="69"/>
        <v/>
      </c>
      <c r="M88" s="246"/>
      <c r="N88" s="242" t="str">
        <f t="shared" si="70"/>
        <v/>
      </c>
      <c r="O88" s="242">
        <f t="shared" si="71"/>
        <v>0</v>
      </c>
      <c r="P88" s="242" t="str">
        <f t="shared" si="72"/>
        <v/>
      </c>
      <c r="Q88" s="242">
        <f t="shared" si="73"/>
        <v>0</v>
      </c>
      <c r="R88" s="242" t="str">
        <f t="shared" si="74"/>
        <v/>
      </c>
      <c r="S88" s="242" t="str">
        <f t="shared" si="75"/>
        <v/>
      </c>
      <c r="T88" s="252" t="str">
        <f t="shared" si="76"/>
        <v>00</v>
      </c>
      <c r="U88" s="252">
        <f t="shared" si="77"/>
        <v>0</v>
      </c>
      <c r="V88" s="274">
        <f t="shared" si="78"/>
        <v>0</v>
      </c>
      <c r="W88" s="252" t="str">
        <f t="shared" si="79"/>
        <v/>
      </c>
      <c r="X88" s="252" t="str">
        <f t="shared" si="80"/>
        <v/>
      </c>
      <c r="Y88" s="252" t="str">
        <f t="shared" si="81"/>
        <v>0</v>
      </c>
      <c r="Z88" s="252" t="str">
        <f t="shared" si="82"/>
        <v/>
      </c>
      <c r="AA88" s="252" t="str">
        <f t="shared" si="83"/>
        <v/>
      </c>
      <c r="AB88" s="252" t="str">
        <f t="shared" si="84"/>
        <v/>
      </c>
      <c r="AC88" s="252" t="str">
        <f t="shared" si="85"/>
        <v>0</v>
      </c>
      <c r="AD88" s="252">
        <f t="shared" si="86"/>
        <v>0</v>
      </c>
      <c r="AE88" s="110" t="str">
        <f>IF(女子種目選択!E88="","",IF(女子種目選択!E88="コンバインドA","走高跳",IF(女子種目選択!E88="コンバインドB","ジャベリックボール投",IF(女子種目選択!F88="","",女子種目選択!F88))))</f>
        <v/>
      </c>
      <c r="AF88" s="73" t="str">
        <f t="shared" si="62"/>
        <v/>
      </c>
      <c r="AG88" s="244"/>
      <c r="AH88" s="226" t="str">
        <f t="shared" si="87"/>
        <v/>
      </c>
      <c r="AI88" s="245"/>
      <c r="AJ88" s="228" t="str">
        <f t="shared" si="88"/>
        <v/>
      </c>
      <c r="AK88" s="246"/>
      <c r="AL88" s="242" t="str">
        <f t="shared" si="89"/>
        <v/>
      </c>
      <c r="AM88" s="242">
        <f t="shared" si="90"/>
        <v>0</v>
      </c>
      <c r="AN88" s="242" t="str">
        <f t="shared" si="91"/>
        <v/>
      </c>
      <c r="AO88" s="242">
        <f t="shared" si="92"/>
        <v>0</v>
      </c>
      <c r="AP88" s="242" t="str">
        <f t="shared" si="93"/>
        <v/>
      </c>
      <c r="AQ88" s="242" t="str">
        <f t="shared" si="94"/>
        <v/>
      </c>
      <c r="AR88" s="252" t="str">
        <f t="shared" si="95"/>
        <v>00</v>
      </c>
      <c r="AS88" s="252">
        <f t="shared" si="96"/>
        <v>0</v>
      </c>
      <c r="AT88" s="274">
        <f t="shared" si="97"/>
        <v>0</v>
      </c>
      <c r="AU88" s="252" t="str">
        <f t="shared" si="98"/>
        <v/>
      </c>
      <c r="AV88" s="252" t="str">
        <f t="shared" si="99"/>
        <v/>
      </c>
      <c r="AW88" s="252" t="str">
        <f t="shared" si="100"/>
        <v>0</v>
      </c>
      <c r="AX88" s="252" t="str">
        <f t="shared" si="101"/>
        <v/>
      </c>
      <c r="AY88" s="252" t="str">
        <f t="shared" si="102"/>
        <v/>
      </c>
      <c r="AZ88" s="252" t="str">
        <f t="shared" si="103"/>
        <v/>
      </c>
      <c r="BA88" s="252" t="str">
        <f t="shared" si="104"/>
        <v>0</v>
      </c>
      <c r="BB88" s="252">
        <f t="shared" si="105"/>
        <v>0</v>
      </c>
      <c r="BC88" s="110" t="str">
        <f>IF(AE88="","",IF(女子種目選択!E88="","""",IF(女子種目選択!E88="コンバインドA",女子種目選択!E88,IF(女子種目選択!E88="コンバインドB",女子種目選択!E88,""))))</f>
        <v/>
      </c>
      <c r="BD88" s="111"/>
      <c r="BE88" s="320" t="str">
        <f t="shared" si="106"/>
        <v/>
      </c>
      <c r="BF88" s="320" t="str">
        <f t="shared" si="107"/>
        <v/>
      </c>
      <c r="BG88" s="321" t="str">
        <f t="shared" si="108"/>
        <v/>
      </c>
      <c r="BH88" s="312" t="str">
        <f t="shared" si="115"/>
        <v/>
      </c>
      <c r="BI88" s="313"/>
      <c r="BJ88" s="99" t="str">
        <f t="shared" si="109"/>
        <v/>
      </c>
      <c r="BK88" s="302" t="e">
        <f t="shared" si="63"/>
        <v>#N/A</v>
      </c>
      <c r="BL88" s="3" t="e">
        <f t="shared" si="64"/>
        <v>#N/A</v>
      </c>
      <c r="BM88" s="302" t="str">
        <f t="shared" si="110"/>
        <v/>
      </c>
      <c r="BN88" s="3" t="str">
        <f t="shared" si="111"/>
        <v/>
      </c>
      <c r="BO88" s="302" t="e">
        <f t="shared" si="65"/>
        <v>#N/A</v>
      </c>
      <c r="BP88" s="3" t="e">
        <f t="shared" si="66"/>
        <v>#N/A</v>
      </c>
      <c r="BQ88" s="302" t="str">
        <f t="shared" si="112"/>
        <v/>
      </c>
      <c r="BT88" s="3"/>
      <c r="BV88" s="358" t="str">
        <f t="shared" si="113"/>
        <v/>
      </c>
      <c r="BW88" s="358" t="str">
        <f t="shared" si="114"/>
        <v/>
      </c>
      <c r="CA88" s="79"/>
      <c r="CB88" s="79"/>
      <c r="CC88" s="179"/>
      <c r="CE88" s="179"/>
      <c r="CG88" s="179"/>
      <c r="CL88" s="74"/>
      <c r="CM88" s="74"/>
      <c r="CY88" s="79"/>
      <c r="CZ88" s="79"/>
      <c r="DA88" s="179"/>
      <c r="DC88" s="179"/>
      <c r="DE88" s="179"/>
      <c r="DJ88" s="74"/>
      <c r="DK88" s="74"/>
    </row>
    <row r="89" spans="2:115">
      <c r="B89" s="70" t="str">
        <f t="shared" si="67"/>
        <v/>
      </c>
      <c r="C89" s="71">
        <v>86</v>
      </c>
      <c r="D89" s="72" t="str">
        <f>女子種目選択!B89</f>
        <v/>
      </c>
      <c r="E89" s="117" t="str">
        <f>女子種目選択!C89</f>
        <v/>
      </c>
      <c r="F89" s="118" t="str">
        <f>女子種目選択!D89</f>
        <v/>
      </c>
      <c r="G89" s="119" t="str">
        <f>IF(女子種目選択!E89="","",IF(女子種目選択!E89="コンバインドA","80mハードル",IF(女子種目選択!E89="コンバインドB","走幅跳",女子種目選択!E89)))</f>
        <v/>
      </c>
      <c r="H89" s="111" t="str">
        <f t="shared" si="61"/>
        <v/>
      </c>
      <c r="I89" s="244"/>
      <c r="J89" s="226" t="str">
        <f t="shared" si="68"/>
        <v/>
      </c>
      <c r="K89" s="245"/>
      <c r="L89" s="228" t="str">
        <f t="shared" si="69"/>
        <v/>
      </c>
      <c r="M89" s="246"/>
      <c r="N89" s="242" t="str">
        <f t="shared" si="70"/>
        <v/>
      </c>
      <c r="O89" s="242">
        <f t="shared" si="71"/>
        <v>0</v>
      </c>
      <c r="P89" s="242" t="str">
        <f t="shared" si="72"/>
        <v/>
      </c>
      <c r="Q89" s="242">
        <f t="shared" si="73"/>
        <v>0</v>
      </c>
      <c r="R89" s="242" t="str">
        <f t="shared" si="74"/>
        <v/>
      </c>
      <c r="S89" s="242" t="str">
        <f t="shared" si="75"/>
        <v/>
      </c>
      <c r="T89" s="252" t="str">
        <f t="shared" si="76"/>
        <v>00</v>
      </c>
      <c r="U89" s="252">
        <f t="shared" si="77"/>
        <v>0</v>
      </c>
      <c r="V89" s="274">
        <f t="shared" si="78"/>
        <v>0</v>
      </c>
      <c r="W89" s="252" t="str">
        <f t="shared" si="79"/>
        <v/>
      </c>
      <c r="X89" s="252" t="str">
        <f t="shared" si="80"/>
        <v/>
      </c>
      <c r="Y89" s="252" t="str">
        <f t="shared" si="81"/>
        <v>0</v>
      </c>
      <c r="Z89" s="252" t="str">
        <f t="shared" si="82"/>
        <v/>
      </c>
      <c r="AA89" s="252" t="str">
        <f t="shared" si="83"/>
        <v/>
      </c>
      <c r="AB89" s="252" t="str">
        <f t="shared" si="84"/>
        <v/>
      </c>
      <c r="AC89" s="252" t="str">
        <f t="shared" si="85"/>
        <v>0</v>
      </c>
      <c r="AD89" s="252">
        <f t="shared" si="86"/>
        <v>0</v>
      </c>
      <c r="AE89" s="110" t="str">
        <f>IF(女子種目選択!E89="","",IF(女子種目選択!E89="コンバインドA","走高跳",IF(女子種目選択!E89="コンバインドB","ジャベリックボール投",IF(女子種目選択!F89="","",女子種目選択!F89))))</f>
        <v/>
      </c>
      <c r="AF89" s="73" t="str">
        <f t="shared" si="62"/>
        <v/>
      </c>
      <c r="AG89" s="244"/>
      <c r="AH89" s="226" t="str">
        <f t="shared" si="87"/>
        <v/>
      </c>
      <c r="AI89" s="245"/>
      <c r="AJ89" s="228" t="str">
        <f t="shared" si="88"/>
        <v/>
      </c>
      <c r="AK89" s="246"/>
      <c r="AL89" s="242" t="str">
        <f t="shared" si="89"/>
        <v/>
      </c>
      <c r="AM89" s="242">
        <f t="shared" si="90"/>
        <v>0</v>
      </c>
      <c r="AN89" s="242" t="str">
        <f t="shared" si="91"/>
        <v/>
      </c>
      <c r="AO89" s="242">
        <f t="shared" si="92"/>
        <v>0</v>
      </c>
      <c r="AP89" s="242" t="str">
        <f t="shared" si="93"/>
        <v/>
      </c>
      <c r="AQ89" s="242" t="str">
        <f t="shared" si="94"/>
        <v/>
      </c>
      <c r="AR89" s="252" t="str">
        <f t="shared" si="95"/>
        <v>00</v>
      </c>
      <c r="AS89" s="252">
        <f t="shared" si="96"/>
        <v>0</v>
      </c>
      <c r="AT89" s="274">
        <f t="shared" si="97"/>
        <v>0</v>
      </c>
      <c r="AU89" s="252" t="str">
        <f t="shared" si="98"/>
        <v/>
      </c>
      <c r="AV89" s="252" t="str">
        <f t="shared" si="99"/>
        <v/>
      </c>
      <c r="AW89" s="252" t="str">
        <f t="shared" si="100"/>
        <v>0</v>
      </c>
      <c r="AX89" s="252" t="str">
        <f t="shared" si="101"/>
        <v/>
      </c>
      <c r="AY89" s="252" t="str">
        <f t="shared" si="102"/>
        <v/>
      </c>
      <c r="AZ89" s="252" t="str">
        <f t="shared" si="103"/>
        <v/>
      </c>
      <c r="BA89" s="252" t="str">
        <f t="shared" si="104"/>
        <v>0</v>
      </c>
      <c r="BB89" s="252">
        <f t="shared" si="105"/>
        <v>0</v>
      </c>
      <c r="BC89" s="110" t="str">
        <f>IF(AE89="","",IF(女子種目選択!E89="","""",IF(女子種目選択!E89="コンバインドA",女子種目選択!E89,IF(女子種目選択!E89="コンバインドB",女子種目選択!E89,""))))</f>
        <v/>
      </c>
      <c r="BD89" s="111"/>
      <c r="BE89" s="320" t="str">
        <f t="shared" si="106"/>
        <v/>
      </c>
      <c r="BF89" s="320" t="str">
        <f t="shared" si="107"/>
        <v/>
      </c>
      <c r="BG89" s="321" t="str">
        <f t="shared" si="108"/>
        <v/>
      </c>
      <c r="BH89" s="312" t="str">
        <f t="shared" si="115"/>
        <v/>
      </c>
      <c r="BI89" s="313"/>
      <c r="BJ89" s="99" t="str">
        <f t="shared" si="109"/>
        <v/>
      </c>
      <c r="BK89" s="302" t="e">
        <f t="shared" si="63"/>
        <v>#N/A</v>
      </c>
      <c r="BL89" s="3" t="e">
        <f t="shared" si="64"/>
        <v>#N/A</v>
      </c>
      <c r="BM89" s="302" t="str">
        <f t="shared" si="110"/>
        <v/>
      </c>
      <c r="BN89" s="3" t="str">
        <f t="shared" si="111"/>
        <v/>
      </c>
      <c r="BO89" s="302" t="e">
        <f t="shared" si="65"/>
        <v>#N/A</v>
      </c>
      <c r="BP89" s="3" t="e">
        <f t="shared" si="66"/>
        <v>#N/A</v>
      </c>
      <c r="BQ89" s="302" t="str">
        <f t="shared" si="112"/>
        <v/>
      </c>
      <c r="BT89" s="3"/>
      <c r="BV89" s="358" t="str">
        <f t="shared" si="113"/>
        <v/>
      </c>
      <c r="BW89" s="358" t="str">
        <f t="shared" si="114"/>
        <v/>
      </c>
      <c r="CA89" s="79"/>
      <c r="CB89" s="79"/>
      <c r="CC89" s="179"/>
      <c r="CE89" s="179"/>
      <c r="CG89" s="179"/>
      <c r="CL89" s="74"/>
      <c r="CM89" s="74"/>
      <c r="CY89" s="79"/>
      <c r="CZ89" s="79"/>
      <c r="DA89" s="179"/>
      <c r="DC89" s="179"/>
      <c r="DE89" s="179"/>
      <c r="DJ89" s="74"/>
      <c r="DK89" s="74"/>
    </row>
    <row r="90" spans="2:115">
      <c r="B90" s="70" t="str">
        <f t="shared" si="67"/>
        <v/>
      </c>
      <c r="C90" s="71">
        <v>87</v>
      </c>
      <c r="D90" s="72" t="str">
        <f>女子種目選択!B90</f>
        <v/>
      </c>
      <c r="E90" s="117" t="str">
        <f>女子種目選択!C90</f>
        <v/>
      </c>
      <c r="F90" s="118" t="str">
        <f>女子種目選択!D90</f>
        <v/>
      </c>
      <c r="G90" s="119" t="str">
        <f>IF(女子種目選択!E90="","",IF(女子種目選択!E90="コンバインドA","80mハードル",IF(女子種目選択!E90="コンバインドB","走幅跳",女子種目選択!E90)))</f>
        <v/>
      </c>
      <c r="H90" s="111" t="str">
        <f t="shared" si="61"/>
        <v/>
      </c>
      <c r="I90" s="244"/>
      <c r="J90" s="226" t="str">
        <f t="shared" si="68"/>
        <v/>
      </c>
      <c r="K90" s="245"/>
      <c r="L90" s="228" t="str">
        <f t="shared" si="69"/>
        <v/>
      </c>
      <c r="M90" s="246"/>
      <c r="N90" s="242" t="str">
        <f t="shared" si="70"/>
        <v/>
      </c>
      <c r="O90" s="242">
        <f t="shared" si="71"/>
        <v>0</v>
      </c>
      <c r="P90" s="242" t="str">
        <f t="shared" si="72"/>
        <v/>
      </c>
      <c r="Q90" s="242">
        <f t="shared" si="73"/>
        <v>0</v>
      </c>
      <c r="R90" s="242" t="str">
        <f t="shared" si="74"/>
        <v/>
      </c>
      <c r="S90" s="242" t="str">
        <f t="shared" si="75"/>
        <v/>
      </c>
      <c r="T90" s="252" t="str">
        <f t="shared" si="76"/>
        <v>00</v>
      </c>
      <c r="U90" s="252">
        <f t="shared" si="77"/>
        <v>0</v>
      </c>
      <c r="V90" s="274">
        <f t="shared" si="78"/>
        <v>0</v>
      </c>
      <c r="W90" s="252" t="str">
        <f t="shared" si="79"/>
        <v/>
      </c>
      <c r="X90" s="252" t="str">
        <f t="shared" si="80"/>
        <v/>
      </c>
      <c r="Y90" s="252" t="str">
        <f t="shared" si="81"/>
        <v>0</v>
      </c>
      <c r="Z90" s="252" t="str">
        <f t="shared" si="82"/>
        <v/>
      </c>
      <c r="AA90" s="252" t="str">
        <f t="shared" si="83"/>
        <v/>
      </c>
      <c r="AB90" s="252" t="str">
        <f t="shared" si="84"/>
        <v/>
      </c>
      <c r="AC90" s="252" t="str">
        <f t="shared" si="85"/>
        <v>0</v>
      </c>
      <c r="AD90" s="252">
        <f t="shared" si="86"/>
        <v>0</v>
      </c>
      <c r="AE90" s="110" t="str">
        <f>IF(女子種目選択!E90="","",IF(女子種目選択!E90="コンバインドA","走高跳",IF(女子種目選択!E90="コンバインドB","ジャベリックボール投",IF(女子種目選択!F90="","",女子種目選択!F90))))</f>
        <v/>
      </c>
      <c r="AF90" s="73" t="str">
        <f t="shared" si="62"/>
        <v/>
      </c>
      <c r="AG90" s="244"/>
      <c r="AH90" s="226" t="str">
        <f t="shared" si="87"/>
        <v/>
      </c>
      <c r="AI90" s="245"/>
      <c r="AJ90" s="228" t="str">
        <f t="shared" si="88"/>
        <v/>
      </c>
      <c r="AK90" s="246"/>
      <c r="AL90" s="242" t="str">
        <f t="shared" si="89"/>
        <v/>
      </c>
      <c r="AM90" s="242">
        <f t="shared" si="90"/>
        <v>0</v>
      </c>
      <c r="AN90" s="242" t="str">
        <f t="shared" si="91"/>
        <v/>
      </c>
      <c r="AO90" s="242">
        <f t="shared" si="92"/>
        <v>0</v>
      </c>
      <c r="AP90" s="242" t="str">
        <f t="shared" si="93"/>
        <v/>
      </c>
      <c r="AQ90" s="242" t="str">
        <f t="shared" si="94"/>
        <v/>
      </c>
      <c r="AR90" s="252" t="str">
        <f t="shared" si="95"/>
        <v>00</v>
      </c>
      <c r="AS90" s="252">
        <f t="shared" si="96"/>
        <v>0</v>
      </c>
      <c r="AT90" s="274">
        <f t="shared" si="97"/>
        <v>0</v>
      </c>
      <c r="AU90" s="252" t="str">
        <f t="shared" si="98"/>
        <v/>
      </c>
      <c r="AV90" s="252" t="str">
        <f t="shared" si="99"/>
        <v/>
      </c>
      <c r="AW90" s="252" t="str">
        <f t="shared" si="100"/>
        <v>0</v>
      </c>
      <c r="AX90" s="252" t="str">
        <f t="shared" si="101"/>
        <v/>
      </c>
      <c r="AY90" s="252" t="str">
        <f t="shared" si="102"/>
        <v/>
      </c>
      <c r="AZ90" s="252" t="str">
        <f t="shared" si="103"/>
        <v/>
      </c>
      <c r="BA90" s="252" t="str">
        <f t="shared" si="104"/>
        <v>0</v>
      </c>
      <c r="BB90" s="252">
        <f t="shared" si="105"/>
        <v>0</v>
      </c>
      <c r="BC90" s="110" t="str">
        <f>IF(AE90="","",IF(女子種目選択!E90="","""",IF(女子種目選択!E90="コンバインドA",女子種目選択!E90,IF(女子種目選択!E90="コンバインドB",女子種目選択!E90,""))))</f>
        <v/>
      </c>
      <c r="BD90" s="111"/>
      <c r="BE90" s="320" t="str">
        <f t="shared" si="106"/>
        <v/>
      </c>
      <c r="BF90" s="320" t="str">
        <f t="shared" si="107"/>
        <v/>
      </c>
      <c r="BG90" s="321" t="str">
        <f t="shared" si="108"/>
        <v/>
      </c>
      <c r="BH90" s="312" t="str">
        <f t="shared" si="115"/>
        <v/>
      </c>
      <c r="BI90" s="313"/>
      <c r="BJ90" s="99" t="str">
        <f t="shared" si="109"/>
        <v/>
      </c>
      <c r="BK90" s="302" t="e">
        <f t="shared" si="63"/>
        <v>#N/A</v>
      </c>
      <c r="BL90" s="3" t="e">
        <f t="shared" si="64"/>
        <v>#N/A</v>
      </c>
      <c r="BM90" s="302" t="str">
        <f t="shared" si="110"/>
        <v/>
      </c>
      <c r="BN90" s="3" t="str">
        <f t="shared" si="111"/>
        <v/>
      </c>
      <c r="BO90" s="302" t="e">
        <f t="shared" si="65"/>
        <v>#N/A</v>
      </c>
      <c r="BP90" s="3" t="e">
        <f t="shared" si="66"/>
        <v>#N/A</v>
      </c>
      <c r="BQ90" s="302" t="str">
        <f t="shared" si="112"/>
        <v/>
      </c>
      <c r="BT90" s="3"/>
      <c r="BV90" s="358" t="str">
        <f t="shared" si="113"/>
        <v/>
      </c>
      <c r="BW90" s="358" t="str">
        <f t="shared" si="114"/>
        <v/>
      </c>
      <c r="CA90" s="79"/>
      <c r="CB90" s="79"/>
      <c r="CC90" s="179"/>
      <c r="CE90" s="179"/>
      <c r="CG90" s="179"/>
      <c r="CL90" s="74"/>
      <c r="CM90" s="74"/>
      <c r="CY90" s="79"/>
      <c r="CZ90" s="79"/>
      <c r="DA90" s="179"/>
      <c r="DC90" s="179"/>
      <c r="DE90" s="179"/>
      <c r="DJ90" s="74"/>
      <c r="DK90" s="74"/>
    </row>
    <row r="91" spans="2:115">
      <c r="B91" s="70" t="str">
        <f t="shared" si="67"/>
        <v/>
      </c>
      <c r="C91" s="71">
        <v>88</v>
      </c>
      <c r="D91" s="72" t="str">
        <f>女子種目選択!B91</f>
        <v/>
      </c>
      <c r="E91" s="117" t="str">
        <f>女子種目選択!C91</f>
        <v/>
      </c>
      <c r="F91" s="118" t="str">
        <f>女子種目選択!D91</f>
        <v/>
      </c>
      <c r="G91" s="119" t="str">
        <f>IF(女子種目選択!E91="","",IF(女子種目選択!E91="コンバインドA","80mハードル",IF(女子種目選択!E91="コンバインドB","走幅跳",女子種目選択!E91)))</f>
        <v/>
      </c>
      <c r="H91" s="111" t="str">
        <f t="shared" si="61"/>
        <v/>
      </c>
      <c r="I91" s="244"/>
      <c r="J91" s="226" t="str">
        <f t="shared" si="68"/>
        <v/>
      </c>
      <c r="K91" s="245"/>
      <c r="L91" s="228" t="str">
        <f t="shared" si="69"/>
        <v/>
      </c>
      <c r="M91" s="246"/>
      <c r="N91" s="242" t="str">
        <f t="shared" si="70"/>
        <v/>
      </c>
      <c r="O91" s="242">
        <f t="shared" si="71"/>
        <v>0</v>
      </c>
      <c r="P91" s="242" t="str">
        <f t="shared" si="72"/>
        <v/>
      </c>
      <c r="Q91" s="242">
        <f t="shared" si="73"/>
        <v>0</v>
      </c>
      <c r="R91" s="242" t="str">
        <f t="shared" si="74"/>
        <v/>
      </c>
      <c r="S91" s="242" t="str">
        <f t="shared" si="75"/>
        <v/>
      </c>
      <c r="T91" s="252" t="str">
        <f t="shared" si="76"/>
        <v>00</v>
      </c>
      <c r="U91" s="252">
        <f t="shared" si="77"/>
        <v>0</v>
      </c>
      <c r="V91" s="274">
        <f t="shared" si="78"/>
        <v>0</v>
      </c>
      <c r="W91" s="252" t="str">
        <f t="shared" si="79"/>
        <v/>
      </c>
      <c r="X91" s="252" t="str">
        <f t="shared" si="80"/>
        <v/>
      </c>
      <c r="Y91" s="252" t="str">
        <f t="shared" si="81"/>
        <v>0</v>
      </c>
      <c r="Z91" s="252" t="str">
        <f t="shared" si="82"/>
        <v/>
      </c>
      <c r="AA91" s="252" t="str">
        <f t="shared" si="83"/>
        <v/>
      </c>
      <c r="AB91" s="252" t="str">
        <f t="shared" si="84"/>
        <v/>
      </c>
      <c r="AC91" s="252" t="str">
        <f t="shared" si="85"/>
        <v>0</v>
      </c>
      <c r="AD91" s="252">
        <f t="shared" si="86"/>
        <v>0</v>
      </c>
      <c r="AE91" s="110" t="str">
        <f>IF(女子種目選択!E91="","",IF(女子種目選択!E91="コンバインドA","走高跳",IF(女子種目選択!E91="コンバインドB","ジャベリックボール投",IF(女子種目選択!F91="","",女子種目選択!F91))))</f>
        <v/>
      </c>
      <c r="AF91" s="73" t="str">
        <f t="shared" si="62"/>
        <v/>
      </c>
      <c r="AG91" s="244"/>
      <c r="AH91" s="226" t="str">
        <f t="shared" si="87"/>
        <v/>
      </c>
      <c r="AI91" s="245"/>
      <c r="AJ91" s="228" t="str">
        <f t="shared" si="88"/>
        <v/>
      </c>
      <c r="AK91" s="246"/>
      <c r="AL91" s="242" t="str">
        <f t="shared" si="89"/>
        <v/>
      </c>
      <c r="AM91" s="242">
        <f t="shared" si="90"/>
        <v>0</v>
      </c>
      <c r="AN91" s="242" t="str">
        <f t="shared" si="91"/>
        <v/>
      </c>
      <c r="AO91" s="242">
        <f t="shared" si="92"/>
        <v>0</v>
      </c>
      <c r="AP91" s="242" t="str">
        <f t="shared" si="93"/>
        <v/>
      </c>
      <c r="AQ91" s="242" t="str">
        <f t="shared" si="94"/>
        <v/>
      </c>
      <c r="AR91" s="252" t="str">
        <f t="shared" si="95"/>
        <v>00</v>
      </c>
      <c r="AS91" s="252">
        <f t="shared" si="96"/>
        <v>0</v>
      </c>
      <c r="AT91" s="274">
        <f t="shared" si="97"/>
        <v>0</v>
      </c>
      <c r="AU91" s="252" t="str">
        <f t="shared" si="98"/>
        <v/>
      </c>
      <c r="AV91" s="252" t="str">
        <f t="shared" si="99"/>
        <v/>
      </c>
      <c r="AW91" s="252" t="str">
        <f t="shared" si="100"/>
        <v>0</v>
      </c>
      <c r="AX91" s="252" t="str">
        <f t="shared" si="101"/>
        <v/>
      </c>
      <c r="AY91" s="252" t="str">
        <f t="shared" si="102"/>
        <v/>
      </c>
      <c r="AZ91" s="252" t="str">
        <f t="shared" si="103"/>
        <v/>
      </c>
      <c r="BA91" s="252" t="str">
        <f t="shared" si="104"/>
        <v>0</v>
      </c>
      <c r="BB91" s="252">
        <f t="shared" si="105"/>
        <v>0</v>
      </c>
      <c r="BC91" s="110" t="str">
        <f>IF(AE91="","",IF(女子種目選択!E91="","""",IF(女子種目選択!E91="コンバインドA",女子種目選択!E91,IF(女子種目選択!E91="コンバインドB",女子種目選択!E91,""))))</f>
        <v/>
      </c>
      <c r="BD91" s="111"/>
      <c r="BE91" s="320" t="str">
        <f t="shared" si="106"/>
        <v/>
      </c>
      <c r="BF91" s="320" t="str">
        <f t="shared" si="107"/>
        <v/>
      </c>
      <c r="BG91" s="321" t="str">
        <f t="shared" si="108"/>
        <v/>
      </c>
      <c r="BH91" s="312" t="str">
        <f t="shared" si="115"/>
        <v/>
      </c>
      <c r="BI91" s="313"/>
      <c r="BJ91" s="99" t="str">
        <f t="shared" si="109"/>
        <v/>
      </c>
      <c r="BK91" s="302" t="e">
        <f t="shared" si="63"/>
        <v>#N/A</v>
      </c>
      <c r="BL91" s="3" t="e">
        <f t="shared" si="64"/>
        <v>#N/A</v>
      </c>
      <c r="BM91" s="302" t="str">
        <f t="shared" si="110"/>
        <v/>
      </c>
      <c r="BN91" s="3" t="str">
        <f t="shared" si="111"/>
        <v/>
      </c>
      <c r="BO91" s="302" t="e">
        <f t="shared" si="65"/>
        <v>#N/A</v>
      </c>
      <c r="BP91" s="3" t="e">
        <f t="shared" si="66"/>
        <v>#N/A</v>
      </c>
      <c r="BQ91" s="302" t="str">
        <f t="shared" si="112"/>
        <v/>
      </c>
      <c r="BT91" s="3"/>
      <c r="BV91" s="358" t="str">
        <f t="shared" si="113"/>
        <v/>
      </c>
      <c r="BW91" s="358" t="str">
        <f t="shared" si="114"/>
        <v/>
      </c>
      <c r="CA91" s="79"/>
      <c r="CB91" s="79"/>
      <c r="CC91" s="179"/>
      <c r="CE91" s="179"/>
      <c r="CG91" s="179"/>
      <c r="CL91" s="74"/>
      <c r="CM91" s="74"/>
      <c r="CY91" s="79"/>
      <c r="CZ91" s="79"/>
      <c r="DA91" s="179"/>
      <c r="DC91" s="179"/>
      <c r="DE91" s="179"/>
      <c r="DJ91" s="74"/>
      <c r="DK91" s="74"/>
    </row>
    <row r="92" spans="2:115">
      <c r="B92" s="70" t="str">
        <f t="shared" si="67"/>
        <v/>
      </c>
      <c r="C92" s="71">
        <v>89</v>
      </c>
      <c r="D92" s="72" t="str">
        <f>女子種目選択!B92</f>
        <v/>
      </c>
      <c r="E92" s="117" t="str">
        <f>女子種目選択!C92</f>
        <v/>
      </c>
      <c r="F92" s="118" t="str">
        <f>女子種目選択!D92</f>
        <v/>
      </c>
      <c r="G92" s="119" t="str">
        <f>IF(女子種目選択!E92="","",IF(女子種目選択!E92="コンバインドA","80mハードル",IF(女子種目選択!E92="コンバインドB","走幅跳",女子種目選択!E92)))</f>
        <v/>
      </c>
      <c r="H92" s="111" t="str">
        <f t="shared" si="61"/>
        <v/>
      </c>
      <c r="I92" s="244"/>
      <c r="J92" s="226" t="str">
        <f t="shared" si="68"/>
        <v/>
      </c>
      <c r="K92" s="245"/>
      <c r="L92" s="228" t="str">
        <f t="shared" si="69"/>
        <v/>
      </c>
      <c r="M92" s="246"/>
      <c r="N92" s="242" t="str">
        <f t="shared" si="70"/>
        <v/>
      </c>
      <c r="O92" s="242">
        <f t="shared" si="71"/>
        <v>0</v>
      </c>
      <c r="P92" s="242" t="str">
        <f t="shared" si="72"/>
        <v/>
      </c>
      <c r="Q92" s="242">
        <f t="shared" si="73"/>
        <v>0</v>
      </c>
      <c r="R92" s="242" t="str">
        <f t="shared" si="74"/>
        <v/>
      </c>
      <c r="S92" s="242" t="str">
        <f t="shared" si="75"/>
        <v/>
      </c>
      <c r="T92" s="252" t="str">
        <f t="shared" si="76"/>
        <v>00</v>
      </c>
      <c r="U92" s="252">
        <f t="shared" si="77"/>
        <v>0</v>
      </c>
      <c r="V92" s="274">
        <f t="shared" si="78"/>
        <v>0</v>
      </c>
      <c r="W92" s="252" t="str">
        <f t="shared" si="79"/>
        <v/>
      </c>
      <c r="X92" s="252" t="str">
        <f t="shared" si="80"/>
        <v/>
      </c>
      <c r="Y92" s="252" t="str">
        <f t="shared" si="81"/>
        <v>0</v>
      </c>
      <c r="Z92" s="252" t="str">
        <f t="shared" si="82"/>
        <v/>
      </c>
      <c r="AA92" s="252" t="str">
        <f t="shared" si="83"/>
        <v/>
      </c>
      <c r="AB92" s="252" t="str">
        <f t="shared" si="84"/>
        <v/>
      </c>
      <c r="AC92" s="252" t="str">
        <f t="shared" si="85"/>
        <v>0</v>
      </c>
      <c r="AD92" s="252">
        <f t="shared" si="86"/>
        <v>0</v>
      </c>
      <c r="AE92" s="110" t="str">
        <f>IF(女子種目選択!E92="","",IF(女子種目選択!E92="コンバインドA","走高跳",IF(女子種目選択!E92="コンバインドB","ジャベリックボール投",IF(女子種目選択!F92="","",女子種目選択!F92))))</f>
        <v/>
      </c>
      <c r="AF92" s="73" t="str">
        <f t="shared" si="62"/>
        <v/>
      </c>
      <c r="AG92" s="244"/>
      <c r="AH92" s="226" t="str">
        <f t="shared" si="87"/>
        <v/>
      </c>
      <c r="AI92" s="245"/>
      <c r="AJ92" s="228" t="str">
        <f t="shared" si="88"/>
        <v/>
      </c>
      <c r="AK92" s="246"/>
      <c r="AL92" s="242" t="str">
        <f t="shared" si="89"/>
        <v/>
      </c>
      <c r="AM92" s="242">
        <f t="shared" si="90"/>
        <v>0</v>
      </c>
      <c r="AN92" s="242" t="str">
        <f t="shared" si="91"/>
        <v/>
      </c>
      <c r="AO92" s="242">
        <f t="shared" si="92"/>
        <v>0</v>
      </c>
      <c r="AP92" s="242" t="str">
        <f t="shared" si="93"/>
        <v/>
      </c>
      <c r="AQ92" s="242" t="str">
        <f t="shared" si="94"/>
        <v/>
      </c>
      <c r="AR92" s="252" t="str">
        <f t="shared" si="95"/>
        <v>00</v>
      </c>
      <c r="AS92" s="252">
        <f t="shared" si="96"/>
        <v>0</v>
      </c>
      <c r="AT92" s="274">
        <f t="shared" si="97"/>
        <v>0</v>
      </c>
      <c r="AU92" s="252" t="str">
        <f t="shared" si="98"/>
        <v/>
      </c>
      <c r="AV92" s="252" t="str">
        <f t="shared" si="99"/>
        <v/>
      </c>
      <c r="AW92" s="252" t="str">
        <f t="shared" si="100"/>
        <v>0</v>
      </c>
      <c r="AX92" s="252" t="str">
        <f t="shared" si="101"/>
        <v/>
      </c>
      <c r="AY92" s="252" t="str">
        <f t="shared" si="102"/>
        <v/>
      </c>
      <c r="AZ92" s="252" t="str">
        <f t="shared" si="103"/>
        <v/>
      </c>
      <c r="BA92" s="252" t="str">
        <f t="shared" si="104"/>
        <v>0</v>
      </c>
      <c r="BB92" s="252">
        <f t="shared" si="105"/>
        <v>0</v>
      </c>
      <c r="BC92" s="110" t="str">
        <f>IF(AE92="","",IF(女子種目選択!E92="","""",IF(女子種目選択!E92="コンバインドA",女子種目選択!E92,IF(女子種目選択!E92="コンバインドB",女子種目選択!E92,""))))</f>
        <v/>
      </c>
      <c r="BD92" s="111"/>
      <c r="BE92" s="320" t="str">
        <f t="shared" si="106"/>
        <v/>
      </c>
      <c r="BF92" s="320" t="str">
        <f t="shared" si="107"/>
        <v/>
      </c>
      <c r="BG92" s="321" t="str">
        <f t="shared" si="108"/>
        <v/>
      </c>
      <c r="BH92" s="312" t="str">
        <f t="shared" si="115"/>
        <v/>
      </c>
      <c r="BI92" s="313"/>
      <c r="BJ92" s="99" t="str">
        <f t="shared" si="109"/>
        <v/>
      </c>
      <c r="BK92" s="302" t="e">
        <f t="shared" si="63"/>
        <v>#N/A</v>
      </c>
      <c r="BL92" s="3" t="e">
        <f t="shared" si="64"/>
        <v>#N/A</v>
      </c>
      <c r="BM92" s="302" t="str">
        <f t="shared" si="110"/>
        <v/>
      </c>
      <c r="BN92" s="3" t="str">
        <f t="shared" si="111"/>
        <v/>
      </c>
      <c r="BO92" s="302" t="e">
        <f t="shared" si="65"/>
        <v>#N/A</v>
      </c>
      <c r="BP92" s="3" t="e">
        <f t="shared" si="66"/>
        <v>#N/A</v>
      </c>
      <c r="BQ92" s="302" t="str">
        <f t="shared" si="112"/>
        <v/>
      </c>
      <c r="BT92" s="3"/>
      <c r="BV92" s="358" t="str">
        <f t="shared" si="113"/>
        <v/>
      </c>
      <c r="BW92" s="358" t="str">
        <f t="shared" si="114"/>
        <v/>
      </c>
      <c r="CA92" s="79"/>
      <c r="CB92" s="79"/>
      <c r="CC92" s="179"/>
      <c r="CE92" s="179"/>
      <c r="CG92" s="179"/>
      <c r="CL92" s="74"/>
      <c r="CM92" s="74"/>
      <c r="CY92" s="79"/>
      <c r="CZ92" s="79"/>
      <c r="DA92" s="179"/>
      <c r="DC92" s="179"/>
      <c r="DE92" s="179"/>
      <c r="DJ92" s="74"/>
      <c r="DK92" s="74"/>
    </row>
    <row r="93" spans="2:115">
      <c r="B93" s="70" t="str">
        <f t="shared" si="67"/>
        <v/>
      </c>
      <c r="C93" s="71">
        <v>90</v>
      </c>
      <c r="D93" s="72" t="str">
        <f>女子種目選択!B93</f>
        <v/>
      </c>
      <c r="E93" s="117" t="str">
        <f>女子種目選択!C93</f>
        <v/>
      </c>
      <c r="F93" s="118" t="str">
        <f>女子種目選択!D93</f>
        <v/>
      </c>
      <c r="G93" s="119" t="str">
        <f>IF(女子種目選択!E93="","",IF(女子種目選択!E93="コンバインドA","80mハードル",IF(女子種目選択!E93="コンバインドB","走幅跳",女子種目選択!E93)))</f>
        <v/>
      </c>
      <c r="H93" s="111" t="str">
        <f t="shared" si="61"/>
        <v/>
      </c>
      <c r="I93" s="244"/>
      <c r="J93" s="226" t="str">
        <f t="shared" si="68"/>
        <v/>
      </c>
      <c r="K93" s="245"/>
      <c r="L93" s="228" t="str">
        <f t="shared" si="69"/>
        <v/>
      </c>
      <c r="M93" s="246"/>
      <c r="N93" s="242" t="str">
        <f t="shared" si="70"/>
        <v/>
      </c>
      <c r="O93" s="242">
        <f t="shared" si="71"/>
        <v>0</v>
      </c>
      <c r="P93" s="242" t="str">
        <f t="shared" si="72"/>
        <v/>
      </c>
      <c r="Q93" s="242">
        <f t="shared" si="73"/>
        <v>0</v>
      </c>
      <c r="R93" s="242" t="str">
        <f t="shared" si="74"/>
        <v/>
      </c>
      <c r="S93" s="242" t="str">
        <f t="shared" si="75"/>
        <v/>
      </c>
      <c r="T93" s="252" t="str">
        <f t="shared" si="76"/>
        <v>00</v>
      </c>
      <c r="U93" s="252">
        <f t="shared" si="77"/>
        <v>0</v>
      </c>
      <c r="V93" s="274">
        <f t="shared" si="78"/>
        <v>0</v>
      </c>
      <c r="W93" s="252" t="str">
        <f t="shared" si="79"/>
        <v/>
      </c>
      <c r="X93" s="252" t="str">
        <f t="shared" si="80"/>
        <v/>
      </c>
      <c r="Y93" s="252" t="str">
        <f t="shared" si="81"/>
        <v>0</v>
      </c>
      <c r="Z93" s="252" t="str">
        <f t="shared" si="82"/>
        <v/>
      </c>
      <c r="AA93" s="252" t="str">
        <f t="shared" si="83"/>
        <v/>
      </c>
      <c r="AB93" s="252" t="str">
        <f t="shared" si="84"/>
        <v/>
      </c>
      <c r="AC93" s="252" t="str">
        <f t="shared" si="85"/>
        <v>0</v>
      </c>
      <c r="AD93" s="252">
        <f t="shared" si="86"/>
        <v>0</v>
      </c>
      <c r="AE93" s="110" t="str">
        <f>IF(女子種目選択!E93="","",IF(女子種目選択!E93="コンバインドA","走高跳",IF(女子種目選択!E93="コンバインドB","ジャベリックボール投",IF(女子種目選択!F93="","",女子種目選択!F93))))</f>
        <v/>
      </c>
      <c r="AF93" s="73" t="str">
        <f t="shared" si="62"/>
        <v/>
      </c>
      <c r="AG93" s="244"/>
      <c r="AH93" s="226" t="str">
        <f t="shared" si="87"/>
        <v/>
      </c>
      <c r="AI93" s="245"/>
      <c r="AJ93" s="228" t="str">
        <f t="shared" si="88"/>
        <v/>
      </c>
      <c r="AK93" s="246"/>
      <c r="AL93" s="242" t="str">
        <f t="shared" si="89"/>
        <v/>
      </c>
      <c r="AM93" s="242">
        <f t="shared" si="90"/>
        <v>0</v>
      </c>
      <c r="AN93" s="242" t="str">
        <f t="shared" si="91"/>
        <v/>
      </c>
      <c r="AO93" s="242">
        <f t="shared" si="92"/>
        <v>0</v>
      </c>
      <c r="AP93" s="242" t="str">
        <f t="shared" si="93"/>
        <v/>
      </c>
      <c r="AQ93" s="242" t="str">
        <f t="shared" si="94"/>
        <v/>
      </c>
      <c r="AR93" s="252" t="str">
        <f t="shared" si="95"/>
        <v>00</v>
      </c>
      <c r="AS93" s="252">
        <f t="shared" si="96"/>
        <v>0</v>
      </c>
      <c r="AT93" s="274">
        <f t="shared" si="97"/>
        <v>0</v>
      </c>
      <c r="AU93" s="252" t="str">
        <f t="shared" si="98"/>
        <v/>
      </c>
      <c r="AV93" s="252" t="str">
        <f t="shared" si="99"/>
        <v/>
      </c>
      <c r="AW93" s="252" t="str">
        <f t="shared" si="100"/>
        <v>0</v>
      </c>
      <c r="AX93" s="252" t="str">
        <f t="shared" si="101"/>
        <v/>
      </c>
      <c r="AY93" s="252" t="str">
        <f t="shared" si="102"/>
        <v/>
      </c>
      <c r="AZ93" s="252" t="str">
        <f t="shared" si="103"/>
        <v/>
      </c>
      <c r="BA93" s="252" t="str">
        <f t="shared" si="104"/>
        <v>0</v>
      </c>
      <c r="BB93" s="252">
        <f t="shared" si="105"/>
        <v>0</v>
      </c>
      <c r="BC93" s="110" t="str">
        <f>IF(AE93="","",IF(女子種目選択!E93="","""",IF(女子種目選択!E93="コンバインドA",女子種目選択!E93,IF(女子種目選択!E93="コンバインドB",女子種目選択!E93,""))))</f>
        <v/>
      </c>
      <c r="BD93" s="111"/>
      <c r="BE93" s="320" t="str">
        <f t="shared" si="106"/>
        <v/>
      </c>
      <c r="BF93" s="320" t="str">
        <f t="shared" si="107"/>
        <v/>
      </c>
      <c r="BG93" s="321" t="str">
        <f t="shared" si="108"/>
        <v/>
      </c>
      <c r="BH93" s="312" t="str">
        <f t="shared" si="115"/>
        <v/>
      </c>
      <c r="BI93" s="313"/>
      <c r="BJ93" s="99" t="str">
        <f t="shared" si="109"/>
        <v/>
      </c>
      <c r="BK93" s="302" t="e">
        <f t="shared" si="63"/>
        <v>#N/A</v>
      </c>
      <c r="BL93" s="3" t="e">
        <f t="shared" si="64"/>
        <v>#N/A</v>
      </c>
      <c r="BM93" s="302" t="str">
        <f t="shared" si="110"/>
        <v/>
      </c>
      <c r="BN93" s="3" t="str">
        <f t="shared" si="111"/>
        <v/>
      </c>
      <c r="BO93" s="302" t="e">
        <f t="shared" si="65"/>
        <v>#N/A</v>
      </c>
      <c r="BP93" s="3" t="e">
        <f t="shared" si="66"/>
        <v>#N/A</v>
      </c>
      <c r="BQ93" s="302" t="str">
        <f t="shared" si="112"/>
        <v/>
      </c>
      <c r="BT93" s="3"/>
      <c r="BV93" s="358" t="str">
        <f t="shared" si="113"/>
        <v/>
      </c>
      <c r="BW93" s="358" t="str">
        <f t="shared" si="114"/>
        <v/>
      </c>
      <c r="CA93" s="79"/>
      <c r="CB93" s="79"/>
      <c r="CC93" s="179"/>
      <c r="CE93" s="179"/>
      <c r="CG93" s="179"/>
      <c r="CL93" s="74"/>
      <c r="CM93" s="74"/>
      <c r="CY93" s="79"/>
      <c r="CZ93" s="79"/>
      <c r="DA93" s="179"/>
      <c r="DC93" s="179"/>
      <c r="DE93" s="179"/>
      <c r="DJ93" s="74"/>
      <c r="DK93" s="74"/>
    </row>
    <row r="94" spans="2:115">
      <c r="B94" s="70" t="str">
        <f t="shared" si="67"/>
        <v/>
      </c>
      <c r="C94" s="71">
        <v>91</v>
      </c>
      <c r="D94" s="72" t="str">
        <f>女子種目選択!B94</f>
        <v/>
      </c>
      <c r="E94" s="117" t="str">
        <f>女子種目選択!C94</f>
        <v/>
      </c>
      <c r="F94" s="118" t="str">
        <f>女子種目選択!D94</f>
        <v/>
      </c>
      <c r="G94" s="119" t="str">
        <f>IF(女子種目選択!E94="","",IF(女子種目選択!E94="コンバインドA","80mハードル",IF(女子種目選択!E94="コンバインドB","走幅跳",女子種目選択!E94)))</f>
        <v/>
      </c>
      <c r="H94" s="111" t="str">
        <f t="shared" si="61"/>
        <v/>
      </c>
      <c r="I94" s="244"/>
      <c r="J94" s="226" t="str">
        <f t="shared" si="68"/>
        <v/>
      </c>
      <c r="K94" s="245"/>
      <c r="L94" s="228" t="str">
        <f t="shared" si="69"/>
        <v/>
      </c>
      <c r="M94" s="246"/>
      <c r="N94" s="242" t="str">
        <f t="shared" si="70"/>
        <v/>
      </c>
      <c r="O94" s="242">
        <f t="shared" si="71"/>
        <v>0</v>
      </c>
      <c r="P94" s="242" t="str">
        <f t="shared" si="72"/>
        <v/>
      </c>
      <c r="Q94" s="242">
        <f t="shared" si="73"/>
        <v>0</v>
      </c>
      <c r="R94" s="242" t="str">
        <f t="shared" si="74"/>
        <v/>
      </c>
      <c r="S94" s="242" t="str">
        <f t="shared" si="75"/>
        <v/>
      </c>
      <c r="T94" s="252" t="str">
        <f t="shared" si="76"/>
        <v>00</v>
      </c>
      <c r="U94" s="252">
        <f t="shared" si="77"/>
        <v>0</v>
      </c>
      <c r="V94" s="274">
        <f t="shared" si="78"/>
        <v>0</v>
      </c>
      <c r="W94" s="252" t="str">
        <f t="shared" si="79"/>
        <v/>
      </c>
      <c r="X94" s="252" t="str">
        <f t="shared" si="80"/>
        <v/>
      </c>
      <c r="Y94" s="252" t="str">
        <f t="shared" si="81"/>
        <v>0</v>
      </c>
      <c r="Z94" s="252" t="str">
        <f t="shared" si="82"/>
        <v/>
      </c>
      <c r="AA94" s="252" t="str">
        <f t="shared" si="83"/>
        <v/>
      </c>
      <c r="AB94" s="252" t="str">
        <f t="shared" si="84"/>
        <v/>
      </c>
      <c r="AC94" s="252" t="str">
        <f t="shared" si="85"/>
        <v>0</v>
      </c>
      <c r="AD94" s="252">
        <f t="shared" si="86"/>
        <v>0</v>
      </c>
      <c r="AE94" s="110" t="str">
        <f>IF(女子種目選択!E94="","",IF(女子種目選択!E94="コンバインドA","走高跳",IF(女子種目選択!E94="コンバインドB","ジャベリックボール投",IF(女子種目選択!F94="","",女子種目選択!F94))))</f>
        <v/>
      </c>
      <c r="AF94" s="73" t="str">
        <f t="shared" si="62"/>
        <v/>
      </c>
      <c r="AG94" s="244"/>
      <c r="AH94" s="226" t="str">
        <f t="shared" si="87"/>
        <v/>
      </c>
      <c r="AI94" s="245"/>
      <c r="AJ94" s="228" t="str">
        <f t="shared" si="88"/>
        <v/>
      </c>
      <c r="AK94" s="246"/>
      <c r="AL94" s="242" t="str">
        <f t="shared" si="89"/>
        <v/>
      </c>
      <c r="AM94" s="242">
        <f t="shared" si="90"/>
        <v>0</v>
      </c>
      <c r="AN94" s="242" t="str">
        <f t="shared" si="91"/>
        <v/>
      </c>
      <c r="AO94" s="242">
        <f t="shared" si="92"/>
        <v>0</v>
      </c>
      <c r="AP94" s="242" t="str">
        <f t="shared" si="93"/>
        <v/>
      </c>
      <c r="AQ94" s="242" t="str">
        <f t="shared" si="94"/>
        <v/>
      </c>
      <c r="AR94" s="252" t="str">
        <f t="shared" si="95"/>
        <v>00</v>
      </c>
      <c r="AS94" s="252">
        <f t="shared" si="96"/>
        <v>0</v>
      </c>
      <c r="AT94" s="274">
        <f t="shared" si="97"/>
        <v>0</v>
      </c>
      <c r="AU94" s="252" t="str">
        <f t="shared" si="98"/>
        <v/>
      </c>
      <c r="AV94" s="252" t="str">
        <f t="shared" si="99"/>
        <v/>
      </c>
      <c r="AW94" s="252" t="str">
        <f t="shared" si="100"/>
        <v>0</v>
      </c>
      <c r="AX94" s="252" t="str">
        <f t="shared" si="101"/>
        <v/>
      </c>
      <c r="AY94" s="252" t="str">
        <f t="shared" si="102"/>
        <v/>
      </c>
      <c r="AZ94" s="252" t="str">
        <f t="shared" si="103"/>
        <v/>
      </c>
      <c r="BA94" s="252" t="str">
        <f t="shared" si="104"/>
        <v>0</v>
      </c>
      <c r="BB94" s="252">
        <f t="shared" si="105"/>
        <v>0</v>
      </c>
      <c r="BC94" s="110" t="str">
        <f>IF(AE94="","",IF(女子種目選択!E94="","""",IF(女子種目選択!E94="コンバインドA",女子種目選択!E94,IF(女子種目選択!E94="コンバインドB",女子種目選択!E94,""))))</f>
        <v/>
      </c>
      <c r="BD94" s="111"/>
      <c r="BE94" s="320" t="str">
        <f t="shared" si="106"/>
        <v/>
      </c>
      <c r="BF94" s="320" t="str">
        <f t="shared" si="107"/>
        <v/>
      </c>
      <c r="BG94" s="321" t="str">
        <f t="shared" si="108"/>
        <v/>
      </c>
      <c r="BH94" s="312" t="str">
        <f t="shared" si="115"/>
        <v/>
      </c>
      <c r="BI94" s="313"/>
      <c r="BJ94" s="99" t="str">
        <f t="shared" si="109"/>
        <v/>
      </c>
      <c r="BK94" s="302" t="e">
        <f t="shared" si="63"/>
        <v>#N/A</v>
      </c>
      <c r="BL94" s="3" t="e">
        <f t="shared" si="64"/>
        <v>#N/A</v>
      </c>
      <c r="BM94" s="302" t="str">
        <f t="shared" si="110"/>
        <v/>
      </c>
      <c r="BN94" s="3" t="str">
        <f t="shared" si="111"/>
        <v/>
      </c>
      <c r="BO94" s="302" t="e">
        <f t="shared" si="65"/>
        <v>#N/A</v>
      </c>
      <c r="BP94" s="3" t="e">
        <f t="shared" si="66"/>
        <v>#N/A</v>
      </c>
      <c r="BQ94" s="302" t="str">
        <f t="shared" si="112"/>
        <v/>
      </c>
      <c r="BT94" s="3"/>
      <c r="BV94" s="358" t="str">
        <f t="shared" si="113"/>
        <v/>
      </c>
      <c r="BW94" s="358" t="str">
        <f t="shared" si="114"/>
        <v/>
      </c>
      <c r="CA94" s="79"/>
      <c r="CB94" s="79"/>
      <c r="CC94" s="179"/>
      <c r="CE94" s="179"/>
      <c r="CG94" s="179"/>
      <c r="CL94" s="74"/>
      <c r="CM94" s="74"/>
      <c r="CY94" s="79"/>
      <c r="CZ94" s="79"/>
      <c r="DA94" s="179"/>
      <c r="DC94" s="179"/>
      <c r="DE94" s="179"/>
      <c r="DJ94" s="74"/>
      <c r="DK94" s="74"/>
    </row>
    <row r="95" spans="2:115">
      <c r="B95" s="70" t="str">
        <f t="shared" si="67"/>
        <v/>
      </c>
      <c r="C95" s="71">
        <v>92</v>
      </c>
      <c r="D95" s="72" t="str">
        <f>女子種目選択!B95</f>
        <v/>
      </c>
      <c r="E95" s="117" t="str">
        <f>女子種目選択!C95</f>
        <v/>
      </c>
      <c r="F95" s="118" t="str">
        <f>女子種目選択!D95</f>
        <v/>
      </c>
      <c r="G95" s="119" t="str">
        <f>IF(女子種目選択!E95="","",IF(女子種目選択!E95="コンバインドA","80mハードル",IF(女子種目選択!E95="コンバインドB","走幅跳",女子種目選択!E95)))</f>
        <v/>
      </c>
      <c r="H95" s="111" t="str">
        <f t="shared" si="61"/>
        <v/>
      </c>
      <c r="I95" s="244"/>
      <c r="J95" s="226" t="str">
        <f t="shared" si="68"/>
        <v/>
      </c>
      <c r="K95" s="245"/>
      <c r="L95" s="228" t="str">
        <f t="shared" si="69"/>
        <v/>
      </c>
      <c r="M95" s="246"/>
      <c r="N95" s="242" t="str">
        <f t="shared" si="70"/>
        <v/>
      </c>
      <c r="O95" s="242">
        <f t="shared" si="71"/>
        <v>0</v>
      </c>
      <c r="P95" s="242" t="str">
        <f t="shared" si="72"/>
        <v/>
      </c>
      <c r="Q95" s="242">
        <f t="shared" si="73"/>
        <v>0</v>
      </c>
      <c r="R95" s="242" t="str">
        <f t="shared" si="74"/>
        <v/>
      </c>
      <c r="S95" s="242" t="str">
        <f t="shared" si="75"/>
        <v/>
      </c>
      <c r="T95" s="252" t="str">
        <f t="shared" si="76"/>
        <v>00</v>
      </c>
      <c r="U95" s="252">
        <f t="shared" si="77"/>
        <v>0</v>
      </c>
      <c r="V95" s="274">
        <f t="shared" si="78"/>
        <v>0</v>
      </c>
      <c r="W95" s="252" t="str">
        <f t="shared" si="79"/>
        <v/>
      </c>
      <c r="X95" s="252" t="str">
        <f t="shared" si="80"/>
        <v/>
      </c>
      <c r="Y95" s="252" t="str">
        <f t="shared" si="81"/>
        <v>0</v>
      </c>
      <c r="Z95" s="252" t="str">
        <f t="shared" si="82"/>
        <v/>
      </c>
      <c r="AA95" s="252" t="str">
        <f t="shared" si="83"/>
        <v/>
      </c>
      <c r="AB95" s="252" t="str">
        <f t="shared" si="84"/>
        <v/>
      </c>
      <c r="AC95" s="252" t="str">
        <f t="shared" si="85"/>
        <v>0</v>
      </c>
      <c r="AD95" s="252">
        <f t="shared" si="86"/>
        <v>0</v>
      </c>
      <c r="AE95" s="110" t="str">
        <f>IF(女子種目選択!E95="","",IF(女子種目選択!E95="コンバインドA","走高跳",IF(女子種目選択!E95="コンバインドB","ジャベリックボール投",IF(女子種目選択!F95="","",女子種目選択!F95))))</f>
        <v/>
      </c>
      <c r="AF95" s="73" t="str">
        <f t="shared" si="62"/>
        <v/>
      </c>
      <c r="AG95" s="244"/>
      <c r="AH95" s="226" t="str">
        <f t="shared" si="87"/>
        <v/>
      </c>
      <c r="AI95" s="245"/>
      <c r="AJ95" s="228" t="str">
        <f t="shared" si="88"/>
        <v/>
      </c>
      <c r="AK95" s="246"/>
      <c r="AL95" s="242" t="str">
        <f t="shared" si="89"/>
        <v/>
      </c>
      <c r="AM95" s="242">
        <f t="shared" si="90"/>
        <v>0</v>
      </c>
      <c r="AN95" s="242" t="str">
        <f t="shared" si="91"/>
        <v/>
      </c>
      <c r="AO95" s="242">
        <f t="shared" si="92"/>
        <v>0</v>
      </c>
      <c r="AP95" s="242" t="str">
        <f t="shared" si="93"/>
        <v/>
      </c>
      <c r="AQ95" s="242" t="str">
        <f t="shared" si="94"/>
        <v/>
      </c>
      <c r="AR95" s="252" t="str">
        <f t="shared" si="95"/>
        <v>00</v>
      </c>
      <c r="AS95" s="252">
        <f t="shared" si="96"/>
        <v>0</v>
      </c>
      <c r="AT95" s="274">
        <f t="shared" si="97"/>
        <v>0</v>
      </c>
      <c r="AU95" s="252" t="str">
        <f t="shared" si="98"/>
        <v/>
      </c>
      <c r="AV95" s="252" t="str">
        <f t="shared" si="99"/>
        <v/>
      </c>
      <c r="AW95" s="252" t="str">
        <f t="shared" si="100"/>
        <v>0</v>
      </c>
      <c r="AX95" s="252" t="str">
        <f t="shared" si="101"/>
        <v/>
      </c>
      <c r="AY95" s="252" t="str">
        <f t="shared" si="102"/>
        <v/>
      </c>
      <c r="AZ95" s="252" t="str">
        <f t="shared" si="103"/>
        <v/>
      </c>
      <c r="BA95" s="252" t="str">
        <f t="shared" si="104"/>
        <v>0</v>
      </c>
      <c r="BB95" s="252">
        <f t="shared" si="105"/>
        <v>0</v>
      </c>
      <c r="BC95" s="110" t="str">
        <f>IF(AE95="","",IF(女子種目選択!E95="","""",IF(女子種目選択!E95="コンバインドA",女子種目選択!E95,IF(女子種目選択!E95="コンバインドB",女子種目選択!E95,""))))</f>
        <v/>
      </c>
      <c r="BD95" s="111"/>
      <c r="BE95" s="320" t="str">
        <f t="shared" si="106"/>
        <v/>
      </c>
      <c r="BF95" s="320" t="str">
        <f t="shared" si="107"/>
        <v/>
      </c>
      <c r="BG95" s="321" t="str">
        <f t="shared" si="108"/>
        <v/>
      </c>
      <c r="BH95" s="312" t="str">
        <f t="shared" si="115"/>
        <v/>
      </c>
      <c r="BI95" s="313"/>
      <c r="BJ95" s="99" t="str">
        <f t="shared" si="109"/>
        <v/>
      </c>
      <c r="BK95" s="302" t="e">
        <f t="shared" si="63"/>
        <v>#N/A</v>
      </c>
      <c r="BL95" s="3" t="e">
        <f t="shared" si="64"/>
        <v>#N/A</v>
      </c>
      <c r="BM95" s="302" t="str">
        <f t="shared" si="110"/>
        <v/>
      </c>
      <c r="BN95" s="3" t="str">
        <f t="shared" si="111"/>
        <v/>
      </c>
      <c r="BO95" s="302" t="e">
        <f t="shared" si="65"/>
        <v>#N/A</v>
      </c>
      <c r="BP95" s="3" t="e">
        <f t="shared" si="66"/>
        <v>#N/A</v>
      </c>
      <c r="BQ95" s="302" t="str">
        <f t="shared" si="112"/>
        <v/>
      </c>
      <c r="BT95" s="3"/>
      <c r="BV95" s="358" t="str">
        <f t="shared" si="113"/>
        <v/>
      </c>
      <c r="BW95" s="358" t="str">
        <f t="shared" si="114"/>
        <v/>
      </c>
      <c r="CA95" s="79"/>
      <c r="CB95" s="79"/>
      <c r="CC95" s="179"/>
      <c r="CE95" s="179"/>
      <c r="CG95" s="179"/>
      <c r="CL95" s="74"/>
      <c r="CM95" s="74"/>
      <c r="CY95" s="79"/>
      <c r="CZ95" s="79"/>
      <c r="DA95" s="179"/>
      <c r="DC95" s="179"/>
      <c r="DE95" s="179"/>
      <c r="DJ95" s="74"/>
      <c r="DK95" s="74"/>
    </row>
    <row r="96" spans="2:115">
      <c r="B96" s="70" t="str">
        <f t="shared" si="67"/>
        <v/>
      </c>
      <c r="C96" s="71">
        <v>93</v>
      </c>
      <c r="D96" s="72" t="str">
        <f>女子種目選択!B96</f>
        <v/>
      </c>
      <c r="E96" s="117" t="str">
        <f>女子種目選択!C96</f>
        <v/>
      </c>
      <c r="F96" s="118" t="str">
        <f>女子種目選択!D96</f>
        <v/>
      </c>
      <c r="G96" s="119" t="str">
        <f>IF(女子種目選択!E96="","",IF(女子種目選択!E96="コンバインドA","80mハードル",IF(女子種目選択!E96="コンバインドB","走幅跳",女子種目選択!E96)))</f>
        <v/>
      </c>
      <c r="H96" s="111" t="str">
        <f t="shared" si="61"/>
        <v/>
      </c>
      <c r="I96" s="244"/>
      <c r="J96" s="226" t="str">
        <f t="shared" si="68"/>
        <v/>
      </c>
      <c r="K96" s="245"/>
      <c r="L96" s="228" t="str">
        <f t="shared" si="69"/>
        <v/>
      </c>
      <c r="M96" s="246"/>
      <c r="N96" s="242" t="str">
        <f t="shared" si="70"/>
        <v/>
      </c>
      <c r="O96" s="242">
        <f t="shared" si="71"/>
        <v>0</v>
      </c>
      <c r="P96" s="242" t="str">
        <f t="shared" si="72"/>
        <v/>
      </c>
      <c r="Q96" s="242">
        <f t="shared" si="73"/>
        <v>0</v>
      </c>
      <c r="R96" s="242" t="str">
        <f t="shared" si="74"/>
        <v/>
      </c>
      <c r="S96" s="242" t="str">
        <f t="shared" si="75"/>
        <v/>
      </c>
      <c r="T96" s="252" t="str">
        <f t="shared" si="76"/>
        <v>00</v>
      </c>
      <c r="U96" s="252">
        <f t="shared" si="77"/>
        <v>0</v>
      </c>
      <c r="V96" s="274">
        <f t="shared" si="78"/>
        <v>0</v>
      </c>
      <c r="W96" s="252" t="str">
        <f t="shared" si="79"/>
        <v/>
      </c>
      <c r="X96" s="252" t="str">
        <f t="shared" si="80"/>
        <v/>
      </c>
      <c r="Y96" s="252" t="str">
        <f t="shared" si="81"/>
        <v>0</v>
      </c>
      <c r="Z96" s="252" t="str">
        <f t="shared" si="82"/>
        <v/>
      </c>
      <c r="AA96" s="252" t="str">
        <f t="shared" si="83"/>
        <v/>
      </c>
      <c r="AB96" s="252" t="str">
        <f t="shared" si="84"/>
        <v/>
      </c>
      <c r="AC96" s="252" t="str">
        <f t="shared" si="85"/>
        <v>0</v>
      </c>
      <c r="AD96" s="252">
        <f t="shared" si="86"/>
        <v>0</v>
      </c>
      <c r="AE96" s="110" t="str">
        <f>IF(女子種目選択!E96="","",IF(女子種目選択!E96="コンバインドA","走高跳",IF(女子種目選択!E96="コンバインドB","ジャベリックボール投",IF(女子種目選択!F96="","",女子種目選択!F96))))</f>
        <v/>
      </c>
      <c r="AF96" s="73" t="str">
        <f t="shared" si="62"/>
        <v/>
      </c>
      <c r="AG96" s="244"/>
      <c r="AH96" s="226" t="str">
        <f t="shared" si="87"/>
        <v/>
      </c>
      <c r="AI96" s="245"/>
      <c r="AJ96" s="228" t="str">
        <f t="shared" si="88"/>
        <v/>
      </c>
      <c r="AK96" s="246"/>
      <c r="AL96" s="242" t="str">
        <f t="shared" si="89"/>
        <v/>
      </c>
      <c r="AM96" s="242">
        <f t="shared" si="90"/>
        <v>0</v>
      </c>
      <c r="AN96" s="242" t="str">
        <f t="shared" si="91"/>
        <v/>
      </c>
      <c r="AO96" s="242">
        <f t="shared" si="92"/>
        <v>0</v>
      </c>
      <c r="AP96" s="242" t="str">
        <f t="shared" si="93"/>
        <v/>
      </c>
      <c r="AQ96" s="242" t="str">
        <f t="shared" si="94"/>
        <v/>
      </c>
      <c r="AR96" s="252" t="str">
        <f t="shared" si="95"/>
        <v>00</v>
      </c>
      <c r="AS96" s="252">
        <f t="shared" si="96"/>
        <v>0</v>
      </c>
      <c r="AT96" s="274">
        <f t="shared" si="97"/>
        <v>0</v>
      </c>
      <c r="AU96" s="252" t="str">
        <f t="shared" si="98"/>
        <v/>
      </c>
      <c r="AV96" s="252" t="str">
        <f t="shared" si="99"/>
        <v/>
      </c>
      <c r="AW96" s="252" t="str">
        <f t="shared" si="100"/>
        <v>0</v>
      </c>
      <c r="AX96" s="252" t="str">
        <f t="shared" si="101"/>
        <v/>
      </c>
      <c r="AY96" s="252" t="str">
        <f t="shared" si="102"/>
        <v/>
      </c>
      <c r="AZ96" s="252" t="str">
        <f t="shared" si="103"/>
        <v/>
      </c>
      <c r="BA96" s="252" t="str">
        <f t="shared" si="104"/>
        <v>0</v>
      </c>
      <c r="BB96" s="252">
        <f t="shared" si="105"/>
        <v>0</v>
      </c>
      <c r="BC96" s="110" t="str">
        <f>IF(AE96="","",IF(女子種目選択!E96="","""",IF(女子種目選択!E96="コンバインドA",女子種目選択!E96,IF(女子種目選択!E96="コンバインドB",女子種目選択!E96,""))))</f>
        <v/>
      </c>
      <c r="BD96" s="111"/>
      <c r="BE96" s="320" t="str">
        <f t="shared" si="106"/>
        <v/>
      </c>
      <c r="BF96" s="320" t="str">
        <f t="shared" si="107"/>
        <v/>
      </c>
      <c r="BG96" s="321" t="str">
        <f t="shared" si="108"/>
        <v/>
      </c>
      <c r="BH96" s="312" t="str">
        <f t="shared" si="115"/>
        <v/>
      </c>
      <c r="BI96" s="313"/>
      <c r="BJ96" s="99" t="str">
        <f t="shared" si="109"/>
        <v/>
      </c>
      <c r="BK96" s="302" t="e">
        <f t="shared" si="63"/>
        <v>#N/A</v>
      </c>
      <c r="BL96" s="3" t="e">
        <f t="shared" si="64"/>
        <v>#N/A</v>
      </c>
      <c r="BM96" s="302" t="str">
        <f t="shared" si="110"/>
        <v/>
      </c>
      <c r="BN96" s="3" t="str">
        <f t="shared" si="111"/>
        <v/>
      </c>
      <c r="BO96" s="302" t="e">
        <f t="shared" si="65"/>
        <v>#N/A</v>
      </c>
      <c r="BP96" s="3" t="e">
        <f t="shared" si="66"/>
        <v>#N/A</v>
      </c>
      <c r="BQ96" s="302" t="str">
        <f t="shared" si="112"/>
        <v/>
      </c>
      <c r="BT96" s="3"/>
      <c r="BV96" s="358" t="str">
        <f t="shared" si="113"/>
        <v/>
      </c>
      <c r="BW96" s="358" t="str">
        <f t="shared" si="114"/>
        <v/>
      </c>
      <c r="CA96" s="79"/>
      <c r="CB96" s="79"/>
      <c r="CC96" s="179"/>
      <c r="CE96" s="179"/>
      <c r="CG96" s="179"/>
      <c r="CL96" s="74"/>
      <c r="CM96" s="74"/>
      <c r="CY96" s="79"/>
      <c r="CZ96" s="79"/>
      <c r="DA96" s="179"/>
      <c r="DC96" s="179"/>
      <c r="DE96" s="179"/>
      <c r="DJ96" s="74"/>
      <c r="DK96" s="74"/>
    </row>
    <row r="97" spans="2:115">
      <c r="B97" s="70" t="str">
        <f t="shared" si="67"/>
        <v/>
      </c>
      <c r="C97" s="71">
        <v>94</v>
      </c>
      <c r="D97" s="72" t="str">
        <f>女子種目選択!B97</f>
        <v/>
      </c>
      <c r="E97" s="117" t="str">
        <f>女子種目選択!C97</f>
        <v/>
      </c>
      <c r="F97" s="118" t="str">
        <f>女子種目選択!D97</f>
        <v/>
      </c>
      <c r="G97" s="119" t="str">
        <f>IF(女子種目選択!E97="","",IF(女子種目選択!E97="コンバインドA","80mハードル",IF(女子種目選択!E97="コンバインドB","走幅跳",女子種目選択!E97)))</f>
        <v/>
      </c>
      <c r="H97" s="111" t="str">
        <f t="shared" si="61"/>
        <v/>
      </c>
      <c r="I97" s="244"/>
      <c r="J97" s="226" t="str">
        <f t="shared" si="68"/>
        <v/>
      </c>
      <c r="K97" s="245"/>
      <c r="L97" s="228" t="str">
        <f t="shared" si="69"/>
        <v/>
      </c>
      <c r="M97" s="246"/>
      <c r="N97" s="242" t="str">
        <f t="shared" si="70"/>
        <v/>
      </c>
      <c r="O97" s="242">
        <f t="shared" si="71"/>
        <v>0</v>
      </c>
      <c r="P97" s="242" t="str">
        <f t="shared" si="72"/>
        <v/>
      </c>
      <c r="Q97" s="242">
        <f t="shared" si="73"/>
        <v>0</v>
      </c>
      <c r="R97" s="242" t="str">
        <f t="shared" si="74"/>
        <v/>
      </c>
      <c r="S97" s="242" t="str">
        <f t="shared" si="75"/>
        <v/>
      </c>
      <c r="T97" s="252" t="str">
        <f t="shared" si="76"/>
        <v>00</v>
      </c>
      <c r="U97" s="252">
        <f t="shared" si="77"/>
        <v>0</v>
      </c>
      <c r="V97" s="274">
        <f t="shared" si="78"/>
        <v>0</v>
      </c>
      <c r="W97" s="252" t="str">
        <f t="shared" si="79"/>
        <v/>
      </c>
      <c r="X97" s="252" t="str">
        <f t="shared" si="80"/>
        <v/>
      </c>
      <c r="Y97" s="252" t="str">
        <f t="shared" si="81"/>
        <v>0</v>
      </c>
      <c r="Z97" s="252" t="str">
        <f t="shared" si="82"/>
        <v/>
      </c>
      <c r="AA97" s="252" t="str">
        <f t="shared" si="83"/>
        <v/>
      </c>
      <c r="AB97" s="252" t="str">
        <f t="shared" si="84"/>
        <v/>
      </c>
      <c r="AC97" s="252" t="str">
        <f t="shared" si="85"/>
        <v>0</v>
      </c>
      <c r="AD97" s="252">
        <f t="shared" si="86"/>
        <v>0</v>
      </c>
      <c r="AE97" s="110" t="str">
        <f>IF(女子種目選択!E97="","",IF(女子種目選択!E97="コンバインドA","走高跳",IF(女子種目選択!E97="コンバインドB","ジャベリックボール投",IF(女子種目選択!F97="","",女子種目選択!F97))))</f>
        <v/>
      </c>
      <c r="AF97" s="73" t="str">
        <f t="shared" si="62"/>
        <v/>
      </c>
      <c r="AG97" s="244"/>
      <c r="AH97" s="226" t="str">
        <f t="shared" si="87"/>
        <v/>
      </c>
      <c r="AI97" s="245"/>
      <c r="AJ97" s="228" t="str">
        <f t="shared" si="88"/>
        <v/>
      </c>
      <c r="AK97" s="246"/>
      <c r="AL97" s="242" t="str">
        <f t="shared" si="89"/>
        <v/>
      </c>
      <c r="AM97" s="242">
        <f t="shared" si="90"/>
        <v>0</v>
      </c>
      <c r="AN97" s="242" t="str">
        <f t="shared" si="91"/>
        <v/>
      </c>
      <c r="AO97" s="242">
        <f t="shared" si="92"/>
        <v>0</v>
      </c>
      <c r="AP97" s="242" t="str">
        <f t="shared" si="93"/>
        <v/>
      </c>
      <c r="AQ97" s="242" t="str">
        <f t="shared" si="94"/>
        <v/>
      </c>
      <c r="AR97" s="252" t="str">
        <f t="shared" si="95"/>
        <v>00</v>
      </c>
      <c r="AS97" s="252">
        <f t="shared" si="96"/>
        <v>0</v>
      </c>
      <c r="AT97" s="274">
        <f t="shared" si="97"/>
        <v>0</v>
      </c>
      <c r="AU97" s="252" t="str">
        <f t="shared" si="98"/>
        <v/>
      </c>
      <c r="AV97" s="252" t="str">
        <f t="shared" si="99"/>
        <v/>
      </c>
      <c r="AW97" s="252" t="str">
        <f t="shared" si="100"/>
        <v>0</v>
      </c>
      <c r="AX97" s="252" t="str">
        <f t="shared" si="101"/>
        <v/>
      </c>
      <c r="AY97" s="252" t="str">
        <f t="shared" si="102"/>
        <v/>
      </c>
      <c r="AZ97" s="252" t="str">
        <f t="shared" si="103"/>
        <v/>
      </c>
      <c r="BA97" s="252" t="str">
        <f t="shared" si="104"/>
        <v>0</v>
      </c>
      <c r="BB97" s="252">
        <f t="shared" si="105"/>
        <v>0</v>
      </c>
      <c r="BC97" s="110" t="str">
        <f>IF(AE97="","",IF(女子種目選択!E97="","""",IF(女子種目選択!E97="コンバインドA",女子種目選択!E97,IF(女子種目選択!E97="コンバインドB",女子種目選択!E97,""))))</f>
        <v/>
      </c>
      <c r="BD97" s="111"/>
      <c r="BE97" s="320" t="str">
        <f t="shared" si="106"/>
        <v/>
      </c>
      <c r="BF97" s="320" t="str">
        <f t="shared" si="107"/>
        <v/>
      </c>
      <c r="BG97" s="321" t="str">
        <f t="shared" si="108"/>
        <v/>
      </c>
      <c r="BH97" s="312" t="str">
        <f t="shared" si="115"/>
        <v/>
      </c>
      <c r="BI97" s="313"/>
      <c r="BJ97" s="99" t="str">
        <f t="shared" si="109"/>
        <v/>
      </c>
      <c r="BK97" s="302" t="e">
        <f t="shared" si="63"/>
        <v>#N/A</v>
      </c>
      <c r="BL97" s="3" t="e">
        <f t="shared" si="64"/>
        <v>#N/A</v>
      </c>
      <c r="BM97" s="302" t="str">
        <f t="shared" si="110"/>
        <v/>
      </c>
      <c r="BN97" s="3" t="str">
        <f t="shared" si="111"/>
        <v/>
      </c>
      <c r="BO97" s="302" t="e">
        <f t="shared" si="65"/>
        <v>#N/A</v>
      </c>
      <c r="BP97" s="3" t="e">
        <f t="shared" si="66"/>
        <v>#N/A</v>
      </c>
      <c r="BQ97" s="302" t="str">
        <f t="shared" si="112"/>
        <v/>
      </c>
      <c r="BT97" s="3"/>
      <c r="BV97" s="358" t="str">
        <f t="shared" si="113"/>
        <v/>
      </c>
      <c r="BW97" s="358" t="str">
        <f t="shared" si="114"/>
        <v/>
      </c>
      <c r="CA97" s="79"/>
      <c r="CB97" s="79"/>
      <c r="CC97" s="179"/>
      <c r="CE97" s="179"/>
      <c r="CG97" s="179"/>
      <c r="CL97" s="74"/>
      <c r="CM97" s="74"/>
      <c r="CY97" s="79"/>
      <c r="CZ97" s="79"/>
      <c r="DA97" s="179"/>
      <c r="DC97" s="179"/>
      <c r="DE97" s="179"/>
      <c r="DJ97" s="74"/>
      <c r="DK97" s="74"/>
    </row>
    <row r="98" spans="2:115">
      <c r="B98" s="70" t="str">
        <f t="shared" si="67"/>
        <v/>
      </c>
      <c r="C98" s="71">
        <v>95</v>
      </c>
      <c r="D98" s="72" t="str">
        <f>女子種目選択!B98</f>
        <v/>
      </c>
      <c r="E98" s="117" t="str">
        <f>女子種目選択!C98</f>
        <v/>
      </c>
      <c r="F98" s="118" t="str">
        <f>女子種目選択!D98</f>
        <v/>
      </c>
      <c r="G98" s="119" t="str">
        <f>IF(女子種目選択!E98="","",IF(女子種目選択!E98="コンバインドA","80mハードル",IF(女子種目選択!E98="コンバインドB","走幅跳",女子種目選択!E98)))</f>
        <v/>
      </c>
      <c r="H98" s="111" t="str">
        <f t="shared" si="61"/>
        <v/>
      </c>
      <c r="I98" s="244"/>
      <c r="J98" s="226" t="str">
        <f t="shared" si="68"/>
        <v/>
      </c>
      <c r="K98" s="245"/>
      <c r="L98" s="228" t="str">
        <f t="shared" si="69"/>
        <v/>
      </c>
      <c r="M98" s="246"/>
      <c r="N98" s="242" t="str">
        <f t="shared" si="70"/>
        <v/>
      </c>
      <c r="O98" s="242">
        <f t="shared" si="71"/>
        <v>0</v>
      </c>
      <c r="P98" s="242" t="str">
        <f t="shared" si="72"/>
        <v/>
      </c>
      <c r="Q98" s="242">
        <f t="shared" si="73"/>
        <v>0</v>
      </c>
      <c r="R98" s="242" t="str">
        <f t="shared" si="74"/>
        <v/>
      </c>
      <c r="S98" s="242" t="str">
        <f t="shared" si="75"/>
        <v/>
      </c>
      <c r="T98" s="252" t="str">
        <f t="shared" si="76"/>
        <v>00</v>
      </c>
      <c r="U98" s="252">
        <f t="shared" si="77"/>
        <v>0</v>
      </c>
      <c r="V98" s="274">
        <f t="shared" si="78"/>
        <v>0</v>
      </c>
      <c r="W98" s="252" t="str">
        <f t="shared" si="79"/>
        <v/>
      </c>
      <c r="X98" s="252" t="str">
        <f t="shared" si="80"/>
        <v/>
      </c>
      <c r="Y98" s="252" t="str">
        <f t="shared" si="81"/>
        <v>0</v>
      </c>
      <c r="Z98" s="252" t="str">
        <f t="shared" si="82"/>
        <v/>
      </c>
      <c r="AA98" s="252" t="str">
        <f t="shared" si="83"/>
        <v/>
      </c>
      <c r="AB98" s="252" t="str">
        <f t="shared" si="84"/>
        <v/>
      </c>
      <c r="AC98" s="252" t="str">
        <f t="shared" si="85"/>
        <v>0</v>
      </c>
      <c r="AD98" s="252">
        <f t="shared" si="86"/>
        <v>0</v>
      </c>
      <c r="AE98" s="110" t="str">
        <f>IF(女子種目選択!E98="","",IF(女子種目選択!E98="コンバインドA","走高跳",IF(女子種目選択!E98="コンバインドB","ジャベリックボール投",IF(女子種目選択!F98="","",女子種目選択!F98))))</f>
        <v/>
      </c>
      <c r="AF98" s="73" t="str">
        <f t="shared" si="62"/>
        <v/>
      </c>
      <c r="AG98" s="244"/>
      <c r="AH98" s="226" t="str">
        <f t="shared" si="87"/>
        <v/>
      </c>
      <c r="AI98" s="245"/>
      <c r="AJ98" s="228" t="str">
        <f t="shared" si="88"/>
        <v/>
      </c>
      <c r="AK98" s="246"/>
      <c r="AL98" s="242" t="str">
        <f t="shared" si="89"/>
        <v/>
      </c>
      <c r="AM98" s="242">
        <f t="shared" si="90"/>
        <v>0</v>
      </c>
      <c r="AN98" s="242" t="str">
        <f t="shared" si="91"/>
        <v/>
      </c>
      <c r="AO98" s="242">
        <f t="shared" si="92"/>
        <v>0</v>
      </c>
      <c r="AP98" s="242" t="str">
        <f t="shared" si="93"/>
        <v/>
      </c>
      <c r="AQ98" s="242" t="str">
        <f t="shared" si="94"/>
        <v/>
      </c>
      <c r="AR98" s="252" t="str">
        <f t="shared" si="95"/>
        <v>00</v>
      </c>
      <c r="AS98" s="252">
        <f t="shared" si="96"/>
        <v>0</v>
      </c>
      <c r="AT98" s="274">
        <f t="shared" si="97"/>
        <v>0</v>
      </c>
      <c r="AU98" s="252" t="str">
        <f t="shared" si="98"/>
        <v/>
      </c>
      <c r="AV98" s="252" t="str">
        <f t="shared" si="99"/>
        <v/>
      </c>
      <c r="AW98" s="252" t="str">
        <f t="shared" si="100"/>
        <v>0</v>
      </c>
      <c r="AX98" s="252" t="str">
        <f t="shared" si="101"/>
        <v/>
      </c>
      <c r="AY98" s="252" t="str">
        <f t="shared" si="102"/>
        <v/>
      </c>
      <c r="AZ98" s="252" t="str">
        <f t="shared" si="103"/>
        <v/>
      </c>
      <c r="BA98" s="252" t="str">
        <f t="shared" si="104"/>
        <v>0</v>
      </c>
      <c r="BB98" s="252">
        <f t="shared" si="105"/>
        <v>0</v>
      </c>
      <c r="BC98" s="110" t="str">
        <f>IF(AE98="","",IF(女子種目選択!E98="","""",IF(女子種目選択!E98="コンバインドA",女子種目選択!E98,IF(女子種目選択!E98="コンバインドB",女子種目選択!E98,""))))</f>
        <v/>
      </c>
      <c r="BD98" s="111"/>
      <c r="BE98" s="320" t="str">
        <f t="shared" si="106"/>
        <v/>
      </c>
      <c r="BF98" s="320" t="str">
        <f t="shared" si="107"/>
        <v/>
      </c>
      <c r="BG98" s="321" t="str">
        <f t="shared" si="108"/>
        <v/>
      </c>
      <c r="BH98" s="312" t="str">
        <f t="shared" si="115"/>
        <v/>
      </c>
      <c r="BI98" s="313"/>
      <c r="BJ98" s="99" t="str">
        <f t="shared" si="109"/>
        <v/>
      </c>
      <c r="BK98" s="302" t="e">
        <f t="shared" si="63"/>
        <v>#N/A</v>
      </c>
      <c r="BL98" s="3" t="e">
        <f t="shared" si="64"/>
        <v>#N/A</v>
      </c>
      <c r="BM98" s="302" t="str">
        <f t="shared" si="110"/>
        <v/>
      </c>
      <c r="BN98" s="3" t="str">
        <f t="shared" si="111"/>
        <v/>
      </c>
      <c r="BO98" s="302" t="e">
        <f t="shared" si="65"/>
        <v>#N/A</v>
      </c>
      <c r="BP98" s="3" t="e">
        <f t="shared" si="66"/>
        <v>#N/A</v>
      </c>
      <c r="BQ98" s="302" t="str">
        <f t="shared" si="112"/>
        <v/>
      </c>
      <c r="BT98" s="3"/>
      <c r="BV98" s="358" t="str">
        <f t="shared" si="113"/>
        <v/>
      </c>
      <c r="BW98" s="358" t="str">
        <f t="shared" si="114"/>
        <v/>
      </c>
      <c r="CA98" s="79"/>
      <c r="CB98" s="79"/>
      <c r="CC98" s="179"/>
      <c r="CE98" s="179"/>
      <c r="CG98" s="179"/>
      <c r="CL98" s="74"/>
      <c r="CM98" s="74"/>
      <c r="CY98" s="79"/>
      <c r="CZ98" s="79"/>
      <c r="DA98" s="179"/>
      <c r="DC98" s="179"/>
      <c r="DE98" s="179"/>
      <c r="DJ98" s="74"/>
      <c r="DK98" s="74"/>
    </row>
    <row r="99" spans="2:115">
      <c r="B99" s="70" t="str">
        <f t="shared" si="67"/>
        <v/>
      </c>
      <c r="C99" s="71">
        <v>96</v>
      </c>
      <c r="D99" s="72" t="str">
        <f>女子種目選択!B99</f>
        <v/>
      </c>
      <c r="E99" s="117" t="str">
        <f>女子種目選択!C99</f>
        <v/>
      </c>
      <c r="F99" s="118" t="str">
        <f>女子種目選択!D99</f>
        <v/>
      </c>
      <c r="G99" s="119" t="str">
        <f>IF(女子種目選択!E99="","",IF(女子種目選択!E99="コンバインドA","80mハードル",IF(女子種目選択!E99="コンバインドB","走幅跳",女子種目選択!E99)))</f>
        <v/>
      </c>
      <c r="H99" s="111" t="str">
        <f t="shared" si="61"/>
        <v/>
      </c>
      <c r="I99" s="244"/>
      <c r="J99" s="226" t="str">
        <f t="shared" si="68"/>
        <v/>
      </c>
      <c r="K99" s="245"/>
      <c r="L99" s="228" t="str">
        <f t="shared" si="69"/>
        <v/>
      </c>
      <c r="M99" s="246"/>
      <c r="N99" s="242" t="str">
        <f t="shared" si="70"/>
        <v/>
      </c>
      <c r="O99" s="242">
        <f t="shared" si="71"/>
        <v>0</v>
      </c>
      <c r="P99" s="242" t="str">
        <f t="shared" si="72"/>
        <v/>
      </c>
      <c r="Q99" s="242">
        <f t="shared" si="73"/>
        <v>0</v>
      </c>
      <c r="R99" s="242" t="str">
        <f t="shared" si="74"/>
        <v/>
      </c>
      <c r="S99" s="242" t="str">
        <f t="shared" si="75"/>
        <v/>
      </c>
      <c r="T99" s="252" t="str">
        <f t="shared" si="76"/>
        <v>00</v>
      </c>
      <c r="U99" s="252">
        <f t="shared" si="77"/>
        <v>0</v>
      </c>
      <c r="V99" s="274">
        <f t="shared" si="78"/>
        <v>0</v>
      </c>
      <c r="W99" s="252" t="str">
        <f t="shared" si="79"/>
        <v/>
      </c>
      <c r="X99" s="252" t="str">
        <f t="shared" si="80"/>
        <v/>
      </c>
      <c r="Y99" s="252" t="str">
        <f t="shared" si="81"/>
        <v>0</v>
      </c>
      <c r="Z99" s="252" t="str">
        <f t="shared" si="82"/>
        <v/>
      </c>
      <c r="AA99" s="252" t="str">
        <f t="shared" si="83"/>
        <v/>
      </c>
      <c r="AB99" s="252" t="str">
        <f t="shared" si="84"/>
        <v/>
      </c>
      <c r="AC99" s="252" t="str">
        <f t="shared" si="85"/>
        <v>0</v>
      </c>
      <c r="AD99" s="252">
        <f t="shared" si="86"/>
        <v>0</v>
      </c>
      <c r="AE99" s="110" t="str">
        <f>IF(女子種目選択!E99="","",IF(女子種目選択!E99="コンバインドA","走高跳",IF(女子種目選択!E99="コンバインドB","ジャベリックボール投",IF(女子種目選択!F99="","",女子種目選択!F99))))</f>
        <v/>
      </c>
      <c r="AF99" s="73" t="str">
        <f t="shared" si="62"/>
        <v/>
      </c>
      <c r="AG99" s="244"/>
      <c r="AH99" s="226" t="str">
        <f t="shared" si="87"/>
        <v/>
      </c>
      <c r="AI99" s="245"/>
      <c r="AJ99" s="228" t="str">
        <f t="shared" si="88"/>
        <v/>
      </c>
      <c r="AK99" s="246"/>
      <c r="AL99" s="242" t="str">
        <f t="shared" si="89"/>
        <v/>
      </c>
      <c r="AM99" s="242">
        <f t="shared" si="90"/>
        <v>0</v>
      </c>
      <c r="AN99" s="242" t="str">
        <f t="shared" si="91"/>
        <v/>
      </c>
      <c r="AO99" s="242">
        <f t="shared" si="92"/>
        <v>0</v>
      </c>
      <c r="AP99" s="242" t="str">
        <f t="shared" si="93"/>
        <v/>
      </c>
      <c r="AQ99" s="242" t="str">
        <f t="shared" si="94"/>
        <v/>
      </c>
      <c r="AR99" s="252" t="str">
        <f t="shared" si="95"/>
        <v>00</v>
      </c>
      <c r="AS99" s="252">
        <f t="shared" si="96"/>
        <v>0</v>
      </c>
      <c r="AT99" s="274">
        <f t="shared" si="97"/>
        <v>0</v>
      </c>
      <c r="AU99" s="252" t="str">
        <f t="shared" si="98"/>
        <v/>
      </c>
      <c r="AV99" s="252" t="str">
        <f t="shared" si="99"/>
        <v/>
      </c>
      <c r="AW99" s="252" t="str">
        <f t="shared" si="100"/>
        <v>0</v>
      </c>
      <c r="AX99" s="252" t="str">
        <f t="shared" si="101"/>
        <v/>
      </c>
      <c r="AY99" s="252" t="str">
        <f t="shared" si="102"/>
        <v/>
      </c>
      <c r="AZ99" s="252" t="str">
        <f t="shared" si="103"/>
        <v/>
      </c>
      <c r="BA99" s="252" t="str">
        <f t="shared" si="104"/>
        <v>0</v>
      </c>
      <c r="BB99" s="252">
        <f t="shared" si="105"/>
        <v>0</v>
      </c>
      <c r="BC99" s="110" t="str">
        <f>IF(AE99="","",IF(女子種目選択!E99="","""",IF(女子種目選択!E99="コンバインドA",女子種目選択!E99,IF(女子種目選択!E99="コンバインドB",女子種目選択!E99,""))))</f>
        <v/>
      </c>
      <c r="BD99" s="111"/>
      <c r="BE99" s="320" t="str">
        <f t="shared" si="106"/>
        <v/>
      </c>
      <c r="BF99" s="320" t="str">
        <f t="shared" si="107"/>
        <v/>
      </c>
      <c r="BG99" s="321" t="str">
        <f t="shared" si="108"/>
        <v/>
      </c>
      <c r="BH99" s="312" t="str">
        <f t="shared" si="115"/>
        <v/>
      </c>
      <c r="BI99" s="313"/>
      <c r="BJ99" s="99" t="str">
        <f t="shared" si="109"/>
        <v/>
      </c>
      <c r="BK99" s="302" t="e">
        <f t="shared" si="63"/>
        <v>#N/A</v>
      </c>
      <c r="BL99" s="3" t="e">
        <f t="shared" si="64"/>
        <v>#N/A</v>
      </c>
      <c r="BM99" s="302" t="str">
        <f t="shared" si="110"/>
        <v/>
      </c>
      <c r="BN99" s="3" t="str">
        <f t="shared" si="111"/>
        <v/>
      </c>
      <c r="BO99" s="302" t="e">
        <f t="shared" si="65"/>
        <v>#N/A</v>
      </c>
      <c r="BP99" s="3" t="e">
        <f t="shared" si="66"/>
        <v>#N/A</v>
      </c>
      <c r="BQ99" s="302" t="str">
        <f t="shared" si="112"/>
        <v/>
      </c>
      <c r="BT99" s="3"/>
      <c r="BV99" s="358" t="str">
        <f t="shared" si="113"/>
        <v/>
      </c>
      <c r="BW99" s="358" t="str">
        <f t="shared" si="114"/>
        <v/>
      </c>
      <c r="CA99" s="79"/>
      <c r="CB99" s="79"/>
      <c r="CC99" s="179"/>
      <c r="CE99" s="179"/>
      <c r="CG99" s="179"/>
      <c r="CL99" s="74"/>
      <c r="CM99" s="74"/>
      <c r="CY99" s="79"/>
      <c r="CZ99" s="79"/>
      <c r="DA99" s="179"/>
      <c r="DC99" s="179"/>
      <c r="DE99" s="179"/>
      <c r="DJ99" s="74"/>
      <c r="DK99" s="74"/>
    </row>
    <row r="100" spans="2:115">
      <c r="B100" s="70" t="str">
        <f t="shared" si="67"/>
        <v/>
      </c>
      <c r="C100" s="71">
        <v>97</v>
      </c>
      <c r="D100" s="72" t="str">
        <f>女子種目選択!B100</f>
        <v/>
      </c>
      <c r="E100" s="117" t="str">
        <f>女子種目選択!C100</f>
        <v/>
      </c>
      <c r="F100" s="118" t="str">
        <f>女子種目選択!D100</f>
        <v/>
      </c>
      <c r="G100" s="119" t="str">
        <f>IF(女子種目選択!E100="","",IF(女子種目選択!E100="コンバインドA","80mハードル",IF(女子種目選択!E100="コンバインドB","走幅跳",女子種目選択!E100)))</f>
        <v/>
      </c>
      <c r="H100" s="111" t="str">
        <f t="shared" ref="H100:H131" si="116">IF(G100="","",IF(G100="80mハードル","t1",IF(G100="走幅跳","m",VLOOKUP(G100,コード２,3,FALSE))))</f>
        <v/>
      </c>
      <c r="I100" s="244"/>
      <c r="J100" s="226" t="str">
        <f t="shared" si="68"/>
        <v/>
      </c>
      <c r="K100" s="245"/>
      <c r="L100" s="228" t="str">
        <f t="shared" si="69"/>
        <v/>
      </c>
      <c r="M100" s="246"/>
      <c r="N100" s="242" t="str">
        <f t="shared" si="70"/>
        <v/>
      </c>
      <c r="O100" s="242">
        <f t="shared" si="71"/>
        <v>0</v>
      </c>
      <c r="P100" s="242" t="str">
        <f t="shared" si="72"/>
        <v/>
      </c>
      <c r="Q100" s="242">
        <f t="shared" si="73"/>
        <v>0</v>
      </c>
      <c r="R100" s="242" t="str">
        <f t="shared" si="74"/>
        <v/>
      </c>
      <c r="S100" s="242" t="str">
        <f t="shared" si="75"/>
        <v/>
      </c>
      <c r="T100" s="252" t="str">
        <f t="shared" si="76"/>
        <v>00</v>
      </c>
      <c r="U100" s="252">
        <f t="shared" si="77"/>
        <v>0</v>
      </c>
      <c r="V100" s="274">
        <f t="shared" si="78"/>
        <v>0</v>
      </c>
      <c r="W100" s="252" t="str">
        <f t="shared" si="79"/>
        <v/>
      </c>
      <c r="X100" s="252" t="str">
        <f t="shared" si="80"/>
        <v/>
      </c>
      <c r="Y100" s="252" t="str">
        <f t="shared" si="81"/>
        <v>0</v>
      </c>
      <c r="Z100" s="252" t="str">
        <f t="shared" si="82"/>
        <v/>
      </c>
      <c r="AA100" s="252" t="str">
        <f t="shared" si="83"/>
        <v/>
      </c>
      <c r="AB100" s="252" t="str">
        <f t="shared" si="84"/>
        <v/>
      </c>
      <c r="AC100" s="252" t="str">
        <f t="shared" si="85"/>
        <v>0</v>
      </c>
      <c r="AD100" s="252">
        <f t="shared" si="86"/>
        <v>0</v>
      </c>
      <c r="AE100" s="110" t="str">
        <f>IF(女子種目選択!E100="","",IF(女子種目選択!E100="コンバインドA","走高跳",IF(女子種目選択!E100="コンバインドB","ジャベリックボール投",IF(女子種目選択!F100="","",女子種目選択!F100))))</f>
        <v/>
      </c>
      <c r="AF100" s="73" t="str">
        <f t="shared" ref="AF100:AF104" si="117">IF(AE100="","",IF(AE100="走高跳","m",IF(AE100="ジャベリックボール投","m",VLOOKUP(AE100,コード２,3,FALSE))))</f>
        <v/>
      </c>
      <c r="AG100" s="244"/>
      <c r="AH100" s="226" t="str">
        <f t="shared" si="87"/>
        <v/>
      </c>
      <c r="AI100" s="245"/>
      <c r="AJ100" s="228" t="str">
        <f t="shared" si="88"/>
        <v/>
      </c>
      <c r="AK100" s="246"/>
      <c r="AL100" s="242" t="str">
        <f t="shared" si="89"/>
        <v/>
      </c>
      <c r="AM100" s="242">
        <f t="shared" si="90"/>
        <v>0</v>
      </c>
      <c r="AN100" s="242" t="str">
        <f t="shared" si="91"/>
        <v/>
      </c>
      <c r="AO100" s="242">
        <f t="shared" si="92"/>
        <v>0</v>
      </c>
      <c r="AP100" s="242" t="str">
        <f t="shared" si="93"/>
        <v/>
      </c>
      <c r="AQ100" s="242" t="str">
        <f t="shared" si="94"/>
        <v/>
      </c>
      <c r="AR100" s="252" t="str">
        <f t="shared" si="95"/>
        <v>00</v>
      </c>
      <c r="AS100" s="252">
        <f t="shared" si="96"/>
        <v>0</v>
      </c>
      <c r="AT100" s="274">
        <f t="shared" si="97"/>
        <v>0</v>
      </c>
      <c r="AU100" s="252" t="str">
        <f t="shared" si="98"/>
        <v/>
      </c>
      <c r="AV100" s="252" t="str">
        <f t="shared" si="99"/>
        <v/>
      </c>
      <c r="AW100" s="252" t="str">
        <f t="shared" si="100"/>
        <v>0</v>
      </c>
      <c r="AX100" s="252" t="str">
        <f t="shared" si="101"/>
        <v/>
      </c>
      <c r="AY100" s="252" t="str">
        <f t="shared" si="102"/>
        <v/>
      </c>
      <c r="AZ100" s="252" t="str">
        <f t="shared" si="103"/>
        <v/>
      </c>
      <c r="BA100" s="252" t="str">
        <f t="shared" si="104"/>
        <v>0</v>
      </c>
      <c r="BB100" s="252">
        <f t="shared" si="105"/>
        <v>0</v>
      </c>
      <c r="BC100" s="110" t="str">
        <f>IF(AE100="","",IF(女子種目選択!E100="","""",IF(女子種目選択!E100="コンバインドA",女子種目選択!E100,IF(女子種目選択!E100="コンバインドB",女子種目選択!E100,""))))</f>
        <v/>
      </c>
      <c r="BD100" s="111"/>
      <c r="BE100" s="320" t="str">
        <f t="shared" si="106"/>
        <v/>
      </c>
      <c r="BF100" s="320" t="str">
        <f t="shared" si="107"/>
        <v/>
      </c>
      <c r="BG100" s="321" t="str">
        <f t="shared" si="108"/>
        <v/>
      </c>
      <c r="BH100" s="312" t="str">
        <f t="shared" si="115"/>
        <v/>
      </c>
      <c r="BI100" s="313"/>
      <c r="BJ100" s="99" t="str">
        <f t="shared" si="109"/>
        <v/>
      </c>
      <c r="BK100" s="302" t="e">
        <f t="shared" ref="BK100:BK104" si="118">VLOOKUP(BJ100, 得点,2,FALSE)*BV100</f>
        <v>#N/A</v>
      </c>
      <c r="BL100" s="3" t="e">
        <f t="shared" si="64"/>
        <v>#N/A</v>
      </c>
      <c r="BM100" s="302" t="str">
        <f t="shared" si="110"/>
        <v/>
      </c>
      <c r="BN100" s="3" t="str">
        <f t="shared" si="111"/>
        <v/>
      </c>
      <c r="BO100" s="302" t="e">
        <f t="shared" ref="BO100:BO104" si="119">VLOOKUP(BN100, 得点,2,FALSE)*BW100</f>
        <v>#N/A</v>
      </c>
      <c r="BP100" s="3" t="e">
        <f t="shared" si="66"/>
        <v>#N/A</v>
      </c>
      <c r="BQ100" s="302" t="str">
        <f t="shared" si="112"/>
        <v/>
      </c>
      <c r="BT100" s="3"/>
      <c r="BV100" s="358" t="str">
        <f t="shared" si="113"/>
        <v/>
      </c>
      <c r="BW100" s="358" t="str">
        <f t="shared" si="114"/>
        <v/>
      </c>
      <c r="CA100" s="79"/>
      <c r="CB100" s="79"/>
      <c r="CC100" s="179"/>
      <c r="CE100" s="179"/>
      <c r="CG100" s="179"/>
      <c r="CL100" s="74"/>
      <c r="CM100" s="74"/>
      <c r="CY100" s="79"/>
      <c r="CZ100" s="79"/>
      <c r="DA100" s="179"/>
      <c r="DC100" s="179"/>
      <c r="DE100" s="179"/>
      <c r="DJ100" s="74"/>
      <c r="DK100" s="74"/>
    </row>
    <row r="101" spans="2:115">
      <c r="B101" s="70" t="str">
        <f t="shared" si="67"/>
        <v/>
      </c>
      <c r="C101" s="71">
        <v>98</v>
      </c>
      <c r="D101" s="72" t="str">
        <f>女子種目選択!B101</f>
        <v/>
      </c>
      <c r="E101" s="117" t="str">
        <f>女子種目選択!C101</f>
        <v/>
      </c>
      <c r="F101" s="118" t="str">
        <f>女子種目選択!D101</f>
        <v/>
      </c>
      <c r="G101" s="119" t="str">
        <f>IF(女子種目選択!E101="","",IF(女子種目選択!E101="コンバインドA","80mハードル",IF(女子種目選択!E101="コンバインドB","走幅跳",女子種目選択!E101)))</f>
        <v/>
      </c>
      <c r="H101" s="111" t="str">
        <f t="shared" si="116"/>
        <v/>
      </c>
      <c r="I101" s="244"/>
      <c r="J101" s="226" t="str">
        <f t="shared" si="68"/>
        <v/>
      </c>
      <c r="K101" s="245"/>
      <c r="L101" s="228" t="str">
        <f t="shared" si="69"/>
        <v/>
      </c>
      <c r="M101" s="246"/>
      <c r="N101" s="242" t="str">
        <f t="shared" si="70"/>
        <v/>
      </c>
      <c r="O101" s="242">
        <f t="shared" si="71"/>
        <v>0</v>
      </c>
      <c r="P101" s="242" t="str">
        <f t="shared" si="72"/>
        <v/>
      </c>
      <c r="Q101" s="242">
        <f t="shared" si="73"/>
        <v>0</v>
      </c>
      <c r="R101" s="242" t="str">
        <f t="shared" si="74"/>
        <v/>
      </c>
      <c r="S101" s="242" t="str">
        <f t="shared" si="75"/>
        <v/>
      </c>
      <c r="T101" s="252" t="str">
        <f t="shared" si="76"/>
        <v>00</v>
      </c>
      <c r="U101" s="252">
        <f t="shared" si="77"/>
        <v>0</v>
      </c>
      <c r="V101" s="274">
        <f t="shared" si="78"/>
        <v>0</v>
      </c>
      <c r="W101" s="252" t="str">
        <f t="shared" si="79"/>
        <v/>
      </c>
      <c r="X101" s="252" t="str">
        <f t="shared" si="80"/>
        <v/>
      </c>
      <c r="Y101" s="252" t="str">
        <f t="shared" si="81"/>
        <v>0</v>
      </c>
      <c r="Z101" s="252" t="str">
        <f t="shared" si="82"/>
        <v/>
      </c>
      <c r="AA101" s="252" t="str">
        <f t="shared" si="83"/>
        <v/>
      </c>
      <c r="AB101" s="252" t="str">
        <f t="shared" si="84"/>
        <v/>
      </c>
      <c r="AC101" s="252" t="str">
        <f t="shared" si="85"/>
        <v>0</v>
      </c>
      <c r="AD101" s="252">
        <f t="shared" si="86"/>
        <v>0</v>
      </c>
      <c r="AE101" s="110" t="str">
        <f>IF(女子種目選択!E101="","",IF(女子種目選択!E101="コンバインドA","走高跳",IF(女子種目選択!E101="コンバインドB","ジャベリックボール投",IF(女子種目選択!F101="","",女子種目選択!F101))))</f>
        <v/>
      </c>
      <c r="AF101" s="73" t="str">
        <f t="shared" si="117"/>
        <v/>
      </c>
      <c r="AG101" s="244"/>
      <c r="AH101" s="226" t="str">
        <f t="shared" si="87"/>
        <v/>
      </c>
      <c r="AI101" s="245"/>
      <c r="AJ101" s="228" t="str">
        <f t="shared" si="88"/>
        <v/>
      </c>
      <c r="AK101" s="246"/>
      <c r="AL101" s="242" t="str">
        <f t="shared" si="89"/>
        <v/>
      </c>
      <c r="AM101" s="242">
        <f t="shared" si="90"/>
        <v>0</v>
      </c>
      <c r="AN101" s="242" t="str">
        <f t="shared" si="91"/>
        <v/>
      </c>
      <c r="AO101" s="242">
        <f t="shared" si="92"/>
        <v>0</v>
      </c>
      <c r="AP101" s="242" t="str">
        <f t="shared" si="93"/>
        <v/>
      </c>
      <c r="AQ101" s="242" t="str">
        <f t="shared" si="94"/>
        <v/>
      </c>
      <c r="AR101" s="252" t="str">
        <f t="shared" si="95"/>
        <v>00</v>
      </c>
      <c r="AS101" s="252">
        <f t="shared" si="96"/>
        <v>0</v>
      </c>
      <c r="AT101" s="274">
        <f t="shared" si="97"/>
        <v>0</v>
      </c>
      <c r="AU101" s="252" t="str">
        <f t="shared" si="98"/>
        <v/>
      </c>
      <c r="AV101" s="252" t="str">
        <f t="shared" si="99"/>
        <v/>
      </c>
      <c r="AW101" s="252" t="str">
        <f t="shared" si="100"/>
        <v>0</v>
      </c>
      <c r="AX101" s="252" t="str">
        <f t="shared" si="101"/>
        <v/>
      </c>
      <c r="AY101" s="252" t="str">
        <f t="shared" si="102"/>
        <v/>
      </c>
      <c r="AZ101" s="252" t="str">
        <f t="shared" si="103"/>
        <v/>
      </c>
      <c r="BA101" s="252" t="str">
        <f t="shared" si="104"/>
        <v>0</v>
      </c>
      <c r="BB101" s="252">
        <f t="shared" si="105"/>
        <v>0</v>
      </c>
      <c r="BC101" s="110" t="str">
        <f>IF(AE101="","",IF(女子種目選択!E101="","""",IF(女子種目選択!E101="コンバインドA",女子種目選択!E101,IF(女子種目選択!E101="コンバインドB",女子種目選択!E101,""))))</f>
        <v/>
      </c>
      <c r="BD101" s="111"/>
      <c r="BE101" s="320" t="str">
        <f t="shared" si="106"/>
        <v/>
      </c>
      <c r="BF101" s="320" t="str">
        <f t="shared" si="107"/>
        <v/>
      </c>
      <c r="BG101" s="321" t="str">
        <f t="shared" si="108"/>
        <v/>
      </c>
      <c r="BH101" s="312" t="str">
        <f t="shared" si="115"/>
        <v/>
      </c>
      <c r="BI101" s="313"/>
      <c r="BJ101" s="99" t="str">
        <f t="shared" si="109"/>
        <v/>
      </c>
      <c r="BK101" s="302" t="e">
        <f t="shared" si="118"/>
        <v>#N/A</v>
      </c>
      <c r="BL101" s="3" t="e">
        <f t="shared" si="64"/>
        <v>#N/A</v>
      </c>
      <c r="BM101" s="302" t="str">
        <f t="shared" si="110"/>
        <v/>
      </c>
      <c r="BN101" s="3" t="str">
        <f t="shared" si="111"/>
        <v/>
      </c>
      <c r="BO101" s="302" t="e">
        <f t="shared" si="119"/>
        <v>#N/A</v>
      </c>
      <c r="BP101" s="3" t="e">
        <f t="shared" si="66"/>
        <v>#N/A</v>
      </c>
      <c r="BQ101" s="302" t="str">
        <f t="shared" si="112"/>
        <v/>
      </c>
      <c r="BT101" s="3"/>
      <c r="BV101" s="358" t="str">
        <f t="shared" si="113"/>
        <v/>
      </c>
      <c r="BW101" s="358" t="str">
        <f t="shared" si="114"/>
        <v/>
      </c>
      <c r="CA101" s="79"/>
      <c r="CB101" s="79"/>
      <c r="CC101" s="179"/>
      <c r="CE101" s="179"/>
      <c r="CG101" s="179"/>
      <c r="CL101" s="74"/>
      <c r="CM101" s="74"/>
      <c r="CY101" s="79"/>
      <c r="CZ101" s="79"/>
      <c r="DA101" s="179"/>
      <c r="DC101" s="179"/>
      <c r="DE101" s="179"/>
      <c r="DJ101" s="74"/>
      <c r="DK101" s="74"/>
    </row>
    <row r="102" spans="2:115">
      <c r="B102" s="70" t="str">
        <f t="shared" si="67"/>
        <v/>
      </c>
      <c r="C102" s="71">
        <v>99</v>
      </c>
      <c r="D102" s="72" t="str">
        <f>女子種目選択!B102</f>
        <v/>
      </c>
      <c r="E102" s="117" t="str">
        <f>女子種目選択!C102</f>
        <v/>
      </c>
      <c r="F102" s="118" t="str">
        <f>女子種目選択!D102</f>
        <v/>
      </c>
      <c r="G102" s="119" t="str">
        <f>IF(女子種目選択!E102="","",IF(女子種目選択!E102="コンバインドA","80mハードル",IF(女子種目選択!E102="コンバインドB","走幅跳",女子種目選択!E102)))</f>
        <v/>
      </c>
      <c r="H102" s="111" t="str">
        <f t="shared" si="116"/>
        <v/>
      </c>
      <c r="I102" s="244"/>
      <c r="J102" s="226" t="str">
        <f t="shared" si="68"/>
        <v/>
      </c>
      <c r="K102" s="245"/>
      <c r="L102" s="228" t="str">
        <f t="shared" si="69"/>
        <v/>
      </c>
      <c r="M102" s="246"/>
      <c r="N102" s="242" t="str">
        <f t="shared" si="70"/>
        <v/>
      </c>
      <c r="O102" s="242">
        <f t="shared" si="71"/>
        <v>0</v>
      </c>
      <c r="P102" s="242" t="str">
        <f t="shared" si="72"/>
        <v/>
      </c>
      <c r="Q102" s="242">
        <f t="shared" si="73"/>
        <v>0</v>
      </c>
      <c r="R102" s="242" t="str">
        <f t="shared" si="74"/>
        <v/>
      </c>
      <c r="S102" s="242" t="str">
        <f t="shared" si="75"/>
        <v/>
      </c>
      <c r="T102" s="252" t="str">
        <f t="shared" si="76"/>
        <v>00</v>
      </c>
      <c r="U102" s="252">
        <f t="shared" si="77"/>
        <v>0</v>
      </c>
      <c r="V102" s="274">
        <f t="shared" si="78"/>
        <v>0</v>
      </c>
      <c r="W102" s="252" t="str">
        <f t="shared" si="79"/>
        <v/>
      </c>
      <c r="X102" s="252" t="str">
        <f t="shared" si="80"/>
        <v/>
      </c>
      <c r="Y102" s="252" t="str">
        <f t="shared" si="81"/>
        <v>0</v>
      </c>
      <c r="Z102" s="252" t="str">
        <f t="shared" si="82"/>
        <v/>
      </c>
      <c r="AA102" s="252" t="str">
        <f t="shared" si="83"/>
        <v/>
      </c>
      <c r="AB102" s="252" t="str">
        <f t="shared" si="84"/>
        <v/>
      </c>
      <c r="AC102" s="252" t="str">
        <f t="shared" si="85"/>
        <v>0</v>
      </c>
      <c r="AD102" s="252">
        <f t="shared" si="86"/>
        <v>0</v>
      </c>
      <c r="AE102" s="110" t="str">
        <f>IF(女子種目選択!E102="","",IF(女子種目選択!E102="コンバインドA","走高跳",IF(女子種目選択!E102="コンバインドB","ジャベリックボール投",IF(女子種目選択!F102="","",女子種目選択!F102))))</f>
        <v/>
      </c>
      <c r="AF102" s="73" t="str">
        <f t="shared" si="117"/>
        <v/>
      </c>
      <c r="AG102" s="244"/>
      <c r="AH102" s="226" t="str">
        <f t="shared" si="87"/>
        <v/>
      </c>
      <c r="AI102" s="245"/>
      <c r="AJ102" s="228" t="str">
        <f t="shared" si="88"/>
        <v/>
      </c>
      <c r="AK102" s="246"/>
      <c r="AL102" s="242" t="str">
        <f t="shared" si="89"/>
        <v/>
      </c>
      <c r="AM102" s="242">
        <f t="shared" si="90"/>
        <v>0</v>
      </c>
      <c r="AN102" s="242" t="str">
        <f t="shared" si="91"/>
        <v/>
      </c>
      <c r="AO102" s="242">
        <f t="shared" si="92"/>
        <v>0</v>
      </c>
      <c r="AP102" s="242" t="str">
        <f t="shared" si="93"/>
        <v/>
      </c>
      <c r="AQ102" s="242" t="str">
        <f t="shared" si="94"/>
        <v/>
      </c>
      <c r="AR102" s="252" t="str">
        <f t="shared" si="95"/>
        <v>00</v>
      </c>
      <c r="AS102" s="252">
        <f t="shared" si="96"/>
        <v>0</v>
      </c>
      <c r="AT102" s="274">
        <f t="shared" si="97"/>
        <v>0</v>
      </c>
      <c r="AU102" s="252" t="str">
        <f t="shared" si="98"/>
        <v/>
      </c>
      <c r="AV102" s="252" t="str">
        <f t="shared" si="99"/>
        <v/>
      </c>
      <c r="AW102" s="252" t="str">
        <f t="shared" si="100"/>
        <v>0</v>
      </c>
      <c r="AX102" s="252" t="str">
        <f t="shared" si="101"/>
        <v/>
      </c>
      <c r="AY102" s="252" t="str">
        <f t="shared" si="102"/>
        <v/>
      </c>
      <c r="AZ102" s="252" t="str">
        <f t="shared" si="103"/>
        <v/>
      </c>
      <c r="BA102" s="252" t="str">
        <f t="shared" si="104"/>
        <v>0</v>
      </c>
      <c r="BB102" s="252">
        <f t="shared" si="105"/>
        <v>0</v>
      </c>
      <c r="BC102" s="110" t="str">
        <f>IF(AE102="","",IF(女子種目選択!E102="","""",IF(女子種目選択!E102="コンバインドA",女子種目選択!E102,IF(女子種目選択!E102="コンバインドB",女子種目選択!E102,""))))</f>
        <v/>
      </c>
      <c r="BD102" s="111"/>
      <c r="BE102" s="320" t="str">
        <f t="shared" si="106"/>
        <v/>
      </c>
      <c r="BF102" s="320" t="str">
        <f t="shared" si="107"/>
        <v/>
      </c>
      <c r="BG102" s="321" t="str">
        <f t="shared" si="108"/>
        <v/>
      </c>
      <c r="BH102" s="312" t="str">
        <f t="shared" si="115"/>
        <v/>
      </c>
      <c r="BI102" s="313"/>
      <c r="BJ102" s="99" t="str">
        <f t="shared" si="109"/>
        <v/>
      </c>
      <c r="BK102" s="302" t="e">
        <f t="shared" si="118"/>
        <v>#N/A</v>
      </c>
      <c r="BL102" s="3" t="e">
        <f t="shared" si="64"/>
        <v>#N/A</v>
      </c>
      <c r="BM102" s="302" t="str">
        <f t="shared" si="110"/>
        <v/>
      </c>
      <c r="BN102" s="3" t="str">
        <f t="shared" si="111"/>
        <v/>
      </c>
      <c r="BO102" s="302" t="e">
        <f t="shared" si="119"/>
        <v>#N/A</v>
      </c>
      <c r="BP102" s="3" t="e">
        <f t="shared" si="66"/>
        <v>#N/A</v>
      </c>
      <c r="BQ102" s="302" t="str">
        <f t="shared" si="112"/>
        <v/>
      </c>
      <c r="BT102" s="3"/>
      <c r="BV102" s="358" t="str">
        <f t="shared" si="113"/>
        <v/>
      </c>
      <c r="BW102" s="358" t="str">
        <f t="shared" si="114"/>
        <v/>
      </c>
      <c r="CA102" s="79"/>
      <c r="CB102" s="79"/>
      <c r="CC102" s="179"/>
      <c r="CE102" s="179"/>
      <c r="CG102" s="179"/>
      <c r="CL102" s="74"/>
      <c r="CM102" s="74"/>
      <c r="CY102" s="79"/>
      <c r="CZ102" s="79"/>
      <c r="DA102" s="179"/>
      <c r="DC102" s="179"/>
      <c r="DE102" s="179"/>
      <c r="DJ102" s="74"/>
      <c r="DK102" s="74"/>
    </row>
    <row r="103" spans="2:115">
      <c r="B103" s="70" t="str">
        <f t="shared" si="67"/>
        <v/>
      </c>
      <c r="C103" s="71">
        <v>100</v>
      </c>
      <c r="D103" s="72" t="str">
        <f>女子種目選択!B103</f>
        <v/>
      </c>
      <c r="E103" s="117" t="str">
        <f>女子種目選択!C103</f>
        <v/>
      </c>
      <c r="F103" s="118" t="str">
        <f>女子種目選択!D103</f>
        <v/>
      </c>
      <c r="G103" s="119" t="str">
        <f>IF(女子種目選択!E103="","",IF(女子種目選択!E103="コンバインドA","80mハードル",IF(女子種目選択!E103="コンバインドB","走幅跳",女子種目選択!E103)))</f>
        <v/>
      </c>
      <c r="H103" s="111" t="str">
        <f t="shared" si="116"/>
        <v/>
      </c>
      <c r="I103" s="244"/>
      <c r="J103" s="226" t="str">
        <f t="shared" si="68"/>
        <v/>
      </c>
      <c r="K103" s="245"/>
      <c r="L103" s="228" t="str">
        <f t="shared" si="69"/>
        <v/>
      </c>
      <c r="M103" s="246"/>
      <c r="N103" s="242" t="str">
        <f t="shared" si="70"/>
        <v/>
      </c>
      <c r="O103" s="242">
        <f t="shared" si="71"/>
        <v>0</v>
      </c>
      <c r="P103" s="242" t="str">
        <f t="shared" si="72"/>
        <v/>
      </c>
      <c r="Q103" s="242">
        <f t="shared" si="73"/>
        <v>0</v>
      </c>
      <c r="R103" s="242" t="str">
        <f t="shared" si="74"/>
        <v/>
      </c>
      <c r="S103" s="242" t="str">
        <f t="shared" si="75"/>
        <v/>
      </c>
      <c r="T103" s="252" t="str">
        <f t="shared" si="76"/>
        <v>00</v>
      </c>
      <c r="U103" s="252">
        <f t="shared" si="77"/>
        <v>0</v>
      </c>
      <c r="V103" s="274">
        <f t="shared" si="78"/>
        <v>0</v>
      </c>
      <c r="W103" s="252" t="str">
        <f t="shared" si="79"/>
        <v/>
      </c>
      <c r="X103" s="252" t="str">
        <f t="shared" si="80"/>
        <v/>
      </c>
      <c r="Y103" s="252" t="str">
        <f t="shared" si="81"/>
        <v>0</v>
      </c>
      <c r="Z103" s="252" t="str">
        <f t="shared" si="82"/>
        <v/>
      </c>
      <c r="AA103" s="252" t="str">
        <f t="shared" si="83"/>
        <v/>
      </c>
      <c r="AB103" s="252" t="str">
        <f t="shared" si="84"/>
        <v/>
      </c>
      <c r="AC103" s="252" t="str">
        <f t="shared" si="85"/>
        <v>0</v>
      </c>
      <c r="AD103" s="252">
        <f t="shared" si="86"/>
        <v>0</v>
      </c>
      <c r="AE103" s="110" t="str">
        <f>IF(女子種目選択!E103="","",IF(女子種目選択!E103="コンバインドA","走高跳",IF(女子種目選択!E103="コンバインドB","ジャベリックボール投",IF(女子種目選択!F103="","",女子種目選択!F103))))</f>
        <v/>
      </c>
      <c r="AF103" s="73" t="str">
        <f t="shared" si="117"/>
        <v/>
      </c>
      <c r="AG103" s="244"/>
      <c r="AH103" s="226" t="str">
        <f t="shared" si="87"/>
        <v/>
      </c>
      <c r="AI103" s="245"/>
      <c r="AJ103" s="228" t="str">
        <f t="shared" si="88"/>
        <v/>
      </c>
      <c r="AK103" s="246"/>
      <c r="AL103" s="242" t="str">
        <f t="shared" si="89"/>
        <v/>
      </c>
      <c r="AM103" s="242">
        <f t="shared" si="90"/>
        <v>0</v>
      </c>
      <c r="AN103" s="242" t="str">
        <f t="shared" si="91"/>
        <v/>
      </c>
      <c r="AO103" s="242">
        <f t="shared" si="92"/>
        <v>0</v>
      </c>
      <c r="AP103" s="242" t="str">
        <f t="shared" si="93"/>
        <v/>
      </c>
      <c r="AQ103" s="242" t="str">
        <f t="shared" si="94"/>
        <v/>
      </c>
      <c r="AR103" s="252" t="str">
        <f t="shared" si="95"/>
        <v>00</v>
      </c>
      <c r="AS103" s="252">
        <f t="shared" si="96"/>
        <v>0</v>
      </c>
      <c r="AT103" s="274">
        <f t="shared" si="97"/>
        <v>0</v>
      </c>
      <c r="AU103" s="252" t="str">
        <f t="shared" si="98"/>
        <v/>
      </c>
      <c r="AV103" s="252" t="str">
        <f t="shared" si="99"/>
        <v/>
      </c>
      <c r="AW103" s="252" t="str">
        <f t="shared" si="100"/>
        <v>0</v>
      </c>
      <c r="AX103" s="252" t="str">
        <f t="shared" si="101"/>
        <v/>
      </c>
      <c r="AY103" s="252" t="str">
        <f t="shared" si="102"/>
        <v/>
      </c>
      <c r="AZ103" s="252" t="str">
        <f t="shared" si="103"/>
        <v/>
      </c>
      <c r="BA103" s="252" t="str">
        <f t="shared" si="104"/>
        <v>0</v>
      </c>
      <c r="BB103" s="252">
        <f t="shared" si="105"/>
        <v>0</v>
      </c>
      <c r="BC103" s="110" t="str">
        <f>IF(AE103="","",IF(女子種目選択!E103="","""",IF(女子種目選択!E103="コンバインドA",女子種目選択!E103,IF(女子種目選択!E103="コンバインドB",女子種目選択!E103,""))))</f>
        <v/>
      </c>
      <c r="BD103" s="111"/>
      <c r="BE103" s="320" t="str">
        <f t="shared" si="106"/>
        <v/>
      </c>
      <c r="BF103" s="320" t="str">
        <f t="shared" si="107"/>
        <v/>
      </c>
      <c r="BG103" s="321" t="str">
        <f t="shared" si="108"/>
        <v/>
      </c>
      <c r="BH103" s="312" t="str">
        <f t="shared" si="115"/>
        <v/>
      </c>
      <c r="BI103" s="313"/>
      <c r="BJ103" s="99" t="str">
        <f t="shared" si="109"/>
        <v/>
      </c>
      <c r="BK103" s="302" t="e">
        <f t="shared" si="118"/>
        <v>#N/A</v>
      </c>
      <c r="BL103" s="3" t="e">
        <f t="shared" si="64"/>
        <v>#N/A</v>
      </c>
      <c r="BM103" s="302" t="str">
        <f t="shared" si="110"/>
        <v/>
      </c>
      <c r="BN103" s="3" t="str">
        <f t="shared" si="111"/>
        <v/>
      </c>
      <c r="BO103" s="302" t="e">
        <f t="shared" si="119"/>
        <v>#N/A</v>
      </c>
      <c r="BP103" s="3" t="e">
        <f t="shared" si="66"/>
        <v>#N/A</v>
      </c>
      <c r="BQ103" s="302" t="str">
        <f t="shared" si="112"/>
        <v/>
      </c>
      <c r="BT103" s="3"/>
      <c r="BV103" s="358" t="str">
        <f t="shared" si="113"/>
        <v/>
      </c>
      <c r="BW103" s="358" t="str">
        <f t="shared" si="114"/>
        <v/>
      </c>
      <c r="CA103" s="79"/>
      <c r="CB103" s="79"/>
      <c r="CC103" s="179"/>
      <c r="CE103" s="179"/>
      <c r="CG103" s="179"/>
      <c r="CL103" s="74"/>
      <c r="CM103" s="74"/>
      <c r="CY103" s="79"/>
      <c r="CZ103" s="79"/>
      <c r="DA103" s="179"/>
      <c r="DC103" s="179"/>
      <c r="DE103" s="179"/>
      <c r="DJ103" s="74"/>
      <c r="DK103" s="74"/>
    </row>
    <row r="104" spans="2:115" ht="15" thickBot="1">
      <c r="B104" s="75" t="str">
        <f t="shared" si="67"/>
        <v/>
      </c>
      <c r="C104" s="247">
        <v>101</v>
      </c>
      <c r="D104" s="76" t="str">
        <f>女子種目選択!B104</f>
        <v/>
      </c>
      <c r="E104" s="248" t="str">
        <f>女子種目選択!C104</f>
        <v/>
      </c>
      <c r="F104" s="249" t="str">
        <f>女子種目選択!D104</f>
        <v/>
      </c>
      <c r="G104" s="250" t="str">
        <f>IF(女子種目選択!E104="","",IF(女子種目選択!E104="コンバインドA","80mハードル",IF(女子種目選択!E104="コンバインドB","走幅跳",女子種目選択!E104)))</f>
        <v/>
      </c>
      <c r="H104" s="295" t="str">
        <f t="shared" si="116"/>
        <v/>
      </c>
      <c r="I104" s="278"/>
      <c r="J104" s="279" t="str">
        <f t="shared" si="68"/>
        <v/>
      </c>
      <c r="K104" s="280"/>
      <c r="L104" s="281" t="str">
        <f t="shared" si="69"/>
        <v/>
      </c>
      <c r="M104" s="282"/>
      <c r="N104" s="243" t="str">
        <f t="shared" si="70"/>
        <v/>
      </c>
      <c r="O104" s="243">
        <f t="shared" si="71"/>
        <v>0</v>
      </c>
      <c r="P104" s="243" t="str">
        <f t="shared" si="72"/>
        <v/>
      </c>
      <c r="Q104" s="243">
        <f t="shared" si="73"/>
        <v>0</v>
      </c>
      <c r="R104" s="243" t="str">
        <f t="shared" si="74"/>
        <v/>
      </c>
      <c r="S104" s="243" t="str">
        <f t="shared" si="75"/>
        <v/>
      </c>
      <c r="T104" s="283" t="str">
        <f t="shared" si="76"/>
        <v>00</v>
      </c>
      <c r="U104" s="283">
        <f t="shared" si="77"/>
        <v>0</v>
      </c>
      <c r="V104" s="284">
        <f t="shared" si="78"/>
        <v>0</v>
      </c>
      <c r="W104" s="283" t="str">
        <f t="shared" si="79"/>
        <v/>
      </c>
      <c r="X104" s="252" t="str">
        <f t="shared" si="80"/>
        <v/>
      </c>
      <c r="Y104" s="283" t="str">
        <f t="shared" si="81"/>
        <v>0</v>
      </c>
      <c r="Z104" s="283" t="str">
        <f t="shared" si="82"/>
        <v/>
      </c>
      <c r="AA104" s="283" t="str">
        <f t="shared" si="83"/>
        <v/>
      </c>
      <c r="AB104" s="283" t="str">
        <f t="shared" si="84"/>
        <v/>
      </c>
      <c r="AC104" s="283" t="str">
        <f t="shared" si="85"/>
        <v>0</v>
      </c>
      <c r="AD104" s="283">
        <f t="shared" si="86"/>
        <v>0</v>
      </c>
      <c r="AE104" s="294" t="str">
        <f>IF(女子種目選択!E104="","",IF(女子種目選択!E104="コンバインドA","走高跳",IF(女子種目選択!E104="コンバインドB","ジャベリックボール投",IF(女子種目選択!F104="","",女子種目選択!F104))))</f>
        <v/>
      </c>
      <c r="AF104" s="251" t="str">
        <f t="shared" si="117"/>
        <v/>
      </c>
      <c r="AG104" s="278"/>
      <c r="AH104" s="279" t="str">
        <f t="shared" si="87"/>
        <v/>
      </c>
      <c r="AI104" s="280"/>
      <c r="AJ104" s="281" t="str">
        <f t="shared" si="88"/>
        <v/>
      </c>
      <c r="AK104" s="282"/>
      <c r="AL104" s="242" t="str">
        <f t="shared" si="89"/>
        <v/>
      </c>
      <c r="AM104" s="242">
        <f t="shared" si="90"/>
        <v>0</v>
      </c>
      <c r="AN104" s="242" t="str">
        <f t="shared" si="91"/>
        <v/>
      </c>
      <c r="AO104" s="242">
        <f t="shared" si="92"/>
        <v>0</v>
      </c>
      <c r="AP104" s="242" t="str">
        <f t="shared" si="93"/>
        <v/>
      </c>
      <c r="AQ104" s="242" t="str">
        <f t="shared" si="94"/>
        <v/>
      </c>
      <c r="AR104" s="252" t="str">
        <f t="shared" si="95"/>
        <v>00</v>
      </c>
      <c r="AS104" s="252">
        <f t="shared" si="96"/>
        <v>0</v>
      </c>
      <c r="AT104" s="274">
        <f t="shared" si="97"/>
        <v>0</v>
      </c>
      <c r="AU104" s="252" t="str">
        <f t="shared" si="98"/>
        <v/>
      </c>
      <c r="AV104" s="252" t="str">
        <f t="shared" si="99"/>
        <v/>
      </c>
      <c r="AW104" s="252" t="str">
        <f t="shared" si="100"/>
        <v>0</v>
      </c>
      <c r="AX104" s="252" t="str">
        <f t="shared" si="101"/>
        <v/>
      </c>
      <c r="AY104" s="252" t="str">
        <f t="shared" si="102"/>
        <v/>
      </c>
      <c r="AZ104" s="252" t="str">
        <f t="shared" si="103"/>
        <v/>
      </c>
      <c r="BA104" s="252" t="str">
        <f t="shared" si="104"/>
        <v>0</v>
      </c>
      <c r="BB104" s="252">
        <f t="shared" si="105"/>
        <v>0</v>
      </c>
      <c r="BC104" s="294" t="str">
        <f>IF(AE104="","",IF(女子種目選択!E104="","""",IF(女子種目選択!E104="コンバインドA",女子種目選択!E104,IF(女子種目選択!E104="コンバインドB",女子種目選択!E104,""))))</f>
        <v/>
      </c>
      <c r="BD104" s="111"/>
      <c r="BE104" s="322" t="str">
        <f t="shared" si="106"/>
        <v/>
      </c>
      <c r="BF104" s="322" t="str">
        <f t="shared" si="107"/>
        <v/>
      </c>
      <c r="BG104" s="323" t="str">
        <f t="shared" si="108"/>
        <v/>
      </c>
      <c r="BH104" s="312" t="str">
        <f t="shared" si="115"/>
        <v/>
      </c>
      <c r="BI104" s="313"/>
      <c r="BJ104" s="99" t="str">
        <f t="shared" si="109"/>
        <v/>
      </c>
      <c r="BK104" s="302" t="e">
        <f t="shared" si="118"/>
        <v>#N/A</v>
      </c>
      <c r="BL104" s="3" t="e">
        <f t="shared" si="64"/>
        <v>#N/A</v>
      </c>
      <c r="BM104" s="302" t="str">
        <f t="shared" si="110"/>
        <v/>
      </c>
      <c r="BN104" s="3" t="str">
        <f t="shared" si="111"/>
        <v/>
      </c>
      <c r="BO104" s="302" t="e">
        <f t="shared" si="119"/>
        <v>#N/A</v>
      </c>
      <c r="BP104" s="3" t="e">
        <f t="shared" si="66"/>
        <v>#N/A</v>
      </c>
      <c r="BQ104" s="302" t="str">
        <f t="shared" si="112"/>
        <v/>
      </c>
      <c r="BT104" s="3"/>
      <c r="BV104" s="358" t="str">
        <f t="shared" si="113"/>
        <v/>
      </c>
      <c r="BW104" s="358" t="str">
        <f t="shared" si="114"/>
        <v/>
      </c>
      <c r="CA104" s="79"/>
      <c r="CB104" s="79"/>
      <c r="CC104" s="179"/>
      <c r="CE104" s="179"/>
      <c r="CG104" s="179"/>
      <c r="CL104" s="74"/>
      <c r="CM104" s="74"/>
      <c r="CY104" s="79"/>
      <c r="CZ104" s="79"/>
      <c r="DA104" s="179"/>
      <c r="DC104" s="179"/>
      <c r="DE104" s="179"/>
      <c r="DJ104" s="74"/>
      <c r="DK104" s="74"/>
    </row>
    <row r="105" spans="2:115" ht="15" customHeight="1">
      <c r="G105" s="316" t="str">
        <f>IF(女子種目選択!E105="","",IF(女子種目選択!E105="コンバインドA","80mハードル",IF(女子種目選択!E105="コンバインドB","走幅跳",女子種目選択!E105)))</f>
        <v/>
      </c>
      <c r="H105" s="317" t="str">
        <f t="shared" si="116"/>
        <v/>
      </c>
      <c r="I105" s="267"/>
      <c r="J105" s="275" t="str">
        <f t="shared" si="68"/>
        <v/>
      </c>
      <c r="K105" s="276"/>
      <c r="L105" s="231" t="str">
        <f t="shared" si="69"/>
        <v/>
      </c>
      <c r="M105" s="277"/>
      <c r="N105" s="242" t="str">
        <f t="shared" si="70"/>
        <v/>
      </c>
      <c r="O105" s="242">
        <f t="shared" si="71"/>
        <v>0</v>
      </c>
      <c r="P105" s="242" t="str">
        <f t="shared" si="72"/>
        <v/>
      </c>
      <c r="Q105" s="242">
        <f t="shared" si="73"/>
        <v>0</v>
      </c>
      <c r="R105" s="242" t="str">
        <f t="shared" si="74"/>
        <v/>
      </c>
      <c r="S105" s="242" t="str">
        <f t="shared" si="75"/>
        <v/>
      </c>
      <c r="T105" s="252" t="str">
        <f t="shared" si="76"/>
        <v>00</v>
      </c>
      <c r="U105" s="252">
        <f t="shared" si="77"/>
        <v>0</v>
      </c>
      <c r="V105" s="274">
        <f t="shared" si="78"/>
        <v>0</v>
      </c>
      <c r="W105" s="252" t="str">
        <f t="shared" si="79"/>
        <v/>
      </c>
      <c r="X105" s="252" t="str">
        <f t="shared" si="80"/>
        <v/>
      </c>
      <c r="Y105" s="252" t="str">
        <f t="shared" si="81"/>
        <v>0</v>
      </c>
      <c r="Z105" s="252" t="str">
        <f t="shared" si="82"/>
        <v/>
      </c>
      <c r="AA105" s="252" t="str">
        <f t="shared" si="83"/>
        <v/>
      </c>
      <c r="AB105" s="252" t="str">
        <f t="shared" si="84"/>
        <v/>
      </c>
      <c r="AC105" s="252" t="str">
        <f t="shared" si="85"/>
        <v>0</v>
      </c>
      <c r="AD105" s="252">
        <f t="shared" si="86"/>
        <v>0</v>
      </c>
      <c r="AE105" s="367" t="str">
        <f>IF(女子種目選択!E105="","",IF(女子種目選択!E105="コンバインドA","走高跳",IF(女子種目選択!E105="コンバインドB","ジャベリックボール投",女子種目選択!F105)))</f>
        <v/>
      </c>
      <c r="AG105" s="267"/>
      <c r="AH105" s="275" t="str">
        <f t="shared" si="87"/>
        <v/>
      </c>
      <c r="AI105" s="276"/>
      <c r="AJ105" s="231" t="str">
        <f t="shared" si="88"/>
        <v/>
      </c>
      <c r="AK105" s="277"/>
      <c r="AL105" s="242" t="str">
        <f t="shared" si="89"/>
        <v/>
      </c>
      <c r="AM105" s="242">
        <f t="shared" si="90"/>
        <v>0</v>
      </c>
      <c r="AN105" s="242" t="str">
        <f t="shared" si="91"/>
        <v/>
      </c>
      <c r="AO105" s="242">
        <f t="shared" si="92"/>
        <v>0</v>
      </c>
      <c r="AP105" s="242" t="str">
        <f t="shared" si="93"/>
        <v/>
      </c>
      <c r="AQ105" s="242" t="str">
        <f t="shared" si="94"/>
        <v/>
      </c>
      <c r="AR105" s="252" t="str">
        <f t="shared" si="95"/>
        <v>00</v>
      </c>
      <c r="AS105" s="252">
        <f t="shared" si="96"/>
        <v>0</v>
      </c>
      <c r="AT105" s="274">
        <f t="shared" si="97"/>
        <v>0</v>
      </c>
      <c r="AU105" s="252" t="str">
        <f t="shared" si="98"/>
        <v/>
      </c>
      <c r="AV105" s="252" t="str">
        <f t="shared" si="99"/>
        <v/>
      </c>
      <c r="AW105" s="252" t="str">
        <f t="shared" si="100"/>
        <v>0</v>
      </c>
      <c r="AX105" s="252" t="str">
        <f t="shared" si="101"/>
        <v/>
      </c>
      <c r="AY105" s="252" t="str">
        <f t="shared" si="102"/>
        <v/>
      </c>
      <c r="AZ105" s="252" t="str">
        <f t="shared" si="103"/>
        <v/>
      </c>
      <c r="BA105" s="252" t="str">
        <f t="shared" si="104"/>
        <v>0</v>
      </c>
      <c r="BB105" s="252">
        <f t="shared" si="105"/>
        <v>0</v>
      </c>
      <c r="BC105" s="176"/>
      <c r="BD105" s="99"/>
      <c r="BE105" s="305"/>
      <c r="BF105" s="306"/>
      <c r="BG105" s="318" t="str">
        <f t="shared" si="108"/>
        <v/>
      </c>
      <c r="BH105" s="314" t="str">
        <f t="shared" si="115"/>
        <v/>
      </c>
      <c r="BI105" s="313"/>
      <c r="BJ105" s="99"/>
      <c r="BK105" s="302"/>
      <c r="BM105" s="302"/>
      <c r="BO105" s="302"/>
      <c r="BQ105" s="302"/>
      <c r="BT105" s="3"/>
    </row>
    <row r="106" spans="2:115" ht="15" customHeight="1">
      <c r="G106" s="119" t="str">
        <f>IF(女子種目選択!E106="","",IF(女子種目選択!E106="コンバインドA","80mハードル",IF(女子種目選択!E106="コンバインドB","走幅跳",女子種目選択!E106)))</f>
        <v/>
      </c>
      <c r="H106" s="111" t="str">
        <f t="shared" si="116"/>
        <v/>
      </c>
      <c r="I106" s="244"/>
      <c r="J106" s="226" t="str">
        <f t="shared" si="68"/>
        <v/>
      </c>
      <c r="K106" s="245"/>
      <c r="L106" s="228" t="str">
        <f t="shared" si="69"/>
        <v/>
      </c>
      <c r="M106" s="246"/>
      <c r="N106" s="242" t="str">
        <f t="shared" si="70"/>
        <v/>
      </c>
      <c r="O106" s="242">
        <f t="shared" si="71"/>
        <v>0</v>
      </c>
      <c r="P106" s="242" t="str">
        <f t="shared" si="72"/>
        <v/>
      </c>
      <c r="Q106" s="242">
        <f t="shared" si="73"/>
        <v>0</v>
      </c>
      <c r="R106" s="242" t="str">
        <f t="shared" si="74"/>
        <v/>
      </c>
      <c r="S106" s="242" t="str">
        <f t="shared" si="75"/>
        <v/>
      </c>
      <c r="T106" s="252" t="str">
        <f t="shared" si="76"/>
        <v>00</v>
      </c>
      <c r="U106" s="252">
        <f t="shared" si="77"/>
        <v>0</v>
      </c>
      <c r="V106" s="252">
        <f t="shared" ref="V106:V132" si="120">O106*1</f>
        <v>0</v>
      </c>
      <c r="W106" s="252" t="str">
        <f t="shared" si="79"/>
        <v/>
      </c>
      <c r="X106" s="252" t="str">
        <f t="shared" si="80"/>
        <v/>
      </c>
      <c r="Y106" s="252" t="str">
        <f t="shared" si="81"/>
        <v>0</v>
      </c>
      <c r="Z106" s="252" t="str">
        <f t="shared" si="82"/>
        <v/>
      </c>
      <c r="AA106" s="252" t="str">
        <f t="shared" si="83"/>
        <v/>
      </c>
      <c r="AB106" s="252" t="str">
        <f t="shared" si="84"/>
        <v/>
      </c>
      <c r="AC106" s="252" t="str">
        <f t="shared" si="85"/>
        <v>0</v>
      </c>
      <c r="AD106" s="252">
        <f t="shared" si="86"/>
        <v>0</v>
      </c>
      <c r="AE106" s="110" t="str">
        <f>IF(女子種目選択!E106="","",IF(女子種目選択!E106="コンバインドA","走高跳",IF(女子種目選択!E106="コンバインドB","ジャベリックボール投",女子種目選択!F106)))</f>
        <v/>
      </c>
      <c r="AG106" s="244"/>
      <c r="AH106" s="226" t="str">
        <f t="shared" si="87"/>
        <v/>
      </c>
      <c r="AI106" s="245"/>
      <c r="AJ106" s="228" t="str">
        <f t="shared" si="88"/>
        <v/>
      </c>
      <c r="AK106" s="246"/>
      <c r="AL106" s="242" t="str">
        <f t="shared" si="89"/>
        <v/>
      </c>
      <c r="AM106" s="242">
        <f t="shared" si="90"/>
        <v>0</v>
      </c>
      <c r="AN106" s="242" t="str">
        <f t="shared" si="91"/>
        <v/>
      </c>
      <c r="AO106" s="242">
        <f t="shared" si="92"/>
        <v>0</v>
      </c>
      <c r="AP106" s="242" t="str">
        <f t="shared" si="93"/>
        <v/>
      </c>
      <c r="AQ106" s="242" t="str">
        <f t="shared" si="94"/>
        <v/>
      </c>
      <c r="AR106" s="252" t="str">
        <f t="shared" si="95"/>
        <v>00</v>
      </c>
      <c r="AS106" s="252">
        <f t="shared" si="96"/>
        <v>0</v>
      </c>
      <c r="AT106" s="252">
        <f t="shared" ref="AT106:AT132" si="121">AM106*1</f>
        <v>0</v>
      </c>
      <c r="AU106" s="252" t="str">
        <f t="shared" si="98"/>
        <v/>
      </c>
      <c r="AV106" s="252" t="str">
        <f t="shared" si="99"/>
        <v/>
      </c>
      <c r="AW106" s="252" t="str">
        <f t="shared" si="100"/>
        <v>0</v>
      </c>
      <c r="AX106" s="252" t="str">
        <f t="shared" si="101"/>
        <v/>
      </c>
      <c r="AY106" s="252" t="str">
        <f t="shared" si="102"/>
        <v/>
      </c>
      <c r="AZ106" s="252" t="str">
        <f t="shared" si="103"/>
        <v/>
      </c>
      <c r="BA106" s="252" t="str">
        <f t="shared" si="104"/>
        <v>0</v>
      </c>
      <c r="BB106" s="252">
        <f t="shared" si="105"/>
        <v>0</v>
      </c>
      <c r="BE106" s="307"/>
      <c r="BF106" s="308"/>
      <c r="BG106" s="315" t="str">
        <f t="shared" si="108"/>
        <v/>
      </c>
      <c r="BH106" s="314" t="str">
        <f t="shared" si="115"/>
        <v/>
      </c>
      <c r="BI106" s="313"/>
      <c r="BK106" s="302"/>
      <c r="BM106" s="302"/>
      <c r="BO106" s="302"/>
      <c r="BQ106" s="302"/>
    </row>
    <row r="107" spans="2:115" ht="15" customHeight="1">
      <c r="G107" s="119" t="str">
        <f>IF(女子種目選択!E107="","",IF(女子種目選択!E107="コンバインドA","80mハードル",IF(女子種目選択!E107="コンバインドB","走幅跳",女子種目選択!E107)))</f>
        <v/>
      </c>
      <c r="H107" s="111" t="str">
        <f t="shared" si="116"/>
        <v/>
      </c>
      <c r="I107" s="244"/>
      <c r="J107" s="226" t="str">
        <f t="shared" si="68"/>
        <v/>
      </c>
      <c r="K107" s="245"/>
      <c r="L107" s="228" t="str">
        <f t="shared" si="69"/>
        <v/>
      </c>
      <c r="M107" s="246"/>
      <c r="N107" s="242" t="str">
        <f t="shared" si="70"/>
        <v/>
      </c>
      <c r="O107" s="242">
        <f t="shared" si="71"/>
        <v>0</v>
      </c>
      <c r="P107" s="242" t="str">
        <f t="shared" si="72"/>
        <v/>
      </c>
      <c r="Q107" s="242">
        <f t="shared" si="73"/>
        <v>0</v>
      </c>
      <c r="R107" s="242" t="str">
        <f t="shared" si="74"/>
        <v/>
      </c>
      <c r="S107" s="242" t="str">
        <f t="shared" si="75"/>
        <v/>
      </c>
      <c r="T107" s="252" t="str">
        <f t="shared" si="76"/>
        <v>00</v>
      </c>
      <c r="U107" s="252">
        <f t="shared" si="77"/>
        <v>0</v>
      </c>
      <c r="V107" s="252">
        <f t="shared" si="120"/>
        <v>0</v>
      </c>
      <c r="W107" s="252" t="str">
        <f t="shared" si="79"/>
        <v/>
      </c>
      <c r="X107" s="252" t="str">
        <f t="shared" si="80"/>
        <v/>
      </c>
      <c r="Y107" s="252" t="str">
        <f t="shared" si="81"/>
        <v>0</v>
      </c>
      <c r="Z107" s="252" t="str">
        <f t="shared" si="82"/>
        <v/>
      </c>
      <c r="AA107" s="252" t="str">
        <f t="shared" si="83"/>
        <v/>
      </c>
      <c r="AB107" s="252" t="str">
        <f t="shared" si="84"/>
        <v/>
      </c>
      <c r="AC107" s="252" t="str">
        <f t="shared" si="85"/>
        <v>0</v>
      </c>
      <c r="AD107" s="252">
        <f t="shared" si="86"/>
        <v>0</v>
      </c>
      <c r="AE107" s="110" t="str">
        <f>IF(女子種目選択!E107="","",IF(女子種目選択!E107="コンバインドA","走高跳",IF(女子種目選択!E107="コンバインドB","ジャベリックボール投",女子種目選択!F107)))</f>
        <v/>
      </c>
      <c r="AG107" s="244"/>
      <c r="AH107" s="226" t="str">
        <f t="shared" si="87"/>
        <v/>
      </c>
      <c r="AI107" s="245"/>
      <c r="AJ107" s="228" t="str">
        <f t="shared" si="88"/>
        <v/>
      </c>
      <c r="AK107" s="246"/>
      <c r="AL107" s="242" t="str">
        <f t="shared" si="89"/>
        <v/>
      </c>
      <c r="AM107" s="242">
        <f t="shared" si="90"/>
        <v>0</v>
      </c>
      <c r="AN107" s="242" t="str">
        <f t="shared" si="91"/>
        <v/>
      </c>
      <c r="AO107" s="242">
        <f t="shared" si="92"/>
        <v>0</v>
      </c>
      <c r="AP107" s="242" t="str">
        <f t="shared" si="93"/>
        <v/>
      </c>
      <c r="AQ107" s="242" t="str">
        <f t="shared" si="94"/>
        <v/>
      </c>
      <c r="AR107" s="252" t="str">
        <f t="shared" si="95"/>
        <v>00</v>
      </c>
      <c r="AS107" s="252">
        <f t="shared" si="96"/>
        <v>0</v>
      </c>
      <c r="AT107" s="252">
        <f t="shared" si="121"/>
        <v>0</v>
      </c>
      <c r="AU107" s="252" t="str">
        <f t="shared" si="98"/>
        <v/>
      </c>
      <c r="AV107" s="252" t="str">
        <f t="shared" si="99"/>
        <v/>
      </c>
      <c r="AW107" s="252" t="str">
        <f t="shared" si="100"/>
        <v>0</v>
      </c>
      <c r="AX107" s="252" t="str">
        <f t="shared" si="101"/>
        <v/>
      </c>
      <c r="AY107" s="252" t="str">
        <f t="shared" si="102"/>
        <v/>
      </c>
      <c r="AZ107" s="252" t="str">
        <f t="shared" si="103"/>
        <v/>
      </c>
      <c r="BA107" s="252" t="str">
        <f t="shared" si="104"/>
        <v>0</v>
      </c>
      <c r="BB107" s="252">
        <f t="shared" si="105"/>
        <v>0</v>
      </c>
      <c r="BE107" s="307"/>
      <c r="BF107" s="308"/>
      <c r="BG107" s="315" t="str">
        <f t="shared" si="108"/>
        <v/>
      </c>
      <c r="BH107" s="314" t="str">
        <f t="shared" si="115"/>
        <v/>
      </c>
      <c r="BI107" s="313"/>
      <c r="BK107" s="302"/>
      <c r="BM107" s="302"/>
      <c r="BO107" s="302"/>
      <c r="BQ107" s="302"/>
    </row>
    <row r="108" spans="2:115" ht="15" customHeight="1">
      <c r="G108" s="119" t="str">
        <f>IF(女子種目選択!E108="","",IF(女子種目選択!E108="コンバインドA","80mハードル",IF(女子種目選択!E108="コンバインドB","走幅跳",女子種目選択!E108)))</f>
        <v/>
      </c>
      <c r="H108" s="111" t="str">
        <f t="shared" si="116"/>
        <v/>
      </c>
      <c r="I108" s="244"/>
      <c r="J108" s="226" t="str">
        <f t="shared" si="68"/>
        <v/>
      </c>
      <c r="K108" s="245"/>
      <c r="L108" s="228" t="str">
        <f t="shared" si="69"/>
        <v/>
      </c>
      <c r="M108" s="246"/>
      <c r="N108" s="242" t="str">
        <f t="shared" si="70"/>
        <v/>
      </c>
      <c r="O108" s="242">
        <f t="shared" si="71"/>
        <v>0</v>
      </c>
      <c r="P108" s="242" t="str">
        <f t="shared" si="72"/>
        <v/>
      </c>
      <c r="Q108" s="242">
        <f t="shared" si="73"/>
        <v>0</v>
      </c>
      <c r="R108" s="242" t="str">
        <f t="shared" si="74"/>
        <v/>
      </c>
      <c r="S108" s="242" t="str">
        <f t="shared" si="75"/>
        <v/>
      </c>
      <c r="T108" s="252" t="str">
        <f t="shared" si="76"/>
        <v>00</v>
      </c>
      <c r="U108" s="252">
        <f t="shared" si="77"/>
        <v>0</v>
      </c>
      <c r="V108" s="252">
        <f t="shared" si="120"/>
        <v>0</v>
      </c>
      <c r="W108" s="252" t="str">
        <f t="shared" si="79"/>
        <v/>
      </c>
      <c r="X108" s="252" t="str">
        <f t="shared" si="80"/>
        <v/>
      </c>
      <c r="Y108" s="252" t="str">
        <f t="shared" si="81"/>
        <v>0</v>
      </c>
      <c r="Z108" s="252" t="str">
        <f t="shared" si="82"/>
        <v/>
      </c>
      <c r="AA108" s="252" t="str">
        <f t="shared" si="83"/>
        <v/>
      </c>
      <c r="AB108" s="252" t="str">
        <f t="shared" si="84"/>
        <v/>
      </c>
      <c r="AC108" s="252" t="str">
        <f t="shared" si="85"/>
        <v>0</v>
      </c>
      <c r="AD108" s="252">
        <f t="shared" si="86"/>
        <v>0</v>
      </c>
      <c r="AE108" s="110" t="str">
        <f>IF(女子種目選択!E108="","",IF(女子種目選択!E108="コンバインドA","走高跳",IF(女子種目選択!E108="コンバインドB","ジャベリックボール投",女子種目選択!F108)))</f>
        <v/>
      </c>
      <c r="AG108" s="244"/>
      <c r="AH108" s="226" t="str">
        <f t="shared" si="87"/>
        <v/>
      </c>
      <c r="AI108" s="245"/>
      <c r="AJ108" s="228" t="str">
        <f t="shared" si="88"/>
        <v/>
      </c>
      <c r="AK108" s="246"/>
      <c r="AL108" s="242" t="str">
        <f t="shared" si="89"/>
        <v/>
      </c>
      <c r="AM108" s="242">
        <f t="shared" si="90"/>
        <v>0</v>
      </c>
      <c r="AN108" s="242" t="str">
        <f t="shared" si="91"/>
        <v/>
      </c>
      <c r="AO108" s="242">
        <f t="shared" si="92"/>
        <v>0</v>
      </c>
      <c r="AP108" s="242" t="str">
        <f t="shared" si="93"/>
        <v/>
      </c>
      <c r="AQ108" s="242" t="str">
        <f t="shared" si="94"/>
        <v/>
      </c>
      <c r="AR108" s="252" t="str">
        <f t="shared" si="95"/>
        <v>00</v>
      </c>
      <c r="AS108" s="252">
        <f t="shared" si="96"/>
        <v>0</v>
      </c>
      <c r="AT108" s="252">
        <f t="shared" si="121"/>
        <v>0</v>
      </c>
      <c r="AU108" s="252" t="str">
        <f t="shared" si="98"/>
        <v/>
      </c>
      <c r="AV108" s="252" t="str">
        <f t="shared" si="99"/>
        <v/>
      </c>
      <c r="AW108" s="252" t="str">
        <f t="shared" si="100"/>
        <v>0</v>
      </c>
      <c r="AX108" s="252" t="str">
        <f t="shared" si="101"/>
        <v/>
      </c>
      <c r="AY108" s="252" t="str">
        <f t="shared" si="102"/>
        <v/>
      </c>
      <c r="AZ108" s="252" t="str">
        <f t="shared" si="103"/>
        <v/>
      </c>
      <c r="BA108" s="252" t="str">
        <f t="shared" si="104"/>
        <v>0</v>
      </c>
      <c r="BB108" s="252">
        <f t="shared" si="105"/>
        <v>0</v>
      </c>
      <c r="BE108" s="307"/>
      <c r="BF108" s="308"/>
      <c r="BG108" s="315" t="str">
        <f t="shared" si="108"/>
        <v/>
      </c>
      <c r="BH108" s="314" t="str">
        <f t="shared" si="115"/>
        <v/>
      </c>
      <c r="BI108" s="313"/>
      <c r="BK108" s="302"/>
      <c r="BM108" s="302"/>
      <c r="BO108" s="302"/>
      <c r="BQ108" s="302"/>
    </row>
    <row r="109" spans="2:115" ht="15" customHeight="1">
      <c r="G109" s="119" t="str">
        <f>IF(女子種目選択!E109="","",IF(女子種目選択!E109="コンバインドA","80mハードル",IF(女子種目選択!E109="コンバインドB","走幅跳",女子種目選択!E109)))</f>
        <v/>
      </c>
      <c r="H109" s="111" t="str">
        <f t="shared" si="116"/>
        <v/>
      </c>
      <c r="I109" s="244"/>
      <c r="J109" s="226" t="str">
        <f t="shared" si="68"/>
        <v/>
      </c>
      <c r="K109" s="245"/>
      <c r="L109" s="228" t="str">
        <f t="shared" si="69"/>
        <v/>
      </c>
      <c r="M109" s="246"/>
      <c r="N109" s="242" t="str">
        <f t="shared" si="70"/>
        <v/>
      </c>
      <c r="O109" s="242">
        <f t="shared" si="71"/>
        <v>0</v>
      </c>
      <c r="P109" s="242" t="str">
        <f t="shared" si="72"/>
        <v/>
      </c>
      <c r="Q109" s="242">
        <f t="shared" si="73"/>
        <v>0</v>
      </c>
      <c r="R109" s="242" t="str">
        <f t="shared" si="74"/>
        <v/>
      </c>
      <c r="S109" s="242" t="str">
        <f t="shared" si="75"/>
        <v/>
      </c>
      <c r="T109" s="252" t="str">
        <f t="shared" si="76"/>
        <v>00</v>
      </c>
      <c r="U109" s="252">
        <f t="shared" si="77"/>
        <v>0</v>
      </c>
      <c r="V109" s="252">
        <f t="shared" si="120"/>
        <v>0</v>
      </c>
      <c r="W109" s="252" t="str">
        <f t="shared" si="79"/>
        <v/>
      </c>
      <c r="X109" s="252" t="str">
        <f t="shared" si="80"/>
        <v/>
      </c>
      <c r="Y109" s="252" t="str">
        <f t="shared" si="81"/>
        <v>0</v>
      </c>
      <c r="Z109" s="252" t="str">
        <f t="shared" si="82"/>
        <v/>
      </c>
      <c r="AA109" s="252" t="str">
        <f t="shared" si="83"/>
        <v/>
      </c>
      <c r="AB109" s="252" t="str">
        <f t="shared" si="84"/>
        <v/>
      </c>
      <c r="AC109" s="252" t="str">
        <f t="shared" si="85"/>
        <v>0</v>
      </c>
      <c r="AD109" s="252">
        <f t="shared" si="86"/>
        <v>0</v>
      </c>
      <c r="AE109" s="110" t="str">
        <f>IF(女子種目選択!E109="","",IF(女子種目選択!E109="コンバインドA","走高跳",IF(女子種目選択!E109="コンバインドB","ジャベリックボール投",女子種目選択!F109)))</f>
        <v/>
      </c>
      <c r="AG109" s="244"/>
      <c r="AH109" s="226" t="str">
        <f t="shared" si="87"/>
        <v/>
      </c>
      <c r="AI109" s="245"/>
      <c r="AJ109" s="228" t="str">
        <f t="shared" si="88"/>
        <v/>
      </c>
      <c r="AK109" s="246"/>
      <c r="AL109" s="242" t="str">
        <f t="shared" si="89"/>
        <v/>
      </c>
      <c r="AM109" s="242">
        <f t="shared" si="90"/>
        <v>0</v>
      </c>
      <c r="AN109" s="242" t="str">
        <f t="shared" si="91"/>
        <v/>
      </c>
      <c r="AO109" s="242">
        <f t="shared" si="92"/>
        <v>0</v>
      </c>
      <c r="AP109" s="242" t="str">
        <f t="shared" si="93"/>
        <v/>
      </c>
      <c r="AQ109" s="242" t="str">
        <f t="shared" si="94"/>
        <v/>
      </c>
      <c r="AR109" s="252" t="str">
        <f t="shared" si="95"/>
        <v>00</v>
      </c>
      <c r="AS109" s="252">
        <f t="shared" si="96"/>
        <v>0</v>
      </c>
      <c r="AT109" s="252">
        <f t="shared" si="121"/>
        <v>0</v>
      </c>
      <c r="AU109" s="252" t="str">
        <f t="shared" si="98"/>
        <v/>
      </c>
      <c r="AV109" s="252" t="str">
        <f t="shared" si="99"/>
        <v/>
      </c>
      <c r="AW109" s="252" t="str">
        <f t="shared" si="100"/>
        <v>0</v>
      </c>
      <c r="AX109" s="252" t="str">
        <f t="shared" si="101"/>
        <v/>
      </c>
      <c r="AY109" s="252" t="str">
        <f t="shared" si="102"/>
        <v/>
      </c>
      <c r="AZ109" s="252" t="str">
        <f t="shared" si="103"/>
        <v/>
      </c>
      <c r="BA109" s="252" t="str">
        <f t="shared" si="104"/>
        <v>0</v>
      </c>
      <c r="BB109" s="252">
        <f t="shared" si="105"/>
        <v>0</v>
      </c>
      <c r="BE109" s="307"/>
      <c r="BF109" s="308"/>
      <c r="BG109" s="315" t="str">
        <f t="shared" si="108"/>
        <v/>
      </c>
      <c r="BH109" s="314" t="str">
        <f t="shared" si="115"/>
        <v/>
      </c>
      <c r="BI109" s="313"/>
      <c r="BK109" s="302"/>
      <c r="BM109" s="302"/>
      <c r="BO109" s="302"/>
      <c r="BQ109" s="302"/>
    </row>
    <row r="110" spans="2:115" ht="15" customHeight="1">
      <c r="G110" s="119" t="str">
        <f>IF(女子種目選択!E110="","",IF(女子種目選択!E110="コンバインドA","80mハードル",IF(女子種目選択!E110="コンバインドB","走幅跳",女子種目選択!E110)))</f>
        <v/>
      </c>
      <c r="H110" s="111" t="str">
        <f t="shared" si="116"/>
        <v/>
      </c>
      <c r="I110" s="244"/>
      <c r="J110" s="226" t="str">
        <f t="shared" si="68"/>
        <v/>
      </c>
      <c r="K110" s="245"/>
      <c r="L110" s="228" t="str">
        <f t="shared" si="69"/>
        <v/>
      </c>
      <c r="M110" s="246"/>
      <c r="N110" s="242" t="str">
        <f t="shared" si="70"/>
        <v/>
      </c>
      <c r="O110" s="242">
        <f t="shared" si="71"/>
        <v>0</v>
      </c>
      <c r="P110" s="242" t="str">
        <f t="shared" si="72"/>
        <v/>
      </c>
      <c r="Q110" s="242">
        <f t="shared" si="73"/>
        <v>0</v>
      </c>
      <c r="R110" s="242" t="str">
        <f t="shared" si="74"/>
        <v/>
      </c>
      <c r="S110" s="242" t="str">
        <f t="shared" si="75"/>
        <v/>
      </c>
      <c r="T110" s="252" t="str">
        <f t="shared" si="76"/>
        <v>00</v>
      </c>
      <c r="U110" s="252">
        <f t="shared" si="77"/>
        <v>0</v>
      </c>
      <c r="V110" s="252">
        <f t="shared" si="120"/>
        <v>0</v>
      </c>
      <c r="W110" s="252" t="str">
        <f t="shared" si="79"/>
        <v/>
      </c>
      <c r="X110" s="252" t="str">
        <f t="shared" si="80"/>
        <v/>
      </c>
      <c r="Y110" s="252" t="str">
        <f t="shared" si="81"/>
        <v>0</v>
      </c>
      <c r="Z110" s="252" t="str">
        <f t="shared" si="82"/>
        <v/>
      </c>
      <c r="AA110" s="252" t="str">
        <f t="shared" si="83"/>
        <v/>
      </c>
      <c r="AB110" s="252" t="str">
        <f t="shared" si="84"/>
        <v/>
      </c>
      <c r="AC110" s="252" t="str">
        <f t="shared" si="85"/>
        <v>0</v>
      </c>
      <c r="AD110" s="252">
        <f t="shared" si="86"/>
        <v>0</v>
      </c>
      <c r="AE110" s="110" t="str">
        <f>IF(女子種目選択!E110="","",IF(女子種目選択!E110="コンバインドA","走高跳",IF(女子種目選択!E110="コンバインドB","ジャベリックボール投",女子種目選択!F110)))</f>
        <v/>
      </c>
      <c r="AG110" s="244"/>
      <c r="AH110" s="226" t="str">
        <f t="shared" si="87"/>
        <v/>
      </c>
      <c r="AI110" s="245"/>
      <c r="AJ110" s="228" t="str">
        <f t="shared" si="88"/>
        <v/>
      </c>
      <c r="AK110" s="246"/>
      <c r="AL110" s="242" t="str">
        <f t="shared" si="89"/>
        <v/>
      </c>
      <c r="AM110" s="242">
        <f t="shared" si="90"/>
        <v>0</v>
      </c>
      <c r="AN110" s="242" t="str">
        <f t="shared" si="91"/>
        <v/>
      </c>
      <c r="AO110" s="242">
        <f t="shared" si="92"/>
        <v>0</v>
      </c>
      <c r="AP110" s="242" t="str">
        <f t="shared" si="93"/>
        <v/>
      </c>
      <c r="AQ110" s="242" t="str">
        <f t="shared" si="94"/>
        <v/>
      </c>
      <c r="AR110" s="252" t="str">
        <f t="shared" si="95"/>
        <v>00</v>
      </c>
      <c r="AS110" s="252">
        <f t="shared" si="96"/>
        <v>0</v>
      </c>
      <c r="AT110" s="252">
        <f t="shared" si="121"/>
        <v>0</v>
      </c>
      <c r="AU110" s="252" t="str">
        <f t="shared" si="98"/>
        <v/>
      </c>
      <c r="AV110" s="252" t="str">
        <f t="shared" si="99"/>
        <v/>
      </c>
      <c r="AW110" s="252" t="str">
        <f t="shared" si="100"/>
        <v>0</v>
      </c>
      <c r="AX110" s="252" t="str">
        <f t="shared" si="101"/>
        <v/>
      </c>
      <c r="AY110" s="252" t="str">
        <f t="shared" si="102"/>
        <v/>
      </c>
      <c r="AZ110" s="252" t="str">
        <f t="shared" si="103"/>
        <v/>
      </c>
      <c r="BA110" s="252" t="str">
        <f t="shared" si="104"/>
        <v>0</v>
      </c>
      <c r="BB110" s="252">
        <f t="shared" si="105"/>
        <v>0</v>
      </c>
      <c r="BE110" s="307"/>
      <c r="BF110" s="308"/>
      <c r="BG110" s="315" t="str">
        <f t="shared" si="108"/>
        <v/>
      </c>
      <c r="BH110" s="314" t="str">
        <f t="shared" si="115"/>
        <v/>
      </c>
      <c r="BI110" s="313"/>
      <c r="BK110" s="302"/>
      <c r="BM110" s="302"/>
      <c r="BO110" s="302"/>
      <c r="BQ110" s="302"/>
    </row>
    <row r="111" spans="2:115" ht="15" customHeight="1">
      <c r="G111" s="119" t="str">
        <f>IF(女子種目選択!E111="","",IF(女子種目選択!E111="コンバインドA","80mハードル",IF(女子種目選択!E111="コンバインドB","走幅跳",女子種目選択!E111)))</f>
        <v/>
      </c>
      <c r="H111" s="111" t="str">
        <f t="shared" si="116"/>
        <v/>
      </c>
      <c r="I111" s="244"/>
      <c r="J111" s="226" t="str">
        <f t="shared" si="68"/>
        <v/>
      </c>
      <c r="K111" s="245"/>
      <c r="L111" s="228" t="str">
        <f t="shared" si="69"/>
        <v/>
      </c>
      <c r="M111" s="246"/>
      <c r="N111" s="242" t="str">
        <f t="shared" si="70"/>
        <v/>
      </c>
      <c r="O111" s="242">
        <f t="shared" si="71"/>
        <v>0</v>
      </c>
      <c r="P111" s="242" t="str">
        <f t="shared" si="72"/>
        <v/>
      </c>
      <c r="Q111" s="242">
        <f t="shared" si="73"/>
        <v>0</v>
      </c>
      <c r="R111" s="242" t="str">
        <f t="shared" si="74"/>
        <v/>
      </c>
      <c r="S111" s="242" t="str">
        <f t="shared" si="75"/>
        <v/>
      </c>
      <c r="T111" s="252" t="str">
        <f t="shared" si="76"/>
        <v>00</v>
      </c>
      <c r="U111" s="252">
        <f t="shared" si="77"/>
        <v>0</v>
      </c>
      <c r="V111" s="252">
        <f t="shared" si="120"/>
        <v>0</v>
      </c>
      <c r="W111" s="252" t="str">
        <f t="shared" si="79"/>
        <v/>
      </c>
      <c r="X111" s="252" t="str">
        <f t="shared" si="80"/>
        <v/>
      </c>
      <c r="Y111" s="252" t="str">
        <f t="shared" si="81"/>
        <v>0</v>
      </c>
      <c r="Z111" s="252" t="str">
        <f t="shared" si="82"/>
        <v/>
      </c>
      <c r="AA111" s="252" t="str">
        <f t="shared" si="83"/>
        <v/>
      </c>
      <c r="AB111" s="252" t="str">
        <f t="shared" si="84"/>
        <v/>
      </c>
      <c r="AC111" s="252" t="str">
        <f t="shared" si="85"/>
        <v>0</v>
      </c>
      <c r="AD111" s="252">
        <f t="shared" si="86"/>
        <v>0</v>
      </c>
      <c r="AE111" s="110" t="str">
        <f>IF(女子種目選択!E111="","",IF(女子種目選択!E111="コンバインドA","走高跳",IF(女子種目選択!E111="コンバインドB","ジャベリックボール投",女子種目選択!F111)))</f>
        <v/>
      </c>
      <c r="AG111" s="244"/>
      <c r="AH111" s="226" t="str">
        <f t="shared" si="87"/>
        <v/>
      </c>
      <c r="AI111" s="245"/>
      <c r="AJ111" s="228" t="str">
        <f t="shared" si="88"/>
        <v/>
      </c>
      <c r="AK111" s="246"/>
      <c r="AL111" s="242" t="str">
        <f t="shared" si="89"/>
        <v/>
      </c>
      <c r="AM111" s="242">
        <f t="shared" si="90"/>
        <v>0</v>
      </c>
      <c r="AN111" s="242" t="str">
        <f t="shared" si="91"/>
        <v/>
      </c>
      <c r="AO111" s="242">
        <f t="shared" si="92"/>
        <v>0</v>
      </c>
      <c r="AP111" s="242" t="str">
        <f t="shared" si="93"/>
        <v/>
      </c>
      <c r="AQ111" s="242" t="str">
        <f t="shared" si="94"/>
        <v/>
      </c>
      <c r="AR111" s="252" t="str">
        <f t="shared" si="95"/>
        <v>00</v>
      </c>
      <c r="AS111" s="252">
        <f t="shared" si="96"/>
        <v>0</v>
      </c>
      <c r="AT111" s="252">
        <f t="shared" si="121"/>
        <v>0</v>
      </c>
      <c r="AU111" s="252" t="str">
        <f t="shared" si="98"/>
        <v/>
      </c>
      <c r="AV111" s="252" t="str">
        <f t="shared" si="99"/>
        <v/>
      </c>
      <c r="AW111" s="252" t="str">
        <f t="shared" si="100"/>
        <v>0</v>
      </c>
      <c r="AX111" s="252" t="str">
        <f t="shared" si="101"/>
        <v/>
      </c>
      <c r="AY111" s="252" t="str">
        <f t="shared" si="102"/>
        <v/>
      </c>
      <c r="AZ111" s="252" t="str">
        <f t="shared" si="103"/>
        <v/>
      </c>
      <c r="BA111" s="252" t="str">
        <f t="shared" si="104"/>
        <v>0</v>
      </c>
      <c r="BB111" s="252">
        <f t="shared" si="105"/>
        <v>0</v>
      </c>
      <c r="BE111" s="307"/>
      <c r="BF111" s="308"/>
      <c r="BG111" s="315" t="str">
        <f t="shared" si="108"/>
        <v/>
      </c>
      <c r="BH111" s="314" t="str">
        <f t="shared" si="115"/>
        <v/>
      </c>
      <c r="BI111" s="313"/>
      <c r="BK111" s="302"/>
      <c r="BM111" s="302"/>
      <c r="BO111" s="302"/>
      <c r="BQ111" s="302"/>
    </row>
    <row r="112" spans="2:115" ht="15" customHeight="1">
      <c r="G112" s="119" t="str">
        <f>IF(女子種目選択!E112="","",IF(女子種目選択!E112="コンバインドA","80mハードル",IF(女子種目選択!E112="コンバインドB","走幅跳",女子種目選択!E112)))</f>
        <v/>
      </c>
      <c r="H112" s="111" t="str">
        <f t="shared" si="116"/>
        <v/>
      </c>
      <c r="I112" s="244"/>
      <c r="J112" s="226" t="str">
        <f t="shared" si="68"/>
        <v/>
      </c>
      <c r="K112" s="245"/>
      <c r="L112" s="228" t="str">
        <f t="shared" si="69"/>
        <v/>
      </c>
      <c r="M112" s="246"/>
      <c r="N112" s="242" t="str">
        <f t="shared" si="70"/>
        <v/>
      </c>
      <c r="O112" s="242">
        <f t="shared" si="71"/>
        <v>0</v>
      </c>
      <c r="P112" s="242" t="str">
        <f t="shared" si="72"/>
        <v/>
      </c>
      <c r="Q112" s="242">
        <f t="shared" si="73"/>
        <v>0</v>
      </c>
      <c r="R112" s="242" t="str">
        <f t="shared" si="74"/>
        <v/>
      </c>
      <c r="S112" s="242" t="str">
        <f t="shared" si="75"/>
        <v/>
      </c>
      <c r="T112" s="252" t="str">
        <f t="shared" si="76"/>
        <v>00</v>
      </c>
      <c r="U112" s="252">
        <f t="shared" si="77"/>
        <v>0</v>
      </c>
      <c r="V112" s="252">
        <f t="shared" si="120"/>
        <v>0</v>
      </c>
      <c r="W112" s="252" t="str">
        <f t="shared" si="79"/>
        <v/>
      </c>
      <c r="X112" s="252" t="str">
        <f t="shared" si="80"/>
        <v/>
      </c>
      <c r="Y112" s="252" t="str">
        <f t="shared" si="81"/>
        <v>0</v>
      </c>
      <c r="Z112" s="252" t="str">
        <f t="shared" si="82"/>
        <v/>
      </c>
      <c r="AA112" s="252" t="str">
        <f t="shared" si="83"/>
        <v/>
      </c>
      <c r="AB112" s="252" t="str">
        <f t="shared" si="84"/>
        <v/>
      </c>
      <c r="AC112" s="252" t="str">
        <f t="shared" si="85"/>
        <v>0</v>
      </c>
      <c r="AD112" s="252">
        <f t="shared" si="86"/>
        <v>0</v>
      </c>
      <c r="AE112" s="110" t="str">
        <f>IF(女子種目選択!E112="","",IF(女子種目選択!E112="コンバインドA","走高跳",IF(女子種目選択!E112="コンバインドB","ジャベリックボール投",女子種目選択!F112)))</f>
        <v/>
      </c>
      <c r="AG112" s="244"/>
      <c r="AH112" s="226" t="str">
        <f t="shared" si="87"/>
        <v/>
      </c>
      <c r="AI112" s="245"/>
      <c r="AJ112" s="228" t="str">
        <f t="shared" si="88"/>
        <v/>
      </c>
      <c r="AK112" s="246"/>
      <c r="AL112" s="242" t="str">
        <f t="shared" si="89"/>
        <v/>
      </c>
      <c r="AM112" s="242">
        <f t="shared" si="90"/>
        <v>0</v>
      </c>
      <c r="AN112" s="242" t="str">
        <f t="shared" si="91"/>
        <v/>
      </c>
      <c r="AO112" s="242">
        <f t="shared" si="92"/>
        <v>0</v>
      </c>
      <c r="AP112" s="242" t="str">
        <f t="shared" si="93"/>
        <v/>
      </c>
      <c r="AQ112" s="242" t="str">
        <f t="shared" si="94"/>
        <v/>
      </c>
      <c r="AR112" s="252" t="str">
        <f t="shared" si="95"/>
        <v>00</v>
      </c>
      <c r="AS112" s="252">
        <f t="shared" si="96"/>
        <v>0</v>
      </c>
      <c r="AT112" s="252">
        <f t="shared" si="121"/>
        <v>0</v>
      </c>
      <c r="AU112" s="252" t="str">
        <f t="shared" si="98"/>
        <v/>
      </c>
      <c r="AV112" s="252" t="str">
        <f t="shared" si="99"/>
        <v/>
      </c>
      <c r="AW112" s="252" t="str">
        <f t="shared" si="100"/>
        <v>0</v>
      </c>
      <c r="AX112" s="252" t="str">
        <f t="shared" si="101"/>
        <v/>
      </c>
      <c r="AY112" s="252" t="str">
        <f t="shared" si="102"/>
        <v/>
      </c>
      <c r="AZ112" s="252" t="str">
        <f t="shared" si="103"/>
        <v/>
      </c>
      <c r="BA112" s="252" t="str">
        <f t="shared" si="104"/>
        <v>0</v>
      </c>
      <c r="BB112" s="252">
        <f t="shared" si="105"/>
        <v>0</v>
      </c>
      <c r="BE112" s="307"/>
      <c r="BF112" s="308"/>
      <c r="BG112" s="315" t="str">
        <f t="shared" si="108"/>
        <v/>
      </c>
      <c r="BH112" s="314" t="str">
        <f t="shared" si="115"/>
        <v/>
      </c>
      <c r="BI112" s="313"/>
      <c r="BK112" s="302"/>
      <c r="BM112" s="302"/>
      <c r="BO112" s="302"/>
      <c r="BQ112" s="302"/>
    </row>
    <row r="113" spans="7:69" ht="15" customHeight="1">
      <c r="G113" s="119" t="str">
        <f>IF(女子種目選択!E113="","",IF(女子種目選択!E113="コンバインドA","80mハードル",IF(女子種目選択!E113="コンバインドB","走幅跳",女子種目選択!E113)))</f>
        <v/>
      </c>
      <c r="H113" s="111" t="str">
        <f t="shared" si="116"/>
        <v/>
      </c>
      <c r="I113" s="244"/>
      <c r="J113" s="226" t="str">
        <f t="shared" si="68"/>
        <v/>
      </c>
      <c r="K113" s="245"/>
      <c r="L113" s="228" t="str">
        <f t="shared" si="69"/>
        <v/>
      </c>
      <c r="M113" s="246"/>
      <c r="N113" s="242" t="str">
        <f t="shared" si="70"/>
        <v/>
      </c>
      <c r="O113" s="242">
        <f t="shared" si="71"/>
        <v>0</v>
      </c>
      <c r="P113" s="242" t="str">
        <f t="shared" si="72"/>
        <v/>
      </c>
      <c r="Q113" s="242">
        <f t="shared" si="73"/>
        <v>0</v>
      </c>
      <c r="R113" s="242" t="str">
        <f t="shared" si="74"/>
        <v/>
      </c>
      <c r="S113" s="242" t="str">
        <f t="shared" si="75"/>
        <v/>
      </c>
      <c r="T113" s="252" t="str">
        <f t="shared" si="76"/>
        <v>00</v>
      </c>
      <c r="U113" s="252">
        <f t="shared" si="77"/>
        <v>0</v>
      </c>
      <c r="V113" s="252">
        <f t="shared" si="120"/>
        <v>0</v>
      </c>
      <c r="W113" s="252" t="str">
        <f t="shared" si="79"/>
        <v/>
      </c>
      <c r="X113" s="252" t="str">
        <f t="shared" si="80"/>
        <v/>
      </c>
      <c r="Y113" s="252" t="str">
        <f t="shared" si="81"/>
        <v>0</v>
      </c>
      <c r="Z113" s="252" t="str">
        <f t="shared" si="82"/>
        <v/>
      </c>
      <c r="AA113" s="252" t="str">
        <f t="shared" si="83"/>
        <v/>
      </c>
      <c r="AB113" s="252" t="str">
        <f t="shared" si="84"/>
        <v/>
      </c>
      <c r="AC113" s="252" t="str">
        <f t="shared" si="85"/>
        <v>0</v>
      </c>
      <c r="AD113" s="252">
        <f t="shared" si="86"/>
        <v>0</v>
      </c>
      <c r="AE113" s="110" t="str">
        <f>IF(女子種目選択!E113="","",IF(女子種目選択!E113="コンバインドA","走高跳",IF(女子種目選択!E113="コンバインドB","ジャベリックボール投",女子種目選択!F113)))</f>
        <v/>
      </c>
      <c r="AG113" s="244"/>
      <c r="AH113" s="226" t="str">
        <f t="shared" si="87"/>
        <v/>
      </c>
      <c r="AI113" s="245"/>
      <c r="AJ113" s="228" t="str">
        <f t="shared" si="88"/>
        <v/>
      </c>
      <c r="AK113" s="246"/>
      <c r="AL113" s="242" t="str">
        <f t="shared" si="89"/>
        <v/>
      </c>
      <c r="AM113" s="242">
        <f t="shared" si="90"/>
        <v>0</v>
      </c>
      <c r="AN113" s="242" t="str">
        <f t="shared" si="91"/>
        <v/>
      </c>
      <c r="AO113" s="242">
        <f t="shared" si="92"/>
        <v>0</v>
      </c>
      <c r="AP113" s="242" t="str">
        <f t="shared" si="93"/>
        <v/>
      </c>
      <c r="AQ113" s="242" t="str">
        <f t="shared" si="94"/>
        <v/>
      </c>
      <c r="AR113" s="252" t="str">
        <f t="shared" si="95"/>
        <v>00</v>
      </c>
      <c r="AS113" s="252">
        <f t="shared" si="96"/>
        <v>0</v>
      </c>
      <c r="AT113" s="252">
        <f t="shared" si="121"/>
        <v>0</v>
      </c>
      <c r="AU113" s="252" t="str">
        <f t="shared" si="98"/>
        <v/>
      </c>
      <c r="AV113" s="252" t="str">
        <f t="shared" si="99"/>
        <v/>
      </c>
      <c r="AW113" s="252" t="str">
        <f t="shared" si="100"/>
        <v>0</v>
      </c>
      <c r="AX113" s="252" t="str">
        <f t="shared" si="101"/>
        <v/>
      </c>
      <c r="AY113" s="252" t="str">
        <f t="shared" si="102"/>
        <v/>
      </c>
      <c r="AZ113" s="252" t="str">
        <f t="shared" si="103"/>
        <v/>
      </c>
      <c r="BA113" s="252" t="str">
        <f t="shared" si="104"/>
        <v>0</v>
      </c>
      <c r="BB113" s="252">
        <f t="shared" si="105"/>
        <v>0</v>
      </c>
      <c r="BE113" s="307"/>
      <c r="BF113" s="308"/>
      <c r="BG113" s="315" t="str">
        <f t="shared" si="108"/>
        <v/>
      </c>
      <c r="BH113" s="314" t="str">
        <f t="shared" si="115"/>
        <v/>
      </c>
      <c r="BI113" s="313"/>
      <c r="BK113" s="302"/>
      <c r="BM113" s="302"/>
      <c r="BO113" s="302"/>
      <c r="BQ113" s="302"/>
    </row>
    <row r="114" spans="7:69" ht="15" customHeight="1">
      <c r="G114" s="119" t="str">
        <f>IF(女子種目選択!E114="","",IF(女子種目選択!E114="コンバインドA","80mハードル",IF(女子種目選択!E114="コンバインドB","走幅跳",女子種目選択!E114)))</f>
        <v/>
      </c>
      <c r="H114" s="111" t="str">
        <f t="shared" si="116"/>
        <v/>
      </c>
      <c r="I114" s="244"/>
      <c r="J114" s="226" t="str">
        <f t="shared" si="68"/>
        <v/>
      </c>
      <c r="K114" s="245"/>
      <c r="L114" s="228" t="str">
        <f t="shared" si="69"/>
        <v/>
      </c>
      <c r="M114" s="246"/>
      <c r="N114" s="242" t="str">
        <f t="shared" si="70"/>
        <v/>
      </c>
      <c r="O114" s="242">
        <f t="shared" si="71"/>
        <v>0</v>
      </c>
      <c r="P114" s="242" t="str">
        <f t="shared" si="72"/>
        <v/>
      </c>
      <c r="Q114" s="242">
        <f t="shared" si="73"/>
        <v>0</v>
      </c>
      <c r="R114" s="242" t="str">
        <f t="shared" si="74"/>
        <v/>
      </c>
      <c r="S114" s="242" t="str">
        <f t="shared" si="75"/>
        <v/>
      </c>
      <c r="T114" s="252" t="str">
        <f t="shared" si="76"/>
        <v>00</v>
      </c>
      <c r="U114" s="252">
        <f t="shared" si="77"/>
        <v>0</v>
      </c>
      <c r="V114" s="252">
        <f t="shared" si="120"/>
        <v>0</v>
      </c>
      <c r="W114" s="252" t="str">
        <f t="shared" si="79"/>
        <v/>
      </c>
      <c r="X114" s="252" t="str">
        <f t="shared" si="80"/>
        <v/>
      </c>
      <c r="Y114" s="252" t="str">
        <f t="shared" si="81"/>
        <v>0</v>
      </c>
      <c r="Z114" s="252" t="str">
        <f t="shared" si="82"/>
        <v/>
      </c>
      <c r="AA114" s="252" t="str">
        <f t="shared" si="83"/>
        <v/>
      </c>
      <c r="AB114" s="252" t="str">
        <f t="shared" si="84"/>
        <v/>
      </c>
      <c r="AC114" s="252" t="str">
        <f t="shared" si="85"/>
        <v>0</v>
      </c>
      <c r="AD114" s="252">
        <f t="shared" si="86"/>
        <v>0</v>
      </c>
      <c r="AE114" s="110" t="str">
        <f>IF(女子種目選択!E114="","",IF(女子種目選択!E114="コンバインドA","走高跳",IF(女子種目選択!E114="コンバインドB","ジャベリックボール投",女子種目選択!F114)))</f>
        <v/>
      </c>
      <c r="AG114" s="244"/>
      <c r="AH114" s="226" t="str">
        <f t="shared" si="87"/>
        <v/>
      </c>
      <c r="AI114" s="245"/>
      <c r="AJ114" s="228" t="str">
        <f t="shared" si="88"/>
        <v/>
      </c>
      <c r="AK114" s="246"/>
      <c r="AL114" s="242" t="str">
        <f t="shared" si="89"/>
        <v/>
      </c>
      <c r="AM114" s="242">
        <f t="shared" si="90"/>
        <v>0</v>
      </c>
      <c r="AN114" s="242" t="str">
        <f t="shared" si="91"/>
        <v/>
      </c>
      <c r="AO114" s="242">
        <f t="shared" si="92"/>
        <v>0</v>
      </c>
      <c r="AP114" s="242" t="str">
        <f t="shared" si="93"/>
        <v/>
      </c>
      <c r="AQ114" s="242" t="str">
        <f t="shared" si="94"/>
        <v/>
      </c>
      <c r="AR114" s="252" t="str">
        <f t="shared" si="95"/>
        <v>00</v>
      </c>
      <c r="AS114" s="252">
        <f t="shared" si="96"/>
        <v>0</v>
      </c>
      <c r="AT114" s="252">
        <f t="shared" si="121"/>
        <v>0</v>
      </c>
      <c r="AU114" s="252" t="str">
        <f t="shared" si="98"/>
        <v/>
      </c>
      <c r="AV114" s="252" t="str">
        <f t="shared" si="99"/>
        <v/>
      </c>
      <c r="AW114" s="252" t="str">
        <f t="shared" si="100"/>
        <v>0</v>
      </c>
      <c r="AX114" s="252" t="str">
        <f t="shared" si="101"/>
        <v/>
      </c>
      <c r="AY114" s="252" t="str">
        <f t="shared" si="102"/>
        <v/>
      </c>
      <c r="AZ114" s="252" t="str">
        <f t="shared" si="103"/>
        <v/>
      </c>
      <c r="BA114" s="252" t="str">
        <f t="shared" si="104"/>
        <v>0</v>
      </c>
      <c r="BB114" s="252">
        <f t="shared" si="105"/>
        <v>0</v>
      </c>
      <c r="BE114" s="307"/>
      <c r="BF114" s="308"/>
      <c r="BG114" s="315" t="str">
        <f t="shared" si="108"/>
        <v/>
      </c>
      <c r="BH114" s="314" t="str">
        <f t="shared" si="115"/>
        <v/>
      </c>
      <c r="BI114" s="313"/>
      <c r="BK114" s="302"/>
      <c r="BM114" s="302"/>
      <c r="BO114" s="302"/>
      <c r="BQ114" s="302"/>
    </row>
    <row r="115" spans="7:69" ht="15" customHeight="1">
      <c r="G115" s="119" t="str">
        <f>IF(女子種目選択!E115="","",IF(女子種目選択!E115="コンバインドA","80mハードル",IF(女子種目選択!E115="コンバインドB","走幅跳",女子種目選択!E115)))</f>
        <v/>
      </c>
      <c r="H115" s="111" t="str">
        <f t="shared" si="116"/>
        <v/>
      </c>
      <c r="I115" s="244"/>
      <c r="J115" s="226" t="str">
        <f t="shared" si="68"/>
        <v/>
      </c>
      <c r="K115" s="245"/>
      <c r="L115" s="228" t="str">
        <f t="shared" si="69"/>
        <v/>
      </c>
      <c r="M115" s="246"/>
      <c r="N115" s="242" t="str">
        <f t="shared" si="70"/>
        <v/>
      </c>
      <c r="O115" s="242">
        <f t="shared" si="71"/>
        <v>0</v>
      </c>
      <c r="P115" s="242" t="str">
        <f t="shared" si="72"/>
        <v/>
      </c>
      <c r="Q115" s="242">
        <f t="shared" si="73"/>
        <v>0</v>
      </c>
      <c r="R115" s="242" t="str">
        <f t="shared" si="74"/>
        <v/>
      </c>
      <c r="S115" s="242" t="str">
        <f t="shared" si="75"/>
        <v/>
      </c>
      <c r="T115" s="252" t="str">
        <f t="shared" si="76"/>
        <v>00</v>
      </c>
      <c r="U115" s="252">
        <f t="shared" si="77"/>
        <v>0</v>
      </c>
      <c r="V115" s="252">
        <f t="shared" si="120"/>
        <v>0</v>
      </c>
      <c r="W115" s="252" t="str">
        <f t="shared" si="79"/>
        <v/>
      </c>
      <c r="X115" s="252" t="str">
        <f t="shared" si="80"/>
        <v/>
      </c>
      <c r="Y115" s="252" t="str">
        <f t="shared" si="81"/>
        <v>0</v>
      </c>
      <c r="Z115" s="252" t="str">
        <f t="shared" si="82"/>
        <v/>
      </c>
      <c r="AA115" s="252" t="str">
        <f t="shared" si="83"/>
        <v/>
      </c>
      <c r="AB115" s="252" t="str">
        <f t="shared" si="84"/>
        <v/>
      </c>
      <c r="AC115" s="252" t="str">
        <f t="shared" si="85"/>
        <v>0</v>
      </c>
      <c r="AD115" s="252">
        <f t="shared" si="86"/>
        <v>0</v>
      </c>
      <c r="AE115" s="110" t="str">
        <f>IF(女子種目選択!E115="","",IF(女子種目選択!E115="コンバインドA","走高跳",IF(女子種目選択!E115="コンバインドB","ジャベリックボール投",女子種目選択!F115)))</f>
        <v/>
      </c>
      <c r="AG115" s="244"/>
      <c r="AH115" s="226" t="str">
        <f t="shared" si="87"/>
        <v/>
      </c>
      <c r="AI115" s="245"/>
      <c r="AJ115" s="228" t="str">
        <f t="shared" si="88"/>
        <v/>
      </c>
      <c r="AK115" s="246"/>
      <c r="AL115" s="242" t="str">
        <f t="shared" si="89"/>
        <v/>
      </c>
      <c r="AM115" s="242">
        <f t="shared" si="90"/>
        <v>0</v>
      </c>
      <c r="AN115" s="242" t="str">
        <f t="shared" si="91"/>
        <v/>
      </c>
      <c r="AO115" s="242">
        <f t="shared" si="92"/>
        <v>0</v>
      </c>
      <c r="AP115" s="242" t="str">
        <f t="shared" si="93"/>
        <v/>
      </c>
      <c r="AQ115" s="242" t="str">
        <f t="shared" si="94"/>
        <v/>
      </c>
      <c r="AR115" s="252" t="str">
        <f t="shared" si="95"/>
        <v>00</v>
      </c>
      <c r="AS115" s="252">
        <f t="shared" si="96"/>
        <v>0</v>
      </c>
      <c r="AT115" s="252">
        <f t="shared" si="121"/>
        <v>0</v>
      </c>
      <c r="AU115" s="252" t="str">
        <f t="shared" si="98"/>
        <v/>
      </c>
      <c r="AV115" s="252" t="str">
        <f t="shared" si="99"/>
        <v/>
      </c>
      <c r="AW115" s="252" t="str">
        <f t="shared" si="100"/>
        <v>0</v>
      </c>
      <c r="AX115" s="252" t="str">
        <f t="shared" si="101"/>
        <v/>
      </c>
      <c r="AY115" s="252" t="str">
        <f t="shared" si="102"/>
        <v/>
      </c>
      <c r="AZ115" s="252" t="str">
        <f t="shared" si="103"/>
        <v/>
      </c>
      <c r="BA115" s="252" t="str">
        <f t="shared" si="104"/>
        <v>0</v>
      </c>
      <c r="BB115" s="252">
        <f t="shared" si="105"/>
        <v>0</v>
      </c>
      <c r="BE115" s="307"/>
      <c r="BF115" s="308"/>
      <c r="BG115" s="315" t="str">
        <f t="shared" si="108"/>
        <v/>
      </c>
      <c r="BH115" s="314" t="str">
        <f t="shared" si="115"/>
        <v/>
      </c>
      <c r="BI115" s="313"/>
      <c r="BK115" s="302"/>
      <c r="BM115" s="302"/>
      <c r="BO115" s="302"/>
      <c r="BQ115" s="302"/>
    </row>
    <row r="116" spans="7:69" ht="15" customHeight="1">
      <c r="G116" s="119" t="str">
        <f>IF(女子種目選択!E116="","",IF(女子種目選択!E116="コンバインドA","80mハードル",IF(女子種目選択!E116="コンバインドB","走幅跳",女子種目選択!E116)))</f>
        <v/>
      </c>
      <c r="H116" s="111" t="str">
        <f t="shared" si="116"/>
        <v/>
      </c>
      <c r="I116" s="244"/>
      <c r="J116" s="226" t="str">
        <f t="shared" si="68"/>
        <v/>
      </c>
      <c r="K116" s="245"/>
      <c r="L116" s="228" t="str">
        <f t="shared" si="69"/>
        <v/>
      </c>
      <c r="M116" s="246"/>
      <c r="N116" s="242" t="str">
        <f t="shared" si="70"/>
        <v/>
      </c>
      <c r="O116" s="242">
        <f t="shared" si="71"/>
        <v>0</v>
      </c>
      <c r="P116" s="242" t="str">
        <f t="shared" si="72"/>
        <v/>
      </c>
      <c r="Q116" s="242">
        <f t="shared" si="73"/>
        <v>0</v>
      </c>
      <c r="R116" s="242" t="str">
        <f t="shared" si="74"/>
        <v/>
      </c>
      <c r="S116" s="242" t="str">
        <f t="shared" si="75"/>
        <v/>
      </c>
      <c r="T116" s="252" t="str">
        <f t="shared" si="76"/>
        <v>00</v>
      </c>
      <c r="U116" s="252">
        <f t="shared" si="77"/>
        <v>0</v>
      </c>
      <c r="V116" s="252">
        <f t="shared" si="120"/>
        <v>0</v>
      </c>
      <c r="W116" s="252" t="str">
        <f t="shared" si="79"/>
        <v/>
      </c>
      <c r="X116" s="252" t="str">
        <f t="shared" si="80"/>
        <v/>
      </c>
      <c r="Y116" s="252" t="str">
        <f t="shared" si="81"/>
        <v>0</v>
      </c>
      <c r="Z116" s="252" t="str">
        <f t="shared" si="82"/>
        <v/>
      </c>
      <c r="AA116" s="252" t="str">
        <f t="shared" si="83"/>
        <v/>
      </c>
      <c r="AB116" s="252" t="str">
        <f t="shared" si="84"/>
        <v/>
      </c>
      <c r="AC116" s="252" t="str">
        <f t="shared" si="85"/>
        <v>0</v>
      </c>
      <c r="AD116" s="252">
        <f t="shared" si="86"/>
        <v>0</v>
      </c>
      <c r="AE116" s="110" t="str">
        <f>IF(女子種目選択!E116="","",IF(女子種目選択!E116="コンバインドA","走高跳",IF(女子種目選択!E116="コンバインドB","ジャベリックボール投",女子種目選択!F116)))</f>
        <v/>
      </c>
      <c r="AG116" s="244"/>
      <c r="AH116" s="226" t="str">
        <f t="shared" si="87"/>
        <v/>
      </c>
      <c r="AI116" s="245"/>
      <c r="AJ116" s="228" t="str">
        <f t="shared" si="88"/>
        <v/>
      </c>
      <c r="AK116" s="246"/>
      <c r="AL116" s="242" t="str">
        <f t="shared" si="89"/>
        <v/>
      </c>
      <c r="AM116" s="242">
        <f t="shared" si="90"/>
        <v>0</v>
      </c>
      <c r="AN116" s="242" t="str">
        <f t="shared" si="91"/>
        <v/>
      </c>
      <c r="AO116" s="242">
        <f t="shared" si="92"/>
        <v>0</v>
      </c>
      <c r="AP116" s="242" t="str">
        <f t="shared" si="93"/>
        <v/>
      </c>
      <c r="AQ116" s="242" t="str">
        <f t="shared" si="94"/>
        <v/>
      </c>
      <c r="AR116" s="252" t="str">
        <f t="shared" si="95"/>
        <v>00</v>
      </c>
      <c r="AS116" s="252">
        <f t="shared" si="96"/>
        <v>0</v>
      </c>
      <c r="AT116" s="252">
        <f t="shared" si="121"/>
        <v>0</v>
      </c>
      <c r="AU116" s="252" t="str">
        <f t="shared" si="98"/>
        <v/>
      </c>
      <c r="AV116" s="252" t="str">
        <f t="shared" si="99"/>
        <v/>
      </c>
      <c r="AW116" s="252" t="str">
        <f t="shared" si="100"/>
        <v>0</v>
      </c>
      <c r="AX116" s="252" t="str">
        <f t="shared" si="101"/>
        <v/>
      </c>
      <c r="AY116" s="252" t="str">
        <f t="shared" si="102"/>
        <v/>
      </c>
      <c r="AZ116" s="252" t="str">
        <f t="shared" si="103"/>
        <v/>
      </c>
      <c r="BA116" s="252" t="str">
        <f t="shared" si="104"/>
        <v>0</v>
      </c>
      <c r="BB116" s="252">
        <f t="shared" si="105"/>
        <v>0</v>
      </c>
      <c r="BE116" s="307"/>
      <c r="BF116" s="308"/>
      <c r="BG116" s="315" t="str">
        <f t="shared" si="108"/>
        <v/>
      </c>
      <c r="BH116" s="314" t="str">
        <f t="shared" si="115"/>
        <v/>
      </c>
      <c r="BI116" s="313"/>
      <c r="BK116" s="302"/>
      <c r="BM116" s="302"/>
      <c r="BO116" s="302"/>
      <c r="BQ116" s="302"/>
    </row>
    <row r="117" spans="7:69" ht="15" customHeight="1">
      <c r="G117" s="119" t="str">
        <f>IF(女子種目選択!E117="","",IF(女子種目選択!E117="コンバインドA","80mハードル",IF(女子種目選択!E117="コンバインドB","走幅跳",女子種目選択!E117)))</f>
        <v/>
      </c>
      <c r="H117" s="111" t="str">
        <f t="shared" si="116"/>
        <v/>
      </c>
      <c r="I117" s="244"/>
      <c r="J117" s="226" t="str">
        <f t="shared" si="68"/>
        <v/>
      </c>
      <c r="K117" s="245"/>
      <c r="L117" s="228" t="str">
        <f t="shared" si="69"/>
        <v/>
      </c>
      <c r="M117" s="246"/>
      <c r="N117" s="242" t="str">
        <f t="shared" si="70"/>
        <v/>
      </c>
      <c r="O117" s="242">
        <f t="shared" si="71"/>
        <v>0</v>
      </c>
      <c r="P117" s="242" t="str">
        <f t="shared" si="72"/>
        <v/>
      </c>
      <c r="Q117" s="242">
        <f t="shared" si="73"/>
        <v>0</v>
      </c>
      <c r="R117" s="242" t="str">
        <f t="shared" si="74"/>
        <v/>
      </c>
      <c r="S117" s="242" t="str">
        <f t="shared" si="75"/>
        <v/>
      </c>
      <c r="T117" s="252" t="str">
        <f t="shared" si="76"/>
        <v>00</v>
      </c>
      <c r="U117" s="252">
        <f t="shared" si="77"/>
        <v>0</v>
      </c>
      <c r="V117" s="252">
        <f t="shared" si="120"/>
        <v>0</v>
      </c>
      <c r="W117" s="252" t="str">
        <f t="shared" si="79"/>
        <v/>
      </c>
      <c r="X117" s="252" t="str">
        <f t="shared" si="80"/>
        <v/>
      </c>
      <c r="Y117" s="252" t="str">
        <f t="shared" si="81"/>
        <v>0</v>
      </c>
      <c r="Z117" s="252" t="str">
        <f t="shared" si="82"/>
        <v/>
      </c>
      <c r="AA117" s="252" t="str">
        <f t="shared" si="83"/>
        <v/>
      </c>
      <c r="AB117" s="252" t="str">
        <f t="shared" si="84"/>
        <v/>
      </c>
      <c r="AC117" s="252" t="str">
        <f t="shared" si="85"/>
        <v>0</v>
      </c>
      <c r="AD117" s="252">
        <f t="shared" si="86"/>
        <v>0</v>
      </c>
      <c r="AE117" s="110" t="str">
        <f>IF(女子種目選択!E117="","",IF(女子種目選択!E117="コンバインドA","走高跳",IF(女子種目選択!E117="コンバインドB","ジャベリックボール投",女子種目選択!F117)))</f>
        <v/>
      </c>
      <c r="AG117" s="244"/>
      <c r="AH117" s="226" t="str">
        <f t="shared" si="87"/>
        <v/>
      </c>
      <c r="AI117" s="245"/>
      <c r="AJ117" s="228" t="str">
        <f t="shared" si="88"/>
        <v/>
      </c>
      <c r="AK117" s="246"/>
      <c r="AL117" s="242" t="str">
        <f t="shared" si="89"/>
        <v/>
      </c>
      <c r="AM117" s="242">
        <f t="shared" si="90"/>
        <v>0</v>
      </c>
      <c r="AN117" s="242" t="str">
        <f t="shared" si="91"/>
        <v/>
      </c>
      <c r="AO117" s="242">
        <f t="shared" si="92"/>
        <v>0</v>
      </c>
      <c r="AP117" s="242" t="str">
        <f t="shared" si="93"/>
        <v/>
      </c>
      <c r="AQ117" s="242" t="str">
        <f t="shared" si="94"/>
        <v/>
      </c>
      <c r="AR117" s="252" t="str">
        <f t="shared" si="95"/>
        <v>00</v>
      </c>
      <c r="AS117" s="252">
        <f t="shared" si="96"/>
        <v>0</v>
      </c>
      <c r="AT117" s="252">
        <f t="shared" si="121"/>
        <v>0</v>
      </c>
      <c r="AU117" s="252" t="str">
        <f t="shared" si="98"/>
        <v/>
      </c>
      <c r="AV117" s="252" t="str">
        <f t="shared" si="99"/>
        <v/>
      </c>
      <c r="AW117" s="252" t="str">
        <f t="shared" si="100"/>
        <v>0</v>
      </c>
      <c r="AX117" s="252" t="str">
        <f t="shared" si="101"/>
        <v/>
      </c>
      <c r="AY117" s="252" t="str">
        <f t="shared" si="102"/>
        <v/>
      </c>
      <c r="AZ117" s="252" t="str">
        <f t="shared" si="103"/>
        <v/>
      </c>
      <c r="BA117" s="252" t="str">
        <f t="shared" si="104"/>
        <v>0</v>
      </c>
      <c r="BB117" s="252">
        <f t="shared" si="105"/>
        <v>0</v>
      </c>
      <c r="BE117" s="307"/>
      <c r="BF117" s="308"/>
      <c r="BG117" s="315" t="str">
        <f t="shared" si="108"/>
        <v/>
      </c>
      <c r="BH117" s="314" t="str">
        <f t="shared" si="115"/>
        <v/>
      </c>
      <c r="BI117" s="313"/>
      <c r="BK117" s="302"/>
      <c r="BM117" s="302"/>
      <c r="BO117" s="302"/>
      <c r="BQ117" s="302"/>
    </row>
    <row r="118" spans="7:69" ht="15" customHeight="1">
      <c r="G118" s="119" t="str">
        <f>IF(女子種目選択!E118="","",IF(女子種目選択!E118="コンバインドA","80mハードル",IF(女子種目選択!E118="コンバインドB","走幅跳",女子種目選択!E118)))</f>
        <v/>
      </c>
      <c r="H118" s="111" t="str">
        <f t="shared" si="116"/>
        <v/>
      </c>
      <c r="I118" s="244"/>
      <c r="J118" s="226" t="str">
        <f t="shared" si="68"/>
        <v/>
      </c>
      <c r="K118" s="245"/>
      <c r="L118" s="228" t="str">
        <f t="shared" si="69"/>
        <v/>
      </c>
      <c r="M118" s="246"/>
      <c r="N118" s="242" t="str">
        <f t="shared" si="70"/>
        <v/>
      </c>
      <c r="O118" s="242">
        <f t="shared" si="71"/>
        <v>0</v>
      </c>
      <c r="P118" s="242" t="str">
        <f t="shared" si="72"/>
        <v/>
      </c>
      <c r="Q118" s="242">
        <f t="shared" si="73"/>
        <v>0</v>
      </c>
      <c r="R118" s="242" t="str">
        <f t="shared" si="74"/>
        <v/>
      </c>
      <c r="S118" s="242" t="str">
        <f t="shared" si="75"/>
        <v/>
      </c>
      <c r="T118" s="252" t="str">
        <f t="shared" si="76"/>
        <v>00</v>
      </c>
      <c r="U118" s="252">
        <f t="shared" si="77"/>
        <v>0</v>
      </c>
      <c r="V118" s="252">
        <f t="shared" si="120"/>
        <v>0</v>
      </c>
      <c r="W118" s="252" t="str">
        <f t="shared" si="79"/>
        <v/>
      </c>
      <c r="X118" s="252" t="str">
        <f t="shared" si="80"/>
        <v/>
      </c>
      <c r="Y118" s="252" t="str">
        <f t="shared" si="81"/>
        <v>0</v>
      </c>
      <c r="Z118" s="252" t="str">
        <f t="shared" si="82"/>
        <v/>
      </c>
      <c r="AA118" s="252" t="str">
        <f t="shared" si="83"/>
        <v/>
      </c>
      <c r="AB118" s="252" t="str">
        <f t="shared" si="84"/>
        <v/>
      </c>
      <c r="AC118" s="252" t="str">
        <f t="shared" si="85"/>
        <v>0</v>
      </c>
      <c r="AD118" s="252">
        <f t="shared" si="86"/>
        <v>0</v>
      </c>
      <c r="AE118" s="110" t="str">
        <f>IF(女子種目選択!E118="","",IF(女子種目選択!E118="コンバインドA","走高跳",IF(女子種目選択!E118="コンバインドB","ジャベリックボール投",女子種目選択!F118)))</f>
        <v/>
      </c>
      <c r="AG118" s="244"/>
      <c r="AH118" s="226" t="str">
        <f t="shared" si="87"/>
        <v/>
      </c>
      <c r="AI118" s="245"/>
      <c r="AJ118" s="228" t="str">
        <f t="shared" si="88"/>
        <v/>
      </c>
      <c r="AK118" s="246"/>
      <c r="AL118" s="242" t="str">
        <f t="shared" si="89"/>
        <v/>
      </c>
      <c r="AM118" s="242">
        <f t="shared" si="90"/>
        <v>0</v>
      </c>
      <c r="AN118" s="242" t="str">
        <f t="shared" si="91"/>
        <v/>
      </c>
      <c r="AO118" s="242">
        <f t="shared" si="92"/>
        <v>0</v>
      </c>
      <c r="AP118" s="242" t="str">
        <f t="shared" si="93"/>
        <v/>
      </c>
      <c r="AQ118" s="242" t="str">
        <f t="shared" si="94"/>
        <v/>
      </c>
      <c r="AR118" s="252" t="str">
        <f t="shared" si="95"/>
        <v>00</v>
      </c>
      <c r="AS118" s="252">
        <f t="shared" si="96"/>
        <v>0</v>
      </c>
      <c r="AT118" s="252">
        <f t="shared" si="121"/>
        <v>0</v>
      </c>
      <c r="AU118" s="252" t="str">
        <f t="shared" si="98"/>
        <v/>
      </c>
      <c r="AV118" s="252" t="str">
        <f t="shared" si="99"/>
        <v/>
      </c>
      <c r="AW118" s="252" t="str">
        <f t="shared" si="100"/>
        <v>0</v>
      </c>
      <c r="AX118" s="252" t="str">
        <f t="shared" si="101"/>
        <v/>
      </c>
      <c r="AY118" s="252" t="str">
        <f t="shared" si="102"/>
        <v/>
      </c>
      <c r="AZ118" s="252" t="str">
        <f t="shared" si="103"/>
        <v/>
      </c>
      <c r="BA118" s="252" t="str">
        <f t="shared" si="104"/>
        <v>0</v>
      </c>
      <c r="BB118" s="252">
        <f t="shared" si="105"/>
        <v>0</v>
      </c>
      <c r="BE118" s="307"/>
      <c r="BF118" s="308"/>
      <c r="BG118" s="315" t="str">
        <f t="shared" si="108"/>
        <v/>
      </c>
      <c r="BH118" s="314" t="str">
        <f t="shared" si="115"/>
        <v/>
      </c>
      <c r="BI118" s="313"/>
      <c r="BK118" s="302"/>
      <c r="BM118" s="302"/>
      <c r="BO118" s="302"/>
      <c r="BQ118" s="302"/>
    </row>
    <row r="119" spans="7:69" ht="15" customHeight="1">
      <c r="G119" s="119" t="str">
        <f>IF(女子種目選択!E119="","",IF(女子種目選択!E119="コンバインドA","80mハードル",IF(女子種目選択!E119="コンバインドB","走幅跳",女子種目選択!E119)))</f>
        <v/>
      </c>
      <c r="H119" s="111" t="str">
        <f t="shared" si="116"/>
        <v/>
      </c>
      <c r="I119" s="244"/>
      <c r="J119" s="226" t="str">
        <f t="shared" si="68"/>
        <v/>
      </c>
      <c r="K119" s="245"/>
      <c r="L119" s="228" t="str">
        <f t="shared" si="69"/>
        <v/>
      </c>
      <c r="M119" s="246"/>
      <c r="N119" s="242" t="str">
        <f t="shared" si="70"/>
        <v/>
      </c>
      <c r="O119" s="242">
        <f t="shared" si="71"/>
        <v>0</v>
      </c>
      <c r="P119" s="242" t="str">
        <f t="shared" si="72"/>
        <v/>
      </c>
      <c r="Q119" s="242">
        <f t="shared" si="73"/>
        <v>0</v>
      </c>
      <c r="R119" s="242" t="str">
        <f t="shared" si="74"/>
        <v/>
      </c>
      <c r="S119" s="242" t="str">
        <f t="shared" si="75"/>
        <v/>
      </c>
      <c r="T119" s="252" t="str">
        <f t="shared" si="76"/>
        <v>00</v>
      </c>
      <c r="U119" s="252">
        <f t="shared" si="77"/>
        <v>0</v>
      </c>
      <c r="V119" s="252">
        <f t="shared" si="120"/>
        <v>0</v>
      </c>
      <c r="W119" s="252" t="str">
        <f t="shared" si="79"/>
        <v/>
      </c>
      <c r="X119" s="252" t="str">
        <f t="shared" si="80"/>
        <v/>
      </c>
      <c r="Y119" s="252" t="str">
        <f t="shared" si="81"/>
        <v>0</v>
      </c>
      <c r="Z119" s="252" t="str">
        <f t="shared" si="82"/>
        <v/>
      </c>
      <c r="AA119" s="252" t="str">
        <f t="shared" si="83"/>
        <v/>
      </c>
      <c r="AB119" s="252" t="str">
        <f t="shared" si="84"/>
        <v/>
      </c>
      <c r="AC119" s="252" t="str">
        <f t="shared" si="85"/>
        <v>0</v>
      </c>
      <c r="AD119" s="252">
        <f t="shared" si="86"/>
        <v>0</v>
      </c>
      <c r="AE119" s="110" t="str">
        <f>IF(女子種目選択!E119="","",IF(女子種目選択!E119="コンバインドA","走高跳",IF(女子種目選択!E119="コンバインドB","ジャベリックボール投",女子種目選択!F119)))</f>
        <v/>
      </c>
      <c r="AG119" s="244"/>
      <c r="AH119" s="226" t="str">
        <f t="shared" si="87"/>
        <v/>
      </c>
      <c r="AI119" s="245"/>
      <c r="AJ119" s="228" t="str">
        <f t="shared" si="88"/>
        <v/>
      </c>
      <c r="AK119" s="246"/>
      <c r="AL119" s="242" t="str">
        <f t="shared" si="89"/>
        <v/>
      </c>
      <c r="AM119" s="242">
        <f t="shared" si="90"/>
        <v>0</v>
      </c>
      <c r="AN119" s="242" t="str">
        <f t="shared" si="91"/>
        <v/>
      </c>
      <c r="AO119" s="242">
        <f t="shared" si="92"/>
        <v>0</v>
      </c>
      <c r="AP119" s="242" t="str">
        <f t="shared" si="93"/>
        <v/>
      </c>
      <c r="AQ119" s="242" t="str">
        <f t="shared" si="94"/>
        <v/>
      </c>
      <c r="AR119" s="252" t="str">
        <f t="shared" si="95"/>
        <v>00</v>
      </c>
      <c r="AS119" s="252">
        <f t="shared" si="96"/>
        <v>0</v>
      </c>
      <c r="AT119" s="252">
        <f t="shared" si="121"/>
        <v>0</v>
      </c>
      <c r="AU119" s="252" t="str">
        <f t="shared" si="98"/>
        <v/>
      </c>
      <c r="AV119" s="252" t="str">
        <f t="shared" si="99"/>
        <v/>
      </c>
      <c r="AW119" s="252" t="str">
        <f t="shared" si="100"/>
        <v>0</v>
      </c>
      <c r="AX119" s="252" t="str">
        <f t="shared" si="101"/>
        <v/>
      </c>
      <c r="AY119" s="252" t="str">
        <f t="shared" si="102"/>
        <v/>
      </c>
      <c r="AZ119" s="252" t="str">
        <f t="shared" si="103"/>
        <v/>
      </c>
      <c r="BA119" s="252" t="str">
        <f t="shared" si="104"/>
        <v>0</v>
      </c>
      <c r="BB119" s="252">
        <f t="shared" si="105"/>
        <v>0</v>
      </c>
      <c r="BE119" s="307"/>
      <c r="BF119" s="308"/>
      <c r="BG119" s="315" t="str">
        <f t="shared" si="108"/>
        <v/>
      </c>
      <c r="BH119" s="314" t="str">
        <f t="shared" si="115"/>
        <v/>
      </c>
      <c r="BI119" s="313"/>
      <c r="BK119" s="302"/>
      <c r="BM119" s="302"/>
      <c r="BO119" s="302"/>
      <c r="BQ119" s="302"/>
    </row>
    <row r="120" spans="7:69" ht="15" customHeight="1">
      <c r="G120" s="119" t="str">
        <f>IF(女子種目選択!E120="","",IF(女子種目選択!E120="コンバインドA","80mハードル",IF(女子種目選択!E120="コンバインドB","走幅跳",女子種目選択!E120)))</f>
        <v/>
      </c>
      <c r="H120" s="111" t="str">
        <f t="shared" si="116"/>
        <v/>
      </c>
      <c r="I120" s="244"/>
      <c r="J120" s="226" t="str">
        <f t="shared" si="68"/>
        <v/>
      </c>
      <c r="K120" s="245"/>
      <c r="L120" s="228" t="str">
        <f t="shared" si="69"/>
        <v/>
      </c>
      <c r="M120" s="246"/>
      <c r="N120" s="242" t="str">
        <f t="shared" si="70"/>
        <v/>
      </c>
      <c r="O120" s="242">
        <f t="shared" si="71"/>
        <v>0</v>
      </c>
      <c r="P120" s="242" t="str">
        <f t="shared" si="72"/>
        <v/>
      </c>
      <c r="Q120" s="242">
        <f t="shared" si="73"/>
        <v>0</v>
      </c>
      <c r="R120" s="242" t="str">
        <f t="shared" si="74"/>
        <v/>
      </c>
      <c r="S120" s="242" t="str">
        <f t="shared" si="75"/>
        <v/>
      </c>
      <c r="T120" s="252" t="str">
        <f t="shared" si="76"/>
        <v>00</v>
      </c>
      <c r="U120" s="252">
        <f t="shared" si="77"/>
        <v>0</v>
      </c>
      <c r="V120" s="252">
        <f t="shared" si="120"/>
        <v>0</v>
      </c>
      <c r="W120" s="252" t="str">
        <f t="shared" si="79"/>
        <v/>
      </c>
      <c r="X120" s="252" t="str">
        <f t="shared" si="80"/>
        <v/>
      </c>
      <c r="Y120" s="252" t="str">
        <f t="shared" si="81"/>
        <v>0</v>
      </c>
      <c r="Z120" s="252" t="str">
        <f t="shared" si="82"/>
        <v/>
      </c>
      <c r="AA120" s="252" t="str">
        <f t="shared" si="83"/>
        <v/>
      </c>
      <c r="AB120" s="252" t="str">
        <f t="shared" si="84"/>
        <v/>
      </c>
      <c r="AC120" s="252" t="str">
        <f t="shared" si="85"/>
        <v>0</v>
      </c>
      <c r="AD120" s="252">
        <f t="shared" si="86"/>
        <v>0</v>
      </c>
      <c r="AE120" s="110" t="str">
        <f>IF(女子種目選択!E120="","",IF(女子種目選択!E120="コンバインドA","走高跳",IF(女子種目選択!E120="コンバインドB","ジャベリックボール投",女子種目選択!F120)))</f>
        <v/>
      </c>
      <c r="AG120" s="244"/>
      <c r="AH120" s="226" t="str">
        <f t="shared" si="87"/>
        <v/>
      </c>
      <c r="AI120" s="245"/>
      <c r="AJ120" s="228" t="str">
        <f t="shared" si="88"/>
        <v/>
      </c>
      <c r="AK120" s="246"/>
      <c r="AL120" s="242" t="str">
        <f t="shared" si="89"/>
        <v/>
      </c>
      <c r="AM120" s="242">
        <f t="shared" si="90"/>
        <v>0</v>
      </c>
      <c r="AN120" s="242" t="str">
        <f t="shared" si="91"/>
        <v/>
      </c>
      <c r="AO120" s="242">
        <f t="shared" si="92"/>
        <v>0</v>
      </c>
      <c r="AP120" s="242" t="str">
        <f t="shared" si="93"/>
        <v/>
      </c>
      <c r="AQ120" s="242" t="str">
        <f t="shared" si="94"/>
        <v/>
      </c>
      <c r="AR120" s="252" t="str">
        <f t="shared" si="95"/>
        <v>00</v>
      </c>
      <c r="AS120" s="252">
        <f t="shared" si="96"/>
        <v>0</v>
      </c>
      <c r="AT120" s="252">
        <f t="shared" si="121"/>
        <v>0</v>
      </c>
      <c r="AU120" s="252" t="str">
        <f t="shared" si="98"/>
        <v/>
      </c>
      <c r="AV120" s="252" t="str">
        <f t="shared" si="99"/>
        <v/>
      </c>
      <c r="AW120" s="252" t="str">
        <f t="shared" si="100"/>
        <v>0</v>
      </c>
      <c r="AX120" s="252" t="str">
        <f t="shared" si="101"/>
        <v/>
      </c>
      <c r="AY120" s="252" t="str">
        <f t="shared" si="102"/>
        <v/>
      </c>
      <c r="AZ120" s="252" t="str">
        <f t="shared" si="103"/>
        <v/>
      </c>
      <c r="BA120" s="252" t="str">
        <f t="shared" si="104"/>
        <v>0</v>
      </c>
      <c r="BB120" s="252">
        <f t="shared" si="105"/>
        <v>0</v>
      </c>
      <c r="BE120" s="307"/>
      <c r="BF120" s="308"/>
      <c r="BG120" s="315" t="str">
        <f t="shared" si="108"/>
        <v/>
      </c>
      <c r="BH120" s="314" t="str">
        <f t="shared" si="115"/>
        <v/>
      </c>
      <c r="BI120" s="313"/>
      <c r="BK120" s="302"/>
      <c r="BM120" s="302"/>
      <c r="BO120" s="302"/>
      <c r="BQ120" s="302"/>
    </row>
    <row r="121" spans="7:69" ht="15" customHeight="1">
      <c r="G121" s="119" t="str">
        <f>IF(女子種目選択!E121="","",IF(女子種目選択!E121="コンバインドA","80mハードル",IF(女子種目選択!E121="コンバインドB","走幅跳",女子種目選択!E121)))</f>
        <v/>
      </c>
      <c r="H121" s="111" t="str">
        <f t="shared" si="116"/>
        <v/>
      </c>
      <c r="I121" s="244"/>
      <c r="J121" s="226" t="str">
        <f t="shared" si="68"/>
        <v/>
      </c>
      <c r="K121" s="245"/>
      <c r="L121" s="228" t="str">
        <f t="shared" si="69"/>
        <v/>
      </c>
      <c r="M121" s="246"/>
      <c r="N121" s="242" t="str">
        <f t="shared" si="70"/>
        <v/>
      </c>
      <c r="O121" s="242">
        <f t="shared" si="71"/>
        <v>0</v>
      </c>
      <c r="P121" s="242" t="str">
        <f t="shared" si="72"/>
        <v/>
      </c>
      <c r="Q121" s="242">
        <f t="shared" si="73"/>
        <v>0</v>
      </c>
      <c r="R121" s="242" t="str">
        <f t="shared" si="74"/>
        <v/>
      </c>
      <c r="S121" s="242" t="str">
        <f t="shared" si="75"/>
        <v/>
      </c>
      <c r="T121" s="252" t="str">
        <f t="shared" si="76"/>
        <v>00</v>
      </c>
      <c r="U121" s="252">
        <f t="shared" si="77"/>
        <v>0</v>
      </c>
      <c r="V121" s="252">
        <f t="shared" si="120"/>
        <v>0</v>
      </c>
      <c r="W121" s="252" t="str">
        <f t="shared" si="79"/>
        <v/>
      </c>
      <c r="X121" s="252" t="str">
        <f t="shared" si="80"/>
        <v/>
      </c>
      <c r="Y121" s="252" t="str">
        <f t="shared" si="81"/>
        <v>0</v>
      </c>
      <c r="Z121" s="252" t="str">
        <f t="shared" si="82"/>
        <v/>
      </c>
      <c r="AA121" s="252" t="str">
        <f t="shared" si="83"/>
        <v/>
      </c>
      <c r="AB121" s="252" t="str">
        <f t="shared" si="84"/>
        <v/>
      </c>
      <c r="AC121" s="252" t="str">
        <f t="shared" si="85"/>
        <v>0</v>
      </c>
      <c r="AD121" s="252">
        <f t="shared" si="86"/>
        <v>0</v>
      </c>
      <c r="AE121" s="110" t="str">
        <f>IF(女子種目選択!E121="","",IF(女子種目選択!E121="コンバインドA","走高跳",IF(女子種目選択!E121="コンバインドB","ジャベリックボール投",女子種目選択!F121)))</f>
        <v/>
      </c>
      <c r="AG121" s="244"/>
      <c r="AH121" s="226" t="str">
        <f t="shared" si="87"/>
        <v/>
      </c>
      <c r="AI121" s="245"/>
      <c r="AJ121" s="228" t="str">
        <f t="shared" si="88"/>
        <v/>
      </c>
      <c r="AK121" s="246"/>
      <c r="AL121" s="242" t="str">
        <f t="shared" si="89"/>
        <v/>
      </c>
      <c r="AM121" s="242">
        <f t="shared" si="90"/>
        <v>0</v>
      </c>
      <c r="AN121" s="242" t="str">
        <f t="shared" si="91"/>
        <v/>
      </c>
      <c r="AO121" s="242">
        <f t="shared" si="92"/>
        <v>0</v>
      </c>
      <c r="AP121" s="242" t="str">
        <f t="shared" si="93"/>
        <v/>
      </c>
      <c r="AQ121" s="242" t="str">
        <f t="shared" si="94"/>
        <v/>
      </c>
      <c r="AR121" s="252" t="str">
        <f t="shared" si="95"/>
        <v>00</v>
      </c>
      <c r="AS121" s="252">
        <f t="shared" si="96"/>
        <v>0</v>
      </c>
      <c r="AT121" s="252">
        <f t="shared" si="121"/>
        <v>0</v>
      </c>
      <c r="AU121" s="252" t="str">
        <f t="shared" si="98"/>
        <v/>
      </c>
      <c r="AV121" s="252" t="str">
        <f t="shared" si="99"/>
        <v/>
      </c>
      <c r="AW121" s="252" t="str">
        <f t="shared" si="100"/>
        <v>0</v>
      </c>
      <c r="AX121" s="252" t="str">
        <f t="shared" si="101"/>
        <v/>
      </c>
      <c r="AY121" s="252" t="str">
        <f t="shared" si="102"/>
        <v/>
      </c>
      <c r="AZ121" s="252" t="str">
        <f t="shared" si="103"/>
        <v/>
      </c>
      <c r="BA121" s="252" t="str">
        <f t="shared" si="104"/>
        <v>0</v>
      </c>
      <c r="BB121" s="252">
        <f t="shared" si="105"/>
        <v>0</v>
      </c>
      <c r="BE121" s="307"/>
      <c r="BF121" s="308"/>
      <c r="BG121" s="315" t="str">
        <f t="shared" si="108"/>
        <v/>
      </c>
      <c r="BH121" s="314" t="str">
        <f t="shared" si="115"/>
        <v/>
      </c>
      <c r="BI121" s="313"/>
      <c r="BK121" s="302"/>
      <c r="BM121" s="302"/>
      <c r="BO121" s="302"/>
      <c r="BQ121" s="302"/>
    </row>
    <row r="122" spans="7:69" ht="15" customHeight="1">
      <c r="G122" s="119" t="str">
        <f>IF(女子種目選択!E122="","",IF(女子種目選択!E122="コンバインドA","80mハードル",IF(女子種目選択!E122="コンバインドB","走幅跳",女子種目選択!E122)))</f>
        <v/>
      </c>
      <c r="H122" s="111" t="str">
        <f t="shared" si="116"/>
        <v/>
      </c>
      <c r="I122" s="244"/>
      <c r="J122" s="226" t="str">
        <f t="shared" si="68"/>
        <v/>
      </c>
      <c r="K122" s="245"/>
      <c r="L122" s="228" t="str">
        <f t="shared" si="69"/>
        <v/>
      </c>
      <c r="M122" s="246"/>
      <c r="N122" s="242" t="str">
        <f t="shared" si="70"/>
        <v/>
      </c>
      <c r="O122" s="242">
        <f t="shared" si="71"/>
        <v>0</v>
      </c>
      <c r="P122" s="242" t="str">
        <f t="shared" si="72"/>
        <v/>
      </c>
      <c r="Q122" s="242">
        <f t="shared" si="73"/>
        <v>0</v>
      </c>
      <c r="R122" s="242" t="str">
        <f t="shared" si="74"/>
        <v/>
      </c>
      <c r="S122" s="242" t="str">
        <f t="shared" si="75"/>
        <v/>
      </c>
      <c r="T122" s="252" t="str">
        <f t="shared" si="76"/>
        <v>00</v>
      </c>
      <c r="U122" s="252">
        <f t="shared" si="77"/>
        <v>0</v>
      </c>
      <c r="V122" s="252">
        <f t="shared" si="120"/>
        <v>0</v>
      </c>
      <c r="W122" s="252" t="str">
        <f t="shared" si="79"/>
        <v/>
      </c>
      <c r="X122" s="252" t="str">
        <f t="shared" si="80"/>
        <v/>
      </c>
      <c r="Y122" s="252" t="str">
        <f t="shared" si="81"/>
        <v>0</v>
      </c>
      <c r="Z122" s="252" t="str">
        <f t="shared" si="82"/>
        <v/>
      </c>
      <c r="AA122" s="252" t="str">
        <f t="shared" si="83"/>
        <v/>
      </c>
      <c r="AB122" s="252" t="str">
        <f t="shared" si="84"/>
        <v/>
      </c>
      <c r="AC122" s="252" t="str">
        <f t="shared" si="85"/>
        <v>0</v>
      </c>
      <c r="AD122" s="252">
        <f t="shared" si="86"/>
        <v>0</v>
      </c>
      <c r="AE122" s="110" t="str">
        <f>IF(女子種目選択!E122="","",IF(女子種目選択!E122="コンバインドA","走高跳",IF(女子種目選択!E122="コンバインドB","ジャベリックボール投",女子種目選択!F122)))</f>
        <v/>
      </c>
      <c r="AG122" s="244"/>
      <c r="AH122" s="226" t="str">
        <f t="shared" si="87"/>
        <v/>
      </c>
      <c r="AI122" s="245"/>
      <c r="AJ122" s="228" t="str">
        <f t="shared" si="88"/>
        <v/>
      </c>
      <c r="AK122" s="246"/>
      <c r="AL122" s="242" t="str">
        <f t="shared" si="89"/>
        <v/>
      </c>
      <c r="AM122" s="242">
        <f t="shared" si="90"/>
        <v>0</v>
      </c>
      <c r="AN122" s="242" t="str">
        <f t="shared" si="91"/>
        <v/>
      </c>
      <c r="AO122" s="242">
        <f t="shared" si="92"/>
        <v>0</v>
      </c>
      <c r="AP122" s="242" t="str">
        <f t="shared" si="93"/>
        <v/>
      </c>
      <c r="AQ122" s="242" t="str">
        <f t="shared" si="94"/>
        <v/>
      </c>
      <c r="AR122" s="252" t="str">
        <f t="shared" si="95"/>
        <v>00</v>
      </c>
      <c r="AS122" s="252">
        <f t="shared" si="96"/>
        <v>0</v>
      </c>
      <c r="AT122" s="252">
        <f t="shared" si="121"/>
        <v>0</v>
      </c>
      <c r="AU122" s="252" t="str">
        <f t="shared" si="98"/>
        <v/>
      </c>
      <c r="AV122" s="252" t="str">
        <f t="shared" si="99"/>
        <v/>
      </c>
      <c r="AW122" s="252" t="str">
        <f t="shared" si="100"/>
        <v>0</v>
      </c>
      <c r="AX122" s="252" t="str">
        <f t="shared" si="101"/>
        <v/>
      </c>
      <c r="AY122" s="252" t="str">
        <f t="shared" si="102"/>
        <v/>
      </c>
      <c r="AZ122" s="252" t="str">
        <f t="shared" si="103"/>
        <v/>
      </c>
      <c r="BA122" s="252" t="str">
        <f t="shared" si="104"/>
        <v>0</v>
      </c>
      <c r="BB122" s="252">
        <f t="shared" si="105"/>
        <v>0</v>
      </c>
      <c r="BE122" s="307"/>
      <c r="BF122" s="308"/>
      <c r="BG122" s="315" t="str">
        <f t="shared" si="108"/>
        <v/>
      </c>
      <c r="BH122" s="314" t="str">
        <f t="shared" si="115"/>
        <v/>
      </c>
      <c r="BI122" s="313"/>
      <c r="BK122" s="302"/>
      <c r="BM122" s="302"/>
      <c r="BO122" s="302"/>
      <c r="BQ122" s="302"/>
    </row>
    <row r="123" spans="7:69" ht="15" customHeight="1">
      <c r="G123" s="119" t="str">
        <f>IF(女子種目選択!E123="","",IF(女子種目選択!E123="コンバインドA","80mハードル",IF(女子種目選択!E123="コンバインドB","走幅跳",女子種目選択!E123)))</f>
        <v/>
      </c>
      <c r="H123" s="111" t="str">
        <f t="shared" si="116"/>
        <v/>
      </c>
      <c r="I123" s="244"/>
      <c r="J123" s="226" t="str">
        <f t="shared" si="68"/>
        <v/>
      </c>
      <c r="K123" s="245"/>
      <c r="L123" s="228" t="str">
        <f t="shared" si="69"/>
        <v/>
      </c>
      <c r="M123" s="246"/>
      <c r="N123" s="242" t="str">
        <f t="shared" si="70"/>
        <v/>
      </c>
      <c r="O123" s="242">
        <f t="shared" si="71"/>
        <v>0</v>
      </c>
      <c r="P123" s="242" t="str">
        <f t="shared" si="72"/>
        <v/>
      </c>
      <c r="Q123" s="242">
        <f t="shared" si="73"/>
        <v>0</v>
      </c>
      <c r="R123" s="242" t="str">
        <f t="shared" si="74"/>
        <v/>
      </c>
      <c r="S123" s="242" t="str">
        <f t="shared" si="75"/>
        <v/>
      </c>
      <c r="T123" s="252" t="str">
        <f t="shared" si="76"/>
        <v>00</v>
      </c>
      <c r="U123" s="252">
        <f t="shared" si="77"/>
        <v>0</v>
      </c>
      <c r="V123" s="252">
        <f t="shared" si="120"/>
        <v>0</v>
      </c>
      <c r="W123" s="252" t="str">
        <f t="shared" si="79"/>
        <v/>
      </c>
      <c r="X123" s="252" t="str">
        <f t="shared" si="80"/>
        <v/>
      </c>
      <c r="Y123" s="252" t="str">
        <f t="shared" si="81"/>
        <v>0</v>
      </c>
      <c r="Z123" s="252" t="str">
        <f t="shared" si="82"/>
        <v/>
      </c>
      <c r="AA123" s="252" t="str">
        <f t="shared" si="83"/>
        <v/>
      </c>
      <c r="AB123" s="252" t="str">
        <f t="shared" si="84"/>
        <v/>
      </c>
      <c r="AC123" s="252" t="str">
        <f t="shared" si="85"/>
        <v>0</v>
      </c>
      <c r="AD123" s="252">
        <f t="shared" si="86"/>
        <v>0</v>
      </c>
      <c r="AE123" s="110" t="str">
        <f>IF(女子種目選択!E123="","",IF(女子種目選択!E123="コンバインドA","走高跳",IF(女子種目選択!E123="コンバインドB","ジャベリックボール投",女子種目選択!F123)))</f>
        <v/>
      </c>
      <c r="AG123" s="244"/>
      <c r="AH123" s="226" t="str">
        <f t="shared" si="87"/>
        <v/>
      </c>
      <c r="AI123" s="245"/>
      <c r="AJ123" s="228" t="str">
        <f t="shared" si="88"/>
        <v/>
      </c>
      <c r="AK123" s="246"/>
      <c r="AL123" s="242" t="str">
        <f t="shared" si="89"/>
        <v/>
      </c>
      <c r="AM123" s="242">
        <f t="shared" si="90"/>
        <v>0</v>
      </c>
      <c r="AN123" s="242" t="str">
        <f t="shared" si="91"/>
        <v/>
      </c>
      <c r="AO123" s="242">
        <f t="shared" si="92"/>
        <v>0</v>
      </c>
      <c r="AP123" s="242" t="str">
        <f t="shared" si="93"/>
        <v/>
      </c>
      <c r="AQ123" s="242" t="str">
        <f t="shared" si="94"/>
        <v/>
      </c>
      <c r="AR123" s="252" t="str">
        <f t="shared" si="95"/>
        <v>00</v>
      </c>
      <c r="AS123" s="252">
        <f t="shared" si="96"/>
        <v>0</v>
      </c>
      <c r="AT123" s="252">
        <f t="shared" si="121"/>
        <v>0</v>
      </c>
      <c r="AU123" s="252" t="str">
        <f t="shared" si="98"/>
        <v/>
      </c>
      <c r="AV123" s="252" t="str">
        <f t="shared" si="99"/>
        <v/>
      </c>
      <c r="AW123" s="252" t="str">
        <f t="shared" si="100"/>
        <v>0</v>
      </c>
      <c r="AX123" s="252" t="str">
        <f t="shared" si="101"/>
        <v/>
      </c>
      <c r="AY123" s="252" t="str">
        <f t="shared" si="102"/>
        <v/>
      </c>
      <c r="AZ123" s="252" t="str">
        <f t="shared" si="103"/>
        <v/>
      </c>
      <c r="BA123" s="252" t="str">
        <f t="shared" si="104"/>
        <v>0</v>
      </c>
      <c r="BB123" s="252">
        <f t="shared" si="105"/>
        <v>0</v>
      </c>
      <c r="BE123" s="307"/>
      <c r="BF123" s="308"/>
      <c r="BG123" s="315" t="str">
        <f t="shared" si="108"/>
        <v/>
      </c>
      <c r="BH123" s="314" t="str">
        <f t="shared" si="115"/>
        <v/>
      </c>
      <c r="BI123" s="313"/>
      <c r="BK123" s="302"/>
      <c r="BM123" s="302"/>
      <c r="BO123" s="302"/>
      <c r="BQ123" s="302"/>
    </row>
    <row r="124" spans="7:69" ht="15" customHeight="1">
      <c r="G124" s="119" t="str">
        <f>IF(女子種目選択!E124="","",IF(女子種目選択!E124="コンバインドA","80mハードル",IF(女子種目選択!E124="コンバインドB","走幅跳",女子種目選択!E124)))</f>
        <v/>
      </c>
      <c r="H124" s="111" t="str">
        <f t="shared" si="116"/>
        <v/>
      </c>
      <c r="I124" s="244"/>
      <c r="J124" s="226" t="str">
        <f t="shared" si="68"/>
        <v/>
      </c>
      <c r="K124" s="245"/>
      <c r="L124" s="228" t="str">
        <f t="shared" si="69"/>
        <v/>
      </c>
      <c r="M124" s="246"/>
      <c r="N124" s="242" t="str">
        <f t="shared" si="70"/>
        <v/>
      </c>
      <c r="O124" s="242">
        <f t="shared" si="71"/>
        <v>0</v>
      </c>
      <c r="P124" s="242" t="str">
        <f t="shared" si="72"/>
        <v/>
      </c>
      <c r="Q124" s="242">
        <f t="shared" si="73"/>
        <v>0</v>
      </c>
      <c r="R124" s="242" t="str">
        <f t="shared" si="74"/>
        <v/>
      </c>
      <c r="S124" s="242" t="str">
        <f t="shared" si="75"/>
        <v/>
      </c>
      <c r="T124" s="252" t="str">
        <f t="shared" si="76"/>
        <v>00</v>
      </c>
      <c r="U124" s="252">
        <f t="shared" si="77"/>
        <v>0</v>
      </c>
      <c r="V124" s="252">
        <f t="shared" si="120"/>
        <v>0</v>
      </c>
      <c r="W124" s="252" t="str">
        <f t="shared" si="79"/>
        <v/>
      </c>
      <c r="X124" s="252" t="str">
        <f t="shared" si="80"/>
        <v/>
      </c>
      <c r="Y124" s="252" t="str">
        <f t="shared" si="81"/>
        <v>0</v>
      </c>
      <c r="Z124" s="252" t="str">
        <f t="shared" si="82"/>
        <v/>
      </c>
      <c r="AA124" s="252" t="str">
        <f t="shared" si="83"/>
        <v/>
      </c>
      <c r="AB124" s="252" t="str">
        <f t="shared" si="84"/>
        <v/>
      </c>
      <c r="AC124" s="252" t="str">
        <f t="shared" si="85"/>
        <v>0</v>
      </c>
      <c r="AD124" s="252">
        <f t="shared" si="86"/>
        <v>0</v>
      </c>
      <c r="AE124" s="110" t="str">
        <f>IF(女子種目選択!E124="","",IF(女子種目選択!E124="コンバインドA","走高跳",IF(女子種目選択!E124="コンバインドB","ジャベリックボール投",女子種目選択!F124)))</f>
        <v/>
      </c>
      <c r="AG124" s="244"/>
      <c r="AH124" s="226" t="str">
        <f t="shared" si="87"/>
        <v/>
      </c>
      <c r="AI124" s="245"/>
      <c r="AJ124" s="228" t="str">
        <f t="shared" si="88"/>
        <v/>
      </c>
      <c r="AK124" s="246"/>
      <c r="AL124" s="242" t="str">
        <f t="shared" si="89"/>
        <v/>
      </c>
      <c r="AM124" s="242">
        <f t="shared" si="90"/>
        <v>0</v>
      </c>
      <c r="AN124" s="242" t="str">
        <f t="shared" si="91"/>
        <v/>
      </c>
      <c r="AO124" s="242">
        <f t="shared" si="92"/>
        <v>0</v>
      </c>
      <c r="AP124" s="242" t="str">
        <f t="shared" si="93"/>
        <v/>
      </c>
      <c r="AQ124" s="242" t="str">
        <f t="shared" si="94"/>
        <v/>
      </c>
      <c r="AR124" s="252" t="str">
        <f t="shared" si="95"/>
        <v>00</v>
      </c>
      <c r="AS124" s="252">
        <f t="shared" si="96"/>
        <v>0</v>
      </c>
      <c r="AT124" s="252">
        <f t="shared" si="121"/>
        <v>0</v>
      </c>
      <c r="AU124" s="252" t="str">
        <f t="shared" si="98"/>
        <v/>
      </c>
      <c r="AV124" s="252" t="str">
        <f t="shared" si="99"/>
        <v/>
      </c>
      <c r="AW124" s="252" t="str">
        <f t="shared" si="100"/>
        <v>0</v>
      </c>
      <c r="AX124" s="252" t="str">
        <f t="shared" si="101"/>
        <v/>
      </c>
      <c r="AY124" s="252" t="str">
        <f t="shared" si="102"/>
        <v/>
      </c>
      <c r="AZ124" s="252" t="str">
        <f t="shared" si="103"/>
        <v/>
      </c>
      <c r="BA124" s="252" t="str">
        <f t="shared" si="104"/>
        <v>0</v>
      </c>
      <c r="BB124" s="252">
        <f t="shared" si="105"/>
        <v>0</v>
      </c>
      <c r="BE124" s="307"/>
      <c r="BF124" s="308"/>
      <c r="BG124" s="315" t="str">
        <f t="shared" si="108"/>
        <v/>
      </c>
      <c r="BH124" s="314" t="str">
        <f t="shared" si="115"/>
        <v/>
      </c>
      <c r="BI124" s="313"/>
      <c r="BK124" s="302"/>
      <c r="BM124" s="302"/>
      <c r="BO124" s="302"/>
      <c r="BQ124" s="302"/>
    </row>
    <row r="125" spans="7:69" ht="15" customHeight="1">
      <c r="G125" s="119" t="str">
        <f>IF(女子種目選択!E125="","",IF(女子種目選択!E125="コンバインドA","80mハードル",IF(女子種目選択!E125="コンバインドB","走幅跳",女子種目選択!E125)))</f>
        <v/>
      </c>
      <c r="H125" s="111" t="str">
        <f t="shared" si="116"/>
        <v/>
      </c>
      <c r="I125" s="244"/>
      <c r="J125" s="226" t="str">
        <f t="shared" si="68"/>
        <v/>
      </c>
      <c r="K125" s="245"/>
      <c r="L125" s="228" t="str">
        <f t="shared" si="69"/>
        <v/>
      </c>
      <c r="M125" s="246"/>
      <c r="N125" s="242" t="str">
        <f t="shared" si="70"/>
        <v/>
      </c>
      <c r="O125" s="242">
        <f t="shared" si="71"/>
        <v>0</v>
      </c>
      <c r="P125" s="242" t="str">
        <f t="shared" si="72"/>
        <v/>
      </c>
      <c r="Q125" s="242">
        <f t="shared" si="73"/>
        <v>0</v>
      </c>
      <c r="R125" s="242" t="str">
        <f t="shared" si="74"/>
        <v/>
      </c>
      <c r="S125" s="242" t="str">
        <f t="shared" si="75"/>
        <v/>
      </c>
      <c r="T125" s="252" t="str">
        <f t="shared" si="76"/>
        <v>00</v>
      </c>
      <c r="U125" s="252">
        <f t="shared" si="77"/>
        <v>0</v>
      </c>
      <c r="V125" s="252">
        <f t="shared" si="120"/>
        <v>0</v>
      </c>
      <c r="W125" s="252" t="str">
        <f t="shared" si="79"/>
        <v/>
      </c>
      <c r="X125" s="252" t="str">
        <f t="shared" si="80"/>
        <v/>
      </c>
      <c r="Y125" s="252" t="str">
        <f t="shared" si="81"/>
        <v>0</v>
      </c>
      <c r="Z125" s="252" t="str">
        <f t="shared" si="82"/>
        <v/>
      </c>
      <c r="AA125" s="252" t="str">
        <f t="shared" si="83"/>
        <v/>
      </c>
      <c r="AB125" s="252" t="str">
        <f t="shared" si="84"/>
        <v/>
      </c>
      <c r="AC125" s="252" t="str">
        <f t="shared" si="85"/>
        <v>0</v>
      </c>
      <c r="AD125" s="252">
        <f t="shared" si="86"/>
        <v>0</v>
      </c>
      <c r="AE125" s="110" t="str">
        <f>IF(女子種目選択!E125="","",IF(女子種目選択!E125="コンバインドA","走高跳",IF(女子種目選択!E125="コンバインドB","ジャベリックボール投",女子種目選択!F125)))</f>
        <v/>
      </c>
      <c r="AG125" s="244"/>
      <c r="AH125" s="226" t="str">
        <f t="shared" si="87"/>
        <v/>
      </c>
      <c r="AI125" s="245"/>
      <c r="AJ125" s="228" t="str">
        <f t="shared" si="88"/>
        <v/>
      </c>
      <c r="AK125" s="246"/>
      <c r="AL125" s="242" t="str">
        <f t="shared" si="89"/>
        <v/>
      </c>
      <c r="AM125" s="242">
        <f t="shared" si="90"/>
        <v>0</v>
      </c>
      <c r="AN125" s="242" t="str">
        <f t="shared" si="91"/>
        <v/>
      </c>
      <c r="AO125" s="242">
        <f t="shared" si="92"/>
        <v>0</v>
      </c>
      <c r="AP125" s="242" t="str">
        <f t="shared" si="93"/>
        <v/>
      </c>
      <c r="AQ125" s="242" t="str">
        <f t="shared" si="94"/>
        <v/>
      </c>
      <c r="AR125" s="252" t="str">
        <f t="shared" si="95"/>
        <v>00</v>
      </c>
      <c r="AS125" s="252">
        <f t="shared" si="96"/>
        <v>0</v>
      </c>
      <c r="AT125" s="252">
        <f t="shared" si="121"/>
        <v>0</v>
      </c>
      <c r="AU125" s="252" t="str">
        <f t="shared" si="98"/>
        <v/>
      </c>
      <c r="AV125" s="252" t="str">
        <f t="shared" si="99"/>
        <v/>
      </c>
      <c r="AW125" s="252" t="str">
        <f t="shared" si="100"/>
        <v>0</v>
      </c>
      <c r="AX125" s="252" t="str">
        <f t="shared" si="101"/>
        <v/>
      </c>
      <c r="AY125" s="252" t="str">
        <f t="shared" si="102"/>
        <v/>
      </c>
      <c r="AZ125" s="252" t="str">
        <f t="shared" si="103"/>
        <v/>
      </c>
      <c r="BA125" s="252" t="str">
        <f t="shared" si="104"/>
        <v>0</v>
      </c>
      <c r="BB125" s="252">
        <f t="shared" si="105"/>
        <v>0</v>
      </c>
      <c r="BE125" s="307"/>
      <c r="BF125" s="308"/>
      <c r="BG125" s="315" t="str">
        <f t="shared" si="108"/>
        <v/>
      </c>
      <c r="BH125" s="314" t="str">
        <f t="shared" si="115"/>
        <v/>
      </c>
      <c r="BI125" s="313"/>
      <c r="BK125" s="302"/>
      <c r="BM125" s="302"/>
      <c r="BO125" s="302"/>
      <c r="BQ125" s="302"/>
    </row>
    <row r="126" spans="7:69" ht="15" customHeight="1">
      <c r="G126" s="119" t="str">
        <f>IF(女子種目選択!E126="","",IF(女子種目選択!E126="コンバインドA","80mハードル",IF(女子種目選択!E126="コンバインドB","走幅跳",女子種目選択!E126)))</f>
        <v/>
      </c>
      <c r="H126" s="111" t="str">
        <f t="shared" si="116"/>
        <v/>
      </c>
      <c r="I126" s="244"/>
      <c r="J126" s="226" t="str">
        <f t="shared" si="68"/>
        <v/>
      </c>
      <c r="K126" s="245"/>
      <c r="L126" s="228" t="str">
        <f t="shared" si="69"/>
        <v/>
      </c>
      <c r="M126" s="246"/>
      <c r="N126" s="242" t="str">
        <f t="shared" si="70"/>
        <v/>
      </c>
      <c r="O126" s="242">
        <f t="shared" si="71"/>
        <v>0</v>
      </c>
      <c r="P126" s="242" t="str">
        <f t="shared" si="72"/>
        <v/>
      </c>
      <c r="Q126" s="242">
        <f t="shared" si="73"/>
        <v>0</v>
      </c>
      <c r="R126" s="242" t="str">
        <f t="shared" si="74"/>
        <v/>
      </c>
      <c r="S126" s="242" t="str">
        <f t="shared" si="75"/>
        <v/>
      </c>
      <c r="T126" s="252" t="str">
        <f t="shared" si="76"/>
        <v>00</v>
      </c>
      <c r="U126" s="252">
        <f t="shared" si="77"/>
        <v>0</v>
      </c>
      <c r="V126" s="252">
        <f t="shared" si="120"/>
        <v>0</v>
      </c>
      <c r="W126" s="252" t="str">
        <f t="shared" si="79"/>
        <v/>
      </c>
      <c r="X126" s="252" t="str">
        <f t="shared" si="80"/>
        <v/>
      </c>
      <c r="Y126" s="252" t="str">
        <f t="shared" si="81"/>
        <v>0</v>
      </c>
      <c r="Z126" s="252" t="str">
        <f t="shared" si="82"/>
        <v/>
      </c>
      <c r="AA126" s="252" t="str">
        <f t="shared" si="83"/>
        <v/>
      </c>
      <c r="AB126" s="252" t="str">
        <f t="shared" si="84"/>
        <v/>
      </c>
      <c r="AC126" s="252" t="str">
        <f t="shared" si="85"/>
        <v>0</v>
      </c>
      <c r="AD126" s="252">
        <f t="shared" si="86"/>
        <v>0</v>
      </c>
      <c r="AE126" s="110" t="str">
        <f>IF(女子種目選択!E126="","",IF(女子種目選択!E126="コンバインドA","走高跳",IF(女子種目選択!E126="コンバインドB","ジャベリックボール投",女子種目選択!F126)))</f>
        <v/>
      </c>
      <c r="AG126" s="244"/>
      <c r="AH126" s="226" t="str">
        <f t="shared" si="87"/>
        <v/>
      </c>
      <c r="AI126" s="245"/>
      <c r="AJ126" s="228" t="str">
        <f t="shared" si="88"/>
        <v/>
      </c>
      <c r="AK126" s="246"/>
      <c r="AL126" s="242" t="str">
        <f t="shared" si="89"/>
        <v/>
      </c>
      <c r="AM126" s="242">
        <f t="shared" si="90"/>
        <v>0</v>
      </c>
      <c r="AN126" s="242" t="str">
        <f t="shared" si="91"/>
        <v/>
      </c>
      <c r="AO126" s="242">
        <f t="shared" si="92"/>
        <v>0</v>
      </c>
      <c r="AP126" s="242" t="str">
        <f t="shared" si="93"/>
        <v/>
      </c>
      <c r="AQ126" s="242" t="str">
        <f t="shared" si="94"/>
        <v/>
      </c>
      <c r="AR126" s="252" t="str">
        <f t="shared" si="95"/>
        <v>00</v>
      </c>
      <c r="AS126" s="252">
        <f t="shared" si="96"/>
        <v>0</v>
      </c>
      <c r="AT126" s="252">
        <f t="shared" si="121"/>
        <v>0</v>
      </c>
      <c r="AU126" s="252" t="str">
        <f t="shared" si="98"/>
        <v/>
      </c>
      <c r="AV126" s="252" t="str">
        <f t="shared" si="99"/>
        <v/>
      </c>
      <c r="AW126" s="252" t="str">
        <f t="shared" si="100"/>
        <v>0</v>
      </c>
      <c r="AX126" s="252" t="str">
        <f t="shared" si="101"/>
        <v/>
      </c>
      <c r="AY126" s="252" t="str">
        <f t="shared" si="102"/>
        <v/>
      </c>
      <c r="AZ126" s="252" t="str">
        <f t="shared" si="103"/>
        <v/>
      </c>
      <c r="BA126" s="252" t="str">
        <f t="shared" si="104"/>
        <v>0</v>
      </c>
      <c r="BB126" s="252">
        <f t="shared" si="105"/>
        <v>0</v>
      </c>
      <c r="BE126" s="307"/>
      <c r="BF126" s="308"/>
      <c r="BG126" s="315" t="str">
        <f t="shared" si="108"/>
        <v/>
      </c>
      <c r="BH126" s="314" t="str">
        <f t="shared" si="115"/>
        <v/>
      </c>
      <c r="BI126" s="313"/>
      <c r="BK126" s="302"/>
      <c r="BM126" s="302"/>
      <c r="BO126" s="302"/>
      <c r="BQ126" s="302"/>
    </row>
    <row r="127" spans="7:69" ht="15" customHeight="1">
      <c r="G127" s="119" t="str">
        <f>IF(女子種目選択!E127="","",IF(女子種目選択!E127="コンバインドA","80mハードル",IF(女子種目選択!E127="コンバインドB","走幅跳",女子種目選択!E127)))</f>
        <v/>
      </c>
      <c r="H127" s="111" t="str">
        <f t="shared" si="116"/>
        <v/>
      </c>
      <c r="I127" s="244"/>
      <c r="J127" s="226" t="str">
        <f t="shared" si="68"/>
        <v/>
      </c>
      <c r="K127" s="245"/>
      <c r="L127" s="228" t="str">
        <f t="shared" si="69"/>
        <v/>
      </c>
      <c r="M127" s="246"/>
      <c r="N127" s="242" t="str">
        <f t="shared" si="70"/>
        <v/>
      </c>
      <c r="O127" s="242">
        <f t="shared" si="71"/>
        <v>0</v>
      </c>
      <c r="P127" s="242" t="str">
        <f t="shared" si="72"/>
        <v/>
      </c>
      <c r="Q127" s="242">
        <f t="shared" si="73"/>
        <v>0</v>
      </c>
      <c r="R127" s="242" t="str">
        <f t="shared" si="74"/>
        <v/>
      </c>
      <c r="S127" s="242" t="str">
        <f t="shared" si="75"/>
        <v/>
      </c>
      <c r="T127" s="252" t="str">
        <f t="shared" si="76"/>
        <v>00</v>
      </c>
      <c r="U127" s="252">
        <f t="shared" si="77"/>
        <v>0</v>
      </c>
      <c r="V127" s="252">
        <f t="shared" si="120"/>
        <v>0</v>
      </c>
      <c r="W127" s="252" t="str">
        <f t="shared" si="79"/>
        <v/>
      </c>
      <c r="X127" s="252" t="str">
        <f t="shared" si="80"/>
        <v/>
      </c>
      <c r="Y127" s="252" t="str">
        <f t="shared" si="81"/>
        <v>0</v>
      </c>
      <c r="Z127" s="252" t="str">
        <f t="shared" si="82"/>
        <v/>
      </c>
      <c r="AA127" s="252" t="str">
        <f t="shared" si="83"/>
        <v/>
      </c>
      <c r="AB127" s="252" t="str">
        <f t="shared" si="84"/>
        <v/>
      </c>
      <c r="AC127" s="252" t="str">
        <f t="shared" si="85"/>
        <v>0</v>
      </c>
      <c r="AD127" s="252">
        <f t="shared" si="86"/>
        <v>0</v>
      </c>
      <c r="AE127" s="110" t="str">
        <f>IF(女子種目選択!E127="","",IF(女子種目選択!E127="コンバインドA","走高跳",IF(女子種目選択!E127="コンバインドB","ジャベリックボール投",女子種目選択!F127)))</f>
        <v/>
      </c>
      <c r="AG127" s="244"/>
      <c r="AH127" s="226" t="str">
        <f t="shared" si="87"/>
        <v/>
      </c>
      <c r="AI127" s="245"/>
      <c r="AJ127" s="228" t="str">
        <f t="shared" si="88"/>
        <v/>
      </c>
      <c r="AK127" s="246"/>
      <c r="AL127" s="242" t="str">
        <f t="shared" si="89"/>
        <v/>
      </c>
      <c r="AM127" s="242">
        <f t="shared" si="90"/>
        <v>0</v>
      </c>
      <c r="AN127" s="242" t="str">
        <f t="shared" si="91"/>
        <v/>
      </c>
      <c r="AO127" s="242">
        <f t="shared" si="92"/>
        <v>0</v>
      </c>
      <c r="AP127" s="242" t="str">
        <f t="shared" si="93"/>
        <v/>
      </c>
      <c r="AQ127" s="242" t="str">
        <f t="shared" si="94"/>
        <v/>
      </c>
      <c r="AR127" s="252" t="str">
        <f t="shared" si="95"/>
        <v>00</v>
      </c>
      <c r="AS127" s="252">
        <f t="shared" si="96"/>
        <v>0</v>
      </c>
      <c r="AT127" s="252">
        <f t="shared" si="121"/>
        <v>0</v>
      </c>
      <c r="AU127" s="252" t="str">
        <f t="shared" si="98"/>
        <v/>
      </c>
      <c r="AV127" s="252" t="str">
        <f t="shared" si="99"/>
        <v/>
      </c>
      <c r="AW127" s="252" t="str">
        <f t="shared" si="100"/>
        <v>0</v>
      </c>
      <c r="AX127" s="252" t="str">
        <f t="shared" si="101"/>
        <v/>
      </c>
      <c r="AY127" s="252" t="str">
        <f t="shared" si="102"/>
        <v/>
      </c>
      <c r="AZ127" s="252" t="str">
        <f t="shared" si="103"/>
        <v/>
      </c>
      <c r="BA127" s="252" t="str">
        <f t="shared" si="104"/>
        <v>0</v>
      </c>
      <c r="BB127" s="252">
        <f t="shared" si="105"/>
        <v>0</v>
      </c>
      <c r="BE127" s="307"/>
      <c r="BF127" s="308"/>
      <c r="BG127" s="315" t="str">
        <f t="shared" si="108"/>
        <v/>
      </c>
      <c r="BH127" s="314" t="str">
        <f t="shared" si="115"/>
        <v/>
      </c>
      <c r="BI127" s="313"/>
      <c r="BK127" s="302"/>
      <c r="BM127" s="302"/>
      <c r="BO127" s="302"/>
      <c r="BQ127" s="302"/>
    </row>
    <row r="128" spans="7:69" ht="15" customHeight="1">
      <c r="G128" s="119" t="str">
        <f>IF(女子種目選択!E128="","",IF(女子種目選択!E128="コンバインドA","80mハードル",IF(女子種目選択!E128="コンバインドB","走幅跳",女子種目選択!E128)))</f>
        <v/>
      </c>
      <c r="H128" s="111" t="str">
        <f t="shared" si="116"/>
        <v/>
      </c>
      <c r="I128" s="244"/>
      <c r="J128" s="226" t="str">
        <f t="shared" si="68"/>
        <v/>
      </c>
      <c r="K128" s="245"/>
      <c r="L128" s="228" t="str">
        <f t="shared" si="69"/>
        <v/>
      </c>
      <c r="M128" s="246"/>
      <c r="N128" s="242" t="str">
        <f t="shared" si="70"/>
        <v/>
      </c>
      <c r="O128" s="242">
        <f t="shared" si="71"/>
        <v>0</v>
      </c>
      <c r="P128" s="242" t="str">
        <f t="shared" si="72"/>
        <v/>
      </c>
      <c r="Q128" s="242">
        <f t="shared" si="73"/>
        <v>0</v>
      </c>
      <c r="R128" s="242" t="str">
        <f t="shared" si="74"/>
        <v/>
      </c>
      <c r="S128" s="242" t="str">
        <f t="shared" si="75"/>
        <v/>
      </c>
      <c r="T128" s="252" t="str">
        <f t="shared" si="76"/>
        <v>00</v>
      </c>
      <c r="U128" s="252">
        <f t="shared" si="77"/>
        <v>0</v>
      </c>
      <c r="V128" s="252">
        <f t="shared" si="120"/>
        <v>0</v>
      </c>
      <c r="W128" s="252" t="str">
        <f t="shared" si="79"/>
        <v/>
      </c>
      <c r="X128" s="252" t="str">
        <f t="shared" si="80"/>
        <v/>
      </c>
      <c r="Y128" s="252" t="str">
        <f t="shared" si="81"/>
        <v>0</v>
      </c>
      <c r="Z128" s="252" t="str">
        <f t="shared" si="82"/>
        <v/>
      </c>
      <c r="AA128" s="252" t="str">
        <f t="shared" si="83"/>
        <v/>
      </c>
      <c r="AB128" s="252" t="str">
        <f t="shared" si="84"/>
        <v/>
      </c>
      <c r="AC128" s="252" t="str">
        <f t="shared" si="85"/>
        <v>0</v>
      </c>
      <c r="AD128" s="252">
        <f t="shared" si="86"/>
        <v>0</v>
      </c>
      <c r="AE128" s="110" t="str">
        <f>IF(女子種目選択!E128="","",IF(女子種目選択!E128="コンバインドA","走高跳",IF(女子種目選択!E128="コンバインドB","ジャベリックボール投",女子種目選択!F128)))</f>
        <v/>
      </c>
      <c r="AG128" s="244"/>
      <c r="AH128" s="226" t="str">
        <f t="shared" si="87"/>
        <v/>
      </c>
      <c r="AI128" s="245"/>
      <c r="AJ128" s="228" t="str">
        <f t="shared" si="88"/>
        <v/>
      </c>
      <c r="AK128" s="246"/>
      <c r="AL128" s="242" t="str">
        <f t="shared" si="89"/>
        <v/>
      </c>
      <c r="AM128" s="242">
        <f t="shared" si="90"/>
        <v>0</v>
      </c>
      <c r="AN128" s="242" t="str">
        <f t="shared" si="91"/>
        <v/>
      </c>
      <c r="AO128" s="242">
        <f t="shared" si="92"/>
        <v>0</v>
      </c>
      <c r="AP128" s="242" t="str">
        <f t="shared" si="93"/>
        <v/>
      </c>
      <c r="AQ128" s="242" t="str">
        <f t="shared" si="94"/>
        <v/>
      </c>
      <c r="AR128" s="252" t="str">
        <f t="shared" si="95"/>
        <v>00</v>
      </c>
      <c r="AS128" s="252">
        <f t="shared" si="96"/>
        <v>0</v>
      </c>
      <c r="AT128" s="252">
        <f t="shared" si="121"/>
        <v>0</v>
      </c>
      <c r="AU128" s="252" t="str">
        <f t="shared" si="98"/>
        <v/>
      </c>
      <c r="AV128" s="252" t="str">
        <f t="shared" si="99"/>
        <v/>
      </c>
      <c r="AW128" s="252" t="str">
        <f t="shared" si="100"/>
        <v>0</v>
      </c>
      <c r="AX128" s="252" t="str">
        <f t="shared" si="101"/>
        <v/>
      </c>
      <c r="AY128" s="252" t="str">
        <f t="shared" si="102"/>
        <v/>
      </c>
      <c r="AZ128" s="252" t="str">
        <f t="shared" si="103"/>
        <v/>
      </c>
      <c r="BA128" s="252" t="str">
        <f t="shared" si="104"/>
        <v>0</v>
      </c>
      <c r="BB128" s="252">
        <f t="shared" si="105"/>
        <v>0</v>
      </c>
      <c r="BE128" s="307"/>
      <c r="BF128" s="308"/>
      <c r="BG128" s="315" t="str">
        <f t="shared" si="108"/>
        <v/>
      </c>
      <c r="BH128" s="314" t="str">
        <f t="shared" si="115"/>
        <v/>
      </c>
      <c r="BI128" s="313"/>
      <c r="BK128" s="302"/>
      <c r="BM128" s="302"/>
      <c r="BO128" s="302"/>
      <c r="BQ128" s="302"/>
    </row>
    <row r="129" spans="7:69" ht="15" customHeight="1">
      <c r="G129" s="119" t="str">
        <f>IF(女子種目選択!E129="","",IF(女子種目選択!E129="コンバインドA","80mハードル",IF(女子種目選択!E129="コンバインドB","走幅跳",女子種目選択!E129)))</f>
        <v/>
      </c>
      <c r="H129" s="111" t="str">
        <f t="shared" si="116"/>
        <v/>
      </c>
      <c r="I129" s="244"/>
      <c r="J129" s="226" t="str">
        <f t="shared" si="68"/>
        <v/>
      </c>
      <c r="K129" s="245"/>
      <c r="L129" s="228" t="str">
        <f t="shared" si="69"/>
        <v/>
      </c>
      <c r="M129" s="246"/>
      <c r="N129" s="242" t="str">
        <f t="shared" si="70"/>
        <v/>
      </c>
      <c r="O129" s="242">
        <f t="shared" si="71"/>
        <v>0</v>
      </c>
      <c r="P129" s="242" t="str">
        <f t="shared" si="72"/>
        <v/>
      </c>
      <c r="Q129" s="242">
        <f t="shared" si="73"/>
        <v>0</v>
      </c>
      <c r="R129" s="242" t="str">
        <f t="shared" si="74"/>
        <v/>
      </c>
      <c r="S129" s="242" t="str">
        <f t="shared" si="75"/>
        <v/>
      </c>
      <c r="T129" s="252" t="str">
        <f t="shared" si="76"/>
        <v>00</v>
      </c>
      <c r="U129" s="252">
        <f t="shared" si="77"/>
        <v>0</v>
      </c>
      <c r="V129" s="252">
        <f t="shared" si="120"/>
        <v>0</v>
      </c>
      <c r="W129" s="252" t="str">
        <f t="shared" si="79"/>
        <v/>
      </c>
      <c r="X129" s="252" t="str">
        <f t="shared" si="80"/>
        <v/>
      </c>
      <c r="Y129" s="252" t="str">
        <f t="shared" si="81"/>
        <v>0</v>
      </c>
      <c r="Z129" s="252" t="str">
        <f t="shared" si="82"/>
        <v/>
      </c>
      <c r="AA129" s="252" t="str">
        <f t="shared" si="83"/>
        <v/>
      </c>
      <c r="AB129" s="252" t="str">
        <f t="shared" si="84"/>
        <v/>
      </c>
      <c r="AC129" s="252" t="str">
        <f t="shared" si="85"/>
        <v>0</v>
      </c>
      <c r="AD129" s="252">
        <f t="shared" si="86"/>
        <v>0</v>
      </c>
      <c r="AE129" s="110" t="str">
        <f>IF(女子種目選択!E129="","",IF(女子種目選択!E129="コンバインドA","走高跳",IF(女子種目選択!E129="コンバインドB","ジャベリックボール投",女子種目選択!F129)))</f>
        <v/>
      </c>
      <c r="AG129" s="244"/>
      <c r="AH129" s="226" t="str">
        <f t="shared" si="87"/>
        <v/>
      </c>
      <c r="AI129" s="245"/>
      <c r="AJ129" s="228" t="str">
        <f t="shared" si="88"/>
        <v/>
      </c>
      <c r="AK129" s="246"/>
      <c r="AL129" s="242" t="str">
        <f t="shared" si="89"/>
        <v/>
      </c>
      <c r="AM129" s="242">
        <f t="shared" si="90"/>
        <v>0</v>
      </c>
      <c r="AN129" s="242" t="str">
        <f t="shared" si="91"/>
        <v/>
      </c>
      <c r="AO129" s="242">
        <f t="shared" si="92"/>
        <v>0</v>
      </c>
      <c r="AP129" s="242" t="str">
        <f t="shared" si="93"/>
        <v/>
      </c>
      <c r="AQ129" s="242" t="str">
        <f t="shared" si="94"/>
        <v/>
      </c>
      <c r="AR129" s="252" t="str">
        <f t="shared" si="95"/>
        <v>00</v>
      </c>
      <c r="AS129" s="252">
        <f t="shared" si="96"/>
        <v>0</v>
      </c>
      <c r="AT129" s="252">
        <f t="shared" si="121"/>
        <v>0</v>
      </c>
      <c r="AU129" s="252" t="str">
        <f t="shared" si="98"/>
        <v/>
      </c>
      <c r="AV129" s="252" t="str">
        <f t="shared" si="99"/>
        <v/>
      </c>
      <c r="AW129" s="252" t="str">
        <f t="shared" si="100"/>
        <v>0</v>
      </c>
      <c r="AX129" s="252" t="str">
        <f t="shared" si="101"/>
        <v/>
      </c>
      <c r="AY129" s="252" t="str">
        <f t="shared" si="102"/>
        <v/>
      </c>
      <c r="AZ129" s="252" t="str">
        <f t="shared" si="103"/>
        <v/>
      </c>
      <c r="BA129" s="252" t="str">
        <f t="shared" si="104"/>
        <v>0</v>
      </c>
      <c r="BB129" s="252">
        <f t="shared" si="105"/>
        <v>0</v>
      </c>
      <c r="BE129" s="307"/>
      <c r="BF129" s="308"/>
      <c r="BG129" s="315" t="str">
        <f t="shared" si="108"/>
        <v/>
      </c>
      <c r="BH129" s="314" t="str">
        <f t="shared" si="115"/>
        <v/>
      </c>
      <c r="BI129" s="313"/>
      <c r="BK129" s="302"/>
      <c r="BM129" s="302"/>
      <c r="BO129" s="302"/>
      <c r="BQ129" s="302"/>
    </row>
    <row r="130" spans="7:69" ht="15" customHeight="1">
      <c r="G130" s="119" t="str">
        <f>IF(女子種目選択!E130="","",IF(女子種目選択!E130="コンバインドA","80mハードル",IF(女子種目選択!E130="コンバインドB","走幅跳",女子種目選択!E130)))</f>
        <v/>
      </c>
      <c r="H130" s="111" t="str">
        <f t="shared" si="116"/>
        <v/>
      </c>
      <c r="I130" s="244"/>
      <c r="J130" s="226" t="str">
        <f t="shared" si="68"/>
        <v/>
      </c>
      <c r="K130" s="245"/>
      <c r="L130" s="228" t="str">
        <f t="shared" si="69"/>
        <v/>
      </c>
      <c r="M130" s="246"/>
      <c r="N130" s="242" t="str">
        <f t="shared" si="70"/>
        <v/>
      </c>
      <c r="O130" s="242">
        <f t="shared" si="71"/>
        <v>0</v>
      </c>
      <c r="P130" s="242" t="str">
        <f t="shared" si="72"/>
        <v/>
      </c>
      <c r="Q130" s="242">
        <f t="shared" si="73"/>
        <v>0</v>
      </c>
      <c r="R130" s="242" t="str">
        <f t="shared" si="74"/>
        <v/>
      </c>
      <c r="S130" s="242" t="str">
        <f t="shared" si="75"/>
        <v/>
      </c>
      <c r="T130" s="252" t="str">
        <f t="shared" si="76"/>
        <v>00</v>
      </c>
      <c r="U130" s="252">
        <f t="shared" si="77"/>
        <v>0</v>
      </c>
      <c r="V130" s="252">
        <f t="shared" si="120"/>
        <v>0</v>
      </c>
      <c r="W130" s="252" t="str">
        <f t="shared" si="79"/>
        <v/>
      </c>
      <c r="X130" s="252" t="str">
        <f t="shared" si="80"/>
        <v/>
      </c>
      <c r="Y130" s="252" t="str">
        <f t="shared" si="81"/>
        <v>0</v>
      </c>
      <c r="Z130" s="252" t="str">
        <f t="shared" si="82"/>
        <v/>
      </c>
      <c r="AA130" s="252" t="str">
        <f t="shared" si="83"/>
        <v/>
      </c>
      <c r="AB130" s="252" t="str">
        <f t="shared" si="84"/>
        <v/>
      </c>
      <c r="AC130" s="252" t="str">
        <f t="shared" si="85"/>
        <v>0</v>
      </c>
      <c r="AD130" s="252">
        <f t="shared" si="86"/>
        <v>0</v>
      </c>
      <c r="AE130" s="110" t="str">
        <f>IF(女子種目選択!E130="","",IF(女子種目選択!E130="コンバインドA","走高跳",IF(女子種目選択!E130="コンバインドB","ジャベリックボール投",女子種目選択!F130)))</f>
        <v/>
      </c>
      <c r="AG130" s="244"/>
      <c r="AH130" s="226" t="str">
        <f t="shared" si="87"/>
        <v/>
      </c>
      <c r="AI130" s="245"/>
      <c r="AJ130" s="228" t="str">
        <f t="shared" si="88"/>
        <v/>
      </c>
      <c r="AK130" s="246"/>
      <c r="AL130" s="242" t="str">
        <f t="shared" si="89"/>
        <v/>
      </c>
      <c r="AM130" s="242">
        <f t="shared" si="90"/>
        <v>0</v>
      </c>
      <c r="AN130" s="242" t="str">
        <f t="shared" si="91"/>
        <v/>
      </c>
      <c r="AO130" s="242">
        <f t="shared" si="92"/>
        <v>0</v>
      </c>
      <c r="AP130" s="242" t="str">
        <f t="shared" si="93"/>
        <v/>
      </c>
      <c r="AQ130" s="242" t="str">
        <f t="shared" si="94"/>
        <v/>
      </c>
      <c r="AR130" s="252" t="str">
        <f t="shared" si="95"/>
        <v>00</v>
      </c>
      <c r="AS130" s="252">
        <f t="shared" si="96"/>
        <v>0</v>
      </c>
      <c r="AT130" s="252">
        <f t="shared" si="121"/>
        <v>0</v>
      </c>
      <c r="AU130" s="252" t="str">
        <f t="shared" si="98"/>
        <v/>
      </c>
      <c r="AV130" s="252" t="str">
        <f t="shared" si="99"/>
        <v/>
      </c>
      <c r="AW130" s="252" t="str">
        <f t="shared" si="100"/>
        <v>0</v>
      </c>
      <c r="AX130" s="252" t="str">
        <f t="shared" si="101"/>
        <v/>
      </c>
      <c r="AY130" s="252" t="str">
        <f t="shared" si="102"/>
        <v/>
      </c>
      <c r="AZ130" s="252" t="str">
        <f t="shared" si="103"/>
        <v/>
      </c>
      <c r="BA130" s="252" t="str">
        <f t="shared" si="104"/>
        <v>0</v>
      </c>
      <c r="BB130" s="252">
        <f t="shared" si="105"/>
        <v>0</v>
      </c>
      <c r="BE130" s="307"/>
      <c r="BF130" s="308"/>
      <c r="BG130" s="315" t="str">
        <f t="shared" si="108"/>
        <v/>
      </c>
      <c r="BH130" s="314" t="str">
        <f t="shared" si="115"/>
        <v/>
      </c>
      <c r="BI130" s="313"/>
      <c r="BK130" s="302"/>
      <c r="BM130" s="302"/>
      <c r="BO130" s="302"/>
      <c r="BQ130" s="302"/>
    </row>
    <row r="131" spans="7:69" ht="15" customHeight="1">
      <c r="G131" s="119" t="str">
        <f>IF(女子種目選択!E131="","",IF(女子種目選択!E131="コンバインドA","80mハードル",IF(女子種目選択!E131="コンバインドB","走幅跳",女子種目選択!E131)))</f>
        <v/>
      </c>
      <c r="H131" s="111" t="str">
        <f t="shared" si="116"/>
        <v/>
      </c>
      <c r="I131" s="244"/>
      <c r="J131" s="226" t="str">
        <f t="shared" si="68"/>
        <v/>
      </c>
      <c r="K131" s="245"/>
      <c r="L131" s="228" t="str">
        <f t="shared" si="69"/>
        <v/>
      </c>
      <c r="M131" s="246"/>
      <c r="N131" s="242" t="str">
        <f t="shared" si="70"/>
        <v/>
      </c>
      <c r="O131" s="242">
        <f t="shared" si="71"/>
        <v>0</v>
      </c>
      <c r="P131" s="242" t="str">
        <f t="shared" si="72"/>
        <v/>
      </c>
      <c r="Q131" s="242">
        <f t="shared" si="73"/>
        <v>0</v>
      </c>
      <c r="R131" s="242" t="str">
        <f t="shared" si="74"/>
        <v/>
      </c>
      <c r="S131" s="242" t="str">
        <f t="shared" si="75"/>
        <v/>
      </c>
      <c r="T131" s="252" t="str">
        <f t="shared" si="76"/>
        <v>00</v>
      </c>
      <c r="U131" s="252">
        <f t="shared" si="77"/>
        <v>0</v>
      </c>
      <c r="V131" s="252">
        <f t="shared" si="120"/>
        <v>0</v>
      </c>
      <c r="W131" s="252" t="str">
        <f t="shared" si="79"/>
        <v/>
      </c>
      <c r="X131" s="252" t="str">
        <f t="shared" si="80"/>
        <v/>
      </c>
      <c r="Y131" s="252" t="str">
        <f t="shared" si="81"/>
        <v>0</v>
      </c>
      <c r="Z131" s="252" t="str">
        <f t="shared" si="82"/>
        <v/>
      </c>
      <c r="AA131" s="252" t="str">
        <f t="shared" si="83"/>
        <v/>
      </c>
      <c r="AB131" s="252" t="str">
        <f t="shared" si="84"/>
        <v/>
      </c>
      <c r="AC131" s="252" t="str">
        <f t="shared" si="85"/>
        <v>0</v>
      </c>
      <c r="AD131" s="252">
        <f t="shared" si="86"/>
        <v>0</v>
      </c>
      <c r="AE131" s="110" t="str">
        <f>IF(女子種目選択!E131="","",IF(女子種目選択!E131="コンバインドA","走高跳",IF(女子種目選択!E131="コンバインドB","ジャベリックボール投",女子種目選択!F131)))</f>
        <v/>
      </c>
      <c r="AG131" s="244"/>
      <c r="AH131" s="226" t="str">
        <f t="shared" si="87"/>
        <v/>
      </c>
      <c r="AI131" s="245"/>
      <c r="AJ131" s="228" t="str">
        <f t="shared" si="88"/>
        <v/>
      </c>
      <c r="AK131" s="246"/>
      <c r="AL131" s="242" t="str">
        <f t="shared" si="89"/>
        <v/>
      </c>
      <c r="AM131" s="242">
        <f t="shared" si="90"/>
        <v>0</v>
      </c>
      <c r="AN131" s="242" t="str">
        <f t="shared" si="91"/>
        <v/>
      </c>
      <c r="AO131" s="242">
        <f t="shared" si="92"/>
        <v>0</v>
      </c>
      <c r="AP131" s="242" t="str">
        <f t="shared" si="93"/>
        <v/>
      </c>
      <c r="AQ131" s="242" t="str">
        <f t="shared" si="94"/>
        <v/>
      </c>
      <c r="AR131" s="252" t="str">
        <f t="shared" si="95"/>
        <v>00</v>
      </c>
      <c r="AS131" s="252">
        <f t="shared" si="96"/>
        <v>0</v>
      </c>
      <c r="AT131" s="252">
        <f t="shared" si="121"/>
        <v>0</v>
      </c>
      <c r="AU131" s="252" t="str">
        <f t="shared" si="98"/>
        <v/>
      </c>
      <c r="AV131" s="252" t="str">
        <f t="shared" si="99"/>
        <v/>
      </c>
      <c r="AW131" s="252" t="str">
        <f t="shared" si="100"/>
        <v>0</v>
      </c>
      <c r="AX131" s="252" t="str">
        <f t="shared" si="101"/>
        <v/>
      </c>
      <c r="AY131" s="252" t="str">
        <f t="shared" si="102"/>
        <v/>
      </c>
      <c r="AZ131" s="252" t="str">
        <f t="shared" si="103"/>
        <v/>
      </c>
      <c r="BA131" s="252" t="str">
        <f t="shared" si="104"/>
        <v>0</v>
      </c>
      <c r="BB131" s="252">
        <f t="shared" si="105"/>
        <v>0</v>
      </c>
      <c r="BE131" s="307"/>
      <c r="BF131" s="308"/>
      <c r="BG131" s="315" t="str">
        <f t="shared" si="108"/>
        <v/>
      </c>
      <c r="BH131" s="314" t="str">
        <f t="shared" si="115"/>
        <v/>
      </c>
      <c r="BI131" s="313"/>
      <c r="BK131" s="302"/>
      <c r="BM131" s="302"/>
      <c r="BO131" s="302"/>
      <c r="BQ131" s="302"/>
    </row>
    <row r="132" spans="7:69" ht="15" customHeight="1">
      <c r="G132" s="119" t="str">
        <f>IF(女子種目選択!E132="","",IF(女子種目選択!E132="コンバインドA","80mハードル",IF(女子種目選択!E132="コンバインドB","走幅跳",女子種目選択!E132)))</f>
        <v/>
      </c>
      <c r="H132" s="111" t="str">
        <f t="shared" ref="H132:H163" si="122">IF(G132="","",IF(G132="80mハードル","t1",IF(G132="走幅跳","m",VLOOKUP(G132,コード２,3,FALSE))))</f>
        <v/>
      </c>
      <c r="I132" s="244"/>
      <c r="J132" s="226" t="str">
        <f t="shared" si="68"/>
        <v/>
      </c>
      <c r="K132" s="245"/>
      <c r="L132" s="228" t="str">
        <f t="shared" si="69"/>
        <v/>
      </c>
      <c r="M132" s="246"/>
      <c r="N132" s="242" t="str">
        <f t="shared" si="70"/>
        <v/>
      </c>
      <c r="O132" s="242">
        <f t="shared" si="71"/>
        <v>0</v>
      </c>
      <c r="P132" s="242" t="str">
        <f t="shared" si="72"/>
        <v/>
      </c>
      <c r="Q132" s="242">
        <f t="shared" si="73"/>
        <v>0</v>
      </c>
      <c r="R132" s="242" t="str">
        <f t="shared" si="74"/>
        <v/>
      </c>
      <c r="S132" s="242" t="str">
        <f t="shared" si="75"/>
        <v/>
      </c>
      <c r="T132" s="252" t="str">
        <f t="shared" si="76"/>
        <v>00</v>
      </c>
      <c r="U132" s="252">
        <f t="shared" si="77"/>
        <v>0</v>
      </c>
      <c r="V132" s="252">
        <f t="shared" si="120"/>
        <v>0</v>
      </c>
      <c r="W132" s="252" t="str">
        <f t="shared" si="79"/>
        <v/>
      </c>
      <c r="X132" s="252" t="str">
        <f t="shared" si="80"/>
        <v/>
      </c>
      <c r="Y132" s="252" t="str">
        <f t="shared" si="81"/>
        <v>0</v>
      </c>
      <c r="Z132" s="252" t="str">
        <f t="shared" si="82"/>
        <v/>
      </c>
      <c r="AA132" s="252" t="str">
        <f t="shared" si="83"/>
        <v/>
      </c>
      <c r="AB132" s="252" t="str">
        <f t="shared" si="84"/>
        <v/>
      </c>
      <c r="AC132" s="252" t="str">
        <f t="shared" si="85"/>
        <v>0</v>
      </c>
      <c r="AD132" s="252">
        <f t="shared" si="86"/>
        <v>0</v>
      </c>
      <c r="AE132" s="110" t="str">
        <f>IF(女子種目選択!E132="","",IF(女子種目選択!E132="コンバインドA","走高跳",IF(女子種目選択!E132="コンバインドB","ジャベリックボール投",女子種目選択!F132)))</f>
        <v/>
      </c>
      <c r="AG132" s="244"/>
      <c r="AH132" s="226" t="str">
        <f t="shared" si="87"/>
        <v/>
      </c>
      <c r="AI132" s="245"/>
      <c r="AJ132" s="228" t="str">
        <f t="shared" si="88"/>
        <v/>
      </c>
      <c r="AK132" s="246"/>
      <c r="AL132" s="242" t="str">
        <f t="shared" si="89"/>
        <v/>
      </c>
      <c r="AM132" s="242">
        <f t="shared" si="90"/>
        <v>0</v>
      </c>
      <c r="AN132" s="242" t="str">
        <f t="shared" si="91"/>
        <v/>
      </c>
      <c r="AO132" s="242">
        <f t="shared" si="92"/>
        <v>0</v>
      </c>
      <c r="AP132" s="242" t="str">
        <f t="shared" si="93"/>
        <v/>
      </c>
      <c r="AQ132" s="242" t="str">
        <f t="shared" si="94"/>
        <v/>
      </c>
      <c r="AR132" s="252" t="str">
        <f t="shared" si="95"/>
        <v>00</v>
      </c>
      <c r="AS132" s="252">
        <f t="shared" si="96"/>
        <v>0</v>
      </c>
      <c r="AT132" s="252">
        <f t="shared" si="121"/>
        <v>0</v>
      </c>
      <c r="AU132" s="252" t="str">
        <f t="shared" si="98"/>
        <v/>
      </c>
      <c r="AV132" s="252" t="str">
        <f t="shared" si="99"/>
        <v/>
      </c>
      <c r="AW132" s="252" t="str">
        <f t="shared" si="100"/>
        <v>0</v>
      </c>
      <c r="AX132" s="252" t="str">
        <f t="shared" si="101"/>
        <v/>
      </c>
      <c r="AY132" s="252" t="str">
        <f t="shared" si="102"/>
        <v/>
      </c>
      <c r="AZ132" s="252" t="str">
        <f t="shared" si="103"/>
        <v/>
      </c>
      <c r="BA132" s="252" t="str">
        <f t="shared" si="104"/>
        <v>0</v>
      </c>
      <c r="BB132" s="252">
        <f t="shared" si="105"/>
        <v>0</v>
      </c>
      <c r="BE132" s="307"/>
      <c r="BF132" s="308"/>
      <c r="BG132" s="315" t="str">
        <f t="shared" si="108"/>
        <v/>
      </c>
      <c r="BH132" s="314" t="str">
        <f t="shared" si="115"/>
        <v/>
      </c>
      <c r="BI132" s="313"/>
      <c r="BK132" s="302"/>
      <c r="BM132" s="302"/>
      <c r="BO132" s="302"/>
      <c r="BQ132" s="302"/>
    </row>
    <row r="133" spans="7:69" ht="15" customHeight="1">
      <c r="G133" s="119" t="str">
        <f>IF(女子種目選択!E133="","",IF(女子種目選択!E133="コンバインドA","80mハードル",IF(女子種目選択!E133="コンバインドB","走幅跳",女子種目選択!E133)))</f>
        <v/>
      </c>
      <c r="H133" s="111" t="str">
        <f t="shared" si="122"/>
        <v/>
      </c>
      <c r="I133" s="244"/>
      <c r="J133" s="226" t="str">
        <f t="shared" ref="J133:J196" si="123">IF($B133="","",IF(H133="","",IF(H133="p","点",IF(H133="t1","",IF(H133="t2","分","m")))))</f>
        <v/>
      </c>
      <c r="K133" s="245"/>
      <c r="L133" s="228" t="str">
        <f t="shared" ref="L133:L196" si="124">IF($B133="","",IF(H133="","",IF(H133="p","",IF(H133="t1","秒",IF(H133="t2","秒","cm")))))</f>
        <v/>
      </c>
      <c r="M133" s="246"/>
      <c r="N133" s="242" t="str">
        <f t="shared" ref="N133:N196" si="125">IF($B133="","",LEN(I133))</f>
        <v/>
      </c>
      <c r="O133" s="242">
        <f t="shared" ref="O133:O196" si="126">IF(P133=1,CONCATENATE(T$3,I133),I133)</f>
        <v>0</v>
      </c>
      <c r="P133" s="242" t="str">
        <f t="shared" ref="P133:P196" si="127">IF($B133="","",LEN(K133))</f>
        <v/>
      </c>
      <c r="Q133" s="242">
        <f t="shared" ref="Q133:Q196" si="128">IF(P133=1,CONCATENATE(T$3,K133),K133)</f>
        <v>0</v>
      </c>
      <c r="R133" s="242" t="str">
        <f t="shared" ref="R133:R196" si="129">IF($B133="","",LEN(M133))</f>
        <v/>
      </c>
      <c r="S133" s="242" t="str">
        <f t="shared" ref="S133:S196" si="130">IF($B133="","",IF(H133="m","",IF(H133="p","",(IF(R133=1,M133*10,M133)))))</f>
        <v/>
      </c>
      <c r="T133" s="252" t="str">
        <f t="shared" ref="T133:T196" si="131">CONCATENATE(O133,Q133,S133)</f>
        <v>00</v>
      </c>
      <c r="U133" s="252">
        <f t="shared" ref="U133:U196" si="132">T133*1</f>
        <v>0</v>
      </c>
      <c r="V133" s="252">
        <f t="shared" ref="V133:V196" si="133">O133*1</f>
        <v>0</v>
      </c>
      <c r="W133" s="252" t="str">
        <f t="shared" ref="W133:W196" si="134">IF(V133=0,"",V133)</f>
        <v/>
      </c>
      <c r="X133" s="252" t="str">
        <f t="shared" ref="X133:X196" si="135">IF(V133=0,"",IF(H133="t1",".",IF(H133="t2",".",IF(H133="p","点","m"))))</f>
        <v/>
      </c>
      <c r="Y133" s="252" t="str">
        <f t="shared" ref="Y133:Y196" si="136">IF(Q133="","",ASC(Q133))</f>
        <v>0</v>
      </c>
      <c r="Z133" s="252" t="str">
        <f t="shared" ref="Z133:Z196" si="137">IF(H133="t1",".",IF(H133="t2",".",""))</f>
        <v/>
      </c>
      <c r="AA133" s="252" t="str">
        <f t="shared" ref="AA133:AA196" si="138">IF(S133="","",ASC(S133))</f>
        <v/>
      </c>
      <c r="AB133" s="252" t="str">
        <f t="shared" ref="AB133:AB196" si="139">IF(X133="m","",IF(V133=0,"","0"))</f>
        <v/>
      </c>
      <c r="AC133" s="252" t="str">
        <f t="shared" ref="AC133:AC196" si="140">IF(X133="点",W133,CONCATENATE(W133,X133,Y133,Z133,AA133,AB133))</f>
        <v>0</v>
      </c>
      <c r="AD133" s="252">
        <f t="shared" ref="AD133:AD196" si="141">IF(V133=0,AC133*1,AC133)</f>
        <v>0</v>
      </c>
      <c r="AE133" s="110" t="str">
        <f>IF(女子種目選択!E133="","",IF(女子種目選択!E133="コンバインドA","走高跳",IF(女子種目選択!E133="コンバインドB","ジャベリックボール投",女子種目選択!F133)))</f>
        <v/>
      </c>
      <c r="AG133" s="244"/>
      <c r="AH133" s="226" t="str">
        <f t="shared" ref="AH133:AH196" si="142">IF($B133="","",IF(AF133="","",IF(AF133="p","点",IF(AF133="t1","",IF(AF133="t2","分","m")))))</f>
        <v/>
      </c>
      <c r="AI133" s="245"/>
      <c r="AJ133" s="228" t="str">
        <f t="shared" ref="AJ133:AJ196" si="143">IF($B133="","",IF(AF133="","",IF(AF133="p","",IF(AF133="t1","秒",IF(AF133="t2","秒","cm")))))</f>
        <v/>
      </c>
      <c r="AK133" s="246"/>
      <c r="AL133" s="242" t="str">
        <f t="shared" ref="AL133:AL196" si="144">IF($B133="","",LEN(AG133))</f>
        <v/>
      </c>
      <c r="AM133" s="242">
        <f t="shared" ref="AM133:AM196" si="145">IF(AN133=1,CONCATENATE(AR$3,AG133),AG133)</f>
        <v>0</v>
      </c>
      <c r="AN133" s="242" t="str">
        <f t="shared" ref="AN133:AN196" si="146">IF($B133="","",LEN(AI133))</f>
        <v/>
      </c>
      <c r="AO133" s="242">
        <f t="shared" ref="AO133:AO196" si="147">IF(AN133=1,CONCATENATE(AR$3,AI133),AI133)</f>
        <v>0</v>
      </c>
      <c r="AP133" s="242" t="str">
        <f t="shared" ref="AP133:AP196" si="148">IF($B133="","",LEN(AK133))</f>
        <v/>
      </c>
      <c r="AQ133" s="242" t="str">
        <f t="shared" ref="AQ133:AQ196" si="149">IF($B133="","",IF(AF133="m","",IF(AF133="p","",(IF(AP133=1,AK133*10,AK133)))))</f>
        <v/>
      </c>
      <c r="AR133" s="252" t="str">
        <f t="shared" ref="AR133:AR196" si="150">CONCATENATE(AM133,AO133,AQ133)</f>
        <v>00</v>
      </c>
      <c r="AS133" s="252">
        <f t="shared" ref="AS133:AS196" si="151">AR133*1</f>
        <v>0</v>
      </c>
      <c r="AT133" s="252">
        <f t="shared" ref="AT133:AT196" si="152">AM133*1</f>
        <v>0</v>
      </c>
      <c r="AU133" s="252" t="str">
        <f t="shared" ref="AU133:AU196" si="153">IF(AT133=0,"",AT133)</f>
        <v/>
      </c>
      <c r="AV133" s="252" t="str">
        <f t="shared" ref="AV133:AV196" si="154">IF(AT133=0,"",IF(AF133="t1",".",IF(AF133="t2",".",IF(AF133="p","点","m"))))</f>
        <v/>
      </c>
      <c r="AW133" s="252" t="str">
        <f t="shared" ref="AW133:AW196" si="155">IF(AO133="","",ASC(AO133))</f>
        <v>0</v>
      </c>
      <c r="AX133" s="252" t="str">
        <f t="shared" ref="AX133:AX196" si="156">IF(AF133="t1",".",IF(AF133="t2",".",""))</f>
        <v/>
      </c>
      <c r="AY133" s="252" t="str">
        <f t="shared" ref="AY133:AY196" si="157">IF(AQ133="","",ASC(AQ133))</f>
        <v/>
      </c>
      <c r="AZ133" s="252" t="str">
        <f t="shared" ref="AZ133:AZ196" si="158">IF(AV133="m","",IF(AT133=0,"","0"))</f>
        <v/>
      </c>
      <c r="BA133" s="252" t="str">
        <f t="shared" ref="BA133:BA196" si="159">IF(AV133="点",AU133,CONCATENATE(AU133,AV133,AW133,AX133,AY133,AZ133))</f>
        <v>0</v>
      </c>
      <c r="BB133" s="252">
        <f t="shared" ref="BB133:BB196" si="160">IF(AT133=0,BA133*1,BA133)</f>
        <v>0</v>
      </c>
      <c r="BE133" s="307"/>
      <c r="BF133" s="308"/>
      <c r="BG133" s="315" t="str">
        <f t="shared" ref="BG133:BG196" si="161">IF(BC133="","",IF(BE133="","",IF(BF133="","",BE133+BF133)))</f>
        <v/>
      </c>
      <c r="BH133" s="314" t="str">
        <f t="shared" si="115"/>
        <v/>
      </c>
      <c r="BI133" s="313"/>
      <c r="BK133" s="302"/>
      <c r="BM133" s="302"/>
      <c r="BO133" s="302"/>
      <c r="BQ133" s="302"/>
    </row>
    <row r="134" spans="7:69" ht="15" customHeight="1">
      <c r="G134" s="119" t="str">
        <f>IF(女子種目選択!E134="","",IF(女子種目選択!E134="コンバインドA","80mハードル",IF(女子種目選択!E134="コンバインドB","走幅跳",女子種目選択!E134)))</f>
        <v/>
      </c>
      <c r="H134" s="111" t="str">
        <f t="shared" si="122"/>
        <v/>
      </c>
      <c r="I134" s="244"/>
      <c r="J134" s="226" t="str">
        <f t="shared" si="123"/>
        <v/>
      </c>
      <c r="K134" s="245"/>
      <c r="L134" s="228" t="str">
        <f t="shared" si="124"/>
        <v/>
      </c>
      <c r="M134" s="246"/>
      <c r="N134" s="242" t="str">
        <f t="shared" si="125"/>
        <v/>
      </c>
      <c r="O134" s="242">
        <f t="shared" si="126"/>
        <v>0</v>
      </c>
      <c r="P134" s="242" t="str">
        <f t="shared" si="127"/>
        <v/>
      </c>
      <c r="Q134" s="242">
        <f t="shared" si="128"/>
        <v>0</v>
      </c>
      <c r="R134" s="242" t="str">
        <f t="shared" si="129"/>
        <v/>
      </c>
      <c r="S134" s="242" t="str">
        <f t="shared" si="130"/>
        <v/>
      </c>
      <c r="T134" s="252" t="str">
        <f t="shared" si="131"/>
        <v>00</v>
      </c>
      <c r="U134" s="252">
        <f t="shared" si="132"/>
        <v>0</v>
      </c>
      <c r="V134" s="252">
        <f t="shared" si="133"/>
        <v>0</v>
      </c>
      <c r="W134" s="252" t="str">
        <f t="shared" si="134"/>
        <v/>
      </c>
      <c r="X134" s="252" t="str">
        <f t="shared" si="135"/>
        <v/>
      </c>
      <c r="Y134" s="252" t="str">
        <f t="shared" si="136"/>
        <v>0</v>
      </c>
      <c r="Z134" s="252" t="str">
        <f t="shared" si="137"/>
        <v/>
      </c>
      <c r="AA134" s="252" t="str">
        <f t="shared" si="138"/>
        <v/>
      </c>
      <c r="AB134" s="252" t="str">
        <f t="shared" si="139"/>
        <v/>
      </c>
      <c r="AC134" s="252" t="str">
        <f t="shared" si="140"/>
        <v>0</v>
      </c>
      <c r="AD134" s="252">
        <f t="shared" si="141"/>
        <v>0</v>
      </c>
      <c r="AE134" s="110" t="str">
        <f>IF(女子種目選択!E134="","",IF(女子種目選択!E134="コンバインドA","走高跳",IF(女子種目選択!E134="コンバインドB","ジャベリックボール投",女子種目選択!F134)))</f>
        <v/>
      </c>
      <c r="AG134" s="244"/>
      <c r="AH134" s="226" t="str">
        <f t="shared" si="142"/>
        <v/>
      </c>
      <c r="AI134" s="245"/>
      <c r="AJ134" s="228" t="str">
        <f t="shared" si="143"/>
        <v/>
      </c>
      <c r="AK134" s="246"/>
      <c r="AL134" s="242" t="str">
        <f t="shared" si="144"/>
        <v/>
      </c>
      <c r="AM134" s="242">
        <f t="shared" si="145"/>
        <v>0</v>
      </c>
      <c r="AN134" s="242" t="str">
        <f t="shared" si="146"/>
        <v/>
      </c>
      <c r="AO134" s="242">
        <f t="shared" si="147"/>
        <v>0</v>
      </c>
      <c r="AP134" s="242" t="str">
        <f t="shared" si="148"/>
        <v/>
      </c>
      <c r="AQ134" s="242" t="str">
        <f t="shared" si="149"/>
        <v/>
      </c>
      <c r="AR134" s="252" t="str">
        <f t="shared" si="150"/>
        <v>00</v>
      </c>
      <c r="AS134" s="252">
        <f t="shared" si="151"/>
        <v>0</v>
      </c>
      <c r="AT134" s="252">
        <f t="shared" si="152"/>
        <v>0</v>
      </c>
      <c r="AU134" s="252" t="str">
        <f t="shared" si="153"/>
        <v/>
      </c>
      <c r="AV134" s="252" t="str">
        <f t="shared" si="154"/>
        <v/>
      </c>
      <c r="AW134" s="252" t="str">
        <f t="shared" si="155"/>
        <v>0</v>
      </c>
      <c r="AX134" s="252" t="str">
        <f t="shared" si="156"/>
        <v/>
      </c>
      <c r="AY134" s="252" t="str">
        <f t="shared" si="157"/>
        <v/>
      </c>
      <c r="AZ134" s="252" t="str">
        <f t="shared" si="158"/>
        <v/>
      </c>
      <c r="BA134" s="252" t="str">
        <f t="shared" si="159"/>
        <v>0</v>
      </c>
      <c r="BB134" s="252">
        <f t="shared" si="160"/>
        <v>0</v>
      </c>
      <c r="BE134" s="307"/>
      <c r="BF134" s="308"/>
      <c r="BG134" s="315" t="str">
        <f t="shared" si="161"/>
        <v/>
      </c>
      <c r="BH134" s="314" t="str">
        <f t="shared" ref="BH134:BH197" si="162">IF($B134="","",IF(BD134="","",IF(BD134="p","",IF(BD134="t1","秒",IF(BD134="t2","秒","cm")))))</f>
        <v/>
      </c>
      <c r="BI134" s="313"/>
      <c r="BK134" s="302"/>
      <c r="BM134" s="302"/>
      <c r="BO134" s="302"/>
      <c r="BQ134" s="302"/>
    </row>
    <row r="135" spans="7:69" ht="15" customHeight="1">
      <c r="G135" s="119" t="str">
        <f>IF(女子種目選択!E135="","",IF(女子種目選択!E135="コンバインドA","80mハードル",IF(女子種目選択!E135="コンバインドB","走幅跳",女子種目選択!E135)))</f>
        <v/>
      </c>
      <c r="H135" s="111" t="str">
        <f t="shared" si="122"/>
        <v/>
      </c>
      <c r="I135" s="244"/>
      <c r="J135" s="226" t="str">
        <f t="shared" si="123"/>
        <v/>
      </c>
      <c r="K135" s="245"/>
      <c r="L135" s="228" t="str">
        <f t="shared" si="124"/>
        <v/>
      </c>
      <c r="M135" s="246"/>
      <c r="N135" s="242" t="str">
        <f t="shared" si="125"/>
        <v/>
      </c>
      <c r="O135" s="242">
        <f t="shared" si="126"/>
        <v>0</v>
      </c>
      <c r="P135" s="242" t="str">
        <f t="shared" si="127"/>
        <v/>
      </c>
      <c r="Q135" s="242">
        <f t="shared" si="128"/>
        <v>0</v>
      </c>
      <c r="R135" s="242" t="str">
        <f t="shared" si="129"/>
        <v/>
      </c>
      <c r="S135" s="242" t="str">
        <f t="shared" si="130"/>
        <v/>
      </c>
      <c r="T135" s="252" t="str">
        <f t="shared" si="131"/>
        <v>00</v>
      </c>
      <c r="U135" s="252">
        <f t="shared" si="132"/>
        <v>0</v>
      </c>
      <c r="V135" s="252">
        <f t="shared" si="133"/>
        <v>0</v>
      </c>
      <c r="W135" s="252" t="str">
        <f t="shared" si="134"/>
        <v/>
      </c>
      <c r="X135" s="252" t="str">
        <f t="shared" si="135"/>
        <v/>
      </c>
      <c r="Y135" s="252" t="str">
        <f t="shared" si="136"/>
        <v>0</v>
      </c>
      <c r="Z135" s="252" t="str">
        <f t="shared" si="137"/>
        <v/>
      </c>
      <c r="AA135" s="252" t="str">
        <f t="shared" si="138"/>
        <v/>
      </c>
      <c r="AB135" s="252" t="str">
        <f t="shared" si="139"/>
        <v/>
      </c>
      <c r="AC135" s="252" t="str">
        <f t="shared" si="140"/>
        <v>0</v>
      </c>
      <c r="AD135" s="252">
        <f t="shared" si="141"/>
        <v>0</v>
      </c>
      <c r="AE135" s="110" t="str">
        <f>IF(女子種目選択!E135="","",IF(女子種目選択!E135="コンバインドA","走高跳",IF(女子種目選択!E135="コンバインドB","ジャベリックボール投",女子種目選択!F135)))</f>
        <v/>
      </c>
      <c r="AG135" s="244"/>
      <c r="AH135" s="226" t="str">
        <f t="shared" si="142"/>
        <v/>
      </c>
      <c r="AI135" s="245"/>
      <c r="AJ135" s="228" t="str">
        <f t="shared" si="143"/>
        <v/>
      </c>
      <c r="AK135" s="246"/>
      <c r="AL135" s="242" t="str">
        <f t="shared" si="144"/>
        <v/>
      </c>
      <c r="AM135" s="242">
        <f t="shared" si="145"/>
        <v>0</v>
      </c>
      <c r="AN135" s="242" t="str">
        <f t="shared" si="146"/>
        <v/>
      </c>
      <c r="AO135" s="242">
        <f t="shared" si="147"/>
        <v>0</v>
      </c>
      <c r="AP135" s="242" t="str">
        <f t="shared" si="148"/>
        <v/>
      </c>
      <c r="AQ135" s="242" t="str">
        <f t="shared" si="149"/>
        <v/>
      </c>
      <c r="AR135" s="252" t="str">
        <f t="shared" si="150"/>
        <v>00</v>
      </c>
      <c r="AS135" s="252">
        <f t="shared" si="151"/>
        <v>0</v>
      </c>
      <c r="AT135" s="252">
        <f t="shared" si="152"/>
        <v>0</v>
      </c>
      <c r="AU135" s="252" t="str">
        <f t="shared" si="153"/>
        <v/>
      </c>
      <c r="AV135" s="252" t="str">
        <f t="shared" si="154"/>
        <v/>
      </c>
      <c r="AW135" s="252" t="str">
        <f t="shared" si="155"/>
        <v>0</v>
      </c>
      <c r="AX135" s="252" t="str">
        <f t="shared" si="156"/>
        <v/>
      </c>
      <c r="AY135" s="252" t="str">
        <f t="shared" si="157"/>
        <v/>
      </c>
      <c r="AZ135" s="252" t="str">
        <f t="shared" si="158"/>
        <v/>
      </c>
      <c r="BA135" s="252" t="str">
        <f t="shared" si="159"/>
        <v>0</v>
      </c>
      <c r="BB135" s="252">
        <f t="shared" si="160"/>
        <v>0</v>
      </c>
      <c r="BE135" s="307"/>
      <c r="BF135" s="308"/>
      <c r="BG135" s="315" t="str">
        <f t="shared" si="161"/>
        <v/>
      </c>
      <c r="BH135" s="314" t="str">
        <f t="shared" si="162"/>
        <v/>
      </c>
      <c r="BI135" s="313"/>
      <c r="BK135" s="302"/>
      <c r="BM135" s="302"/>
      <c r="BO135" s="302"/>
      <c r="BQ135" s="302"/>
    </row>
    <row r="136" spans="7:69" ht="15" customHeight="1">
      <c r="G136" s="119" t="str">
        <f>IF(女子種目選択!E136="","",IF(女子種目選択!E136="コンバインドA","80mハードル",IF(女子種目選択!E136="コンバインドB","走幅跳",女子種目選択!E136)))</f>
        <v/>
      </c>
      <c r="H136" s="111" t="str">
        <f t="shared" si="122"/>
        <v/>
      </c>
      <c r="I136" s="244"/>
      <c r="J136" s="226" t="str">
        <f t="shared" si="123"/>
        <v/>
      </c>
      <c r="K136" s="245"/>
      <c r="L136" s="228" t="str">
        <f t="shared" si="124"/>
        <v/>
      </c>
      <c r="M136" s="246"/>
      <c r="N136" s="242" t="str">
        <f t="shared" si="125"/>
        <v/>
      </c>
      <c r="O136" s="242">
        <f t="shared" si="126"/>
        <v>0</v>
      </c>
      <c r="P136" s="242" t="str">
        <f t="shared" si="127"/>
        <v/>
      </c>
      <c r="Q136" s="242">
        <f t="shared" si="128"/>
        <v>0</v>
      </c>
      <c r="R136" s="242" t="str">
        <f t="shared" si="129"/>
        <v/>
      </c>
      <c r="S136" s="242" t="str">
        <f t="shared" si="130"/>
        <v/>
      </c>
      <c r="T136" s="252" t="str">
        <f t="shared" si="131"/>
        <v>00</v>
      </c>
      <c r="U136" s="252">
        <f t="shared" si="132"/>
        <v>0</v>
      </c>
      <c r="V136" s="252">
        <f t="shared" si="133"/>
        <v>0</v>
      </c>
      <c r="W136" s="252" t="str">
        <f t="shared" si="134"/>
        <v/>
      </c>
      <c r="X136" s="252" t="str">
        <f t="shared" si="135"/>
        <v/>
      </c>
      <c r="Y136" s="252" t="str">
        <f t="shared" si="136"/>
        <v>0</v>
      </c>
      <c r="Z136" s="252" t="str">
        <f t="shared" si="137"/>
        <v/>
      </c>
      <c r="AA136" s="252" t="str">
        <f t="shared" si="138"/>
        <v/>
      </c>
      <c r="AB136" s="252" t="str">
        <f t="shared" si="139"/>
        <v/>
      </c>
      <c r="AC136" s="252" t="str">
        <f t="shared" si="140"/>
        <v>0</v>
      </c>
      <c r="AD136" s="252">
        <f t="shared" si="141"/>
        <v>0</v>
      </c>
      <c r="AE136" s="110" t="str">
        <f>IF(女子種目選択!E136="","",IF(女子種目選択!E136="コンバインドA","走高跳",IF(女子種目選択!E136="コンバインドB","ジャベリックボール投",女子種目選択!F136)))</f>
        <v/>
      </c>
      <c r="AG136" s="244"/>
      <c r="AH136" s="226" t="str">
        <f t="shared" si="142"/>
        <v/>
      </c>
      <c r="AI136" s="245"/>
      <c r="AJ136" s="228" t="str">
        <f t="shared" si="143"/>
        <v/>
      </c>
      <c r="AK136" s="246"/>
      <c r="AL136" s="242" t="str">
        <f t="shared" si="144"/>
        <v/>
      </c>
      <c r="AM136" s="242">
        <f t="shared" si="145"/>
        <v>0</v>
      </c>
      <c r="AN136" s="242" t="str">
        <f t="shared" si="146"/>
        <v/>
      </c>
      <c r="AO136" s="242">
        <f t="shared" si="147"/>
        <v>0</v>
      </c>
      <c r="AP136" s="242" t="str">
        <f t="shared" si="148"/>
        <v/>
      </c>
      <c r="AQ136" s="242" t="str">
        <f t="shared" si="149"/>
        <v/>
      </c>
      <c r="AR136" s="252" t="str">
        <f t="shared" si="150"/>
        <v>00</v>
      </c>
      <c r="AS136" s="252">
        <f t="shared" si="151"/>
        <v>0</v>
      </c>
      <c r="AT136" s="252">
        <f t="shared" si="152"/>
        <v>0</v>
      </c>
      <c r="AU136" s="252" t="str">
        <f t="shared" si="153"/>
        <v/>
      </c>
      <c r="AV136" s="252" t="str">
        <f t="shared" si="154"/>
        <v/>
      </c>
      <c r="AW136" s="252" t="str">
        <f t="shared" si="155"/>
        <v>0</v>
      </c>
      <c r="AX136" s="252" t="str">
        <f t="shared" si="156"/>
        <v/>
      </c>
      <c r="AY136" s="252" t="str">
        <f t="shared" si="157"/>
        <v/>
      </c>
      <c r="AZ136" s="252" t="str">
        <f t="shared" si="158"/>
        <v/>
      </c>
      <c r="BA136" s="252" t="str">
        <f t="shared" si="159"/>
        <v>0</v>
      </c>
      <c r="BB136" s="252">
        <f t="shared" si="160"/>
        <v>0</v>
      </c>
      <c r="BE136" s="307"/>
      <c r="BF136" s="308"/>
      <c r="BG136" s="315" t="str">
        <f t="shared" si="161"/>
        <v/>
      </c>
      <c r="BH136" s="314" t="str">
        <f t="shared" si="162"/>
        <v/>
      </c>
      <c r="BI136" s="313"/>
      <c r="BK136" s="302"/>
      <c r="BM136" s="302"/>
      <c r="BO136" s="302"/>
      <c r="BQ136" s="302"/>
    </row>
    <row r="137" spans="7:69" ht="15" customHeight="1">
      <c r="G137" s="119" t="str">
        <f>IF(女子種目選択!E137="","",IF(女子種目選択!E137="コンバインドA","80mハードル",IF(女子種目選択!E137="コンバインドB","走幅跳",女子種目選択!E137)))</f>
        <v/>
      </c>
      <c r="H137" s="111" t="str">
        <f t="shared" si="122"/>
        <v/>
      </c>
      <c r="I137" s="244"/>
      <c r="J137" s="226" t="str">
        <f t="shared" si="123"/>
        <v/>
      </c>
      <c r="K137" s="245"/>
      <c r="L137" s="228" t="str">
        <f t="shared" si="124"/>
        <v/>
      </c>
      <c r="M137" s="246"/>
      <c r="N137" s="242" t="str">
        <f t="shared" si="125"/>
        <v/>
      </c>
      <c r="O137" s="242">
        <f t="shared" si="126"/>
        <v>0</v>
      </c>
      <c r="P137" s="242" t="str">
        <f t="shared" si="127"/>
        <v/>
      </c>
      <c r="Q137" s="242">
        <f t="shared" si="128"/>
        <v>0</v>
      </c>
      <c r="R137" s="242" t="str">
        <f t="shared" si="129"/>
        <v/>
      </c>
      <c r="S137" s="242" t="str">
        <f t="shared" si="130"/>
        <v/>
      </c>
      <c r="T137" s="252" t="str">
        <f t="shared" si="131"/>
        <v>00</v>
      </c>
      <c r="U137" s="252">
        <f t="shared" si="132"/>
        <v>0</v>
      </c>
      <c r="V137" s="252">
        <f t="shared" si="133"/>
        <v>0</v>
      </c>
      <c r="W137" s="252" t="str">
        <f t="shared" si="134"/>
        <v/>
      </c>
      <c r="X137" s="252" t="str">
        <f t="shared" si="135"/>
        <v/>
      </c>
      <c r="Y137" s="252" t="str">
        <f t="shared" si="136"/>
        <v>0</v>
      </c>
      <c r="Z137" s="252" t="str">
        <f t="shared" si="137"/>
        <v/>
      </c>
      <c r="AA137" s="252" t="str">
        <f t="shared" si="138"/>
        <v/>
      </c>
      <c r="AB137" s="252" t="str">
        <f t="shared" si="139"/>
        <v/>
      </c>
      <c r="AC137" s="252" t="str">
        <f t="shared" si="140"/>
        <v>0</v>
      </c>
      <c r="AD137" s="252">
        <f t="shared" si="141"/>
        <v>0</v>
      </c>
      <c r="AE137" s="110" t="str">
        <f>IF(女子種目選択!E137="","",IF(女子種目選択!E137="コンバインドA","走高跳",IF(女子種目選択!E137="コンバインドB","ジャベリックボール投",女子種目選択!F137)))</f>
        <v/>
      </c>
      <c r="AG137" s="244"/>
      <c r="AH137" s="226" t="str">
        <f t="shared" si="142"/>
        <v/>
      </c>
      <c r="AI137" s="245"/>
      <c r="AJ137" s="228" t="str">
        <f t="shared" si="143"/>
        <v/>
      </c>
      <c r="AK137" s="246"/>
      <c r="AL137" s="242" t="str">
        <f t="shared" si="144"/>
        <v/>
      </c>
      <c r="AM137" s="242">
        <f t="shared" si="145"/>
        <v>0</v>
      </c>
      <c r="AN137" s="242" t="str">
        <f t="shared" si="146"/>
        <v/>
      </c>
      <c r="AO137" s="242">
        <f t="shared" si="147"/>
        <v>0</v>
      </c>
      <c r="AP137" s="242" t="str">
        <f t="shared" si="148"/>
        <v/>
      </c>
      <c r="AQ137" s="242" t="str">
        <f t="shared" si="149"/>
        <v/>
      </c>
      <c r="AR137" s="252" t="str">
        <f t="shared" si="150"/>
        <v>00</v>
      </c>
      <c r="AS137" s="252">
        <f t="shared" si="151"/>
        <v>0</v>
      </c>
      <c r="AT137" s="252">
        <f t="shared" si="152"/>
        <v>0</v>
      </c>
      <c r="AU137" s="252" t="str">
        <f t="shared" si="153"/>
        <v/>
      </c>
      <c r="AV137" s="252" t="str">
        <f t="shared" si="154"/>
        <v/>
      </c>
      <c r="AW137" s="252" t="str">
        <f t="shared" si="155"/>
        <v>0</v>
      </c>
      <c r="AX137" s="252" t="str">
        <f t="shared" si="156"/>
        <v/>
      </c>
      <c r="AY137" s="252" t="str">
        <f t="shared" si="157"/>
        <v/>
      </c>
      <c r="AZ137" s="252" t="str">
        <f t="shared" si="158"/>
        <v/>
      </c>
      <c r="BA137" s="252" t="str">
        <f t="shared" si="159"/>
        <v>0</v>
      </c>
      <c r="BB137" s="252">
        <f t="shared" si="160"/>
        <v>0</v>
      </c>
      <c r="BE137" s="307"/>
      <c r="BF137" s="308"/>
      <c r="BG137" s="315" t="str">
        <f t="shared" si="161"/>
        <v/>
      </c>
      <c r="BH137" s="314" t="str">
        <f t="shared" si="162"/>
        <v/>
      </c>
      <c r="BI137" s="313"/>
      <c r="BK137" s="302"/>
      <c r="BM137" s="302"/>
      <c r="BO137" s="302"/>
      <c r="BQ137" s="302"/>
    </row>
    <row r="138" spans="7:69" ht="15" customHeight="1">
      <c r="G138" s="119" t="str">
        <f>IF(女子種目選択!E138="","",IF(女子種目選択!E138="コンバインドA","80mハードル",IF(女子種目選択!E138="コンバインドB","走幅跳",女子種目選択!E138)))</f>
        <v/>
      </c>
      <c r="H138" s="111" t="str">
        <f t="shared" si="122"/>
        <v/>
      </c>
      <c r="I138" s="244"/>
      <c r="J138" s="226" t="str">
        <f t="shared" si="123"/>
        <v/>
      </c>
      <c r="K138" s="245"/>
      <c r="L138" s="228" t="str">
        <f t="shared" si="124"/>
        <v/>
      </c>
      <c r="M138" s="246"/>
      <c r="N138" s="242" t="str">
        <f t="shared" si="125"/>
        <v/>
      </c>
      <c r="O138" s="242">
        <f t="shared" si="126"/>
        <v>0</v>
      </c>
      <c r="P138" s="242" t="str">
        <f t="shared" si="127"/>
        <v/>
      </c>
      <c r="Q138" s="242">
        <f t="shared" si="128"/>
        <v>0</v>
      </c>
      <c r="R138" s="242" t="str">
        <f t="shared" si="129"/>
        <v/>
      </c>
      <c r="S138" s="242" t="str">
        <f t="shared" si="130"/>
        <v/>
      </c>
      <c r="T138" s="252" t="str">
        <f t="shared" si="131"/>
        <v>00</v>
      </c>
      <c r="U138" s="252">
        <f t="shared" si="132"/>
        <v>0</v>
      </c>
      <c r="V138" s="252">
        <f t="shared" si="133"/>
        <v>0</v>
      </c>
      <c r="W138" s="252" t="str">
        <f t="shared" si="134"/>
        <v/>
      </c>
      <c r="X138" s="252" t="str">
        <f t="shared" si="135"/>
        <v/>
      </c>
      <c r="Y138" s="252" t="str">
        <f t="shared" si="136"/>
        <v>0</v>
      </c>
      <c r="Z138" s="252" t="str">
        <f t="shared" si="137"/>
        <v/>
      </c>
      <c r="AA138" s="252" t="str">
        <f t="shared" si="138"/>
        <v/>
      </c>
      <c r="AB138" s="252" t="str">
        <f t="shared" si="139"/>
        <v/>
      </c>
      <c r="AC138" s="252" t="str">
        <f t="shared" si="140"/>
        <v>0</v>
      </c>
      <c r="AD138" s="252">
        <f t="shared" si="141"/>
        <v>0</v>
      </c>
      <c r="AE138" s="110" t="str">
        <f>IF(女子種目選択!E138="","",IF(女子種目選択!E138="コンバインドA","走高跳",IF(女子種目選択!E138="コンバインドB","ジャベリックボール投",女子種目選択!F138)))</f>
        <v/>
      </c>
      <c r="AG138" s="244"/>
      <c r="AH138" s="226" t="str">
        <f t="shared" si="142"/>
        <v/>
      </c>
      <c r="AI138" s="245"/>
      <c r="AJ138" s="228" t="str">
        <f t="shared" si="143"/>
        <v/>
      </c>
      <c r="AK138" s="246"/>
      <c r="AL138" s="242" t="str">
        <f t="shared" si="144"/>
        <v/>
      </c>
      <c r="AM138" s="242">
        <f t="shared" si="145"/>
        <v>0</v>
      </c>
      <c r="AN138" s="242" t="str">
        <f t="shared" si="146"/>
        <v/>
      </c>
      <c r="AO138" s="242">
        <f t="shared" si="147"/>
        <v>0</v>
      </c>
      <c r="AP138" s="242" t="str">
        <f t="shared" si="148"/>
        <v/>
      </c>
      <c r="AQ138" s="242" t="str">
        <f t="shared" si="149"/>
        <v/>
      </c>
      <c r="AR138" s="252" t="str">
        <f t="shared" si="150"/>
        <v>00</v>
      </c>
      <c r="AS138" s="252">
        <f t="shared" si="151"/>
        <v>0</v>
      </c>
      <c r="AT138" s="252">
        <f t="shared" si="152"/>
        <v>0</v>
      </c>
      <c r="AU138" s="252" t="str">
        <f t="shared" si="153"/>
        <v/>
      </c>
      <c r="AV138" s="252" t="str">
        <f t="shared" si="154"/>
        <v/>
      </c>
      <c r="AW138" s="252" t="str">
        <f t="shared" si="155"/>
        <v>0</v>
      </c>
      <c r="AX138" s="252" t="str">
        <f t="shared" si="156"/>
        <v/>
      </c>
      <c r="AY138" s="252" t="str">
        <f t="shared" si="157"/>
        <v/>
      </c>
      <c r="AZ138" s="252" t="str">
        <f t="shared" si="158"/>
        <v/>
      </c>
      <c r="BA138" s="252" t="str">
        <f t="shared" si="159"/>
        <v>0</v>
      </c>
      <c r="BB138" s="252">
        <f t="shared" si="160"/>
        <v>0</v>
      </c>
      <c r="BE138" s="307"/>
      <c r="BF138" s="308"/>
      <c r="BG138" s="315" t="str">
        <f t="shared" si="161"/>
        <v/>
      </c>
      <c r="BH138" s="314" t="str">
        <f t="shared" si="162"/>
        <v/>
      </c>
      <c r="BI138" s="313"/>
      <c r="BK138" s="302"/>
      <c r="BM138" s="302"/>
      <c r="BO138" s="302"/>
      <c r="BQ138" s="302"/>
    </row>
    <row r="139" spans="7:69" ht="15" customHeight="1">
      <c r="G139" s="119" t="str">
        <f>IF(女子種目選択!E139="","",IF(女子種目選択!E139="コンバインドA","80mハードル",IF(女子種目選択!E139="コンバインドB","走幅跳",女子種目選択!E139)))</f>
        <v/>
      </c>
      <c r="H139" s="111" t="str">
        <f t="shared" si="122"/>
        <v/>
      </c>
      <c r="I139" s="244"/>
      <c r="J139" s="226" t="str">
        <f t="shared" si="123"/>
        <v/>
      </c>
      <c r="K139" s="245"/>
      <c r="L139" s="228" t="str">
        <f t="shared" si="124"/>
        <v/>
      </c>
      <c r="M139" s="246"/>
      <c r="N139" s="242" t="str">
        <f t="shared" si="125"/>
        <v/>
      </c>
      <c r="O139" s="242">
        <f t="shared" si="126"/>
        <v>0</v>
      </c>
      <c r="P139" s="242" t="str">
        <f t="shared" si="127"/>
        <v/>
      </c>
      <c r="Q139" s="242">
        <f t="shared" si="128"/>
        <v>0</v>
      </c>
      <c r="R139" s="242" t="str">
        <f t="shared" si="129"/>
        <v/>
      </c>
      <c r="S139" s="242" t="str">
        <f t="shared" si="130"/>
        <v/>
      </c>
      <c r="T139" s="252" t="str">
        <f t="shared" si="131"/>
        <v>00</v>
      </c>
      <c r="U139" s="252">
        <f t="shared" si="132"/>
        <v>0</v>
      </c>
      <c r="V139" s="252">
        <f t="shared" si="133"/>
        <v>0</v>
      </c>
      <c r="W139" s="252" t="str">
        <f t="shared" si="134"/>
        <v/>
      </c>
      <c r="X139" s="252" t="str">
        <f t="shared" si="135"/>
        <v/>
      </c>
      <c r="Y139" s="252" t="str">
        <f t="shared" si="136"/>
        <v>0</v>
      </c>
      <c r="Z139" s="252" t="str">
        <f t="shared" si="137"/>
        <v/>
      </c>
      <c r="AA139" s="252" t="str">
        <f t="shared" si="138"/>
        <v/>
      </c>
      <c r="AB139" s="252" t="str">
        <f t="shared" si="139"/>
        <v/>
      </c>
      <c r="AC139" s="252" t="str">
        <f t="shared" si="140"/>
        <v>0</v>
      </c>
      <c r="AD139" s="252">
        <f t="shared" si="141"/>
        <v>0</v>
      </c>
      <c r="AE139" s="110" t="str">
        <f>IF(女子種目選択!E139="","",IF(女子種目選択!E139="コンバインドA","走高跳",IF(女子種目選択!E139="コンバインドB","ジャベリックボール投",女子種目選択!F139)))</f>
        <v/>
      </c>
      <c r="AG139" s="244"/>
      <c r="AH139" s="226" t="str">
        <f t="shared" si="142"/>
        <v/>
      </c>
      <c r="AI139" s="245"/>
      <c r="AJ139" s="228" t="str">
        <f t="shared" si="143"/>
        <v/>
      </c>
      <c r="AK139" s="246"/>
      <c r="AL139" s="242" t="str">
        <f t="shared" si="144"/>
        <v/>
      </c>
      <c r="AM139" s="242">
        <f t="shared" si="145"/>
        <v>0</v>
      </c>
      <c r="AN139" s="242" t="str">
        <f t="shared" si="146"/>
        <v/>
      </c>
      <c r="AO139" s="242">
        <f t="shared" si="147"/>
        <v>0</v>
      </c>
      <c r="AP139" s="242" t="str">
        <f t="shared" si="148"/>
        <v/>
      </c>
      <c r="AQ139" s="242" t="str">
        <f t="shared" si="149"/>
        <v/>
      </c>
      <c r="AR139" s="252" t="str">
        <f t="shared" si="150"/>
        <v>00</v>
      </c>
      <c r="AS139" s="252">
        <f t="shared" si="151"/>
        <v>0</v>
      </c>
      <c r="AT139" s="252">
        <f t="shared" si="152"/>
        <v>0</v>
      </c>
      <c r="AU139" s="252" t="str">
        <f t="shared" si="153"/>
        <v/>
      </c>
      <c r="AV139" s="252" t="str">
        <f t="shared" si="154"/>
        <v/>
      </c>
      <c r="AW139" s="252" t="str">
        <f t="shared" si="155"/>
        <v>0</v>
      </c>
      <c r="AX139" s="252" t="str">
        <f t="shared" si="156"/>
        <v/>
      </c>
      <c r="AY139" s="252" t="str">
        <f t="shared" si="157"/>
        <v/>
      </c>
      <c r="AZ139" s="252" t="str">
        <f t="shared" si="158"/>
        <v/>
      </c>
      <c r="BA139" s="252" t="str">
        <f t="shared" si="159"/>
        <v>0</v>
      </c>
      <c r="BB139" s="252">
        <f t="shared" si="160"/>
        <v>0</v>
      </c>
      <c r="BE139" s="307"/>
      <c r="BF139" s="308"/>
      <c r="BG139" s="315" t="str">
        <f t="shared" si="161"/>
        <v/>
      </c>
      <c r="BH139" s="314" t="str">
        <f t="shared" si="162"/>
        <v/>
      </c>
      <c r="BI139" s="313"/>
      <c r="BK139" s="302"/>
      <c r="BM139" s="302"/>
      <c r="BO139" s="302"/>
      <c r="BQ139" s="302"/>
    </row>
    <row r="140" spans="7:69" ht="15" customHeight="1">
      <c r="G140" s="119" t="str">
        <f>IF(女子種目選択!E140="","",IF(女子種目選択!E140="コンバインドA","80mハードル",IF(女子種目選択!E140="コンバインドB","走幅跳",女子種目選択!E140)))</f>
        <v/>
      </c>
      <c r="H140" s="111" t="str">
        <f t="shared" si="122"/>
        <v/>
      </c>
      <c r="I140" s="244"/>
      <c r="J140" s="226" t="str">
        <f t="shared" si="123"/>
        <v/>
      </c>
      <c r="K140" s="245"/>
      <c r="L140" s="228" t="str">
        <f t="shared" si="124"/>
        <v/>
      </c>
      <c r="M140" s="246"/>
      <c r="N140" s="242" t="str">
        <f t="shared" si="125"/>
        <v/>
      </c>
      <c r="O140" s="242">
        <f t="shared" si="126"/>
        <v>0</v>
      </c>
      <c r="P140" s="242" t="str">
        <f t="shared" si="127"/>
        <v/>
      </c>
      <c r="Q140" s="242">
        <f t="shared" si="128"/>
        <v>0</v>
      </c>
      <c r="R140" s="242" t="str">
        <f t="shared" si="129"/>
        <v/>
      </c>
      <c r="S140" s="242" t="str">
        <f t="shared" si="130"/>
        <v/>
      </c>
      <c r="T140" s="252" t="str">
        <f t="shared" si="131"/>
        <v>00</v>
      </c>
      <c r="U140" s="252">
        <f t="shared" si="132"/>
        <v>0</v>
      </c>
      <c r="V140" s="252">
        <f t="shared" si="133"/>
        <v>0</v>
      </c>
      <c r="W140" s="252" t="str">
        <f t="shared" si="134"/>
        <v/>
      </c>
      <c r="X140" s="252" t="str">
        <f t="shared" si="135"/>
        <v/>
      </c>
      <c r="Y140" s="252" t="str">
        <f t="shared" si="136"/>
        <v>0</v>
      </c>
      <c r="Z140" s="252" t="str">
        <f t="shared" si="137"/>
        <v/>
      </c>
      <c r="AA140" s="252" t="str">
        <f t="shared" si="138"/>
        <v/>
      </c>
      <c r="AB140" s="252" t="str">
        <f t="shared" si="139"/>
        <v/>
      </c>
      <c r="AC140" s="252" t="str">
        <f t="shared" si="140"/>
        <v>0</v>
      </c>
      <c r="AD140" s="252">
        <f t="shared" si="141"/>
        <v>0</v>
      </c>
      <c r="AE140" s="110" t="str">
        <f>IF(女子種目選択!E140="","",IF(女子種目選択!E140="コンバインドA","走高跳",IF(女子種目選択!E140="コンバインドB","ジャベリックボール投",女子種目選択!F140)))</f>
        <v/>
      </c>
      <c r="AG140" s="244"/>
      <c r="AH140" s="226" t="str">
        <f t="shared" si="142"/>
        <v/>
      </c>
      <c r="AI140" s="245"/>
      <c r="AJ140" s="228" t="str">
        <f t="shared" si="143"/>
        <v/>
      </c>
      <c r="AK140" s="246"/>
      <c r="AL140" s="242" t="str">
        <f t="shared" si="144"/>
        <v/>
      </c>
      <c r="AM140" s="242">
        <f t="shared" si="145"/>
        <v>0</v>
      </c>
      <c r="AN140" s="242" t="str">
        <f t="shared" si="146"/>
        <v/>
      </c>
      <c r="AO140" s="242">
        <f t="shared" si="147"/>
        <v>0</v>
      </c>
      <c r="AP140" s="242" t="str">
        <f t="shared" si="148"/>
        <v/>
      </c>
      <c r="AQ140" s="242" t="str">
        <f t="shared" si="149"/>
        <v/>
      </c>
      <c r="AR140" s="252" t="str">
        <f t="shared" si="150"/>
        <v>00</v>
      </c>
      <c r="AS140" s="252">
        <f t="shared" si="151"/>
        <v>0</v>
      </c>
      <c r="AT140" s="252">
        <f t="shared" si="152"/>
        <v>0</v>
      </c>
      <c r="AU140" s="252" t="str">
        <f t="shared" si="153"/>
        <v/>
      </c>
      <c r="AV140" s="252" t="str">
        <f t="shared" si="154"/>
        <v/>
      </c>
      <c r="AW140" s="252" t="str">
        <f t="shared" si="155"/>
        <v>0</v>
      </c>
      <c r="AX140" s="252" t="str">
        <f t="shared" si="156"/>
        <v/>
      </c>
      <c r="AY140" s="252" t="str">
        <f t="shared" si="157"/>
        <v/>
      </c>
      <c r="AZ140" s="252" t="str">
        <f t="shared" si="158"/>
        <v/>
      </c>
      <c r="BA140" s="252" t="str">
        <f t="shared" si="159"/>
        <v>0</v>
      </c>
      <c r="BB140" s="252">
        <f t="shared" si="160"/>
        <v>0</v>
      </c>
      <c r="BE140" s="307"/>
      <c r="BF140" s="308"/>
      <c r="BG140" s="315" t="str">
        <f t="shared" si="161"/>
        <v/>
      </c>
      <c r="BH140" s="314" t="str">
        <f t="shared" si="162"/>
        <v/>
      </c>
      <c r="BI140" s="313"/>
      <c r="BK140" s="302"/>
      <c r="BM140" s="302"/>
      <c r="BO140" s="302"/>
      <c r="BQ140" s="302"/>
    </row>
    <row r="141" spans="7:69" ht="15" customHeight="1">
      <c r="G141" s="119" t="str">
        <f>IF(女子種目選択!E141="","",IF(女子種目選択!E141="コンバインドA","80mハードル",IF(女子種目選択!E141="コンバインドB","走幅跳",女子種目選択!E141)))</f>
        <v/>
      </c>
      <c r="H141" s="111" t="str">
        <f t="shared" si="122"/>
        <v/>
      </c>
      <c r="I141" s="244"/>
      <c r="J141" s="226" t="str">
        <f t="shared" si="123"/>
        <v/>
      </c>
      <c r="K141" s="245"/>
      <c r="L141" s="228" t="str">
        <f t="shared" si="124"/>
        <v/>
      </c>
      <c r="M141" s="246"/>
      <c r="N141" s="242" t="str">
        <f t="shared" si="125"/>
        <v/>
      </c>
      <c r="O141" s="242">
        <f t="shared" si="126"/>
        <v>0</v>
      </c>
      <c r="P141" s="242" t="str">
        <f t="shared" si="127"/>
        <v/>
      </c>
      <c r="Q141" s="242">
        <f t="shared" si="128"/>
        <v>0</v>
      </c>
      <c r="R141" s="242" t="str">
        <f t="shared" si="129"/>
        <v/>
      </c>
      <c r="S141" s="242" t="str">
        <f t="shared" si="130"/>
        <v/>
      </c>
      <c r="T141" s="252" t="str">
        <f t="shared" si="131"/>
        <v>00</v>
      </c>
      <c r="U141" s="252">
        <f t="shared" si="132"/>
        <v>0</v>
      </c>
      <c r="V141" s="252">
        <f t="shared" si="133"/>
        <v>0</v>
      </c>
      <c r="W141" s="252" t="str">
        <f t="shared" si="134"/>
        <v/>
      </c>
      <c r="X141" s="252" t="str">
        <f t="shared" si="135"/>
        <v/>
      </c>
      <c r="Y141" s="252" t="str">
        <f t="shared" si="136"/>
        <v>0</v>
      </c>
      <c r="Z141" s="252" t="str">
        <f t="shared" si="137"/>
        <v/>
      </c>
      <c r="AA141" s="252" t="str">
        <f t="shared" si="138"/>
        <v/>
      </c>
      <c r="AB141" s="252" t="str">
        <f t="shared" si="139"/>
        <v/>
      </c>
      <c r="AC141" s="252" t="str">
        <f t="shared" si="140"/>
        <v>0</v>
      </c>
      <c r="AD141" s="252">
        <f t="shared" si="141"/>
        <v>0</v>
      </c>
      <c r="AE141" s="110" t="str">
        <f>IF(女子種目選択!E141="","",IF(女子種目選択!E141="コンバインドA","走高跳",IF(女子種目選択!E141="コンバインドB","ジャベリックボール投",女子種目選択!F141)))</f>
        <v/>
      </c>
      <c r="AG141" s="244"/>
      <c r="AH141" s="226" t="str">
        <f t="shared" si="142"/>
        <v/>
      </c>
      <c r="AI141" s="245"/>
      <c r="AJ141" s="228" t="str">
        <f t="shared" si="143"/>
        <v/>
      </c>
      <c r="AK141" s="246"/>
      <c r="AL141" s="242" t="str">
        <f t="shared" si="144"/>
        <v/>
      </c>
      <c r="AM141" s="242">
        <f t="shared" si="145"/>
        <v>0</v>
      </c>
      <c r="AN141" s="242" t="str">
        <f t="shared" si="146"/>
        <v/>
      </c>
      <c r="AO141" s="242">
        <f t="shared" si="147"/>
        <v>0</v>
      </c>
      <c r="AP141" s="242" t="str">
        <f t="shared" si="148"/>
        <v/>
      </c>
      <c r="AQ141" s="242" t="str">
        <f t="shared" si="149"/>
        <v/>
      </c>
      <c r="AR141" s="252" t="str">
        <f t="shared" si="150"/>
        <v>00</v>
      </c>
      <c r="AS141" s="252">
        <f t="shared" si="151"/>
        <v>0</v>
      </c>
      <c r="AT141" s="252">
        <f t="shared" si="152"/>
        <v>0</v>
      </c>
      <c r="AU141" s="252" t="str">
        <f t="shared" si="153"/>
        <v/>
      </c>
      <c r="AV141" s="252" t="str">
        <f t="shared" si="154"/>
        <v/>
      </c>
      <c r="AW141" s="252" t="str">
        <f t="shared" si="155"/>
        <v>0</v>
      </c>
      <c r="AX141" s="252" t="str">
        <f t="shared" si="156"/>
        <v/>
      </c>
      <c r="AY141" s="252" t="str">
        <f t="shared" si="157"/>
        <v/>
      </c>
      <c r="AZ141" s="252" t="str">
        <f t="shared" si="158"/>
        <v/>
      </c>
      <c r="BA141" s="252" t="str">
        <f t="shared" si="159"/>
        <v>0</v>
      </c>
      <c r="BB141" s="252">
        <f t="shared" si="160"/>
        <v>0</v>
      </c>
      <c r="BE141" s="307"/>
      <c r="BF141" s="308"/>
      <c r="BG141" s="315" t="str">
        <f t="shared" si="161"/>
        <v/>
      </c>
      <c r="BH141" s="314" t="str">
        <f t="shared" si="162"/>
        <v/>
      </c>
      <c r="BI141" s="313"/>
      <c r="BK141" s="302"/>
      <c r="BM141" s="302"/>
      <c r="BO141" s="302"/>
      <c r="BQ141" s="302"/>
    </row>
    <row r="142" spans="7:69" ht="15" customHeight="1">
      <c r="G142" s="119" t="str">
        <f>IF(女子種目選択!E142="","",IF(女子種目選択!E142="コンバインドA","80mハードル",IF(女子種目選択!E142="コンバインドB","走幅跳",女子種目選択!E142)))</f>
        <v/>
      </c>
      <c r="H142" s="111" t="str">
        <f t="shared" si="122"/>
        <v/>
      </c>
      <c r="I142" s="244"/>
      <c r="J142" s="226" t="str">
        <f t="shared" si="123"/>
        <v/>
      </c>
      <c r="K142" s="245"/>
      <c r="L142" s="228" t="str">
        <f t="shared" si="124"/>
        <v/>
      </c>
      <c r="M142" s="246"/>
      <c r="N142" s="242" t="str">
        <f t="shared" si="125"/>
        <v/>
      </c>
      <c r="O142" s="242">
        <f t="shared" si="126"/>
        <v>0</v>
      </c>
      <c r="P142" s="242" t="str">
        <f t="shared" si="127"/>
        <v/>
      </c>
      <c r="Q142" s="242">
        <f t="shared" si="128"/>
        <v>0</v>
      </c>
      <c r="R142" s="242" t="str">
        <f t="shared" si="129"/>
        <v/>
      </c>
      <c r="S142" s="242" t="str">
        <f t="shared" si="130"/>
        <v/>
      </c>
      <c r="T142" s="252" t="str">
        <f t="shared" si="131"/>
        <v>00</v>
      </c>
      <c r="U142" s="252">
        <f t="shared" si="132"/>
        <v>0</v>
      </c>
      <c r="V142" s="252">
        <f t="shared" si="133"/>
        <v>0</v>
      </c>
      <c r="W142" s="252" t="str">
        <f t="shared" si="134"/>
        <v/>
      </c>
      <c r="X142" s="252" t="str">
        <f t="shared" si="135"/>
        <v/>
      </c>
      <c r="Y142" s="252" t="str">
        <f t="shared" si="136"/>
        <v>0</v>
      </c>
      <c r="Z142" s="252" t="str">
        <f t="shared" si="137"/>
        <v/>
      </c>
      <c r="AA142" s="252" t="str">
        <f t="shared" si="138"/>
        <v/>
      </c>
      <c r="AB142" s="252" t="str">
        <f t="shared" si="139"/>
        <v/>
      </c>
      <c r="AC142" s="252" t="str">
        <f t="shared" si="140"/>
        <v>0</v>
      </c>
      <c r="AD142" s="252">
        <f t="shared" si="141"/>
        <v>0</v>
      </c>
      <c r="AE142" s="110" t="str">
        <f>IF(女子種目選択!E142="","",IF(女子種目選択!E142="コンバインドA","走高跳",IF(女子種目選択!E142="コンバインドB","ジャベリックボール投",女子種目選択!F142)))</f>
        <v/>
      </c>
      <c r="AG142" s="244"/>
      <c r="AH142" s="226" t="str">
        <f t="shared" si="142"/>
        <v/>
      </c>
      <c r="AI142" s="245"/>
      <c r="AJ142" s="228" t="str">
        <f t="shared" si="143"/>
        <v/>
      </c>
      <c r="AK142" s="246"/>
      <c r="AL142" s="242" t="str">
        <f t="shared" si="144"/>
        <v/>
      </c>
      <c r="AM142" s="242">
        <f t="shared" si="145"/>
        <v>0</v>
      </c>
      <c r="AN142" s="242" t="str">
        <f t="shared" si="146"/>
        <v/>
      </c>
      <c r="AO142" s="242">
        <f t="shared" si="147"/>
        <v>0</v>
      </c>
      <c r="AP142" s="242" t="str">
        <f t="shared" si="148"/>
        <v/>
      </c>
      <c r="AQ142" s="242" t="str">
        <f t="shared" si="149"/>
        <v/>
      </c>
      <c r="AR142" s="252" t="str">
        <f t="shared" si="150"/>
        <v>00</v>
      </c>
      <c r="AS142" s="252">
        <f t="shared" si="151"/>
        <v>0</v>
      </c>
      <c r="AT142" s="252">
        <f t="shared" si="152"/>
        <v>0</v>
      </c>
      <c r="AU142" s="252" t="str">
        <f t="shared" si="153"/>
        <v/>
      </c>
      <c r="AV142" s="252" t="str">
        <f t="shared" si="154"/>
        <v/>
      </c>
      <c r="AW142" s="252" t="str">
        <f t="shared" si="155"/>
        <v>0</v>
      </c>
      <c r="AX142" s="252" t="str">
        <f t="shared" si="156"/>
        <v/>
      </c>
      <c r="AY142" s="252" t="str">
        <f t="shared" si="157"/>
        <v/>
      </c>
      <c r="AZ142" s="252" t="str">
        <f t="shared" si="158"/>
        <v/>
      </c>
      <c r="BA142" s="252" t="str">
        <f t="shared" si="159"/>
        <v>0</v>
      </c>
      <c r="BB142" s="252">
        <f t="shared" si="160"/>
        <v>0</v>
      </c>
      <c r="BE142" s="307"/>
      <c r="BF142" s="308"/>
      <c r="BG142" s="315" t="str">
        <f t="shared" si="161"/>
        <v/>
      </c>
      <c r="BH142" s="314" t="str">
        <f t="shared" si="162"/>
        <v/>
      </c>
      <c r="BI142" s="313"/>
      <c r="BK142" s="302"/>
      <c r="BM142" s="302"/>
      <c r="BO142" s="302"/>
      <c r="BQ142" s="302"/>
    </row>
    <row r="143" spans="7:69" ht="15" customHeight="1">
      <c r="G143" s="119" t="str">
        <f>IF(女子種目選択!E143="","",IF(女子種目選択!E143="コンバインドA","80mハードル",IF(女子種目選択!E143="コンバインドB","走幅跳",女子種目選択!E143)))</f>
        <v/>
      </c>
      <c r="H143" s="111" t="str">
        <f t="shared" si="122"/>
        <v/>
      </c>
      <c r="I143" s="244"/>
      <c r="J143" s="226" t="str">
        <f t="shared" si="123"/>
        <v/>
      </c>
      <c r="K143" s="245"/>
      <c r="L143" s="228" t="str">
        <f t="shared" si="124"/>
        <v/>
      </c>
      <c r="M143" s="246"/>
      <c r="N143" s="242" t="str">
        <f t="shared" si="125"/>
        <v/>
      </c>
      <c r="O143" s="242">
        <f t="shared" si="126"/>
        <v>0</v>
      </c>
      <c r="P143" s="242" t="str">
        <f t="shared" si="127"/>
        <v/>
      </c>
      <c r="Q143" s="242">
        <f t="shared" si="128"/>
        <v>0</v>
      </c>
      <c r="R143" s="242" t="str">
        <f t="shared" si="129"/>
        <v/>
      </c>
      <c r="S143" s="242" t="str">
        <f t="shared" si="130"/>
        <v/>
      </c>
      <c r="T143" s="252" t="str">
        <f t="shared" si="131"/>
        <v>00</v>
      </c>
      <c r="U143" s="252">
        <f t="shared" si="132"/>
        <v>0</v>
      </c>
      <c r="V143" s="252">
        <f t="shared" si="133"/>
        <v>0</v>
      </c>
      <c r="W143" s="252" t="str">
        <f t="shared" si="134"/>
        <v/>
      </c>
      <c r="X143" s="252" t="str">
        <f t="shared" si="135"/>
        <v/>
      </c>
      <c r="Y143" s="252" t="str">
        <f t="shared" si="136"/>
        <v>0</v>
      </c>
      <c r="Z143" s="252" t="str">
        <f t="shared" si="137"/>
        <v/>
      </c>
      <c r="AA143" s="252" t="str">
        <f t="shared" si="138"/>
        <v/>
      </c>
      <c r="AB143" s="252" t="str">
        <f t="shared" si="139"/>
        <v/>
      </c>
      <c r="AC143" s="252" t="str">
        <f t="shared" si="140"/>
        <v>0</v>
      </c>
      <c r="AD143" s="252">
        <f t="shared" si="141"/>
        <v>0</v>
      </c>
      <c r="AE143" s="110" t="str">
        <f>IF(女子種目選択!E143="","",IF(女子種目選択!E143="コンバインドA","走高跳",IF(女子種目選択!E143="コンバインドB","ジャベリックボール投",女子種目選択!F143)))</f>
        <v/>
      </c>
      <c r="AG143" s="244"/>
      <c r="AH143" s="226" t="str">
        <f t="shared" si="142"/>
        <v/>
      </c>
      <c r="AI143" s="245"/>
      <c r="AJ143" s="228" t="str">
        <f t="shared" si="143"/>
        <v/>
      </c>
      <c r="AK143" s="246"/>
      <c r="AL143" s="242" t="str">
        <f t="shared" si="144"/>
        <v/>
      </c>
      <c r="AM143" s="242">
        <f t="shared" si="145"/>
        <v>0</v>
      </c>
      <c r="AN143" s="242" t="str">
        <f t="shared" si="146"/>
        <v/>
      </c>
      <c r="AO143" s="242">
        <f t="shared" si="147"/>
        <v>0</v>
      </c>
      <c r="AP143" s="242" t="str">
        <f t="shared" si="148"/>
        <v/>
      </c>
      <c r="AQ143" s="242" t="str">
        <f t="shared" si="149"/>
        <v/>
      </c>
      <c r="AR143" s="252" t="str">
        <f t="shared" si="150"/>
        <v>00</v>
      </c>
      <c r="AS143" s="252">
        <f t="shared" si="151"/>
        <v>0</v>
      </c>
      <c r="AT143" s="252">
        <f t="shared" si="152"/>
        <v>0</v>
      </c>
      <c r="AU143" s="252" t="str">
        <f t="shared" si="153"/>
        <v/>
      </c>
      <c r="AV143" s="252" t="str">
        <f t="shared" si="154"/>
        <v/>
      </c>
      <c r="AW143" s="252" t="str">
        <f t="shared" si="155"/>
        <v>0</v>
      </c>
      <c r="AX143" s="252" t="str">
        <f t="shared" si="156"/>
        <v/>
      </c>
      <c r="AY143" s="252" t="str">
        <f t="shared" si="157"/>
        <v/>
      </c>
      <c r="AZ143" s="252" t="str">
        <f t="shared" si="158"/>
        <v/>
      </c>
      <c r="BA143" s="252" t="str">
        <f t="shared" si="159"/>
        <v>0</v>
      </c>
      <c r="BB143" s="252">
        <f t="shared" si="160"/>
        <v>0</v>
      </c>
      <c r="BE143" s="307"/>
      <c r="BF143" s="308"/>
      <c r="BG143" s="315" t="str">
        <f t="shared" si="161"/>
        <v/>
      </c>
      <c r="BH143" s="314" t="str">
        <f t="shared" si="162"/>
        <v/>
      </c>
      <c r="BI143" s="313"/>
      <c r="BK143" s="302"/>
      <c r="BM143" s="302"/>
      <c r="BO143" s="302"/>
      <c r="BQ143" s="302"/>
    </row>
    <row r="144" spans="7:69" ht="15" customHeight="1">
      <c r="G144" s="119" t="str">
        <f>IF(女子種目選択!E144="","",IF(女子種目選択!E144="コンバインドA","80mハードル",IF(女子種目選択!E144="コンバインドB","走幅跳",女子種目選択!E144)))</f>
        <v/>
      </c>
      <c r="H144" s="111" t="str">
        <f t="shared" si="122"/>
        <v/>
      </c>
      <c r="I144" s="244"/>
      <c r="J144" s="226" t="str">
        <f t="shared" si="123"/>
        <v/>
      </c>
      <c r="K144" s="245"/>
      <c r="L144" s="228" t="str">
        <f t="shared" si="124"/>
        <v/>
      </c>
      <c r="M144" s="246"/>
      <c r="N144" s="242" t="str">
        <f t="shared" si="125"/>
        <v/>
      </c>
      <c r="O144" s="242">
        <f t="shared" si="126"/>
        <v>0</v>
      </c>
      <c r="P144" s="242" t="str">
        <f t="shared" si="127"/>
        <v/>
      </c>
      <c r="Q144" s="242">
        <f t="shared" si="128"/>
        <v>0</v>
      </c>
      <c r="R144" s="242" t="str">
        <f t="shared" si="129"/>
        <v/>
      </c>
      <c r="S144" s="242" t="str">
        <f t="shared" si="130"/>
        <v/>
      </c>
      <c r="T144" s="252" t="str">
        <f t="shared" si="131"/>
        <v>00</v>
      </c>
      <c r="U144" s="252">
        <f t="shared" si="132"/>
        <v>0</v>
      </c>
      <c r="V144" s="252">
        <f t="shared" si="133"/>
        <v>0</v>
      </c>
      <c r="W144" s="252" t="str">
        <f t="shared" si="134"/>
        <v/>
      </c>
      <c r="X144" s="252" t="str">
        <f t="shared" si="135"/>
        <v/>
      </c>
      <c r="Y144" s="252" t="str">
        <f t="shared" si="136"/>
        <v>0</v>
      </c>
      <c r="Z144" s="252" t="str">
        <f t="shared" si="137"/>
        <v/>
      </c>
      <c r="AA144" s="252" t="str">
        <f t="shared" si="138"/>
        <v/>
      </c>
      <c r="AB144" s="252" t="str">
        <f t="shared" si="139"/>
        <v/>
      </c>
      <c r="AC144" s="252" t="str">
        <f t="shared" si="140"/>
        <v>0</v>
      </c>
      <c r="AD144" s="252">
        <f t="shared" si="141"/>
        <v>0</v>
      </c>
      <c r="AE144" s="110" t="str">
        <f>IF(女子種目選択!E144="","",IF(女子種目選択!E144="コンバインドA","走高跳",IF(女子種目選択!E144="コンバインドB","ジャベリックボール投",女子種目選択!F144)))</f>
        <v/>
      </c>
      <c r="AG144" s="244"/>
      <c r="AH144" s="226" t="str">
        <f t="shared" si="142"/>
        <v/>
      </c>
      <c r="AI144" s="245"/>
      <c r="AJ144" s="228" t="str">
        <f t="shared" si="143"/>
        <v/>
      </c>
      <c r="AK144" s="246"/>
      <c r="AL144" s="242" t="str">
        <f t="shared" si="144"/>
        <v/>
      </c>
      <c r="AM144" s="242">
        <f t="shared" si="145"/>
        <v>0</v>
      </c>
      <c r="AN144" s="242" t="str">
        <f t="shared" si="146"/>
        <v/>
      </c>
      <c r="AO144" s="242">
        <f t="shared" si="147"/>
        <v>0</v>
      </c>
      <c r="AP144" s="242" t="str">
        <f t="shared" si="148"/>
        <v/>
      </c>
      <c r="AQ144" s="242" t="str">
        <f t="shared" si="149"/>
        <v/>
      </c>
      <c r="AR144" s="252" t="str">
        <f t="shared" si="150"/>
        <v>00</v>
      </c>
      <c r="AS144" s="252">
        <f t="shared" si="151"/>
        <v>0</v>
      </c>
      <c r="AT144" s="252">
        <f t="shared" si="152"/>
        <v>0</v>
      </c>
      <c r="AU144" s="252" t="str">
        <f t="shared" si="153"/>
        <v/>
      </c>
      <c r="AV144" s="252" t="str">
        <f t="shared" si="154"/>
        <v/>
      </c>
      <c r="AW144" s="252" t="str">
        <f t="shared" si="155"/>
        <v>0</v>
      </c>
      <c r="AX144" s="252" t="str">
        <f t="shared" si="156"/>
        <v/>
      </c>
      <c r="AY144" s="252" t="str">
        <f t="shared" si="157"/>
        <v/>
      </c>
      <c r="AZ144" s="252" t="str">
        <f t="shared" si="158"/>
        <v/>
      </c>
      <c r="BA144" s="252" t="str">
        <f t="shared" si="159"/>
        <v>0</v>
      </c>
      <c r="BB144" s="252">
        <f t="shared" si="160"/>
        <v>0</v>
      </c>
      <c r="BE144" s="307"/>
      <c r="BF144" s="308"/>
      <c r="BG144" s="315" t="str">
        <f t="shared" si="161"/>
        <v/>
      </c>
      <c r="BH144" s="314" t="str">
        <f t="shared" si="162"/>
        <v/>
      </c>
      <c r="BI144" s="313"/>
      <c r="BK144" s="302"/>
      <c r="BM144" s="302"/>
      <c r="BO144" s="302"/>
      <c r="BQ144" s="302"/>
    </row>
    <row r="145" spans="7:69" ht="15" customHeight="1">
      <c r="G145" s="119" t="str">
        <f>IF(女子種目選択!E145="","",IF(女子種目選択!E145="コンバインドA","80mハードル",IF(女子種目選択!E145="コンバインドB","走幅跳",女子種目選択!E145)))</f>
        <v/>
      </c>
      <c r="H145" s="111" t="str">
        <f t="shared" si="122"/>
        <v/>
      </c>
      <c r="I145" s="244"/>
      <c r="J145" s="226" t="str">
        <f t="shared" si="123"/>
        <v/>
      </c>
      <c r="K145" s="245"/>
      <c r="L145" s="228" t="str">
        <f t="shared" si="124"/>
        <v/>
      </c>
      <c r="M145" s="246"/>
      <c r="N145" s="242" t="str">
        <f t="shared" si="125"/>
        <v/>
      </c>
      <c r="O145" s="242">
        <f t="shared" si="126"/>
        <v>0</v>
      </c>
      <c r="P145" s="242" t="str">
        <f t="shared" si="127"/>
        <v/>
      </c>
      <c r="Q145" s="242">
        <f t="shared" si="128"/>
        <v>0</v>
      </c>
      <c r="R145" s="242" t="str">
        <f t="shared" si="129"/>
        <v/>
      </c>
      <c r="S145" s="242" t="str">
        <f t="shared" si="130"/>
        <v/>
      </c>
      <c r="T145" s="252" t="str">
        <f t="shared" si="131"/>
        <v>00</v>
      </c>
      <c r="U145" s="252">
        <f t="shared" si="132"/>
        <v>0</v>
      </c>
      <c r="V145" s="252">
        <f t="shared" si="133"/>
        <v>0</v>
      </c>
      <c r="W145" s="252" t="str">
        <f t="shared" si="134"/>
        <v/>
      </c>
      <c r="X145" s="252" t="str">
        <f t="shared" si="135"/>
        <v/>
      </c>
      <c r="Y145" s="252" t="str">
        <f t="shared" si="136"/>
        <v>0</v>
      </c>
      <c r="Z145" s="252" t="str">
        <f t="shared" si="137"/>
        <v/>
      </c>
      <c r="AA145" s="252" t="str">
        <f t="shared" si="138"/>
        <v/>
      </c>
      <c r="AB145" s="252" t="str">
        <f t="shared" si="139"/>
        <v/>
      </c>
      <c r="AC145" s="252" t="str">
        <f t="shared" si="140"/>
        <v>0</v>
      </c>
      <c r="AD145" s="252">
        <f t="shared" si="141"/>
        <v>0</v>
      </c>
      <c r="AE145" s="110" t="str">
        <f>IF(女子種目選択!E145="","",IF(女子種目選択!E145="コンバインドA","走高跳",IF(女子種目選択!E145="コンバインドB","ジャベリックボール投",女子種目選択!F145)))</f>
        <v/>
      </c>
      <c r="AG145" s="244"/>
      <c r="AH145" s="226" t="str">
        <f t="shared" si="142"/>
        <v/>
      </c>
      <c r="AI145" s="245"/>
      <c r="AJ145" s="228" t="str">
        <f t="shared" si="143"/>
        <v/>
      </c>
      <c r="AK145" s="246"/>
      <c r="AL145" s="242" t="str">
        <f t="shared" si="144"/>
        <v/>
      </c>
      <c r="AM145" s="242">
        <f t="shared" si="145"/>
        <v>0</v>
      </c>
      <c r="AN145" s="242" t="str">
        <f t="shared" si="146"/>
        <v/>
      </c>
      <c r="AO145" s="242">
        <f t="shared" si="147"/>
        <v>0</v>
      </c>
      <c r="AP145" s="242" t="str">
        <f t="shared" si="148"/>
        <v/>
      </c>
      <c r="AQ145" s="242" t="str">
        <f t="shared" si="149"/>
        <v/>
      </c>
      <c r="AR145" s="252" t="str">
        <f t="shared" si="150"/>
        <v>00</v>
      </c>
      <c r="AS145" s="252">
        <f t="shared" si="151"/>
        <v>0</v>
      </c>
      <c r="AT145" s="252">
        <f t="shared" si="152"/>
        <v>0</v>
      </c>
      <c r="AU145" s="252" t="str">
        <f t="shared" si="153"/>
        <v/>
      </c>
      <c r="AV145" s="252" t="str">
        <f t="shared" si="154"/>
        <v/>
      </c>
      <c r="AW145" s="252" t="str">
        <f t="shared" si="155"/>
        <v>0</v>
      </c>
      <c r="AX145" s="252" t="str">
        <f t="shared" si="156"/>
        <v/>
      </c>
      <c r="AY145" s="252" t="str">
        <f t="shared" si="157"/>
        <v/>
      </c>
      <c r="AZ145" s="252" t="str">
        <f t="shared" si="158"/>
        <v/>
      </c>
      <c r="BA145" s="252" t="str">
        <f t="shared" si="159"/>
        <v>0</v>
      </c>
      <c r="BB145" s="252">
        <f t="shared" si="160"/>
        <v>0</v>
      </c>
      <c r="BE145" s="307"/>
      <c r="BF145" s="308"/>
      <c r="BG145" s="315" t="str">
        <f t="shared" si="161"/>
        <v/>
      </c>
      <c r="BH145" s="314" t="str">
        <f t="shared" si="162"/>
        <v/>
      </c>
      <c r="BI145" s="313"/>
      <c r="BK145" s="302"/>
      <c r="BM145" s="302"/>
      <c r="BO145" s="302"/>
      <c r="BQ145" s="302"/>
    </row>
    <row r="146" spans="7:69" ht="15" customHeight="1">
      <c r="G146" s="119" t="str">
        <f>IF(女子種目選択!E146="","",IF(女子種目選択!E146="コンバインドA","80mハードル",IF(女子種目選択!E146="コンバインドB","走幅跳",女子種目選択!E146)))</f>
        <v/>
      </c>
      <c r="H146" s="111" t="str">
        <f t="shared" si="122"/>
        <v/>
      </c>
      <c r="I146" s="244"/>
      <c r="J146" s="226" t="str">
        <f t="shared" si="123"/>
        <v/>
      </c>
      <c r="K146" s="245"/>
      <c r="L146" s="228" t="str">
        <f t="shared" si="124"/>
        <v/>
      </c>
      <c r="M146" s="246"/>
      <c r="N146" s="242" t="str">
        <f t="shared" si="125"/>
        <v/>
      </c>
      <c r="O146" s="242">
        <f t="shared" si="126"/>
        <v>0</v>
      </c>
      <c r="P146" s="242" t="str">
        <f t="shared" si="127"/>
        <v/>
      </c>
      <c r="Q146" s="242">
        <f t="shared" si="128"/>
        <v>0</v>
      </c>
      <c r="R146" s="242" t="str">
        <f t="shared" si="129"/>
        <v/>
      </c>
      <c r="S146" s="242" t="str">
        <f t="shared" si="130"/>
        <v/>
      </c>
      <c r="T146" s="252" t="str">
        <f t="shared" si="131"/>
        <v>00</v>
      </c>
      <c r="U146" s="252">
        <f t="shared" si="132"/>
        <v>0</v>
      </c>
      <c r="V146" s="252">
        <f t="shared" si="133"/>
        <v>0</v>
      </c>
      <c r="W146" s="252" t="str">
        <f t="shared" si="134"/>
        <v/>
      </c>
      <c r="X146" s="252" t="str">
        <f t="shared" si="135"/>
        <v/>
      </c>
      <c r="Y146" s="252" t="str">
        <f t="shared" si="136"/>
        <v>0</v>
      </c>
      <c r="Z146" s="252" t="str">
        <f t="shared" si="137"/>
        <v/>
      </c>
      <c r="AA146" s="252" t="str">
        <f t="shared" si="138"/>
        <v/>
      </c>
      <c r="AB146" s="252" t="str">
        <f t="shared" si="139"/>
        <v/>
      </c>
      <c r="AC146" s="252" t="str">
        <f t="shared" si="140"/>
        <v>0</v>
      </c>
      <c r="AD146" s="252">
        <f t="shared" si="141"/>
        <v>0</v>
      </c>
      <c r="AE146" s="110" t="str">
        <f>IF(女子種目選択!E146="","",IF(女子種目選択!E146="コンバインドA","走高跳",IF(女子種目選択!E146="コンバインドB","ジャベリックボール投",女子種目選択!F146)))</f>
        <v/>
      </c>
      <c r="AG146" s="244"/>
      <c r="AH146" s="226" t="str">
        <f t="shared" si="142"/>
        <v/>
      </c>
      <c r="AI146" s="245"/>
      <c r="AJ146" s="228" t="str">
        <f t="shared" si="143"/>
        <v/>
      </c>
      <c r="AK146" s="246"/>
      <c r="AL146" s="242" t="str">
        <f t="shared" si="144"/>
        <v/>
      </c>
      <c r="AM146" s="242">
        <f t="shared" si="145"/>
        <v>0</v>
      </c>
      <c r="AN146" s="242" t="str">
        <f t="shared" si="146"/>
        <v/>
      </c>
      <c r="AO146" s="242">
        <f t="shared" si="147"/>
        <v>0</v>
      </c>
      <c r="AP146" s="242" t="str">
        <f t="shared" si="148"/>
        <v/>
      </c>
      <c r="AQ146" s="242" t="str">
        <f t="shared" si="149"/>
        <v/>
      </c>
      <c r="AR146" s="252" t="str">
        <f t="shared" si="150"/>
        <v>00</v>
      </c>
      <c r="AS146" s="252">
        <f t="shared" si="151"/>
        <v>0</v>
      </c>
      <c r="AT146" s="252">
        <f t="shared" si="152"/>
        <v>0</v>
      </c>
      <c r="AU146" s="252" t="str">
        <f t="shared" si="153"/>
        <v/>
      </c>
      <c r="AV146" s="252" t="str">
        <f t="shared" si="154"/>
        <v/>
      </c>
      <c r="AW146" s="252" t="str">
        <f t="shared" si="155"/>
        <v>0</v>
      </c>
      <c r="AX146" s="252" t="str">
        <f t="shared" si="156"/>
        <v/>
      </c>
      <c r="AY146" s="252" t="str">
        <f t="shared" si="157"/>
        <v/>
      </c>
      <c r="AZ146" s="252" t="str">
        <f t="shared" si="158"/>
        <v/>
      </c>
      <c r="BA146" s="252" t="str">
        <f t="shared" si="159"/>
        <v>0</v>
      </c>
      <c r="BB146" s="252">
        <f t="shared" si="160"/>
        <v>0</v>
      </c>
      <c r="BE146" s="307"/>
      <c r="BF146" s="308"/>
      <c r="BG146" s="315" t="str">
        <f t="shared" si="161"/>
        <v/>
      </c>
      <c r="BH146" s="314" t="str">
        <f t="shared" si="162"/>
        <v/>
      </c>
      <c r="BI146" s="313"/>
      <c r="BK146" s="302"/>
      <c r="BM146" s="302"/>
      <c r="BO146" s="302"/>
      <c r="BQ146" s="302"/>
    </row>
    <row r="147" spans="7:69" ht="15" customHeight="1">
      <c r="G147" s="119" t="str">
        <f>IF(女子種目選択!E147="","",IF(女子種目選択!E147="コンバインドA","80mハードル",IF(女子種目選択!E147="コンバインドB","走幅跳",女子種目選択!E147)))</f>
        <v/>
      </c>
      <c r="H147" s="111" t="str">
        <f t="shared" si="122"/>
        <v/>
      </c>
      <c r="I147" s="244"/>
      <c r="J147" s="226" t="str">
        <f t="shared" si="123"/>
        <v/>
      </c>
      <c r="K147" s="245"/>
      <c r="L147" s="228" t="str">
        <f t="shared" si="124"/>
        <v/>
      </c>
      <c r="M147" s="246"/>
      <c r="N147" s="242" t="str">
        <f t="shared" si="125"/>
        <v/>
      </c>
      <c r="O147" s="242">
        <f t="shared" si="126"/>
        <v>0</v>
      </c>
      <c r="P147" s="242" t="str">
        <f t="shared" si="127"/>
        <v/>
      </c>
      <c r="Q147" s="242">
        <f t="shared" si="128"/>
        <v>0</v>
      </c>
      <c r="R147" s="242" t="str">
        <f t="shared" si="129"/>
        <v/>
      </c>
      <c r="S147" s="242" t="str">
        <f t="shared" si="130"/>
        <v/>
      </c>
      <c r="T147" s="252" t="str">
        <f t="shared" si="131"/>
        <v>00</v>
      </c>
      <c r="U147" s="252">
        <f t="shared" si="132"/>
        <v>0</v>
      </c>
      <c r="V147" s="252">
        <f t="shared" si="133"/>
        <v>0</v>
      </c>
      <c r="W147" s="252" t="str">
        <f t="shared" si="134"/>
        <v/>
      </c>
      <c r="X147" s="252" t="str">
        <f t="shared" si="135"/>
        <v/>
      </c>
      <c r="Y147" s="252" t="str">
        <f t="shared" si="136"/>
        <v>0</v>
      </c>
      <c r="Z147" s="252" t="str">
        <f t="shared" si="137"/>
        <v/>
      </c>
      <c r="AA147" s="252" t="str">
        <f t="shared" si="138"/>
        <v/>
      </c>
      <c r="AB147" s="252" t="str">
        <f t="shared" si="139"/>
        <v/>
      </c>
      <c r="AC147" s="252" t="str">
        <f t="shared" si="140"/>
        <v>0</v>
      </c>
      <c r="AD147" s="252">
        <f t="shared" si="141"/>
        <v>0</v>
      </c>
      <c r="AE147" s="110" t="str">
        <f>IF(女子種目選択!E147="","",IF(女子種目選択!E147="コンバインドA","走高跳",IF(女子種目選択!E147="コンバインドB","ジャベリックボール投",女子種目選択!F147)))</f>
        <v/>
      </c>
      <c r="AG147" s="244"/>
      <c r="AH147" s="226" t="str">
        <f t="shared" si="142"/>
        <v/>
      </c>
      <c r="AI147" s="245"/>
      <c r="AJ147" s="228" t="str">
        <f t="shared" si="143"/>
        <v/>
      </c>
      <c r="AK147" s="246"/>
      <c r="AL147" s="242" t="str">
        <f t="shared" si="144"/>
        <v/>
      </c>
      <c r="AM147" s="242">
        <f t="shared" si="145"/>
        <v>0</v>
      </c>
      <c r="AN147" s="242" t="str">
        <f t="shared" si="146"/>
        <v/>
      </c>
      <c r="AO147" s="242">
        <f t="shared" si="147"/>
        <v>0</v>
      </c>
      <c r="AP147" s="242" t="str">
        <f t="shared" si="148"/>
        <v/>
      </c>
      <c r="AQ147" s="242" t="str">
        <f t="shared" si="149"/>
        <v/>
      </c>
      <c r="AR147" s="252" t="str">
        <f t="shared" si="150"/>
        <v>00</v>
      </c>
      <c r="AS147" s="252">
        <f t="shared" si="151"/>
        <v>0</v>
      </c>
      <c r="AT147" s="252">
        <f t="shared" si="152"/>
        <v>0</v>
      </c>
      <c r="AU147" s="252" t="str">
        <f t="shared" si="153"/>
        <v/>
      </c>
      <c r="AV147" s="252" t="str">
        <f t="shared" si="154"/>
        <v/>
      </c>
      <c r="AW147" s="252" t="str">
        <f t="shared" si="155"/>
        <v>0</v>
      </c>
      <c r="AX147" s="252" t="str">
        <f t="shared" si="156"/>
        <v/>
      </c>
      <c r="AY147" s="252" t="str">
        <f t="shared" si="157"/>
        <v/>
      </c>
      <c r="AZ147" s="252" t="str">
        <f t="shared" si="158"/>
        <v/>
      </c>
      <c r="BA147" s="252" t="str">
        <f t="shared" si="159"/>
        <v>0</v>
      </c>
      <c r="BB147" s="252">
        <f t="shared" si="160"/>
        <v>0</v>
      </c>
      <c r="BE147" s="307"/>
      <c r="BF147" s="308"/>
      <c r="BG147" s="315" t="str">
        <f t="shared" si="161"/>
        <v/>
      </c>
      <c r="BH147" s="314" t="str">
        <f t="shared" si="162"/>
        <v/>
      </c>
      <c r="BI147" s="313"/>
      <c r="BK147" s="302"/>
      <c r="BM147" s="302"/>
      <c r="BO147" s="302"/>
      <c r="BQ147" s="302"/>
    </row>
    <row r="148" spans="7:69" ht="15" customHeight="1">
      <c r="G148" s="119" t="str">
        <f>IF(女子種目選択!E148="","",IF(女子種目選択!E148="コンバインドA","80mハードル",IF(女子種目選択!E148="コンバインドB","走幅跳",女子種目選択!E148)))</f>
        <v/>
      </c>
      <c r="H148" s="111" t="str">
        <f t="shared" si="122"/>
        <v/>
      </c>
      <c r="I148" s="244"/>
      <c r="J148" s="226" t="str">
        <f t="shared" si="123"/>
        <v/>
      </c>
      <c r="K148" s="245"/>
      <c r="L148" s="228" t="str">
        <f t="shared" si="124"/>
        <v/>
      </c>
      <c r="M148" s="246"/>
      <c r="N148" s="242" t="str">
        <f t="shared" si="125"/>
        <v/>
      </c>
      <c r="O148" s="242">
        <f t="shared" si="126"/>
        <v>0</v>
      </c>
      <c r="P148" s="242" t="str">
        <f t="shared" si="127"/>
        <v/>
      </c>
      <c r="Q148" s="242">
        <f t="shared" si="128"/>
        <v>0</v>
      </c>
      <c r="R148" s="242" t="str">
        <f t="shared" si="129"/>
        <v/>
      </c>
      <c r="S148" s="242" t="str">
        <f t="shared" si="130"/>
        <v/>
      </c>
      <c r="T148" s="252" t="str">
        <f t="shared" si="131"/>
        <v>00</v>
      </c>
      <c r="U148" s="252">
        <f t="shared" si="132"/>
        <v>0</v>
      </c>
      <c r="V148" s="252">
        <f t="shared" si="133"/>
        <v>0</v>
      </c>
      <c r="W148" s="252" t="str">
        <f t="shared" si="134"/>
        <v/>
      </c>
      <c r="X148" s="252" t="str">
        <f t="shared" si="135"/>
        <v/>
      </c>
      <c r="Y148" s="252" t="str">
        <f t="shared" si="136"/>
        <v>0</v>
      </c>
      <c r="Z148" s="252" t="str">
        <f t="shared" si="137"/>
        <v/>
      </c>
      <c r="AA148" s="252" t="str">
        <f t="shared" si="138"/>
        <v/>
      </c>
      <c r="AB148" s="252" t="str">
        <f t="shared" si="139"/>
        <v/>
      </c>
      <c r="AC148" s="252" t="str">
        <f t="shared" si="140"/>
        <v>0</v>
      </c>
      <c r="AD148" s="252">
        <f t="shared" si="141"/>
        <v>0</v>
      </c>
      <c r="AE148" s="110" t="str">
        <f>IF(女子種目選択!E148="","",IF(女子種目選択!E148="コンバインドA","走高跳",IF(女子種目選択!E148="コンバインドB","ジャベリックボール投",女子種目選択!F148)))</f>
        <v/>
      </c>
      <c r="AG148" s="244"/>
      <c r="AH148" s="226" t="str">
        <f t="shared" si="142"/>
        <v/>
      </c>
      <c r="AI148" s="245"/>
      <c r="AJ148" s="228" t="str">
        <f t="shared" si="143"/>
        <v/>
      </c>
      <c r="AK148" s="246"/>
      <c r="AL148" s="242" t="str">
        <f t="shared" si="144"/>
        <v/>
      </c>
      <c r="AM148" s="242">
        <f t="shared" si="145"/>
        <v>0</v>
      </c>
      <c r="AN148" s="242" t="str">
        <f t="shared" si="146"/>
        <v/>
      </c>
      <c r="AO148" s="242">
        <f t="shared" si="147"/>
        <v>0</v>
      </c>
      <c r="AP148" s="242" t="str">
        <f t="shared" si="148"/>
        <v/>
      </c>
      <c r="AQ148" s="242" t="str">
        <f t="shared" si="149"/>
        <v/>
      </c>
      <c r="AR148" s="252" t="str">
        <f t="shared" si="150"/>
        <v>00</v>
      </c>
      <c r="AS148" s="252">
        <f t="shared" si="151"/>
        <v>0</v>
      </c>
      <c r="AT148" s="252">
        <f t="shared" si="152"/>
        <v>0</v>
      </c>
      <c r="AU148" s="252" t="str">
        <f t="shared" si="153"/>
        <v/>
      </c>
      <c r="AV148" s="252" t="str">
        <f t="shared" si="154"/>
        <v/>
      </c>
      <c r="AW148" s="252" t="str">
        <f t="shared" si="155"/>
        <v>0</v>
      </c>
      <c r="AX148" s="252" t="str">
        <f t="shared" si="156"/>
        <v/>
      </c>
      <c r="AY148" s="252" t="str">
        <f t="shared" si="157"/>
        <v/>
      </c>
      <c r="AZ148" s="252" t="str">
        <f t="shared" si="158"/>
        <v/>
      </c>
      <c r="BA148" s="252" t="str">
        <f t="shared" si="159"/>
        <v>0</v>
      </c>
      <c r="BB148" s="252">
        <f t="shared" si="160"/>
        <v>0</v>
      </c>
      <c r="BE148" s="307"/>
      <c r="BF148" s="308"/>
      <c r="BG148" s="315" t="str">
        <f t="shared" si="161"/>
        <v/>
      </c>
      <c r="BH148" s="314" t="str">
        <f t="shared" si="162"/>
        <v/>
      </c>
      <c r="BI148" s="313"/>
      <c r="BK148" s="302"/>
      <c r="BM148" s="302"/>
      <c r="BO148" s="302"/>
      <c r="BQ148" s="302"/>
    </row>
    <row r="149" spans="7:69" ht="15" customHeight="1">
      <c r="G149" s="119" t="str">
        <f>IF(女子種目選択!E149="","",IF(女子種目選択!E149="コンバインドA","80mハードル",IF(女子種目選択!E149="コンバインドB","走幅跳",女子種目選択!E149)))</f>
        <v/>
      </c>
      <c r="H149" s="111" t="str">
        <f t="shared" si="122"/>
        <v/>
      </c>
      <c r="I149" s="244"/>
      <c r="J149" s="226" t="str">
        <f t="shared" si="123"/>
        <v/>
      </c>
      <c r="K149" s="245"/>
      <c r="L149" s="228" t="str">
        <f t="shared" si="124"/>
        <v/>
      </c>
      <c r="M149" s="246"/>
      <c r="N149" s="242" t="str">
        <f t="shared" si="125"/>
        <v/>
      </c>
      <c r="O149" s="242">
        <f t="shared" si="126"/>
        <v>0</v>
      </c>
      <c r="P149" s="242" t="str">
        <f t="shared" si="127"/>
        <v/>
      </c>
      <c r="Q149" s="242">
        <f t="shared" si="128"/>
        <v>0</v>
      </c>
      <c r="R149" s="242" t="str">
        <f t="shared" si="129"/>
        <v/>
      </c>
      <c r="S149" s="242" t="str">
        <f t="shared" si="130"/>
        <v/>
      </c>
      <c r="T149" s="252" t="str">
        <f t="shared" si="131"/>
        <v>00</v>
      </c>
      <c r="U149" s="252">
        <f t="shared" si="132"/>
        <v>0</v>
      </c>
      <c r="V149" s="252">
        <f t="shared" si="133"/>
        <v>0</v>
      </c>
      <c r="W149" s="252" t="str">
        <f t="shared" si="134"/>
        <v/>
      </c>
      <c r="X149" s="252" t="str">
        <f t="shared" si="135"/>
        <v/>
      </c>
      <c r="Y149" s="252" t="str">
        <f t="shared" si="136"/>
        <v>0</v>
      </c>
      <c r="Z149" s="252" t="str">
        <f t="shared" si="137"/>
        <v/>
      </c>
      <c r="AA149" s="252" t="str">
        <f t="shared" si="138"/>
        <v/>
      </c>
      <c r="AB149" s="252" t="str">
        <f t="shared" si="139"/>
        <v/>
      </c>
      <c r="AC149" s="252" t="str">
        <f t="shared" si="140"/>
        <v>0</v>
      </c>
      <c r="AD149" s="252">
        <f t="shared" si="141"/>
        <v>0</v>
      </c>
      <c r="AE149" s="110" t="str">
        <f>IF(女子種目選択!E149="","",IF(女子種目選択!E149="コンバインドA","走高跳",IF(女子種目選択!E149="コンバインドB","ジャベリックボール投",女子種目選択!F149)))</f>
        <v/>
      </c>
      <c r="AG149" s="244"/>
      <c r="AH149" s="226" t="str">
        <f t="shared" si="142"/>
        <v/>
      </c>
      <c r="AI149" s="245"/>
      <c r="AJ149" s="228" t="str">
        <f t="shared" si="143"/>
        <v/>
      </c>
      <c r="AK149" s="246"/>
      <c r="AL149" s="242" t="str">
        <f t="shared" si="144"/>
        <v/>
      </c>
      <c r="AM149" s="242">
        <f t="shared" si="145"/>
        <v>0</v>
      </c>
      <c r="AN149" s="242" t="str">
        <f t="shared" si="146"/>
        <v/>
      </c>
      <c r="AO149" s="242">
        <f t="shared" si="147"/>
        <v>0</v>
      </c>
      <c r="AP149" s="242" t="str">
        <f t="shared" si="148"/>
        <v/>
      </c>
      <c r="AQ149" s="242" t="str">
        <f t="shared" si="149"/>
        <v/>
      </c>
      <c r="AR149" s="252" t="str">
        <f t="shared" si="150"/>
        <v>00</v>
      </c>
      <c r="AS149" s="252">
        <f t="shared" si="151"/>
        <v>0</v>
      </c>
      <c r="AT149" s="252">
        <f t="shared" si="152"/>
        <v>0</v>
      </c>
      <c r="AU149" s="252" t="str">
        <f t="shared" si="153"/>
        <v/>
      </c>
      <c r="AV149" s="252" t="str">
        <f t="shared" si="154"/>
        <v/>
      </c>
      <c r="AW149" s="252" t="str">
        <f t="shared" si="155"/>
        <v>0</v>
      </c>
      <c r="AX149" s="252" t="str">
        <f t="shared" si="156"/>
        <v/>
      </c>
      <c r="AY149" s="252" t="str">
        <f t="shared" si="157"/>
        <v/>
      </c>
      <c r="AZ149" s="252" t="str">
        <f t="shared" si="158"/>
        <v/>
      </c>
      <c r="BA149" s="252" t="str">
        <f t="shared" si="159"/>
        <v>0</v>
      </c>
      <c r="BB149" s="252">
        <f t="shared" si="160"/>
        <v>0</v>
      </c>
      <c r="BE149" s="307"/>
      <c r="BF149" s="308"/>
      <c r="BG149" s="315" t="str">
        <f t="shared" si="161"/>
        <v/>
      </c>
      <c r="BH149" s="314" t="str">
        <f t="shared" si="162"/>
        <v/>
      </c>
      <c r="BI149" s="313"/>
      <c r="BK149" s="302"/>
      <c r="BM149" s="302"/>
      <c r="BO149" s="302"/>
      <c r="BQ149" s="302"/>
    </row>
    <row r="150" spans="7:69" ht="15" customHeight="1">
      <c r="G150" s="119" t="str">
        <f>IF(女子種目選択!E150="","",IF(女子種目選択!E150="コンバインドA","80mハードル",IF(女子種目選択!E150="コンバインドB","走幅跳",女子種目選択!E150)))</f>
        <v/>
      </c>
      <c r="H150" s="111" t="str">
        <f t="shared" si="122"/>
        <v/>
      </c>
      <c r="I150" s="244"/>
      <c r="J150" s="226" t="str">
        <f t="shared" si="123"/>
        <v/>
      </c>
      <c r="K150" s="245"/>
      <c r="L150" s="228" t="str">
        <f t="shared" si="124"/>
        <v/>
      </c>
      <c r="M150" s="246"/>
      <c r="N150" s="242" t="str">
        <f t="shared" si="125"/>
        <v/>
      </c>
      <c r="O150" s="242">
        <f t="shared" si="126"/>
        <v>0</v>
      </c>
      <c r="P150" s="242" t="str">
        <f t="shared" si="127"/>
        <v/>
      </c>
      <c r="Q150" s="242">
        <f t="shared" si="128"/>
        <v>0</v>
      </c>
      <c r="R150" s="242" t="str">
        <f t="shared" si="129"/>
        <v/>
      </c>
      <c r="S150" s="242" t="str">
        <f t="shared" si="130"/>
        <v/>
      </c>
      <c r="T150" s="252" t="str">
        <f t="shared" si="131"/>
        <v>00</v>
      </c>
      <c r="U150" s="252">
        <f t="shared" si="132"/>
        <v>0</v>
      </c>
      <c r="V150" s="252">
        <f t="shared" si="133"/>
        <v>0</v>
      </c>
      <c r="W150" s="252" t="str">
        <f t="shared" si="134"/>
        <v/>
      </c>
      <c r="X150" s="252" t="str">
        <f t="shared" si="135"/>
        <v/>
      </c>
      <c r="Y150" s="252" t="str">
        <f t="shared" si="136"/>
        <v>0</v>
      </c>
      <c r="Z150" s="252" t="str">
        <f t="shared" si="137"/>
        <v/>
      </c>
      <c r="AA150" s="252" t="str">
        <f t="shared" si="138"/>
        <v/>
      </c>
      <c r="AB150" s="252" t="str">
        <f t="shared" si="139"/>
        <v/>
      </c>
      <c r="AC150" s="252" t="str">
        <f t="shared" si="140"/>
        <v>0</v>
      </c>
      <c r="AD150" s="252">
        <f t="shared" si="141"/>
        <v>0</v>
      </c>
      <c r="AE150" s="110" t="str">
        <f>IF(女子種目選択!E150="","",IF(女子種目選択!E150="コンバインドA","走高跳",IF(女子種目選択!E150="コンバインドB","ジャベリックボール投",女子種目選択!F150)))</f>
        <v/>
      </c>
      <c r="AG150" s="244"/>
      <c r="AH150" s="226" t="str">
        <f t="shared" si="142"/>
        <v/>
      </c>
      <c r="AI150" s="245"/>
      <c r="AJ150" s="228" t="str">
        <f t="shared" si="143"/>
        <v/>
      </c>
      <c r="AK150" s="246"/>
      <c r="AL150" s="242" t="str">
        <f t="shared" si="144"/>
        <v/>
      </c>
      <c r="AM150" s="242">
        <f t="shared" si="145"/>
        <v>0</v>
      </c>
      <c r="AN150" s="242" t="str">
        <f t="shared" si="146"/>
        <v/>
      </c>
      <c r="AO150" s="242">
        <f t="shared" si="147"/>
        <v>0</v>
      </c>
      <c r="AP150" s="242" t="str">
        <f t="shared" si="148"/>
        <v/>
      </c>
      <c r="AQ150" s="242" t="str">
        <f t="shared" si="149"/>
        <v/>
      </c>
      <c r="AR150" s="252" t="str">
        <f t="shared" si="150"/>
        <v>00</v>
      </c>
      <c r="AS150" s="252">
        <f t="shared" si="151"/>
        <v>0</v>
      </c>
      <c r="AT150" s="252">
        <f t="shared" si="152"/>
        <v>0</v>
      </c>
      <c r="AU150" s="252" t="str">
        <f t="shared" si="153"/>
        <v/>
      </c>
      <c r="AV150" s="252" t="str">
        <f t="shared" si="154"/>
        <v/>
      </c>
      <c r="AW150" s="252" t="str">
        <f t="shared" si="155"/>
        <v>0</v>
      </c>
      <c r="AX150" s="252" t="str">
        <f t="shared" si="156"/>
        <v/>
      </c>
      <c r="AY150" s="252" t="str">
        <f t="shared" si="157"/>
        <v/>
      </c>
      <c r="AZ150" s="252" t="str">
        <f t="shared" si="158"/>
        <v/>
      </c>
      <c r="BA150" s="252" t="str">
        <f t="shared" si="159"/>
        <v>0</v>
      </c>
      <c r="BB150" s="252">
        <f t="shared" si="160"/>
        <v>0</v>
      </c>
      <c r="BE150" s="307"/>
      <c r="BF150" s="308"/>
      <c r="BG150" s="315" t="str">
        <f t="shared" si="161"/>
        <v/>
      </c>
      <c r="BH150" s="314" t="str">
        <f t="shared" si="162"/>
        <v/>
      </c>
      <c r="BI150" s="313"/>
      <c r="BK150" s="302"/>
      <c r="BM150" s="302"/>
      <c r="BO150" s="302"/>
      <c r="BQ150" s="302"/>
    </row>
    <row r="151" spans="7:69" ht="15" customHeight="1">
      <c r="G151" s="119" t="str">
        <f>IF(女子種目選択!E151="","",IF(女子種目選択!E151="コンバインドA","80mハードル",IF(女子種目選択!E151="コンバインドB","走幅跳",女子種目選択!E151)))</f>
        <v/>
      </c>
      <c r="H151" s="111" t="str">
        <f t="shared" si="122"/>
        <v/>
      </c>
      <c r="I151" s="244"/>
      <c r="J151" s="226" t="str">
        <f t="shared" si="123"/>
        <v/>
      </c>
      <c r="K151" s="245"/>
      <c r="L151" s="228" t="str">
        <f t="shared" si="124"/>
        <v/>
      </c>
      <c r="M151" s="246"/>
      <c r="N151" s="242" t="str">
        <f t="shared" si="125"/>
        <v/>
      </c>
      <c r="O151" s="242">
        <f t="shared" si="126"/>
        <v>0</v>
      </c>
      <c r="P151" s="242" t="str">
        <f t="shared" si="127"/>
        <v/>
      </c>
      <c r="Q151" s="242">
        <f t="shared" si="128"/>
        <v>0</v>
      </c>
      <c r="R151" s="242" t="str">
        <f t="shared" si="129"/>
        <v/>
      </c>
      <c r="S151" s="242" t="str">
        <f t="shared" si="130"/>
        <v/>
      </c>
      <c r="T151" s="252" t="str">
        <f t="shared" si="131"/>
        <v>00</v>
      </c>
      <c r="U151" s="252">
        <f t="shared" si="132"/>
        <v>0</v>
      </c>
      <c r="V151" s="252">
        <f t="shared" si="133"/>
        <v>0</v>
      </c>
      <c r="W151" s="252" t="str">
        <f t="shared" si="134"/>
        <v/>
      </c>
      <c r="X151" s="252" t="str">
        <f t="shared" si="135"/>
        <v/>
      </c>
      <c r="Y151" s="252" t="str">
        <f t="shared" si="136"/>
        <v>0</v>
      </c>
      <c r="Z151" s="252" t="str">
        <f t="shared" si="137"/>
        <v/>
      </c>
      <c r="AA151" s="252" t="str">
        <f t="shared" si="138"/>
        <v/>
      </c>
      <c r="AB151" s="252" t="str">
        <f t="shared" si="139"/>
        <v/>
      </c>
      <c r="AC151" s="252" t="str">
        <f t="shared" si="140"/>
        <v>0</v>
      </c>
      <c r="AD151" s="252">
        <f t="shared" si="141"/>
        <v>0</v>
      </c>
      <c r="AE151" s="110" t="str">
        <f>IF(女子種目選択!E151="","",IF(女子種目選択!E151="コンバインドA","走高跳",IF(女子種目選択!E151="コンバインドB","ジャベリックボール投",女子種目選択!F151)))</f>
        <v/>
      </c>
      <c r="AG151" s="244"/>
      <c r="AH151" s="226" t="str">
        <f t="shared" si="142"/>
        <v/>
      </c>
      <c r="AI151" s="245"/>
      <c r="AJ151" s="228" t="str">
        <f t="shared" si="143"/>
        <v/>
      </c>
      <c r="AK151" s="246"/>
      <c r="AL151" s="242" t="str">
        <f t="shared" si="144"/>
        <v/>
      </c>
      <c r="AM151" s="242">
        <f t="shared" si="145"/>
        <v>0</v>
      </c>
      <c r="AN151" s="242" t="str">
        <f t="shared" si="146"/>
        <v/>
      </c>
      <c r="AO151" s="242">
        <f t="shared" si="147"/>
        <v>0</v>
      </c>
      <c r="AP151" s="242" t="str">
        <f t="shared" si="148"/>
        <v/>
      </c>
      <c r="AQ151" s="242" t="str">
        <f t="shared" si="149"/>
        <v/>
      </c>
      <c r="AR151" s="252" t="str">
        <f t="shared" si="150"/>
        <v>00</v>
      </c>
      <c r="AS151" s="252">
        <f t="shared" si="151"/>
        <v>0</v>
      </c>
      <c r="AT151" s="252">
        <f t="shared" si="152"/>
        <v>0</v>
      </c>
      <c r="AU151" s="252" t="str">
        <f t="shared" si="153"/>
        <v/>
      </c>
      <c r="AV151" s="252" t="str">
        <f t="shared" si="154"/>
        <v/>
      </c>
      <c r="AW151" s="252" t="str">
        <f t="shared" si="155"/>
        <v>0</v>
      </c>
      <c r="AX151" s="252" t="str">
        <f t="shared" si="156"/>
        <v/>
      </c>
      <c r="AY151" s="252" t="str">
        <f t="shared" si="157"/>
        <v/>
      </c>
      <c r="AZ151" s="252" t="str">
        <f t="shared" si="158"/>
        <v/>
      </c>
      <c r="BA151" s="252" t="str">
        <f t="shared" si="159"/>
        <v>0</v>
      </c>
      <c r="BB151" s="252">
        <f t="shared" si="160"/>
        <v>0</v>
      </c>
      <c r="BE151" s="307"/>
      <c r="BF151" s="308"/>
      <c r="BG151" s="315" t="str">
        <f t="shared" si="161"/>
        <v/>
      </c>
      <c r="BH151" s="314" t="str">
        <f t="shared" si="162"/>
        <v/>
      </c>
      <c r="BI151" s="313"/>
      <c r="BK151" s="302"/>
      <c r="BM151" s="302"/>
      <c r="BO151" s="302"/>
      <c r="BQ151" s="302"/>
    </row>
    <row r="152" spans="7:69" ht="15" customHeight="1">
      <c r="G152" s="119" t="str">
        <f>IF(女子種目選択!E152="","",IF(女子種目選択!E152="コンバインドA","80mハードル",IF(女子種目選択!E152="コンバインドB","走幅跳",女子種目選択!E152)))</f>
        <v/>
      </c>
      <c r="H152" s="111" t="str">
        <f t="shared" si="122"/>
        <v/>
      </c>
      <c r="I152" s="244"/>
      <c r="J152" s="226" t="str">
        <f t="shared" si="123"/>
        <v/>
      </c>
      <c r="K152" s="245"/>
      <c r="L152" s="228" t="str">
        <f t="shared" si="124"/>
        <v/>
      </c>
      <c r="M152" s="246"/>
      <c r="N152" s="242" t="str">
        <f t="shared" si="125"/>
        <v/>
      </c>
      <c r="O152" s="242">
        <f t="shared" si="126"/>
        <v>0</v>
      </c>
      <c r="P152" s="242" t="str">
        <f t="shared" si="127"/>
        <v/>
      </c>
      <c r="Q152" s="242">
        <f t="shared" si="128"/>
        <v>0</v>
      </c>
      <c r="R152" s="242" t="str">
        <f t="shared" si="129"/>
        <v/>
      </c>
      <c r="S152" s="242" t="str">
        <f t="shared" si="130"/>
        <v/>
      </c>
      <c r="T152" s="252" t="str">
        <f t="shared" si="131"/>
        <v>00</v>
      </c>
      <c r="U152" s="252">
        <f t="shared" si="132"/>
        <v>0</v>
      </c>
      <c r="V152" s="252">
        <f t="shared" si="133"/>
        <v>0</v>
      </c>
      <c r="W152" s="252" t="str">
        <f t="shared" si="134"/>
        <v/>
      </c>
      <c r="X152" s="252" t="str">
        <f t="shared" si="135"/>
        <v/>
      </c>
      <c r="Y152" s="252" t="str">
        <f t="shared" si="136"/>
        <v>0</v>
      </c>
      <c r="Z152" s="252" t="str">
        <f t="shared" si="137"/>
        <v/>
      </c>
      <c r="AA152" s="252" t="str">
        <f t="shared" si="138"/>
        <v/>
      </c>
      <c r="AB152" s="252" t="str">
        <f t="shared" si="139"/>
        <v/>
      </c>
      <c r="AC152" s="252" t="str">
        <f t="shared" si="140"/>
        <v>0</v>
      </c>
      <c r="AD152" s="252">
        <f t="shared" si="141"/>
        <v>0</v>
      </c>
      <c r="AE152" s="110" t="str">
        <f>IF(女子種目選択!E152="","",IF(女子種目選択!E152="コンバインドA","走高跳",IF(女子種目選択!E152="コンバインドB","ジャベリックボール投",女子種目選択!F152)))</f>
        <v/>
      </c>
      <c r="AG152" s="244"/>
      <c r="AH152" s="226" t="str">
        <f t="shared" si="142"/>
        <v/>
      </c>
      <c r="AI152" s="245"/>
      <c r="AJ152" s="228" t="str">
        <f t="shared" si="143"/>
        <v/>
      </c>
      <c r="AK152" s="246"/>
      <c r="AL152" s="242" t="str">
        <f t="shared" si="144"/>
        <v/>
      </c>
      <c r="AM152" s="242">
        <f t="shared" si="145"/>
        <v>0</v>
      </c>
      <c r="AN152" s="242" t="str">
        <f t="shared" si="146"/>
        <v/>
      </c>
      <c r="AO152" s="242">
        <f t="shared" si="147"/>
        <v>0</v>
      </c>
      <c r="AP152" s="242" t="str">
        <f t="shared" si="148"/>
        <v/>
      </c>
      <c r="AQ152" s="242" t="str">
        <f t="shared" si="149"/>
        <v/>
      </c>
      <c r="AR152" s="252" t="str">
        <f t="shared" si="150"/>
        <v>00</v>
      </c>
      <c r="AS152" s="252">
        <f t="shared" si="151"/>
        <v>0</v>
      </c>
      <c r="AT152" s="252">
        <f t="shared" si="152"/>
        <v>0</v>
      </c>
      <c r="AU152" s="252" t="str">
        <f t="shared" si="153"/>
        <v/>
      </c>
      <c r="AV152" s="252" t="str">
        <f t="shared" si="154"/>
        <v/>
      </c>
      <c r="AW152" s="252" t="str">
        <f t="shared" si="155"/>
        <v>0</v>
      </c>
      <c r="AX152" s="252" t="str">
        <f t="shared" si="156"/>
        <v/>
      </c>
      <c r="AY152" s="252" t="str">
        <f t="shared" si="157"/>
        <v/>
      </c>
      <c r="AZ152" s="252" t="str">
        <f t="shared" si="158"/>
        <v/>
      </c>
      <c r="BA152" s="252" t="str">
        <f t="shared" si="159"/>
        <v>0</v>
      </c>
      <c r="BB152" s="252">
        <f t="shared" si="160"/>
        <v>0</v>
      </c>
      <c r="BE152" s="307"/>
      <c r="BF152" s="308"/>
      <c r="BG152" s="315" t="str">
        <f t="shared" si="161"/>
        <v/>
      </c>
      <c r="BH152" s="314" t="str">
        <f t="shared" si="162"/>
        <v/>
      </c>
      <c r="BI152" s="313"/>
      <c r="BK152" s="302"/>
      <c r="BM152" s="302"/>
      <c r="BO152" s="302"/>
      <c r="BQ152" s="302"/>
    </row>
    <row r="153" spans="7:69" ht="15" customHeight="1">
      <c r="G153" s="119" t="str">
        <f>IF(女子種目選択!E153="","",IF(女子種目選択!E153="コンバインドA","80mハードル",IF(女子種目選択!E153="コンバインドB","走幅跳",女子種目選択!E153)))</f>
        <v/>
      </c>
      <c r="H153" s="111" t="str">
        <f t="shared" si="122"/>
        <v/>
      </c>
      <c r="I153" s="244"/>
      <c r="J153" s="226" t="str">
        <f t="shared" si="123"/>
        <v/>
      </c>
      <c r="K153" s="245"/>
      <c r="L153" s="228" t="str">
        <f t="shared" si="124"/>
        <v/>
      </c>
      <c r="M153" s="246"/>
      <c r="N153" s="242" t="str">
        <f t="shared" si="125"/>
        <v/>
      </c>
      <c r="O153" s="242">
        <f t="shared" si="126"/>
        <v>0</v>
      </c>
      <c r="P153" s="242" t="str">
        <f t="shared" si="127"/>
        <v/>
      </c>
      <c r="Q153" s="242">
        <f t="shared" si="128"/>
        <v>0</v>
      </c>
      <c r="R153" s="242" t="str">
        <f t="shared" si="129"/>
        <v/>
      </c>
      <c r="S153" s="242" t="str">
        <f t="shared" si="130"/>
        <v/>
      </c>
      <c r="T153" s="252" t="str">
        <f t="shared" si="131"/>
        <v>00</v>
      </c>
      <c r="U153" s="252">
        <f t="shared" si="132"/>
        <v>0</v>
      </c>
      <c r="V153" s="252">
        <f t="shared" si="133"/>
        <v>0</v>
      </c>
      <c r="W153" s="252" t="str">
        <f t="shared" si="134"/>
        <v/>
      </c>
      <c r="X153" s="252" t="str">
        <f t="shared" si="135"/>
        <v/>
      </c>
      <c r="Y153" s="252" t="str">
        <f t="shared" si="136"/>
        <v>0</v>
      </c>
      <c r="Z153" s="252" t="str">
        <f t="shared" si="137"/>
        <v/>
      </c>
      <c r="AA153" s="252" t="str">
        <f t="shared" si="138"/>
        <v/>
      </c>
      <c r="AB153" s="252" t="str">
        <f t="shared" si="139"/>
        <v/>
      </c>
      <c r="AC153" s="252" t="str">
        <f t="shared" si="140"/>
        <v>0</v>
      </c>
      <c r="AD153" s="252">
        <f t="shared" si="141"/>
        <v>0</v>
      </c>
      <c r="AE153" s="110" t="str">
        <f>IF(女子種目選択!E153="","",IF(女子種目選択!E153="コンバインドA","走高跳",IF(女子種目選択!E153="コンバインドB","ジャベリックボール投",女子種目選択!F153)))</f>
        <v/>
      </c>
      <c r="AG153" s="244"/>
      <c r="AH153" s="226" t="str">
        <f t="shared" si="142"/>
        <v/>
      </c>
      <c r="AI153" s="245"/>
      <c r="AJ153" s="228" t="str">
        <f t="shared" si="143"/>
        <v/>
      </c>
      <c r="AK153" s="246"/>
      <c r="AL153" s="242" t="str">
        <f t="shared" si="144"/>
        <v/>
      </c>
      <c r="AM153" s="242">
        <f t="shared" si="145"/>
        <v>0</v>
      </c>
      <c r="AN153" s="242" t="str">
        <f t="shared" si="146"/>
        <v/>
      </c>
      <c r="AO153" s="242">
        <f t="shared" si="147"/>
        <v>0</v>
      </c>
      <c r="AP153" s="242" t="str">
        <f t="shared" si="148"/>
        <v/>
      </c>
      <c r="AQ153" s="242" t="str">
        <f t="shared" si="149"/>
        <v/>
      </c>
      <c r="AR153" s="252" t="str">
        <f t="shared" si="150"/>
        <v>00</v>
      </c>
      <c r="AS153" s="252">
        <f t="shared" si="151"/>
        <v>0</v>
      </c>
      <c r="AT153" s="252">
        <f t="shared" si="152"/>
        <v>0</v>
      </c>
      <c r="AU153" s="252" t="str">
        <f t="shared" si="153"/>
        <v/>
      </c>
      <c r="AV153" s="252" t="str">
        <f t="shared" si="154"/>
        <v/>
      </c>
      <c r="AW153" s="252" t="str">
        <f t="shared" si="155"/>
        <v>0</v>
      </c>
      <c r="AX153" s="252" t="str">
        <f t="shared" si="156"/>
        <v/>
      </c>
      <c r="AY153" s="252" t="str">
        <f t="shared" si="157"/>
        <v/>
      </c>
      <c r="AZ153" s="252" t="str">
        <f t="shared" si="158"/>
        <v/>
      </c>
      <c r="BA153" s="252" t="str">
        <f t="shared" si="159"/>
        <v>0</v>
      </c>
      <c r="BB153" s="252">
        <f t="shared" si="160"/>
        <v>0</v>
      </c>
      <c r="BE153" s="307"/>
      <c r="BF153" s="308"/>
      <c r="BG153" s="315" t="str">
        <f t="shared" si="161"/>
        <v/>
      </c>
      <c r="BH153" s="314" t="str">
        <f t="shared" si="162"/>
        <v/>
      </c>
      <c r="BI153" s="313"/>
      <c r="BK153" s="302"/>
      <c r="BM153" s="302"/>
      <c r="BO153" s="302"/>
      <c r="BQ153" s="302"/>
    </row>
    <row r="154" spans="7:69" ht="15" customHeight="1">
      <c r="G154" s="119" t="str">
        <f>IF(女子種目選択!E154="","",IF(女子種目選択!E154="コンバインドA","80mハードル",IF(女子種目選択!E154="コンバインドB","走幅跳",女子種目選択!E154)))</f>
        <v/>
      </c>
      <c r="H154" s="111" t="str">
        <f t="shared" si="122"/>
        <v/>
      </c>
      <c r="I154" s="244"/>
      <c r="J154" s="226" t="str">
        <f t="shared" si="123"/>
        <v/>
      </c>
      <c r="K154" s="245"/>
      <c r="L154" s="228" t="str">
        <f t="shared" si="124"/>
        <v/>
      </c>
      <c r="M154" s="246"/>
      <c r="N154" s="242" t="str">
        <f t="shared" si="125"/>
        <v/>
      </c>
      <c r="O154" s="242">
        <f t="shared" si="126"/>
        <v>0</v>
      </c>
      <c r="P154" s="242" t="str">
        <f t="shared" si="127"/>
        <v/>
      </c>
      <c r="Q154" s="242">
        <f t="shared" si="128"/>
        <v>0</v>
      </c>
      <c r="R154" s="242" t="str">
        <f t="shared" si="129"/>
        <v/>
      </c>
      <c r="S154" s="242" t="str">
        <f t="shared" si="130"/>
        <v/>
      </c>
      <c r="T154" s="252" t="str">
        <f t="shared" si="131"/>
        <v>00</v>
      </c>
      <c r="U154" s="252">
        <f t="shared" si="132"/>
        <v>0</v>
      </c>
      <c r="V154" s="252">
        <f t="shared" si="133"/>
        <v>0</v>
      </c>
      <c r="W154" s="252" t="str">
        <f t="shared" si="134"/>
        <v/>
      </c>
      <c r="X154" s="252" t="str">
        <f t="shared" si="135"/>
        <v/>
      </c>
      <c r="Y154" s="252" t="str">
        <f t="shared" si="136"/>
        <v>0</v>
      </c>
      <c r="Z154" s="252" t="str">
        <f t="shared" si="137"/>
        <v/>
      </c>
      <c r="AA154" s="252" t="str">
        <f t="shared" si="138"/>
        <v/>
      </c>
      <c r="AB154" s="252" t="str">
        <f t="shared" si="139"/>
        <v/>
      </c>
      <c r="AC154" s="252" t="str">
        <f t="shared" si="140"/>
        <v>0</v>
      </c>
      <c r="AD154" s="252">
        <f t="shared" si="141"/>
        <v>0</v>
      </c>
      <c r="AE154" s="110" t="str">
        <f>IF(女子種目選択!E154="","",IF(女子種目選択!E154="コンバインドA","走高跳",IF(女子種目選択!E154="コンバインドB","ジャベリックボール投",女子種目選択!F154)))</f>
        <v/>
      </c>
      <c r="AG154" s="244"/>
      <c r="AH154" s="226" t="str">
        <f t="shared" si="142"/>
        <v/>
      </c>
      <c r="AI154" s="245"/>
      <c r="AJ154" s="228" t="str">
        <f t="shared" si="143"/>
        <v/>
      </c>
      <c r="AK154" s="246"/>
      <c r="AL154" s="242" t="str">
        <f t="shared" si="144"/>
        <v/>
      </c>
      <c r="AM154" s="242">
        <f t="shared" si="145"/>
        <v>0</v>
      </c>
      <c r="AN154" s="242" t="str">
        <f t="shared" si="146"/>
        <v/>
      </c>
      <c r="AO154" s="242">
        <f t="shared" si="147"/>
        <v>0</v>
      </c>
      <c r="AP154" s="242" t="str">
        <f t="shared" si="148"/>
        <v/>
      </c>
      <c r="AQ154" s="242" t="str">
        <f t="shared" si="149"/>
        <v/>
      </c>
      <c r="AR154" s="252" t="str">
        <f t="shared" si="150"/>
        <v>00</v>
      </c>
      <c r="AS154" s="252">
        <f t="shared" si="151"/>
        <v>0</v>
      </c>
      <c r="AT154" s="252">
        <f t="shared" si="152"/>
        <v>0</v>
      </c>
      <c r="AU154" s="252" t="str">
        <f t="shared" si="153"/>
        <v/>
      </c>
      <c r="AV154" s="252" t="str">
        <f t="shared" si="154"/>
        <v/>
      </c>
      <c r="AW154" s="252" t="str">
        <f t="shared" si="155"/>
        <v>0</v>
      </c>
      <c r="AX154" s="252" t="str">
        <f t="shared" si="156"/>
        <v/>
      </c>
      <c r="AY154" s="252" t="str">
        <f t="shared" si="157"/>
        <v/>
      </c>
      <c r="AZ154" s="252" t="str">
        <f t="shared" si="158"/>
        <v/>
      </c>
      <c r="BA154" s="252" t="str">
        <f t="shared" si="159"/>
        <v>0</v>
      </c>
      <c r="BB154" s="252">
        <f t="shared" si="160"/>
        <v>0</v>
      </c>
      <c r="BE154" s="225"/>
      <c r="BF154" s="226"/>
      <c r="BG154" s="315" t="str">
        <f t="shared" si="161"/>
        <v/>
      </c>
      <c r="BH154" s="314" t="str">
        <f t="shared" si="162"/>
        <v/>
      </c>
      <c r="BI154" s="313"/>
      <c r="BK154" s="302"/>
      <c r="BM154" s="302"/>
      <c r="BO154" s="302"/>
      <c r="BQ154" s="302"/>
    </row>
    <row r="155" spans="7:69" ht="15" customHeight="1">
      <c r="G155" s="119" t="str">
        <f>IF(女子種目選択!E155="","",IF(女子種目選択!E155="コンバインドA","80mハードル",IF(女子種目選択!E155="コンバインドB","走幅跳",女子種目選択!E155)))</f>
        <v/>
      </c>
      <c r="H155" s="111" t="str">
        <f t="shared" si="122"/>
        <v/>
      </c>
      <c r="I155" s="244"/>
      <c r="J155" s="226" t="str">
        <f t="shared" si="123"/>
        <v/>
      </c>
      <c r="K155" s="245"/>
      <c r="L155" s="228" t="str">
        <f t="shared" si="124"/>
        <v/>
      </c>
      <c r="M155" s="246"/>
      <c r="N155" s="242" t="str">
        <f t="shared" si="125"/>
        <v/>
      </c>
      <c r="O155" s="242">
        <f t="shared" si="126"/>
        <v>0</v>
      </c>
      <c r="P155" s="242" t="str">
        <f t="shared" si="127"/>
        <v/>
      </c>
      <c r="Q155" s="242">
        <f t="shared" si="128"/>
        <v>0</v>
      </c>
      <c r="R155" s="242" t="str">
        <f t="shared" si="129"/>
        <v/>
      </c>
      <c r="S155" s="242" t="str">
        <f t="shared" si="130"/>
        <v/>
      </c>
      <c r="T155" s="252" t="str">
        <f t="shared" si="131"/>
        <v>00</v>
      </c>
      <c r="U155" s="252">
        <f t="shared" si="132"/>
        <v>0</v>
      </c>
      <c r="V155" s="252">
        <f t="shared" si="133"/>
        <v>0</v>
      </c>
      <c r="W155" s="252" t="str">
        <f t="shared" si="134"/>
        <v/>
      </c>
      <c r="X155" s="252" t="str">
        <f t="shared" si="135"/>
        <v/>
      </c>
      <c r="Y155" s="252" t="str">
        <f t="shared" si="136"/>
        <v>0</v>
      </c>
      <c r="Z155" s="252" t="str">
        <f t="shared" si="137"/>
        <v/>
      </c>
      <c r="AA155" s="252" t="str">
        <f t="shared" si="138"/>
        <v/>
      </c>
      <c r="AB155" s="252" t="str">
        <f t="shared" si="139"/>
        <v/>
      </c>
      <c r="AC155" s="252" t="str">
        <f t="shared" si="140"/>
        <v>0</v>
      </c>
      <c r="AD155" s="252">
        <f t="shared" si="141"/>
        <v>0</v>
      </c>
      <c r="AE155" s="110" t="str">
        <f>IF(女子種目選択!E155="","",IF(女子種目選択!E155="コンバインドA","走高跳",IF(女子種目選択!E155="コンバインドB","ジャベリックボール投",女子種目選択!F155)))</f>
        <v/>
      </c>
      <c r="AG155" s="244"/>
      <c r="AH155" s="226" t="str">
        <f t="shared" si="142"/>
        <v/>
      </c>
      <c r="AI155" s="245"/>
      <c r="AJ155" s="228" t="str">
        <f t="shared" si="143"/>
        <v/>
      </c>
      <c r="AK155" s="246"/>
      <c r="AL155" s="242" t="str">
        <f t="shared" si="144"/>
        <v/>
      </c>
      <c r="AM155" s="242">
        <f t="shared" si="145"/>
        <v>0</v>
      </c>
      <c r="AN155" s="242" t="str">
        <f t="shared" si="146"/>
        <v/>
      </c>
      <c r="AO155" s="242">
        <f t="shared" si="147"/>
        <v>0</v>
      </c>
      <c r="AP155" s="242" t="str">
        <f t="shared" si="148"/>
        <v/>
      </c>
      <c r="AQ155" s="242" t="str">
        <f t="shared" si="149"/>
        <v/>
      </c>
      <c r="AR155" s="252" t="str">
        <f t="shared" si="150"/>
        <v>00</v>
      </c>
      <c r="AS155" s="252">
        <f t="shared" si="151"/>
        <v>0</v>
      </c>
      <c r="AT155" s="252">
        <f t="shared" si="152"/>
        <v>0</v>
      </c>
      <c r="AU155" s="252" t="str">
        <f t="shared" si="153"/>
        <v/>
      </c>
      <c r="AV155" s="252" t="str">
        <f t="shared" si="154"/>
        <v/>
      </c>
      <c r="AW155" s="252" t="str">
        <f t="shared" si="155"/>
        <v>0</v>
      </c>
      <c r="AX155" s="252" t="str">
        <f t="shared" si="156"/>
        <v/>
      </c>
      <c r="AY155" s="252" t="str">
        <f t="shared" si="157"/>
        <v/>
      </c>
      <c r="AZ155" s="252" t="str">
        <f t="shared" si="158"/>
        <v/>
      </c>
      <c r="BA155" s="252" t="str">
        <f t="shared" si="159"/>
        <v>0</v>
      </c>
      <c r="BB155" s="252">
        <f t="shared" si="160"/>
        <v>0</v>
      </c>
      <c r="BE155" s="225"/>
      <c r="BF155" s="226"/>
      <c r="BG155" s="315" t="str">
        <f t="shared" si="161"/>
        <v/>
      </c>
      <c r="BH155" s="314" t="str">
        <f t="shared" si="162"/>
        <v/>
      </c>
      <c r="BI155" s="313"/>
      <c r="BK155" s="302"/>
      <c r="BM155" s="302"/>
      <c r="BO155" s="302"/>
      <c r="BQ155" s="302"/>
    </row>
    <row r="156" spans="7:69" ht="15" customHeight="1">
      <c r="G156" s="119" t="str">
        <f>IF(女子種目選択!E156="","",IF(女子種目選択!E156="コンバインドA","80mハードル",IF(女子種目選択!E156="コンバインドB","走幅跳",女子種目選択!E156)))</f>
        <v/>
      </c>
      <c r="H156" s="111" t="str">
        <f t="shared" si="122"/>
        <v/>
      </c>
      <c r="I156" s="244"/>
      <c r="J156" s="226" t="str">
        <f t="shared" si="123"/>
        <v/>
      </c>
      <c r="K156" s="245"/>
      <c r="L156" s="228" t="str">
        <f t="shared" si="124"/>
        <v/>
      </c>
      <c r="M156" s="246"/>
      <c r="N156" s="242" t="str">
        <f t="shared" si="125"/>
        <v/>
      </c>
      <c r="O156" s="242">
        <f t="shared" si="126"/>
        <v>0</v>
      </c>
      <c r="P156" s="242" t="str">
        <f t="shared" si="127"/>
        <v/>
      </c>
      <c r="Q156" s="242">
        <f t="shared" si="128"/>
        <v>0</v>
      </c>
      <c r="R156" s="242" t="str">
        <f t="shared" si="129"/>
        <v/>
      </c>
      <c r="S156" s="242" t="str">
        <f t="shared" si="130"/>
        <v/>
      </c>
      <c r="T156" s="252" t="str">
        <f t="shared" si="131"/>
        <v>00</v>
      </c>
      <c r="U156" s="252">
        <f t="shared" si="132"/>
        <v>0</v>
      </c>
      <c r="V156" s="252">
        <f t="shared" si="133"/>
        <v>0</v>
      </c>
      <c r="W156" s="252" t="str">
        <f t="shared" si="134"/>
        <v/>
      </c>
      <c r="X156" s="252" t="str">
        <f t="shared" si="135"/>
        <v/>
      </c>
      <c r="Y156" s="252" t="str">
        <f t="shared" si="136"/>
        <v>0</v>
      </c>
      <c r="Z156" s="252" t="str">
        <f t="shared" si="137"/>
        <v/>
      </c>
      <c r="AA156" s="252" t="str">
        <f t="shared" si="138"/>
        <v/>
      </c>
      <c r="AB156" s="252" t="str">
        <f t="shared" si="139"/>
        <v/>
      </c>
      <c r="AC156" s="252" t="str">
        <f t="shared" si="140"/>
        <v>0</v>
      </c>
      <c r="AD156" s="252">
        <f t="shared" si="141"/>
        <v>0</v>
      </c>
      <c r="AE156" s="110" t="str">
        <f>IF(女子種目選択!E156="","",IF(女子種目選択!E156="コンバインドA","走高跳",IF(女子種目選択!E156="コンバインドB","ジャベリックボール投",女子種目選択!F156)))</f>
        <v/>
      </c>
      <c r="AG156" s="244"/>
      <c r="AH156" s="226" t="str">
        <f t="shared" si="142"/>
        <v/>
      </c>
      <c r="AI156" s="245"/>
      <c r="AJ156" s="228" t="str">
        <f t="shared" si="143"/>
        <v/>
      </c>
      <c r="AK156" s="246"/>
      <c r="AL156" s="242" t="str">
        <f t="shared" si="144"/>
        <v/>
      </c>
      <c r="AM156" s="242">
        <f t="shared" si="145"/>
        <v>0</v>
      </c>
      <c r="AN156" s="242" t="str">
        <f t="shared" si="146"/>
        <v/>
      </c>
      <c r="AO156" s="242">
        <f t="shared" si="147"/>
        <v>0</v>
      </c>
      <c r="AP156" s="242" t="str">
        <f t="shared" si="148"/>
        <v/>
      </c>
      <c r="AQ156" s="242" t="str">
        <f t="shared" si="149"/>
        <v/>
      </c>
      <c r="AR156" s="252" t="str">
        <f t="shared" si="150"/>
        <v>00</v>
      </c>
      <c r="AS156" s="252">
        <f t="shared" si="151"/>
        <v>0</v>
      </c>
      <c r="AT156" s="252">
        <f t="shared" si="152"/>
        <v>0</v>
      </c>
      <c r="AU156" s="252" t="str">
        <f t="shared" si="153"/>
        <v/>
      </c>
      <c r="AV156" s="252" t="str">
        <f t="shared" si="154"/>
        <v/>
      </c>
      <c r="AW156" s="252" t="str">
        <f t="shared" si="155"/>
        <v>0</v>
      </c>
      <c r="AX156" s="252" t="str">
        <f t="shared" si="156"/>
        <v/>
      </c>
      <c r="AY156" s="252" t="str">
        <f t="shared" si="157"/>
        <v/>
      </c>
      <c r="AZ156" s="252" t="str">
        <f t="shared" si="158"/>
        <v/>
      </c>
      <c r="BA156" s="252" t="str">
        <f t="shared" si="159"/>
        <v>0</v>
      </c>
      <c r="BB156" s="252">
        <f t="shared" si="160"/>
        <v>0</v>
      </c>
      <c r="BE156" s="225"/>
      <c r="BF156" s="226"/>
      <c r="BG156" s="315" t="str">
        <f t="shared" si="161"/>
        <v/>
      </c>
      <c r="BH156" s="314" t="str">
        <f t="shared" si="162"/>
        <v/>
      </c>
      <c r="BI156" s="313"/>
      <c r="BK156" s="302"/>
      <c r="BM156" s="302"/>
      <c r="BO156" s="302"/>
      <c r="BQ156" s="302"/>
    </row>
    <row r="157" spans="7:69" ht="15" customHeight="1">
      <c r="G157" s="119" t="str">
        <f>IF(女子種目選択!E157="","",IF(女子種目選択!E157="コンバインドA","80mハードル",IF(女子種目選択!E157="コンバインドB","走幅跳",女子種目選択!E157)))</f>
        <v/>
      </c>
      <c r="H157" s="111" t="str">
        <f t="shared" si="122"/>
        <v/>
      </c>
      <c r="I157" s="244"/>
      <c r="J157" s="226" t="str">
        <f t="shared" si="123"/>
        <v/>
      </c>
      <c r="K157" s="245"/>
      <c r="L157" s="228" t="str">
        <f t="shared" si="124"/>
        <v/>
      </c>
      <c r="M157" s="246"/>
      <c r="N157" s="242" t="str">
        <f t="shared" si="125"/>
        <v/>
      </c>
      <c r="O157" s="242">
        <f t="shared" si="126"/>
        <v>0</v>
      </c>
      <c r="P157" s="242" t="str">
        <f t="shared" si="127"/>
        <v/>
      </c>
      <c r="Q157" s="242">
        <f t="shared" si="128"/>
        <v>0</v>
      </c>
      <c r="R157" s="242" t="str">
        <f t="shared" si="129"/>
        <v/>
      </c>
      <c r="S157" s="242" t="str">
        <f t="shared" si="130"/>
        <v/>
      </c>
      <c r="T157" s="252" t="str">
        <f t="shared" si="131"/>
        <v>00</v>
      </c>
      <c r="U157" s="252">
        <f t="shared" si="132"/>
        <v>0</v>
      </c>
      <c r="V157" s="252">
        <f t="shared" si="133"/>
        <v>0</v>
      </c>
      <c r="W157" s="252" t="str">
        <f t="shared" si="134"/>
        <v/>
      </c>
      <c r="X157" s="252" t="str">
        <f t="shared" si="135"/>
        <v/>
      </c>
      <c r="Y157" s="252" t="str">
        <f t="shared" si="136"/>
        <v>0</v>
      </c>
      <c r="Z157" s="252" t="str">
        <f t="shared" si="137"/>
        <v/>
      </c>
      <c r="AA157" s="252" t="str">
        <f t="shared" si="138"/>
        <v/>
      </c>
      <c r="AB157" s="252" t="str">
        <f t="shared" si="139"/>
        <v/>
      </c>
      <c r="AC157" s="252" t="str">
        <f t="shared" si="140"/>
        <v>0</v>
      </c>
      <c r="AD157" s="252">
        <f t="shared" si="141"/>
        <v>0</v>
      </c>
      <c r="AE157" s="110" t="str">
        <f>IF(女子種目選択!E157="","",IF(女子種目選択!E157="コンバインドA","走高跳",IF(女子種目選択!E157="コンバインドB","ジャベリックボール投",女子種目選択!F157)))</f>
        <v/>
      </c>
      <c r="AG157" s="244"/>
      <c r="AH157" s="226" t="str">
        <f t="shared" si="142"/>
        <v/>
      </c>
      <c r="AI157" s="245"/>
      <c r="AJ157" s="228" t="str">
        <f t="shared" si="143"/>
        <v/>
      </c>
      <c r="AK157" s="246"/>
      <c r="AL157" s="242" t="str">
        <f t="shared" si="144"/>
        <v/>
      </c>
      <c r="AM157" s="242">
        <f t="shared" si="145"/>
        <v>0</v>
      </c>
      <c r="AN157" s="242" t="str">
        <f t="shared" si="146"/>
        <v/>
      </c>
      <c r="AO157" s="242">
        <f t="shared" si="147"/>
        <v>0</v>
      </c>
      <c r="AP157" s="242" t="str">
        <f t="shared" si="148"/>
        <v/>
      </c>
      <c r="AQ157" s="242" t="str">
        <f t="shared" si="149"/>
        <v/>
      </c>
      <c r="AR157" s="252" t="str">
        <f t="shared" si="150"/>
        <v>00</v>
      </c>
      <c r="AS157" s="252">
        <f t="shared" si="151"/>
        <v>0</v>
      </c>
      <c r="AT157" s="252">
        <f t="shared" si="152"/>
        <v>0</v>
      </c>
      <c r="AU157" s="252" t="str">
        <f t="shared" si="153"/>
        <v/>
      </c>
      <c r="AV157" s="252" t="str">
        <f t="shared" si="154"/>
        <v/>
      </c>
      <c r="AW157" s="252" t="str">
        <f t="shared" si="155"/>
        <v>0</v>
      </c>
      <c r="AX157" s="252" t="str">
        <f t="shared" si="156"/>
        <v/>
      </c>
      <c r="AY157" s="252" t="str">
        <f t="shared" si="157"/>
        <v/>
      </c>
      <c r="AZ157" s="252" t="str">
        <f t="shared" si="158"/>
        <v/>
      </c>
      <c r="BA157" s="252" t="str">
        <f t="shared" si="159"/>
        <v>0</v>
      </c>
      <c r="BB157" s="252">
        <f t="shared" si="160"/>
        <v>0</v>
      </c>
      <c r="BE157" s="225"/>
      <c r="BF157" s="226"/>
      <c r="BG157" s="315" t="str">
        <f t="shared" si="161"/>
        <v/>
      </c>
      <c r="BH157" s="314" t="str">
        <f t="shared" si="162"/>
        <v/>
      </c>
      <c r="BI157" s="313"/>
      <c r="BK157" s="302"/>
      <c r="BM157" s="302"/>
      <c r="BO157" s="302"/>
      <c r="BQ157" s="302"/>
    </row>
    <row r="158" spans="7:69" ht="15" customHeight="1">
      <c r="G158" s="119" t="str">
        <f>IF(女子種目選択!E158="","",IF(女子種目選択!E158="コンバインドA","80mハードル",IF(女子種目選択!E158="コンバインドB","走幅跳",女子種目選択!E158)))</f>
        <v/>
      </c>
      <c r="H158" s="111" t="str">
        <f t="shared" si="122"/>
        <v/>
      </c>
      <c r="I158" s="244"/>
      <c r="J158" s="226" t="str">
        <f t="shared" si="123"/>
        <v/>
      </c>
      <c r="K158" s="245"/>
      <c r="L158" s="228" t="str">
        <f t="shared" si="124"/>
        <v/>
      </c>
      <c r="M158" s="246"/>
      <c r="N158" s="242" t="str">
        <f t="shared" si="125"/>
        <v/>
      </c>
      <c r="O158" s="242">
        <f t="shared" si="126"/>
        <v>0</v>
      </c>
      <c r="P158" s="242" t="str">
        <f t="shared" si="127"/>
        <v/>
      </c>
      <c r="Q158" s="242">
        <f t="shared" si="128"/>
        <v>0</v>
      </c>
      <c r="R158" s="242" t="str">
        <f t="shared" si="129"/>
        <v/>
      </c>
      <c r="S158" s="242" t="str">
        <f t="shared" si="130"/>
        <v/>
      </c>
      <c r="T158" s="252" t="str">
        <f t="shared" si="131"/>
        <v>00</v>
      </c>
      <c r="U158" s="252">
        <f t="shared" si="132"/>
        <v>0</v>
      </c>
      <c r="V158" s="252">
        <f t="shared" si="133"/>
        <v>0</v>
      </c>
      <c r="W158" s="252" t="str">
        <f t="shared" si="134"/>
        <v/>
      </c>
      <c r="X158" s="252" t="str">
        <f t="shared" si="135"/>
        <v/>
      </c>
      <c r="Y158" s="252" t="str">
        <f t="shared" si="136"/>
        <v>0</v>
      </c>
      <c r="Z158" s="252" t="str">
        <f t="shared" si="137"/>
        <v/>
      </c>
      <c r="AA158" s="252" t="str">
        <f t="shared" si="138"/>
        <v/>
      </c>
      <c r="AB158" s="252" t="str">
        <f t="shared" si="139"/>
        <v/>
      </c>
      <c r="AC158" s="252" t="str">
        <f t="shared" si="140"/>
        <v>0</v>
      </c>
      <c r="AD158" s="252">
        <f t="shared" si="141"/>
        <v>0</v>
      </c>
      <c r="AE158" s="110" t="str">
        <f>IF(女子種目選択!E158="","",IF(女子種目選択!E158="コンバインドA","走高跳",IF(女子種目選択!E158="コンバインドB","ジャベリックボール投",女子種目選択!F158)))</f>
        <v/>
      </c>
      <c r="AG158" s="244"/>
      <c r="AH158" s="226" t="str">
        <f t="shared" si="142"/>
        <v/>
      </c>
      <c r="AI158" s="245"/>
      <c r="AJ158" s="228" t="str">
        <f t="shared" si="143"/>
        <v/>
      </c>
      <c r="AK158" s="246"/>
      <c r="AL158" s="242" t="str">
        <f t="shared" si="144"/>
        <v/>
      </c>
      <c r="AM158" s="242">
        <f t="shared" si="145"/>
        <v>0</v>
      </c>
      <c r="AN158" s="242" t="str">
        <f t="shared" si="146"/>
        <v/>
      </c>
      <c r="AO158" s="242">
        <f t="shared" si="147"/>
        <v>0</v>
      </c>
      <c r="AP158" s="242" t="str">
        <f t="shared" si="148"/>
        <v/>
      </c>
      <c r="AQ158" s="242" t="str">
        <f t="shared" si="149"/>
        <v/>
      </c>
      <c r="AR158" s="252" t="str">
        <f t="shared" si="150"/>
        <v>00</v>
      </c>
      <c r="AS158" s="252">
        <f t="shared" si="151"/>
        <v>0</v>
      </c>
      <c r="AT158" s="252">
        <f t="shared" si="152"/>
        <v>0</v>
      </c>
      <c r="AU158" s="252" t="str">
        <f t="shared" si="153"/>
        <v/>
      </c>
      <c r="AV158" s="252" t="str">
        <f t="shared" si="154"/>
        <v/>
      </c>
      <c r="AW158" s="252" t="str">
        <f t="shared" si="155"/>
        <v>0</v>
      </c>
      <c r="AX158" s="252" t="str">
        <f t="shared" si="156"/>
        <v/>
      </c>
      <c r="AY158" s="252" t="str">
        <f t="shared" si="157"/>
        <v/>
      </c>
      <c r="AZ158" s="252" t="str">
        <f t="shared" si="158"/>
        <v/>
      </c>
      <c r="BA158" s="252" t="str">
        <f t="shared" si="159"/>
        <v>0</v>
      </c>
      <c r="BB158" s="252">
        <f t="shared" si="160"/>
        <v>0</v>
      </c>
      <c r="BE158" s="225"/>
      <c r="BF158" s="226"/>
      <c r="BG158" s="315" t="str">
        <f t="shared" si="161"/>
        <v/>
      </c>
      <c r="BH158" s="314" t="str">
        <f t="shared" si="162"/>
        <v/>
      </c>
      <c r="BI158" s="313"/>
      <c r="BK158" s="302"/>
      <c r="BM158" s="302"/>
      <c r="BO158" s="302"/>
      <c r="BQ158" s="302"/>
    </row>
    <row r="159" spans="7:69" ht="15" customHeight="1">
      <c r="G159" s="119" t="str">
        <f>IF(女子種目選択!E159="","",IF(女子種目選択!E159="コンバインドA","80mハードル",IF(女子種目選択!E159="コンバインドB","走幅跳",女子種目選択!E159)))</f>
        <v/>
      </c>
      <c r="H159" s="111" t="str">
        <f t="shared" si="122"/>
        <v/>
      </c>
      <c r="I159" s="244"/>
      <c r="J159" s="226" t="str">
        <f t="shared" si="123"/>
        <v/>
      </c>
      <c r="K159" s="245"/>
      <c r="L159" s="228" t="str">
        <f t="shared" si="124"/>
        <v/>
      </c>
      <c r="M159" s="246"/>
      <c r="N159" s="242" t="str">
        <f t="shared" si="125"/>
        <v/>
      </c>
      <c r="O159" s="242">
        <f t="shared" si="126"/>
        <v>0</v>
      </c>
      <c r="P159" s="242" t="str">
        <f t="shared" si="127"/>
        <v/>
      </c>
      <c r="Q159" s="242">
        <f t="shared" si="128"/>
        <v>0</v>
      </c>
      <c r="R159" s="242" t="str">
        <f t="shared" si="129"/>
        <v/>
      </c>
      <c r="S159" s="242" t="str">
        <f t="shared" si="130"/>
        <v/>
      </c>
      <c r="T159" s="252" t="str">
        <f t="shared" si="131"/>
        <v>00</v>
      </c>
      <c r="U159" s="252">
        <f t="shared" si="132"/>
        <v>0</v>
      </c>
      <c r="V159" s="252">
        <f t="shared" si="133"/>
        <v>0</v>
      </c>
      <c r="W159" s="252" t="str">
        <f t="shared" si="134"/>
        <v/>
      </c>
      <c r="X159" s="252" t="str">
        <f t="shared" si="135"/>
        <v/>
      </c>
      <c r="Y159" s="252" t="str">
        <f t="shared" si="136"/>
        <v>0</v>
      </c>
      <c r="Z159" s="252" t="str">
        <f t="shared" si="137"/>
        <v/>
      </c>
      <c r="AA159" s="252" t="str">
        <f t="shared" si="138"/>
        <v/>
      </c>
      <c r="AB159" s="252" t="str">
        <f t="shared" si="139"/>
        <v/>
      </c>
      <c r="AC159" s="252" t="str">
        <f t="shared" si="140"/>
        <v>0</v>
      </c>
      <c r="AD159" s="252">
        <f t="shared" si="141"/>
        <v>0</v>
      </c>
      <c r="AE159" s="110" t="str">
        <f>IF(女子種目選択!E159="","",IF(女子種目選択!E159="コンバインドA","走高跳",IF(女子種目選択!E159="コンバインドB","ジャベリックボール投",女子種目選択!F159)))</f>
        <v/>
      </c>
      <c r="AG159" s="244"/>
      <c r="AH159" s="226" t="str">
        <f t="shared" si="142"/>
        <v/>
      </c>
      <c r="AI159" s="245"/>
      <c r="AJ159" s="228" t="str">
        <f t="shared" si="143"/>
        <v/>
      </c>
      <c r="AK159" s="246"/>
      <c r="AL159" s="242" t="str">
        <f t="shared" si="144"/>
        <v/>
      </c>
      <c r="AM159" s="242">
        <f t="shared" si="145"/>
        <v>0</v>
      </c>
      <c r="AN159" s="242" t="str">
        <f t="shared" si="146"/>
        <v/>
      </c>
      <c r="AO159" s="242">
        <f t="shared" si="147"/>
        <v>0</v>
      </c>
      <c r="AP159" s="242" t="str">
        <f t="shared" si="148"/>
        <v/>
      </c>
      <c r="AQ159" s="242" t="str">
        <f t="shared" si="149"/>
        <v/>
      </c>
      <c r="AR159" s="252" t="str">
        <f t="shared" si="150"/>
        <v>00</v>
      </c>
      <c r="AS159" s="252">
        <f t="shared" si="151"/>
        <v>0</v>
      </c>
      <c r="AT159" s="252">
        <f t="shared" si="152"/>
        <v>0</v>
      </c>
      <c r="AU159" s="252" t="str">
        <f t="shared" si="153"/>
        <v/>
      </c>
      <c r="AV159" s="252" t="str">
        <f t="shared" si="154"/>
        <v/>
      </c>
      <c r="AW159" s="252" t="str">
        <f t="shared" si="155"/>
        <v>0</v>
      </c>
      <c r="AX159" s="252" t="str">
        <f t="shared" si="156"/>
        <v/>
      </c>
      <c r="AY159" s="252" t="str">
        <f t="shared" si="157"/>
        <v/>
      </c>
      <c r="AZ159" s="252" t="str">
        <f t="shared" si="158"/>
        <v/>
      </c>
      <c r="BA159" s="252" t="str">
        <f t="shared" si="159"/>
        <v>0</v>
      </c>
      <c r="BB159" s="252">
        <f t="shared" si="160"/>
        <v>0</v>
      </c>
      <c r="BE159" s="225"/>
      <c r="BF159" s="226"/>
      <c r="BG159" s="315" t="str">
        <f t="shared" si="161"/>
        <v/>
      </c>
      <c r="BH159" s="314" t="str">
        <f t="shared" si="162"/>
        <v/>
      </c>
      <c r="BI159" s="313"/>
      <c r="BK159" s="302"/>
      <c r="BM159" s="302"/>
      <c r="BO159" s="302"/>
      <c r="BQ159" s="302"/>
    </row>
    <row r="160" spans="7:69" ht="15" customHeight="1">
      <c r="G160" s="119" t="str">
        <f>IF(女子種目選択!E160="","",IF(女子種目選択!E160="コンバインドA","80mハードル",IF(女子種目選択!E160="コンバインドB","走幅跳",女子種目選択!E160)))</f>
        <v/>
      </c>
      <c r="H160" s="111" t="str">
        <f t="shared" si="122"/>
        <v/>
      </c>
      <c r="I160" s="244"/>
      <c r="J160" s="226" t="str">
        <f t="shared" si="123"/>
        <v/>
      </c>
      <c r="K160" s="245"/>
      <c r="L160" s="228" t="str">
        <f t="shared" si="124"/>
        <v/>
      </c>
      <c r="M160" s="246"/>
      <c r="N160" s="242" t="str">
        <f t="shared" si="125"/>
        <v/>
      </c>
      <c r="O160" s="242">
        <f t="shared" si="126"/>
        <v>0</v>
      </c>
      <c r="P160" s="242" t="str">
        <f t="shared" si="127"/>
        <v/>
      </c>
      <c r="Q160" s="242">
        <f t="shared" si="128"/>
        <v>0</v>
      </c>
      <c r="R160" s="242" t="str">
        <f t="shared" si="129"/>
        <v/>
      </c>
      <c r="S160" s="242" t="str">
        <f t="shared" si="130"/>
        <v/>
      </c>
      <c r="T160" s="252" t="str">
        <f t="shared" si="131"/>
        <v>00</v>
      </c>
      <c r="U160" s="252">
        <f t="shared" si="132"/>
        <v>0</v>
      </c>
      <c r="V160" s="252">
        <f t="shared" si="133"/>
        <v>0</v>
      </c>
      <c r="W160" s="252" t="str">
        <f t="shared" si="134"/>
        <v/>
      </c>
      <c r="X160" s="252" t="str">
        <f t="shared" si="135"/>
        <v/>
      </c>
      <c r="Y160" s="252" t="str">
        <f t="shared" si="136"/>
        <v>0</v>
      </c>
      <c r="Z160" s="252" t="str">
        <f t="shared" si="137"/>
        <v/>
      </c>
      <c r="AA160" s="252" t="str">
        <f t="shared" si="138"/>
        <v/>
      </c>
      <c r="AB160" s="252" t="str">
        <f t="shared" si="139"/>
        <v/>
      </c>
      <c r="AC160" s="252" t="str">
        <f t="shared" si="140"/>
        <v>0</v>
      </c>
      <c r="AD160" s="252">
        <f t="shared" si="141"/>
        <v>0</v>
      </c>
      <c r="AE160" s="110" t="str">
        <f>IF(女子種目選択!E160="","",IF(女子種目選択!E160="コンバインドA","走高跳",IF(女子種目選択!E160="コンバインドB","ジャベリックボール投",女子種目選択!F160)))</f>
        <v/>
      </c>
      <c r="AG160" s="244"/>
      <c r="AH160" s="226" t="str">
        <f t="shared" si="142"/>
        <v/>
      </c>
      <c r="AI160" s="245"/>
      <c r="AJ160" s="228" t="str">
        <f t="shared" si="143"/>
        <v/>
      </c>
      <c r="AK160" s="246"/>
      <c r="AL160" s="242" t="str">
        <f t="shared" si="144"/>
        <v/>
      </c>
      <c r="AM160" s="242">
        <f t="shared" si="145"/>
        <v>0</v>
      </c>
      <c r="AN160" s="242" t="str">
        <f t="shared" si="146"/>
        <v/>
      </c>
      <c r="AO160" s="242">
        <f t="shared" si="147"/>
        <v>0</v>
      </c>
      <c r="AP160" s="242" t="str">
        <f t="shared" si="148"/>
        <v/>
      </c>
      <c r="AQ160" s="242" t="str">
        <f t="shared" si="149"/>
        <v/>
      </c>
      <c r="AR160" s="252" t="str">
        <f t="shared" si="150"/>
        <v>00</v>
      </c>
      <c r="AS160" s="252">
        <f t="shared" si="151"/>
        <v>0</v>
      </c>
      <c r="AT160" s="252">
        <f t="shared" si="152"/>
        <v>0</v>
      </c>
      <c r="AU160" s="252" t="str">
        <f t="shared" si="153"/>
        <v/>
      </c>
      <c r="AV160" s="252" t="str">
        <f t="shared" si="154"/>
        <v/>
      </c>
      <c r="AW160" s="252" t="str">
        <f t="shared" si="155"/>
        <v>0</v>
      </c>
      <c r="AX160" s="252" t="str">
        <f t="shared" si="156"/>
        <v/>
      </c>
      <c r="AY160" s="252" t="str">
        <f t="shared" si="157"/>
        <v/>
      </c>
      <c r="AZ160" s="252" t="str">
        <f t="shared" si="158"/>
        <v/>
      </c>
      <c r="BA160" s="252" t="str">
        <f t="shared" si="159"/>
        <v>0</v>
      </c>
      <c r="BB160" s="252">
        <f t="shared" si="160"/>
        <v>0</v>
      </c>
      <c r="BE160" s="225"/>
      <c r="BF160" s="226"/>
      <c r="BG160" s="315" t="str">
        <f t="shared" si="161"/>
        <v/>
      </c>
      <c r="BH160" s="314" t="str">
        <f t="shared" si="162"/>
        <v/>
      </c>
      <c r="BI160" s="313"/>
      <c r="BK160" s="302"/>
      <c r="BM160" s="302"/>
      <c r="BO160" s="302"/>
      <c r="BQ160" s="302"/>
    </row>
    <row r="161" spans="7:69" ht="15" customHeight="1">
      <c r="G161" s="119" t="str">
        <f>IF(女子種目選択!E161="","",IF(女子種目選択!E161="コンバインドA","80mハードル",IF(女子種目選択!E161="コンバインドB","走幅跳",女子種目選択!E161)))</f>
        <v/>
      </c>
      <c r="H161" s="111" t="str">
        <f t="shared" si="122"/>
        <v/>
      </c>
      <c r="I161" s="244"/>
      <c r="J161" s="226" t="str">
        <f t="shared" si="123"/>
        <v/>
      </c>
      <c r="K161" s="245"/>
      <c r="L161" s="228" t="str">
        <f t="shared" si="124"/>
        <v/>
      </c>
      <c r="M161" s="246"/>
      <c r="N161" s="242" t="str">
        <f t="shared" si="125"/>
        <v/>
      </c>
      <c r="O161" s="242">
        <f t="shared" si="126"/>
        <v>0</v>
      </c>
      <c r="P161" s="242" t="str">
        <f t="shared" si="127"/>
        <v/>
      </c>
      <c r="Q161" s="242">
        <f t="shared" si="128"/>
        <v>0</v>
      </c>
      <c r="R161" s="242" t="str">
        <f t="shared" si="129"/>
        <v/>
      </c>
      <c r="S161" s="242" t="str">
        <f t="shared" si="130"/>
        <v/>
      </c>
      <c r="T161" s="252" t="str">
        <f t="shared" si="131"/>
        <v>00</v>
      </c>
      <c r="U161" s="252">
        <f t="shared" si="132"/>
        <v>0</v>
      </c>
      <c r="V161" s="252">
        <f t="shared" si="133"/>
        <v>0</v>
      </c>
      <c r="W161" s="252" t="str">
        <f t="shared" si="134"/>
        <v/>
      </c>
      <c r="X161" s="252" t="str">
        <f t="shared" si="135"/>
        <v/>
      </c>
      <c r="Y161" s="252" t="str">
        <f t="shared" si="136"/>
        <v>0</v>
      </c>
      <c r="Z161" s="252" t="str">
        <f t="shared" si="137"/>
        <v/>
      </c>
      <c r="AA161" s="252" t="str">
        <f t="shared" si="138"/>
        <v/>
      </c>
      <c r="AB161" s="252" t="str">
        <f t="shared" si="139"/>
        <v/>
      </c>
      <c r="AC161" s="252" t="str">
        <f t="shared" si="140"/>
        <v>0</v>
      </c>
      <c r="AD161" s="252">
        <f t="shared" si="141"/>
        <v>0</v>
      </c>
      <c r="AE161" s="110" t="str">
        <f>IF(女子種目選択!E161="","",IF(女子種目選択!E161="コンバインドA","走高跳",IF(女子種目選択!E161="コンバインドB","ジャベリックボール投",女子種目選択!F161)))</f>
        <v/>
      </c>
      <c r="AG161" s="244"/>
      <c r="AH161" s="226" t="str">
        <f t="shared" si="142"/>
        <v/>
      </c>
      <c r="AI161" s="245"/>
      <c r="AJ161" s="228" t="str">
        <f t="shared" si="143"/>
        <v/>
      </c>
      <c r="AK161" s="246"/>
      <c r="AL161" s="242" t="str">
        <f t="shared" si="144"/>
        <v/>
      </c>
      <c r="AM161" s="242">
        <f t="shared" si="145"/>
        <v>0</v>
      </c>
      <c r="AN161" s="242" t="str">
        <f t="shared" si="146"/>
        <v/>
      </c>
      <c r="AO161" s="242">
        <f t="shared" si="147"/>
        <v>0</v>
      </c>
      <c r="AP161" s="242" t="str">
        <f t="shared" si="148"/>
        <v/>
      </c>
      <c r="AQ161" s="242" t="str">
        <f t="shared" si="149"/>
        <v/>
      </c>
      <c r="AR161" s="252" t="str">
        <f t="shared" si="150"/>
        <v>00</v>
      </c>
      <c r="AS161" s="252">
        <f t="shared" si="151"/>
        <v>0</v>
      </c>
      <c r="AT161" s="252">
        <f t="shared" si="152"/>
        <v>0</v>
      </c>
      <c r="AU161" s="252" t="str">
        <f t="shared" si="153"/>
        <v/>
      </c>
      <c r="AV161" s="252" t="str">
        <f t="shared" si="154"/>
        <v/>
      </c>
      <c r="AW161" s="252" t="str">
        <f t="shared" si="155"/>
        <v>0</v>
      </c>
      <c r="AX161" s="252" t="str">
        <f t="shared" si="156"/>
        <v/>
      </c>
      <c r="AY161" s="252" t="str">
        <f t="shared" si="157"/>
        <v/>
      </c>
      <c r="AZ161" s="252" t="str">
        <f t="shared" si="158"/>
        <v/>
      </c>
      <c r="BA161" s="252" t="str">
        <f t="shared" si="159"/>
        <v>0</v>
      </c>
      <c r="BB161" s="252">
        <f t="shared" si="160"/>
        <v>0</v>
      </c>
      <c r="BE161" s="225"/>
      <c r="BF161" s="226"/>
      <c r="BG161" s="315" t="str">
        <f t="shared" si="161"/>
        <v/>
      </c>
      <c r="BH161" s="314" t="str">
        <f t="shared" si="162"/>
        <v/>
      </c>
      <c r="BI161" s="313"/>
      <c r="BK161" s="302"/>
      <c r="BM161" s="302"/>
      <c r="BO161" s="302"/>
      <c r="BQ161" s="302"/>
    </row>
    <row r="162" spans="7:69" ht="15" customHeight="1">
      <c r="G162" s="119" t="str">
        <f>IF(女子種目選択!E162="","",IF(女子種目選択!E162="コンバインドA","80mハードル",IF(女子種目選択!E162="コンバインドB","走幅跳",女子種目選択!E162)))</f>
        <v/>
      </c>
      <c r="H162" s="111" t="str">
        <f t="shared" si="122"/>
        <v/>
      </c>
      <c r="I162" s="244"/>
      <c r="J162" s="226" t="str">
        <f t="shared" si="123"/>
        <v/>
      </c>
      <c r="K162" s="245"/>
      <c r="L162" s="228" t="str">
        <f t="shared" si="124"/>
        <v/>
      </c>
      <c r="M162" s="246"/>
      <c r="N162" s="242" t="str">
        <f t="shared" si="125"/>
        <v/>
      </c>
      <c r="O162" s="242">
        <f t="shared" si="126"/>
        <v>0</v>
      </c>
      <c r="P162" s="242" t="str">
        <f t="shared" si="127"/>
        <v/>
      </c>
      <c r="Q162" s="242">
        <f t="shared" si="128"/>
        <v>0</v>
      </c>
      <c r="R162" s="242" t="str">
        <f t="shared" si="129"/>
        <v/>
      </c>
      <c r="S162" s="242" t="str">
        <f t="shared" si="130"/>
        <v/>
      </c>
      <c r="T162" s="252" t="str">
        <f t="shared" si="131"/>
        <v>00</v>
      </c>
      <c r="U162" s="252">
        <f t="shared" si="132"/>
        <v>0</v>
      </c>
      <c r="V162" s="252">
        <f t="shared" si="133"/>
        <v>0</v>
      </c>
      <c r="W162" s="252" t="str">
        <f t="shared" si="134"/>
        <v/>
      </c>
      <c r="X162" s="252" t="str">
        <f t="shared" si="135"/>
        <v/>
      </c>
      <c r="Y162" s="252" t="str">
        <f t="shared" si="136"/>
        <v>0</v>
      </c>
      <c r="Z162" s="252" t="str">
        <f t="shared" si="137"/>
        <v/>
      </c>
      <c r="AA162" s="252" t="str">
        <f t="shared" si="138"/>
        <v/>
      </c>
      <c r="AB162" s="252" t="str">
        <f t="shared" si="139"/>
        <v/>
      </c>
      <c r="AC162" s="252" t="str">
        <f t="shared" si="140"/>
        <v>0</v>
      </c>
      <c r="AD162" s="252">
        <f t="shared" si="141"/>
        <v>0</v>
      </c>
      <c r="AE162" s="110" t="str">
        <f>IF(女子種目選択!E162="","",IF(女子種目選択!E162="コンバインドA","走高跳",IF(女子種目選択!E162="コンバインドB","ジャベリックボール投",女子種目選択!F162)))</f>
        <v/>
      </c>
      <c r="AG162" s="244"/>
      <c r="AH162" s="226" t="str">
        <f t="shared" si="142"/>
        <v/>
      </c>
      <c r="AI162" s="245"/>
      <c r="AJ162" s="228" t="str">
        <f t="shared" si="143"/>
        <v/>
      </c>
      <c r="AK162" s="246"/>
      <c r="AL162" s="242" t="str">
        <f t="shared" si="144"/>
        <v/>
      </c>
      <c r="AM162" s="242">
        <f t="shared" si="145"/>
        <v>0</v>
      </c>
      <c r="AN162" s="242" t="str">
        <f t="shared" si="146"/>
        <v/>
      </c>
      <c r="AO162" s="242">
        <f t="shared" si="147"/>
        <v>0</v>
      </c>
      <c r="AP162" s="242" t="str">
        <f t="shared" si="148"/>
        <v/>
      </c>
      <c r="AQ162" s="242" t="str">
        <f t="shared" si="149"/>
        <v/>
      </c>
      <c r="AR162" s="252" t="str">
        <f t="shared" si="150"/>
        <v>00</v>
      </c>
      <c r="AS162" s="252">
        <f t="shared" si="151"/>
        <v>0</v>
      </c>
      <c r="AT162" s="252">
        <f t="shared" si="152"/>
        <v>0</v>
      </c>
      <c r="AU162" s="252" t="str">
        <f t="shared" si="153"/>
        <v/>
      </c>
      <c r="AV162" s="252" t="str">
        <f t="shared" si="154"/>
        <v/>
      </c>
      <c r="AW162" s="252" t="str">
        <f t="shared" si="155"/>
        <v>0</v>
      </c>
      <c r="AX162" s="252" t="str">
        <f t="shared" si="156"/>
        <v/>
      </c>
      <c r="AY162" s="252" t="str">
        <f t="shared" si="157"/>
        <v/>
      </c>
      <c r="AZ162" s="252" t="str">
        <f t="shared" si="158"/>
        <v/>
      </c>
      <c r="BA162" s="252" t="str">
        <f t="shared" si="159"/>
        <v>0</v>
      </c>
      <c r="BB162" s="252">
        <f t="shared" si="160"/>
        <v>0</v>
      </c>
      <c r="BE162" s="225"/>
      <c r="BF162" s="226"/>
      <c r="BG162" s="315" t="str">
        <f t="shared" si="161"/>
        <v/>
      </c>
      <c r="BH162" s="314" t="str">
        <f t="shared" si="162"/>
        <v/>
      </c>
      <c r="BI162" s="313"/>
      <c r="BK162" s="302"/>
      <c r="BM162" s="302"/>
      <c r="BO162" s="302"/>
      <c r="BQ162" s="302"/>
    </row>
    <row r="163" spans="7:69" ht="15" customHeight="1">
      <c r="G163" s="119" t="str">
        <f>IF(女子種目選択!E163="","",IF(女子種目選択!E163="コンバインドA","80mハードル",IF(女子種目選択!E163="コンバインドB","走幅跳",女子種目選択!E163)))</f>
        <v/>
      </c>
      <c r="H163" s="111" t="str">
        <f t="shared" si="122"/>
        <v/>
      </c>
      <c r="I163" s="244"/>
      <c r="J163" s="226" t="str">
        <f t="shared" si="123"/>
        <v/>
      </c>
      <c r="K163" s="245"/>
      <c r="L163" s="228" t="str">
        <f t="shared" si="124"/>
        <v/>
      </c>
      <c r="M163" s="246"/>
      <c r="N163" s="242" t="str">
        <f t="shared" si="125"/>
        <v/>
      </c>
      <c r="O163" s="242">
        <f t="shared" si="126"/>
        <v>0</v>
      </c>
      <c r="P163" s="242" t="str">
        <f t="shared" si="127"/>
        <v/>
      </c>
      <c r="Q163" s="242">
        <f t="shared" si="128"/>
        <v>0</v>
      </c>
      <c r="R163" s="242" t="str">
        <f t="shared" si="129"/>
        <v/>
      </c>
      <c r="S163" s="242" t="str">
        <f t="shared" si="130"/>
        <v/>
      </c>
      <c r="T163" s="252" t="str">
        <f t="shared" si="131"/>
        <v>00</v>
      </c>
      <c r="U163" s="252">
        <f t="shared" si="132"/>
        <v>0</v>
      </c>
      <c r="V163" s="252">
        <f t="shared" si="133"/>
        <v>0</v>
      </c>
      <c r="W163" s="252" t="str">
        <f t="shared" si="134"/>
        <v/>
      </c>
      <c r="X163" s="252" t="str">
        <f t="shared" si="135"/>
        <v/>
      </c>
      <c r="Y163" s="252" t="str">
        <f t="shared" si="136"/>
        <v>0</v>
      </c>
      <c r="Z163" s="252" t="str">
        <f t="shared" si="137"/>
        <v/>
      </c>
      <c r="AA163" s="252" t="str">
        <f t="shared" si="138"/>
        <v/>
      </c>
      <c r="AB163" s="252" t="str">
        <f t="shared" si="139"/>
        <v/>
      </c>
      <c r="AC163" s="252" t="str">
        <f t="shared" si="140"/>
        <v>0</v>
      </c>
      <c r="AD163" s="252">
        <f t="shared" si="141"/>
        <v>0</v>
      </c>
      <c r="AE163" s="110" t="str">
        <f>IF(女子種目選択!E163="","",IF(女子種目選択!E163="コンバインドA","走高跳",IF(女子種目選択!E163="コンバインドB","ジャベリックボール投",女子種目選択!F163)))</f>
        <v/>
      </c>
      <c r="AG163" s="244"/>
      <c r="AH163" s="226" t="str">
        <f t="shared" si="142"/>
        <v/>
      </c>
      <c r="AI163" s="245"/>
      <c r="AJ163" s="228" t="str">
        <f t="shared" si="143"/>
        <v/>
      </c>
      <c r="AK163" s="246"/>
      <c r="AL163" s="242" t="str">
        <f t="shared" si="144"/>
        <v/>
      </c>
      <c r="AM163" s="242">
        <f t="shared" si="145"/>
        <v>0</v>
      </c>
      <c r="AN163" s="242" t="str">
        <f t="shared" si="146"/>
        <v/>
      </c>
      <c r="AO163" s="242">
        <f t="shared" si="147"/>
        <v>0</v>
      </c>
      <c r="AP163" s="242" t="str">
        <f t="shared" si="148"/>
        <v/>
      </c>
      <c r="AQ163" s="242" t="str">
        <f t="shared" si="149"/>
        <v/>
      </c>
      <c r="AR163" s="252" t="str">
        <f t="shared" si="150"/>
        <v>00</v>
      </c>
      <c r="AS163" s="252">
        <f t="shared" si="151"/>
        <v>0</v>
      </c>
      <c r="AT163" s="252">
        <f t="shared" si="152"/>
        <v>0</v>
      </c>
      <c r="AU163" s="252" t="str">
        <f t="shared" si="153"/>
        <v/>
      </c>
      <c r="AV163" s="252" t="str">
        <f t="shared" si="154"/>
        <v/>
      </c>
      <c r="AW163" s="252" t="str">
        <f t="shared" si="155"/>
        <v>0</v>
      </c>
      <c r="AX163" s="252" t="str">
        <f t="shared" si="156"/>
        <v/>
      </c>
      <c r="AY163" s="252" t="str">
        <f t="shared" si="157"/>
        <v/>
      </c>
      <c r="AZ163" s="252" t="str">
        <f t="shared" si="158"/>
        <v/>
      </c>
      <c r="BA163" s="252" t="str">
        <f t="shared" si="159"/>
        <v>0</v>
      </c>
      <c r="BB163" s="252">
        <f t="shared" si="160"/>
        <v>0</v>
      </c>
      <c r="BE163" s="225"/>
      <c r="BF163" s="226"/>
      <c r="BG163" s="315" t="str">
        <f t="shared" si="161"/>
        <v/>
      </c>
      <c r="BH163" s="314" t="str">
        <f t="shared" si="162"/>
        <v/>
      </c>
      <c r="BI163" s="313"/>
      <c r="BK163" s="302"/>
      <c r="BM163" s="302"/>
      <c r="BO163" s="302"/>
      <c r="BQ163" s="302"/>
    </row>
    <row r="164" spans="7:69" ht="15" customHeight="1">
      <c r="G164" s="119" t="str">
        <f>IF(女子種目選択!E164="","",IF(女子種目選択!E164="コンバインドA","80mハードル",IF(女子種目選択!E164="コンバインドB","走幅跳",女子種目選択!E164)))</f>
        <v/>
      </c>
      <c r="H164" s="111" t="str">
        <f t="shared" ref="H164:H195" si="163">IF(G164="","",IF(G164="80mハードル","t1",IF(G164="走幅跳","m",VLOOKUP(G164,コード２,3,FALSE))))</f>
        <v/>
      </c>
      <c r="I164" s="244"/>
      <c r="J164" s="226" t="str">
        <f t="shared" si="123"/>
        <v/>
      </c>
      <c r="K164" s="245"/>
      <c r="L164" s="228" t="str">
        <f t="shared" si="124"/>
        <v/>
      </c>
      <c r="M164" s="246"/>
      <c r="N164" s="242" t="str">
        <f t="shared" si="125"/>
        <v/>
      </c>
      <c r="O164" s="242">
        <f t="shared" si="126"/>
        <v>0</v>
      </c>
      <c r="P164" s="242" t="str">
        <f t="shared" si="127"/>
        <v/>
      </c>
      <c r="Q164" s="242">
        <f t="shared" si="128"/>
        <v>0</v>
      </c>
      <c r="R164" s="242" t="str">
        <f t="shared" si="129"/>
        <v/>
      </c>
      <c r="S164" s="242" t="str">
        <f t="shared" si="130"/>
        <v/>
      </c>
      <c r="T164" s="252" t="str">
        <f t="shared" si="131"/>
        <v>00</v>
      </c>
      <c r="U164" s="252">
        <f t="shared" si="132"/>
        <v>0</v>
      </c>
      <c r="V164" s="252">
        <f t="shared" si="133"/>
        <v>0</v>
      </c>
      <c r="W164" s="252" t="str">
        <f t="shared" si="134"/>
        <v/>
      </c>
      <c r="X164" s="252" t="str">
        <f t="shared" si="135"/>
        <v/>
      </c>
      <c r="Y164" s="252" t="str">
        <f t="shared" si="136"/>
        <v>0</v>
      </c>
      <c r="Z164" s="252" t="str">
        <f t="shared" si="137"/>
        <v/>
      </c>
      <c r="AA164" s="252" t="str">
        <f t="shared" si="138"/>
        <v/>
      </c>
      <c r="AB164" s="252" t="str">
        <f t="shared" si="139"/>
        <v/>
      </c>
      <c r="AC164" s="252" t="str">
        <f t="shared" si="140"/>
        <v>0</v>
      </c>
      <c r="AD164" s="252">
        <f t="shared" si="141"/>
        <v>0</v>
      </c>
      <c r="AE164" s="110" t="str">
        <f>IF(女子種目選択!E164="","",IF(女子種目選択!E164="コンバインドA","走高跳",IF(女子種目選択!E164="コンバインドB","ジャベリックボール投",女子種目選択!F164)))</f>
        <v/>
      </c>
      <c r="AG164" s="244"/>
      <c r="AH164" s="226" t="str">
        <f t="shared" si="142"/>
        <v/>
      </c>
      <c r="AI164" s="245"/>
      <c r="AJ164" s="228" t="str">
        <f t="shared" si="143"/>
        <v/>
      </c>
      <c r="AK164" s="246"/>
      <c r="AL164" s="242" t="str">
        <f t="shared" si="144"/>
        <v/>
      </c>
      <c r="AM164" s="242">
        <f t="shared" si="145"/>
        <v>0</v>
      </c>
      <c r="AN164" s="242" t="str">
        <f t="shared" si="146"/>
        <v/>
      </c>
      <c r="AO164" s="242">
        <f t="shared" si="147"/>
        <v>0</v>
      </c>
      <c r="AP164" s="242" t="str">
        <f t="shared" si="148"/>
        <v/>
      </c>
      <c r="AQ164" s="242" t="str">
        <f t="shared" si="149"/>
        <v/>
      </c>
      <c r="AR164" s="252" t="str">
        <f t="shared" si="150"/>
        <v>00</v>
      </c>
      <c r="AS164" s="252">
        <f t="shared" si="151"/>
        <v>0</v>
      </c>
      <c r="AT164" s="252">
        <f t="shared" si="152"/>
        <v>0</v>
      </c>
      <c r="AU164" s="252" t="str">
        <f t="shared" si="153"/>
        <v/>
      </c>
      <c r="AV164" s="252" t="str">
        <f t="shared" si="154"/>
        <v/>
      </c>
      <c r="AW164" s="252" t="str">
        <f t="shared" si="155"/>
        <v>0</v>
      </c>
      <c r="AX164" s="252" t="str">
        <f t="shared" si="156"/>
        <v/>
      </c>
      <c r="AY164" s="252" t="str">
        <f t="shared" si="157"/>
        <v/>
      </c>
      <c r="AZ164" s="252" t="str">
        <f t="shared" si="158"/>
        <v/>
      </c>
      <c r="BA164" s="252" t="str">
        <f t="shared" si="159"/>
        <v>0</v>
      </c>
      <c r="BB164" s="252">
        <f t="shared" si="160"/>
        <v>0</v>
      </c>
      <c r="BE164" s="225"/>
      <c r="BF164" s="226"/>
      <c r="BG164" s="315" t="str">
        <f t="shared" si="161"/>
        <v/>
      </c>
      <c r="BH164" s="314" t="str">
        <f t="shared" si="162"/>
        <v/>
      </c>
      <c r="BI164" s="313"/>
      <c r="BK164" s="302"/>
      <c r="BM164" s="302"/>
      <c r="BO164" s="302"/>
      <c r="BQ164" s="302"/>
    </row>
    <row r="165" spans="7:69" ht="15" customHeight="1">
      <c r="G165" s="119" t="str">
        <f>IF(女子種目選択!E165="","",IF(女子種目選択!E165="コンバインドA","80mハードル",IF(女子種目選択!E165="コンバインドB","走幅跳",女子種目選択!E165)))</f>
        <v/>
      </c>
      <c r="H165" s="111" t="str">
        <f t="shared" si="163"/>
        <v/>
      </c>
      <c r="I165" s="244"/>
      <c r="J165" s="226" t="str">
        <f t="shared" si="123"/>
        <v/>
      </c>
      <c r="K165" s="245"/>
      <c r="L165" s="228" t="str">
        <f t="shared" si="124"/>
        <v/>
      </c>
      <c r="M165" s="246"/>
      <c r="N165" s="242" t="str">
        <f t="shared" si="125"/>
        <v/>
      </c>
      <c r="O165" s="242">
        <f t="shared" si="126"/>
        <v>0</v>
      </c>
      <c r="P165" s="242" t="str">
        <f t="shared" si="127"/>
        <v/>
      </c>
      <c r="Q165" s="242">
        <f t="shared" si="128"/>
        <v>0</v>
      </c>
      <c r="R165" s="242" t="str">
        <f t="shared" si="129"/>
        <v/>
      </c>
      <c r="S165" s="242" t="str">
        <f t="shared" si="130"/>
        <v/>
      </c>
      <c r="T165" s="252" t="str">
        <f t="shared" si="131"/>
        <v>00</v>
      </c>
      <c r="U165" s="252">
        <f t="shared" si="132"/>
        <v>0</v>
      </c>
      <c r="V165" s="252">
        <f t="shared" si="133"/>
        <v>0</v>
      </c>
      <c r="W165" s="252" t="str">
        <f t="shared" si="134"/>
        <v/>
      </c>
      <c r="X165" s="252" t="str">
        <f t="shared" si="135"/>
        <v/>
      </c>
      <c r="Y165" s="252" t="str">
        <f t="shared" si="136"/>
        <v>0</v>
      </c>
      <c r="Z165" s="252" t="str">
        <f t="shared" si="137"/>
        <v/>
      </c>
      <c r="AA165" s="252" t="str">
        <f t="shared" si="138"/>
        <v/>
      </c>
      <c r="AB165" s="252" t="str">
        <f t="shared" si="139"/>
        <v/>
      </c>
      <c r="AC165" s="252" t="str">
        <f t="shared" si="140"/>
        <v>0</v>
      </c>
      <c r="AD165" s="252">
        <f t="shared" si="141"/>
        <v>0</v>
      </c>
      <c r="AE165" s="110" t="str">
        <f>IF(女子種目選択!E165="","",IF(女子種目選択!E165="コンバインドA","走高跳",IF(女子種目選択!E165="コンバインドB","ジャベリックボール投",女子種目選択!F165)))</f>
        <v/>
      </c>
      <c r="AG165" s="244"/>
      <c r="AH165" s="226" t="str">
        <f t="shared" si="142"/>
        <v/>
      </c>
      <c r="AI165" s="245"/>
      <c r="AJ165" s="228" t="str">
        <f t="shared" si="143"/>
        <v/>
      </c>
      <c r="AK165" s="246"/>
      <c r="AL165" s="242" t="str">
        <f t="shared" si="144"/>
        <v/>
      </c>
      <c r="AM165" s="242">
        <f t="shared" si="145"/>
        <v>0</v>
      </c>
      <c r="AN165" s="242" t="str">
        <f t="shared" si="146"/>
        <v/>
      </c>
      <c r="AO165" s="242">
        <f t="shared" si="147"/>
        <v>0</v>
      </c>
      <c r="AP165" s="242" t="str">
        <f t="shared" si="148"/>
        <v/>
      </c>
      <c r="AQ165" s="242" t="str">
        <f t="shared" si="149"/>
        <v/>
      </c>
      <c r="AR165" s="252" t="str">
        <f t="shared" si="150"/>
        <v>00</v>
      </c>
      <c r="AS165" s="252">
        <f t="shared" si="151"/>
        <v>0</v>
      </c>
      <c r="AT165" s="252">
        <f t="shared" si="152"/>
        <v>0</v>
      </c>
      <c r="AU165" s="252" t="str">
        <f t="shared" si="153"/>
        <v/>
      </c>
      <c r="AV165" s="252" t="str">
        <f t="shared" si="154"/>
        <v/>
      </c>
      <c r="AW165" s="252" t="str">
        <f t="shared" si="155"/>
        <v>0</v>
      </c>
      <c r="AX165" s="252" t="str">
        <f t="shared" si="156"/>
        <v/>
      </c>
      <c r="AY165" s="252" t="str">
        <f t="shared" si="157"/>
        <v/>
      </c>
      <c r="AZ165" s="252" t="str">
        <f t="shared" si="158"/>
        <v/>
      </c>
      <c r="BA165" s="252" t="str">
        <f t="shared" si="159"/>
        <v>0</v>
      </c>
      <c r="BB165" s="252">
        <f t="shared" si="160"/>
        <v>0</v>
      </c>
      <c r="BE165" s="225"/>
      <c r="BF165" s="226"/>
      <c r="BG165" s="315" t="str">
        <f t="shared" si="161"/>
        <v/>
      </c>
      <c r="BH165" s="314" t="str">
        <f t="shared" si="162"/>
        <v/>
      </c>
      <c r="BI165" s="313"/>
      <c r="BK165" s="302"/>
      <c r="BM165" s="302"/>
      <c r="BO165" s="302"/>
      <c r="BQ165" s="302"/>
    </row>
    <row r="166" spans="7:69" ht="15" customHeight="1">
      <c r="G166" s="119" t="str">
        <f>IF(女子種目選択!E166="","",IF(女子種目選択!E166="コンバインドA","80mハードル",IF(女子種目選択!E166="コンバインドB","走幅跳",女子種目選択!E166)))</f>
        <v/>
      </c>
      <c r="H166" s="111" t="str">
        <f t="shared" si="163"/>
        <v/>
      </c>
      <c r="I166" s="244"/>
      <c r="J166" s="226" t="str">
        <f t="shared" si="123"/>
        <v/>
      </c>
      <c r="K166" s="245"/>
      <c r="L166" s="228" t="str">
        <f t="shared" si="124"/>
        <v/>
      </c>
      <c r="M166" s="246"/>
      <c r="N166" s="242" t="str">
        <f t="shared" si="125"/>
        <v/>
      </c>
      <c r="O166" s="242">
        <f t="shared" si="126"/>
        <v>0</v>
      </c>
      <c r="P166" s="242" t="str">
        <f t="shared" si="127"/>
        <v/>
      </c>
      <c r="Q166" s="242">
        <f t="shared" si="128"/>
        <v>0</v>
      </c>
      <c r="R166" s="242" t="str">
        <f t="shared" si="129"/>
        <v/>
      </c>
      <c r="S166" s="242" t="str">
        <f t="shared" si="130"/>
        <v/>
      </c>
      <c r="T166" s="252" t="str">
        <f t="shared" si="131"/>
        <v>00</v>
      </c>
      <c r="U166" s="252">
        <f t="shared" si="132"/>
        <v>0</v>
      </c>
      <c r="V166" s="252">
        <f t="shared" si="133"/>
        <v>0</v>
      </c>
      <c r="W166" s="252" t="str">
        <f t="shared" si="134"/>
        <v/>
      </c>
      <c r="X166" s="252" t="str">
        <f t="shared" si="135"/>
        <v/>
      </c>
      <c r="Y166" s="252" t="str">
        <f t="shared" si="136"/>
        <v>0</v>
      </c>
      <c r="Z166" s="252" t="str">
        <f t="shared" si="137"/>
        <v/>
      </c>
      <c r="AA166" s="252" t="str">
        <f t="shared" si="138"/>
        <v/>
      </c>
      <c r="AB166" s="252" t="str">
        <f t="shared" si="139"/>
        <v/>
      </c>
      <c r="AC166" s="252" t="str">
        <f t="shared" si="140"/>
        <v>0</v>
      </c>
      <c r="AD166" s="252">
        <f t="shared" si="141"/>
        <v>0</v>
      </c>
      <c r="AE166" s="110" t="str">
        <f>IF(女子種目選択!E166="","",IF(女子種目選択!E166="コンバインドA","走高跳",IF(女子種目選択!E166="コンバインドB","ジャベリックボール投",女子種目選択!F166)))</f>
        <v/>
      </c>
      <c r="AG166" s="244"/>
      <c r="AH166" s="226" t="str">
        <f t="shared" si="142"/>
        <v/>
      </c>
      <c r="AI166" s="245"/>
      <c r="AJ166" s="228" t="str">
        <f t="shared" si="143"/>
        <v/>
      </c>
      <c r="AK166" s="246"/>
      <c r="AL166" s="242" t="str">
        <f t="shared" si="144"/>
        <v/>
      </c>
      <c r="AM166" s="242">
        <f t="shared" si="145"/>
        <v>0</v>
      </c>
      <c r="AN166" s="242" t="str">
        <f t="shared" si="146"/>
        <v/>
      </c>
      <c r="AO166" s="242">
        <f t="shared" si="147"/>
        <v>0</v>
      </c>
      <c r="AP166" s="242" t="str">
        <f t="shared" si="148"/>
        <v/>
      </c>
      <c r="AQ166" s="242" t="str">
        <f t="shared" si="149"/>
        <v/>
      </c>
      <c r="AR166" s="252" t="str">
        <f t="shared" si="150"/>
        <v>00</v>
      </c>
      <c r="AS166" s="252">
        <f t="shared" si="151"/>
        <v>0</v>
      </c>
      <c r="AT166" s="252">
        <f t="shared" si="152"/>
        <v>0</v>
      </c>
      <c r="AU166" s="252" t="str">
        <f t="shared" si="153"/>
        <v/>
      </c>
      <c r="AV166" s="252" t="str">
        <f t="shared" si="154"/>
        <v/>
      </c>
      <c r="AW166" s="252" t="str">
        <f t="shared" si="155"/>
        <v>0</v>
      </c>
      <c r="AX166" s="252" t="str">
        <f t="shared" si="156"/>
        <v/>
      </c>
      <c r="AY166" s="252" t="str">
        <f t="shared" si="157"/>
        <v/>
      </c>
      <c r="AZ166" s="252" t="str">
        <f t="shared" si="158"/>
        <v/>
      </c>
      <c r="BA166" s="252" t="str">
        <f t="shared" si="159"/>
        <v>0</v>
      </c>
      <c r="BB166" s="252">
        <f t="shared" si="160"/>
        <v>0</v>
      </c>
      <c r="BE166" s="225"/>
      <c r="BF166" s="226"/>
      <c r="BG166" s="315" t="str">
        <f t="shared" si="161"/>
        <v/>
      </c>
      <c r="BH166" s="314" t="str">
        <f t="shared" si="162"/>
        <v/>
      </c>
      <c r="BI166" s="313"/>
      <c r="BK166" s="302"/>
      <c r="BM166" s="302"/>
      <c r="BO166" s="302"/>
      <c r="BQ166" s="302"/>
    </row>
    <row r="167" spans="7:69" ht="15" customHeight="1">
      <c r="G167" s="119" t="str">
        <f>IF(女子種目選択!E167="","",IF(女子種目選択!E167="コンバインドA","80mハードル",IF(女子種目選択!E167="コンバインドB","走幅跳",女子種目選択!E167)))</f>
        <v/>
      </c>
      <c r="H167" s="111" t="str">
        <f t="shared" si="163"/>
        <v/>
      </c>
      <c r="I167" s="244"/>
      <c r="J167" s="226" t="str">
        <f t="shared" si="123"/>
        <v/>
      </c>
      <c r="K167" s="245"/>
      <c r="L167" s="228" t="str">
        <f t="shared" si="124"/>
        <v/>
      </c>
      <c r="M167" s="246"/>
      <c r="N167" s="242" t="str">
        <f t="shared" si="125"/>
        <v/>
      </c>
      <c r="O167" s="242">
        <f t="shared" si="126"/>
        <v>0</v>
      </c>
      <c r="P167" s="242" t="str">
        <f t="shared" si="127"/>
        <v/>
      </c>
      <c r="Q167" s="242">
        <f t="shared" si="128"/>
        <v>0</v>
      </c>
      <c r="R167" s="242" t="str">
        <f t="shared" si="129"/>
        <v/>
      </c>
      <c r="S167" s="242" t="str">
        <f t="shared" si="130"/>
        <v/>
      </c>
      <c r="T167" s="252" t="str">
        <f t="shared" si="131"/>
        <v>00</v>
      </c>
      <c r="U167" s="252">
        <f t="shared" si="132"/>
        <v>0</v>
      </c>
      <c r="V167" s="252">
        <f t="shared" si="133"/>
        <v>0</v>
      </c>
      <c r="W167" s="252" t="str">
        <f t="shared" si="134"/>
        <v/>
      </c>
      <c r="X167" s="252" t="str">
        <f t="shared" si="135"/>
        <v/>
      </c>
      <c r="Y167" s="252" t="str">
        <f t="shared" si="136"/>
        <v>0</v>
      </c>
      <c r="Z167" s="252" t="str">
        <f t="shared" si="137"/>
        <v/>
      </c>
      <c r="AA167" s="252" t="str">
        <f t="shared" si="138"/>
        <v/>
      </c>
      <c r="AB167" s="252" t="str">
        <f t="shared" si="139"/>
        <v/>
      </c>
      <c r="AC167" s="252" t="str">
        <f t="shared" si="140"/>
        <v>0</v>
      </c>
      <c r="AD167" s="252">
        <f t="shared" si="141"/>
        <v>0</v>
      </c>
      <c r="AE167" s="110" t="str">
        <f>IF(女子種目選択!E167="","",IF(女子種目選択!E167="コンバインドA","走高跳",IF(女子種目選択!E167="コンバインドB","ジャベリックボール投",女子種目選択!F167)))</f>
        <v/>
      </c>
      <c r="AG167" s="244"/>
      <c r="AH167" s="226" t="str">
        <f t="shared" si="142"/>
        <v/>
      </c>
      <c r="AI167" s="245"/>
      <c r="AJ167" s="228" t="str">
        <f t="shared" si="143"/>
        <v/>
      </c>
      <c r="AK167" s="246"/>
      <c r="AL167" s="242" t="str">
        <f t="shared" si="144"/>
        <v/>
      </c>
      <c r="AM167" s="242">
        <f t="shared" si="145"/>
        <v>0</v>
      </c>
      <c r="AN167" s="242" t="str">
        <f t="shared" si="146"/>
        <v/>
      </c>
      <c r="AO167" s="242">
        <f t="shared" si="147"/>
        <v>0</v>
      </c>
      <c r="AP167" s="242" t="str">
        <f t="shared" si="148"/>
        <v/>
      </c>
      <c r="AQ167" s="242" t="str">
        <f t="shared" si="149"/>
        <v/>
      </c>
      <c r="AR167" s="252" t="str">
        <f t="shared" si="150"/>
        <v>00</v>
      </c>
      <c r="AS167" s="252">
        <f t="shared" si="151"/>
        <v>0</v>
      </c>
      <c r="AT167" s="252">
        <f t="shared" si="152"/>
        <v>0</v>
      </c>
      <c r="AU167" s="252" t="str">
        <f t="shared" si="153"/>
        <v/>
      </c>
      <c r="AV167" s="252" t="str">
        <f t="shared" si="154"/>
        <v/>
      </c>
      <c r="AW167" s="252" t="str">
        <f t="shared" si="155"/>
        <v>0</v>
      </c>
      <c r="AX167" s="252" t="str">
        <f t="shared" si="156"/>
        <v/>
      </c>
      <c r="AY167" s="252" t="str">
        <f t="shared" si="157"/>
        <v/>
      </c>
      <c r="AZ167" s="252" t="str">
        <f t="shared" si="158"/>
        <v/>
      </c>
      <c r="BA167" s="252" t="str">
        <f t="shared" si="159"/>
        <v>0</v>
      </c>
      <c r="BB167" s="252">
        <f t="shared" si="160"/>
        <v>0</v>
      </c>
      <c r="BE167" s="225"/>
      <c r="BF167" s="226"/>
      <c r="BG167" s="315" t="str">
        <f t="shared" si="161"/>
        <v/>
      </c>
      <c r="BH167" s="314" t="str">
        <f t="shared" si="162"/>
        <v/>
      </c>
      <c r="BI167" s="313"/>
      <c r="BK167" s="302"/>
      <c r="BM167" s="302"/>
      <c r="BO167" s="302"/>
      <c r="BQ167" s="302"/>
    </row>
    <row r="168" spans="7:69" ht="15" customHeight="1">
      <c r="G168" s="119" t="str">
        <f>IF(女子種目選択!E168="","",IF(女子種目選択!E168="コンバインドA","80mハードル",IF(女子種目選択!E168="コンバインドB","走幅跳",女子種目選択!E168)))</f>
        <v/>
      </c>
      <c r="H168" s="111" t="str">
        <f t="shared" si="163"/>
        <v/>
      </c>
      <c r="I168" s="244"/>
      <c r="J168" s="226" t="str">
        <f t="shared" si="123"/>
        <v/>
      </c>
      <c r="K168" s="245"/>
      <c r="L168" s="228" t="str">
        <f t="shared" si="124"/>
        <v/>
      </c>
      <c r="M168" s="246"/>
      <c r="N168" s="242" t="str">
        <f t="shared" si="125"/>
        <v/>
      </c>
      <c r="O168" s="242">
        <f t="shared" si="126"/>
        <v>0</v>
      </c>
      <c r="P168" s="242" t="str">
        <f t="shared" si="127"/>
        <v/>
      </c>
      <c r="Q168" s="242">
        <f t="shared" si="128"/>
        <v>0</v>
      </c>
      <c r="R168" s="242" t="str">
        <f t="shared" si="129"/>
        <v/>
      </c>
      <c r="S168" s="242" t="str">
        <f t="shared" si="130"/>
        <v/>
      </c>
      <c r="T168" s="252" t="str">
        <f t="shared" si="131"/>
        <v>00</v>
      </c>
      <c r="U168" s="252">
        <f t="shared" si="132"/>
        <v>0</v>
      </c>
      <c r="V168" s="252">
        <f t="shared" si="133"/>
        <v>0</v>
      </c>
      <c r="W168" s="252" t="str">
        <f t="shared" si="134"/>
        <v/>
      </c>
      <c r="X168" s="252" t="str">
        <f t="shared" si="135"/>
        <v/>
      </c>
      <c r="Y168" s="252" t="str">
        <f t="shared" si="136"/>
        <v>0</v>
      </c>
      <c r="Z168" s="252" t="str">
        <f t="shared" si="137"/>
        <v/>
      </c>
      <c r="AA168" s="252" t="str">
        <f t="shared" si="138"/>
        <v/>
      </c>
      <c r="AB168" s="252" t="str">
        <f t="shared" si="139"/>
        <v/>
      </c>
      <c r="AC168" s="252" t="str">
        <f t="shared" si="140"/>
        <v>0</v>
      </c>
      <c r="AD168" s="252">
        <f t="shared" si="141"/>
        <v>0</v>
      </c>
      <c r="AE168" s="110" t="str">
        <f>IF(女子種目選択!E168="","",IF(女子種目選択!E168="コンバインドA","走高跳",IF(女子種目選択!E168="コンバインドB","ジャベリックボール投",女子種目選択!F168)))</f>
        <v/>
      </c>
      <c r="AG168" s="244"/>
      <c r="AH168" s="226" t="str">
        <f t="shared" si="142"/>
        <v/>
      </c>
      <c r="AI168" s="245"/>
      <c r="AJ168" s="228" t="str">
        <f t="shared" si="143"/>
        <v/>
      </c>
      <c r="AK168" s="246"/>
      <c r="AL168" s="242" t="str">
        <f t="shared" si="144"/>
        <v/>
      </c>
      <c r="AM168" s="242">
        <f t="shared" si="145"/>
        <v>0</v>
      </c>
      <c r="AN168" s="242" t="str">
        <f t="shared" si="146"/>
        <v/>
      </c>
      <c r="AO168" s="242">
        <f t="shared" si="147"/>
        <v>0</v>
      </c>
      <c r="AP168" s="242" t="str">
        <f t="shared" si="148"/>
        <v/>
      </c>
      <c r="AQ168" s="242" t="str">
        <f t="shared" si="149"/>
        <v/>
      </c>
      <c r="AR168" s="252" t="str">
        <f t="shared" si="150"/>
        <v>00</v>
      </c>
      <c r="AS168" s="252">
        <f t="shared" si="151"/>
        <v>0</v>
      </c>
      <c r="AT168" s="252">
        <f t="shared" si="152"/>
        <v>0</v>
      </c>
      <c r="AU168" s="252" t="str">
        <f t="shared" si="153"/>
        <v/>
      </c>
      <c r="AV168" s="252" t="str">
        <f t="shared" si="154"/>
        <v/>
      </c>
      <c r="AW168" s="252" t="str">
        <f t="shared" si="155"/>
        <v>0</v>
      </c>
      <c r="AX168" s="252" t="str">
        <f t="shared" si="156"/>
        <v/>
      </c>
      <c r="AY168" s="252" t="str">
        <f t="shared" si="157"/>
        <v/>
      </c>
      <c r="AZ168" s="252" t="str">
        <f t="shared" si="158"/>
        <v/>
      </c>
      <c r="BA168" s="252" t="str">
        <f t="shared" si="159"/>
        <v>0</v>
      </c>
      <c r="BB168" s="252">
        <f t="shared" si="160"/>
        <v>0</v>
      </c>
      <c r="BE168" s="225"/>
      <c r="BF168" s="226"/>
      <c r="BG168" s="315" t="str">
        <f t="shared" si="161"/>
        <v/>
      </c>
      <c r="BH168" s="314" t="str">
        <f t="shared" si="162"/>
        <v/>
      </c>
      <c r="BI168" s="313"/>
      <c r="BK168" s="302"/>
      <c r="BM168" s="302"/>
      <c r="BO168" s="302"/>
      <c r="BQ168" s="302"/>
    </row>
    <row r="169" spans="7:69" ht="15" customHeight="1">
      <c r="G169" s="119" t="str">
        <f>IF(女子種目選択!E169="","",IF(女子種目選択!E169="コンバインドA","80mハードル",IF(女子種目選択!E169="コンバインドB","走幅跳",女子種目選択!E169)))</f>
        <v/>
      </c>
      <c r="H169" s="111" t="str">
        <f t="shared" si="163"/>
        <v/>
      </c>
      <c r="I169" s="244"/>
      <c r="J169" s="226" t="str">
        <f t="shared" si="123"/>
        <v/>
      </c>
      <c r="K169" s="245"/>
      <c r="L169" s="228" t="str">
        <f t="shared" si="124"/>
        <v/>
      </c>
      <c r="M169" s="246"/>
      <c r="N169" s="242" t="str">
        <f t="shared" si="125"/>
        <v/>
      </c>
      <c r="O169" s="242">
        <f t="shared" si="126"/>
        <v>0</v>
      </c>
      <c r="P169" s="242" t="str">
        <f t="shared" si="127"/>
        <v/>
      </c>
      <c r="Q169" s="242">
        <f t="shared" si="128"/>
        <v>0</v>
      </c>
      <c r="R169" s="242" t="str">
        <f t="shared" si="129"/>
        <v/>
      </c>
      <c r="S169" s="242" t="str">
        <f t="shared" si="130"/>
        <v/>
      </c>
      <c r="T169" s="252" t="str">
        <f t="shared" si="131"/>
        <v>00</v>
      </c>
      <c r="U169" s="252">
        <f t="shared" si="132"/>
        <v>0</v>
      </c>
      <c r="V169" s="252">
        <f t="shared" si="133"/>
        <v>0</v>
      </c>
      <c r="W169" s="252" t="str">
        <f t="shared" si="134"/>
        <v/>
      </c>
      <c r="X169" s="252" t="str">
        <f t="shared" si="135"/>
        <v/>
      </c>
      <c r="Y169" s="252" t="str">
        <f t="shared" si="136"/>
        <v>0</v>
      </c>
      <c r="Z169" s="252" t="str">
        <f t="shared" si="137"/>
        <v/>
      </c>
      <c r="AA169" s="252" t="str">
        <f t="shared" si="138"/>
        <v/>
      </c>
      <c r="AB169" s="252" t="str">
        <f t="shared" si="139"/>
        <v/>
      </c>
      <c r="AC169" s="252" t="str">
        <f t="shared" si="140"/>
        <v>0</v>
      </c>
      <c r="AD169" s="252">
        <f t="shared" si="141"/>
        <v>0</v>
      </c>
      <c r="AE169" s="110" t="str">
        <f>IF(女子種目選択!E169="","",IF(女子種目選択!E169="コンバインドA","走高跳",IF(女子種目選択!E169="コンバインドB","ジャベリックボール投",女子種目選択!F169)))</f>
        <v/>
      </c>
      <c r="AG169" s="244"/>
      <c r="AH169" s="226" t="str">
        <f t="shared" si="142"/>
        <v/>
      </c>
      <c r="AI169" s="245"/>
      <c r="AJ169" s="228" t="str">
        <f t="shared" si="143"/>
        <v/>
      </c>
      <c r="AK169" s="246"/>
      <c r="AL169" s="242" t="str">
        <f t="shared" si="144"/>
        <v/>
      </c>
      <c r="AM169" s="242">
        <f t="shared" si="145"/>
        <v>0</v>
      </c>
      <c r="AN169" s="242" t="str">
        <f t="shared" si="146"/>
        <v/>
      </c>
      <c r="AO169" s="242">
        <f t="shared" si="147"/>
        <v>0</v>
      </c>
      <c r="AP169" s="242" t="str">
        <f t="shared" si="148"/>
        <v/>
      </c>
      <c r="AQ169" s="242" t="str">
        <f t="shared" si="149"/>
        <v/>
      </c>
      <c r="AR169" s="252" t="str">
        <f t="shared" si="150"/>
        <v>00</v>
      </c>
      <c r="AS169" s="252">
        <f t="shared" si="151"/>
        <v>0</v>
      </c>
      <c r="AT169" s="252">
        <f t="shared" si="152"/>
        <v>0</v>
      </c>
      <c r="AU169" s="252" t="str">
        <f t="shared" si="153"/>
        <v/>
      </c>
      <c r="AV169" s="252" t="str">
        <f t="shared" si="154"/>
        <v/>
      </c>
      <c r="AW169" s="252" t="str">
        <f t="shared" si="155"/>
        <v>0</v>
      </c>
      <c r="AX169" s="252" t="str">
        <f t="shared" si="156"/>
        <v/>
      </c>
      <c r="AY169" s="252" t="str">
        <f t="shared" si="157"/>
        <v/>
      </c>
      <c r="AZ169" s="252" t="str">
        <f t="shared" si="158"/>
        <v/>
      </c>
      <c r="BA169" s="252" t="str">
        <f t="shared" si="159"/>
        <v>0</v>
      </c>
      <c r="BB169" s="252">
        <f t="shared" si="160"/>
        <v>0</v>
      </c>
      <c r="BE169" s="225"/>
      <c r="BF169" s="226"/>
      <c r="BG169" s="315" t="str">
        <f t="shared" si="161"/>
        <v/>
      </c>
      <c r="BH169" s="314" t="str">
        <f t="shared" si="162"/>
        <v/>
      </c>
      <c r="BI169" s="313"/>
      <c r="BK169" s="302"/>
      <c r="BM169" s="302"/>
      <c r="BO169" s="302"/>
      <c r="BQ169" s="302"/>
    </row>
    <row r="170" spans="7:69" ht="15" customHeight="1">
      <c r="G170" s="119" t="str">
        <f>IF(女子種目選択!E170="","",IF(女子種目選択!E170="コンバインドA","80mハードル",IF(女子種目選択!E170="コンバインドB","走幅跳",女子種目選択!E170)))</f>
        <v/>
      </c>
      <c r="H170" s="111" t="str">
        <f t="shared" si="163"/>
        <v/>
      </c>
      <c r="I170" s="244"/>
      <c r="J170" s="226" t="str">
        <f t="shared" si="123"/>
        <v/>
      </c>
      <c r="K170" s="245"/>
      <c r="L170" s="228" t="str">
        <f t="shared" si="124"/>
        <v/>
      </c>
      <c r="M170" s="246"/>
      <c r="N170" s="242" t="str">
        <f t="shared" si="125"/>
        <v/>
      </c>
      <c r="O170" s="242">
        <f t="shared" si="126"/>
        <v>0</v>
      </c>
      <c r="P170" s="242" t="str">
        <f t="shared" si="127"/>
        <v/>
      </c>
      <c r="Q170" s="242">
        <f t="shared" si="128"/>
        <v>0</v>
      </c>
      <c r="R170" s="242" t="str">
        <f t="shared" si="129"/>
        <v/>
      </c>
      <c r="S170" s="242" t="str">
        <f t="shared" si="130"/>
        <v/>
      </c>
      <c r="T170" s="252" t="str">
        <f t="shared" si="131"/>
        <v>00</v>
      </c>
      <c r="U170" s="252">
        <f t="shared" si="132"/>
        <v>0</v>
      </c>
      <c r="V170" s="252">
        <f t="shared" si="133"/>
        <v>0</v>
      </c>
      <c r="W170" s="252" t="str">
        <f t="shared" si="134"/>
        <v/>
      </c>
      <c r="X170" s="252" t="str">
        <f t="shared" si="135"/>
        <v/>
      </c>
      <c r="Y170" s="252" t="str">
        <f t="shared" si="136"/>
        <v>0</v>
      </c>
      <c r="Z170" s="252" t="str">
        <f t="shared" si="137"/>
        <v/>
      </c>
      <c r="AA170" s="252" t="str">
        <f t="shared" si="138"/>
        <v/>
      </c>
      <c r="AB170" s="252" t="str">
        <f t="shared" si="139"/>
        <v/>
      </c>
      <c r="AC170" s="252" t="str">
        <f t="shared" si="140"/>
        <v>0</v>
      </c>
      <c r="AD170" s="252">
        <f t="shared" si="141"/>
        <v>0</v>
      </c>
      <c r="AE170" s="110" t="str">
        <f>IF(女子種目選択!E170="","",IF(女子種目選択!E170="コンバインドA","走高跳",IF(女子種目選択!E170="コンバインドB","ジャベリックボール投",女子種目選択!F170)))</f>
        <v/>
      </c>
      <c r="AG170" s="244"/>
      <c r="AH170" s="226" t="str">
        <f t="shared" si="142"/>
        <v/>
      </c>
      <c r="AI170" s="245"/>
      <c r="AJ170" s="228" t="str">
        <f t="shared" si="143"/>
        <v/>
      </c>
      <c r="AK170" s="246"/>
      <c r="AL170" s="242" t="str">
        <f t="shared" si="144"/>
        <v/>
      </c>
      <c r="AM170" s="242">
        <f t="shared" si="145"/>
        <v>0</v>
      </c>
      <c r="AN170" s="242" t="str">
        <f t="shared" si="146"/>
        <v/>
      </c>
      <c r="AO170" s="242">
        <f t="shared" si="147"/>
        <v>0</v>
      </c>
      <c r="AP170" s="242" t="str">
        <f t="shared" si="148"/>
        <v/>
      </c>
      <c r="AQ170" s="242" t="str">
        <f t="shared" si="149"/>
        <v/>
      </c>
      <c r="AR170" s="252" t="str">
        <f t="shared" si="150"/>
        <v>00</v>
      </c>
      <c r="AS170" s="252">
        <f t="shared" si="151"/>
        <v>0</v>
      </c>
      <c r="AT170" s="252">
        <f t="shared" si="152"/>
        <v>0</v>
      </c>
      <c r="AU170" s="252" t="str">
        <f t="shared" si="153"/>
        <v/>
      </c>
      <c r="AV170" s="252" t="str">
        <f t="shared" si="154"/>
        <v/>
      </c>
      <c r="AW170" s="252" t="str">
        <f t="shared" si="155"/>
        <v>0</v>
      </c>
      <c r="AX170" s="252" t="str">
        <f t="shared" si="156"/>
        <v/>
      </c>
      <c r="AY170" s="252" t="str">
        <f t="shared" si="157"/>
        <v/>
      </c>
      <c r="AZ170" s="252" t="str">
        <f t="shared" si="158"/>
        <v/>
      </c>
      <c r="BA170" s="252" t="str">
        <f t="shared" si="159"/>
        <v>0</v>
      </c>
      <c r="BB170" s="252">
        <f t="shared" si="160"/>
        <v>0</v>
      </c>
      <c r="BE170" s="225"/>
      <c r="BF170" s="226"/>
      <c r="BG170" s="315" t="str">
        <f t="shared" si="161"/>
        <v/>
      </c>
      <c r="BH170" s="314" t="str">
        <f t="shared" si="162"/>
        <v/>
      </c>
      <c r="BI170" s="313"/>
      <c r="BK170" s="302"/>
      <c r="BM170" s="302"/>
      <c r="BO170" s="302"/>
      <c r="BQ170" s="302"/>
    </row>
    <row r="171" spans="7:69" ht="15" customHeight="1">
      <c r="G171" s="119" t="str">
        <f>IF(女子種目選択!E171="","",IF(女子種目選択!E171="コンバインドA","80mハードル",IF(女子種目選択!E171="コンバインドB","走幅跳",女子種目選択!E171)))</f>
        <v/>
      </c>
      <c r="H171" s="111" t="str">
        <f t="shared" si="163"/>
        <v/>
      </c>
      <c r="I171" s="244"/>
      <c r="J171" s="226" t="str">
        <f t="shared" si="123"/>
        <v/>
      </c>
      <c r="K171" s="245"/>
      <c r="L171" s="228" t="str">
        <f t="shared" si="124"/>
        <v/>
      </c>
      <c r="M171" s="246"/>
      <c r="N171" s="242" t="str">
        <f t="shared" si="125"/>
        <v/>
      </c>
      <c r="O171" s="242">
        <f t="shared" si="126"/>
        <v>0</v>
      </c>
      <c r="P171" s="242" t="str">
        <f t="shared" si="127"/>
        <v/>
      </c>
      <c r="Q171" s="242">
        <f t="shared" si="128"/>
        <v>0</v>
      </c>
      <c r="R171" s="242" t="str">
        <f t="shared" si="129"/>
        <v/>
      </c>
      <c r="S171" s="242" t="str">
        <f t="shared" si="130"/>
        <v/>
      </c>
      <c r="T171" s="252" t="str">
        <f t="shared" si="131"/>
        <v>00</v>
      </c>
      <c r="U171" s="252">
        <f t="shared" si="132"/>
        <v>0</v>
      </c>
      <c r="V171" s="252">
        <f t="shared" si="133"/>
        <v>0</v>
      </c>
      <c r="W171" s="252" t="str">
        <f t="shared" si="134"/>
        <v/>
      </c>
      <c r="X171" s="252" t="str">
        <f t="shared" si="135"/>
        <v/>
      </c>
      <c r="Y171" s="252" t="str">
        <f t="shared" si="136"/>
        <v>0</v>
      </c>
      <c r="Z171" s="252" t="str">
        <f t="shared" si="137"/>
        <v/>
      </c>
      <c r="AA171" s="252" t="str">
        <f t="shared" si="138"/>
        <v/>
      </c>
      <c r="AB171" s="252" t="str">
        <f t="shared" si="139"/>
        <v/>
      </c>
      <c r="AC171" s="252" t="str">
        <f t="shared" si="140"/>
        <v>0</v>
      </c>
      <c r="AD171" s="252">
        <f t="shared" si="141"/>
        <v>0</v>
      </c>
      <c r="AE171" s="110" t="str">
        <f>IF(女子種目選択!E171="","",IF(女子種目選択!E171="コンバインドA","走高跳",IF(女子種目選択!E171="コンバインドB","ジャベリックボール投",女子種目選択!F171)))</f>
        <v/>
      </c>
      <c r="AG171" s="244"/>
      <c r="AH171" s="226" t="str">
        <f t="shared" si="142"/>
        <v/>
      </c>
      <c r="AI171" s="245"/>
      <c r="AJ171" s="228" t="str">
        <f t="shared" si="143"/>
        <v/>
      </c>
      <c r="AK171" s="246"/>
      <c r="AL171" s="242" t="str">
        <f t="shared" si="144"/>
        <v/>
      </c>
      <c r="AM171" s="242">
        <f t="shared" si="145"/>
        <v>0</v>
      </c>
      <c r="AN171" s="242" t="str">
        <f t="shared" si="146"/>
        <v/>
      </c>
      <c r="AO171" s="242">
        <f t="shared" si="147"/>
        <v>0</v>
      </c>
      <c r="AP171" s="242" t="str">
        <f t="shared" si="148"/>
        <v/>
      </c>
      <c r="AQ171" s="242" t="str">
        <f t="shared" si="149"/>
        <v/>
      </c>
      <c r="AR171" s="252" t="str">
        <f t="shared" si="150"/>
        <v>00</v>
      </c>
      <c r="AS171" s="252">
        <f t="shared" si="151"/>
        <v>0</v>
      </c>
      <c r="AT171" s="252">
        <f t="shared" si="152"/>
        <v>0</v>
      </c>
      <c r="AU171" s="252" t="str">
        <f t="shared" si="153"/>
        <v/>
      </c>
      <c r="AV171" s="252" t="str">
        <f t="shared" si="154"/>
        <v/>
      </c>
      <c r="AW171" s="252" t="str">
        <f t="shared" si="155"/>
        <v>0</v>
      </c>
      <c r="AX171" s="252" t="str">
        <f t="shared" si="156"/>
        <v/>
      </c>
      <c r="AY171" s="252" t="str">
        <f t="shared" si="157"/>
        <v/>
      </c>
      <c r="AZ171" s="252" t="str">
        <f t="shared" si="158"/>
        <v/>
      </c>
      <c r="BA171" s="252" t="str">
        <f t="shared" si="159"/>
        <v>0</v>
      </c>
      <c r="BB171" s="252">
        <f t="shared" si="160"/>
        <v>0</v>
      </c>
      <c r="BE171" s="225"/>
      <c r="BF171" s="226"/>
      <c r="BG171" s="315" t="str">
        <f t="shared" si="161"/>
        <v/>
      </c>
      <c r="BH171" s="314" t="str">
        <f t="shared" si="162"/>
        <v/>
      </c>
      <c r="BI171" s="313"/>
      <c r="BK171" s="302"/>
      <c r="BM171" s="302"/>
      <c r="BO171" s="302"/>
      <c r="BQ171" s="302"/>
    </row>
    <row r="172" spans="7:69" ht="15" customHeight="1">
      <c r="G172" s="119" t="str">
        <f>IF(女子種目選択!E172="","",IF(女子種目選択!E172="コンバインドA","80mハードル",IF(女子種目選択!E172="コンバインドB","走幅跳",女子種目選択!E172)))</f>
        <v/>
      </c>
      <c r="H172" s="111" t="str">
        <f t="shared" si="163"/>
        <v/>
      </c>
      <c r="I172" s="244"/>
      <c r="J172" s="226" t="str">
        <f t="shared" si="123"/>
        <v/>
      </c>
      <c r="K172" s="245"/>
      <c r="L172" s="228" t="str">
        <f t="shared" si="124"/>
        <v/>
      </c>
      <c r="M172" s="246"/>
      <c r="N172" s="242" t="str">
        <f t="shared" si="125"/>
        <v/>
      </c>
      <c r="O172" s="242">
        <f t="shared" si="126"/>
        <v>0</v>
      </c>
      <c r="P172" s="242" t="str">
        <f t="shared" si="127"/>
        <v/>
      </c>
      <c r="Q172" s="242">
        <f t="shared" si="128"/>
        <v>0</v>
      </c>
      <c r="R172" s="242" t="str">
        <f t="shared" si="129"/>
        <v/>
      </c>
      <c r="S172" s="242" t="str">
        <f t="shared" si="130"/>
        <v/>
      </c>
      <c r="T172" s="252" t="str">
        <f t="shared" si="131"/>
        <v>00</v>
      </c>
      <c r="U172" s="252">
        <f t="shared" si="132"/>
        <v>0</v>
      </c>
      <c r="V172" s="252">
        <f t="shared" si="133"/>
        <v>0</v>
      </c>
      <c r="W172" s="252" t="str">
        <f t="shared" si="134"/>
        <v/>
      </c>
      <c r="X172" s="252" t="str">
        <f t="shared" si="135"/>
        <v/>
      </c>
      <c r="Y172" s="252" t="str">
        <f t="shared" si="136"/>
        <v>0</v>
      </c>
      <c r="Z172" s="252" t="str">
        <f t="shared" si="137"/>
        <v/>
      </c>
      <c r="AA172" s="252" t="str">
        <f t="shared" si="138"/>
        <v/>
      </c>
      <c r="AB172" s="252" t="str">
        <f t="shared" si="139"/>
        <v/>
      </c>
      <c r="AC172" s="252" t="str">
        <f t="shared" si="140"/>
        <v>0</v>
      </c>
      <c r="AD172" s="252">
        <f t="shared" si="141"/>
        <v>0</v>
      </c>
      <c r="AE172" s="110" t="str">
        <f>IF(女子種目選択!E172="","",IF(女子種目選択!E172="コンバインドA","走高跳",IF(女子種目選択!E172="コンバインドB","ジャベリックボール投",女子種目選択!F172)))</f>
        <v/>
      </c>
      <c r="AG172" s="244"/>
      <c r="AH172" s="226" t="str">
        <f t="shared" si="142"/>
        <v/>
      </c>
      <c r="AI172" s="245"/>
      <c r="AJ172" s="228" t="str">
        <f t="shared" si="143"/>
        <v/>
      </c>
      <c r="AK172" s="246"/>
      <c r="AL172" s="242" t="str">
        <f t="shared" si="144"/>
        <v/>
      </c>
      <c r="AM172" s="242">
        <f t="shared" si="145"/>
        <v>0</v>
      </c>
      <c r="AN172" s="242" t="str">
        <f t="shared" si="146"/>
        <v/>
      </c>
      <c r="AO172" s="242">
        <f t="shared" si="147"/>
        <v>0</v>
      </c>
      <c r="AP172" s="242" t="str">
        <f t="shared" si="148"/>
        <v/>
      </c>
      <c r="AQ172" s="242" t="str">
        <f t="shared" si="149"/>
        <v/>
      </c>
      <c r="AR172" s="252" t="str">
        <f t="shared" si="150"/>
        <v>00</v>
      </c>
      <c r="AS172" s="252">
        <f t="shared" si="151"/>
        <v>0</v>
      </c>
      <c r="AT172" s="252">
        <f t="shared" si="152"/>
        <v>0</v>
      </c>
      <c r="AU172" s="252" t="str">
        <f t="shared" si="153"/>
        <v/>
      </c>
      <c r="AV172" s="252" t="str">
        <f t="shared" si="154"/>
        <v/>
      </c>
      <c r="AW172" s="252" t="str">
        <f t="shared" si="155"/>
        <v>0</v>
      </c>
      <c r="AX172" s="252" t="str">
        <f t="shared" si="156"/>
        <v/>
      </c>
      <c r="AY172" s="252" t="str">
        <f t="shared" si="157"/>
        <v/>
      </c>
      <c r="AZ172" s="252" t="str">
        <f t="shared" si="158"/>
        <v/>
      </c>
      <c r="BA172" s="252" t="str">
        <f t="shared" si="159"/>
        <v>0</v>
      </c>
      <c r="BB172" s="252">
        <f t="shared" si="160"/>
        <v>0</v>
      </c>
      <c r="BE172" s="225"/>
      <c r="BF172" s="226"/>
      <c r="BG172" s="315" t="str">
        <f t="shared" si="161"/>
        <v/>
      </c>
      <c r="BH172" s="314" t="str">
        <f t="shared" si="162"/>
        <v/>
      </c>
      <c r="BI172" s="313"/>
      <c r="BK172" s="302"/>
      <c r="BM172" s="302"/>
      <c r="BO172" s="302"/>
      <c r="BQ172" s="302"/>
    </row>
    <row r="173" spans="7:69" ht="15" customHeight="1">
      <c r="G173" s="119" t="str">
        <f>IF(女子種目選択!E173="","",IF(女子種目選択!E173="コンバインドA","80mハードル",IF(女子種目選択!E173="コンバインドB","走幅跳",女子種目選択!E173)))</f>
        <v/>
      </c>
      <c r="H173" s="111" t="str">
        <f t="shared" si="163"/>
        <v/>
      </c>
      <c r="I173" s="244"/>
      <c r="J173" s="226" t="str">
        <f t="shared" si="123"/>
        <v/>
      </c>
      <c r="K173" s="245"/>
      <c r="L173" s="228" t="str">
        <f t="shared" si="124"/>
        <v/>
      </c>
      <c r="M173" s="246"/>
      <c r="N173" s="242" t="str">
        <f t="shared" si="125"/>
        <v/>
      </c>
      <c r="O173" s="242">
        <f t="shared" si="126"/>
        <v>0</v>
      </c>
      <c r="P173" s="242" t="str">
        <f t="shared" si="127"/>
        <v/>
      </c>
      <c r="Q173" s="242">
        <f t="shared" si="128"/>
        <v>0</v>
      </c>
      <c r="R173" s="242" t="str">
        <f t="shared" si="129"/>
        <v/>
      </c>
      <c r="S173" s="242" t="str">
        <f t="shared" si="130"/>
        <v/>
      </c>
      <c r="T173" s="252" t="str">
        <f t="shared" si="131"/>
        <v>00</v>
      </c>
      <c r="U173" s="252">
        <f t="shared" si="132"/>
        <v>0</v>
      </c>
      <c r="V173" s="252">
        <f t="shared" si="133"/>
        <v>0</v>
      </c>
      <c r="W173" s="252" t="str">
        <f t="shared" si="134"/>
        <v/>
      </c>
      <c r="X173" s="252" t="str">
        <f t="shared" si="135"/>
        <v/>
      </c>
      <c r="Y173" s="252" t="str">
        <f t="shared" si="136"/>
        <v>0</v>
      </c>
      <c r="Z173" s="252" t="str">
        <f t="shared" si="137"/>
        <v/>
      </c>
      <c r="AA173" s="252" t="str">
        <f t="shared" si="138"/>
        <v/>
      </c>
      <c r="AB173" s="252" t="str">
        <f t="shared" si="139"/>
        <v/>
      </c>
      <c r="AC173" s="252" t="str">
        <f t="shared" si="140"/>
        <v>0</v>
      </c>
      <c r="AD173" s="252">
        <f t="shared" si="141"/>
        <v>0</v>
      </c>
      <c r="AE173" s="110" t="str">
        <f>IF(女子種目選択!E173="","",IF(女子種目選択!E173="コンバインドA","走高跳",IF(女子種目選択!E173="コンバインドB","ジャベリックボール投",女子種目選択!F173)))</f>
        <v/>
      </c>
      <c r="AG173" s="244"/>
      <c r="AH173" s="226" t="str">
        <f t="shared" si="142"/>
        <v/>
      </c>
      <c r="AI173" s="245"/>
      <c r="AJ173" s="228" t="str">
        <f t="shared" si="143"/>
        <v/>
      </c>
      <c r="AK173" s="246"/>
      <c r="AL173" s="242" t="str">
        <f t="shared" si="144"/>
        <v/>
      </c>
      <c r="AM173" s="242">
        <f t="shared" si="145"/>
        <v>0</v>
      </c>
      <c r="AN173" s="242" t="str">
        <f t="shared" si="146"/>
        <v/>
      </c>
      <c r="AO173" s="242">
        <f t="shared" si="147"/>
        <v>0</v>
      </c>
      <c r="AP173" s="242" t="str">
        <f t="shared" si="148"/>
        <v/>
      </c>
      <c r="AQ173" s="242" t="str">
        <f t="shared" si="149"/>
        <v/>
      </c>
      <c r="AR173" s="252" t="str">
        <f t="shared" si="150"/>
        <v>00</v>
      </c>
      <c r="AS173" s="252">
        <f t="shared" si="151"/>
        <v>0</v>
      </c>
      <c r="AT173" s="252">
        <f t="shared" si="152"/>
        <v>0</v>
      </c>
      <c r="AU173" s="252" t="str">
        <f t="shared" si="153"/>
        <v/>
      </c>
      <c r="AV173" s="252" t="str">
        <f t="shared" si="154"/>
        <v/>
      </c>
      <c r="AW173" s="252" t="str">
        <f t="shared" si="155"/>
        <v>0</v>
      </c>
      <c r="AX173" s="252" t="str">
        <f t="shared" si="156"/>
        <v/>
      </c>
      <c r="AY173" s="252" t="str">
        <f t="shared" si="157"/>
        <v/>
      </c>
      <c r="AZ173" s="252" t="str">
        <f t="shared" si="158"/>
        <v/>
      </c>
      <c r="BA173" s="252" t="str">
        <f t="shared" si="159"/>
        <v>0</v>
      </c>
      <c r="BB173" s="252">
        <f t="shared" si="160"/>
        <v>0</v>
      </c>
      <c r="BE173" s="225"/>
      <c r="BF173" s="226"/>
      <c r="BG173" s="315" t="str">
        <f t="shared" si="161"/>
        <v/>
      </c>
      <c r="BH173" s="314" t="str">
        <f t="shared" si="162"/>
        <v/>
      </c>
      <c r="BI173" s="313"/>
      <c r="BK173" s="302"/>
      <c r="BM173" s="302"/>
      <c r="BO173" s="302"/>
      <c r="BQ173" s="302"/>
    </row>
    <row r="174" spans="7:69" ht="15" customHeight="1">
      <c r="G174" s="119" t="str">
        <f>IF(女子種目選択!E174="","",IF(女子種目選択!E174="コンバインドA","80mハードル",IF(女子種目選択!E174="コンバインドB","走幅跳",女子種目選択!E174)))</f>
        <v/>
      </c>
      <c r="H174" s="111" t="str">
        <f t="shared" si="163"/>
        <v/>
      </c>
      <c r="I174" s="244"/>
      <c r="J174" s="226" t="str">
        <f t="shared" si="123"/>
        <v/>
      </c>
      <c r="K174" s="245"/>
      <c r="L174" s="228" t="str">
        <f t="shared" si="124"/>
        <v/>
      </c>
      <c r="M174" s="246"/>
      <c r="N174" s="242" t="str">
        <f t="shared" si="125"/>
        <v/>
      </c>
      <c r="O174" s="242">
        <f t="shared" si="126"/>
        <v>0</v>
      </c>
      <c r="P174" s="242" t="str">
        <f t="shared" si="127"/>
        <v/>
      </c>
      <c r="Q174" s="242">
        <f t="shared" si="128"/>
        <v>0</v>
      </c>
      <c r="R174" s="242" t="str">
        <f t="shared" si="129"/>
        <v/>
      </c>
      <c r="S174" s="242" t="str">
        <f t="shared" si="130"/>
        <v/>
      </c>
      <c r="T174" s="252" t="str">
        <f t="shared" si="131"/>
        <v>00</v>
      </c>
      <c r="U174" s="252">
        <f t="shared" si="132"/>
        <v>0</v>
      </c>
      <c r="V174" s="252">
        <f t="shared" si="133"/>
        <v>0</v>
      </c>
      <c r="W174" s="252" t="str">
        <f t="shared" si="134"/>
        <v/>
      </c>
      <c r="X174" s="252" t="str">
        <f t="shared" si="135"/>
        <v/>
      </c>
      <c r="Y174" s="252" t="str">
        <f t="shared" si="136"/>
        <v>0</v>
      </c>
      <c r="Z174" s="252" t="str">
        <f t="shared" si="137"/>
        <v/>
      </c>
      <c r="AA174" s="252" t="str">
        <f t="shared" si="138"/>
        <v/>
      </c>
      <c r="AB174" s="252" t="str">
        <f t="shared" si="139"/>
        <v/>
      </c>
      <c r="AC174" s="252" t="str">
        <f t="shared" si="140"/>
        <v>0</v>
      </c>
      <c r="AD174" s="252">
        <f t="shared" si="141"/>
        <v>0</v>
      </c>
      <c r="AE174" s="110" t="str">
        <f>IF(女子種目選択!E174="","",IF(女子種目選択!E174="コンバインドA","走高跳",IF(女子種目選択!E174="コンバインドB","ジャベリックボール投",女子種目選択!F174)))</f>
        <v/>
      </c>
      <c r="AG174" s="244"/>
      <c r="AH174" s="226" t="str">
        <f t="shared" si="142"/>
        <v/>
      </c>
      <c r="AI174" s="245"/>
      <c r="AJ174" s="228" t="str">
        <f t="shared" si="143"/>
        <v/>
      </c>
      <c r="AK174" s="246"/>
      <c r="AL174" s="242" t="str">
        <f t="shared" si="144"/>
        <v/>
      </c>
      <c r="AM174" s="242">
        <f t="shared" si="145"/>
        <v>0</v>
      </c>
      <c r="AN174" s="242" t="str">
        <f t="shared" si="146"/>
        <v/>
      </c>
      <c r="AO174" s="242">
        <f t="shared" si="147"/>
        <v>0</v>
      </c>
      <c r="AP174" s="242" t="str">
        <f t="shared" si="148"/>
        <v/>
      </c>
      <c r="AQ174" s="242" t="str">
        <f t="shared" si="149"/>
        <v/>
      </c>
      <c r="AR174" s="252" t="str">
        <f t="shared" si="150"/>
        <v>00</v>
      </c>
      <c r="AS174" s="252">
        <f t="shared" si="151"/>
        <v>0</v>
      </c>
      <c r="AT174" s="252">
        <f t="shared" si="152"/>
        <v>0</v>
      </c>
      <c r="AU174" s="252" t="str">
        <f t="shared" si="153"/>
        <v/>
      </c>
      <c r="AV174" s="252" t="str">
        <f t="shared" si="154"/>
        <v/>
      </c>
      <c r="AW174" s="252" t="str">
        <f t="shared" si="155"/>
        <v>0</v>
      </c>
      <c r="AX174" s="252" t="str">
        <f t="shared" si="156"/>
        <v/>
      </c>
      <c r="AY174" s="252" t="str">
        <f t="shared" si="157"/>
        <v/>
      </c>
      <c r="AZ174" s="252" t="str">
        <f t="shared" si="158"/>
        <v/>
      </c>
      <c r="BA174" s="252" t="str">
        <f t="shared" si="159"/>
        <v>0</v>
      </c>
      <c r="BB174" s="252">
        <f t="shared" si="160"/>
        <v>0</v>
      </c>
      <c r="BE174" s="225"/>
      <c r="BF174" s="226"/>
      <c r="BG174" s="315" t="str">
        <f t="shared" si="161"/>
        <v/>
      </c>
      <c r="BH174" s="314" t="str">
        <f t="shared" si="162"/>
        <v/>
      </c>
      <c r="BI174" s="313"/>
      <c r="BK174" s="302"/>
      <c r="BM174" s="302"/>
      <c r="BO174" s="302"/>
      <c r="BQ174" s="302"/>
    </row>
    <row r="175" spans="7:69" ht="15" customHeight="1">
      <c r="G175" s="119" t="str">
        <f>IF(女子種目選択!E175="","",IF(女子種目選択!E175="コンバインドA","80mハードル",IF(女子種目選択!E175="コンバインドB","走幅跳",女子種目選択!E175)))</f>
        <v/>
      </c>
      <c r="H175" s="111" t="str">
        <f t="shared" si="163"/>
        <v/>
      </c>
      <c r="I175" s="244"/>
      <c r="J175" s="226" t="str">
        <f t="shared" si="123"/>
        <v/>
      </c>
      <c r="K175" s="245"/>
      <c r="L175" s="228" t="str">
        <f t="shared" si="124"/>
        <v/>
      </c>
      <c r="M175" s="246"/>
      <c r="N175" s="242" t="str">
        <f t="shared" si="125"/>
        <v/>
      </c>
      <c r="O175" s="242">
        <f t="shared" si="126"/>
        <v>0</v>
      </c>
      <c r="P175" s="242" t="str">
        <f t="shared" si="127"/>
        <v/>
      </c>
      <c r="Q175" s="242">
        <f t="shared" si="128"/>
        <v>0</v>
      </c>
      <c r="R175" s="242" t="str">
        <f t="shared" si="129"/>
        <v/>
      </c>
      <c r="S175" s="242" t="str">
        <f t="shared" si="130"/>
        <v/>
      </c>
      <c r="T175" s="252" t="str">
        <f t="shared" si="131"/>
        <v>00</v>
      </c>
      <c r="U175" s="252">
        <f t="shared" si="132"/>
        <v>0</v>
      </c>
      <c r="V175" s="252">
        <f t="shared" si="133"/>
        <v>0</v>
      </c>
      <c r="W175" s="252" t="str">
        <f t="shared" si="134"/>
        <v/>
      </c>
      <c r="X175" s="252" t="str">
        <f t="shared" si="135"/>
        <v/>
      </c>
      <c r="Y175" s="252" t="str">
        <f t="shared" si="136"/>
        <v>0</v>
      </c>
      <c r="Z175" s="252" t="str">
        <f t="shared" si="137"/>
        <v/>
      </c>
      <c r="AA175" s="252" t="str">
        <f t="shared" si="138"/>
        <v/>
      </c>
      <c r="AB175" s="252" t="str">
        <f t="shared" si="139"/>
        <v/>
      </c>
      <c r="AC175" s="252" t="str">
        <f t="shared" si="140"/>
        <v>0</v>
      </c>
      <c r="AD175" s="252">
        <f t="shared" si="141"/>
        <v>0</v>
      </c>
      <c r="AE175" s="110" t="str">
        <f>IF(女子種目選択!E175="","",IF(女子種目選択!E175="コンバインドA","走高跳",IF(女子種目選択!E175="コンバインドB","ジャベリックボール投",女子種目選択!F175)))</f>
        <v/>
      </c>
      <c r="AG175" s="244"/>
      <c r="AH175" s="226" t="str">
        <f t="shared" si="142"/>
        <v/>
      </c>
      <c r="AI175" s="245"/>
      <c r="AJ175" s="228" t="str">
        <f t="shared" si="143"/>
        <v/>
      </c>
      <c r="AK175" s="246"/>
      <c r="AL175" s="242" t="str">
        <f t="shared" si="144"/>
        <v/>
      </c>
      <c r="AM175" s="242">
        <f t="shared" si="145"/>
        <v>0</v>
      </c>
      <c r="AN175" s="242" t="str">
        <f t="shared" si="146"/>
        <v/>
      </c>
      <c r="AO175" s="242">
        <f t="shared" si="147"/>
        <v>0</v>
      </c>
      <c r="AP175" s="242" t="str">
        <f t="shared" si="148"/>
        <v/>
      </c>
      <c r="AQ175" s="242" t="str">
        <f t="shared" si="149"/>
        <v/>
      </c>
      <c r="AR175" s="252" t="str">
        <f t="shared" si="150"/>
        <v>00</v>
      </c>
      <c r="AS175" s="252">
        <f t="shared" si="151"/>
        <v>0</v>
      </c>
      <c r="AT175" s="252">
        <f t="shared" si="152"/>
        <v>0</v>
      </c>
      <c r="AU175" s="252" t="str">
        <f t="shared" si="153"/>
        <v/>
      </c>
      <c r="AV175" s="252" t="str">
        <f t="shared" si="154"/>
        <v/>
      </c>
      <c r="AW175" s="252" t="str">
        <f t="shared" si="155"/>
        <v>0</v>
      </c>
      <c r="AX175" s="252" t="str">
        <f t="shared" si="156"/>
        <v/>
      </c>
      <c r="AY175" s="252" t="str">
        <f t="shared" si="157"/>
        <v/>
      </c>
      <c r="AZ175" s="252" t="str">
        <f t="shared" si="158"/>
        <v/>
      </c>
      <c r="BA175" s="252" t="str">
        <f t="shared" si="159"/>
        <v>0</v>
      </c>
      <c r="BB175" s="252">
        <f t="shared" si="160"/>
        <v>0</v>
      </c>
      <c r="BE175" s="225"/>
      <c r="BF175" s="226"/>
      <c r="BG175" s="315" t="str">
        <f t="shared" si="161"/>
        <v/>
      </c>
      <c r="BH175" s="314" t="str">
        <f t="shared" si="162"/>
        <v/>
      </c>
      <c r="BI175" s="313"/>
      <c r="BK175" s="302"/>
      <c r="BM175" s="302"/>
      <c r="BO175" s="302"/>
      <c r="BQ175" s="302"/>
    </row>
    <row r="176" spans="7:69" ht="15" customHeight="1">
      <c r="G176" s="119" t="str">
        <f>IF(女子種目選択!E176="","",IF(女子種目選択!E176="コンバインドA","80mハードル",IF(女子種目選択!E176="コンバインドB","走幅跳",女子種目選択!E176)))</f>
        <v/>
      </c>
      <c r="H176" s="111" t="str">
        <f t="shared" si="163"/>
        <v/>
      </c>
      <c r="I176" s="244"/>
      <c r="J176" s="226" t="str">
        <f t="shared" si="123"/>
        <v/>
      </c>
      <c r="K176" s="245"/>
      <c r="L176" s="228" t="str">
        <f t="shared" si="124"/>
        <v/>
      </c>
      <c r="M176" s="246"/>
      <c r="N176" s="242" t="str">
        <f t="shared" si="125"/>
        <v/>
      </c>
      <c r="O176" s="242">
        <f t="shared" si="126"/>
        <v>0</v>
      </c>
      <c r="P176" s="242" t="str">
        <f t="shared" si="127"/>
        <v/>
      </c>
      <c r="Q176" s="242">
        <f t="shared" si="128"/>
        <v>0</v>
      </c>
      <c r="R176" s="242" t="str">
        <f t="shared" si="129"/>
        <v/>
      </c>
      <c r="S176" s="242" t="str">
        <f t="shared" si="130"/>
        <v/>
      </c>
      <c r="T176" s="252" t="str">
        <f t="shared" si="131"/>
        <v>00</v>
      </c>
      <c r="U176" s="252">
        <f t="shared" si="132"/>
        <v>0</v>
      </c>
      <c r="V176" s="252">
        <f t="shared" si="133"/>
        <v>0</v>
      </c>
      <c r="W176" s="252" t="str">
        <f t="shared" si="134"/>
        <v/>
      </c>
      <c r="X176" s="252" t="str">
        <f t="shared" si="135"/>
        <v/>
      </c>
      <c r="Y176" s="252" t="str">
        <f t="shared" si="136"/>
        <v>0</v>
      </c>
      <c r="Z176" s="252" t="str">
        <f t="shared" si="137"/>
        <v/>
      </c>
      <c r="AA176" s="252" t="str">
        <f t="shared" si="138"/>
        <v/>
      </c>
      <c r="AB176" s="252" t="str">
        <f t="shared" si="139"/>
        <v/>
      </c>
      <c r="AC176" s="252" t="str">
        <f t="shared" si="140"/>
        <v>0</v>
      </c>
      <c r="AD176" s="252">
        <f t="shared" si="141"/>
        <v>0</v>
      </c>
      <c r="AE176" s="110" t="str">
        <f>IF(女子種目選択!E176="","",IF(女子種目選択!E176="コンバインドA","走高跳",IF(女子種目選択!E176="コンバインドB","ジャベリックボール投",女子種目選択!F176)))</f>
        <v/>
      </c>
      <c r="AG176" s="244"/>
      <c r="AH176" s="226" t="str">
        <f t="shared" si="142"/>
        <v/>
      </c>
      <c r="AI176" s="245"/>
      <c r="AJ176" s="228" t="str">
        <f t="shared" si="143"/>
        <v/>
      </c>
      <c r="AK176" s="246"/>
      <c r="AL176" s="242" t="str">
        <f t="shared" si="144"/>
        <v/>
      </c>
      <c r="AM176" s="242">
        <f t="shared" si="145"/>
        <v>0</v>
      </c>
      <c r="AN176" s="242" t="str">
        <f t="shared" si="146"/>
        <v/>
      </c>
      <c r="AO176" s="242">
        <f t="shared" si="147"/>
        <v>0</v>
      </c>
      <c r="AP176" s="242" t="str">
        <f t="shared" si="148"/>
        <v/>
      </c>
      <c r="AQ176" s="242" t="str">
        <f t="shared" si="149"/>
        <v/>
      </c>
      <c r="AR176" s="252" t="str">
        <f t="shared" si="150"/>
        <v>00</v>
      </c>
      <c r="AS176" s="252">
        <f t="shared" si="151"/>
        <v>0</v>
      </c>
      <c r="AT176" s="252">
        <f t="shared" si="152"/>
        <v>0</v>
      </c>
      <c r="AU176" s="252" t="str">
        <f t="shared" si="153"/>
        <v/>
      </c>
      <c r="AV176" s="252" t="str">
        <f t="shared" si="154"/>
        <v/>
      </c>
      <c r="AW176" s="252" t="str">
        <f t="shared" si="155"/>
        <v>0</v>
      </c>
      <c r="AX176" s="252" t="str">
        <f t="shared" si="156"/>
        <v/>
      </c>
      <c r="AY176" s="252" t="str">
        <f t="shared" si="157"/>
        <v/>
      </c>
      <c r="AZ176" s="252" t="str">
        <f t="shared" si="158"/>
        <v/>
      </c>
      <c r="BA176" s="252" t="str">
        <f t="shared" si="159"/>
        <v>0</v>
      </c>
      <c r="BB176" s="252">
        <f t="shared" si="160"/>
        <v>0</v>
      </c>
      <c r="BE176" s="225"/>
      <c r="BF176" s="226"/>
      <c r="BG176" s="315" t="str">
        <f t="shared" si="161"/>
        <v/>
      </c>
      <c r="BH176" s="314" t="str">
        <f t="shared" si="162"/>
        <v/>
      </c>
      <c r="BI176" s="313"/>
      <c r="BK176" s="302"/>
      <c r="BM176" s="302"/>
      <c r="BO176" s="302"/>
      <c r="BQ176" s="302"/>
    </row>
    <row r="177" spans="7:69" ht="15" customHeight="1">
      <c r="G177" s="119" t="str">
        <f>IF(女子種目選択!E177="","",IF(女子種目選択!E177="コンバインドA","80mハードル",IF(女子種目選択!E177="コンバインドB","走幅跳",女子種目選択!E177)))</f>
        <v/>
      </c>
      <c r="H177" s="111" t="str">
        <f t="shared" si="163"/>
        <v/>
      </c>
      <c r="I177" s="244"/>
      <c r="J177" s="226" t="str">
        <f t="shared" si="123"/>
        <v/>
      </c>
      <c r="K177" s="245"/>
      <c r="L177" s="228" t="str">
        <f t="shared" si="124"/>
        <v/>
      </c>
      <c r="M177" s="246"/>
      <c r="N177" s="242" t="str">
        <f t="shared" si="125"/>
        <v/>
      </c>
      <c r="O177" s="242">
        <f t="shared" si="126"/>
        <v>0</v>
      </c>
      <c r="P177" s="242" t="str">
        <f t="shared" si="127"/>
        <v/>
      </c>
      <c r="Q177" s="242">
        <f t="shared" si="128"/>
        <v>0</v>
      </c>
      <c r="R177" s="242" t="str">
        <f t="shared" si="129"/>
        <v/>
      </c>
      <c r="S177" s="242" t="str">
        <f t="shared" si="130"/>
        <v/>
      </c>
      <c r="T177" s="252" t="str">
        <f t="shared" si="131"/>
        <v>00</v>
      </c>
      <c r="U177" s="252">
        <f t="shared" si="132"/>
        <v>0</v>
      </c>
      <c r="V177" s="252">
        <f t="shared" si="133"/>
        <v>0</v>
      </c>
      <c r="W177" s="252" t="str">
        <f t="shared" si="134"/>
        <v/>
      </c>
      <c r="X177" s="252" t="str">
        <f t="shared" si="135"/>
        <v/>
      </c>
      <c r="Y177" s="252" t="str">
        <f t="shared" si="136"/>
        <v>0</v>
      </c>
      <c r="Z177" s="252" t="str">
        <f t="shared" si="137"/>
        <v/>
      </c>
      <c r="AA177" s="252" t="str">
        <f t="shared" si="138"/>
        <v/>
      </c>
      <c r="AB177" s="252" t="str">
        <f t="shared" si="139"/>
        <v/>
      </c>
      <c r="AC177" s="252" t="str">
        <f t="shared" si="140"/>
        <v>0</v>
      </c>
      <c r="AD177" s="252">
        <f t="shared" si="141"/>
        <v>0</v>
      </c>
      <c r="AE177" s="110" t="str">
        <f>IF(女子種目選択!E177="","",IF(女子種目選択!E177="コンバインドA","走高跳",IF(女子種目選択!E177="コンバインドB","ジャベリックボール投",女子種目選択!F177)))</f>
        <v/>
      </c>
      <c r="AG177" s="244"/>
      <c r="AH177" s="226" t="str">
        <f t="shared" si="142"/>
        <v/>
      </c>
      <c r="AI177" s="245"/>
      <c r="AJ177" s="228" t="str">
        <f t="shared" si="143"/>
        <v/>
      </c>
      <c r="AK177" s="246"/>
      <c r="AL177" s="242" t="str">
        <f t="shared" si="144"/>
        <v/>
      </c>
      <c r="AM177" s="242">
        <f t="shared" si="145"/>
        <v>0</v>
      </c>
      <c r="AN177" s="242" t="str">
        <f t="shared" si="146"/>
        <v/>
      </c>
      <c r="AO177" s="242">
        <f t="shared" si="147"/>
        <v>0</v>
      </c>
      <c r="AP177" s="242" t="str">
        <f t="shared" si="148"/>
        <v/>
      </c>
      <c r="AQ177" s="242" t="str">
        <f t="shared" si="149"/>
        <v/>
      </c>
      <c r="AR177" s="252" t="str">
        <f t="shared" si="150"/>
        <v>00</v>
      </c>
      <c r="AS177" s="252">
        <f t="shared" si="151"/>
        <v>0</v>
      </c>
      <c r="AT177" s="252">
        <f t="shared" si="152"/>
        <v>0</v>
      </c>
      <c r="AU177" s="252" t="str">
        <f t="shared" si="153"/>
        <v/>
      </c>
      <c r="AV177" s="252" t="str">
        <f t="shared" si="154"/>
        <v/>
      </c>
      <c r="AW177" s="252" t="str">
        <f t="shared" si="155"/>
        <v>0</v>
      </c>
      <c r="AX177" s="252" t="str">
        <f t="shared" si="156"/>
        <v/>
      </c>
      <c r="AY177" s="252" t="str">
        <f t="shared" si="157"/>
        <v/>
      </c>
      <c r="AZ177" s="252" t="str">
        <f t="shared" si="158"/>
        <v/>
      </c>
      <c r="BA177" s="252" t="str">
        <f t="shared" si="159"/>
        <v>0</v>
      </c>
      <c r="BB177" s="252">
        <f t="shared" si="160"/>
        <v>0</v>
      </c>
      <c r="BE177" s="225"/>
      <c r="BF177" s="226"/>
      <c r="BG177" s="315" t="str">
        <f t="shared" si="161"/>
        <v/>
      </c>
      <c r="BH177" s="314" t="str">
        <f t="shared" si="162"/>
        <v/>
      </c>
      <c r="BI177" s="313"/>
      <c r="BK177" s="302"/>
      <c r="BM177" s="302"/>
      <c r="BO177" s="302"/>
      <c r="BQ177" s="302"/>
    </row>
    <row r="178" spans="7:69" ht="15" customHeight="1">
      <c r="G178" s="119" t="str">
        <f>IF(女子種目選択!E178="","",IF(女子種目選択!E178="コンバインドA","80mハードル",IF(女子種目選択!E178="コンバインドB","走幅跳",女子種目選択!E178)))</f>
        <v/>
      </c>
      <c r="H178" s="111" t="str">
        <f t="shared" si="163"/>
        <v/>
      </c>
      <c r="I178" s="244"/>
      <c r="J178" s="226" t="str">
        <f t="shared" si="123"/>
        <v/>
      </c>
      <c r="K178" s="245"/>
      <c r="L178" s="228" t="str">
        <f t="shared" si="124"/>
        <v/>
      </c>
      <c r="M178" s="246"/>
      <c r="N178" s="242" t="str">
        <f t="shared" si="125"/>
        <v/>
      </c>
      <c r="O178" s="242">
        <f t="shared" si="126"/>
        <v>0</v>
      </c>
      <c r="P178" s="242" t="str">
        <f t="shared" si="127"/>
        <v/>
      </c>
      <c r="Q178" s="242">
        <f t="shared" si="128"/>
        <v>0</v>
      </c>
      <c r="R178" s="242" t="str">
        <f t="shared" si="129"/>
        <v/>
      </c>
      <c r="S178" s="242" t="str">
        <f t="shared" si="130"/>
        <v/>
      </c>
      <c r="T178" s="252" t="str">
        <f t="shared" si="131"/>
        <v>00</v>
      </c>
      <c r="U178" s="252">
        <f t="shared" si="132"/>
        <v>0</v>
      </c>
      <c r="V178" s="252">
        <f t="shared" si="133"/>
        <v>0</v>
      </c>
      <c r="W178" s="252" t="str">
        <f t="shared" si="134"/>
        <v/>
      </c>
      <c r="X178" s="252" t="str">
        <f t="shared" si="135"/>
        <v/>
      </c>
      <c r="Y178" s="252" t="str">
        <f t="shared" si="136"/>
        <v>0</v>
      </c>
      <c r="Z178" s="252" t="str">
        <f t="shared" si="137"/>
        <v/>
      </c>
      <c r="AA178" s="252" t="str">
        <f t="shared" si="138"/>
        <v/>
      </c>
      <c r="AB178" s="252" t="str">
        <f t="shared" si="139"/>
        <v/>
      </c>
      <c r="AC178" s="252" t="str">
        <f t="shared" si="140"/>
        <v>0</v>
      </c>
      <c r="AD178" s="252">
        <f t="shared" si="141"/>
        <v>0</v>
      </c>
      <c r="AE178" s="110" t="str">
        <f>IF(女子種目選択!E178="","",IF(女子種目選択!E178="コンバインドA","走高跳",IF(女子種目選択!E178="コンバインドB","ジャベリックボール投",女子種目選択!F178)))</f>
        <v/>
      </c>
      <c r="AG178" s="244"/>
      <c r="AH178" s="226" t="str">
        <f t="shared" si="142"/>
        <v/>
      </c>
      <c r="AI178" s="245"/>
      <c r="AJ178" s="228" t="str">
        <f t="shared" si="143"/>
        <v/>
      </c>
      <c r="AK178" s="246"/>
      <c r="AL178" s="242" t="str">
        <f t="shared" si="144"/>
        <v/>
      </c>
      <c r="AM178" s="242">
        <f t="shared" si="145"/>
        <v>0</v>
      </c>
      <c r="AN178" s="242" t="str">
        <f t="shared" si="146"/>
        <v/>
      </c>
      <c r="AO178" s="242">
        <f t="shared" si="147"/>
        <v>0</v>
      </c>
      <c r="AP178" s="242" t="str">
        <f t="shared" si="148"/>
        <v/>
      </c>
      <c r="AQ178" s="242" t="str">
        <f t="shared" si="149"/>
        <v/>
      </c>
      <c r="AR178" s="252" t="str">
        <f t="shared" si="150"/>
        <v>00</v>
      </c>
      <c r="AS178" s="252">
        <f t="shared" si="151"/>
        <v>0</v>
      </c>
      <c r="AT178" s="252">
        <f t="shared" si="152"/>
        <v>0</v>
      </c>
      <c r="AU178" s="252" t="str">
        <f t="shared" si="153"/>
        <v/>
      </c>
      <c r="AV178" s="252" t="str">
        <f t="shared" si="154"/>
        <v/>
      </c>
      <c r="AW178" s="252" t="str">
        <f t="shared" si="155"/>
        <v>0</v>
      </c>
      <c r="AX178" s="252" t="str">
        <f t="shared" si="156"/>
        <v/>
      </c>
      <c r="AY178" s="252" t="str">
        <f t="shared" si="157"/>
        <v/>
      </c>
      <c r="AZ178" s="252" t="str">
        <f t="shared" si="158"/>
        <v/>
      </c>
      <c r="BA178" s="252" t="str">
        <f t="shared" si="159"/>
        <v>0</v>
      </c>
      <c r="BB178" s="252">
        <f t="shared" si="160"/>
        <v>0</v>
      </c>
      <c r="BE178" s="225"/>
      <c r="BF178" s="226"/>
      <c r="BG178" s="315" t="str">
        <f t="shared" si="161"/>
        <v/>
      </c>
      <c r="BH178" s="314" t="str">
        <f t="shared" si="162"/>
        <v/>
      </c>
      <c r="BI178" s="313"/>
      <c r="BK178" s="302"/>
      <c r="BM178" s="302"/>
      <c r="BO178" s="302"/>
      <c r="BQ178" s="302"/>
    </row>
    <row r="179" spans="7:69" ht="15" customHeight="1">
      <c r="G179" s="119" t="str">
        <f>IF(女子種目選択!E179="","",IF(女子種目選択!E179="コンバインドA","80mハードル",IF(女子種目選択!E179="コンバインドB","走幅跳",女子種目選択!E179)))</f>
        <v/>
      </c>
      <c r="H179" s="111" t="str">
        <f t="shared" si="163"/>
        <v/>
      </c>
      <c r="I179" s="244"/>
      <c r="J179" s="226" t="str">
        <f t="shared" si="123"/>
        <v/>
      </c>
      <c r="K179" s="245"/>
      <c r="L179" s="228" t="str">
        <f t="shared" si="124"/>
        <v/>
      </c>
      <c r="M179" s="246"/>
      <c r="N179" s="242" t="str">
        <f t="shared" si="125"/>
        <v/>
      </c>
      <c r="O179" s="242">
        <f t="shared" si="126"/>
        <v>0</v>
      </c>
      <c r="P179" s="242" t="str">
        <f t="shared" si="127"/>
        <v/>
      </c>
      <c r="Q179" s="242">
        <f t="shared" si="128"/>
        <v>0</v>
      </c>
      <c r="R179" s="242" t="str">
        <f t="shared" si="129"/>
        <v/>
      </c>
      <c r="S179" s="242" t="str">
        <f t="shared" si="130"/>
        <v/>
      </c>
      <c r="T179" s="252" t="str">
        <f t="shared" si="131"/>
        <v>00</v>
      </c>
      <c r="U179" s="252">
        <f t="shared" si="132"/>
        <v>0</v>
      </c>
      <c r="V179" s="252">
        <f t="shared" si="133"/>
        <v>0</v>
      </c>
      <c r="W179" s="252" t="str">
        <f t="shared" si="134"/>
        <v/>
      </c>
      <c r="X179" s="252" t="str">
        <f t="shared" si="135"/>
        <v/>
      </c>
      <c r="Y179" s="252" t="str">
        <f t="shared" si="136"/>
        <v>0</v>
      </c>
      <c r="Z179" s="252" t="str">
        <f t="shared" si="137"/>
        <v/>
      </c>
      <c r="AA179" s="252" t="str">
        <f t="shared" si="138"/>
        <v/>
      </c>
      <c r="AB179" s="252" t="str">
        <f t="shared" si="139"/>
        <v/>
      </c>
      <c r="AC179" s="252" t="str">
        <f t="shared" si="140"/>
        <v>0</v>
      </c>
      <c r="AD179" s="252">
        <f t="shared" si="141"/>
        <v>0</v>
      </c>
      <c r="AE179" s="110" t="str">
        <f>IF(女子種目選択!E179="","",IF(女子種目選択!E179="コンバインドA","走高跳",IF(女子種目選択!E179="コンバインドB","ジャベリックボール投",女子種目選択!F179)))</f>
        <v/>
      </c>
      <c r="AG179" s="244"/>
      <c r="AH179" s="226" t="str">
        <f t="shared" si="142"/>
        <v/>
      </c>
      <c r="AI179" s="245"/>
      <c r="AJ179" s="228" t="str">
        <f t="shared" si="143"/>
        <v/>
      </c>
      <c r="AK179" s="246"/>
      <c r="AL179" s="242" t="str">
        <f t="shared" si="144"/>
        <v/>
      </c>
      <c r="AM179" s="242">
        <f t="shared" si="145"/>
        <v>0</v>
      </c>
      <c r="AN179" s="242" t="str">
        <f t="shared" si="146"/>
        <v/>
      </c>
      <c r="AO179" s="242">
        <f t="shared" si="147"/>
        <v>0</v>
      </c>
      <c r="AP179" s="242" t="str">
        <f t="shared" si="148"/>
        <v/>
      </c>
      <c r="AQ179" s="242" t="str">
        <f t="shared" si="149"/>
        <v/>
      </c>
      <c r="AR179" s="252" t="str">
        <f t="shared" si="150"/>
        <v>00</v>
      </c>
      <c r="AS179" s="252">
        <f t="shared" si="151"/>
        <v>0</v>
      </c>
      <c r="AT179" s="252">
        <f t="shared" si="152"/>
        <v>0</v>
      </c>
      <c r="AU179" s="252" t="str">
        <f t="shared" si="153"/>
        <v/>
      </c>
      <c r="AV179" s="252" t="str">
        <f t="shared" si="154"/>
        <v/>
      </c>
      <c r="AW179" s="252" t="str">
        <f t="shared" si="155"/>
        <v>0</v>
      </c>
      <c r="AX179" s="252" t="str">
        <f t="shared" si="156"/>
        <v/>
      </c>
      <c r="AY179" s="252" t="str">
        <f t="shared" si="157"/>
        <v/>
      </c>
      <c r="AZ179" s="252" t="str">
        <f t="shared" si="158"/>
        <v/>
      </c>
      <c r="BA179" s="252" t="str">
        <f t="shared" si="159"/>
        <v>0</v>
      </c>
      <c r="BB179" s="252">
        <f t="shared" si="160"/>
        <v>0</v>
      </c>
      <c r="BE179" s="225"/>
      <c r="BF179" s="226"/>
      <c r="BG179" s="315" t="str">
        <f t="shared" si="161"/>
        <v/>
      </c>
      <c r="BH179" s="314" t="str">
        <f t="shared" si="162"/>
        <v/>
      </c>
      <c r="BI179" s="313"/>
      <c r="BK179" s="302"/>
      <c r="BM179" s="302"/>
      <c r="BO179" s="302"/>
      <c r="BQ179" s="302"/>
    </row>
    <row r="180" spans="7:69" ht="15" customHeight="1">
      <c r="G180" s="119" t="str">
        <f>IF(女子種目選択!E180="","",IF(女子種目選択!E180="コンバインドA","80mハードル",IF(女子種目選択!E180="コンバインドB","走幅跳",女子種目選択!E180)))</f>
        <v/>
      </c>
      <c r="H180" s="111" t="str">
        <f t="shared" si="163"/>
        <v/>
      </c>
      <c r="I180" s="244"/>
      <c r="J180" s="226" t="str">
        <f t="shared" si="123"/>
        <v/>
      </c>
      <c r="K180" s="245"/>
      <c r="L180" s="228" t="str">
        <f t="shared" si="124"/>
        <v/>
      </c>
      <c r="M180" s="246"/>
      <c r="N180" s="242" t="str">
        <f t="shared" si="125"/>
        <v/>
      </c>
      <c r="O180" s="242">
        <f t="shared" si="126"/>
        <v>0</v>
      </c>
      <c r="P180" s="242" t="str">
        <f t="shared" si="127"/>
        <v/>
      </c>
      <c r="Q180" s="242">
        <f t="shared" si="128"/>
        <v>0</v>
      </c>
      <c r="R180" s="242" t="str">
        <f t="shared" si="129"/>
        <v/>
      </c>
      <c r="S180" s="242" t="str">
        <f t="shared" si="130"/>
        <v/>
      </c>
      <c r="T180" s="252" t="str">
        <f t="shared" si="131"/>
        <v>00</v>
      </c>
      <c r="U180" s="252">
        <f t="shared" si="132"/>
        <v>0</v>
      </c>
      <c r="V180" s="252">
        <f t="shared" si="133"/>
        <v>0</v>
      </c>
      <c r="W180" s="252" t="str">
        <f t="shared" si="134"/>
        <v/>
      </c>
      <c r="X180" s="252" t="str">
        <f t="shared" si="135"/>
        <v/>
      </c>
      <c r="Y180" s="252" t="str">
        <f t="shared" si="136"/>
        <v>0</v>
      </c>
      <c r="Z180" s="252" t="str">
        <f t="shared" si="137"/>
        <v/>
      </c>
      <c r="AA180" s="252" t="str">
        <f t="shared" si="138"/>
        <v/>
      </c>
      <c r="AB180" s="252" t="str">
        <f t="shared" si="139"/>
        <v/>
      </c>
      <c r="AC180" s="252" t="str">
        <f t="shared" si="140"/>
        <v>0</v>
      </c>
      <c r="AD180" s="252">
        <f t="shared" si="141"/>
        <v>0</v>
      </c>
      <c r="AE180" s="110" t="str">
        <f>IF(女子種目選択!E180="","",IF(女子種目選択!E180="コンバインドA","走高跳",IF(女子種目選択!E180="コンバインドB","ジャベリックボール投",女子種目選択!F180)))</f>
        <v/>
      </c>
      <c r="AG180" s="244"/>
      <c r="AH180" s="226" t="str">
        <f t="shared" si="142"/>
        <v/>
      </c>
      <c r="AI180" s="245"/>
      <c r="AJ180" s="228" t="str">
        <f t="shared" si="143"/>
        <v/>
      </c>
      <c r="AK180" s="246"/>
      <c r="AL180" s="242" t="str">
        <f t="shared" si="144"/>
        <v/>
      </c>
      <c r="AM180" s="242">
        <f t="shared" si="145"/>
        <v>0</v>
      </c>
      <c r="AN180" s="242" t="str">
        <f t="shared" si="146"/>
        <v/>
      </c>
      <c r="AO180" s="242">
        <f t="shared" si="147"/>
        <v>0</v>
      </c>
      <c r="AP180" s="242" t="str">
        <f t="shared" si="148"/>
        <v/>
      </c>
      <c r="AQ180" s="242" t="str">
        <f t="shared" si="149"/>
        <v/>
      </c>
      <c r="AR180" s="252" t="str">
        <f t="shared" si="150"/>
        <v>00</v>
      </c>
      <c r="AS180" s="252">
        <f t="shared" si="151"/>
        <v>0</v>
      </c>
      <c r="AT180" s="252">
        <f t="shared" si="152"/>
        <v>0</v>
      </c>
      <c r="AU180" s="252" t="str">
        <f t="shared" si="153"/>
        <v/>
      </c>
      <c r="AV180" s="252" t="str">
        <f t="shared" si="154"/>
        <v/>
      </c>
      <c r="AW180" s="252" t="str">
        <f t="shared" si="155"/>
        <v>0</v>
      </c>
      <c r="AX180" s="252" t="str">
        <f t="shared" si="156"/>
        <v/>
      </c>
      <c r="AY180" s="252" t="str">
        <f t="shared" si="157"/>
        <v/>
      </c>
      <c r="AZ180" s="252" t="str">
        <f t="shared" si="158"/>
        <v/>
      </c>
      <c r="BA180" s="252" t="str">
        <f t="shared" si="159"/>
        <v>0</v>
      </c>
      <c r="BB180" s="252">
        <f t="shared" si="160"/>
        <v>0</v>
      </c>
      <c r="BE180" s="225"/>
      <c r="BF180" s="226"/>
      <c r="BG180" s="315" t="str">
        <f t="shared" si="161"/>
        <v/>
      </c>
      <c r="BH180" s="314" t="str">
        <f t="shared" si="162"/>
        <v/>
      </c>
      <c r="BI180" s="313"/>
      <c r="BK180" s="302"/>
      <c r="BM180" s="302"/>
      <c r="BO180" s="302"/>
      <c r="BQ180" s="302"/>
    </row>
    <row r="181" spans="7:69" ht="15" customHeight="1">
      <c r="G181" s="119" t="str">
        <f>IF(女子種目選択!E181="","",IF(女子種目選択!E181="コンバインドA","80mハードル",IF(女子種目選択!E181="コンバインドB","走幅跳",女子種目選択!E181)))</f>
        <v/>
      </c>
      <c r="H181" s="111" t="str">
        <f t="shared" si="163"/>
        <v/>
      </c>
      <c r="I181" s="244"/>
      <c r="J181" s="226" t="str">
        <f t="shared" si="123"/>
        <v/>
      </c>
      <c r="K181" s="245"/>
      <c r="L181" s="228" t="str">
        <f t="shared" si="124"/>
        <v/>
      </c>
      <c r="M181" s="246"/>
      <c r="N181" s="242" t="str">
        <f t="shared" si="125"/>
        <v/>
      </c>
      <c r="O181" s="242">
        <f t="shared" si="126"/>
        <v>0</v>
      </c>
      <c r="P181" s="242" t="str">
        <f t="shared" si="127"/>
        <v/>
      </c>
      <c r="Q181" s="242">
        <f t="shared" si="128"/>
        <v>0</v>
      </c>
      <c r="R181" s="242" t="str">
        <f t="shared" si="129"/>
        <v/>
      </c>
      <c r="S181" s="242" t="str">
        <f t="shared" si="130"/>
        <v/>
      </c>
      <c r="T181" s="252" t="str">
        <f t="shared" si="131"/>
        <v>00</v>
      </c>
      <c r="U181" s="252">
        <f t="shared" si="132"/>
        <v>0</v>
      </c>
      <c r="V181" s="252">
        <f t="shared" si="133"/>
        <v>0</v>
      </c>
      <c r="W181" s="252" t="str">
        <f t="shared" si="134"/>
        <v/>
      </c>
      <c r="X181" s="252" t="str">
        <f t="shared" si="135"/>
        <v/>
      </c>
      <c r="Y181" s="252" t="str">
        <f t="shared" si="136"/>
        <v>0</v>
      </c>
      <c r="Z181" s="252" t="str">
        <f t="shared" si="137"/>
        <v/>
      </c>
      <c r="AA181" s="252" t="str">
        <f t="shared" si="138"/>
        <v/>
      </c>
      <c r="AB181" s="252" t="str">
        <f t="shared" si="139"/>
        <v/>
      </c>
      <c r="AC181" s="252" t="str">
        <f t="shared" si="140"/>
        <v>0</v>
      </c>
      <c r="AD181" s="252">
        <f t="shared" si="141"/>
        <v>0</v>
      </c>
      <c r="AE181" s="110" t="str">
        <f>IF(女子種目選択!E181="","",IF(女子種目選択!E181="コンバインドA","走高跳",IF(女子種目選択!E181="コンバインドB","ジャベリックボール投",女子種目選択!F181)))</f>
        <v/>
      </c>
      <c r="AG181" s="244"/>
      <c r="AH181" s="226" t="str">
        <f t="shared" si="142"/>
        <v/>
      </c>
      <c r="AI181" s="245"/>
      <c r="AJ181" s="228" t="str">
        <f t="shared" si="143"/>
        <v/>
      </c>
      <c r="AK181" s="246"/>
      <c r="AL181" s="242" t="str">
        <f t="shared" si="144"/>
        <v/>
      </c>
      <c r="AM181" s="242">
        <f t="shared" si="145"/>
        <v>0</v>
      </c>
      <c r="AN181" s="242" t="str">
        <f t="shared" si="146"/>
        <v/>
      </c>
      <c r="AO181" s="242">
        <f t="shared" si="147"/>
        <v>0</v>
      </c>
      <c r="AP181" s="242" t="str">
        <f t="shared" si="148"/>
        <v/>
      </c>
      <c r="AQ181" s="242" t="str">
        <f t="shared" si="149"/>
        <v/>
      </c>
      <c r="AR181" s="252" t="str">
        <f t="shared" si="150"/>
        <v>00</v>
      </c>
      <c r="AS181" s="252">
        <f t="shared" si="151"/>
        <v>0</v>
      </c>
      <c r="AT181" s="252">
        <f t="shared" si="152"/>
        <v>0</v>
      </c>
      <c r="AU181" s="252" t="str">
        <f t="shared" si="153"/>
        <v/>
      </c>
      <c r="AV181" s="252" t="str">
        <f t="shared" si="154"/>
        <v/>
      </c>
      <c r="AW181" s="252" t="str">
        <f t="shared" si="155"/>
        <v>0</v>
      </c>
      <c r="AX181" s="252" t="str">
        <f t="shared" si="156"/>
        <v/>
      </c>
      <c r="AY181" s="252" t="str">
        <f t="shared" si="157"/>
        <v/>
      </c>
      <c r="AZ181" s="252" t="str">
        <f t="shared" si="158"/>
        <v/>
      </c>
      <c r="BA181" s="252" t="str">
        <f t="shared" si="159"/>
        <v>0</v>
      </c>
      <c r="BB181" s="252">
        <f t="shared" si="160"/>
        <v>0</v>
      </c>
      <c r="BE181" s="225"/>
      <c r="BF181" s="226"/>
      <c r="BG181" s="315" t="str">
        <f t="shared" si="161"/>
        <v/>
      </c>
      <c r="BH181" s="314" t="str">
        <f t="shared" si="162"/>
        <v/>
      </c>
      <c r="BI181" s="313"/>
      <c r="BK181" s="302"/>
      <c r="BM181" s="302"/>
      <c r="BO181" s="302"/>
      <c r="BQ181" s="302"/>
    </row>
    <row r="182" spans="7:69" ht="15" customHeight="1">
      <c r="G182" s="119" t="str">
        <f>IF(女子種目選択!E182="","",IF(女子種目選択!E182="コンバインドA","80mハードル",IF(女子種目選択!E182="コンバインドB","走幅跳",女子種目選択!E182)))</f>
        <v/>
      </c>
      <c r="H182" s="111" t="str">
        <f t="shared" si="163"/>
        <v/>
      </c>
      <c r="I182" s="244"/>
      <c r="J182" s="226" t="str">
        <f t="shared" si="123"/>
        <v/>
      </c>
      <c r="K182" s="245"/>
      <c r="L182" s="228" t="str">
        <f t="shared" si="124"/>
        <v/>
      </c>
      <c r="M182" s="246"/>
      <c r="N182" s="242" t="str">
        <f t="shared" si="125"/>
        <v/>
      </c>
      <c r="O182" s="242">
        <f t="shared" si="126"/>
        <v>0</v>
      </c>
      <c r="P182" s="242" t="str">
        <f t="shared" si="127"/>
        <v/>
      </c>
      <c r="Q182" s="242">
        <f t="shared" si="128"/>
        <v>0</v>
      </c>
      <c r="R182" s="242" t="str">
        <f t="shared" si="129"/>
        <v/>
      </c>
      <c r="S182" s="242" t="str">
        <f t="shared" si="130"/>
        <v/>
      </c>
      <c r="T182" s="252" t="str">
        <f t="shared" si="131"/>
        <v>00</v>
      </c>
      <c r="U182" s="252">
        <f t="shared" si="132"/>
        <v>0</v>
      </c>
      <c r="V182" s="252">
        <f t="shared" si="133"/>
        <v>0</v>
      </c>
      <c r="W182" s="252" t="str">
        <f t="shared" si="134"/>
        <v/>
      </c>
      <c r="X182" s="252" t="str">
        <f t="shared" si="135"/>
        <v/>
      </c>
      <c r="Y182" s="252" t="str">
        <f t="shared" si="136"/>
        <v>0</v>
      </c>
      <c r="Z182" s="252" t="str">
        <f t="shared" si="137"/>
        <v/>
      </c>
      <c r="AA182" s="252" t="str">
        <f t="shared" si="138"/>
        <v/>
      </c>
      <c r="AB182" s="252" t="str">
        <f t="shared" si="139"/>
        <v/>
      </c>
      <c r="AC182" s="252" t="str">
        <f t="shared" si="140"/>
        <v>0</v>
      </c>
      <c r="AD182" s="252">
        <f t="shared" si="141"/>
        <v>0</v>
      </c>
      <c r="AE182" s="110" t="str">
        <f>IF(女子種目選択!E182="","",IF(女子種目選択!E182="コンバインドA","走高跳",IF(女子種目選択!E182="コンバインドB","ジャベリックボール投",女子種目選択!F182)))</f>
        <v/>
      </c>
      <c r="AG182" s="244"/>
      <c r="AH182" s="226" t="str">
        <f t="shared" si="142"/>
        <v/>
      </c>
      <c r="AI182" s="245"/>
      <c r="AJ182" s="228" t="str">
        <f t="shared" si="143"/>
        <v/>
      </c>
      <c r="AK182" s="246"/>
      <c r="AL182" s="242" t="str">
        <f t="shared" si="144"/>
        <v/>
      </c>
      <c r="AM182" s="242">
        <f t="shared" si="145"/>
        <v>0</v>
      </c>
      <c r="AN182" s="242" t="str">
        <f t="shared" si="146"/>
        <v/>
      </c>
      <c r="AO182" s="242">
        <f t="shared" si="147"/>
        <v>0</v>
      </c>
      <c r="AP182" s="242" t="str">
        <f t="shared" si="148"/>
        <v/>
      </c>
      <c r="AQ182" s="242" t="str">
        <f t="shared" si="149"/>
        <v/>
      </c>
      <c r="AR182" s="252" t="str">
        <f t="shared" si="150"/>
        <v>00</v>
      </c>
      <c r="AS182" s="252">
        <f t="shared" si="151"/>
        <v>0</v>
      </c>
      <c r="AT182" s="252">
        <f t="shared" si="152"/>
        <v>0</v>
      </c>
      <c r="AU182" s="252" t="str">
        <f t="shared" si="153"/>
        <v/>
      </c>
      <c r="AV182" s="252" t="str">
        <f t="shared" si="154"/>
        <v/>
      </c>
      <c r="AW182" s="252" t="str">
        <f t="shared" si="155"/>
        <v>0</v>
      </c>
      <c r="AX182" s="252" t="str">
        <f t="shared" si="156"/>
        <v/>
      </c>
      <c r="AY182" s="252" t="str">
        <f t="shared" si="157"/>
        <v/>
      </c>
      <c r="AZ182" s="252" t="str">
        <f t="shared" si="158"/>
        <v/>
      </c>
      <c r="BA182" s="252" t="str">
        <f t="shared" si="159"/>
        <v>0</v>
      </c>
      <c r="BB182" s="252">
        <f t="shared" si="160"/>
        <v>0</v>
      </c>
      <c r="BE182" s="225"/>
      <c r="BF182" s="226"/>
      <c r="BG182" s="315" t="str">
        <f t="shared" si="161"/>
        <v/>
      </c>
      <c r="BH182" s="314" t="str">
        <f t="shared" si="162"/>
        <v/>
      </c>
      <c r="BI182" s="313"/>
      <c r="BK182" s="302"/>
      <c r="BM182" s="302"/>
      <c r="BO182" s="302"/>
      <c r="BQ182" s="302"/>
    </row>
    <row r="183" spans="7:69" ht="15" customHeight="1">
      <c r="G183" s="119" t="str">
        <f>IF(女子種目選択!E183="","",IF(女子種目選択!E183="コンバインドA","80mハードル",IF(女子種目選択!E183="コンバインドB","走幅跳",女子種目選択!E183)))</f>
        <v/>
      </c>
      <c r="H183" s="111" t="str">
        <f t="shared" si="163"/>
        <v/>
      </c>
      <c r="I183" s="244"/>
      <c r="J183" s="226" t="str">
        <f t="shared" si="123"/>
        <v/>
      </c>
      <c r="K183" s="245"/>
      <c r="L183" s="228" t="str">
        <f t="shared" si="124"/>
        <v/>
      </c>
      <c r="M183" s="246"/>
      <c r="N183" s="242" t="str">
        <f t="shared" si="125"/>
        <v/>
      </c>
      <c r="O183" s="242">
        <f t="shared" si="126"/>
        <v>0</v>
      </c>
      <c r="P183" s="242" t="str">
        <f t="shared" si="127"/>
        <v/>
      </c>
      <c r="Q183" s="242">
        <f t="shared" si="128"/>
        <v>0</v>
      </c>
      <c r="R183" s="242" t="str">
        <f t="shared" si="129"/>
        <v/>
      </c>
      <c r="S183" s="242" t="str">
        <f t="shared" si="130"/>
        <v/>
      </c>
      <c r="T183" s="252" t="str">
        <f t="shared" si="131"/>
        <v>00</v>
      </c>
      <c r="U183" s="252">
        <f t="shared" si="132"/>
        <v>0</v>
      </c>
      <c r="V183" s="252">
        <f t="shared" si="133"/>
        <v>0</v>
      </c>
      <c r="W183" s="252" t="str">
        <f t="shared" si="134"/>
        <v/>
      </c>
      <c r="X183" s="252" t="str">
        <f t="shared" si="135"/>
        <v/>
      </c>
      <c r="Y183" s="252" t="str">
        <f t="shared" si="136"/>
        <v>0</v>
      </c>
      <c r="Z183" s="252" t="str">
        <f t="shared" si="137"/>
        <v/>
      </c>
      <c r="AA183" s="252" t="str">
        <f t="shared" si="138"/>
        <v/>
      </c>
      <c r="AB183" s="252" t="str">
        <f t="shared" si="139"/>
        <v/>
      </c>
      <c r="AC183" s="252" t="str">
        <f t="shared" si="140"/>
        <v>0</v>
      </c>
      <c r="AD183" s="252">
        <f t="shared" si="141"/>
        <v>0</v>
      </c>
      <c r="AE183" s="110" t="str">
        <f>IF(女子種目選択!E183="","",IF(女子種目選択!E183="コンバインドA","走高跳",IF(女子種目選択!E183="コンバインドB","ジャベリックボール投",女子種目選択!F183)))</f>
        <v/>
      </c>
      <c r="AG183" s="244"/>
      <c r="AH183" s="226" t="str">
        <f t="shared" si="142"/>
        <v/>
      </c>
      <c r="AI183" s="245"/>
      <c r="AJ183" s="228" t="str">
        <f t="shared" si="143"/>
        <v/>
      </c>
      <c r="AK183" s="246"/>
      <c r="AL183" s="242" t="str">
        <f t="shared" si="144"/>
        <v/>
      </c>
      <c r="AM183" s="242">
        <f t="shared" si="145"/>
        <v>0</v>
      </c>
      <c r="AN183" s="242" t="str">
        <f t="shared" si="146"/>
        <v/>
      </c>
      <c r="AO183" s="242">
        <f t="shared" si="147"/>
        <v>0</v>
      </c>
      <c r="AP183" s="242" t="str">
        <f t="shared" si="148"/>
        <v/>
      </c>
      <c r="AQ183" s="242" t="str">
        <f t="shared" si="149"/>
        <v/>
      </c>
      <c r="AR183" s="252" t="str">
        <f t="shared" si="150"/>
        <v>00</v>
      </c>
      <c r="AS183" s="252">
        <f t="shared" si="151"/>
        <v>0</v>
      </c>
      <c r="AT183" s="252">
        <f t="shared" si="152"/>
        <v>0</v>
      </c>
      <c r="AU183" s="252" t="str">
        <f t="shared" si="153"/>
        <v/>
      </c>
      <c r="AV183" s="252" t="str">
        <f t="shared" si="154"/>
        <v/>
      </c>
      <c r="AW183" s="252" t="str">
        <f t="shared" si="155"/>
        <v>0</v>
      </c>
      <c r="AX183" s="252" t="str">
        <f t="shared" si="156"/>
        <v/>
      </c>
      <c r="AY183" s="252" t="str">
        <f t="shared" si="157"/>
        <v/>
      </c>
      <c r="AZ183" s="252" t="str">
        <f t="shared" si="158"/>
        <v/>
      </c>
      <c r="BA183" s="252" t="str">
        <f t="shared" si="159"/>
        <v>0</v>
      </c>
      <c r="BB183" s="252">
        <f t="shared" si="160"/>
        <v>0</v>
      </c>
      <c r="BE183" s="225"/>
      <c r="BF183" s="226"/>
      <c r="BG183" s="315" t="str">
        <f t="shared" si="161"/>
        <v/>
      </c>
      <c r="BH183" s="314" t="str">
        <f t="shared" si="162"/>
        <v/>
      </c>
      <c r="BI183" s="313"/>
      <c r="BK183" s="302"/>
      <c r="BM183" s="302"/>
      <c r="BO183" s="302"/>
      <c r="BQ183" s="302"/>
    </row>
    <row r="184" spans="7:69" ht="15" customHeight="1">
      <c r="G184" s="119" t="str">
        <f>IF(女子種目選択!E184="","",IF(女子種目選択!E184="コンバインドA","80mハードル",IF(女子種目選択!E184="コンバインドB","走幅跳",女子種目選択!E184)))</f>
        <v/>
      </c>
      <c r="H184" s="111" t="str">
        <f t="shared" si="163"/>
        <v/>
      </c>
      <c r="I184" s="244"/>
      <c r="J184" s="226" t="str">
        <f t="shared" si="123"/>
        <v/>
      </c>
      <c r="K184" s="245"/>
      <c r="L184" s="228" t="str">
        <f t="shared" si="124"/>
        <v/>
      </c>
      <c r="M184" s="246"/>
      <c r="N184" s="242" t="str">
        <f t="shared" si="125"/>
        <v/>
      </c>
      <c r="O184" s="242">
        <f t="shared" si="126"/>
        <v>0</v>
      </c>
      <c r="P184" s="242" t="str">
        <f t="shared" si="127"/>
        <v/>
      </c>
      <c r="Q184" s="242">
        <f t="shared" si="128"/>
        <v>0</v>
      </c>
      <c r="R184" s="242" t="str">
        <f t="shared" si="129"/>
        <v/>
      </c>
      <c r="S184" s="242" t="str">
        <f t="shared" si="130"/>
        <v/>
      </c>
      <c r="T184" s="252" t="str">
        <f t="shared" si="131"/>
        <v>00</v>
      </c>
      <c r="U184" s="252">
        <f t="shared" si="132"/>
        <v>0</v>
      </c>
      <c r="V184" s="252">
        <f t="shared" si="133"/>
        <v>0</v>
      </c>
      <c r="W184" s="252" t="str">
        <f t="shared" si="134"/>
        <v/>
      </c>
      <c r="X184" s="252" t="str">
        <f t="shared" si="135"/>
        <v/>
      </c>
      <c r="Y184" s="252" t="str">
        <f t="shared" si="136"/>
        <v>0</v>
      </c>
      <c r="Z184" s="252" t="str">
        <f t="shared" si="137"/>
        <v/>
      </c>
      <c r="AA184" s="252" t="str">
        <f t="shared" si="138"/>
        <v/>
      </c>
      <c r="AB184" s="252" t="str">
        <f t="shared" si="139"/>
        <v/>
      </c>
      <c r="AC184" s="252" t="str">
        <f t="shared" si="140"/>
        <v>0</v>
      </c>
      <c r="AD184" s="252">
        <f t="shared" si="141"/>
        <v>0</v>
      </c>
      <c r="AE184" s="110" t="str">
        <f>IF(女子種目選択!E184="","",IF(女子種目選択!E184="コンバインドA","走高跳",IF(女子種目選択!E184="コンバインドB","ジャベリックボール投",女子種目選択!F184)))</f>
        <v/>
      </c>
      <c r="AG184" s="244"/>
      <c r="AH184" s="226" t="str">
        <f t="shared" si="142"/>
        <v/>
      </c>
      <c r="AI184" s="245"/>
      <c r="AJ184" s="228" t="str">
        <f t="shared" si="143"/>
        <v/>
      </c>
      <c r="AK184" s="246"/>
      <c r="AL184" s="242" t="str">
        <f t="shared" si="144"/>
        <v/>
      </c>
      <c r="AM184" s="242">
        <f t="shared" si="145"/>
        <v>0</v>
      </c>
      <c r="AN184" s="242" t="str">
        <f t="shared" si="146"/>
        <v/>
      </c>
      <c r="AO184" s="242">
        <f t="shared" si="147"/>
        <v>0</v>
      </c>
      <c r="AP184" s="242" t="str">
        <f t="shared" si="148"/>
        <v/>
      </c>
      <c r="AQ184" s="242" t="str">
        <f t="shared" si="149"/>
        <v/>
      </c>
      <c r="AR184" s="252" t="str">
        <f t="shared" si="150"/>
        <v>00</v>
      </c>
      <c r="AS184" s="252">
        <f t="shared" si="151"/>
        <v>0</v>
      </c>
      <c r="AT184" s="252">
        <f t="shared" si="152"/>
        <v>0</v>
      </c>
      <c r="AU184" s="252" t="str">
        <f t="shared" si="153"/>
        <v/>
      </c>
      <c r="AV184" s="252" t="str">
        <f t="shared" si="154"/>
        <v/>
      </c>
      <c r="AW184" s="252" t="str">
        <f t="shared" si="155"/>
        <v>0</v>
      </c>
      <c r="AX184" s="252" t="str">
        <f t="shared" si="156"/>
        <v/>
      </c>
      <c r="AY184" s="252" t="str">
        <f t="shared" si="157"/>
        <v/>
      </c>
      <c r="AZ184" s="252" t="str">
        <f t="shared" si="158"/>
        <v/>
      </c>
      <c r="BA184" s="252" t="str">
        <f t="shared" si="159"/>
        <v>0</v>
      </c>
      <c r="BB184" s="252">
        <f t="shared" si="160"/>
        <v>0</v>
      </c>
      <c r="BE184" s="225"/>
      <c r="BF184" s="226"/>
      <c r="BG184" s="315" t="str">
        <f t="shared" si="161"/>
        <v/>
      </c>
      <c r="BH184" s="314" t="str">
        <f t="shared" si="162"/>
        <v/>
      </c>
      <c r="BI184" s="313"/>
      <c r="BK184" s="302"/>
      <c r="BM184" s="302"/>
      <c r="BO184" s="302"/>
      <c r="BQ184" s="302"/>
    </row>
    <row r="185" spans="7:69" ht="15" customHeight="1">
      <c r="G185" s="119" t="str">
        <f>IF(女子種目選択!E185="","",IF(女子種目選択!E185="コンバインドA","80mハードル",IF(女子種目選択!E185="コンバインドB","走幅跳",女子種目選択!E185)))</f>
        <v/>
      </c>
      <c r="H185" s="111" t="str">
        <f t="shared" si="163"/>
        <v/>
      </c>
      <c r="I185" s="244"/>
      <c r="J185" s="226" t="str">
        <f t="shared" si="123"/>
        <v/>
      </c>
      <c r="K185" s="245"/>
      <c r="L185" s="228" t="str">
        <f t="shared" si="124"/>
        <v/>
      </c>
      <c r="M185" s="246"/>
      <c r="N185" s="242" t="str">
        <f t="shared" si="125"/>
        <v/>
      </c>
      <c r="O185" s="242">
        <f t="shared" si="126"/>
        <v>0</v>
      </c>
      <c r="P185" s="242" t="str">
        <f t="shared" si="127"/>
        <v/>
      </c>
      <c r="Q185" s="242">
        <f t="shared" si="128"/>
        <v>0</v>
      </c>
      <c r="R185" s="242" t="str">
        <f t="shared" si="129"/>
        <v/>
      </c>
      <c r="S185" s="242" t="str">
        <f t="shared" si="130"/>
        <v/>
      </c>
      <c r="T185" s="252" t="str">
        <f t="shared" si="131"/>
        <v>00</v>
      </c>
      <c r="U185" s="252">
        <f t="shared" si="132"/>
        <v>0</v>
      </c>
      <c r="V185" s="252">
        <f t="shared" si="133"/>
        <v>0</v>
      </c>
      <c r="W185" s="252" t="str">
        <f t="shared" si="134"/>
        <v/>
      </c>
      <c r="X185" s="252" t="str">
        <f t="shared" si="135"/>
        <v/>
      </c>
      <c r="Y185" s="252" t="str">
        <f t="shared" si="136"/>
        <v>0</v>
      </c>
      <c r="Z185" s="252" t="str">
        <f t="shared" si="137"/>
        <v/>
      </c>
      <c r="AA185" s="252" t="str">
        <f t="shared" si="138"/>
        <v/>
      </c>
      <c r="AB185" s="252" t="str">
        <f t="shared" si="139"/>
        <v/>
      </c>
      <c r="AC185" s="252" t="str">
        <f t="shared" si="140"/>
        <v>0</v>
      </c>
      <c r="AD185" s="252">
        <f t="shared" si="141"/>
        <v>0</v>
      </c>
      <c r="AE185" s="110" t="str">
        <f>IF(女子種目選択!E185="","",IF(女子種目選択!E185="コンバインドA","走高跳",IF(女子種目選択!E185="コンバインドB","ジャベリックボール投",女子種目選択!F185)))</f>
        <v/>
      </c>
      <c r="AG185" s="244"/>
      <c r="AH185" s="226" t="str">
        <f t="shared" si="142"/>
        <v/>
      </c>
      <c r="AI185" s="245"/>
      <c r="AJ185" s="228" t="str">
        <f t="shared" si="143"/>
        <v/>
      </c>
      <c r="AK185" s="246"/>
      <c r="AL185" s="242" t="str">
        <f t="shared" si="144"/>
        <v/>
      </c>
      <c r="AM185" s="242">
        <f t="shared" si="145"/>
        <v>0</v>
      </c>
      <c r="AN185" s="242" t="str">
        <f t="shared" si="146"/>
        <v/>
      </c>
      <c r="AO185" s="242">
        <f t="shared" si="147"/>
        <v>0</v>
      </c>
      <c r="AP185" s="242" t="str">
        <f t="shared" si="148"/>
        <v/>
      </c>
      <c r="AQ185" s="242" t="str">
        <f t="shared" si="149"/>
        <v/>
      </c>
      <c r="AR185" s="252" t="str">
        <f t="shared" si="150"/>
        <v>00</v>
      </c>
      <c r="AS185" s="252">
        <f t="shared" si="151"/>
        <v>0</v>
      </c>
      <c r="AT185" s="252">
        <f t="shared" si="152"/>
        <v>0</v>
      </c>
      <c r="AU185" s="252" t="str">
        <f t="shared" si="153"/>
        <v/>
      </c>
      <c r="AV185" s="252" t="str">
        <f t="shared" si="154"/>
        <v/>
      </c>
      <c r="AW185" s="252" t="str">
        <f t="shared" si="155"/>
        <v>0</v>
      </c>
      <c r="AX185" s="252" t="str">
        <f t="shared" si="156"/>
        <v/>
      </c>
      <c r="AY185" s="252" t="str">
        <f t="shared" si="157"/>
        <v/>
      </c>
      <c r="AZ185" s="252" t="str">
        <f t="shared" si="158"/>
        <v/>
      </c>
      <c r="BA185" s="252" t="str">
        <f t="shared" si="159"/>
        <v>0</v>
      </c>
      <c r="BB185" s="252">
        <f t="shared" si="160"/>
        <v>0</v>
      </c>
      <c r="BE185" s="225"/>
      <c r="BF185" s="226"/>
      <c r="BG185" s="315" t="str">
        <f t="shared" si="161"/>
        <v/>
      </c>
      <c r="BH185" s="314" t="str">
        <f t="shared" si="162"/>
        <v/>
      </c>
      <c r="BI185" s="313"/>
      <c r="BK185" s="302"/>
      <c r="BM185" s="302"/>
      <c r="BO185" s="302"/>
      <c r="BQ185" s="302"/>
    </row>
    <row r="186" spans="7:69" ht="15" customHeight="1">
      <c r="G186" s="119" t="str">
        <f>IF(女子種目選択!E186="","",IF(女子種目選択!E186="コンバインドA","80mハードル",IF(女子種目選択!E186="コンバインドB","走幅跳",女子種目選択!E186)))</f>
        <v/>
      </c>
      <c r="H186" s="111" t="str">
        <f t="shared" si="163"/>
        <v/>
      </c>
      <c r="I186" s="244"/>
      <c r="J186" s="226" t="str">
        <f t="shared" si="123"/>
        <v/>
      </c>
      <c r="K186" s="245"/>
      <c r="L186" s="228" t="str">
        <f t="shared" si="124"/>
        <v/>
      </c>
      <c r="M186" s="246"/>
      <c r="N186" s="242" t="str">
        <f t="shared" si="125"/>
        <v/>
      </c>
      <c r="O186" s="242">
        <f t="shared" si="126"/>
        <v>0</v>
      </c>
      <c r="P186" s="242" t="str">
        <f t="shared" si="127"/>
        <v/>
      </c>
      <c r="Q186" s="242">
        <f t="shared" si="128"/>
        <v>0</v>
      </c>
      <c r="R186" s="242" t="str">
        <f t="shared" si="129"/>
        <v/>
      </c>
      <c r="S186" s="242" t="str">
        <f t="shared" si="130"/>
        <v/>
      </c>
      <c r="T186" s="252" t="str">
        <f t="shared" si="131"/>
        <v>00</v>
      </c>
      <c r="U186" s="252">
        <f t="shared" si="132"/>
        <v>0</v>
      </c>
      <c r="V186" s="252">
        <f t="shared" si="133"/>
        <v>0</v>
      </c>
      <c r="W186" s="252" t="str">
        <f t="shared" si="134"/>
        <v/>
      </c>
      <c r="X186" s="252" t="str">
        <f t="shared" si="135"/>
        <v/>
      </c>
      <c r="Y186" s="252" t="str">
        <f t="shared" si="136"/>
        <v>0</v>
      </c>
      <c r="Z186" s="252" t="str">
        <f t="shared" si="137"/>
        <v/>
      </c>
      <c r="AA186" s="252" t="str">
        <f t="shared" si="138"/>
        <v/>
      </c>
      <c r="AB186" s="252" t="str">
        <f t="shared" si="139"/>
        <v/>
      </c>
      <c r="AC186" s="252" t="str">
        <f t="shared" si="140"/>
        <v>0</v>
      </c>
      <c r="AD186" s="252">
        <f t="shared" si="141"/>
        <v>0</v>
      </c>
      <c r="AE186" s="110" t="str">
        <f>IF(女子種目選択!E186="","",IF(女子種目選択!E186="コンバインドA","走高跳",IF(女子種目選択!E186="コンバインドB","ジャベリックボール投",女子種目選択!F186)))</f>
        <v/>
      </c>
      <c r="AG186" s="244"/>
      <c r="AH186" s="226" t="str">
        <f t="shared" si="142"/>
        <v/>
      </c>
      <c r="AI186" s="245"/>
      <c r="AJ186" s="228" t="str">
        <f t="shared" si="143"/>
        <v/>
      </c>
      <c r="AK186" s="246"/>
      <c r="AL186" s="242" t="str">
        <f t="shared" si="144"/>
        <v/>
      </c>
      <c r="AM186" s="242">
        <f t="shared" si="145"/>
        <v>0</v>
      </c>
      <c r="AN186" s="242" t="str">
        <f t="shared" si="146"/>
        <v/>
      </c>
      <c r="AO186" s="242">
        <f t="shared" si="147"/>
        <v>0</v>
      </c>
      <c r="AP186" s="242" t="str">
        <f t="shared" si="148"/>
        <v/>
      </c>
      <c r="AQ186" s="242" t="str">
        <f t="shared" si="149"/>
        <v/>
      </c>
      <c r="AR186" s="252" t="str">
        <f t="shared" si="150"/>
        <v>00</v>
      </c>
      <c r="AS186" s="252">
        <f t="shared" si="151"/>
        <v>0</v>
      </c>
      <c r="AT186" s="252">
        <f t="shared" si="152"/>
        <v>0</v>
      </c>
      <c r="AU186" s="252" t="str">
        <f t="shared" si="153"/>
        <v/>
      </c>
      <c r="AV186" s="252" t="str">
        <f t="shared" si="154"/>
        <v/>
      </c>
      <c r="AW186" s="252" t="str">
        <f t="shared" si="155"/>
        <v>0</v>
      </c>
      <c r="AX186" s="252" t="str">
        <f t="shared" si="156"/>
        <v/>
      </c>
      <c r="AY186" s="252" t="str">
        <f t="shared" si="157"/>
        <v/>
      </c>
      <c r="AZ186" s="252" t="str">
        <f t="shared" si="158"/>
        <v/>
      </c>
      <c r="BA186" s="252" t="str">
        <f t="shared" si="159"/>
        <v>0</v>
      </c>
      <c r="BB186" s="252">
        <f t="shared" si="160"/>
        <v>0</v>
      </c>
      <c r="BE186" s="225"/>
      <c r="BF186" s="226"/>
      <c r="BG186" s="315" t="str">
        <f t="shared" si="161"/>
        <v/>
      </c>
      <c r="BH186" s="314" t="str">
        <f t="shared" si="162"/>
        <v/>
      </c>
      <c r="BI186" s="313"/>
      <c r="BK186" s="302"/>
      <c r="BM186" s="302"/>
      <c r="BO186" s="302"/>
      <c r="BQ186" s="302"/>
    </row>
    <row r="187" spans="7:69" ht="15" customHeight="1">
      <c r="G187" s="119" t="str">
        <f>IF(女子種目選択!E187="","",IF(女子種目選択!E187="コンバインドA","80mハードル",IF(女子種目選択!E187="コンバインドB","走幅跳",女子種目選択!E187)))</f>
        <v/>
      </c>
      <c r="H187" s="111" t="str">
        <f t="shared" si="163"/>
        <v/>
      </c>
      <c r="I187" s="244"/>
      <c r="J187" s="226" t="str">
        <f t="shared" si="123"/>
        <v/>
      </c>
      <c r="K187" s="245"/>
      <c r="L187" s="228" t="str">
        <f t="shared" si="124"/>
        <v/>
      </c>
      <c r="M187" s="246"/>
      <c r="N187" s="242" t="str">
        <f t="shared" si="125"/>
        <v/>
      </c>
      <c r="O187" s="242">
        <f t="shared" si="126"/>
        <v>0</v>
      </c>
      <c r="P187" s="242" t="str">
        <f t="shared" si="127"/>
        <v/>
      </c>
      <c r="Q187" s="242">
        <f t="shared" si="128"/>
        <v>0</v>
      </c>
      <c r="R187" s="242" t="str">
        <f t="shared" si="129"/>
        <v/>
      </c>
      <c r="S187" s="242" t="str">
        <f t="shared" si="130"/>
        <v/>
      </c>
      <c r="T187" s="252" t="str">
        <f t="shared" si="131"/>
        <v>00</v>
      </c>
      <c r="U187" s="252">
        <f t="shared" si="132"/>
        <v>0</v>
      </c>
      <c r="V187" s="252">
        <f t="shared" si="133"/>
        <v>0</v>
      </c>
      <c r="W187" s="252" t="str">
        <f t="shared" si="134"/>
        <v/>
      </c>
      <c r="X187" s="252" t="str">
        <f t="shared" si="135"/>
        <v/>
      </c>
      <c r="Y187" s="252" t="str">
        <f t="shared" si="136"/>
        <v>0</v>
      </c>
      <c r="Z187" s="252" t="str">
        <f t="shared" si="137"/>
        <v/>
      </c>
      <c r="AA187" s="252" t="str">
        <f t="shared" si="138"/>
        <v/>
      </c>
      <c r="AB187" s="252" t="str">
        <f t="shared" si="139"/>
        <v/>
      </c>
      <c r="AC187" s="252" t="str">
        <f t="shared" si="140"/>
        <v>0</v>
      </c>
      <c r="AD187" s="252">
        <f t="shared" si="141"/>
        <v>0</v>
      </c>
      <c r="AE187" s="110" t="str">
        <f>IF(女子種目選択!E187="","",IF(女子種目選択!E187="コンバインドA","走高跳",IF(女子種目選択!E187="コンバインドB","ジャベリックボール投",女子種目選択!F187)))</f>
        <v/>
      </c>
      <c r="AG187" s="244"/>
      <c r="AH187" s="226" t="str">
        <f t="shared" si="142"/>
        <v/>
      </c>
      <c r="AI187" s="245"/>
      <c r="AJ187" s="228" t="str">
        <f t="shared" si="143"/>
        <v/>
      </c>
      <c r="AK187" s="246"/>
      <c r="AL187" s="242" t="str">
        <f t="shared" si="144"/>
        <v/>
      </c>
      <c r="AM187" s="242">
        <f t="shared" si="145"/>
        <v>0</v>
      </c>
      <c r="AN187" s="242" t="str">
        <f t="shared" si="146"/>
        <v/>
      </c>
      <c r="AO187" s="242">
        <f t="shared" si="147"/>
        <v>0</v>
      </c>
      <c r="AP187" s="242" t="str">
        <f t="shared" si="148"/>
        <v/>
      </c>
      <c r="AQ187" s="242" t="str">
        <f t="shared" si="149"/>
        <v/>
      </c>
      <c r="AR187" s="252" t="str">
        <f t="shared" si="150"/>
        <v>00</v>
      </c>
      <c r="AS187" s="252">
        <f t="shared" si="151"/>
        <v>0</v>
      </c>
      <c r="AT187" s="252">
        <f t="shared" si="152"/>
        <v>0</v>
      </c>
      <c r="AU187" s="252" t="str">
        <f t="shared" si="153"/>
        <v/>
      </c>
      <c r="AV187" s="252" t="str">
        <f t="shared" si="154"/>
        <v/>
      </c>
      <c r="AW187" s="252" t="str">
        <f t="shared" si="155"/>
        <v>0</v>
      </c>
      <c r="AX187" s="252" t="str">
        <f t="shared" si="156"/>
        <v/>
      </c>
      <c r="AY187" s="252" t="str">
        <f t="shared" si="157"/>
        <v/>
      </c>
      <c r="AZ187" s="252" t="str">
        <f t="shared" si="158"/>
        <v/>
      </c>
      <c r="BA187" s="252" t="str">
        <f t="shared" si="159"/>
        <v>0</v>
      </c>
      <c r="BB187" s="252">
        <f t="shared" si="160"/>
        <v>0</v>
      </c>
      <c r="BE187" s="225"/>
      <c r="BF187" s="226"/>
      <c r="BG187" s="315" t="str">
        <f t="shared" si="161"/>
        <v/>
      </c>
      <c r="BH187" s="314" t="str">
        <f t="shared" si="162"/>
        <v/>
      </c>
      <c r="BI187" s="313"/>
      <c r="BK187" s="302"/>
      <c r="BM187" s="302"/>
      <c r="BO187" s="302"/>
      <c r="BQ187" s="302"/>
    </row>
    <row r="188" spans="7:69" ht="15" customHeight="1">
      <c r="G188" s="119" t="str">
        <f>IF(女子種目選択!E188="","",IF(女子種目選択!E188="コンバインドA","80mハードル",IF(女子種目選択!E188="コンバインドB","走幅跳",女子種目選択!E188)))</f>
        <v/>
      </c>
      <c r="H188" s="111" t="str">
        <f t="shared" si="163"/>
        <v/>
      </c>
      <c r="I188" s="244"/>
      <c r="J188" s="226" t="str">
        <f t="shared" si="123"/>
        <v/>
      </c>
      <c r="K188" s="245"/>
      <c r="L188" s="228" t="str">
        <f t="shared" si="124"/>
        <v/>
      </c>
      <c r="M188" s="246"/>
      <c r="N188" s="242" t="str">
        <f t="shared" si="125"/>
        <v/>
      </c>
      <c r="O188" s="242">
        <f t="shared" si="126"/>
        <v>0</v>
      </c>
      <c r="P188" s="242" t="str">
        <f t="shared" si="127"/>
        <v/>
      </c>
      <c r="Q188" s="242">
        <f t="shared" si="128"/>
        <v>0</v>
      </c>
      <c r="R188" s="242" t="str">
        <f t="shared" si="129"/>
        <v/>
      </c>
      <c r="S188" s="242" t="str">
        <f t="shared" si="130"/>
        <v/>
      </c>
      <c r="T188" s="252" t="str">
        <f t="shared" si="131"/>
        <v>00</v>
      </c>
      <c r="U188" s="252">
        <f t="shared" si="132"/>
        <v>0</v>
      </c>
      <c r="V188" s="252">
        <f t="shared" si="133"/>
        <v>0</v>
      </c>
      <c r="W188" s="252" t="str">
        <f t="shared" si="134"/>
        <v/>
      </c>
      <c r="X188" s="252" t="str">
        <f t="shared" si="135"/>
        <v/>
      </c>
      <c r="Y188" s="252" t="str">
        <f t="shared" si="136"/>
        <v>0</v>
      </c>
      <c r="Z188" s="252" t="str">
        <f t="shared" si="137"/>
        <v/>
      </c>
      <c r="AA188" s="252" t="str">
        <f t="shared" si="138"/>
        <v/>
      </c>
      <c r="AB188" s="252" t="str">
        <f t="shared" si="139"/>
        <v/>
      </c>
      <c r="AC188" s="252" t="str">
        <f t="shared" si="140"/>
        <v>0</v>
      </c>
      <c r="AD188" s="252">
        <f t="shared" si="141"/>
        <v>0</v>
      </c>
      <c r="AE188" s="110" t="str">
        <f>IF(女子種目選択!E188="","",IF(女子種目選択!E188="コンバインドA","走高跳",IF(女子種目選択!E188="コンバインドB","ジャベリックボール投",女子種目選択!F188)))</f>
        <v/>
      </c>
      <c r="AG188" s="244"/>
      <c r="AH188" s="226" t="str">
        <f t="shared" si="142"/>
        <v/>
      </c>
      <c r="AI188" s="245"/>
      <c r="AJ188" s="228" t="str">
        <f t="shared" si="143"/>
        <v/>
      </c>
      <c r="AK188" s="246"/>
      <c r="AL188" s="242" t="str">
        <f t="shared" si="144"/>
        <v/>
      </c>
      <c r="AM188" s="242">
        <f t="shared" si="145"/>
        <v>0</v>
      </c>
      <c r="AN188" s="242" t="str">
        <f t="shared" si="146"/>
        <v/>
      </c>
      <c r="AO188" s="242">
        <f t="shared" si="147"/>
        <v>0</v>
      </c>
      <c r="AP188" s="242" t="str">
        <f t="shared" si="148"/>
        <v/>
      </c>
      <c r="AQ188" s="242" t="str">
        <f t="shared" si="149"/>
        <v/>
      </c>
      <c r="AR188" s="252" t="str">
        <f t="shared" si="150"/>
        <v>00</v>
      </c>
      <c r="AS188" s="252">
        <f t="shared" si="151"/>
        <v>0</v>
      </c>
      <c r="AT188" s="252">
        <f t="shared" si="152"/>
        <v>0</v>
      </c>
      <c r="AU188" s="252" t="str">
        <f t="shared" si="153"/>
        <v/>
      </c>
      <c r="AV188" s="252" t="str">
        <f t="shared" si="154"/>
        <v/>
      </c>
      <c r="AW188" s="252" t="str">
        <f t="shared" si="155"/>
        <v>0</v>
      </c>
      <c r="AX188" s="252" t="str">
        <f t="shared" si="156"/>
        <v/>
      </c>
      <c r="AY188" s="252" t="str">
        <f t="shared" si="157"/>
        <v/>
      </c>
      <c r="AZ188" s="252" t="str">
        <f t="shared" si="158"/>
        <v/>
      </c>
      <c r="BA188" s="252" t="str">
        <f t="shared" si="159"/>
        <v>0</v>
      </c>
      <c r="BB188" s="252">
        <f t="shared" si="160"/>
        <v>0</v>
      </c>
      <c r="BE188" s="225"/>
      <c r="BF188" s="226"/>
      <c r="BG188" s="315" t="str">
        <f t="shared" si="161"/>
        <v/>
      </c>
      <c r="BH188" s="314" t="str">
        <f t="shared" si="162"/>
        <v/>
      </c>
      <c r="BI188" s="313"/>
      <c r="BK188" s="302"/>
      <c r="BM188" s="302"/>
      <c r="BO188" s="302"/>
      <c r="BQ188" s="302"/>
    </row>
    <row r="189" spans="7:69" ht="15" customHeight="1">
      <c r="G189" s="119" t="str">
        <f>IF(女子種目選択!E189="","",IF(女子種目選択!E189="コンバインドA","80mハードル",IF(女子種目選択!E189="コンバインドB","走幅跳",女子種目選択!E189)))</f>
        <v/>
      </c>
      <c r="H189" s="111" t="str">
        <f t="shared" si="163"/>
        <v/>
      </c>
      <c r="I189" s="244"/>
      <c r="J189" s="226" t="str">
        <f t="shared" si="123"/>
        <v/>
      </c>
      <c r="K189" s="245"/>
      <c r="L189" s="228" t="str">
        <f t="shared" si="124"/>
        <v/>
      </c>
      <c r="M189" s="246"/>
      <c r="N189" s="242" t="str">
        <f t="shared" si="125"/>
        <v/>
      </c>
      <c r="O189" s="242">
        <f t="shared" si="126"/>
        <v>0</v>
      </c>
      <c r="P189" s="242" t="str">
        <f t="shared" si="127"/>
        <v/>
      </c>
      <c r="Q189" s="242">
        <f t="shared" si="128"/>
        <v>0</v>
      </c>
      <c r="R189" s="242" t="str">
        <f t="shared" si="129"/>
        <v/>
      </c>
      <c r="S189" s="242" t="str">
        <f t="shared" si="130"/>
        <v/>
      </c>
      <c r="T189" s="252" t="str">
        <f t="shared" si="131"/>
        <v>00</v>
      </c>
      <c r="U189" s="252">
        <f t="shared" si="132"/>
        <v>0</v>
      </c>
      <c r="V189" s="252">
        <f t="shared" si="133"/>
        <v>0</v>
      </c>
      <c r="W189" s="252" t="str">
        <f t="shared" si="134"/>
        <v/>
      </c>
      <c r="X189" s="252" t="str">
        <f t="shared" si="135"/>
        <v/>
      </c>
      <c r="Y189" s="252" t="str">
        <f t="shared" si="136"/>
        <v>0</v>
      </c>
      <c r="Z189" s="252" t="str">
        <f t="shared" si="137"/>
        <v/>
      </c>
      <c r="AA189" s="252" t="str">
        <f t="shared" si="138"/>
        <v/>
      </c>
      <c r="AB189" s="252" t="str">
        <f t="shared" si="139"/>
        <v/>
      </c>
      <c r="AC189" s="252" t="str">
        <f t="shared" si="140"/>
        <v>0</v>
      </c>
      <c r="AD189" s="252">
        <f t="shared" si="141"/>
        <v>0</v>
      </c>
      <c r="AE189" s="110" t="str">
        <f>IF(女子種目選択!E189="","",IF(女子種目選択!E189="コンバインドA","走高跳",IF(女子種目選択!E189="コンバインドB","ジャベリックボール投",女子種目選択!F189)))</f>
        <v/>
      </c>
      <c r="AG189" s="244"/>
      <c r="AH189" s="226" t="str">
        <f t="shared" si="142"/>
        <v/>
      </c>
      <c r="AI189" s="245"/>
      <c r="AJ189" s="228" t="str">
        <f t="shared" si="143"/>
        <v/>
      </c>
      <c r="AK189" s="246"/>
      <c r="AL189" s="242" t="str">
        <f t="shared" si="144"/>
        <v/>
      </c>
      <c r="AM189" s="242">
        <f t="shared" si="145"/>
        <v>0</v>
      </c>
      <c r="AN189" s="242" t="str">
        <f t="shared" si="146"/>
        <v/>
      </c>
      <c r="AO189" s="242">
        <f t="shared" si="147"/>
        <v>0</v>
      </c>
      <c r="AP189" s="242" t="str">
        <f t="shared" si="148"/>
        <v/>
      </c>
      <c r="AQ189" s="242" t="str">
        <f t="shared" si="149"/>
        <v/>
      </c>
      <c r="AR189" s="252" t="str">
        <f t="shared" si="150"/>
        <v>00</v>
      </c>
      <c r="AS189" s="252">
        <f t="shared" si="151"/>
        <v>0</v>
      </c>
      <c r="AT189" s="252">
        <f t="shared" si="152"/>
        <v>0</v>
      </c>
      <c r="AU189" s="252" t="str">
        <f t="shared" si="153"/>
        <v/>
      </c>
      <c r="AV189" s="252" t="str">
        <f t="shared" si="154"/>
        <v/>
      </c>
      <c r="AW189" s="252" t="str">
        <f t="shared" si="155"/>
        <v>0</v>
      </c>
      <c r="AX189" s="252" t="str">
        <f t="shared" si="156"/>
        <v/>
      </c>
      <c r="AY189" s="252" t="str">
        <f t="shared" si="157"/>
        <v/>
      </c>
      <c r="AZ189" s="252" t="str">
        <f t="shared" si="158"/>
        <v/>
      </c>
      <c r="BA189" s="252" t="str">
        <f t="shared" si="159"/>
        <v>0</v>
      </c>
      <c r="BB189" s="252">
        <f t="shared" si="160"/>
        <v>0</v>
      </c>
      <c r="BE189" s="225"/>
      <c r="BF189" s="226"/>
      <c r="BG189" s="315" t="str">
        <f t="shared" si="161"/>
        <v/>
      </c>
      <c r="BH189" s="314" t="str">
        <f t="shared" si="162"/>
        <v/>
      </c>
      <c r="BI189" s="313"/>
      <c r="BK189" s="302"/>
      <c r="BM189" s="302"/>
      <c r="BO189" s="302"/>
      <c r="BQ189" s="302"/>
    </row>
    <row r="190" spans="7:69" ht="15" customHeight="1">
      <c r="G190" s="119" t="str">
        <f>IF(女子種目選択!E190="","",IF(女子種目選択!E190="コンバインドA","80mハードル",IF(女子種目選択!E190="コンバインドB","走幅跳",女子種目選択!E190)))</f>
        <v/>
      </c>
      <c r="H190" s="111" t="str">
        <f t="shared" si="163"/>
        <v/>
      </c>
      <c r="I190" s="244"/>
      <c r="J190" s="226" t="str">
        <f t="shared" si="123"/>
        <v/>
      </c>
      <c r="K190" s="245"/>
      <c r="L190" s="228" t="str">
        <f t="shared" si="124"/>
        <v/>
      </c>
      <c r="M190" s="246"/>
      <c r="N190" s="242" t="str">
        <f t="shared" si="125"/>
        <v/>
      </c>
      <c r="O190" s="242">
        <f t="shared" si="126"/>
        <v>0</v>
      </c>
      <c r="P190" s="242" t="str">
        <f t="shared" si="127"/>
        <v/>
      </c>
      <c r="Q190" s="242">
        <f t="shared" si="128"/>
        <v>0</v>
      </c>
      <c r="R190" s="242" t="str">
        <f t="shared" si="129"/>
        <v/>
      </c>
      <c r="S190" s="242" t="str">
        <f t="shared" si="130"/>
        <v/>
      </c>
      <c r="T190" s="252" t="str">
        <f t="shared" si="131"/>
        <v>00</v>
      </c>
      <c r="U190" s="252">
        <f t="shared" si="132"/>
        <v>0</v>
      </c>
      <c r="V190" s="252">
        <f t="shared" si="133"/>
        <v>0</v>
      </c>
      <c r="W190" s="252" t="str">
        <f t="shared" si="134"/>
        <v/>
      </c>
      <c r="X190" s="252" t="str">
        <f t="shared" si="135"/>
        <v/>
      </c>
      <c r="Y190" s="252" t="str">
        <f t="shared" si="136"/>
        <v>0</v>
      </c>
      <c r="Z190" s="252" t="str">
        <f t="shared" si="137"/>
        <v/>
      </c>
      <c r="AA190" s="252" t="str">
        <f t="shared" si="138"/>
        <v/>
      </c>
      <c r="AB190" s="252" t="str">
        <f t="shared" si="139"/>
        <v/>
      </c>
      <c r="AC190" s="252" t="str">
        <f t="shared" si="140"/>
        <v>0</v>
      </c>
      <c r="AD190" s="252">
        <f t="shared" si="141"/>
        <v>0</v>
      </c>
      <c r="AE190" s="110" t="str">
        <f>IF(女子種目選択!E190="","",IF(女子種目選択!E190="コンバインドA","走高跳",IF(女子種目選択!E190="コンバインドB","ジャベリックボール投",女子種目選択!F190)))</f>
        <v/>
      </c>
      <c r="AG190" s="244"/>
      <c r="AH190" s="226" t="str">
        <f t="shared" si="142"/>
        <v/>
      </c>
      <c r="AI190" s="245"/>
      <c r="AJ190" s="228" t="str">
        <f t="shared" si="143"/>
        <v/>
      </c>
      <c r="AK190" s="246"/>
      <c r="AL190" s="242" t="str">
        <f t="shared" si="144"/>
        <v/>
      </c>
      <c r="AM190" s="242">
        <f t="shared" si="145"/>
        <v>0</v>
      </c>
      <c r="AN190" s="242" t="str">
        <f t="shared" si="146"/>
        <v/>
      </c>
      <c r="AO190" s="242">
        <f t="shared" si="147"/>
        <v>0</v>
      </c>
      <c r="AP190" s="242" t="str">
        <f t="shared" si="148"/>
        <v/>
      </c>
      <c r="AQ190" s="242" t="str">
        <f t="shared" si="149"/>
        <v/>
      </c>
      <c r="AR190" s="252" t="str">
        <f t="shared" si="150"/>
        <v>00</v>
      </c>
      <c r="AS190" s="252">
        <f t="shared" si="151"/>
        <v>0</v>
      </c>
      <c r="AT190" s="252">
        <f t="shared" si="152"/>
        <v>0</v>
      </c>
      <c r="AU190" s="252" t="str">
        <f t="shared" si="153"/>
        <v/>
      </c>
      <c r="AV190" s="252" t="str">
        <f t="shared" si="154"/>
        <v/>
      </c>
      <c r="AW190" s="252" t="str">
        <f t="shared" si="155"/>
        <v>0</v>
      </c>
      <c r="AX190" s="252" t="str">
        <f t="shared" si="156"/>
        <v/>
      </c>
      <c r="AY190" s="252" t="str">
        <f t="shared" si="157"/>
        <v/>
      </c>
      <c r="AZ190" s="252" t="str">
        <f t="shared" si="158"/>
        <v/>
      </c>
      <c r="BA190" s="252" t="str">
        <f t="shared" si="159"/>
        <v>0</v>
      </c>
      <c r="BB190" s="252">
        <f t="shared" si="160"/>
        <v>0</v>
      </c>
      <c r="BE190" s="225"/>
      <c r="BF190" s="226"/>
      <c r="BG190" s="315" t="str">
        <f t="shared" si="161"/>
        <v/>
      </c>
      <c r="BH190" s="314" t="str">
        <f t="shared" si="162"/>
        <v/>
      </c>
      <c r="BI190" s="313"/>
      <c r="BK190" s="302"/>
      <c r="BM190" s="302"/>
      <c r="BO190" s="302"/>
      <c r="BQ190" s="302"/>
    </row>
    <row r="191" spans="7:69" ht="15" customHeight="1">
      <c r="G191" s="119" t="str">
        <f>IF(女子種目選択!E191="","",IF(女子種目選択!E191="コンバインドA","80mハードル",IF(女子種目選択!E191="コンバインドB","走幅跳",女子種目選択!E191)))</f>
        <v/>
      </c>
      <c r="H191" s="111" t="str">
        <f t="shared" si="163"/>
        <v/>
      </c>
      <c r="I191" s="244"/>
      <c r="J191" s="226" t="str">
        <f t="shared" si="123"/>
        <v/>
      </c>
      <c r="K191" s="245"/>
      <c r="L191" s="228" t="str">
        <f t="shared" si="124"/>
        <v/>
      </c>
      <c r="M191" s="246"/>
      <c r="N191" s="242" t="str">
        <f t="shared" si="125"/>
        <v/>
      </c>
      <c r="O191" s="242">
        <f t="shared" si="126"/>
        <v>0</v>
      </c>
      <c r="P191" s="242" t="str">
        <f t="shared" si="127"/>
        <v/>
      </c>
      <c r="Q191" s="242">
        <f t="shared" si="128"/>
        <v>0</v>
      </c>
      <c r="R191" s="242" t="str">
        <f t="shared" si="129"/>
        <v/>
      </c>
      <c r="S191" s="242" t="str">
        <f t="shared" si="130"/>
        <v/>
      </c>
      <c r="T191" s="252" t="str">
        <f t="shared" si="131"/>
        <v>00</v>
      </c>
      <c r="U191" s="252">
        <f t="shared" si="132"/>
        <v>0</v>
      </c>
      <c r="V191" s="252">
        <f t="shared" si="133"/>
        <v>0</v>
      </c>
      <c r="W191" s="252" t="str">
        <f t="shared" si="134"/>
        <v/>
      </c>
      <c r="X191" s="252" t="str">
        <f t="shared" si="135"/>
        <v/>
      </c>
      <c r="Y191" s="252" t="str">
        <f t="shared" si="136"/>
        <v>0</v>
      </c>
      <c r="Z191" s="252" t="str">
        <f t="shared" si="137"/>
        <v/>
      </c>
      <c r="AA191" s="252" t="str">
        <f t="shared" si="138"/>
        <v/>
      </c>
      <c r="AB191" s="252" t="str">
        <f t="shared" si="139"/>
        <v/>
      </c>
      <c r="AC191" s="252" t="str">
        <f t="shared" si="140"/>
        <v>0</v>
      </c>
      <c r="AD191" s="252">
        <f t="shared" si="141"/>
        <v>0</v>
      </c>
      <c r="AE191" s="110" t="str">
        <f>IF(女子種目選択!E191="","",IF(女子種目選択!E191="コンバインドA","走高跳",IF(女子種目選択!E191="コンバインドB","ジャベリックボール投",女子種目選択!F191)))</f>
        <v/>
      </c>
      <c r="AG191" s="244"/>
      <c r="AH191" s="226" t="str">
        <f t="shared" si="142"/>
        <v/>
      </c>
      <c r="AI191" s="245"/>
      <c r="AJ191" s="228" t="str">
        <f t="shared" si="143"/>
        <v/>
      </c>
      <c r="AK191" s="246"/>
      <c r="AL191" s="242" t="str">
        <f t="shared" si="144"/>
        <v/>
      </c>
      <c r="AM191" s="242">
        <f t="shared" si="145"/>
        <v>0</v>
      </c>
      <c r="AN191" s="242" t="str">
        <f t="shared" si="146"/>
        <v/>
      </c>
      <c r="AO191" s="242">
        <f t="shared" si="147"/>
        <v>0</v>
      </c>
      <c r="AP191" s="242" t="str">
        <f t="shared" si="148"/>
        <v/>
      </c>
      <c r="AQ191" s="242" t="str">
        <f t="shared" si="149"/>
        <v/>
      </c>
      <c r="AR191" s="252" t="str">
        <f t="shared" si="150"/>
        <v>00</v>
      </c>
      <c r="AS191" s="252">
        <f t="shared" si="151"/>
        <v>0</v>
      </c>
      <c r="AT191" s="252">
        <f t="shared" si="152"/>
        <v>0</v>
      </c>
      <c r="AU191" s="252" t="str">
        <f t="shared" si="153"/>
        <v/>
      </c>
      <c r="AV191" s="252" t="str">
        <f t="shared" si="154"/>
        <v/>
      </c>
      <c r="AW191" s="252" t="str">
        <f t="shared" si="155"/>
        <v>0</v>
      </c>
      <c r="AX191" s="252" t="str">
        <f t="shared" si="156"/>
        <v/>
      </c>
      <c r="AY191" s="252" t="str">
        <f t="shared" si="157"/>
        <v/>
      </c>
      <c r="AZ191" s="252" t="str">
        <f t="shared" si="158"/>
        <v/>
      </c>
      <c r="BA191" s="252" t="str">
        <f t="shared" si="159"/>
        <v>0</v>
      </c>
      <c r="BB191" s="252">
        <f t="shared" si="160"/>
        <v>0</v>
      </c>
      <c r="BE191" s="225"/>
      <c r="BF191" s="226"/>
      <c r="BG191" s="315" t="str">
        <f t="shared" si="161"/>
        <v/>
      </c>
      <c r="BH191" s="314" t="str">
        <f t="shared" si="162"/>
        <v/>
      </c>
      <c r="BI191" s="313"/>
      <c r="BK191" s="302"/>
      <c r="BM191" s="302"/>
      <c r="BO191" s="302"/>
      <c r="BQ191" s="302"/>
    </row>
    <row r="192" spans="7:69" ht="15" customHeight="1">
      <c r="G192" s="119" t="str">
        <f>IF(女子種目選択!E192="","",IF(女子種目選択!E192="コンバインドA","80mハードル",IF(女子種目選択!E192="コンバインドB","走幅跳",女子種目選択!E192)))</f>
        <v/>
      </c>
      <c r="H192" s="111" t="str">
        <f t="shared" si="163"/>
        <v/>
      </c>
      <c r="I192" s="244"/>
      <c r="J192" s="226" t="str">
        <f t="shared" si="123"/>
        <v/>
      </c>
      <c r="K192" s="245"/>
      <c r="L192" s="228" t="str">
        <f t="shared" si="124"/>
        <v/>
      </c>
      <c r="M192" s="246"/>
      <c r="N192" s="242" t="str">
        <f t="shared" si="125"/>
        <v/>
      </c>
      <c r="O192" s="242">
        <f t="shared" si="126"/>
        <v>0</v>
      </c>
      <c r="P192" s="242" t="str">
        <f t="shared" si="127"/>
        <v/>
      </c>
      <c r="Q192" s="242">
        <f t="shared" si="128"/>
        <v>0</v>
      </c>
      <c r="R192" s="242" t="str">
        <f t="shared" si="129"/>
        <v/>
      </c>
      <c r="S192" s="242" t="str">
        <f t="shared" si="130"/>
        <v/>
      </c>
      <c r="T192" s="252" t="str">
        <f t="shared" si="131"/>
        <v>00</v>
      </c>
      <c r="U192" s="252">
        <f t="shared" si="132"/>
        <v>0</v>
      </c>
      <c r="V192" s="252">
        <f t="shared" si="133"/>
        <v>0</v>
      </c>
      <c r="W192" s="252" t="str">
        <f t="shared" si="134"/>
        <v/>
      </c>
      <c r="X192" s="252" t="str">
        <f t="shared" si="135"/>
        <v/>
      </c>
      <c r="Y192" s="252" t="str">
        <f t="shared" si="136"/>
        <v>0</v>
      </c>
      <c r="Z192" s="252" t="str">
        <f t="shared" si="137"/>
        <v/>
      </c>
      <c r="AA192" s="252" t="str">
        <f t="shared" si="138"/>
        <v/>
      </c>
      <c r="AB192" s="252" t="str">
        <f t="shared" si="139"/>
        <v/>
      </c>
      <c r="AC192" s="252" t="str">
        <f t="shared" si="140"/>
        <v>0</v>
      </c>
      <c r="AD192" s="252">
        <f t="shared" si="141"/>
        <v>0</v>
      </c>
      <c r="AE192" s="110" t="str">
        <f>IF(女子種目選択!E192="","",IF(女子種目選択!E192="コンバインドA","走高跳",IF(女子種目選択!E192="コンバインドB","ジャベリックボール投",女子種目選択!F192)))</f>
        <v/>
      </c>
      <c r="AG192" s="244"/>
      <c r="AH192" s="226" t="str">
        <f t="shared" si="142"/>
        <v/>
      </c>
      <c r="AI192" s="245"/>
      <c r="AJ192" s="228" t="str">
        <f t="shared" si="143"/>
        <v/>
      </c>
      <c r="AK192" s="246"/>
      <c r="AL192" s="242" t="str">
        <f t="shared" si="144"/>
        <v/>
      </c>
      <c r="AM192" s="242">
        <f t="shared" si="145"/>
        <v>0</v>
      </c>
      <c r="AN192" s="242" t="str">
        <f t="shared" si="146"/>
        <v/>
      </c>
      <c r="AO192" s="242">
        <f t="shared" si="147"/>
        <v>0</v>
      </c>
      <c r="AP192" s="242" t="str">
        <f t="shared" si="148"/>
        <v/>
      </c>
      <c r="AQ192" s="242" t="str">
        <f t="shared" si="149"/>
        <v/>
      </c>
      <c r="AR192" s="252" t="str">
        <f t="shared" si="150"/>
        <v>00</v>
      </c>
      <c r="AS192" s="252">
        <f t="shared" si="151"/>
        <v>0</v>
      </c>
      <c r="AT192" s="252">
        <f t="shared" si="152"/>
        <v>0</v>
      </c>
      <c r="AU192" s="252" t="str">
        <f t="shared" si="153"/>
        <v/>
      </c>
      <c r="AV192" s="252" t="str">
        <f t="shared" si="154"/>
        <v/>
      </c>
      <c r="AW192" s="252" t="str">
        <f t="shared" si="155"/>
        <v>0</v>
      </c>
      <c r="AX192" s="252" t="str">
        <f t="shared" si="156"/>
        <v/>
      </c>
      <c r="AY192" s="252" t="str">
        <f t="shared" si="157"/>
        <v/>
      </c>
      <c r="AZ192" s="252" t="str">
        <f t="shared" si="158"/>
        <v/>
      </c>
      <c r="BA192" s="252" t="str">
        <f t="shared" si="159"/>
        <v>0</v>
      </c>
      <c r="BB192" s="252">
        <f t="shared" si="160"/>
        <v>0</v>
      </c>
      <c r="BE192" s="225"/>
      <c r="BF192" s="226"/>
      <c r="BG192" s="315" t="str">
        <f t="shared" si="161"/>
        <v/>
      </c>
      <c r="BH192" s="314" t="str">
        <f t="shared" si="162"/>
        <v/>
      </c>
      <c r="BI192" s="313"/>
      <c r="BK192" s="302"/>
      <c r="BM192" s="302"/>
      <c r="BO192" s="302"/>
      <c r="BQ192" s="302"/>
    </row>
    <row r="193" spans="7:69" ht="15" customHeight="1">
      <c r="G193" s="119" t="str">
        <f>IF(女子種目選択!E193="","",IF(女子種目選択!E193="コンバインドA","80mハードル",IF(女子種目選択!E193="コンバインドB","走幅跳",女子種目選択!E193)))</f>
        <v/>
      </c>
      <c r="H193" s="111" t="str">
        <f t="shared" si="163"/>
        <v/>
      </c>
      <c r="I193" s="244"/>
      <c r="J193" s="226" t="str">
        <f t="shared" si="123"/>
        <v/>
      </c>
      <c r="K193" s="245"/>
      <c r="L193" s="228" t="str">
        <f t="shared" si="124"/>
        <v/>
      </c>
      <c r="M193" s="246"/>
      <c r="N193" s="242" t="str">
        <f t="shared" si="125"/>
        <v/>
      </c>
      <c r="O193" s="242">
        <f t="shared" si="126"/>
        <v>0</v>
      </c>
      <c r="P193" s="242" t="str">
        <f t="shared" si="127"/>
        <v/>
      </c>
      <c r="Q193" s="242">
        <f t="shared" si="128"/>
        <v>0</v>
      </c>
      <c r="R193" s="242" t="str">
        <f t="shared" si="129"/>
        <v/>
      </c>
      <c r="S193" s="242" t="str">
        <f t="shared" si="130"/>
        <v/>
      </c>
      <c r="T193" s="252" t="str">
        <f t="shared" si="131"/>
        <v>00</v>
      </c>
      <c r="U193" s="252">
        <f t="shared" si="132"/>
        <v>0</v>
      </c>
      <c r="V193" s="252">
        <f t="shared" si="133"/>
        <v>0</v>
      </c>
      <c r="W193" s="252" t="str">
        <f t="shared" si="134"/>
        <v/>
      </c>
      <c r="X193" s="252" t="str">
        <f t="shared" si="135"/>
        <v/>
      </c>
      <c r="Y193" s="252" t="str">
        <f t="shared" si="136"/>
        <v>0</v>
      </c>
      <c r="Z193" s="252" t="str">
        <f t="shared" si="137"/>
        <v/>
      </c>
      <c r="AA193" s="252" t="str">
        <f t="shared" si="138"/>
        <v/>
      </c>
      <c r="AB193" s="252" t="str">
        <f t="shared" si="139"/>
        <v/>
      </c>
      <c r="AC193" s="252" t="str">
        <f t="shared" si="140"/>
        <v>0</v>
      </c>
      <c r="AD193" s="252">
        <f t="shared" si="141"/>
        <v>0</v>
      </c>
      <c r="AE193" s="110" t="str">
        <f>IF(女子種目選択!E193="","",IF(女子種目選択!E193="コンバインドA","走高跳",IF(女子種目選択!E193="コンバインドB","ジャベリックボール投",女子種目選択!F193)))</f>
        <v/>
      </c>
      <c r="AG193" s="244"/>
      <c r="AH193" s="226" t="str">
        <f t="shared" si="142"/>
        <v/>
      </c>
      <c r="AI193" s="245"/>
      <c r="AJ193" s="228" t="str">
        <f t="shared" si="143"/>
        <v/>
      </c>
      <c r="AK193" s="246"/>
      <c r="AL193" s="242" t="str">
        <f t="shared" si="144"/>
        <v/>
      </c>
      <c r="AM193" s="242">
        <f t="shared" si="145"/>
        <v>0</v>
      </c>
      <c r="AN193" s="242" t="str">
        <f t="shared" si="146"/>
        <v/>
      </c>
      <c r="AO193" s="242">
        <f t="shared" si="147"/>
        <v>0</v>
      </c>
      <c r="AP193" s="242" t="str">
        <f t="shared" si="148"/>
        <v/>
      </c>
      <c r="AQ193" s="242" t="str">
        <f t="shared" si="149"/>
        <v/>
      </c>
      <c r="AR193" s="252" t="str">
        <f t="shared" si="150"/>
        <v>00</v>
      </c>
      <c r="AS193" s="252">
        <f t="shared" si="151"/>
        <v>0</v>
      </c>
      <c r="AT193" s="252">
        <f t="shared" si="152"/>
        <v>0</v>
      </c>
      <c r="AU193" s="252" t="str">
        <f t="shared" si="153"/>
        <v/>
      </c>
      <c r="AV193" s="252" t="str">
        <f t="shared" si="154"/>
        <v/>
      </c>
      <c r="AW193" s="252" t="str">
        <f t="shared" si="155"/>
        <v>0</v>
      </c>
      <c r="AX193" s="252" t="str">
        <f t="shared" si="156"/>
        <v/>
      </c>
      <c r="AY193" s="252" t="str">
        <f t="shared" si="157"/>
        <v/>
      </c>
      <c r="AZ193" s="252" t="str">
        <f t="shared" si="158"/>
        <v/>
      </c>
      <c r="BA193" s="252" t="str">
        <f t="shared" si="159"/>
        <v>0</v>
      </c>
      <c r="BB193" s="252">
        <f t="shared" si="160"/>
        <v>0</v>
      </c>
      <c r="BE193" s="225"/>
      <c r="BF193" s="226"/>
      <c r="BG193" s="315" t="str">
        <f t="shared" si="161"/>
        <v/>
      </c>
      <c r="BH193" s="314" t="str">
        <f t="shared" si="162"/>
        <v/>
      </c>
      <c r="BI193" s="313"/>
      <c r="BK193" s="302"/>
      <c r="BM193" s="302"/>
      <c r="BO193" s="302"/>
      <c r="BQ193" s="302"/>
    </row>
    <row r="194" spans="7:69" ht="15" customHeight="1">
      <c r="G194" s="119" t="str">
        <f>IF(女子種目選択!E194="","",IF(女子種目選択!E194="コンバインドA","80mハードル",IF(女子種目選択!E194="コンバインドB","走幅跳",女子種目選択!E194)))</f>
        <v/>
      </c>
      <c r="H194" s="111" t="str">
        <f t="shared" si="163"/>
        <v/>
      </c>
      <c r="I194" s="244"/>
      <c r="J194" s="226" t="str">
        <f t="shared" si="123"/>
        <v/>
      </c>
      <c r="K194" s="245"/>
      <c r="L194" s="228" t="str">
        <f t="shared" si="124"/>
        <v/>
      </c>
      <c r="M194" s="246"/>
      <c r="N194" s="242" t="str">
        <f t="shared" si="125"/>
        <v/>
      </c>
      <c r="O194" s="242">
        <f t="shared" si="126"/>
        <v>0</v>
      </c>
      <c r="P194" s="242" t="str">
        <f t="shared" si="127"/>
        <v/>
      </c>
      <c r="Q194" s="242">
        <f t="shared" si="128"/>
        <v>0</v>
      </c>
      <c r="R194" s="242" t="str">
        <f t="shared" si="129"/>
        <v/>
      </c>
      <c r="S194" s="242" t="str">
        <f t="shared" si="130"/>
        <v/>
      </c>
      <c r="T194" s="252" t="str">
        <f t="shared" si="131"/>
        <v>00</v>
      </c>
      <c r="U194" s="252">
        <f t="shared" si="132"/>
        <v>0</v>
      </c>
      <c r="V194" s="252">
        <f t="shared" si="133"/>
        <v>0</v>
      </c>
      <c r="W194" s="252" t="str">
        <f t="shared" si="134"/>
        <v/>
      </c>
      <c r="X194" s="252" t="str">
        <f t="shared" si="135"/>
        <v/>
      </c>
      <c r="Y194" s="252" t="str">
        <f t="shared" si="136"/>
        <v>0</v>
      </c>
      <c r="Z194" s="252" t="str">
        <f t="shared" si="137"/>
        <v/>
      </c>
      <c r="AA194" s="252" t="str">
        <f t="shared" si="138"/>
        <v/>
      </c>
      <c r="AB194" s="252" t="str">
        <f t="shared" si="139"/>
        <v/>
      </c>
      <c r="AC194" s="252" t="str">
        <f t="shared" si="140"/>
        <v>0</v>
      </c>
      <c r="AD194" s="252">
        <f t="shared" si="141"/>
        <v>0</v>
      </c>
      <c r="AE194" s="110" t="str">
        <f>IF(女子種目選択!E194="","",IF(女子種目選択!E194="コンバインドA","走高跳",IF(女子種目選択!E194="コンバインドB","ジャベリックボール投",女子種目選択!F194)))</f>
        <v/>
      </c>
      <c r="AG194" s="244"/>
      <c r="AH194" s="226" t="str">
        <f t="shared" si="142"/>
        <v/>
      </c>
      <c r="AI194" s="245"/>
      <c r="AJ194" s="228" t="str">
        <f t="shared" si="143"/>
        <v/>
      </c>
      <c r="AK194" s="246"/>
      <c r="AL194" s="242" t="str">
        <f t="shared" si="144"/>
        <v/>
      </c>
      <c r="AM194" s="242">
        <f t="shared" si="145"/>
        <v>0</v>
      </c>
      <c r="AN194" s="242" t="str">
        <f t="shared" si="146"/>
        <v/>
      </c>
      <c r="AO194" s="242">
        <f t="shared" si="147"/>
        <v>0</v>
      </c>
      <c r="AP194" s="242" t="str">
        <f t="shared" si="148"/>
        <v/>
      </c>
      <c r="AQ194" s="242" t="str">
        <f t="shared" si="149"/>
        <v/>
      </c>
      <c r="AR194" s="252" t="str">
        <f t="shared" si="150"/>
        <v>00</v>
      </c>
      <c r="AS194" s="252">
        <f t="shared" si="151"/>
        <v>0</v>
      </c>
      <c r="AT194" s="252">
        <f t="shared" si="152"/>
        <v>0</v>
      </c>
      <c r="AU194" s="252" t="str">
        <f t="shared" si="153"/>
        <v/>
      </c>
      <c r="AV194" s="252" t="str">
        <f t="shared" si="154"/>
        <v/>
      </c>
      <c r="AW194" s="252" t="str">
        <f t="shared" si="155"/>
        <v>0</v>
      </c>
      <c r="AX194" s="252" t="str">
        <f t="shared" si="156"/>
        <v/>
      </c>
      <c r="AY194" s="252" t="str">
        <f t="shared" si="157"/>
        <v/>
      </c>
      <c r="AZ194" s="252" t="str">
        <f t="shared" si="158"/>
        <v/>
      </c>
      <c r="BA194" s="252" t="str">
        <f t="shared" si="159"/>
        <v>0</v>
      </c>
      <c r="BB194" s="252">
        <f t="shared" si="160"/>
        <v>0</v>
      </c>
      <c r="BE194" s="225"/>
      <c r="BF194" s="226"/>
      <c r="BG194" s="315" t="str">
        <f t="shared" si="161"/>
        <v/>
      </c>
      <c r="BH194" s="314" t="str">
        <f t="shared" si="162"/>
        <v/>
      </c>
      <c r="BI194" s="313"/>
      <c r="BK194" s="302"/>
      <c r="BM194" s="302"/>
      <c r="BO194" s="302"/>
      <c r="BQ194" s="302"/>
    </row>
    <row r="195" spans="7:69" ht="15" customHeight="1">
      <c r="G195" s="119" t="str">
        <f>IF(女子種目選択!E195="","",IF(女子種目選択!E195="コンバインドA","80mハードル",IF(女子種目選択!E195="コンバインドB","走幅跳",女子種目選択!E195)))</f>
        <v/>
      </c>
      <c r="H195" s="111" t="str">
        <f t="shared" si="163"/>
        <v/>
      </c>
      <c r="I195" s="244"/>
      <c r="J195" s="226" t="str">
        <f t="shared" si="123"/>
        <v/>
      </c>
      <c r="K195" s="245"/>
      <c r="L195" s="228" t="str">
        <f t="shared" si="124"/>
        <v/>
      </c>
      <c r="M195" s="246"/>
      <c r="N195" s="242" t="str">
        <f t="shared" si="125"/>
        <v/>
      </c>
      <c r="O195" s="242">
        <f t="shared" si="126"/>
        <v>0</v>
      </c>
      <c r="P195" s="242" t="str">
        <f t="shared" si="127"/>
        <v/>
      </c>
      <c r="Q195" s="242">
        <f t="shared" si="128"/>
        <v>0</v>
      </c>
      <c r="R195" s="242" t="str">
        <f t="shared" si="129"/>
        <v/>
      </c>
      <c r="S195" s="242" t="str">
        <f t="shared" si="130"/>
        <v/>
      </c>
      <c r="T195" s="252" t="str">
        <f t="shared" si="131"/>
        <v>00</v>
      </c>
      <c r="U195" s="252">
        <f t="shared" si="132"/>
        <v>0</v>
      </c>
      <c r="V195" s="252">
        <f t="shared" si="133"/>
        <v>0</v>
      </c>
      <c r="W195" s="252" t="str">
        <f t="shared" si="134"/>
        <v/>
      </c>
      <c r="X195" s="252" t="str">
        <f t="shared" si="135"/>
        <v/>
      </c>
      <c r="Y195" s="252" t="str">
        <f t="shared" si="136"/>
        <v>0</v>
      </c>
      <c r="Z195" s="252" t="str">
        <f t="shared" si="137"/>
        <v/>
      </c>
      <c r="AA195" s="252" t="str">
        <f t="shared" si="138"/>
        <v/>
      </c>
      <c r="AB195" s="252" t="str">
        <f t="shared" si="139"/>
        <v/>
      </c>
      <c r="AC195" s="252" t="str">
        <f t="shared" si="140"/>
        <v>0</v>
      </c>
      <c r="AD195" s="252">
        <f t="shared" si="141"/>
        <v>0</v>
      </c>
      <c r="AE195" s="110" t="str">
        <f>IF(女子種目選択!E195="","",IF(女子種目選択!E195="コンバインドA","走高跳",IF(女子種目選択!E195="コンバインドB","ジャベリックボール投",女子種目選択!F195)))</f>
        <v/>
      </c>
      <c r="AG195" s="244"/>
      <c r="AH195" s="226" t="str">
        <f t="shared" si="142"/>
        <v/>
      </c>
      <c r="AI195" s="245"/>
      <c r="AJ195" s="228" t="str">
        <f t="shared" si="143"/>
        <v/>
      </c>
      <c r="AK195" s="246"/>
      <c r="AL195" s="242" t="str">
        <f t="shared" si="144"/>
        <v/>
      </c>
      <c r="AM195" s="242">
        <f t="shared" si="145"/>
        <v>0</v>
      </c>
      <c r="AN195" s="242" t="str">
        <f t="shared" si="146"/>
        <v/>
      </c>
      <c r="AO195" s="242">
        <f t="shared" si="147"/>
        <v>0</v>
      </c>
      <c r="AP195" s="242" t="str">
        <f t="shared" si="148"/>
        <v/>
      </c>
      <c r="AQ195" s="242" t="str">
        <f t="shared" si="149"/>
        <v/>
      </c>
      <c r="AR195" s="252" t="str">
        <f t="shared" si="150"/>
        <v>00</v>
      </c>
      <c r="AS195" s="252">
        <f t="shared" si="151"/>
        <v>0</v>
      </c>
      <c r="AT195" s="252">
        <f t="shared" si="152"/>
        <v>0</v>
      </c>
      <c r="AU195" s="252" t="str">
        <f t="shared" si="153"/>
        <v/>
      </c>
      <c r="AV195" s="252" t="str">
        <f t="shared" si="154"/>
        <v/>
      </c>
      <c r="AW195" s="252" t="str">
        <f t="shared" si="155"/>
        <v>0</v>
      </c>
      <c r="AX195" s="252" t="str">
        <f t="shared" si="156"/>
        <v/>
      </c>
      <c r="AY195" s="252" t="str">
        <f t="shared" si="157"/>
        <v/>
      </c>
      <c r="AZ195" s="252" t="str">
        <f t="shared" si="158"/>
        <v/>
      </c>
      <c r="BA195" s="252" t="str">
        <f t="shared" si="159"/>
        <v>0</v>
      </c>
      <c r="BB195" s="252">
        <f t="shared" si="160"/>
        <v>0</v>
      </c>
      <c r="BE195" s="225"/>
      <c r="BF195" s="226"/>
      <c r="BG195" s="315" t="str">
        <f t="shared" si="161"/>
        <v/>
      </c>
      <c r="BH195" s="314" t="str">
        <f t="shared" si="162"/>
        <v/>
      </c>
      <c r="BI195" s="313"/>
      <c r="BK195" s="302"/>
      <c r="BM195" s="302"/>
      <c r="BO195" s="302"/>
      <c r="BQ195" s="302"/>
    </row>
    <row r="196" spans="7:69" ht="15" customHeight="1">
      <c r="G196" s="119" t="str">
        <f>IF(女子種目選択!E196="","",IF(女子種目選択!E196="コンバインドA","80mハードル",IF(女子種目選択!E196="コンバインドB","走幅跳",女子種目選択!E196)))</f>
        <v/>
      </c>
      <c r="H196" s="111" t="str">
        <f t="shared" ref="H196:H203" si="164">IF(G196="","",IF(G196="80mハードル","t1",IF(G196="走幅跳","m",VLOOKUP(G196,コード２,3,FALSE))))</f>
        <v/>
      </c>
      <c r="I196" s="244"/>
      <c r="J196" s="226" t="str">
        <f t="shared" si="123"/>
        <v/>
      </c>
      <c r="K196" s="245"/>
      <c r="L196" s="228" t="str">
        <f t="shared" si="124"/>
        <v/>
      </c>
      <c r="M196" s="246"/>
      <c r="N196" s="242" t="str">
        <f t="shared" si="125"/>
        <v/>
      </c>
      <c r="O196" s="242">
        <f t="shared" si="126"/>
        <v>0</v>
      </c>
      <c r="P196" s="242" t="str">
        <f t="shared" si="127"/>
        <v/>
      </c>
      <c r="Q196" s="242">
        <f t="shared" si="128"/>
        <v>0</v>
      </c>
      <c r="R196" s="242" t="str">
        <f t="shared" si="129"/>
        <v/>
      </c>
      <c r="S196" s="242" t="str">
        <f t="shared" si="130"/>
        <v/>
      </c>
      <c r="T196" s="252" t="str">
        <f t="shared" si="131"/>
        <v>00</v>
      </c>
      <c r="U196" s="252">
        <f t="shared" si="132"/>
        <v>0</v>
      </c>
      <c r="V196" s="252">
        <f t="shared" si="133"/>
        <v>0</v>
      </c>
      <c r="W196" s="252" t="str">
        <f t="shared" si="134"/>
        <v/>
      </c>
      <c r="X196" s="252" t="str">
        <f t="shared" si="135"/>
        <v/>
      </c>
      <c r="Y196" s="252" t="str">
        <f t="shared" si="136"/>
        <v>0</v>
      </c>
      <c r="Z196" s="252" t="str">
        <f t="shared" si="137"/>
        <v/>
      </c>
      <c r="AA196" s="252" t="str">
        <f t="shared" si="138"/>
        <v/>
      </c>
      <c r="AB196" s="252" t="str">
        <f t="shared" si="139"/>
        <v/>
      </c>
      <c r="AC196" s="252" t="str">
        <f t="shared" si="140"/>
        <v>0</v>
      </c>
      <c r="AD196" s="252">
        <f t="shared" si="141"/>
        <v>0</v>
      </c>
      <c r="AE196" s="110" t="str">
        <f>IF(女子種目選択!E196="","",IF(女子種目選択!E196="コンバインドA","走高跳",IF(女子種目選択!E196="コンバインドB","ジャベリックボール投",女子種目選択!F196)))</f>
        <v/>
      </c>
      <c r="AG196" s="244"/>
      <c r="AH196" s="226" t="str">
        <f t="shared" si="142"/>
        <v/>
      </c>
      <c r="AI196" s="245"/>
      <c r="AJ196" s="228" t="str">
        <f t="shared" si="143"/>
        <v/>
      </c>
      <c r="AK196" s="246"/>
      <c r="AL196" s="242" t="str">
        <f t="shared" si="144"/>
        <v/>
      </c>
      <c r="AM196" s="242">
        <f t="shared" si="145"/>
        <v>0</v>
      </c>
      <c r="AN196" s="242" t="str">
        <f t="shared" si="146"/>
        <v/>
      </c>
      <c r="AO196" s="242">
        <f t="shared" si="147"/>
        <v>0</v>
      </c>
      <c r="AP196" s="242" t="str">
        <f t="shared" si="148"/>
        <v/>
      </c>
      <c r="AQ196" s="242" t="str">
        <f t="shared" si="149"/>
        <v/>
      </c>
      <c r="AR196" s="252" t="str">
        <f t="shared" si="150"/>
        <v>00</v>
      </c>
      <c r="AS196" s="252">
        <f t="shared" si="151"/>
        <v>0</v>
      </c>
      <c r="AT196" s="252">
        <f t="shared" si="152"/>
        <v>0</v>
      </c>
      <c r="AU196" s="252" t="str">
        <f t="shared" si="153"/>
        <v/>
      </c>
      <c r="AV196" s="252" t="str">
        <f t="shared" si="154"/>
        <v/>
      </c>
      <c r="AW196" s="252" t="str">
        <f t="shared" si="155"/>
        <v>0</v>
      </c>
      <c r="AX196" s="252" t="str">
        <f t="shared" si="156"/>
        <v/>
      </c>
      <c r="AY196" s="252" t="str">
        <f t="shared" si="157"/>
        <v/>
      </c>
      <c r="AZ196" s="252" t="str">
        <f t="shared" si="158"/>
        <v/>
      </c>
      <c r="BA196" s="252" t="str">
        <f t="shared" si="159"/>
        <v>0</v>
      </c>
      <c r="BB196" s="252">
        <f t="shared" si="160"/>
        <v>0</v>
      </c>
      <c r="BE196" s="225"/>
      <c r="BF196" s="226"/>
      <c r="BG196" s="315" t="str">
        <f t="shared" si="161"/>
        <v/>
      </c>
      <c r="BH196" s="314" t="str">
        <f t="shared" si="162"/>
        <v/>
      </c>
      <c r="BI196" s="313"/>
      <c r="BK196" s="302"/>
      <c r="BM196" s="302"/>
      <c r="BO196" s="302"/>
      <c r="BQ196" s="302"/>
    </row>
    <row r="197" spans="7:69" ht="15" customHeight="1">
      <c r="G197" s="119" t="str">
        <f>IF(女子種目選択!E197="","",IF(女子種目選択!E197="コンバインドA","80mハードル",IF(女子種目選択!E197="コンバインドB","走幅跳",女子種目選択!E197)))</f>
        <v/>
      </c>
      <c r="H197" s="111" t="str">
        <f t="shared" si="164"/>
        <v/>
      </c>
      <c r="I197" s="244"/>
      <c r="J197" s="226" t="str">
        <f t="shared" ref="J197:J203" si="165">IF($B197="","",IF(H197="","",IF(H197="p","点",IF(H197="t1","",IF(H197="t2","分","m")))))</f>
        <v/>
      </c>
      <c r="K197" s="245"/>
      <c r="L197" s="228" t="str">
        <f t="shared" ref="L197:L203" si="166">IF($B197="","",IF(H197="","",IF(H197="p","",IF(H197="t1","秒",IF(H197="t2","秒","cm")))))</f>
        <v/>
      </c>
      <c r="M197" s="246"/>
      <c r="N197" s="242" t="str">
        <f t="shared" ref="N197:N204" si="167">IF($B197="","",LEN(I197))</f>
        <v/>
      </c>
      <c r="O197" s="242">
        <f t="shared" ref="O197:O204" si="168">IF(P197=1,CONCATENATE(T$3,I197),I197)</f>
        <v>0</v>
      </c>
      <c r="P197" s="242" t="str">
        <f t="shared" ref="P197:P204" si="169">IF($B197="","",LEN(K197))</f>
        <v/>
      </c>
      <c r="Q197" s="242">
        <f t="shared" ref="Q197:Q204" si="170">IF(P197=1,CONCATENATE(T$3,K197),K197)</f>
        <v>0</v>
      </c>
      <c r="R197" s="242" t="str">
        <f t="shared" ref="R197:R204" si="171">IF($B197="","",LEN(M197))</f>
        <v/>
      </c>
      <c r="S197" s="242" t="str">
        <f t="shared" ref="S197:S204" si="172">IF($B197="","",IF(H197="m","",IF(H197="p","",(IF(R197=1,M197*10,M197)))))</f>
        <v/>
      </c>
      <c r="T197" s="252" t="str">
        <f t="shared" ref="T197:T204" si="173">CONCATENATE(O197,Q197,S197)</f>
        <v>00</v>
      </c>
      <c r="U197" s="252">
        <f t="shared" ref="U197:U204" si="174">T197*1</f>
        <v>0</v>
      </c>
      <c r="V197" s="252">
        <f t="shared" ref="V197:V204" si="175">O197*1</f>
        <v>0</v>
      </c>
      <c r="W197" s="252" t="str">
        <f t="shared" ref="W197:W204" si="176">IF(V197=0,"",V197)</f>
        <v/>
      </c>
      <c r="X197" s="252" t="str">
        <f t="shared" ref="X197:X204" si="177">IF(V197=0,"",IF(H197="t1",".",IF(H197="t2",".",IF(H197="p","点","m"))))</f>
        <v/>
      </c>
      <c r="Y197" s="252" t="str">
        <f t="shared" ref="Y197:Y204" si="178">IF(Q197="","",ASC(Q197))</f>
        <v>0</v>
      </c>
      <c r="Z197" s="252" t="str">
        <f t="shared" ref="Z197:Z204" si="179">IF(H197="t1",".",IF(H197="t2",".",""))</f>
        <v/>
      </c>
      <c r="AA197" s="252" t="str">
        <f t="shared" ref="AA197:AA204" si="180">IF(S197="","",ASC(S197))</f>
        <v/>
      </c>
      <c r="AB197" s="252" t="str">
        <f t="shared" ref="AB197:AB204" si="181">IF(X197="m","",IF(V197=0,"","0"))</f>
        <v/>
      </c>
      <c r="AC197" s="252" t="str">
        <f t="shared" ref="AC197:AC204" si="182">IF(X197="点",W197,CONCATENATE(W197,X197,Y197,Z197,AA197,AB197))</f>
        <v>0</v>
      </c>
      <c r="AD197" s="252">
        <f t="shared" ref="AD197:AD204" si="183">IF(V197=0,AC197*1,AC197)</f>
        <v>0</v>
      </c>
      <c r="AE197" s="110" t="str">
        <f>IF(女子種目選択!E197="","",IF(女子種目選択!E197="コンバインドA","走高跳",IF(女子種目選択!E197="コンバインドB","ジャベリックボール投",女子種目選択!F197)))</f>
        <v/>
      </c>
      <c r="AG197" s="244"/>
      <c r="AH197" s="226" t="str">
        <f t="shared" ref="AH197:AH203" si="184">IF($B197="","",IF(AF197="","",IF(AF197="p","点",IF(AF197="t1","",IF(AF197="t2","分","m")))))</f>
        <v/>
      </c>
      <c r="AI197" s="245"/>
      <c r="AJ197" s="228" t="str">
        <f t="shared" ref="AJ197:AJ203" si="185">IF($B197="","",IF(AF197="","",IF(AF197="p","",IF(AF197="t1","秒",IF(AF197="t2","秒","cm")))))</f>
        <v/>
      </c>
      <c r="AK197" s="246"/>
      <c r="AL197" s="242" t="str">
        <f t="shared" ref="AL197:AL204" si="186">IF($B197="","",LEN(AG197))</f>
        <v/>
      </c>
      <c r="AM197" s="242">
        <f t="shared" ref="AM197:AM204" si="187">IF(AN197=1,CONCATENATE(AR$3,AG197),AG197)</f>
        <v>0</v>
      </c>
      <c r="AN197" s="242" t="str">
        <f t="shared" ref="AN197:AN204" si="188">IF($B197="","",LEN(AI197))</f>
        <v/>
      </c>
      <c r="AO197" s="242">
        <f t="shared" ref="AO197:AO204" si="189">IF(AN197=1,CONCATENATE(AR$3,AI197),AI197)</f>
        <v>0</v>
      </c>
      <c r="AP197" s="242" t="str">
        <f t="shared" ref="AP197:AP204" si="190">IF($B197="","",LEN(AK197))</f>
        <v/>
      </c>
      <c r="AQ197" s="242" t="str">
        <f t="shared" ref="AQ197:AQ204" si="191">IF($B197="","",IF(AF197="m","",IF(AF197="p","",(IF(AP197=1,AK197*10,AK197)))))</f>
        <v/>
      </c>
      <c r="AR197" s="252" t="str">
        <f t="shared" ref="AR197:AR204" si="192">CONCATENATE(AM197,AO197,AQ197)</f>
        <v>00</v>
      </c>
      <c r="AS197" s="252">
        <f t="shared" ref="AS197:AS204" si="193">AR197*1</f>
        <v>0</v>
      </c>
      <c r="AT197" s="252">
        <f t="shared" ref="AT197:AT204" si="194">AM197*1</f>
        <v>0</v>
      </c>
      <c r="AU197" s="252" t="str">
        <f t="shared" ref="AU197:AU204" si="195">IF(AT197=0,"",AT197)</f>
        <v/>
      </c>
      <c r="AV197" s="252" t="str">
        <f t="shared" ref="AV197:AV204" si="196">IF(AT197=0,"",IF(AF197="t1",".",IF(AF197="t2",".",IF(AF197="p","点","m"))))</f>
        <v/>
      </c>
      <c r="AW197" s="252" t="str">
        <f t="shared" ref="AW197:AW204" si="197">IF(AO197="","",ASC(AO197))</f>
        <v>0</v>
      </c>
      <c r="AX197" s="252" t="str">
        <f t="shared" ref="AX197:AX204" si="198">IF(AF197="t1",".",IF(AF197="t2",".",""))</f>
        <v/>
      </c>
      <c r="AY197" s="252" t="str">
        <f t="shared" ref="AY197:AY204" si="199">IF(AQ197="","",ASC(AQ197))</f>
        <v/>
      </c>
      <c r="AZ197" s="252" t="str">
        <f t="shared" ref="AZ197:AZ204" si="200">IF(AV197="m","",IF(AT197=0,"","0"))</f>
        <v/>
      </c>
      <c r="BA197" s="252" t="str">
        <f t="shared" ref="BA197:BA204" si="201">IF(AV197="点",AU197,CONCATENATE(AU197,AV197,AW197,AX197,AY197,AZ197))</f>
        <v>0</v>
      </c>
      <c r="BB197" s="252">
        <f t="shared" ref="BB197:BB204" si="202">IF(AT197=0,BA197*1,BA197)</f>
        <v>0</v>
      </c>
      <c r="BE197" s="225"/>
      <c r="BF197" s="226"/>
      <c r="BG197" s="315" t="str">
        <f t="shared" ref="BG197:BG203" si="203">IF(BC197="","",IF(BE197="","",IF(BF197="","",BE197+BF197)))</f>
        <v/>
      </c>
      <c r="BH197" s="314" t="str">
        <f t="shared" si="162"/>
        <v/>
      </c>
      <c r="BI197" s="313"/>
      <c r="BK197" s="302"/>
      <c r="BM197" s="302"/>
      <c r="BO197" s="302"/>
      <c r="BQ197" s="302"/>
    </row>
    <row r="198" spans="7:69" ht="15" customHeight="1">
      <c r="G198" s="119" t="str">
        <f>IF(女子種目選択!E198="","",IF(女子種目選択!E198="コンバインドA","80mハードル",IF(女子種目選択!E198="コンバインドB","走幅跳",女子種目選択!E198)))</f>
        <v/>
      </c>
      <c r="H198" s="111" t="str">
        <f t="shared" si="164"/>
        <v/>
      </c>
      <c r="I198" s="244"/>
      <c r="J198" s="226" t="str">
        <f t="shared" si="165"/>
        <v/>
      </c>
      <c r="K198" s="245"/>
      <c r="L198" s="228" t="str">
        <f t="shared" si="166"/>
        <v/>
      </c>
      <c r="M198" s="246"/>
      <c r="N198" s="242" t="str">
        <f t="shared" si="167"/>
        <v/>
      </c>
      <c r="O198" s="242">
        <f t="shared" si="168"/>
        <v>0</v>
      </c>
      <c r="P198" s="242" t="str">
        <f t="shared" si="169"/>
        <v/>
      </c>
      <c r="Q198" s="242">
        <f t="shared" si="170"/>
        <v>0</v>
      </c>
      <c r="R198" s="242" t="str">
        <f t="shared" si="171"/>
        <v/>
      </c>
      <c r="S198" s="242" t="str">
        <f t="shared" si="172"/>
        <v/>
      </c>
      <c r="T198" s="252" t="str">
        <f t="shared" si="173"/>
        <v>00</v>
      </c>
      <c r="U198" s="252">
        <f t="shared" si="174"/>
        <v>0</v>
      </c>
      <c r="V198" s="252">
        <f t="shared" si="175"/>
        <v>0</v>
      </c>
      <c r="W198" s="252" t="str">
        <f t="shared" si="176"/>
        <v/>
      </c>
      <c r="X198" s="252" t="str">
        <f t="shared" si="177"/>
        <v/>
      </c>
      <c r="Y198" s="252" t="str">
        <f t="shared" si="178"/>
        <v>0</v>
      </c>
      <c r="Z198" s="252" t="str">
        <f t="shared" si="179"/>
        <v/>
      </c>
      <c r="AA198" s="252" t="str">
        <f t="shared" si="180"/>
        <v/>
      </c>
      <c r="AB198" s="252" t="str">
        <f t="shared" si="181"/>
        <v/>
      </c>
      <c r="AC198" s="252" t="str">
        <f t="shared" si="182"/>
        <v>0</v>
      </c>
      <c r="AD198" s="252">
        <f t="shared" si="183"/>
        <v>0</v>
      </c>
      <c r="AE198" s="110" t="str">
        <f>IF(女子種目選択!E198="","",IF(女子種目選択!E198="コンバインドA","走高跳",IF(女子種目選択!E198="コンバインドB","ジャベリックボール投",女子種目選択!F198)))</f>
        <v/>
      </c>
      <c r="AG198" s="244"/>
      <c r="AH198" s="226" t="str">
        <f t="shared" si="184"/>
        <v/>
      </c>
      <c r="AI198" s="245"/>
      <c r="AJ198" s="228" t="str">
        <f t="shared" si="185"/>
        <v/>
      </c>
      <c r="AK198" s="246"/>
      <c r="AL198" s="242" t="str">
        <f t="shared" si="186"/>
        <v/>
      </c>
      <c r="AM198" s="242">
        <f t="shared" si="187"/>
        <v>0</v>
      </c>
      <c r="AN198" s="242" t="str">
        <f t="shared" si="188"/>
        <v/>
      </c>
      <c r="AO198" s="242">
        <f t="shared" si="189"/>
        <v>0</v>
      </c>
      <c r="AP198" s="242" t="str">
        <f t="shared" si="190"/>
        <v/>
      </c>
      <c r="AQ198" s="242" t="str">
        <f t="shared" si="191"/>
        <v/>
      </c>
      <c r="AR198" s="252" t="str">
        <f t="shared" si="192"/>
        <v>00</v>
      </c>
      <c r="AS198" s="252">
        <f t="shared" si="193"/>
        <v>0</v>
      </c>
      <c r="AT198" s="252">
        <f t="shared" si="194"/>
        <v>0</v>
      </c>
      <c r="AU198" s="252" t="str">
        <f t="shared" si="195"/>
        <v/>
      </c>
      <c r="AV198" s="252" t="str">
        <f t="shared" si="196"/>
        <v/>
      </c>
      <c r="AW198" s="252" t="str">
        <f t="shared" si="197"/>
        <v>0</v>
      </c>
      <c r="AX198" s="252" t="str">
        <f t="shared" si="198"/>
        <v/>
      </c>
      <c r="AY198" s="252" t="str">
        <f t="shared" si="199"/>
        <v/>
      </c>
      <c r="AZ198" s="252" t="str">
        <f t="shared" si="200"/>
        <v/>
      </c>
      <c r="BA198" s="252" t="str">
        <f t="shared" si="201"/>
        <v>0</v>
      </c>
      <c r="BB198" s="252">
        <f t="shared" si="202"/>
        <v>0</v>
      </c>
      <c r="BE198" s="225"/>
      <c r="BF198" s="226"/>
      <c r="BG198" s="315" t="str">
        <f t="shared" si="203"/>
        <v/>
      </c>
      <c r="BH198" s="314" t="str">
        <f t="shared" ref="BH198:BH203" si="204">IF($B198="","",IF(BD198="","",IF(BD198="p","",IF(BD198="t1","秒",IF(BD198="t2","秒","cm")))))</f>
        <v/>
      </c>
      <c r="BI198" s="313"/>
      <c r="BK198" s="302"/>
      <c r="BM198" s="302"/>
      <c r="BO198" s="302"/>
      <c r="BQ198" s="302"/>
    </row>
    <row r="199" spans="7:69" ht="15" customHeight="1">
      <c r="G199" s="119" t="str">
        <f>IF(女子種目選択!E199="","",IF(女子種目選択!E199="コンバインドA","80mハードル",IF(女子種目選択!E199="コンバインドB","走幅跳",女子種目選択!E199)))</f>
        <v/>
      </c>
      <c r="H199" s="111" t="str">
        <f t="shared" si="164"/>
        <v/>
      </c>
      <c r="I199" s="244"/>
      <c r="J199" s="226" t="str">
        <f t="shared" si="165"/>
        <v/>
      </c>
      <c r="K199" s="245"/>
      <c r="L199" s="228" t="str">
        <f t="shared" si="166"/>
        <v/>
      </c>
      <c r="M199" s="246"/>
      <c r="N199" s="242" t="str">
        <f t="shared" si="167"/>
        <v/>
      </c>
      <c r="O199" s="242">
        <f t="shared" si="168"/>
        <v>0</v>
      </c>
      <c r="P199" s="242" t="str">
        <f t="shared" si="169"/>
        <v/>
      </c>
      <c r="Q199" s="242">
        <f t="shared" si="170"/>
        <v>0</v>
      </c>
      <c r="R199" s="242" t="str">
        <f t="shared" si="171"/>
        <v/>
      </c>
      <c r="S199" s="242" t="str">
        <f t="shared" si="172"/>
        <v/>
      </c>
      <c r="T199" s="252" t="str">
        <f t="shared" si="173"/>
        <v>00</v>
      </c>
      <c r="U199" s="252">
        <f t="shared" si="174"/>
        <v>0</v>
      </c>
      <c r="V199" s="252">
        <f t="shared" si="175"/>
        <v>0</v>
      </c>
      <c r="W199" s="252" t="str">
        <f t="shared" si="176"/>
        <v/>
      </c>
      <c r="X199" s="252" t="str">
        <f t="shared" si="177"/>
        <v/>
      </c>
      <c r="Y199" s="252" t="str">
        <f t="shared" si="178"/>
        <v>0</v>
      </c>
      <c r="Z199" s="252" t="str">
        <f t="shared" si="179"/>
        <v/>
      </c>
      <c r="AA199" s="252" t="str">
        <f t="shared" si="180"/>
        <v/>
      </c>
      <c r="AB199" s="252" t="str">
        <f t="shared" si="181"/>
        <v/>
      </c>
      <c r="AC199" s="252" t="str">
        <f t="shared" si="182"/>
        <v>0</v>
      </c>
      <c r="AD199" s="252">
        <f t="shared" si="183"/>
        <v>0</v>
      </c>
      <c r="AE199" s="110" t="str">
        <f>IF(女子種目選択!E199="","",IF(女子種目選択!E199="コンバインドA","走高跳",IF(女子種目選択!E199="コンバインドB","ジャベリックボール投",女子種目選択!F199)))</f>
        <v/>
      </c>
      <c r="AG199" s="244"/>
      <c r="AH199" s="226" t="str">
        <f t="shared" si="184"/>
        <v/>
      </c>
      <c r="AI199" s="245"/>
      <c r="AJ199" s="228" t="str">
        <f t="shared" si="185"/>
        <v/>
      </c>
      <c r="AK199" s="246"/>
      <c r="AL199" s="242" t="str">
        <f t="shared" si="186"/>
        <v/>
      </c>
      <c r="AM199" s="242">
        <f t="shared" si="187"/>
        <v>0</v>
      </c>
      <c r="AN199" s="242" t="str">
        <f t="shared" si="188"/>
        <v/>
      </c>
      <c r="AO199" s="242">
        <f t="shared" si="189"/>
        <v>0</v>
      </c>
      <c r="AP199" s="242" t="str">
        <f t="shared" si="190"/>
        <v/>
      </c>
      <c r="AQ199" s="242" t="str">
        <f t="shared" si="191"/>
        <v/>
      </c>
      <c r="AR199" s="252" t="str">
        <f t="shared" si="192"/>
        <v>00</v>
      </c>
      <c r="AS199" s="252">
        <f t="shared" si="193"/>
        <v>0</v>
      </c>
      <c r="AT199" s="252">
        <f t="shared" si="194"/>
        <v>0</v>
      </c>
      <c r="AU199" s="252" t="str">
        <f t="shared" si="195"/>
        <v/>
      </c>
      <c r="AV199" s="252" t="str">
        <f t="shared" si="196"/>
        <v/>
      </c>
      <c r="AW199" s="252" t="str">
        <f t="shared" si="197"/>
        <v>0</v>
      </c>
      <c r="AX199" s="252" t="str">
        <f t="shared" si="198"/>
        <v/>
      </c>
      <c r="AY199" s="252" t="str">
        <f t="shared" si="199"/>
        <v/>
      </c>
      <c r="AZ199" s="252" t="str">
        <f t="shared" si="200"/>
        <v/>
      </c>
      <c r="BA199" s="252" t="str">
        <f t="shared" si="201"/>
        <v>0</v>
      </c>
      <c r="BB199" s="252">
        <f t="shared" si="202"/>
        <v>0</v>
      </c>
      <c r="BE199" s="225"/>
      <c r="BF199" s="226"/>
      <c r="BG199" s="315" t="str">
        <f t="shared" si="203"/>
        <v/>
      </c>
      <c r="BH199" s="314" t="str">
        <f t="shared" si="204"/>
        <v/>
      </c>
      <c r="BI199" s="313"/>
      <c r="BK199" s="302"/>
      <c r="BM199" s="302"/>
      <c r="BO199" s="302"/>
      <c r="BQ199" s="302"/>
    </row>
    <row r="200" spans="7:69" ht="15" customHeight="1">
      <c r="G200" s="119" t="str">
        <f>IF(女子種目選択!E200="","",IF(女子種目選択!E200="コンバインドA","80mハードル",IF(女子種目選択!E200="コンバインドB","走幅跳",女子種目選択!E200)))</f>
        <v/>
      </c>
      <c r="H200" s="111" t="str">
        <f t="shared" si="164"/>
        <v/>
      </c>
      <c r="I200" s="244"/>
      <c r="J200" s="226" t="str">
        <f t="shared" si="165"/>
        <v/>
      </c>
      <c r="K200" s="245"/>
      <c r="L200" s="228" t="str">
        <f t="shared" si="166"/>
        <v/>
      </c>
      <c r="M200" s="246"/>
      <c r="N200" s="242" t="str">
        <f t="shared" si="167"/>
        <v/>
      </c>
      <c r="O200" s="242">
        <f t="shared" si="168"/>
        <v>0</v>
      </c>
      <c r="P200" s="242" t="str">
        <f t="shared" si="169"/>
        <v/>
      </c>
      <c r="Q200" s="242">
        <f t="shared" si="170"/>
        <v>0</v>
      </c>
      <c r="R200" s="242" t="str">
        <f t="shared" si="171"/>
        <v/>
      </c>
      <c r="S200" s="242" t="str">
        <f t="shared" si="172"/>
        <v/>
      </c>
      <c r="T200" s="252" t="str">
        <f t="shared" si="173"/>
        <v>00</v>
      </c>
      <c r="U200" s="252">
        <f t="shared" si="174"/>
        <v>0</v>
      </c>
      <c r="V200" s="252">
        <f t="shared" si="175"/>
        <v>0</v>
      </c>
      <c r="W200" s="252" t="str">
        <f t="shared" si="176"/>
        <v/>
      </c>
      <c r="X200" s="252" t="str">
        <f t="shared" si="177"/>
        <v/>
      </c>
      <c r="Y200" s="252" t="str">
        <f t="shared" si="178"/>
        <v>0</v>
      </c>
      <c r="Z200" s="252" t="str">
        <f t="shared" si="179"/>
        <v/>
      </c>
      <c r="AA200" s="252" t="str">
        <f t="shared" si="180"/>
        <v/>
      </c>
      <c r="AB200" s="252" t="str">
        <f t="shared" si="181"/>
        <v/>
      </c>
      <c r="AC200" s="252" t="str">
        <f t="shared" si="182"/>
        <v>0</v>
      </c>
      <c r="AD200" s="252">
        <f t="shared" si="183"/>
        <v>0</v>
      </c>
      <c r="AE200" s="110" t="str">
        <f>IF(女子種目選択!E200="","",IF(女子種目選択!E200="コンバインドA","走高跳",IF(女子種目選択!E200="コンバインドB","ジャベリックボール投",女子種目選択!F200)))</f>
        <v/>
      </c>
      <c r="AG200" s="244"/>
      <c r="AH200" s="226" t="str">
        <f t="shared" si="184"/>
        <v/>
      </c>
      <c r="AI200" s="245"/>
      <c r="AJ200" s="228" t="str">
        <f t="shared" si="185"/>
        <v/>
      </c>
      <c r="AK200" s="246"/>
      <c r="AL200" s="242" t="str">
        <f t="shared" si="186"/>
        <v/>
      </c>
      <c r="AM200" s="242">
        <f t="shared" si="187"/>
        <v>0</v>
      </c>
      <c r="AN200" s="242" t="str">
        <f t="shared" si="188"/>
        <v/>
      </c>
      <c r="AO200" s="242">
        <f t="shared" si="189"/>
        <v>0</v>
      </c>
      <c r="AP200" s="242" t="str">
        <f t="shared" si="190"/>
        <v/>
      </c>
      <c r="AQ200" s="242" t="str">
        <f t="shared" si="191"/>
        <v/>
      </c>
      <c r="AR200" s="252" t="str">
        <f t="shared" si="192"/>
        <v>00</v>
      </c>
      <c r="AS200" s="252">
        <f t="shared" si="193"/>
        <v>0</v>
      </c>
      <c r="AT200" s="252">
        <f t="shared" si="194"/>
        <v>0</v>
      </c>
      <c r="AU200" s="252" t="str">
        <f t="shared" si="195"/>
        <v/>
      </c>
      <c r="AV200" s="252" t="str">
        <f t="shared" si="196"/>
        <v/>
      </c>
      <c r="AW200" s="252" t="str">
        <f t="shared" si="197"/>
        <v>0</v>
      </c>
      <c r="AX200" s="252" t="str">
        <f t="shared" si="198"/>
        <v/>
      </c>
      <c r="AY200" s="252" t="str">
        <f t="shared" si="199"/>
        <v/>
      </c>
      <c r="AZ200" s="252" t="str">
        <f t="shared" si="200"/>
        <v/>
      </c>
      <c r="BA200" s="252" t="str">
        <f t="shared" si="201"/>
        <v>0</v>
      </c>
      <c r="BB200" s="252">
        <f t="shared" si="202"/>
        <v>0</v>
      </c>
      <c r="BE200" s="225"/>
      <c r="BF200" s="226"/>
      <c r="BG200" s="315" t="str">
        <f t="shared" si="203"/>
        <v/>
      </c>
      <c r="BH200" s="314" t="str">
        <f t="shared" si="204"/>
        <v/>
      </c>
      <c r="BI200" s="313"/>
      <c r="BK200" s="302"/>
      <c r="BM200" s="302"/>
      <c r="BO200" s="302"/>
      <c r="BQ200" s="302"/>
    </row>
    <row r="201" spans="7:69" ht="15" customHeight="1">
      <c r="G201" s="119" t="str">
        <f>IF(女子種目選択!E201="","",IF(女子種目選択!E201="コンバインドA","80mハードル",IF(女子種目選択!E201="コンバインドB","走幅跳",女子種目選択!E201)))</f>
        <v/>
      </c>
      <c r="H201" s="111" t="str">
        <f t="shared" si="164"/>
        <v/>
      </c>
      <c r="I201" s="244"/>
      <c r="J201" s="226" t="str">
        <f t="shared" si="165"/>
        <v/>
      </c>
      <c r="K201" s="245"/>
      <c r="L201" s="228" t="str">
        <f t="shared" si="166"/>
        <v/>
      </c>
      <c r="M201" s="246"/>
      <c r="N201" s="242" t="str">
        <f t="shared" si="167"/>
        <v/>
      </c>
      <c r="O201" s="242">
        <f t="shared" si="168"/>
        <v>0</v>
      </c>
      <c r="P201" s="242" t="str">
        <f t="shared" si="169"/>
        <v/>
      </c>
      <c r="Q201" s="242">
        <f t="shared" si="170"/>
        <v>0</v>
      </c>
      <c r="R201" s="242" t="str">
        <f t="shared" si="171"/>
        <v/>
      </c>
      <c r="S201" s="242" t="str">
        <f t="shared" si="172"/>
        <v/>
      </c>
      <c r="T201" s="252" t="str">
        <f t="shared" si="173"/>
        <v>00</v>
      </c>
      <c r="U201" s="252">
        <f t="shared" si="174"/>
        <v>0</v>
      </c>
      <c r="V201" s="252">
        <f t="shared" si="175"/>
        <v>0</v>
      </c>
      <c r="W201" s="252" t="str">
        <f t="shared" si="176"/>
        <v/>
      </c>
      <c r="X201" s="252" t="str">
        <f t="shared" si="177"/>
        <v/>
      </c>
      <c r="Y201" s="252" t="str">
        <f t="shared" si="178"/>
        <v>0</v>
      </c>
      <c r="Z201" s="252" t="str">
        <f t="shared" si="179"/>
        <v/>
      </c>
      <c r="AA201" s="252" t="str">
        <f t="shared" si="180"/>
        <v/>
      </c>
      <c r="AB201" s="252" t="str">
        <f t="shared" si="181"/>
        <v/>
      </c>
      <c r="AC201" s="252" t="str">
        <f t="shared" si="182"/>
        <v>0</v>
      </c>
      <c r="AD201" s="252">
        <f t="shared" si="183"/>
        <v>0</v>
      </c>
      <c r="AE201" s="110" t="str">
        <f>IF(女子種目選択!E201="","",IF(女子種目選択!E201="コンバインドA","走高跳",IF(女子種目選択!E201="コンバインドB","ジャベリックボール投",女子種目選択!F201)))</f>
        <v/>
      </c>
      <c r="AG201" s="244"/>
      <c r="AH201" s="226" t="str">
        <f t="shared" si="184"/>
        <v/>
      </c>
      <c r="AI201" s="245"/>
      <c r="AJ201" s="228" t="str">
        <f t="shared" si="185"/>
        <v/>
      </c>
      <c r="AK201" s="246"/>
      <c r="AL201" s="242" t="str">
        <f t="shared" si="186"/>
        <v/>
      </c>
      <c r="AM201" s="242">
        <f t="shared" si="187"/>
        <v>0</v>
      </c>
      <c r="AN201" s="242" t="str">
        <f t="shared" si="188"/>
        <v/>
      </c>
      <c r="AO201" s="242">
        <f t="shared" si="189"/>
        <v>0</v>
      </c>
      <c r="AP201" s="242" t="str">
        <f t="shared" si="190"/>
        <v/>
      </c>
      <c r="AQ201" s="242" t="str">
        <f t="shared" si="191"/>
        <v/>
      </c>
      <c r="AR201" s="252" t="str">
        <f t="shared" si="192"/>
        <v>00</v>
      </c>
      <c r="AS201" s="252">
        <f t="shared" si="193"/>
        <v>0</v>
      </c>
      <c r="AT201" s="252">
        <f t="shared" si="194"/>
        <v>0</v>
      </c>
      <c r="AU201" s="252" t="str">
        <f t="shared" si="195"/>
        <v/>
      </c>
      <c r="AV201" s="252" t="str">
        <f t="shared" si="196"/>
        <v/>
      </c>
      <c r="AW201" s="252" t="str">
        <f t="shared" si="197"/>
        <v>0</v>
      </c>
      <c r="AX201" s="252" t="str">
        <f t="shared" si="198"/>
        <v/>
      </c>
      <c r="AY201" s="252" t="str">
        <f t="shared" si="199"/>
        <v/>
      </c>
      <c r="AZ201" s="252" t="str">
        <f t="shared" si="200"/>
        <v/>
      </c>
      <c r="BA201" s="252" t="str">
        <f t="shared" si="201"/>
        <v>0</v>
      </c>
      <c r="BB201" s="252">
        <f t="shared" si="202"/>
        <v>0</v>
      </c>
      <c r="BE201" s="225"/>
      <c r="BF201" s="226"/>
      <c r="BG201" s="315" t="str">
        <f t="shared" si="203"/>
        <v/>
      </c>
      <c r="BH201" s="314" t="str">
        <f t="shared" si="204"/>
        <v/>
      </c>
      <c r="BI201" s="313"/>
      <c r="BK201" s="302"/>
      <c r="BM201" s="302"/>
      <c r="BO201" s="302"/>
      <c r="BQ201" s="302"/>
    </row>
    <row r="202" spans="7:69" ht="15" customHeight="1">
      <c r="G202" s="119" t="str">
        <f>IF(女子種目選択!E202="","",IF(女子種目選択!E202="コンバインドA","80mハードル",IF(女子種目選択!E202="コンバインドB","走幅跳",女子種目選択!E202)))</f>
        <v/>
      </c>
      <c r="H202" s="111" t="str">
        <f t="shared" si="164"/>
        <v/>
      </c>
      <c r="I202" s="244"/>
      <c r="J202" s="226" t="str">
        <f t="shared" si="165"/>
        <v/>
      </c>
      <c r="K202" s="245"/>
      <c r="L202" s="228" t="str">
        <f t="shared" si="166"/>
        <v/>
      </c>
      <c r="M202" s="246"/>
      <c r="N202" s="242" t="str">
        <f t="shared" si="167"/>
        <v/>
      </c>
      <c r="O202" s="242">
        <f t="shared" si="168"/>
        <v>0</v>
      </c>
      <c r="P202" s="242" t="str">
        <f t="shared" si="169"/>
        <v/>
      </c>
      <c r="Q202" s="242">
        <f t="shared" si="170"/>
        <v>0</v>
      </c>
      <c r="R202" s="242" t="str">
        <f t="shared" si="171"/>
        <v/>
      </c>
      <c r="S202" s="242" t="str">
        <f t="shared" si="172"/>
        <v/>
      </c>
      <c r="T202" s="252" t="str">
        <f t="shared" si="173"/>
        <v>00</v>
      </c>
      <c r="U202" s="252">
        <f t="shared" si="174"/>
        <v>0</v>
      </c>
      <c r="V202" s="252">
        <f t="shared" si="175"/>
        <v>0</v>
      </c>
      <c r="W202" s="252" t="str">
        <f t="shared" si="176"/>
        <v/>
      </c>
      <c r="X202" s="252" t="str">
        <f t="shared" si="177"/>
        <v/>
      </c>
      <c r="Y202" s="252" t="str">
        <f t="shared" si="178"/>
        <v>0</v>
      </c>
      <c r="Z202" s="252" t="str">
        <f t="shared" si="179"/>
        <v/>
      </c>
      <c r="AA202" s="252" t="str">
        <f t="shared" si="180"/>
        <v/>
      </c>
      <c r="AB202" s="252" t="str">
        <f t="shared" si="181"/>
        <v/>
      </c>
      <c r="AC202" s="252" t="str">
        <f t="shared" si="182"/>
        <v>0</v>
      </c>
      <c r="AD202" s="252">
        <f t="shared" si="183"/>
        <v>0</v>
      </c>
      <c r="AE202" s="110" t="str">
        <f>IF(女子種目選択!E202="","",IF(女子種目選択!E202="コンバインドA","走高跳",IF(女子種目選択!E202="コンバインドB","ジャベリックボール投",女子種目選択!F202)))</f>
        <v/>
      </c>
      <c r="AG202" s="244"/>
      <c r="AH202" s="226" t="str">
        <f t="shared" si="184"/>
        <v/>
      </c>
      <c r="AI202" s="245"/>
      <c r="AJ202" s="228" t="str">
        <f t="shared" si="185"/>
        <v/>
      </c>
      <c r="AK202" s="246"/>
      <c r="AL202" s="242" t="str">
        <f t="shared" si="186"/>
        <v/>
      </c>
      <c r="AM202" s="242">
        <f t="shared" si="187"/>
        <v>0</v>
      </c>
      <c r="AN202" s="242" t="str">
        <f t="shared" si="188"/>
        <v/>
      </c>
      <c r="AO202" s="242">
        <f t="shared" si="189"/>
        <v>0</v>
      </c>
      <c r="AP202" s="242" t="str">
        <f t="shared" si="190"/>
        <v/>
      </c>
      <c r="AQ202" s="242" t="str">
        <f t="shared" si="191"/>
        <v/>
      </c>
      <c r="AR202" s="252" t="str">
        <f t="shared" si="192"/>
        <v>00</v>
      </c>
      <c r="AS202" s="252">
        <f t="shared" si="193"/>
        <v>0</v>
      </c>
      <c r="AT202" s="252">
        <f t="shared" si="194"/>
        <v>0</v>
      </c>
      <c r="AU202" s="252" t="str">
        <f t="shared" si="195"/>
        <v/>
      </c>
      <c r="AV202" s="252" t="str">
        <f t="shared" si="196"/>
        <v/>
      </c>
      <c r="AW202" s="252" t="str">
        <f t="shared" si="197"/>
        <v>0</v>
      </c>
      <c r="AX202" s="252" t="str">
        <f t="shared" si="198"/>
        <v/>
      </c>
      <c r="AY202" s="252" t="str">
        <f t="shared" si="199"/>
        <v/>
      </c>
      <c r="AZ202" s="252" t="str">
        <f t="shared" si="200"/>
        <v/>
      </c>
      <c r="BA202" s="252" t="str">
        <f t="shared" si="201"/>
        <v>0</v>
      </c>
      <c r="BB202" s="252">
        <f t="shared" si="202"/>
        <v>0</v>
      </c>
      <c r="BE202" s="225"/>
      <c r="BF202" s="226"/>
      <c r="BG202" s="315" t="str">
        <f t="shared" si="203"/>
        <v/>
      </c>
      <c r="BH202" s="314" t="str">
        <f t="shared" si="204"/>
        <v/>
      </c>
      <c r="BI202" s="313"/>
      <c r="BK202" s="302"/>
      <c r="BM202" s="302"/>
      <c r="BO202" s="302"/>
      <c r="BQ202" s="302"/>
    </row>
    <row r="203" spans="7:69" ht="15.95" customHeight="1" thickBot="1">
      <c r="G203" s="250" t="str">
        <f>IF(女子種目選択!E203="","",IF(女子種目選択!E203="コンバインドA","80mハードル",IF(女子種目選択!E203="コンバインドB","走幅跳",女子種目選択!E203)))</f>
        <v/>
      </c>
      <c r="H203" s="111" t="str">
        <f t="shared" si="164"/>
        <v/>
      </c>
      <c r="I203" s="244"/>
      <c r="J203" s="226" t="str">
        <f t="shared" si="165"/>
        <v/>
      </c>
      <c r="K203" s="245"/>
      <c r="L203" s="228" t="str">
        <f t="shared" si="166"/>
        <v/>
      </c>
      <c r="M203" s="246"/>
      <c r="N203" s="242" t="str">
        <f t="shared" si="167"/>
        <v/>
      </c>
      <c r="O203" s="242">
        <f t="shared" si="168"/>
        <v>0</v>
      </c>
      <c r="P203" s="242" t="str">
        <f t="shared" si="169"/>
        <v/>
      </c>
      <c r="Q203" s="242">
        <f t="shared" si="170"/>
        <v>0</v>
      </c>
      <c r="R203" s="242" t="str">
        <f t="shared" si="171"/>
        <v/>
      </c>
      <c r="S203" s="242" t="str">
        <f t="shared" si="172"/>
        <v/>
      </c>
      <c r="T203" s="252" t="str">
        <f t="shared" si="173"/>
        <v>00</v>
      </c>
      <c r="U203" s="252">
        <f t="shared" si="174"/>
        <v>0</v>
      </c>
      <c r="V203" s="252">
        <f t="shared" si="175"/>
        <v>0</v>
      </c>
      <c r="W203" s="252" t="str">
        <f t="shared" si="176"/>
        <v/>
      </c>
      <c r="X203" s="252" t="str">
        <f t="shared" si="177"/>
        <v/>
      </c>
      <c r="Y203" s="252" t="str">
        <f t="shared" si="178"/>
        <v>0</v>
      </c>
      <c r="Z203" s="252" t="str">
        <f t="shared" si="179"/>
        <v/>
      </c>
      <c r="AA203" s="252" t="str">
        <f t="shared" si="180"/>
        <v/>
      </c>
      <c r="AB203" s="252" t="str">
        <f t="shared" si="181"/>
        <v/>
      </c>
      <c r="AC203" s="252" t="str">
        <f t="shared" si="182"/>
        <v>0</v>
      </c>
      <c r="AD203" s="252">
        <f t="shared" si="183"/>
        <v>0</v>
      </c>
      <c r="AE203" s="294" t="str">
        <f>IF(女子種目選択!E203="","",IF(女子種目選択!E203="コンバインドA","走高跳",IF(女子種目選択!E203="コンバインドB","ジャベリックボール投",女子種目選択!F203)))</f>
        <v/>
      </c>
      <c r="AG203" s="244"/>
      <c r="AH203" s="226" t="str">
        <f t="shared" si="184"/>
        <v/>
      </c>
      <c r="AI203" s="245"/>
      <c r="AJ203" s="228" t="str">
        <f t="shared" si="185"/>
        <v/>
      </c>
      <c r="AK203" s="246"/>
      <c r="AL203" s="242" t="str">
        <f t="shared" si="186"/>
        <v/>
      </c>
      <c r="AM203" s="242">
        <f t="shared" si="187"/>
        <v>0</v>
      </c>
      <c r="AN203" s="242" t="str">
        <f t="shared" si="188"/>
        <v/>
      </c>
      <c r="AO203" s="242">
        <f t="shared" si="189"/>
        <v>0</v>
      </c>
      <c r="AP203" s="242" t="str">
        <f t="shared" si="190"/>
        <v/>
      </c>
      <c r="AQ203" s="242" t="str">
        <f t="shared" si="191"/>
        <v/>
      </c>
      <c r="AR203" s="252" t="str">
        <f t="shared" si="192"/>
        <v>00</v>
      </c>
      <c r="AS203" s="252">
        <f t="shared" si="193"/>
        <v>0</v>
      </c>
      <c r="AT203" s="252">
        <f t="shared" si="194"/>
        <v>0</v>
      </c>
      <c r="AU203" s="252" t="str">
        <f t="shared" si="195"/>
        <v/>
      </c>
      <c r="AV203" s="252" t="str">
        <f t="shared" si="196"/>
        <v/>
      </c>
      <c r="AW203" s="252" t="str">
        <f t="shared" si="197"/>
        <v>0</v>
      </c>
      <c r="AX203" s="252" t="str">
        <f t="shared" si="198"/>
        <v/>
      </c>
      <c r="AY203" s="252" t="str">
        <f t="shared" si="199"/>
        <v/>
      </c>
      <c r="AZ203" s="252" t="str">
        <f t="shared" si="200"/>
        <v/>
      </c>
      <c r="BA203" s="252" t="str">
        <f t="shared" si="201"/>
        <v>0</v>
      </c>
      <c r="BB203" s="252">
        <f t="shared" si="202"/>
        <v>0</v>
      </c>
      <c r="BE203" s="225"/>
      <c r="BF203" s="226"/>
      <c r="BG203" s="315" t="str">
        <f t="shared" si="203"/>
        <v/>
      </c>
      <c r="BH203" s="314" t="str">
        <f t="shared" si="204"/>
        <v/>
      </c>
      <c r="BI203" s="313"/>
      <c r="BK203" s="302"/>
      <c r="BM203" s="302"/>
      <c r="BO203" s="302"/>
      <c r="BQ203" s="302"/>
    </row>
    <row r="204" spans="7:69">
      <c r="I204" s="255"/>
      <c r="J204" s="256" t="str">
        <f>IF(B204="","",IF(H204="","",IF(H204="p","点",IF(H204="t","分","m"))))</f>
        <v/>
      </c>
      <c r="K204" s="255"/>
      <c r="L204" s="256" t="str">
        <f>IF(B204="","",IF(H204="","",IF(H204="p","",IF(H204="t","秒","cm"))))</f>
        <v/>
      </c>
      <c r="M204" s="255"/>
      <c r="N204" s="242" t="str">
        <f t="shared" si="167"/>
        <v/>
      </c>
      <c r="O204" s="242">
        <f t="shared" si="168"/>
        <v>0</v>
      </c>
      <c r="P204" s="242" t="str">
        <f t="shared" si="169"/>
        <v/>
      </c>
      <c r="Q204" s="242">
        <f t="shared" si="170"/>
        <v>0</v>
      </c>
      <c r="R204" s="242" t="str">
        <f t="shared" si="171"/>
        <v/>
      </c>
      <c r="S204" s="242" t="str">
        <f t="shared" si="172"/>
        <v/>
      </c>
      <c r="T204" s="252" t="str">
        <f t="shared" si="173"/>
        <v>00</v>
      </c>
      <c r="U204" s="252">
        <f t="shared" si="174"/>
        <v>0</v>
      </c>
      <c r="V204" s="252">
        <f t="shared" si="175"/>
        <v>0</v>
      </c>
      <c r="W204" s="252" t="str">
        <f t="shared" si="176"/>
        <v/>
      </c>
      <c r="X204" s="252" t="str">
        <f t="shared" si="177"/>
        <v/>
      </c>
      <c r="Y204" s="252" t="str">
        <f t="shared" si="178"/>
        <v>0</v>
      </c>
      <c r="Z204" s="252" t="str">
        <f t="shared" si="179"/>
        <v/>
      </c>
      <c r="AA204" s="252" t="str">
        <f t="shared" si="180"/>
        <v/>
      </c>
      <c r="AB204" s="252" t="str">
        <f t="shared" si="181"/>
        <v/>
      </c>
      <c r="AC204" s="252" t="str">
        <f t="shared" si="182"/>
        <v>0</v>
      </c>
      <c r="AD204" s="252">
        <f t="shared" si="183"/>
        <v>0</v>
      </c>
      <c r="AG204" s="255"/>
      <c r="AH204" s="256" t="str">
        <f>IF(Z204="","",IF(AF204="","",IF(AF204="p","点",IF(AF204="t","分","m"))))</f>
        <v/>
      </c>
      <c r="AI204" s="255"/>
      <c r="AJ204" s="256" t="str">
        <f>IF(Z204="","",IF(AF204="","",IF(AF204="p","",IF(AF204="t","秒","cm"))))</f>
        <v/>
      </c>
      <c r="AK204" s="255"/>
      <c r="AL204" s="242" t="str">
        <f t="shared" si="186"/>
        <v/>
      </c>
      <c r="AM204" s="242">
        <f t="shared" si="187"/>
        <v>0</v>
      </c>
      <c r="AN204" s="242" t="str">
        <f t="shared" si="188"/>
        <v/>
      </c>
      <c r="AO204" s="242">
        <f t="shared" si="189"/>
        <v>0</v>
      </c>
      <c r="AP204" s="242" t="str">
        <f t="shared" si="190"/>
        <v/>
      </c>
      <c r="AQ204" s="242" t="str">
        <f t="shared" si="191"/>
        <v/>
      </c>
      <c r="AR204" s="252" t="str">
        <f t="shared" si="192"/>
        <v>00</v>
      </c>
      <c r="AS204" s="252">
        <f t="shared" si="193"/>
        <v>0</v>
      </c>
      <c r="AT204" s="252">
        <f t="shared" si="194"/>
        <v>0</v>
      </c>
      <c r="AU204" s="252" t="str">
        <f t="shared" si="195"/>
        <v/>
      </c>
      <c r="AV204" s="252" t="str">
        <f t="shared" si="196"/>
        <v/>
      </c>
      <c r="AW204" s="252" t="str">
        <f t="shared" si="197"/>
        <v>0</v>
      </c>
      <c r="AX204" s="252" t="str">
        <f t="shared" si="198"/>
        <v/>
      </c>
      <c r="AY204" s="252" t="str">
        <f t="shared" si="199"/>
        <v/>
      </c>
      <c r="AZ204" s="252" t="str">
        <f t="shared" si="200"/>
        <v/>
      </c>
      <c r="BA204" s="252" t="str">
        <f t="shared" si="201"/>
        <v>0</v>
      </c>
      <c r="BB204" s="252">
        <f t="shared" si="202"/>
        <v>0</v>
      </c>
      <c r="BE204" s="259"/>
      <c r="BF204" s="260"/>
      <c r="BG204" s="259"/>
      <c r="BI204" s="175"/>
      <c r="BK204" s="302"/>
    </row>
  </sheetData>
  <sheetProtection sheet="1" objects="1" scenarios="1" selectLockedCells="1"/>
  <mergeCells count="15">
    <mergeCell ref="BK3:BO3"/>
    <mergeCell ref="G2:M2"/>
    <mergeCell ref="AE2:AK2"/>
    <mergeCell ref="B1:E1"/>
    <mergeCell ref="DA3:DE3"/>
    <mergeCell ref="I3:M3"/>
    <mergeCell ref="AG3:AK3"/>
    <mergeCell ref="CC3:CG3"/>
    <mergeCell ref="B2:B3"/>
    <mergeCell ref="CA2:CG2"/>
    <mergeCell ref="CY2:DE2"/>
    <mergeCell ref="D2:F2"/>
    <mergeCell ref="I1:M1"/>
    <mergeCell ref="BC2:BG2"/>
    <mergeCell ref="BJ2:BO2"/>
  </mergeCells>
  <phoneticPr fontId="4"/>
  <conditionalFormatting sqref="D4:D104">
    <cfRule type="cellIs" dxfId="63" priority="51" operator="greaterThan">
      <formula>10000</formula>
    </cfRule>
  </conditionalFormatting>
  <conditionalFormatting sqref="I1">
    <cfRule type="cellIs" dxfId="62" priority="23" operator="equal">
      <formula>"「女子リレー入力」は入力済です"</formula>
    </cfRule>
    <cfRule type="cellIs" dxfId="61" priority="24" operator="equal">
      <formula>"「女子リレー入力」が不正です"</formula>
    </cfRule>
    <cfRule type="cellIs" dxfId="60" priority="25" operator="equal">
      <formula>"「女子リレー入力」が未入力です"</formula>
    </cfRule>
  </conditionalFormatting>
  <conditionalFormatting sqref="I4:I203">
    <cfRule type="expression" dxfId="59" priority="32">
      <formula>AND(J4="",I4&gt;0)</formula>
    </cfRule>
    <cfRule type="expression" dxfId="58" priority="33">
      <formula>J4=""</formula>
    </cfRule>
  </conditionalFormatting>
  <conditionalFormatting sqref="I3:M3">
    <cfRule type="cellIs" dxfId="57" priority="22" operator="equal">
      <formula>"下部大会決勝記録"</formula>
    </cfRule>
  </conditionalFormatting>
  <conditionalFormatting sqref="K4:K203">
    <cfRule type="expression" dxfId="56" priority="30">
      <formula>AND(L4="",K4&gt;0)</formula>
    </cfRule>
    <cfRule type="expression" dxfId="55" priority="31">
      <formula>L4=""</formula>
    </cfRule>
  </conditionalFormatting>
  <conditionalFormatting sqref="M4:M203">
    <cfRule type="expression" dxfId="54" priority="26">
      <formula>AND(L4="cm",M4&gt;0)</formula>
    </cfRule>
    <cfRule type="expression" dxfId="53" priority="28">
      <formula>AND(L4="",M4&gt;0)</formula>
    </cfRule>
    <cfRule type="expression" dxfId="52" priority="29">
      <formula>L4=""</formula>
    </cfRule>
    <cfRule type="expression" dxfId="51" priority="34">
      <formula>L4="cm"</formula>
    </cfRule>
  </conditionalFormatting>
  <conditionalFormatting sqref="M17">
    <cfRule type="expression" dxfId="50" priority="27">
      <formula>AND(L4="cm",M4&lt;0)</formula>
    </cfRule>
  </conditionalFormatting>
  <conditionalFormatting sqref="AG4:AG203">
    <cfRule type="expression" dxfId="49" priority="19">
      <formula>AND(AH4="",AG4&gt;0)</formula>
    </cfRule>
    <cfRule type="expression" dxfId="48" priority="20">
      <formula>AH4=""</formula>
    </cfRule>
  </conditionalFormatting>
  <conditionalFormatting sqref="AG3:AK3">
    <cfRule type="cellIs" dxfId="47" priority="11" operator="equal">
      <formula>"下部大会決勝記録"</formula>
    </cfRule>
  </conditionalFormatting>
  <conditionalFormatting sqref="AI4:AI203">
    <cfRule type="expression" dxfId="46" priority="17">
      <formula>AND(AJ4="",AI4&gt;0)</formula>
    </cfRule>
    <cfRule type="expression" dxfId="45" priority="18">
      <formula>AJ4=""</formula>
    </cfRule>
  </conditionalFormatting>
  <conditionalFormatting sqref="AK4:AK203">
    <cfRule type="expression" dxfId="44" priority="13">
      <formula>AND(AJ4="cm",AK4&gt;0)</formula>
    </cfRule>
    <cfRule type="expression" dxfId="43" priority="15">
      <formula>AND(AJ4="",AK4&gt;0)</formula>
    </cfRule>
    <cfRule type="expression" dxfId="42" priority="16">
      <formula>AJ4=""</formula>
    </cfRule>
    <cfRule type="expression" dxfId="41" priority="21">
      <formula>AJ4="cm"</formula>
    </cfRule>
  </conditionalFormatting>
  <conditionalFormatting sqref="AK17">
    <cfRule type="expression" dxfId="40" priority="14">
      <formula>AND(AJ4="cm",AK4&lt;0)</formula>
    </cfRule>
  </conditionalFormatting>
  <conditionalFormatting sqref="BE154:BE203">
    <cfRule type="expression" dxfId="39" priority="8">
      <formula>AND(BF154="",BE154&gt;0)</formula>
    </cfRule>
    <cfRule type="expression" dxfId="38" priority="9">
      <formula>BF154=""</formula>
    </cfRule>
  </conditionalFormatting>
  <conditionalFormatting sqref="BE3:BI3">
    <cfRule type="cellIs" dxfId="37" priority="1" operator="equal">
      <formula>"下部大会決勝記録"</formula>
    </cfRule>
  </conditionalFormatting>
  <conditionalFormatting sqref="BI4:BI203">
    <cfRule type="expression" dxfId="36" priority="2">
      <formula>AND(BH4="cm",BI4&gt;0)</formula>
    </cfRule>
    <cfRule type="expression" dxfId="35" priority="4">
      <formula>AND(BH4="",BI4&gt;0)</formula>
    </cfRule>
    <cfRule type="expression" dxfId="34" priority="5">
      <formula>BH4=""</formula>
    </cfRule>
    <cfRule type="expression" dxfId="33" priority="10">
      <formula>BH4="cm"</formula>
    </cfRule>
  </conditionalFormatting>
  <conditionalFormatting sqref="BI17">
    <cfRule type="expression" dxfId="32" priority="3">
      <formula>AND(BH4="cm",BI4&lt;0)</formula>
    </cfRule>
  </conditionalFormatting>
  <dataValidations count="3">
    <dataValidation type="custom" allowBlank="1" showInputMessage="1" showErrorMessage="1" errorTitle="入力不可" error="このセルには入力できません" sqref="I4:I203 AG4:AG203 BE4:BE203" xr:uid="{00000000-0002-0000-0A00-000000000000}">
      <formula1>AND(H4&lt;&gt;"",H4&lt;&gt;"t1")</formula1>
    </dataValidation>
    <dataValidation type="custom" allowBlank="1" showInputMessage="1" showErrorMessage="1" errorTitle="入力不可" error="このセルには入力できません" sqref="K4:K203 AI4:AI203 BG4:BG203" xr:uid="{00000000-0002-0000-0A00-000001000000}">
      <formula1>AND(H4&lt;&gt;"",H4&lt;&gt;"p")</formula1>
    </dataValidation>
    <dataValidation type="custom" allowBlank="1" showInputMessage="1" showErrorMessage="1" errorTitle="入力不可" error="このセルには入力できません" sqref="M4:M203 AK4:AK203 BI4:BI203" xr:uid="{00000000-0002-0000-0A00-000002000000}">
      <formula1>AND(H4&lt;&gt;"",H4&lt;&gt;"p",H4&lt;&gt;"m")</formula1>
    </dataValidation>
  </dataValidations>
  <pageMargins left="0.59055118110236227" right="0.39370078740157483" top="0.39370078740157483" bottom="0.39370078740157483" header="0.51181102362204722" footer="0.51181102362204722"/>
  <pageSetup paperSize="8" orientation="landscape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5" tint="0.59999389629810485"/>
  </sheetPr>
  <dimension ref="A1:BS65"/>
  <sheetViews>
    <sheetView showGridLines="0" showRowColHeaders="0" showZeros="0" topLeftCell="C1" workbookViewId="0">
      <pane ySplit="3" topLeftCell="A4" activePane="bottomLeft" state="frozen"/>
      <selection activeCell="C1" sqref="C1"/>
      <selection pane="bottomLeft" activeCell="H4" sqref="H4"/>
    </sheetView>
  </sheetViews>
  <sheetFormatPr defaultColWidth="12.625" defaultRowHeight="14.25"/>
  <cols>
    <col min="1" max="1" width="12.625" style="6" hidden="1" customWidth="1"/>
    <col min="2" max="2" width="4.75" style="29" hidden="1" customWidth="1"/>
    <col min="3" max="3" width="4.625" style="6" customWidth="1"/>
    <col min="4" max="4" width="19.125" style="68" customWidth="1"/>
    <col min="5" max="5" width="16.625" style="68" customWidth="1"/>
    <col min="6" max="6" width="4.75" style="29" customWidth="1"/>
    <col min="7" max="7" width="7.625" style="7" customWidth="1"/>
    <col min="8" max="8" width="16.625" style="7" customWidth="1"/>
    <col min="9" max="9" width="5" style="7" customWidth="1"/>
    <col min="10" max="10" width="2.625" style="43" hidden="1" customWidth="1"/>
    <col min="11" max="11" width="5.375" style="44" customWidth="1"/>
    <col min="12" max="12" width="3.5" style="43" customWidth="1"/>
    <col min="13" max="13" width="5.375" style="44" customWidth="1"/>
    <col min="14" max="14" width="3.5" style="43" customWidth="1"/>
    <col min="15" max="15" width="5.375" style="44" customWidth="1"/>
    <col min="16" max="19" width="5.375" style="29" hidden="1" customWidth="1"/>
    <col min="20" max="20" width="3.875" style="6" hidden="1" customWidth="1"/>
    <col min="21" max="21" width="5.625" style="270" hidden="1" customWidth="1"/>
    <col min="22" max="22" width="12.625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3" width="12.625" style="6" hidden="1" customWidth="1"/>
    <col min="34" max="40" width="12.625" style="69" hidden="1" customWidth="1"/>
    <col min="41" max="41" width="3.75" style="6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16384" width="12.625" style="6"/>
  </cols>
  <sheetData>
    <row r="1" spans="1:71" s="5" customFormat="1" ht="27" customHeight="1">
      <c r="B1" s="30"/>
      <c r="C1" s="558" t="s">
        <v>118</v>
      </c>
      <c r="D1" s="559"/>
      <c r="E1" s="554" t="str">
        <f>IF(O1=1,"男女混合リレーの場合は、何も入力しないでください","")</f>
        <v>男女混合リレーの場合は、何も入力しないでください</v>
      </c>
      <c r="F1" s="555"/>
      <c r="G1" s="8" t="str">
        <f>G3</f>
        <v>ナンバー</v>
      </c>
      <c r="H1" s="8" t="str">
        <f>H3</f>
        <v>氏名</v>
      </c>
      <c r="I1" s="8" t="str">
        <f>I3</f>
        <v>学年</v>
      </c>
      <c r="J1" s="41"/>
      <c r="K1" s="42"/>
      <c r="L1" s="41"/>
      <c r="M1" s="42"/>
      <c r="N1" s="41"/>
      <c r="O1" s="299">
        <f>'競技設定（大会別）'!B1</f>
        <v>1</v>
      </c>
      <c r="P1" s="30"/>
      <c r="Q1" s="30"/>
      <c r="R1" s="30"/>
      <c r="S1" s="30"/>
      <c r="U1" s="270"/>
      <c r="V1"/>
      <c r="AH1" s="69">
        <f>VLOOKUP(G4,リレ女,28,FALSE)</f>
        <v>1</v>
      </c>
      <c r="AI1" s="69"/>
      <c r="AJ1" s="69"/>
      <c r="AK1" s="69"/>
      <c r="AL1" s="69"/>
      <c r="AM1" s="69"/>
      <c r="AN1" s="69"/>
      <c r="AO1" s="69"/>
    </row>
    <row r="2" spans="1:71" s="69" customFormat="1" ht="30" customHeight="1">
      <c r="B2" s="74"/>
      <c r="C2" s="556" t="s">
        <v>130</v>
      </c>
      <c r="D2" s="536" t="s">
        <v>115</v>
      </c>
      <c r="E2" s="536" t="s">
        <v>114</v>
      </c>
      <c r="F2" s="516" t="s">
        <v>71</v>
      </c>
      <c r="G2" s="528" t="s">
        <v>86</v>
      </c>
      <c r="H2" s="529"/>
      <c r="I2" s="530"/>
      <c r="J2" s="531"/>
      <c r="K2" s="531"/>
      <c r="L2" s="531"/>
      <c r="M2" s="531"/>
      <c r="N2" s="531"/>
      <c r="O2" s="532"/>
      <c r="P2" s="74"/>
      <c r="Q2" s="74"/>
      <c r="R2" s="74"/>
      <c r="S2" s="74"/>
      <c r="U2" s="271"/>
    </row>
    <row r="3" spans="1:71" s="69" customFormat="1" ht="18" customHeight="1" thickBot="1">
      <c r="B3" s="70" t="s">
        <v>71</v>
      </c>
      <c r="C3" s="557"/>
      <c r="D3" s="538"/>
      <c r="E3" s="538"/>
      <c r="F3" s="518"/>
      <c r="G3" s="83" t="str">
        <f>IF(B4="",0,"ナンバー")</f>
        <v>ナンバー</v>
      </c>
      <c r="H3" s="84" t="str">
        <f>IF(B4="",0,"氏名")</f>
        <v>氏名</v>
      </c>
      <c r="I3" s="84" t="str">
        <f>IF(B4="",0,"学年")</f>
        <v>学年</v>
      </c>
      <c r="J3" s="85"/>
      <c r="K3" s="533" t="s">
        <v>72</v>
      </c>
      <c r="L3" s="534"/>
      <c r="M3" s="534"/>
      <c r="N3" s="534"/>
      <c r="O3" s="535"/>
      <c r="P3" s="86"/>
      <c r="Q3" s="86"/>
      <c r="R3" s="86"/>
      <c r="S3" s="86"/>
      <c r="U3" s="271"/>
      <c r="V3" s="87" t="s">
        <v>73</v>
      </c>
      <c r="AP3" s="69">
        <f>AI4</f>
        <v>625</v>
      </c>
      <c r="AQ3" s="69">
        <f>AJ4</f>
        <v>1</v>
      </c>
      <c r="AS3" s="69" t="e">
        <f>AI10</f>
        <v>#N/A</v>
      </c>
      <c r="AT3" s="69">
        <f>AJ10</f>
        <v>0</v>
      </c>
      <c r="AV3" s="69" t="e">
        <f>AI16</f>
        <v>#N/A</v>
      </c>
      <c r="AW3" s="69">
        <f>AJ16</f>
        <v>0</v>
      </c>
      <c r="AY3" s="69" t="e">
        <f>AI22</f>
        <v>#N/A</v>
      </c>
      <c r="AZ3" s="69">
        <f>AJ22</f>
        <v>0</v>
      </c>
      <c r="BB3" s="69" t="e">
        <f>AI28</f>
        <v>#N/A</v>
      </c>
      <c r="BC3" s="69">
        <f>AJ28</f>
        <v>0</v>
      </c>
      <c r="BE3" s="69" t="e">
        <f>AI34</f>
        <v>#N/A</v>
      </c>
      <c r="BF3" s="69">
        <f>AJ34</f>
        <v>0</v>
      </c>
      <c r="BH3" s="69" t="e">
        <f>AI40</f>
        <v>#N/A</v>
      </c>
      <c r="BI3" s="69">
        <f>AJ40</f>
        <v>0</v>
      </c>
      <c r="BK3" s="69" t="e">
        <f>AI46</f>
        <v>#N/A</v>
      </c>
      <c r="BL3" s="69">
        <f>AJ46</f>
        <v>0</v>
      </c>
      <c r="BN3" s="69" t="e">
        <f>AI52</f>
        <v>#N/A</v>
      </c>
      <c r="BO3" s="69">
        <f>AJ52</f>
        <v>0</v>
      </c>
      <c r="BQ3" s="69" t="e">
        <f>AI58</f>
        <v>#N/A</v>
      </c>
      <c r="BR3" s="69">
        <f>AJ58</f>
        <v>0</v>
      </c>
    </row>
    <row r="4" spans="1:71" s="69" customFormat="1" ht="15.95" customHeight="1">
      <c r="A4" s="69">
        <f>VLOOKUP(D4,コード４,2,FALSE)</f>
        <v>625</v>
      </c>
      <c r="B4" s="70">
        <v>1</v>
      </c>
      <c r="C4" s="540">
        <v>1</v>
      </c>
      <c r="D4" s="94" t="s">
        <v>333</v>
      </c>
      <c r="E4" s="273" t="s">
        <v>365</v>
      </c>
      <c r="F4" s="81">
        <f>IF(H4="","",1)</f>
        <v>1</v>
      </c>
      <c r="G4" s="82">
        <f t="shared" ref="G4:G35" si="0">IF(H4="","",VLOOKUP(H4,女リレー,13,FALSE))</f>
        <v>1457</v>
      </c>
      <c r="H4" s="93" t="s">
        <v>366</v>
      </c>
      <c r="I4" s="82">
        <f t="shared" ref="I4:I35" si="1">IF(H4="","",VLOOKUP(H4,女リレー,2,FALSE))</f>
        <v>5</v>
      </c>
      <c r="J4" s="234" t="str">
        <f>IF(D4="","",VLOOKUP(D4,コード４,3,FALSE))</f>
        <v>t2</v>
      </c>
      <c r="K4" s="263"/>
      <c r="L4" s="264" t="str">
        <f>IF($B4="","",IF(J4="","",IF(J4="p","点",IF(J4="t1","",IF(J4="t2","分","m")))))</f>
        <v>分</v>
      </c>
      <c r="M4" s="265"/>
      <c r="N4" s="264" t="str">
        <f>IF($B4="","",IF(J4="","",IF(J4="p","",IF(J4="t1","秒",IF(J4="t2","秒","cm")))))</f>
        <v>秒</v>
      </c>
      <c r="O4" s="266"/>
      <c r="P4" s="74">
        <f t="shared" ref="P4:P35" si="2">IF(B4="","",LEN(K4))</f>
        <v>0</v>
      </c>
      <c r="Q4" s="74">
        <f>IF(R4=1,CONCATENATE(V$3,K4),K4)</f>
        <v>0</v>
      </c>
      <c r="R4" s="74">
        <f t="shared" ref="R4:R35" si="3">IF(B4="","",LEN(M4))</f>
        <v>0</v>
      </c>
      <c r="S4" s="74">
        <f>IF(R4=1,CONCATENATE(V$3,M4),M4)</f>
        <v>0</v>
      </c>
      <c r="T4" s="74">
        <f t="shared" ref="T4:T35" si="4">IF(B4="","",LEN(O4))</f>
        <v>0</v>
      </c>
      <c r="U4" s="272">
        <f t="shared" ref="U4:U63" si="5">IF(B4="","",IF(J4="m","",IF(J4="p","",(IF(T4=1,O4*10,O4)))))</f>
        <v>0</v>
      </c>
      <c r="V4" s="69" t="str">
        <f>CONCATENATE(Q4,S4,U4)</f>
        <v>000</v>
      </c>
      <c r="W4" s="69">
        <f>V4*1</f>
        <v>0</v>
      </c>
      <c r="X4" s="69">
        <f>Q4*1</f>
        <v>0</v>
      </c>
      <c r="Y4" s="69" t="str">
        <f>IF(X4=0,"",X4)</f>
        <v/>
      </c>
      <c r="Z4" s="252" t="str">
        <f>IF(X4=0,"",IF(J4="t1",".",IF(J4="t2",".",IF(J4="p","点","m"))))</f>
        <v/>
      </c>
      <c r="AA4" s="69" t="str">
        <f>IF(S4="","",ASC(S4))</f>
        <v>0</v>
      </c>
      <c r="AB4" s="252" t="str">
        <f>IF(J4="t1",".",IF(J4="t2",".",""))</f>
        <v>.</v>
      </c>
      <c r="AC4" s="69" t="str">
        <f>IF(U4="","",ASC(U4))</f>
        <v>0</v>
      </c>
      <c r="AD4" s="69" t="str">
        <f>IF(Z4="m","",IF(X4=0,"","0"))</f>
        <v/>
      </c>
      <c r="AE4" s="69" t="str">
        <f t="shared" ref="AE4:AE63" si="6">IF(Z4="点",CONCATENATE(Y4,Z4),CONCATENATE(Y4,Z4,AA4,AB4,AC4,AD4))</f>
        <v>0.0</v>
      </c>
      <c r="AF4" s="69">
        <f>IF(X4=0,AE4*1,AE4)</f>
        <v>0</v>
      </c>
      <c r="AG4" s="69">
        <f>AF4</f>
        <v>0</v>
      </c>
      <c r="AH4" s="69">
        <v>1</v>
      </c>
      <c r="AI4" s="69">
        <f>VLOOKUP(D4,コード４,2,FALSE)</f>
        <v>625</v>
      </c>
      <c r="AJ4" s="69">
        <f>COUNTIF('tmp４'!C$203:C$602,AI4)</f>
        <v>1</v>
      </c>
      <c r="AK4" s="69">
        <v>1</v>
      </c>
      <c r="AL4" s="69" t="str">
        <f t="shared" ref="AL4:AL35" si="7">CONCATENATE(AI4,AK4)</f>
        <v>6251</v>
      </c>
      <c r="AM4" s="69">
        <f>AL4*1</f>
        <v>6251</v>
      </c>
      <c r="AN4" s="69" t="str">
        <f t="shared" ref="AN4:AN35" si="8">IF(AK4&gt;AJ4,"",VLOOKUP(AM4,範囲り女,3,FALSE))</f>
        <v>岩渕　文沙</v>
      </c>
      <c r="AO4" s="69">
        <v>1</v>
      </c>
      <c r="AP4" s="69">
        <v>1</v>
      </c>
      <c r="AQ4" s="69">
        <f>CONCATENATE(AP$3,AP4)*1</f>
        <v>6251</v>
      </c>
      <c r="AR4" s="69" t="str">
        <f t="shared" ref="AR4:AR35" si="9">IF(AP4&gt;AQ$3,"",VLOOKUP(AQ4,範囲り女,3,FALSE))</f>
        <v>岩渕　文沙</v>
      </c>
      <c r="AS4" s="69">
        <v>1</v>
      </c>
      <c r="AT4" s="69" t="e">
        <f>CONCATENATE(AS$3,AS4)*1</f>
        <v>#N/A</v>
      </c>
      <c r="AU4" s="69" t="str">
        <f t="shared" ref="AU4:AU35" si="10">IF(AS4&gt;AT$3,"",VLOOKUP(AT4,範囲り女,3,FALSE))</f>
        <v/>
      </c>
      <c r="AV4" s="69">
        <v>1</v>
      </c>
      <c r="AW4" s="69" t="e">
        <f>CONCATENATE(AV$3,AV4)*1</f>
        <v>#N/A</v>
      </c>
      <c r="AX4" s="69" t="str">
        <f t="shared" ref="AX4:AX35" si="11">IF(AV4&gt;AW$3,"",VLOOKUP(AW4,範囲り女,3,FALSE))</f>
        <v/>
      </c>
      <c r="AY4" s="69">
        <v>1</v>
      </c>
      <c r="AZ4" s="69" t="e">
        <f>CONCATENATE(AY$3,AY4)*1</f>
        <v>#N/A</v>
      </c>
      <c r="BA4" s="69" t="str">
        <f t="shared" ref="BA4:BA35" si="12">IF(AY4&gt;AZ$3,"",VLOOKUP(AZ4,範囲り女,3,FALSE))</f>
        <v/>
      </c>
      <c r="BB4" s="69">
        <v>1</v>
      </c>
      <c r="BC4" s="69" t="e">
        <f>CONCATENATE(BB$3,BB4)*1</f>
        <v>#N/A</v>
      </c>
      <c r="BD4" s="69" t="str">
        <f t="shared" ref="BD4:BD35" si="13">IF(BB4&gt;BC$3,"",VLOOKUP(BC4,範囲り女,3,FALSE))</f>
        <v/>
      </c>
      <c r="BE4" s="69">
        <v>1</v>
      </c>
      <c r="BF4" s="69" t="e">
        <f>CONCATENATE(BE$3,BE4)*1</f>
        <v>#N/A</v>
      </c>
      <c r="BG4" s="69" t="str">
        <f t="shared" ref="BG4:BG35" si="14">IF(BE4&gt;BF$3,"",VLOOKUP(BF4,範囲り女,3,FALSE))</f>
        <v/>
      </c>
      <c r="BH4" s="69">
        <v>1</v>
      </c>
      <c r="BI4" s="69" t="e">
        <f>CONCATENATE(BH$3,BH4)*1</f>
        <v>#N/A</v>
      </c>
      <c r="BJ4" s="69" t="str">
        <f t="shared" ref="BJ4:BJ35" si="15">IF(BH4&gt;BI$3,"",VLOOKUP(BI4,範囲り女,3,FALSE))</f>
        <v/>
      </c>
      <c r="BK4" s="69">
        <v>1</v>
      </c>
      <c r="BL4" s="69" t="e">
        <f>CONCATENATE(BK$3,BK4)*1</f>
        <v>#N/A</v>
      </c>
      <c r="BM4" s="69" t="str">
        <f t="shared" ref="BM4:BM35" si="16">IF(BK4&gt;BL$3,"",VLOOKUP(BL4,範囲り女,3,FALSE))</f>
        <v/>
      </c>
      <c r="BN4" s="69">
        <v>1</v>
      </c>
      <c r="BO4" s="69" t="e">
        <f>CONCATENATE(BN$3,BN4)*1</f>
        <v>#N/A</v>
      </c>
      <c r="BP4" s="69" t="str">
        <f t="shared" ref="BP4:BP35" si="17">IF(BN4&gt;BO$3,"",VLOOKUP(BO4,範囲り女,3,FALSE))</f>
        <v/>
      </c>
      <c r="BQ4" s="69">
        <v>1</v>
      </c>
      <c r="BR4" s="69" t="e">
        <f>CONCATENATE(BQ$3,BQ4)*1</f>
        <v>#N/A</v>
      </c>
      <c r="BS4" s="69" t="str">
        <f t="shared" ref="BS4:BS35" si="18">IF(BQ4&gt;BR$3,"",VLOOKUP(BR4,範囲り女,3,FALSE))</f>
        <v/>
      </c>
    </row>
    <row r="5" spans="1:71" s="69" customFormat="1">
      <c r="A5" s="69">
        <f>A4</f>
        <v>625</v>
      </c>
      <c r="B5" s="70">
        <v>2</v>
      </c>
      <c r="C5" s="541"/>
      <c r="D5" s="536"/>
      <c r="E5" s="536"/>
      <c r="F5" s="70" t="str">
        <f>IF(H5="","",2)</f>
        <v/>
      </c>
      <c r="G5" s="72" t="str">
        <f t="shared" si="0"/>
        <v/>
      </c>
      <c r="H5" s="91"/>
      <c r="I5" s="72" t="str">
        <f t="shared" si="1"/>
        <v/>
      </c>
      <c r="J5" s="519"/>
      <c r="K5" s="520"/>
      <c r="L5" s="520"/>
      <c r="M5" s="520"/>
      <c r="N5" s="520"/>
      <c r="O5" s="521"/>
      <c r="P5" s="74">
        <f t="shared" si="2"/>
        <v>0</v>
      </c>
      <c r="Q5" s="74">
        <f t="shared" ref="Q5:Q63" si="19">IF(R5=1,CONCATENATE(V$3,K5),K5)</f>
        <v>0</v>
      </c>
      <c r="R5" s="74">
        <f t="shared" si="3"/>
        <v>0</v>
      </c>
      <c r="S5" s="74">
        <f t="shared" ref="S5:S63" si="20">IF(R5=1,CONCATENATE(V$3,M5),M5)</f>
        <v>0</v>
      </c>
      <c r="T5" s="74">
        <f t="shared" si="4"/>
        <v>0</v>
      </c>
      <c r="U5" s="272">
        <f t="shared" si="5"/>
        <v>0</v>
      </c>
      <c r="V5" s="69" t="str">
        <f t="shared" ref="V5:V63" si="21">CONCATENATE(Q5,S5,U5)</f>
        <v>000</v>
      </c>
      <c r="W5" s="69">
        <f t="shared" ref="W5:W63" si="22">V5*1</f>
        <v>0</v>
      </c>
      <c r="X5" s="69">
        <f t="shared" ref="X5:X63" si="23">Q5*1</f>
        <v>0</v>
      </c>
      <c r="Y5" s="69" t="str">
        <f t="shared" ref="Y5:Y63" si="24">IF(X5=0,"",X5)</f>
        <v/>
      </c>
      <c r="Z5" s="252" t="str">
        <f t="shared" ref="Z5:Z64" si="25">IF(X5=0,"",IF(J5="t1",".",IF(J5="t2",".",IF(J5="p","点","m"))))</f>
        <v/>
      </c>
      <c r="AA5" s="69" t="str">
        <f t="shared" ref="AA5:AA63" si="26">IF(S5="","",ASC(S5))</f>
        <v>0</v>
      </c>
      <c r="AB5" s="252" t="str">
        <f t="shared" ref="AB5:AB64" si="27">IF(J5="t1",".",IF(J5="t2",".",""))</f>
        <v/>
      </c>
      <c r="AC5" s="69" t="str">
        <f t="shared" ref="AC5:AC63" si="28">IF(U5="","",ASC(U5))</f>
        <v>0</v>
      </c>
      <c r="AD5" s="69" t="str">
        <f t="shared" ref="AD5:AD63" si="29">IF(Z5="m","",IF(X5=0,"","0"))</f>
        <v/>
      </c>
      <c r="AE5" s="69" t="str">
        <f t="shared" si="6"/>
        <v>00</v>
      </c>
      <c r="AF5" s="69">
        <f t="shared" ref="AF5:AF63" si="30">IF(X5=0,AE5*1,AE5)</f>
        <v>0</v>
      </c>
      <c r="AG5" s="69">
        <f>AF10</f>
        <v>0</v>
      </c>
      <c r="AH5" s="69">
        <v>1</v>
      </c>
      <c r="AI5" s="69">
        <f t="shared" ref="AI5:AJ9" si="31">AI4</f>
        <v>625</v>
      </c>
      <c r="AJ5" s="69">
        <f t="shared" si="31"/>
        <v>1</v>
      </c>
      <c r="AK5" s="69">
        <v>2</v>
      </c>
      <c r="AL5" s="69" t="str">
        <f t="shared" si="7"/>
        <v>6252</v>
      </c>
      <c r="AM5" s="69">
        <f t="shared" ref="AM5:AM63" si="32">AL5*1</f>
        <v>6252</v>
      </c>
      <c r="AN5" s="69" t="str">
        <f t="shared" si="8"/>
        <v/>
      </c>
      <c r="AO5" s="69">
        <v>2</v>
      </c>
      <c r="AP5" s="69">
        <v>2</v>
      </c>
      <c r="AQ5" s="69">
        <f t="shared" ref="AQ5:AQ63" si="33">CONCATENATE(AP$3,AP5)*1</f>
        <v>6252</v>
      </c>
      <c r="AR5" s="69" t="str">
        <f t="shared" si="9"/>
        <v/>
      </c>
      <c r="AS5" s="69">
        <v>2</v>
      </c>
      <c r="AT5" s="69" t="e">
        <f t="shared" ref="AT5:AT63" si="34">CONCATENATE(AS$3,AS5)*1</f>
        <v>#N/A</v>
      </c>
      <c r="AU5" s="69" t="str">
        <f t="shared" si="10"/>
        <v/>
      </c>
      <c r="AV5" s="69">
        <v>2</v>
      </c>
      <c r="AW5" s="69" t="e">
        <f t="shared" ref="AW5:AW63" si="35">CONCATENATE(AV$3,AV5)*1</f>
        <v>#N/A</v>
      </c>
      <c r="AX5" s="69" t="str">
        <f t="shared" si="11"/>
        <v/>
      </c>
      <c r="AY5" s="69">
        <v>2</v>
      </c>
      <c r="AZ5" s="69" t="e">
        <f t="shared" ref="AZ5:AZ63" si="36">CONCATENATE(AY$3,AY5)*1</f>
        <v>#N/A</v>
      </c>
      <c r="BA5" s="69" t="str">
        <f t="shared" si="12"/>
        <v/>
      </c>
      <c r="BB5" s="69">
        <v>2</v>
      </c>
      <c r="BC5" s="69" t="e">
        <f t="shared" ref="BC5:BC63" si="37">CONCATENATE(BB$3,BB5)*1</f>
        <v>#N/A</v>
      </c>
      <c r="BD5" s="69" t="str">
        <f t="shared" si="13"/>
        <v/>
      </c>
      <c r="BE5" s="69">
        <v>2</v>
      </c>
      <c r="BF5" s="69" t="e">
        <f t="shared" ref="BF5:BF63" si="38">CONCATENATE(BE$3,BE5)*1</f>
        <v>#N/A</v>
      </c>
      <c r="BG5" s="69" t="str">
        <f t="shared" si="14"/>
        <v/>
      </c>
      <c r="BH5" s="69">
        <v>2</v>
      </c>
      <c r="BI5" s="69" t="e">
        <f t="shared" ref="BI5:BI63" si="39">CONCATENATE(BH$3,BH5)*1</f>
        <v>#N/A</v>
      </c>
      <c r="BJ5" s="69" t="str">
        <f t="shared" si="15"/>
        <v/>
      </c>
      <c r="BK5" s="69">
        <v>2</v>
      </c>
      <c r="BL5" s="69" t="e">
        <f t="shared" ref="BL5:BL63" si="40">CONCATENATE(BK$3,BK5)*1</f>
        <v>#N/A</v>
      </c>
      <c r="BM5" s="69" t="str">
        <f t="shared" si="16"/>
        <v/>
      </c>
      <c r="BN5" s="69">
        <v>2</v>
      </c>
      <c r="BO5" s="69" t="e">
        <f t="shared" ref="BO5:BO63" si="41">CONCATENATE(BN$3,BN5)*1</f>
        <v>#N/A</v>
      </c>
      <c r="BP5" s="69" t="str">
        <f t="shared" si="17"/>
        <v/>
      </c>
      <c r="BQ5" s="69">
        <v>2</v>
      </c>
      <c r="BR5" s="69" t="e">
        <f t="shared" ref="BR5:BR63" si="42">CONCATENATE(BQ$3,BQ5)*1</f>
        <v>#N/A</v>
      </c>
      <c r="BS5" s="69" t="str">
        <f t="shared" si="18"/>
        <v/>
      </c>
    </row>
    <row r="6" spans="1:71" s="69" customFormat="1">
      <c r="A6" s="69">
        <f>A5</f>
        <v>625</v>
      </c>
      <c r="B6" s="70">
        <v>3</v>
      </c>
      <c r="C6" s="541"/>
      <c r="D6" s="537"/>
      <c r="E6" s="537"/>
      <c r="F6" s="70" t="str">
        <f>IF(H6="","",3)</f>
        <v/>
      </c>
      <c r="G6" s="72" t="str">
        <f t="shared" si="0"/>
        <v/>
      </c>
      <c r="H6" s="91"/>
      <c r="I6" s="72" t="str">
        <f t="shared" si="1"/>
        <v/>
      </c>
      <c r="J6" s="522"/>
      <c r="K6" s="523"/>
      <c r="L6" s="523"/>
      <c r="M6" s="523"/>
      <c r="N6" s="523"/>
      <c r="O6" s="524"/>
      <c r="P6" s="74">
        <f t="shared" si="2"/>
        <v>0</v>
      </c>
      <c r="Q6" s="74">
        <f t="shared" si="19"/>
        <v>0</v>
      </c>
      <c r="R6" s="74">
        <f t="shared" si="3"/>
        <v>0</v>
      </c>
      <c r="S6" s="74">
        <f t="shared" si="20"/>
        <v>0</v>
      </c>
      <c r="T6" s="74">
        <f t="shared" si="4"/>
        <v>0</v>
      </c>
      <c r="U6" s="272">
        <f t="shared" si="5"/>
        <v>0</v>
      </c>
      <c r="V6" s="69" t="str">
        <f t="shared" si="21"/>
        <v>000</v>
      </c>
      <c r="W6" s="69">
        <f t="shared" si="22"/>
        <v>0</v>
      </c>
      <c r="X6" s="69">
        <f t="shared" si="23"/>
        <v>0</v>
      </c>
      <c r="Y6" s="69" t="str">
        <f t="shared" si="24"/>
        <v/>
      </c>
      <c r="Z6" s="252" t="str">
        <f t="shared" si="25"/>
        <v/>
      </c>
      <c r="AA6" s="69" t="str">
        <f t="shared" si="26"/>
        <v>0</v>
      </c>
      <c r="AB6" s="252" t="str">
        <f t="shared" si="27"/>
        <v/>
      </c>
      <c r="AC6" s="69" t="str">
        <f t="shared" si="28"/>
        <v>0</v>
      </c>
      <c r="AD6" s="69" t="str">
        <f t="shared" si="29"/>
        <v/>
      </c>
      <c r="AE6" s="69" t="str">
        <f t="shared" si="6"/>
        <v>00</v>
      </c>
      <c r="AF6" s="69">
        <f t="shared" si="30"/>
        <v>0</v>
      </c>
      <c r="AG6" s="69">
        <f>AF16</f>
        <v>0</v>
      </c>
      <c r="AH6" s="69">
        <v>1</v>
      </c>
      <c r="AI6" s="69">
        <f t="shared" si="31"/>
        <v>625</v>
      </c>
      <c r="AJ6" s="69">
        <f t="shared" si="31"/>
        <v>1</v>
      </c>
      <c r="AK6" s="69">
        <v>3</v>
      </c>
      <c r="AL6" s="69" t="str">
        <f t="shared" si="7"/>
        <v>6253</v>
      </c>
      <c r="AM6" s="69">
        <f t="shared" si="32"/>
        <v>6253</v>
      </c>
      <c r="AN6" s="69" t="str">
        <f t="shared" si="8"/>
        <v/>
      </c>
      <c r="AO6" s="69">
        <v>3</v>
      </c>
      <c r="AP6" s="69">
        <v>3</v>
      </c>
      <c r="AQ6" s="69">
        <f t="shared" si="33"/>
        <v>6253</v>
      </c>
      <c r="AR6" s="69" t="str">
        <f t="shared" si="9"/>
        <v/>
      </c>
      <c r="AS6" s="69">
        <v>3</v>
      </c>
      <c r="AT6" s="69" t="e">
        <f t="shared" si="34"/>
        <v>#N/A</v>
      </c>
      <c r="AU6" s="69" t="str">
        <f t="shared" si="10"/>
        <v/>
      </c>
      <c r="AV6" s="69">
        <v>3</v>
      </c>
      <c r="AW6" s="69" t="e">
        <f t="shared" si="35"/>
        <v>#N/A</v>
      </c>
      <c r="AX6" s="69" t="str">
        <f t="shared" si="11"/>
        <v/>
      </c>
      <c r="AY6" s="69">
        <v>3</v>
      </c>
      <c r="AZ6" s="69" t="e">
        <f t="shared" si="36"/>
        <v>#N/A</v>
      </c>
      <c r="BA6" s="69" t="str">
        <f t="shared" si="12"/>
        <v/>
      </c>
      <c r="BB6" s="69">
        <v>3</v>
      </c>
      <c r="BC6" s="69" t="e">
        <f t="shared" si="37"/>
        <v>#N/A</v>
      </c>
      <c r="BD6" s="69" t="str">
        <f t="shared" si="13"/>
        <v/>
      </c>
      <c r="BE6" s="69">
        <v>3</v>
      </c>
      <c r="BF6" s="69" t="e">
        <f t="shared" si="38"/>
        <v>#N/A</v>
      </c>
      <c r="BG6" s="69" t="str">
        <f t="shared" si="14"/>
        <v/>
      </c>
      <c r="BH6" s="69">
        <v>3</v>
      </c>
      <c r="BI6" s="69" t="e">
        <f t="shared" si="39"/>
        <v>#N/A</v>
      </c>
      <c r="BJ6" s="69" t="str">
        <f t="shared" si="15"/>
        <v/>
      </c>
      <c r="BK6" s="69">
        <v>3</v>
      </c>
      <c r="BL6" s="69" t="e">
        <f t="shared" si="40"/>
        <v>#N/A</v>
      </c>
      <c r="BM6" s="69" t="str">
        <f t="shared" si="16"/>
        <v/>
      </c>
      <c r="BN6" s="69">
        <v>3</v>
      </c>
      <c r="BO6" s="69" t="e">
        <f t="shared" si="41"/>
        <v>#N/A</v>
      </c>
      <c r="BP6" s="69" t="str">
        <f t="shared" si="17"/>
        <v/>
      </c>
      <c r="BQ6" s="69">
        <v>3</v>
      </c>
      <c r="BR6" s="69" t="e">
        <f t="shared" si="42"/>
        <v>#N/A</v>
      </c>
      <c r="BS6" s="69" t="str">
        <f t="shared" si="18"/>
        <v/>
      </c>
    </row>
    <row r="7" spans="1:71" s="69" customFormat="1">
      <c r="A7" s="69">
        <f>A6</f>
        <v>625</v>
      </c>
      <c r="B7" s="70">
        <v>4</v>
      </c>
      <c r="C7" s="541"/>
      <c r="D7" s="537"/>
      <c r="E7" s="537"/>
      <c r="F7" s="70" t="str">
        <f>IF(H7="","",4)</f>
        <v/>
      </c>
      <c r="G7" s="72" t="str">
        <f t="shared" si="0"/>
        <v/>
      </c>
      <c r="H7" s="91"/>
      <c r="I7" s="72" t="str">
        <f t="shared" si="1"/>
        <v/>
      </c>
      <c r="J7" s="522"/>
      <c r="K7" s="523"/>
      <c r="L7" s="523"/>
      <c r="M7" s="523"/>
      <c r="N7" s="523"/>
      <c r="O7" s="524"/>
      <c r="P7" s="74">
        <f t="shared" si="2"/>
        <v>0</v>
      </c>
      <c r="Q7" s="74">
        <f t="shared" si="19"/>
        <v>0</v>
      </c>
      <c r="R7" s="74">
        <f t="shared" si="3"/>
        <v>0</v>
      </c>
      <c r="S7" s="74">
        <f t="shared" si="20"/>
        <v>0</v>
      </c>
      <c r="T7" s="74">
        <f t="shared" si="4"/>
        <v>0</v>
      </c>
      <c r="U7" s="272">
        <f t="shared" si="5"/>
        <v>0</v>
      </c>
      <c r="V7" s="69" t="str">
        <f t="shared" si="21"/>
        <v>000</v>
      </c>
      <c r="W7" s="69">
        <f t="shared" si="22"/>
        <v>0</v>
      </c>
      <c r="X7" s="69">
        <f t="shared" si="23"/>
        <v>0</v>
      </c>
      <c r="Y7" s="69" t="str">
        <f t="shared" si="24"/>
        <v/>
      </c>
      <c r="Z7" s="252" t="str">
        <f t="shared" si="25"/>
        <v/>
      </c>
      <c r="AA7" s="69" t="str">
        <f t="shared" si="26"/>
        <v>0</v>
      </c>
      <c r="AB7" s="252" t="str">
        <f t="shared" si="27"/>
        <v/>
      </c>
      <c r="AC7" s="69" t="str">
        <f t="shared" si="28"/>
        <v>0</v>
      </c>
      <c r="AD7" s="69" t="str">
        <f t="shared" si="29"/>
        <v/>
      </c>
      <c r="AE7" s="69" t="str">
        <f t="shared" si="6"/>
        <v>00</v>
      </c>
      <c r="AF7" s="69">
        <f t="shared" si="30"/>
        <v>0</v>
      </c>
      <c r="AG7" s="69">
        <f>AF22</f>
        <v>0</v>
      </c>
      <c r="AH7" s="69">
        <v>1</v>
      </c>
      <c r="AI7" s="69">
        <f t="shared" si="31"/>
        <v>625</v>
      </c>
      <c r="AJ7" s="69">
        <f t="shared" si="31"/>
        <v>1</v>
      </c>
      <c r="AK7" s="69">
        <v>4</v>
      </c>
      <c r="AL7" s="69" t="str">
        <f t="shared" si="7"/>
        <v>6254</v>
      </c>
      <c r="AM7" s="69">
        <f t="shared" si="32"/>
        <v>6254</v>
      </c>
      <c r="AN7" s="69" t="str">
        <f t="shared" si="8"/>
        <v/>
      </c>
      <c r="AO7" s="69">
        <v>4</v>
      </c>
      <c r="AP7" s="69">
        <v>4</v>
      </c>
      <c r="AQ7" s="69">
        <f t="shared" si="33"/>
        <v>6254</v>
      </c>
      <c r="AR7" s="69" t="str">
        <f t="shared" si="9"/>
        <v/>
      </c>
      <c r="AS7" s="69">
        <v>4</v>
      </c>
      <c r="AT7" s="69" t="e">
        <f t="shared" si="34"/>
        <v>#N/A</v>
      </c>
      <c r="AU7" s="69" t="str">
        <f t="shared" si="10"/>
        <v/>
      </c>
      <c r="AV7" s="69">
        <v>4</v>
      </c>
      <c r="AW7" s="69" t="e">
        <f t="shared" si="35"/>
        <v>#N/A</v>
      </c>
      <c r="AX7" s="69" t="str">
        <f t="shared" si="11"/>
        <v/>
      </c>
      <c r="AY7" s="69">
        <v>4</v>
      </c>
      <c r="AZ7" s="69" t="e">
        <f t="shared" si="36"/>
        <v>#N/A</v>
      </c>
      <c r="BA7" s="69" t="str">
        <f t="shared" si="12"/>
        <v/>
      </c>
      <c r="BB7" s="69">
        <v>4</v>
      </c>
      <c r="BC7" s="69" t="e">
        <f t="shared" si="37"/>
        <v>#N/A</v>
      </c>
      <c r="BD7" s="69" t="str">
        <f t="shared" si="13"/>
        <v/>
      </c>
      <c r="BE7" s="69">
        <v>4</v>
      </c>
      <c r="BF7" s="69" t="e">
        <f t="shared" si="38"/>
        <v>#N/A</v>
      </c>
      <c r="BG7" s="69" t="str">
        <f t="shared" si="14"/>
        <v/>
      </c>
      <c r="BH7" s="69">
        <v>4</v>
      </c>
      <c r="BI7" s="69" t="e">
        <f t="shared" si="39"/>
        <v>#N/A</v>
      </c>
      <c r="BJ7" s="69" t="str">
        <f t="shared" si="15"/>
        <v/>
      </c>
      <c r="BK7" s="69">
        <v>4</v>
      </c>
      <c r="BL7" s="69" t="e">
        <f t="shared" si="40"/>
        <v>#N/A</v>
      </c>
      <c r="BM7" s="69" t="str">
        <f t="shared" si="16"/>
        <v/>
      </c>
      <c r="BN7" s="69">
        <v>4</v>
      </c>
      <c r="BO7" s="69" t="e">
        <f t="shared" si="41"/>
        <v>#N/A</v>
      </c>
      <c r="BP7" s="69" t="str">
        <f t="shared" si="17"/>
        <v/>
      </c>
      <c r="BQ7" s="69">
        <v>4</v>
      </c>
      <c r="BR7" s="69" t="e">
        <f t="shared" si="42"/>
        <v>#N/A</v>
      </c>
      <c r="BS7" s="69" t="str">
        <f t="shared" si="18"/>
        <v/>
      </c>
    </row>
    <row r="8" spans="1:71" s="69" customFormat="1">
      <c r="A8" s="69">
        <f>A7</f>
        <v>625</v>
      </c>
      <c r="B8" s="70">
        <v>5</v>
      </c>
      <c r="C8" s="541"/>
      <c r="D8" s="537"/>
      <c r="E8" s="537"/>
      <c r="F8" s="70" t="str">
        <f>IF(H8="","",5)</f>
        <v/>
      </c>
      <c r="G8" s="72" t="str">
        <f t="shared" si="0"/>
        <v/>
      </c>
      <c r="H8" s="91"/>
      <c r="I8" s="72" t="str">
        <f t="shared" si="1"/>
        <v/>
      </c>
      <c r="J8" s="522"/>
      <c r="K8" s="523"/>
      <c r="L8" s="523"/>
      <c r="M8" s="523"/>
      <c r="N8" s="523"/>
      <c r="O8" s="524"/>
      <c r="P8" s="74">
        <f t="shared" si="2"/>
        <v>0</v>
      </c>
      <c r="Q8" s="74">
        <f t="shared" si="19"/>
        <v>0</v>
      </c>
      <c r="R8" s="74">
        <f t="shared" si="3"/>
        <v>0</v>
      </c>
      <c r="S8" s="74">
        <f t="shared" si="20"/>
        <v>0</v>
      </c>
      <c r="T8" s="74">
        <f t="shared" si="4"/>
        <v>0</v>
      </c>
      <c r="U8" s="272">
        <f t="shared" si="5"/>
        <v>0</v>
      </c>
      <c r="V8" s="69" t="str">
        <f t="shared" si="21"/>
        <v>000</v>
      </c>
      <c r="W8" s="69">
        <f t="shared" si="22"/>
        <v>0</v>
      </c>
      <c r="X8" s="69">
        <f t="shared" si="23"/>
        <v>0</v>
      </c>
      <c r="Y8" s="69" t="str">
        <f t="shared" si="24"/>
        <v/>
      </c>
      <c r="Z8" s="252" t="str">
        <f t="shared" si="25"/>
        <v/>
      </c>
      <c r="AA8" s="69" t="str">
        <f t="shared" si="26"/>
        <v>0</v>
      </c>
      <c r="AB8" s="252" t="str">
        <f t="shared" si="27"/>
        <v/>
      </c>
      <c r="AC8" s="69" t="str">
        <f t="shared" si="28"/>
        <v>0</v>
      </c>
      <c r="AD8" s="69" t="str">
        <f t="shared" si="29"/>
        <v/>
      </c>
      <c r="AE8" s="69" t="str">
        <f t="shared" si="6"/>
        <v>00</v>
      </c>
      <c r="AF8" s="69">
        <f t="shared" si="30"/>
        <v>0</v>
      </c>
      <c r="AG8" s="69">
        <f>AF28</f>
        <v>0</v>
      </c>
      <c r="AH8" s="69">
        <v>1</v>
      </c>
      <c r="AI8" s="69">
        <f t="shared" si="31"/>
        <v>625</v>
      </c>
      <c r="AJ8" s="69">
        <f t="shared" si="31"/>
        <v>1</v>
      </c>
      <c r="AK8" s="69">
        <v>5</v>
      </c>
      <c r="AL8" s="69" t="str">
        <f t="shared" si="7"/>
        <v>6255</v>
      </c>
      <c r="AM8" s="69">
        <f t="shared" si="32"/>
        <v>6255</v>
      </c>
      <c r="AN8" s="69" t="str">
        <f t="shared" si="8"/>
        <v/>
      </c>
      <c r="AO8" s="69">
        <v>5</v>
      </c>
      <c r="AP8" s="69">
        <v>5</v>
      </c>
      <c r="AQ8" s="69">
        <f t="shared" si="33"/>
        <v>6255</v>
      </c>
      <c r="AR8" s="69" t="str">
        <f t="shared" si="9"/>
        <v/>
      </c>
      <c r="AS8" s="69">
        <v>5</v>
      </c>
      <c r="AT8" s="69" t="e">
        <f t="shared" si="34"/>
        <v>#N/A</v>
      </c>
      <c r="AU8" s="69" t="str">
        <f t="shared" si="10"/>
        <v/>
      </c>
      <c r="AV8" s="69">
        <v>5</v>
      </c>
      <c r="AW8" s="69" t="e">
        <f t="shared" si="35"/>
        <v>#N/A</v>
      </c>
      <c r="AX8" s="69" t="str">
        <f t="shared" si="11"/>
        <v/>
      </c>
      <c r="AY8" s="69">
        <v>5</v>
      </c>
      <c r="AZ8" s="69" t="e">
        <f t="shared" si="36"/>
        <v>#N/A</v>
      </c>
      <c r="BA8" s="69" t="str">
        <f t="shared" si="12"/>
        <v/>
      </c>
      <c r="BB8" s="69">
        <v>5</v>
      </c>
      <c r="BC8" s="69" t="e">
        <f t="shared" si="37"/>
        <v>#N/A</v>
      </c>
      <c r="BD8" s="69" t="str">
        <f t="shared" si="13"/>
        <v/>
      </c>
      <c r="BE8" s="69">
        <v>5</v>
      </c>
      <c r="BF8" s="69" t="e">
        <f t="shared" si="38"/>
        <v>#N/A</v>
      </c>
      <c r="BG8" s="69" t="str">
        <f t="shared" si="14"/>
        <v/>
      </c>
      <c r="BH8" s="69">
        <v>5</v>
      </c>
      <c r="BI8" s="69" t="e">
        <f t="shared" si="39"/>
        <v>#N/A</v>
      </c>
      <c r="BJ8" s="69" t="str">
        <f t="shared" si="15"/>
        <v/>
      </c>
      <c r="BK8" s="69">
        <v>5</v>
      </c>
      <c r="BL8" s="69" t="e">
        <f t="shared" si="40"/>
        <v>#N/A</v>
      </c>
      <c r="BM8" s="69" t="str">
        <f t="shared" si="16"/>
        <v/>
      </c>
      <c r="BN8" s="69">
        <v>5</v>
      </c>
      <c r="BO8" s="69" t="e">
        <f t="shared" si="41"/>
        <v>#N/A</v>
      </c>
      <c r="BP8" s="69" t="str">
        <f t="shared" si="17"/>
        <v/>
      </c>
      <c r="BQ8" s="69">
        <v>5</v>
      </c>
      <c r="BR8" s="69" t="e">
        <f t="shared" si="42"/>
        <v>#N/A</v>
      </c>
      <c r="BS8" s="69" t="str">
        <f t="shared" si="18"/>
        <v/>
      </c>
    </row>
    <row r="9" spans="1:71" s="69" customFormat="1" ht="15" thickBot="1">
      <c r="A9" s="69">
        <f>A8</f>
        <v>625</v>
      </c>
      <c r="B9" s="70">
        <v>6</v>
      </c>
      <c r="C9" s="542"/>
      <c r="D9" s="538"/>
      <c r="E9" s="538"/>
      <c r="F9" s="75" t="str">
        <f>IF(H9="","",6)</f>
        <v/>
      </c>
      <c r="G9" s="76" t="str">
        <f t="shared" si="0"/>
        <v/>
      </c>
      <c r="H9" s="92"/>
      <c r="I9" s="76" t="str">
        <f t="shared" si="1"/>
        <v/>
      </c>
      <c r="J9" s="525"/>
      <c r="K9" s="526"/>
      <c r="L9" s="526"/>
      <c r="M9" s="526"/>
      <c r="N9" s="526"/>
      <c r="O9" s="527"/>
      <c r="P9" s="74">
        <f t="shared" si="2"/>
        <v>0</v>
      </c>
      <c r="Q9" s="74">
        <f t="shared" si="19"/>
        <v>0</v>
      </c>
      <c r="R9" s="74">
        <f t="shared" si="3"/>
        <v>0</v>
      </c>
      <c r="S9" s="74">
        <f t="shared" si="20"/>
        <v>0</v>
      </c>
      <c r="T9" s="74">
        <f t="shared" si="4"/>
        <v>0</v>
      </c>
      <c r="U9" s="272">
        <f t="shared" si="5"/>
        <v>0</v>
      </c>
      <c r="V9" s="69" t="str">
        <f t="shared" si="21"/>
        <v>000</v>
      </c>
      <c r="W9" s="69">
        <f t="shared" si="22"/>
        <v>0</v>
      </c>
      <c r="X9" s="69">
        <f t="shared" si="23"/>
        <v>0</v>
      </c>
      <c r="Y9" s="69" t="str">
        <f t="shared" si="24"/>
        <v/>
      </c>
      <c r="Z9" s="252" t="str">
        <f t="shared" si="25"/>
        <v/>
      </c>
      <c r="AA9" s="69" t="str">
        <f t="shared" si="26"/>
        <v>0</v>
      </c>
      <c r="AB9" s="252" t="str">
        <f t="shared" si="27"/>
        <v/>
      </c>
      <c r="AC9" s="69" t="str">
        <f t="shared" si="28"/>
        <v>0</v>
      </c>
      <c r="AD9" s="69" t="str">
        <f t="shared" si="29"/>
        <v/>
      </c>
      <c r="AE9" s="69" t="str">
        <f t="shared" si="6"/>
        <v>00</v>
      </c>
      <c r="AF9" s="69">
        <f t="shared" si="30"/>
        <v>0</v>
      </c>
      <c r="AG9" s="69">
        <f>AF34</f>
        <v>0</v>
      </c>
      <c r="AH9" s="69">
        <v>1</v>
      </c>
      <c r="AI9" s="69">
        <f t="shared" si="31"/>
        <v>625</v>
      </c>
      <c r="AJ9" s="69">
        <f t="shared" si="31"/>
        <v>1</v>
      </c>
      <c r="AK9" s="69">
        <v>6</v>
      </c>
      <c r="AL9" s="69" t="str">
        <f t="shared" si="7"/>
        <v>6256</v>
      </c>
      <c r="AM9" s="69">
        <f t="shared" si="32"/>
        <v>6256</v>
      </c>
      <c r="AN9" s="69" t="str">
        <f t="shared" si="8"/>
        <v/>
      </c>
      <c r="AO9" s="69">
        <v>6</v>
      </c>
      <c r="AP9" s="69">
        <v>6</v>
      </c>
      <c r="AQ9" s="69">
        <f t="shared" si="33"/>
        <v>6256</v>
      </c>
      <c r="AR9" s="69" t="str">
        <f t="shared" si="9"/>
        <v/>
      </c>
      <c r="AS9" s="69">
        <v>6</v>
      </c>
      <c r="AT9" s="69" t="e">
        <f t="shared" si="34"/>
        <v>#N/A</v>
      </c>
      <c r="AU9" s="69" t="str">
        <f t="shared" si="10"/>
        <v/>
      </c>
      <c r="AV9" s="69">
        <v>6</v>
      </c>
      <c r="AW9" s="69" t="e">
        <f t="shared" si="35"/>
        <v>#N/A</v>
      </c>
      <c r="AX9" s="69" t="str">
        <f t="shared" si="11"/>
        <v/>
      </c>
      <c r="AY9" s="69">
        <v>6</v>
      </c>
      <c r="AZ9" s="69" t="e">
        <f t="shared" si="36"/>
        <v>#N/A</v>
      </c>
      <c r="BA9" s="69" t="str">
        <f t="shared" si="12"/>
        <v/>
      </c>
      <c r="BB9" s="69">
        <v>6</v>
      </c>
      <c r="BC9" s="69" t="e">
        <f t="shared" si="37"/>
        <v>#N/A</v>
      </c>
      <c r="BD9" s="69" t="str">
        <f t="shared" si="13"/>
        <v/>
      </c>
      <c r="BE9" s="69">
        <v>6</v>
      </c>
      <c r="BF9" s="69" t="e">
        <f t="shared" si="38"/>
        <v>#N/A</v>
      </c>
      <c r="BG9" s="69" t="str">
        <f t="shared" si="14"/>
        <v/>
      </c>
      <c r="BH9" s="69">
        <v>6</v>
      </c>
      <c r="BI9" s="69" t="e">
        <f t="shared" si="39"/>
        <v>#N/A</v>
      </c>
      <c r="BJ9" s="69" t="str">
        <f t="shared" si="15"/>
        <v/>
      </c>
      <c r="BK9" s="69">
        <v>6</v>
      </c>
      <c r="BL9" s="69" t="e">
        <f t="shared" si="40"/>
        <v>#N/A</v>
      </c>
      <c r="BM9" s="69" t="str">
        <f t="shared" si="16"/>
        <v/>
      </c>
      <c r="BN9" s="69">
        <v>6</v>
      </c>
      <c r="BO9" s="69" t="e">
        <f t="shared" si="41"/>
        <v>#N/A</v>
      </c>
      <c r="BP9" s="69" t="str">
        <f t="shared" si="17"/>
        <v/>
      </c>
      <c r="BQ9" s="69">
        <v>6</v>
      </c>
      <c r="BR9" s="69" t="e">
        <f t="shared" si="42"/>
        <v>#N/A</v>
      </c>
      <c r="BS9" s="69" t="str">
        <f t="shared" si="18"/>
        <v/>
      </c>
    </row>
    <row r="10" spans="1:71" s="69" customFormat="1">
      <c r="A10" s="69" t="e">
        <f>VLOOKUP(D10,コード４,2,FALSE)</f>
        <v>#N/A</v>
      </c>
      <c r="B10" s="70">
        <v>1</v>
      </c>
      <c r="C10" s="543">
        <v>2</v>
      </c>
      <c r="D10" s="94"/>
      <c r="E10" s="90"/>
      <c r="F10" s="70" t="str">
        <f>IF(H10="","",1)</f>
        <v/>
      </c>
      <c r="G10" s="72" t="str">
        <f t="shared" si="0"/>
        <v/>
      </c>
      <c r="H10" s="93"/>
      <c r="I10" s="72" t="str">
        <f t="shared" si="1"/>
        <v/>
      </c>
      <c r="J10" s="235" t="str">
        <f>IF(D10="","",VLOOKUP(D10,コード４,3,FALSE))</f>
        <v/>
      </c>
      <c r="K10" s="267"/>
      <c r="L10" s="231" t="str">
        <f>IF($B10="","",IF(J10="","",IF(J10="p","点",IF(J10="t1","",IF(J10="t2","分","m")))))</f>
        <v/>
      </c>
      <c r="M10" s="268"/>
      <c r="N10" s="231" t="str">
        <f>IF($B10="","",IF(J10="","",IF(J10="p","",IF(J10="t1","秒",IF(J10="t2","秒","cm")))))</f>
        <v/>
      </c>
      <c r="O10" s="269"/>
      <c r="P10" s="74">
        <f t="shared" si="2"/>
        <v>0</v>
      </c>
      <c r="Q10" s="74">
        <f t="shared" si="19"/>
        <v>0</v>
      </c>
      <c r="R10" s="74">
        <f t="shared" si="3"/>
        <v>0</v>
      </c>
      <c r="S10" s="74">
        <f t="shared" si="20"/>
        <v>0</v>
      </c>
      <c r="T10" s="74">
        <f t="shared" si="4"/>
        <v>0</v>
      </c>
      <c r="U10" s="272">
        <f t="shared" si="5"/>
        <v>0</v>
      </c>
      <c r="V10" s="69" t="str">
        <f t="shared" si="21"/>
        <v>000</v>
      </c>
      <c r="W10" s="69">
        <f t="shared" si="22"/>
        <v>0</v>
      </c>
      <c r="X10" s="69">
        <f t="shared" si="23"/>
        <v>0</v>
      </c>
      <c r="Y10" s="69" t="str">
        <f t="shared" si="24"/>
        <v/>
      </c>
      <c r="Z10" s="252" t="str">
        <f t="shared" si="25"/>
        <v/>
      </c>
      <c r="AA10" s="69" t="str">
        <f t="shared" si="26"/>
        <v>0</v>
      </c>
      <c r="AB10" s="252" t="str">
        <f t="shared" si="27"/>
        <v/>
      </c>
      <c r="AC10" s="69" t="str">
        <f t="shared" si="28"/>
        <v>0</v>
      </c>
      <c r="AD10" s="69" t="str">
        <f t="shared" si="29"/>
        <v/>
      </c>
      <c r="AE10" s="69" t="str">
        <f t="shared" si="6"/>
        <v>00</v>
      </c>
      <c r="AF10" s="69">
        <f t="shared" si="30"/>
        <v>0</v>
      </c>
      <c r="AG10" s="69">
        <f>AF40</f>
        <v>0</v>
      </c>
      <c r="AH10" s="69">
        <v>2</v>
      </c>
      <c r="AI10" s="69" t="e">
        <f>VLOOKUP(D10,コード４,2,FALSE)</f>
        <v>#N/A</v>
      </c>
      <c r="AJ10" s="69">
        <f>COUNTIF('tmp４'!C$203:C$602,AI10)</f>
        <v>0</v>
      </c>
      <c r="AK10" s="69">
        <v>1</v>
      </c>
      <c r="AL10" s="69" t="e">
        <f t="shared" si="7"/>
        <v>#N/A</v>
      </c>
      <c r="AM10" s="69" t="e">
        <f>AL10*1</f>
        <v>#N/A</v>
      </c>
      <c r="AN10" s="69" t="str">
        <f t="shared" si="8"/>
        <v/>
      </c>
      <c r="AO10" s="69">
        <v>1</v>
      </c>
      <c r="AP10" s="69">
        <v>7</v>
      </c>
      <c r="AQ10" s="69">
        <f t="shared" si="33"/>
        <v>6257</v>
      </c>
      <c r="AR10" s="69" t="str">
        <f t="shared" si="9"/>
        <v/>
      </c>
      <c r="AS10" s="69">
        <v>7</v>
      </c>
      <c r="AT10" s="69" t="e">
        <f t="shared" si="34"/>
        <v>#N/A</v>
      </c>
      <c r="AU10" s="69" t="str">
        <f t="shared" si="10"/>
        <v/>
      </c>
      <c r="AV10" s="69">
        <v>7</v>
      </c>
      <c r="AW10" s="69" t="e">
        <f t="shared" si="35"/>
        <v>#N/A</v>
      </c>
      <c r="AX10" s="69" t="str">
        <f t="shared" si="11"/>
        <v/>
      </c>
      <c r="AY10" s="69">
        <v>7</v>
      </c>
      <c r="AZ10" s="69" t="e">
        <f t="shared" si="36"/>
        <v>#N/A</v>
      </c>
      <c r="BA10" s="69" t="str">
        <f t="shared" si="12"/>
        <v/>
      </c>
      <c r="BB10" s="69">
        <v>7</v>
      </c>
      <c r="BC10" s="69" t="e">
        <f t="shared" si="37"/>
        <v>#N/A</v>
      </c>
      <c r="BD10" s="69" t="str">
        <f t="shared" si="13"/>
        <v/>
      </c>
      <c r="BE10" s="69">
        <v>7</v>
      </c>
      <c r="BF10" s="69" t="e">
        <f t="shared" si="38"/>
        <v>#N/A</v>
      </c>
      <c r="BG10" s="69" t="str">
        <f t="shared" si="14"/>
        <v/>
      </c>
      <c r="BH10" s="69">
        <v>7</v>
      </c>
      <c r="BI10" s="69" t="e">
        <f t="shared" si="39"/>
        <v>#N/A</v>
      </c>
      <c r="BJ10" s="69" t="str">
        <f t="shared" si="15"/>
        <v/>
      </c>
      <c r="BK10" s="69">
        <v>7</v>
      </c>
      <c r="BL10" s="69" t="e">
        <f t="shared" si="40"/>
        <v>#N/A</v>
      </c>
      <c r="BM10" s="69" t="str">
        <f t="shared" si="16"/>
        <v/>
      </c>
      <c r="BN10" s="69">
        <v>7</v>
      </c>
      <c r="BO10" s="69" t="e">
        <f t="shared" si="41"/>
        <v>#N/A</v>
      </c>
      <c r="BP10" s="69" t="str">
        <f t="shared" si="17"/>
        <v/>
      </c>
      <c r="BQ10" s="69">
        <v>7</v>
      </c>
      <c r="BR10" s="69" t="e">
        <f t="shared" si="42"/>
        <v>#N/A</v>
      </c>
      <c r="BS10" s="69" t="str">
        <f t="shared" si="18"/>
        <v/>
      </c>
    </row>
    <row r="11" spans="1:71" s="69" customFormat="1">
      <c r="A11" s="69" t="e">
        <f>A10</f>
        <v>#N/A</v>
      </c>
      <c r="B11" s="70">
        <v>2</v>
      </c>
      <c r="C11" s="541"/>
      <c r="D11" s="536"/>
      <c r="E11" s="536"/>
      <c r="F11" s="70" t="str">
        <f>IF(H11="","",2)</f>
        <v/>
      </c>
      <c r="G11" s="72" t="str">
        <f t="shared" si="0"/>
        <v/>
      </c>
      <c r="H11" s="91"/>
      <c r="I11" s="72" t="str">
        <f t="shared" si="1"/>
        <v/>
      </c>
      <c r="J11" s="519"/>
      <c r="K11" s="520"/>
      <c r="L11" s="520"/>
      <c r="M11" s="520"/>
      <c r="N11" s="520"/>
      <c r="O11" s="521"/>
      <c r="P11" s="74">
        <f t="shared" si="2"/>
        <v>0</v>
      </c>
      <c r="Q11" s="74">
        <f t="shared" si="19"/>
        <v>0</v>
      </c>
      <c r="R11" s="74">
        <f t="shared" si="3"/>
        <v>0</v>
      </c>
      <c r="S11" s="74">
        <f t="shared" si="20"/>
        <v>0</v>
      </c>
      <c r="T11" s="74">
        <f t="shared" si="4"/>
        <v>0</v>
      </c>
      <c r="U11" s="272">
        <f t="shared" si="5"/>
        <v>0</v>
      </c>
      <c r="V11" s="69" t="str">
        <f t="shared" si="21"/>
        <v>000</v>
      </c>
      <c r="W11" s="69">
        <f t="shared" si="22"/>
        <v>0</v>
      </c>
      <c r="X11" s="69">
        <f t="shared" si="23"/>
        <v>0</v>
      </c>
      <c r="Y11" s="69" t="str">
        <f t="shared" si="24"/>
        <v/>
      </c>
      <c r="Z11" s="252" t="str">
        <f t="shared" si="25"/>
        <v/>
      </c>
      <c r="AA11" s="69" t="str">
        <f t="shared" si="26"/>
        <v>0</v>
      </c>
      <c r="AB11" s="252" t="str">
        <f t="shared" si="27"/>
        <v/>
      </c>
      <c r="AC11" s="69" t="str">
        <f t="shared" si="28"/>
        <v>0</v>
      </c>
      <c r="AD11" s="69" t="str">
        <f t="shared" si="29"/>
        <v/>
      </c>
      <c r="AE11" s="69" t="str">
        <f t="shared" si="6"/>
        <v>00</v>
      </c>
      <c r="AF11" s="69">
        <f t="shared" si="30"/>
        <v>0</v>
      </c>
      <c r="AG11" s="69">
        <f>AF46</f>
        <v>0</v>
      </c>
      <c r="AH11" s="69">
        <v>2</v>
      </c>
      <c r="AI11" s="69" t="e">
        <f t="shared" ref="AI11:AJ15" si="43">AI10</f>
        <v>#N/A</v>
      </c>
      <c r="AJ11" s="69">
        <f t="shared" si="43"/>
        <v>0</v>
      </c>
      <c r="AK11" s="69">
        <v>2</v>
      </c>
      <c r="AL11" s="69" t="e">
        <f t="shared" si="7"/>
        <v>#N/A</v>
      </c>
      <c r="AM11" s="69" t="e">
        <f t="shared" si="32"/>
        <v>#N/A</v>
      </c>
      <c r="AN11" s="69" t="str">
        <f t="shared" si="8"/>
        <v/>
      </c>
      <c r="AO11" s="69">
        <v>2</v>
      </c>
      <c r="AP11" s="69">
        <v>8</v>
      </c>
      <c r="AQ11" s="69">
        <f t="shared" si="33"/>
        <v>6258</v>
      </c>
      <c r="AR11" s="69" t="str">
        <f t="shared" si="9"/>
        <v/>
      </c>
      <c r="AS11" s="69">
        <v>8</v>
      </c>
      <c r="AT11" s="69" t="e">
        <f t="shared" si="34"/>
        <v>#N/A</v>
      </c>
      <c r="AU11" s="69" t="str">
        <f t="shared" si="10"/>
        <v/>
      </c>
      <c r="AV11" s="69">
        <v>8</v>
      </c>
      <c r="AW11" s="69" t="e">
        <f t="shared" si="35"/>
        <v>#N/A</v>
      </c>
      <c r="AX11" s="69" t="str">
        <f t="shared" si="11"/>
        <v/>
      </c>
      <c r="AY11" s="69">
        <v>8</v>
      </c>
      <c r="AZ11" s="69" t="e">
        <f t="shared" si="36"/>
        <v>#N/A</v>
      </c>
      <c r="BA11" s="69" t="str">
        <f t="shared" si="12"/>
        <v/>
      </c>
      <c r="BB11" s="69">
        <v>8</v>
      </c>
      <c r="BC11" s="69" t="e">
        <f t="shared" si="37"/>
        <v>#N/A</v>
      </c>
      <c r="BD11" s="69" t="str">
        <f t="shared" si="13"/>
        <v/>
      </c>
      <c r="BE11" s="69">
        <v>8</v>
      </c>
      <c r="BF11" s="69" t="e">
        <f t="shared" si="38"/>
        <v>#N/A</v>
      </c>
      <c r="BG11" s="69" t="str">
        <f t="shared" si="14"/>
        <v/>
      </c>
      <c r="BH11" s="69">
        <v>8</v>
      </c>
      <c r="BI11" s="69" t="e">
        <f t="shared" si="39"/>
        <v>#N/A</v>
      </c>
      <c r="BJ11" s="69" t="str">
        <f t="shared" si="15"/>
        <v/>
      </c>
      <c r="BK11" s="69">
        <v>8</v>
      </c>
      <c r="BL11" s="69" t="e">
        <f t="shared" si="40"/>
        <v>#N/A</v>
      </c>
      <c r="BM11" s="69" t="str">
        <f t="shared" si="16"/>
        <v/>
      </c>
      <c r="BN11" s="69">
        <v>8</v>
      </c>
      <c r="BO11" s="69" t="e">
        <f t="shared" si="41"/>
        <v>#N/A</v>
      </c>
      <c r="BP11" s="69" t="str">
        <f t="shared" si="17"/>
        <v/>
      </c>
      <c r="BQ11" s="69">
        <v>8</v>
      </c>
      <c r="BR11" s="69" t="e">
        <f t="shared" si="42"/>
        <v>#N/A</v>
      </c>
      <c r="BS11" s="69" t="str">
        <f t="shared" si="18"/>
        <v/>
      </c>
    </row>
    <row r="12" spans="1:71" s="69" customFormat="1">
      <c r="A12" s="69" t="e">
        <f>A11</f>
        <v>#N/A</v>
      </c>
      <c r="B12" s="70">
        <v>3</v>
      </c>
      <c r="C12" s="541"/>
      <c r="D12" s="537"/>
      <c r="E12" s="537"/>
      <c r="F12" s="70" t="str">
        <f>IF(H12="","",3)</f>
        <v/>
      </c>
      <c r="G12" s="72" t="str">
        <f t="shared" si="0"/>
        <v/>
      </c>
      <c r="H12" s="91"/>
      <c r="I12" s="72" t="str">
        <f t="shared" si="1"/>
        <v/>
      </c>
      <c r="J12" s="522"/>
      <c r="K12" s="523"/>
      <c r="L12" s="523"/>
      <c r="M12" s="523"/>
      <c r="N12" s="523"/>
      <c r="O12" s="524"/>
      <c r="P12" s="74">
        <f t="shared" si="2"/>
        <v>0</v>
      </c>
      <c r="Q12" s="74">
        <f t="shared" si="19"/>
        <v>0</v>
      </c>
      <c r="R12" s="74">
        <f t="shared" si="3"/>
        <v>0</v>
      </c>
      <c r="S12" s="74">
        <f t="shared" si="20"/>
        <v>0</v>
      </c>
      <c r="T12" s="74">
        <f t="shared" si="4"/>
        <v>0</v>
      </c>
      <c r="U12" s="272">
        <f t="shared" si="5"/>
        <v>0</v>
      </c>
      <c r="V12" s="69" t="str">
        <f t="shared" si="21"/>
        <v>000</v>
      </c>
      <c r="W12" s="69">
        <f t="shared" si="22"/>
        <v>0</v>
      </c>
      <c r="X12" s="69">
        <f t="shared" si="23"/>
        <v>0</v>
      </c>
      <c r="Y12" s="69" t="str">
        <f t="shared" si="24"/>
        <v/>
      </c>
      <c r="Z12" s="252" t="str">
        <f t="shared" si="25"/>
        <v/>
      </c>
      <c r="AA12" s="69" t="str">
        <f t="shared" si="26"/>
        <v>0</v>
      </c>
      <c r="AB12" s="252" t="str">
        <f t="shared" si="27"/>
        <v/>
      </c>
      <c r="AC12" s="69" t="str">
        <f t="shared" si="28"/>
        <v>0</v>
      </c>
      <c r="AD12" s="69" t="str">
        <f t="shared" si="29"/>
        <v/>
      </c>
      <c r="AE12" s="69" t="str">
        <f t="shared" si="6"/>
        <v>00</v>
      </c>
      <c r="AF12" s="69">
        <f t="shared" si="30"/>
        <v>0</v>
      </c>
      <c r="AG12" s="69">
        <f>AF52</f>
        <v>0</v>
      </c>
      <c r="AH12" s="69">
        <v>2</v>
      </c>
      <c r="AI12" s="69" t="e">
        <f t="shared" si="43"/>
        <v>#N/A</v>
      </c>
      <c r="AJ12" s="69">
        <f t="shared" si="43"/>
        <v>0</v>
      </c>
      <c r="AK12" s="69">
        <v>3</v>
      </c>
      <c r="AL12" s="69" t="e">
        <f t="shared" si="7"/>
        <v>#N/A</v>
      </c>
      <c r="AM12" s="69" t="e">
        <f t="shared" si="32"/>
        <v>#N/A</v>
      </c>
      <c r="AN12" s="69" t="str">
        <f t="shared" si="8"/>
        <v/>
      </c>
      <c r="AO12" s="69">
        <v>3</v>
      </c>
      <c r="AP12" s="69">
        <v>9</v>
      </c>
      <c r="AQ12" s="69">
        <f t="shared" si="33"/>
        <v>6259</v>
      </c>
      <c r="AR12" s="69" t="str">
        <f t="shared" si="9"/>
        <v/>
      </c>
      <c r="AS12" s="69">
        <v>9</v>
      </c>
      <c r="AT12" s="69" t="e">
        <f t="shared" si="34"/>
        <v>#N/A</v>
      </c>
      <c r="AU12" s="69" t="str">
        <f t="shared" si="10"/>
        <v/>
      </c>
      <c r="AV12" s="69">
        <v>9</v>
      </c>
      <c r="AW12" s="69" t="e">
        <f t="shared" si="35"/>
        <v>#N/A</v>
      </c>
      <c r="AX12" s="69" t="str">
        <f t="shared" si="11"/>
        <v/>
      </c>
      <c r="AY12" s="69">
        <v>9</v>
      </c>
      <c r="AZ12" s="69" t="e">
        <f t="shared" si="36"/>
        <v>#N/A</v>
      </c>
      <c r="BA12" s="69" t="str">
        <f t="shared" si="12"/>
        <v/>
      </c>
      <c r="BB12" s="69">
        <v>9</v>
      </c>
      <c r="BC12" s="69" t="e">
        <f t="shared" si="37"/>
        <v>#N/A</v>
      </c>
      <c r="BD12" s="69" t="str">
        <f t="shared" si="13"/>
        <v/>
      </c>
      <c r="BE12" s="69">
        <v>9</v>
      </c>
      <c r="BF12" s="69" t="e">
        <f t="shared" si="38"/>
        <v>#N/A</v>
      </c>
      <c r="BG12" s="69" t="str">
        <f t="shared" si="14"/>
        <v/>
      </c>
      <c r="BH12" s="69">
        <v>9</v>
      </c>
      <c r="BI12" s="69" t="e">
        <f t="shared" si="39"/>
        <v>#N/A</v>
      </c>
      <c r="BJ12" s="69" t="str">
        <f t="shared" si="15"/>
        <v/>
      </c>
      <c r="BK12" s="69">
        <v>9</v>
      </c>
      <c r="BL12" s="69" t="e">
        <f t="shared" si="40"/>
        <v>#N/A</v>
      </c>
      <c r="BM12" s="69" t="str">
        <f t="shared" si="16"/>
        <v/>
      </c>
      <c r="BN12" s="69">
        <v>9</v>
      </c>
      <c r="BO12" s="69" t="e">
        <f t="shared" si="41"/>
        <v>#N/A</v>
      </c>
      <c r="BP12" s="69" t="str">
        <f t="shared" si="17"/>
        <v/>
      </c>
      <c r="BQ12" s="69">
        <v>9</v>
      </c>
      <c r="BR12" s="69" t="e">
        <f t="shared" si="42"/>
        <v>#N/A</v>
      </c>
      <c r="BS12" s="69" t="str">
        <f t="shared" si="18"/>
        <v/>
      </c>
    </row>
    <row r="13" spans="1:71" s="69" customFormat="1">
      <c r="A13" s="69" t="e">
        <f>A12</f>
        <v>#N/A</v>
      </c>
      <c r="B13" s="70">
        <v>4</v>
      </c>
      <c r="C13" s="541"/>
      <c r="D13" s="537"/>
      <c r="E13" s="537"/>
      <c r="F13" s="70" t="str">
        <f>IF(H13="","",4)</f>
        <v/>
      </c>
      <c r="G13" s="72" t="str">
        <f t="shared" si="0"/>
        <v/>
      </c>
      <c r="H13" s="91"/>
      <c r="I13" s="72" t="str">
        <f t="shared" si="1"/>
        <v/>
      </c>
      <c r="J13" s="522"/>
      <c r="K13" s="523"/>
      <c r="L13" s="523"/>
      <c r="M13" s="523"/>
      <c r="N13" s="523"/>
      <c r="O13" s="524"/>
      <c r="P13" s="74">
        <f t="shared" si="2"/>
        <v>0</v>
      </c>
      <c r="Q13" s="74">
        <f t="shared" si="19"/>
        <v>0</v>
      </c>
      <c r="R13" s="74">
        <f t="shared" si="3"/>
        <v>0</v>
      </c>
      <c r="S13" s="74">
        <f t="shared" si="20"/>
        <v>0</v>
      </c>
      <c r="T13" s="74">
        <f t="shared" si="4"/>
        <v>0</v>
      </c>
      <c r="U13" s="272">
        <f t="shared" si="5"/>
        <v>0</v>
      </c>
      <c r="V13" s="69" t="str">
        <f t="shared" si="21"/>
        <v>000</v>
      </c>
      <c r="W13" s="69">
        <f t="shared" si="22"/>
        <v>0</v>
      </c>
      <c r="X13" s="69">
        <f t="shared" si="23"/>
        <v>0</v>
      </c>
      <c r="Y13" s="69" t="str">
        <f t="shared" si="24"/>
        <v/>
      </c>
      <c r="Z13" s="252" t="str">
        <f t="shared" si="25"/>
        <v/>
      </c>
      <c r="AA13" s="69" t="str">
        <f t="shared" si="26"/>
        <v>0</v>
      </c>
      <c r="AB13" s="252" t="str">
        <f t="shared" si="27"/>
        <v/>
      </c>
      <c r="AC13" s="69" t="str">
        <f t="shared" si="28"/>
        <v>0</v>
      </c>
      <c r="AD13" s="69" t="str">
        <f t="shared" si="29"/>
        <v/>
      </c>
      <c r="AE13" s="69" t="str">
        <f t="shared" si="6"/>
        <v>00</v>
      </c>
      <c r="AF13" s="69">
        <f t="shared" si="30"/>
        <v>0</v>
      </c>
      <c r="AG13" s="69">
        <f>AF58</f>
        <v>0</v>
      </c>
      <c r="AH13" s="69">
        <v>2</v>
      </c>
      <c r="AI13" s="69" t="e">
        <f t="shared" si="43"/>
        <v>#N/A</v>
      </c>
      <c r="AJ13" s="69">
        <f t="shared" si="43"/>
        <v>0</v>
      </c>
      <c r="AK13" s="69">
        <v>4</v>
      </c>
      <c r="AL13" s="69" t="e">
        <f t="shared" si="7"/>
        <v>#N/A</v>
      </c>
      <c r="AM13" s="69" t="e">
        <f t="shared" si="32"/>
        <v>#N/A</v>
      </c>
      <c r="AN13" s="69" t="str">
        <f t="shared" si="8"/>
        <v/>
      </c>
      <c r="AO13" s="69">
        <v>4</v>
      </c>
      <c r="AP13" s="69">
        <v>10</v>
      </c>
      <c r="AQ13" s="69">
        <f t="shared" si="33"/>
        <v>62510</v>
      </c>
      <c r="AR13" s="69" t="str">
        <f t="shared" si="9"/>
        <v/>
      </c>
      <c r="AS13" s="69">
        <v>10</v>
      </c>
      <c r="AT13" s="69" t="e">
        <f t="shared" si="34"/>
        <v>#N/A</v>
      </c>
      <c r="AU13" s="69" t="str">
        <f t="shared" si="10"/>
        <v/>
      </c>
      <c r="AV13" s="69">
        <v>10</v>
      </c>
      <c r="AW13" s="69" t="e">
        <f t="shared" si="35"/>
        <v>#N/A</v>
      </c>
      <c r="AX13" s="69" t="str">
        <f t="shared" si="11"/>
        <v/>
      </c>
      <c r="AY13" s="69">
        <v>10</v>
      </c>
      <c r="AZ13" s="69" t="e">
        <f t="shared" si="36"/>
        <v>#N/A</v>
      </c>
      <c r="BA13" s="69" t="str">
        <f t="shared" si="12"/>
        <v/>
      </c>
      <c r="BB13" s="69">
        <v>10</v>
      </c>
      <c r="BC13" s="69" t="e">
        <f t="shared" si="37"/>
        <v>#N/A</v>
      </c>
      <c r="BD13" s="69" t="str">
        <f t="shared" si="13"/>
        <v/>
      </c>
      <c r="BE13" s="69">
        <v>10</v>
      </c>
      <c r="BF13" s="69" t="e">
        <f t="shared" si="38"/>
        <v>#N/A</v>
      </c>
      <c r="BG13" s="69" t="str">
        <f t="shared" si="14"/>
        <v/>
      </c>
      <c r="BH13" s="69">
        <v>10</v>
      </c>
      <c r="BI13" s="69" t="e">
        <f t="shared" si="39"/>
        <v>#N/A</v>
      </c>
      <c r="BJ13" s="69" t="str">
        <f t="shared" si="15"/>
        <v/>
      </c>
      <c r="BK13" s="69">
        <v>10</v>
      </c>
      <c r="BL13" s="69" t="e">
        <f t="shared" si="40"/>
        <v>#N/A</v>
      </c>
      <c r="BM13" s="69" t="str">
        <f t="shared" si="16"/>
        <v/>
      </c>
      <c r="BN13" s="69">
        <v>10</v>
      </c>
      <c r="BO13" s="69" t="e">
        <f t="shared" si="41"/>
        <v>#N/A</v>
      </c>
      <c r="BP13" s="69" t="str">
        <f t="shared" si="17"/>
        <v/>
      </c>
      <c r="BQ13" s="69">
        <v>10</v>
      </c>
      <c r="BR13" s="69" t="e">
        <f t="shared" si="42"/>
        <v>#N/A</v>
      </c>
      <c r="BS13" s="69" t="str">
        <f t="shared" si="18"/>
        <v/>
      </c>
    </row>
    <row r="14" spans="1:71" s="69" customFormat="1">
      <c r="A14" s="69" t="e">
        <f>A13</f>
        <v>#N/A</v>
      </c>
      <c r="B14" s="70">
        <v>5</v>
      </c>
      <c r="C14" s="541"/>
      <c r="D14" s="537"/>
      <c r="E14" s="537"/>
      <c r="F14" s="70" t="str">
        <f>IF(H14="","",5)</f>
        <v/>
      </c>
      <c r="G14" s="72" t="str">
        <f t="shared" si="0"/>
        <v/>
      </c>
      <c r="H14" s="91"/>
      <c r="I14" s="72" t="str">
        <f t="shared" si="1"/>
        <v/>
      </c>
      <c r="J14" s="522"/>
      <c r="K14" s="523"/>
      <c r="L14" s="523"/>
      <c r="M14" s="523"/>
      <c r="N14" s="523"/>
      <c r="O14" s="524"/>
      <c r="P14" s="74">
        <f t="shared" si="2"/>
        <v>0</v>
      </c>
      <c r="Q14" s="74">
        <f t="shared" si="19"/>
        <v>0</v>
      </c>
      <c r="R14" s="74">
        <f t="shared" si="3"/>
        <v>0</v>
      </c>
      <c r="S14" s="74">
        <f t="shared" si="20"/>
        <v>0</v>
      </c>
      <c r="T14" s="74">
        <f t="shared" si="4"/>
        <v>0</v>
      </c>
      <c r="U14" s="272">
        <f t="shared" si="5"/>
        <v>0</v>
      </c>
      <c r="V14" s="69" t="str">
        <f t="shared" si="21"/>
        <v>000</v>
      </c>
      <c r="W14" s="69">
        <f t="shared" si="22"/>
        <v>0</v>
      </c>
      <c r="X14" s="69">
        <f t="shared" si="23"/>
        <v>0</v>
      </c>
      <c r="Y14" s="69" t="str">
        <f t="shared" si="24"/>
        <v/>
      </c>
      <c r="Z14" s="252" t="str">
        <f t="shared" si="25"/>
        <v/>
      </c>
      <c r="AA14" s="69" t="str">
        <f t="shared" si="26"/>
        <v>0</v>
      </c>
      <c r="AB14" s="252" t="str">
        <f t="shared" si="27"/>
        <v/>
      </c>
      <c r="AC14" s="69" t="str">
        <f t="shared" si="28"/>
        <v>0</v>
      </c>
      <c r="AD14" s="69" t="str">
        <f t="shared" si="29"/>
        <v/>
      </c>
      <c r="AE14" s="69" t="str">
        <f t="shared" si="6"/>
        <v>00</v>
      </c>
      <c r="AF14" s="69">
        <f t="shared" si="30"/>
        <v>0</v>
      </c>
      <c r="AH14" s="69">
        <v>2</v>
      </c>
      <c r="AI14" s="69" t="e">
        <f t="shared" si="43"/>
        <v>#N/A</v>
      </c>
      <c r="AJ14" s="69">
        <f t="shared" si="43"/>
        <v>0</v>
      </c>
      <c r="AK14" s="69">
        <v>5</v>
      </c>
      <c r="AL14" s="69" t="e">
        <f t="shared" si="7"/>
        <v>#N/A</v>
      </c>
      <c r="AM14" s="69" t="e">
        <f t="shared" si="32"/>
        <v>#N/A</v>
      </c>
      <c r="AN14" s="69" t="str">
        <f t="shared" si="8"/>
        <v/>
      </c>
      <c r="AO14" s="69">
        <v>5</v>
      </c>
      <c r="AP14" s="69">
        <v>11</v>
      </c>
      <c r="AQ14" s="69">
        <f t="shared" si="33"/>
        <v>62511</v>
      </c>
      <c r="AR14" s="69" t="str">
        <f t="shared" si="9"/>
        <v/>
      </c>
      <c r="AS14" s="69">
        <v>11</v>
      </c>
      <c r="AT14" s="69" t="e">
        <f t="shared" si="34"/>
        <v>#N/A</v>
      </c>
      <c r="AU14" s="69" t="str">
        <f t="shared" si="10"/>
        <v/>
      </c>
      <c r="AV14" s="69">
        <v>11</v>
      </c>
      <c r="AW14" s="69" t="e">
        <f t="shared" si="35"/>
        <v>#N/A</v>
      </c>
      <c r="AX14" s="69" t="str">
        <f t="shared" si="11"/>
        <v/>
      </c>
      <c r="AY14" s="69">
        <v>11</v>
      </c>
      <c r="AZ14" s="69" t="e">
        <f t="shared" si="36"/>
        <v>#N/A</v>
      </c>
      <c r="BA14" s="69" t="str">
        <f t="shared" si="12"/>
        <v/>
      </c>
      <c r="BB14" s="69">
        <v>11</v>
      </c>
      <c r="BC14" s="69" t="e">
        <f t="shared" si="37"/>
        <v>#N/A</v>
      </c>
      <c r="BD14" s="69" t="str">
        <f t="shared" si="13"/>
        <v/>
      </c>
      <c r="BE14" s="69">
        <v>11</v>
      </c>
      <c r="BF14" s="69" t="e">
        <f t="shared" si="38"/>
        <v>#N/A</v>
      </c>
      <c r="BG14" s="69" t="str">
        <f t="shared" si="14"/>
        <v/>
      </c>
      <c r="BH14" s="69">
        <v>11</v>
      </c>
      <c r="BI14" s="69" t="e">
        <f t="shared" si="39"/>
        <v>#N/A</v>
      </c>
      <c r="BJ14" s="69" t="str">
        <f t="shared" si="15"/>
        <v/>
      </c>
      <c r="BK14" s="69">
        <v>11</v>
      </c>
      <c r="BL14" s="69" t="e">
        <f t="shared" si="40"/>
        <v>#N/A</v>
      </c>
      <c r="BM14" s="69" t="str">
        <f t="shared" si="16"/>
        <v/>
      </c>
      <c r="BN14" s="69">
        <v>11</v>
      </c>
      <c r="BO14" s="69" t="e">
        <f t="shared" si="41"/>
        <v>#N/A</v>
      </c>
      <c r="BP14" s="69" t="str">
        <f t="shared" si="17"/>
        <v/>
      </c>
      <c r="BQ14" s="69">
        <v>11</v>
      </c>
      <c r="BR14" s="69" t="e">
        <f t="shared" si="42"/>
        <v>#N/A</v>
      </c>
      <c r="BS14" s="69" t="str">
        <f t="shared" si="18"/>
        <v/>
      </c>
    </row>
    <row r="15" spans="1:71" s="69" customFormat="1" ht="15" thickBot="1">
      <c r="A15" s="69" t="e">
        <f>A14</f>
        <v>#N/A</v>
      </c>
      <c r="B15" s="70">
        <v>6</v>
      </c>
      <c r="C15" s="542"/>
      <c r="D15" s="538"/>
      <c r="E15" s="538"/>
      <c r="F15" s="75" t="str">
        <f>IF(H15="","",6)</f>
        <v/>
      </c>
      <c r="G15" s="76" t="str">
        <f t="shared" si="0"/>
        <v/>
      </c>
      <c r="H15" s="92"/>
      <c r="I15" s="76" t="str">
        <f t="shared" si="1"/>
        <v/>
      </c>
      <c r="J15" s="525"/>
      <c r="K15" s="526"/>
      <c r="L15" s="526"/>
      <c r="M15" s="526"/>
      <c r="N15" s="526"/>
      <c r="O15" s="527"/>
      <c r="P15" s="74">
        <f t="shared" si="2"/>
        <v>0</v>
      </c>
      <c r="Q15" s="74">
        <f t="shared" si="19"/>
        <v>0</v>
      </c>
      <c r="R15" s="74">
        <f t="shared" si="3"/>
        <v>0</v>
      </c>
      <c r="S15" s="74">
        <f t="shared" si="20"/>
        <v>0</v>
      </c>
      <c r="T15" s="74">
        <f t="shared" si="4"/>
        <v>0</v>
      </c>
      <c r="U15" s="272">
        <f t="shared" si="5"/>
        <v>0</v>
      </c>
      <c r="V15" s="69" t="str">
        <f t="shared" si="21"/>
        <v>000</v>
      </c>
      <c r="W15" s="69">
        <f t="shared" si="22"/>
        <v>0</v>
      </c>
      <c r="X15" s="69">
        <f t="shared" si="23"/>
        <v>0</v>
      </c>
      <c r="Y15" s="69" t="str">
        <f t="shared" si="24"/>
        <v/>
      </c>
      <c r="Z15" s="252" t="str">
        <f t="shared" si="25"/>
        <v/>
      </c>
      <c r="AA15" s="69" t="str">
        <f t="shared" si="26"/>
        <v>0</v>
      </c>
      <c r="AB15" s="252" t="str">
        <f t="shared" si="27"/>
        <v/>
      </c>
      <c r="AC15" s="69" t="str">
        <f t="shared" si="28"/>
        <v>0</v>
      </c>
      <c r="AD15" s="69" t="str">
        <f t="shared" si="29"/>
        <v/>
      </c>
      <c r="AE15" s="69" t="str">
        <f t="shared" si="6"/>
        <v>00</v>
      </c>
      <c r="AF15" s="69">
        <f t="shared" si="30"/>
        <v>0</v>
      </c>
      <c r="AH15" s="69">
        <v>2</v>
      </c>
      <c r="AI15" s="69" t="e">
        <f t="shared" si="43"/>
        <v>#N/A</v>
      </c>
      <c r="AJ15" s="69">
        <f t="shared" si="43"/>
        <v>0</v>
      </c>
      <c r="AK15" s="69">
        <v>6</v>
      </c>
      <c r="AL15" s="69" t="e">
        <f t="shared" si="7"/>
        <v>#N/A</v>
      </c>
      <c r="AM15" s="69" t="e">
        <f t="shared" si="32"/>
        <v>#N/A</v>
      </c>
      <c r="AN15" s="69" t="str">
        <f t="shared" si="8"/>
        <v/>
      </c>
      <c r="AO15" s="69">
        <v>6</v>
      </c>
      <c r="AP15" s="69">
        <v>12</v>
      </c>
      <c r="AQ15" s="69">
        <f t="shared" si="33"/>
        <v>62512</v>
      </c>
      <c r="AR15" s="69" t="str">
        <f t="shared" si="9"/>
        <v/>
      </c>
      <c r="AS15" s="69">
        <v>12</v>
      </c>
      <c r="AT15" s="69" t="e">
        <f t="shared" si="34"/>
        <v>#N/A</v>
      </c>
      <c r="AU15" s="69" t="str">
        <f t="shared" si="10"/>
        <v/>
      </c>
      <c r="AV15" s="69">
        <v>12</v>
      </c>
      <c r="AW15" s="69" t="e">
        <f t="shared" si="35"/>
        <v>#N/A</v>
      </c>
      <c r="AX15" s="69" t="str">
        <f t="shared" si="11"/>
        <v/>
      </c>
      <c r="AY15" s="69">
        <v>12</v>
      </c>
      <c r="AZ15" s="69" t="e">
        <f t="shared" si="36"/>
        <v>#N/A</v>
      </c>
      <c r="BA15" s="69" t="str">
        <f t="shared" si="12"/>
        <v/>
      </c>
      <c r="BB15" s="69">
        <v>12</v>
      </c>
      <c r="BC15" s="69" t="e">
        <f t="shared" si="37"/>
        <v>#N/A</v>
      </c>
      <c r="BD15" s="69" t="str">
        <f t="shared" si="13"/>
        <v/>
      </c>
      <c r="BE15" s="69">
        <v>12</v>
      </c>
      <c r="BF15" s="69" t="e">
        <f t="shared" si="38"/>
        <v>#N/A</v>
      </c>
      <c r="BG15" s="69" t="str">
        <f t="shared" si="14"/>
        <v/>
      </c>
      <c r="BH15" s="69">
        <v>12</v>
      </c>
      <c r="BI15" s="69" t="e">
        <f t="shared" si="39"/>
        <v>#N/A</v>
      </c>
      <c r="BJ15" s="69" t="str">
        <f t="shared" si="15"/>
        <v/>
      </c>
      <c r="BK15" s="69">
        <v>12</v>
      </c>
      <c r="BL15" s="69" t="e">
        <f t="shared" si="40"/>
        <v>#N/A</v>
      </c>
      <c r="BM15" s="69" t="str">
        <f t="shared" si="16"/>
        <v/>
      </c>
      <c r="BN15" s="69">
        <v>12</v>
      </c>
      <c r="BO15" s="69" t="e">
        <f t="shared" si="41"/>
        <v>#N/A</v>
      </c>
      <c r="BP15" s="69" t="str">
        <f t="shared" si="17"/>
        <v/>
      </c>
      <c r="BQ15" s="69">
        <v>12</v>
      </c>
      <c r="BR15" s="69" t="e">
        <f t="shared" si="42"/>
        <v>#N/A</v>
      </c>
      <c r="BS15" s="69" t="str">
        <f t="shared" si="18"/>
        <v/>
      </c>
    </row>
    <row r="16" spans="1:71" s="69" customFormat="1">
      <c r="A16" s="69" t="e">
        <f>VLOOKUP(D16,コード４,2,FALSE)</f>
        <v>#N/A</v>
      </c>
      <c r="B16" s="70">
        <v>1</v>
      </c>
      <c r="C16" s="543">
        <v>3</v>
      </c>
      <c r="D16" s="94"/>
      <c r="E16" s="90"/>
      <c r="F16" s="70" t="str">
        <f>IF(H16="","",1)</f>
        <v/>
      </c>
      <c r="G16" s="72" t="str">
        <f t="shared" si="0"/>
        <v/>
      </c>
      <c r="H16" s="91"/>
      <c r="I16" s="72" t="str">
        <f t="shared" si="1"/>
        <v/>
      </c>
      <c r="J16" s="235" t="str">
        <f>IF(D16="","",VLOOKUP(D16,コード４,3,FALSE))</f>
        <v/>
      </c>
      <c r="K16" s="267"/>
      <c r="L16" s="231" t="str">
        <f>IF($B16="","",IF(J16="","",IF(J16="p","点",IF(J16="t1","",IF(J16="t2","分","m")))))</f>
        <v/>
      </c>
      <c r="M16" s="268"/>
      <c r="N16" s="231" t="str">
        <f>IF($B16="","",IF(J16="","",IF(J16="p","",IF(J16="t1","秒",IF(J16="t2","秒","cm")))))</f>
        <v/>
      </c>
      <c r="O16" s="269"/>
      <c r="P16" s="74">
        <f t="shared" si="2"/>
        <v>0</v>
      </c>
      <c r="Q16" s="74">
        <f t="shared" si="19"/>
        <v>0</v>
      </c>
      <c r="R16" s="74">
        <f t="shared" si="3"/>
        <v>0</v>
      </c>
      <c r="S16" s="74">
        <f t="shared" si="20"/>
        <v>0</v>
      </c>
      <c r="T16" s="74">
        <f t="shared" si="4"/>
        <v>0</v>
      </c>
      <c r="U16" s="272">
        <f t="shared" si="5"/>
        <v>0</v>
      </c>
      <c r="V16" s="69" t="str">
        <f t="shared" si="21"/>
        <v>000</v>
      </c>
      <c r="W16" s="69">
        <f t="shared" si="22"/>
        <v>0</v>
      </c>
      <c r="X16" s="69">
        <f t="shared" si="23"/>
        <v>0</v>
      </c>
      <c r="Y16" s="69" t="str">
        <f t="shared" si="24"/>
        <v/>
      </c>
      <c r="Z16" s="252" t="str">
        <f t="shared" si="25"/>
        <v/>
      </c>
      <c r="AA16" s="69" t="str">
        <f t="shared" si="26"/>
        <v>0</v>
      </c>
      <c r="AB16" s="252" t="str">
        <f t="shared" si="27"/>
        <v/>
      </c>
      <c r="AC16" s="69" t="str">
        <f t="shared" si="28"/>
        <v>0</v>
      </c>
      <c r="AD16" s="69" t="str">
        <f t="shared" si="29"/>
        <v/>
      </c>
      <c r="AE16" s="69" t="str">
        <f t="shared" si="6"/>
        <v>00</v>
      </c>
      <c r="AF16" s="69">
        <f t="shared" si="30"/>
        <v>0</v>
      </c>
      <c r="AH16" s="69">
        <v>3</v>
      </c>
      <c r="AI16" s="69" t="e">
        <f>VLOOKUP(D16,コード４,2,FALSE)</f>
        <v>#N/A</v>
      </c>
      <c r="AJ16" s="69">
        <f>COUNTIF('tmp４'!C$203:C$602,AI16)</f>
        <v>0</v>
      </c>
      <c r="AK16" s="69">
        <v>1</v>
      </c>
      <c r="AL16" s="69" t="e">
        <f t="shared" si="7"/>
        <v>#N/A</v>
      </c>
      <c r="AM16" s="69" t="e">
        <f>AL16*1</f>
        <v>#N/A</v>
      </c>
      <c r="AN16" s="69" t="str">
        <f t="shared" si="8"/>
        <v/>
      </c>
      <c r="AO16" s="69">
        <v>1</v>
      </c>
      <c r="AP16" s="69">
        <v>13</v>
      </c>
      <c r="AQ16" s="69">
        <f t="shared" si="33"/>
        <v>62513</v>
      </c>
      <c r="AR16" s="69" t="str">
        <f t="shared" si="9"/>
        <v/>
      </c>
      <c r="AS16" s="69">
        <v>13</v>
      </c>
      <c r="AT16" s="69" t="e">
        <f t="shared" si="34"/>
        <v>#N/A</v>
      </c>
      <c r="AU16" s="69" t="str">
        <f t="shared" si="10"/>
        <v/>
      </c>
      <c r="AV16" s="69">
        <v>13</v>
      </c>
      <c r="AW16" s="69" t="e">
        <f t="shared" si="35"/>
        <v>#N/A</v>
      </c>
      <c r="AX16" s="69" t="str">
        <f t="shared" si="11"/>
        <v/>
      </c>
      <c r="AY16" s="69">
        <v>13</v>
      </c>
      <c r="AZ16" s="69" t="e">
        <f t="shared" si="36"/>
        <v>#N/A</v>
      </c>
      <c r="BA16" s="69" t="str">
        <f t="shared" si="12"/>
        <v/>
      </c>
      <c r="BB16" s="69">
        <v>13</v>
      </c>
      <c r="BC16" s="69" t="e">
        <f t="shared" si="37"/>
        <v>#N/A</v>
      </c>
      <c r="BD16" s="69" t="str">
        <f t="shared" si="13"/>
        <v/>
      </c>
      <c r="BE16" s="69">
        <v>13</v>
      </c>
      <c r="BF16" s="69" t="e">
        <f t="shared" si="38"/>
        <v>#N/A</v>
      </c>
      <c r="BG16" s="69" t="str">
        <f t="shared" si="14"/>
        <v/>
      </c>
      <c r="BH16" s="69">
        <v>13</v>
      </c>
      <c r="BI16" s="69" t="e">
        <f t="shared" si="39"/>
        <v>#N/A</v>
      </c>
      <c r="BJ16" s="69" t="str">
        <f t="shared" si="15"/>
        <v/>
      </c>
      <c r="BK16" s="69">
        <v>13</v>
      </c>
      <c r="BL16" s="69" t="e">
        <f t="shared" si="40"/>
        <v>#N/A</v>
      </c>
      <c r="BM16" s="69" t="str">
        <f t="shared" si="16"/>
        <v/>
      </c>
      <c r="BN16" s="69">
        <v>13</v>
      </c>
      <c r="BO16" s="69" t="e">
        <f t="shared" si="41"/>
        <v>#N/A</v>
      </c>
      <c r="BP16" s="69" t="str">
        <f t="shared" si="17"/>
        <v/>
      </c>
      <c r="BQ16" s="69">
        <v>13</v>
      </c>
      <c r="BR16" s="69" t="e">
        <f t="shared" si="42"/>
        <v>#N/A</v>
      </c>
      <c r="BS16" s="69" t="str">
        <f t="shared" si="18"/>
        <v/>
      </c>
    </row>
    <row r="17" spans="1:71" s="69" customFormat="1">
      <c r="A17" s="69" t="e">
        <f>A16</f>
        <v>#N/A</v>
      </c>
      <c r="B17" s="70">
        <v>2</v>
      </c>
      <c r="C17" s="541"/>
      <c r="D17" s="536"/>
      <c r="E17" s="536"/>
      <c r="F17" s="70" t="str">
        <f>IF(H17="","",2)</f>
        <v/>
      </c>
      <c r="G17" s="72" t="str">
        <f t="shared" si="0"/>
        <v/>
      </c>
      <c r="H17" s="91"/>
      <c r="I17" s="72" t="str">
        <f t="shared" si="1"/>
        <v/>
      </c>
      <c r="J17" s="519"/>
      <c r="K17" s="520"/>
      <c r="L17" s="520"/>
      <c r="M17" s="520"/>
      <c r="N17" s="520"/>
      <c r="O17" s="521"/>
      <c r="P17" s="74">
        <f t="shared" si="2"/>
        <v>0</v>
      </c>
      <c r="Q17" s="74">
        <f t="shared" si="19"/>
        <v>0</v>
      </c>
      <c r="R17" s="74">
        <f t="shared" si="3"/>
        <v>0</v>
      </c>
      <c r="S17" s="74">
        <f t="shared" si="20"/>
        <v>0</v>
      </c>
      <c r="T17" s="74">
        <f t="shared" si="4"/>
        <v>0</v>
      </c>
      <c r="U17" s="272">
        <f t="shared" si="5"/>
        <v>0</v>
      </c>
      <c r="V17" s="69" t="str">
        <f t="shared" si="21"/>
        <v>000</v>
      </c>
      <c r="W17" s="69">
        <f t="shared" si="22"/>
        <v>0</v>
      </c>
      <c r="X17" s="69">
        <f t="shared" si="23"/>
        <v>0</v>
      </c>
      <c r="Y17" s="69" t="str">
        <f t="shared" si="24"/>
        <v/>
      </c>
      <c r="Z17" s="252" t="str">
        <f t="shared" si="25"/>
        <v/>
      </c>
      <c r="AA17" s="69" t="str">
        <f t="shared" si="26"/>
        <v>0</v>
      </c>
      <c r="AB17" s="252" t="str">
        <f t="shared" si="27"/>
        <v/>
      </c>
      <c r="AC17" s="69" t="str">
        <f t="shared" si="28"/>
        <v>0</v>
      </c>
      <c r="AD17" s="69" t="str">
        <f t="shared" si="29"/>
        <v/>
      </c>
      <c r="AE17" s="69" t="str">
        <f t="shared" si="6"/>
        <v>00</v>
      </c>
      <c r="AF17" s="69">
        <f t="shared" si="30"/>
        <v>0</v>
      </c>
      <c r="AH17" s="69">
        <v>3</v>
      </c>
      <c r="AI17" s="69" t="e">
        <f t="shared" ref="AI17:AJ21" si="44">AI16</f>
        <v>#N/A</v>
      </c>
      <c r="AJ17" s="69">
        <f t="shared" si="44"/>
        <v>0</v>
      </c>
      <c r="AK17" s="69">
        <v>2</v>
      </c>
      <c r="AL17" s="69" t="e">
        <f t="shared" si="7"/>
        <v>#N/A</v>
      </c>
      <c r="AM17" s="69" t="e">
        <f t="shared" si="32"/>
        <v>#N/A</v>
      </c>
      <c r="AN17" s="69" t="str">
        <f t="shared" si="8"/>
        <v/>
      </c>
      <c r="AO17" s="69">
        <v>2</v>
      </c>
      <c r="AP17" s="69">
        <v>14</v>
      </c>
      <c r="AQ17" s="69">
        <f t="shared" si="33"/>
        <v>62514</v>
      </c>
      <c r="AR17" s="69" t="str">
        <f t="shared" si="9"/>
        <v/>
      </c>
      <c r="AS17" s="69">
        <v>14</v>
      </c>
      <c r="AT17" s="69" t="e">
        <f t="shared" si="34"/>
        <v>#N/A</v>
      </c>
      <c r="AU17" s="69" t="str">
        <f t="shared" si="10"/>
        <v/>
      </c>
      <c r="AV17" s="69">
        <v>14</v>
      </c>
      <c r="AW17" s="69" t="e">
        <f t="shared" si="35"/>
        <v>#N/A</v>
      </c>
      <c r="AX17" s="69" t="str">
        <f t="shared" si="11"/>
        <v/>
      </c>
      <c r="AY17" s="69">
        <v>14</v>
      </c>
      <c r="AZ17" s="69" t="e">
        <f t="shared" si="36"/>
        <v>#N/A</v>
      </c>
      <c r="BA17" s="69" t="str">
        <f t="shared" si="12"/>
        <v/>
      </c>
      <c r="BB17" s="69">
        <v>14</v>
      </c>
      <c r="BC17" s="69" t="e">
        <f t="shared" si="37"/>
        <v>#N/A</v>
      </c>
      <c r="BD17" s="69" t="str">
        <f t="shared" si="13"/>
        <v/>
      </c>
      <c r="BE17" s="69">
        <v>14</v>
      </c>
      <c r="BF17" s="69" t="e">
        <f t="shared" si="38"/>
        <v>#N/A</v>
      </c>
      <c r="BG17" s="69" t="str">
        <f t="shared" si="14"/>
        <v/>
      </c>
      <c r="BH17" s="69">
        <v>14</v>
      </c>
      <c r="BI17" s="69" t="e">
        <f t="shared" si="39"/>
        <v>#N/A</v>
      </c>
      <c r="BJ17" s="69" t="str">
        <f t="shared" si="15"/>
        <v/>
      </c>
      <c r="BK17" s="69">
        <v>14</v>
      </c>
      <c r="BL17" s="69" t="e">
        <f t="shared" si="40"/>
        <v>#N/A</v>
      </c>
      <c r="BM17" s="69" t="str">
        <f t="shared" si="16"/>
        <v/>
      </c>
      <c r="BN17" s="69">
        <v>14</v>
      </c>
      <c r="BO17" s="69" t="e">
        <f t="shared" si="41"/>
        <v>#N/A</v>
      </c>
      <c r="BP17" s="69" t="str">
        <f t="shared" si="17"/>
        <v/>
      </c>
      <c r="BQ17" s="69">
        <v>14</v>
      </c>
      <c r="BR17" s="69" t="e">
        <f t="shared" si="42"/>
        <v>#N/A</v>
      </c>
      <c r="BS17" s="69" t="str">
        <f t="shared" si="18"/>
        <v/>
      </c>
    </row>
    <row r="18" spans="1:71" s="69" customFormat="1">
      <c r="A18" s="69" t="e">
        <f>A17</f>
        <v>#N/A</v>
      </c>
      <c r="B18" s="70">
        <v>3</v>
      </c>
      <c r="C18" s="541"/>
      <c r="D18" s="537"/>
      <c r="E18" s="537"/>
      <c r="F18" s="70" t="str">
        <f>IF(H18="","",3)</f>
        <v/>
      </c>
      <c r="G18" s="72" t="str">
        <f t="shared" si="0"/>
        <v/>
      </c>
      <c r="H18" s="91"/>
      <c r="I18" s="72" t="str">
        <f t="shared" si="1"/>
        <v/>
      </c>
      <c r="J18" s="522"/>
      <c r="K18" s="523"/>
      <c r="L18" s="523"/>
      <c r="M18" s="523"/>
      <c r="N18" s="523"/>
      <c r="O18" s="524"/>
      <c r="P18" s="74">
        <f t="shared" si="2"/>
        <v>0</v>
      </c>
      <c r="Q18" s="74">
        <f t="shared" si="19"/>
        <v>0</v>
      </c>
      <c r="R18" s="74">
        <f t="shared" si="3"/>
        <v>0</v>
      </c>
      <c r="S18" s="74">
        <f t="shared" si="20"/>
        <v>0</v>
      </c>
      <c r="T18" s="74">
        <f t="shared" si="4"/>
        <v>0</v>
      </c>
      <c r="U18" s="272">
        <f t="shared" si="5"/>
        <v>0</v>
      </c>
      <c r="V18" s="69" t="str">
        <f t="shared" si="21"/>
        <v>000</v>
      </c>
      <c r="W18" s="69">
        <f t="shared" si="22"/>
        <v>0</v>
      </c>
      <c r="X18" s="69">
        <f t="shared" si="23"/>
        <v>0</v>
      </c>
      <c r="Y18" s="69" t="str">
        <f t="shared" si="24"/>
        <v/>
      </c>
      <c r="Z18" s="252" t="str">
        <f t="shared" si="25"/>
        <v/>
      </c>
      <c r="AA18" s="69" t="str">
        <f t="shared" si="26"/>
        <v>0</v>
      </c>
      <c r="AB18" s="252" t="str">
        <f t="shared" si="27"/>
        <v/>
      </c>
      <c r="AC18" s="69" t="str">
        <f t="shared" si="28"/>
        <v>0</v>
      </c>
      <c r="AD18" s="69" t="str">
        <f t="shared" si="29"/>
        <v/>
      </c>
      <c r="AE18" s="69" t="str">
        <f t="shared" si="6"/>
        <v>00</v>
      </c>
      <c r="AF18" s="69">
        <f t="shared" si="30"/>
        <v>0</v>
      </c>
      <c r="AH18" s="69">
        <v>3</v>
      </c>
      <c r="AI18" s="69" t="e">
        <f t="shared" si="44"/>
        <v>#N/A</v>
      </c>
      <c r="AJ18" s="69">
        <f t="shared" si="44"/>
        <v>0</v>
      </c>
      <c r="AK18" s="69">
        <v>3</v>
      </c>
      <c r="AL18" s="69" t="e">
        <f t="shared" si="7"/>
        <v>#N/A</v>
      </c>
      <c r="AM18" s="69" t="e">
        <f t="shared" si="32"/>
        <v>#N/A</v>
      </c>
      <c r="AN18" s="69" t="str">
        <f t="shared" si="8"/>
        <v/>
      </c>
      <c r="AO18" s="69">
        <v>3</v>
      </c>
      <c r="AP18" s="69">
        <v>15</v>
      </c>
      <c r="AQ18" s="69">
        <f t="shared" si="33"/>
        <v>62515</v>
      </c>
      <c r="AR18" s="69" t="str">
        <f t="shared" si="9"/>
        <v/>
      </c>
      <c r="AS18" s="69">
        <v>15</v>
      </c>
      <c r="AT18" s="69" t="e">
        <f t="shared" si="34"/>
        <v>#N/A</v>
      </c>
      <c r="AU18" s="69" t="str">
        <f t="shared" si="10"/>
        <v/>
      </c>
      <c r="AV18" s="69">
        <v>15</v>
      </c>
      <c r="AW18" s="69" t="e">
        <f t="shared" si="35"/>
        <v>#N/A</v>
      </c>
      <c r="AX18" s="69" t="str">
        <f t="shared" si="11"/>
        <v/>
      </c>
      <c r="AY18" s="69">
        <v>15</v>
      </c>
      <c r="AZ18" s="69" t="e">
        <f t="shared" si="36"/>
        <v>#N/A</v>
      </c>
      <c r="BA18" s="69" t="str">
        <f t="shared" si="12"/>
        <v/>
      </c>
      <c r="BB18" s="69">
        <v>15</v>
      </c>
      <c r="BC18" s="69" t="e">
        <f t="shared" si="37"/>
        <v>#N/A</v>
      </c>
      <c r="BD18" s="69" t="str">
        <f t="shared" si="13"/>
        <v/>
      </c>
      <c r="BE18" s="69">
        <v>15</v>
      </c>
      <c r="BF18" s="69" t="e">
        <f t="shared" si="38"/>
        <v>#N/A</v>
      </c>
      <c r="BG18" s="69" t="str">
        <f t="shared" si="14"/>
        <v/>
      </c>
      <c r="BH18" s="69">
        <v>15</v>
      </c>
      <c r="BI18" s="69" t="e">
        <f t="shared" si="39"/>
        <v>#N/A</v>
      </c>
      <c r="BJ18" s="69" t="str">
        <f t="shared" si="15"/>
        <v/>
      </c>
      <c r="BK18" s="69">
        <v>15</v>
      </c>
      <c r="BL18" s="69" t="e">
        <f t="shared" si="40"/>
        <v>#N/A</v>
      </c>
      <c r="BM18" s="69" t="str">
        <f t="shared" si="16"/>
        <v/>
      </c>
      <c r="BN18" s="69">
        <v>15</v>
      </c>
      <c r="BO18" s="69" t="e">
        <f t="shared" si="41"/>
        <v>#N/A</v>
      </c>
      <c r="BP18" s="69" t="str">
        <f t="shared" si="17"/>
        <v/>
      </c>
      <c r="BQ18" s="69">
        <v>15</v>
      </c>
      <c r="BR18" s="69" t="e">
        <f t="shared" si="42"/>
        <v>#N/A</v>
      </c>
      <c r="BS18" s="69" t="str">
        <f t="shared" si="18"/>
        <v/>
      </c>
    </row>
    <row r="19" spans="1:71" s="69" customFormat="1">
      <c r="A19" s="69" t="e">
        <f>A18</f>
        <v>#N/A</v>
      </c>
      <c r="B19" s="70">
        <v>4</v>
      </c>
      <c r="C19" s="541"/>
      <c r="D19" s="537"/>
      <c r="E19" s="537"/>
      <c r="F19" s="70" t="str">
        <f>IF(H19="","",4)</f>
        <v/>
      </c>
      <c r="G19" s="72" t="str">
        <f t="shared" si="0"/>
        <v/>
      </c>
      <c r="H19" s="91"/>
      <c r="I19" s="72" t="str">
        <f t="shared" si="1"/>
        <v/>
      </c>
      <c r="J19" s="522"/>
      <c r="K19" s="523"/>
      <c r="L19" s="523"/>
      <c r="M19" s="523"/>
      <c r="N19" s="523"/>
      <c r="O19" s="524"/>
      <c r="P19" s="74">
        <f t="shared" si="2"/>
        <v>0</v>
      </c>
      <c r="Q19" s="74">
        <f t="shared" si="19"/>
        <v>0</v>
      </c>
      <c r="R19" s="74">
        <f t="shared" si="3"/>
        <v>0</v>
      </c>
      <c r="S19" s="74">
        <f t="shared" si="20"/>
        <v>0</v>
      </c>
      <c r="T19" s="74">
        <f t="shared" si="4"/>
        <v>0</v>
      </c>
      <c r="U19" s="272">
        <f t="shared" si="5"/>
        <v>0</v>
      </c>
      <c r="V19" s="69" t="str">
        <f t="shared" si="21"/>
        <v>000</v>
      </c>
      <c r="W19" s="69">
        <f t="shared" si="22"/>
        <v>0</v>
      </c>
      <c r="X19" s="69">
        <f t="shared" si="23"/>
        <v>0</v>
      </c>
      <c r="Y19" s="69" t="str">
        <f t="shared" si="24"/>
        <v/>
      </c>
      <c r="Z19" s="252" t="str">
        <f t="shared" si="25"/>
        <v/>
      </c>
      <c r="AA19" s="69" t="str">
        <f t="shared" si="26"/>
        <v>0</v>
      </c>
      <c r="AB19" s="252" t="str">
        <f t="shared" si="27"/>
        <v/>
      </c>
      <c r="AC19" s="69" t="str">
        <f t="shared" si="28"/>
        <v>0</v>
      </c>
      <c r="AD19" s="69" t="str">
        <f t="shared" si="29"/>
        <v/>
      </c>
      <c r="AE19" s="69" t="str">
        <f t="shared" si="6"/>
        <v>00</v>
      </c>
      <c r="AF19" s="69">
        <f t="shared" si="30"/>
        <v>0</v>
      </c>
      <c r="AH19" s="69">
        <v>3</v>
      </c>
      <c r="AI19" s="69" t="e">
        <f t="shared" si="44"/>
        <v>#N/A</v>
      </c>
      <c r="AJ19" s="69">
        <f t="shared" si="44"/>
        <v>0</v>
      </c>
      <c r="AK19" s="69">
        <v>4</v>
      </c>
      <c r="AL19" s="69" t="e">
        <f t="shared" si="7"/>
        <v>#N/A</v>
      </c>
      <c r="AM19" s="69" t="e">
        <f t="shared" si="32"/>
        <v>#N/A</v>
      </c>
      <c r="AN19" s="69" t="str">
        <f t="shared" si="8"/>
        <v/>
      </c>
      <c r="AO19" s="69">
        <v>4</v>
      </c>
      <c r="AP19" s="69">
        <v>16</v>
      </c>
      <c r="AQ19" s="69">
        <f t="shared" si="33"/>
        <v>62516</v>
      </c>
      <c r="AR19" s="69" t="str">
        <f t="shared" si="9"/>
        <v/>
      </c>
      <c r="AS19" s="69">
        <v>16</v>
      </c>
      <c r="AT19" s="69" t="e">
        <f t="shared" si="34"/>
        <v>#N/A</v>
      </c>
      <c r="AU19" s="69" t="str">
        <f t="shared" si="10"/>
        <v/>
      </c>
      <c r="AV19" s="69">
        <v>16</v>
      </c>
      <c r="AW19" s="69" t="e">
        <f t="shared" si="35"/>
        <v>#N/A</v>
      </c>
      <c r="AX19" s="69" t="str">
        <f t="shared" si="11"/>
        <v/>
      </c>
      <c r="AY19" s="69">
        <v>16</v>
      </c>
      <c r="AZ19" s="69" t="e">
        <f t="shared" si="36"/>
        <v>#N/A</v>
      </c>
      <c r="BA19" s="69" t="str">
        <f t="shared" si="12"/>
        <v/>
      </c>
      <c r="BB19" s="69">
        <v>16</v>
      </c>
      <c r="BC19" s="69" t="e">
        <f t="shared" si="37"/>
        <v>#N/A</v>
      </c>
      <c r="BD19" s="69" t="str">
        <f t="shared" si="13"/>
        <v/>
      </c>
      <c r="BE19" s="69">
        <v>16</v>
      </c>
      <c r="BF19" s="69" t="e">
        <f t="shared" si="38"/>
        <v>#N/A</v>
      </c>
      <c r="BG19" s="69" t="str">
        <f t="shared" si="14"/>
        <v/>
      </c>
      <c r="BH19" s="69">
        <v>16</v>
      </c>
      <c r="BI19" s="69" t="e">
        <f t="shared" si="39"/>
        <v>#N/A</v>
      </c>
      <c r="BJ19" s="69" t="str">
        <f t="shared" si="15"/>
        <v/>
      </c>
      <c r="BK19" s="69">
        <v>16</v>
      </c>
      <c r="BL19" s="69" t="e">
        <f t="shared" si="40"/>
        <v>#N/A</v>
      </c>
      <c r="BM19" s="69" t="str">
        <f t="shared" si="16"/>
        <v/>
      </c>
      <c r="BN19" s="69">
        <v>16</v>
      </c>
      <c r="BO19" s="69" t="e">
        <f t="shared" si="41"/>
        <v>#N/A</v>
      </c>
      <c r="BP19" s="69" t="str">
        <f t="shared" si="17"/>
        <v/>
      </c>
      <c r="BQ19" s="69">
        <v>16</v>
      </c>
      <c r="BR19" s="69" t="e">
        <f t="shared" si="42"/>
        <v>#N/A</v>
      </c>
      <c r="BS19" s="69" t="str">
        <f t="shared" si="18"/>
        <v/>
      </c>
    </row>
    <row r="20" spans="1:71" s="69" customFormat="1">
      <c r="A20" s="69" t="e">
        <f>A19</f>
        <v>#N/A</v>
      </c>
      <c r="B20" s="70">
        <v>5</v>
      </c>
      <c r="C20" s="541"/>
      <c r="D20" s="537"/>
      <c r="E20" s="537"/>
      <c r="F20" s="70" t="str">
        <f>IF(H20="","",5)</f>
        <v/>
      </c>
      <c r="G20" s="72" t="str">
        <f t="shared" si="0"/>
        <v/>
      </c>
      <c r="H20" s="91"/>
      <c r="I20" s="72" t="str">
        <f t="shared" si="1"/>
        <v/>
      </c>
      <c r="J20" s="522"/>
      <c r="K20" s="523"/>
      <c r="L20" s="523"/>
      <c r="M20" s="523"/>
      <c r="N20" s="523"/>
      <c r="O20" s="524"/>
      <c r="P20" s="74">
        <f t="shared" si="2"/>
        <v>0</v>
      </c>
      <c r="Q20" s="74">
        <f t="shared" si="19"/>
        <v>0</v>
      </c>
      <c r="R20" s="74">
        <f t="shared" si="3"/>
        <v>0</v>
      </c>
      <c r="S20" s="74">
        <f t="shared" si="20"/>
        <v>0</v>
      </c>
      <c r="T20" s="74">
        <f t="shared" si="4"/>
        <v>0</v>
      </c>
      <c r="U20" s="272">
        <f t="shared" si="5"/>
        <v>0</v>
      </c>
      <c r="V20" s="69" t="str">
        <f t="shared" si="21"/>
        <v>000</v>
      </c>
      <c r="W20" s="69">
        <f t="shared" si="22"/>
        <v>0</v>
      </c>
      <c r="X20" s="69">
        <f t="shared" si="23"/>
        <v>0</v>
      </c>
      <c r="Y20" s="69" t="str">
        <f t="shared" si="24"/>
        <v/>
      </c>
      <c r="Z20" s="252" t="str">
        <f t="shared" si="25"/>
        <v/>
      </c>
      <c r="AA20" s="69" t="str">
        <f t="shared" si="26"/>
        <v>0</v>
      </c>
      <c r="AB20" s="252" t="str">
        <f t="shared" si="27"/>
        <v/>
      </c>
      <c r="AC20" s="69" t="str">
        <f t="shared" si="28"/>
        <v>0</v>
      </c>
      <c r="AD20" s="69" t="str">
        <f t="shared" si="29"/>
        <v/>
      </c>
      <c r="AE20" s="69" t="str">
        <f t="shared" si="6"/>
        <v>00</v>
      </c>
      <c r="AF20" s="69">
        <f t="shared" si="30"/>
        <v>0</v>
      </c>
      <c r="AH20" s="69">
        <v>3</v>
      </c>
      <c r="AI20" s="69" t="e">
        <f t="shared" si="44"/>
        <v>#N/A</v>
      </c>
      <c r="AJ20" s="69">
        <f t="shared" si="44"/>
        <v>0</v>
      </c>
      <c r="AK20" s="69">
        <v>5</v>
      </c>
      <c r="AL20" s="69" t="e">
        <f t="shared" si="7"/>
        <v>#N/A</v>
      </c>
      <c r="AM20" s="69" t="e">
        <f t="shared" si="32"/>
        <v>#N/A</v>
      </c>
      <c r="AN20" s="69" t="str">
        <f t="shared" si="8"/>
        <v/>
      </c>
      <c r="AO20" s="69">
        <v>5</v>
      </c>
      <c r="AP20" s="69">
        <v>17</v>
      </c>
      <c r="AQ20" s="69">
        <f t="shared" si="33"/>
        <v>62517</v>
      </c>
      <c r="AR20" s="69" t="str">
        <f t="shared" si="9"/>
        <v/>
      </c>
      <c r="AS20" s="69">
        <v>17</v>
      </c>
      <c r="AT20" s="69" t="e">
        <f t="shared" si="34"/>
        <v>#N/A</v>
      </c>
      <c r="AU20" s="69" t="str">
        <f t="shared" si="10"/>
        <v/>
      </c>
      <c r="AV20" s="69">
        <v>17</v>
      </c>
      <c r="AW20" s="69" t="e">
        <f t="shared" si="35"/>
        <v>#N/A</v>
      </c>
      <c r="AX20" s="69" t="str">
        <f t="shared" si="11"/>
        <v/>
      </c>
      <c r="AY20" s="69">
        <v>17</v>
      </c>
      <c r="AZ20" s="69" t="e">
        <f t="shared" si="36"/>
        <v>#N/A</v>
      </c>
      <c r="BA20" s="69" t="str">
        <f t="shared" si="12"/>
        <v/>
      </c>
      <c r="BB20" s="69">
        <v>17</v>
      </c>
      <c r="BC20" s="69" t="e">
        <f t="shared" si="37"/>
        <v>#N/A</v>
      </c>
      <c r="BD20" s="69" t="str">
        <f t="shared" si="13"/>
        <v/>
      </c>
      <c r="BE20" s="69">
        <v>17</v>
      </c>
      <c r="BF20" s="69" t="e">
        <f t="shared" si="38"/>
        <v>#N/A</v>
      </c>
      <c r="BG20" s="69" t="str">
        <f t="shared" si="14"/>
        <v/>
      </c>
      <c r="BH20" s="69">
        <v>17</v>
      </c>
      <c r="BI20" s="69" t="e">
        <f t="shared" si="39"/>
        <v>#N/A</v>
      </c>
      <c r="BJ20" s="69" t="str">
        <f t="shared" si="15"/>
        <v/>
      </c>
      <c r="BK20" s="69">
        <v>17</v>
      </c>
      <c r="BL20" s="69" t="e">
        <f t="shared" si="40"/>
        <v>#N/A</v>
      </c>
      <c r="BM20" s="69" t="str">
        <f t="shared" si="16"/>
        <v/>
      </c>
      <c r="BN20" s="69">
        <v>17</v>
      </c>
      <c r="BO20" s="69" t="e">
        <f t="shared" si="41"/>
        <v>#N/A</v>
      </c>
      <c r="BP20" s="69" t="str">
        <f t="shared" si="17"/>
        <v/>
      </c>
      <c r="BQ20" s="69">
        <v>17</v>
      </c>
      <c r="BR20" s="69" t="e">
        <f t="shared" si="42"/>
        <v>#N/A</v>
      </c>
      <c r="BS20" s="69" t="str">
        <f t="shared" si="18"/>
        <v/>
      </c>
    </row>
    <row r="21" spans="1:71" s="69" customFormat="1" ht="15" thickBot="1">
      <c r="A21" s="69" t="e">
        <f>A20</f>
        <v>#N/A</v>
      </c>
      <c r="B21" s="70">
        <v>6</v>
      </c>
      <c r="C21" s="542"/>
      <c r="D21" s="538"/>
      <c r="E21" s="538"/>
      <c r="F21" s="75" t="str">
        <f>IF(H21="","",6)</f>
        <v/>
      </c>
      <c r="G21" s="76" t="str">
        <f t="shared" si="0"/>
        <v/>
      </c>
      <c r="H21" s="92"/>
      <c r="I21" s="76" t="str">
        <f t="shared" si="1"/>
        <v/>
      </c>
      <c r="J21" s="525"/>
      <c r="K21" s="526"/>
      <c r="L21" s="526"/>
      <c r="M21" s="526"/>
      <c r="N21" s="526"/>
      <c r="O21" s="527"/>
      <c r="P21" s="74">
        <f t="shared" si="2"/>
        <v>0</v>
      </c>
      <c r="Q21" s="74">
        <f t="shared" si="19"/>
        <v>0</v>
      </c>
      <c r="R21" s="74">
        <f t="shared" si="3"/>
        <v>0</v>
      </c>
      <c r="S21" s="74">
        <f t="shared" si="20"/>
        <v>0</v>
      </c>
      <c r="T21" s="74">
        <f t="shared" si="4"/>
        <v>0</v>
      </c>
      <c r="U21" s="272">
        <f t="shared" si="5"/>
        <v>0</v>
      </c>
      <c r="V21" s="69" t="str">
        <f t="shared" si="21"/>
        <v>000</v>
      </c>
      <c r="W21" s="69">
        <f t="shared" si="22"/>
        <v>0</v>
      </c>
      <c r="X21" s="69">
        <f t="shared" si="23"/>
        <v>0</v>
      </c>
      <c r="Y21" s="69" t="str">
        <f t="shared" si="24"/>
        <v/>
      </c>
      <c r="Z21" s="252" t="str">
        <f t="shared" si="25"/>
        <v/>
      </c>
      <c r="AA21" s="69" t="str">
        <f t="shared" si="26"/>
        <v>0</v>
      </c>
      <c r="AB21" s="252" t="str">
        <f t="shared" si="27"/>
        <v/>
      </c>
      <c r="AC21" s="69" t="str">
        <f t="shared" si="28"/>
        <v>0</v>
      </c>
      <c r="AD21" s="69" t="str">
        <f t="shared" si="29"/>
        <v/>
      </c>
      <c r="AE21" s="69" t="str">
        <f t="shared" si="6"/>
        <v>00</v>
      </c>
      <c r="AF21" s="69">
        <f t="shared" si="30"/>
        <v>0</v>
      </c>
      <c r="AH21" s="69">
        <v>3</v>
      </c>
      <c r="AI21" s="69" t="e">
        <f t="shared" si="44"/>
        <v>#N/A</v>
      </c>
      <c r="AJ21" s="69">
        <f t="shared" si="44"/>
        <v>0</v>
      </c>
      <c r="AK21" s="69">
        <v>6</v>
      </c>
      <c r="AL21" s="69" t="e">
        <f t="shared" si="7"/>
        <v>#N/A</v>
      </c>
      <c r="AM21" s="69" t="e">
        <f t="shared" si="32"/>
        <v>#N/A</v>
      </c>
      <c r="AN21" s="69" t="str">
        <f t="shared" si="8"/>
        <v/>
      </c>
      <c r="AO21" s="69">
        <v>6</v>
      </c>
      <c r="AP21" s="69">
        <v>18</v>
      </c>
      <c r="AQ21" s="69">
        <f t="shared" si="33"/>
        <v>62518</v>
      </c>
      <c r="AR21" s="69" t="str">
        <f t="shared" si="9"/>
        <v/>
      </c>
      <c r="AS21" s="69">
        <v>18</v>
      </c>
      <c r="AT21" s="69" t="e">
        <f t="shared" si="34"/>
        <v>#N/A</v>
      </c>
      <c r="AU21" s="69" t="str">
        <f t="shared" si="10"/>
        <v/>
      </c>
      <c r="AV21" s="69">
        <v>18</v>
      </c>
      <c r="AW21" s="69" t="e">
        <f t="shared" si="35"/>
        <v>#N/A</v>
      </c>
      <c r="AX21" s="69" t="str">
        <f t="shared" si="11"/>
        <v/>
      </c>
      <c r="AY21" s="69">
        <v>18</v>
      </c>
      <c r="AZ21" s="69" t="e">
        <f t="shared" si="36"/>
        <v>#N/A</v>
      </c>
      <c r="BA21" s="69" t="str">
        <f t="shared" si="12"/>
        <v/>
      </c>
      <c r="BB21" s="69">
        <v>18</v>
      </c>
      <c r="BC21" s="69" t="e">
        <f t="shared" si="37"/>
        <v>#N/A</v>
      </c>
      <c r="BD21" s="69" t="str">
        <f t="shared" si="13"/>
        <v/>
      </c>
      <c r="BE21" s="69">
        <v>18</v>
      </c>
      <c r="BF21" s="69" t="e">
        <f t="shared" si="38"/>
        <v>#N/A</v>
      </c>
      <c r="BG21" s="69" t="str">
        <f t="shared" si="14"/>
        <v/>
      </c>
      <c r="BH21" s="69">
        <v>18</v>
      </c>
      <c r="BI21" s="69" t="e">
        <f t="shared" si="39"/>
        <v>#N/A</v>
      </c>
      <c r="BJ21" s="69" t="str">
        <f t="shared" si="15"/>
        <v/>
      </c>
      <c r="BK21" s="69">
        <v>18</v>
      </c>
      <c r="BL21" s="69" t="e">
        <f t="shared" si="40"/>
        <v>#N/A</v>
      </c>
      <c r="BM21" s="69" t="str">
        <f t="shared" si="16"/>
        <v/>
      </c>
      <c r="BN21" s="69">
        <v>18</v>
      </c>
      <c r="BO21" s="69" t="e">
        <f t="shared" si="41"/>
        <v>#N/A</v>
      </c>
      <c r="BP21" s="69" t="str">
        <f t="shared" si="17"/>
        <v/>
      </c>
      <c r="BQ21" s="69">
        <v>18</v>
      </c>
      <c r="BR21" s="69" t="e">
        <f t="shared" si="42"/>
        <v>#N/A</v>
      </c>
      <c r="BS21" s="69" t="str">
        <f t="shared" si="18"/>
        <v/>
      </c>
    </row>
    <row r="22" spans="1:71" s="69" customFormat="1">
      <c r="A22" s="69" t="e">
        <f>VLOOKUP(D22,コード４,2,FALSE)</f>
        <v>#N/A</v>
      </c>
      <c r="B22" s="70">
        <v>1</v>
      </c>
      <c r="C22" s="543">
        <v>4</v>
      </c>
      <c r="D22" s="94"/>
      <c r="E22" s="90"/>
      <c r="F22" s="70" t="str">
        <f>IF(H22="","",1)</f>
        <v/>
      </c>
      <c r="G22" s="72" t="str">
        <f t="shared" si="0"/>
        <v/>
      </c>
      <c r="H22" s="91"/>
      <c r="I22" s="72" t="str">
        <f t="shared" si="1"/>
        <v/>
      </c>
      <c r="J22" s="235" t="str">
        <f>IF(D22="","",VLOOKUP(D22,コード４,3,FALSE))</f>
        <v/>
      </c>
      <c r="K22" s="267"/>
      <c r="L22" s="231" t="str">
        <f>IF($B22="","",IF(J22="","",IF(J22="p","点",IF(J22="t1","",IF(J22="t2","分","m")))))</f>
        <v/>
      </c>
      <c r="M22" s="268"/>
      <c r="N22" s="231" t="str">
        <f>IF($B22="","",IF(J22="","",IF(J22="p","",IF(J22="t1","秒",IF(J22="t2","秒","cm")))))</f>
        <v/>
      </c>
      <c r="O22" s="269"/>
      <c r="P22" s="74">
        <f t="shared" si="2"/>
        <v>0</v>
      </c>
      <c r="Q22" s="74">
        <f t="shared" si="19"/>
        <v>0</v>
      </c>
      <c r="R22" s="74">
        <f t="shared" si="3"/>
        <v>0</v>
      </c>
      <c r="S22" s="74">
        <f t="shared" si="20"/>
        <v>0</v>
      </c>
      <c r="T22" s="74">
        <f t="shared" si="4"/>
        <v>0</v>
      </c>
      <c r="U22" s="272">
        <f t="shared" si="5"/>
        <v>0</v>
      </c>
      <c r="V22" s="69" t="str">
        <f t="shared" si="21"/>
        <v>000</v>
      </c>
      <c r="W22" s="69">
        <f t="shared" si="22"/>
        <v>0</v>
      </c>
      <c r="X22" s="69">
        <f t="shared" si="23"/>
        <v>0</v>
      </c>
      <c r="Y22" s="69" t="str">
        <f t="shared" si="24"/>
        <v/>
      </c>
      <c r="Z22" s="252" t="str">
        <f t="shared" si="25"/>
        <v/>
      </c>
      <c r="AA22" s="69" t="str">
        <f t="shared" si="26"/>
        <v>0</v>
      </c>
      <c r="AB22" s="252" t="str">
        <f t="shared" si="27"/>
        <v/>
      </c>
      <c r="AC22" s="69" t="str">
        <f t="shared" si="28"/>
        <v>0</v>
      </c>
      <c r="AD22" s="69" t="str">
        <f t="shared" si="29"/>
        <v/>
      </c>
      <c r="AE22" s="69" t="str">
        <f t="shared" si="6"/>
        <v>00</v>
      </c>
      <c r="AF22" s="69">
        <f t="shared" si="30"/>
        <v>0</v>
      </c>
      <c r="AH22" s="69">
        <v>4</v>
      </c>
      <c r="AI22" s="69" t="e">
        <f>VLOOKUP(D22,コード４,2,FALSE)</f>
        <v>#N/A</v>
      </c>
      <c r="AJ22" s="69">
        <f>COUNTIF('tmp４'!C$203:C$602,AI22)</f>
        <v>0</v>
      </c>
      <c r="AK22" s="69">
        <v>1</v>
      </c>
      <c r="AL22" s="69" t="e">
        <f t="shared" si="7"/>
        <v>#N/A</v>
      </c>
      <c r="AM22" s="69" t="e">
        <f>AL22*1</f>
        <v>#N/A</v>
      </c>
      <c r="AN22" s="69" t="str">
        <f t="shared" si="8"/>
        <v/>
      </c>
      <c r="AO22" s="69">
        <v>1</v>
      </c>
      <c r="AP22" s="69">
        <v>19</v>
      </c>
      <c r="AQ22" s="69">
        <f t="shared" si="33"/>
        <v>62519</v>
      </c>
      <c r="AR22" s="69" t="str">
        <f t="shared" si="9"/>
        <v/>
      </c>
      <c r="AS22" s="69">
        <v>19</v>
      </c>
      <c r="AT22" s="69" t="e">
        <f t="shared" si="34"/>
        <v>#N/A</v>
      </c>
      <c r="AU22" s="69" t="str">
        <f t="shared" si="10"/>
        <v/>
      </c>
      <c r="AV22" s="69">
        <v>19</v>
      </c>
      <c r="AW22" s="69" t="e">
        <f t="shared" si="35"/>
        <v>#N/A</v>
      </c>
      <c r="AX22" s="69" t="str">
        <f t="shared" si="11"/>
        <v/>
      </c>
      <c r="AY22" s="69">
        <v>19</v>
      </c>
      <c r="AZ22" s="69" t="e">
        <f t="shared" si="36"/>
        <v>#N/A</v>
      </c>
      <c r="BA22" s="69" t="str">
        <f t="shared" si="12"/>
        <v/>
      </c>
      <c r="BB22" s="69">
        <v>19</v>
      </c>
      <c r="BC22" s="69" t="e">
        <f t="shared" si="37"/>
        <v>#N/A</v>
      </c>
      <c r="BD22" s="69" t="str">
        <f t="shared" si="13"/>
        <v/>
      </c>
      <c r="BE22" s="69">
        <v>19</v>
      </c>
      <c r="BF22" s="69" t="e">
        <f t="shared" si="38"/>
        <v>#N/A</v>
      </c>
      <c r="BG22" s="69" t="str">
        <f t="shared" si="14"/>
        <v/>
      </c>
      <c r="BH22" s="69">
        <v>19</v>
      </c>
      <c r="BI22" s="69" t="e">
        <f t="shared" si="39"/>
        <v>#N/A</v>
      </c>
      <c r="BJ22" s="69" t="str">
        <f t="shared" si="15"/>
        <v/>
      </c>
      <c r="BK22" s="69">
        <v>19</v>
      </c>
      <c r="BL22" s="69" t="e">
        <f t="shared" si="40"/>
        <v>#N/A</v>
      </c>
      <c r="BM22" s="69" t="str">
        <f t="shared" si="16"/>
        <v/>
      </c>
      <c r="BN22" s="69">
        <v>19</v>
      </c>
      <c r="BO22" s="69" t="e">
        <f t="shared" si="41"/>
        <v>#N/A</v>
      </c>
      <c r="BP22" s="69" t="str">
        <f t="shared" si="17"/>
        <v/>
      </c>
      <c r="BQ22" s="69">
        <v>19</v>
      </c>
      <c r="BR22" s="69" t="e">
        <f t="shared" si="42"/>
        <v>#N/A</v>
      </c>
      <c r="BS22" s="69" t="str">
        <f t="shared" si="18"/>
        <v/>
      </c>
    </row>
    <row r="23" spans="1:71" s="69" customFormat="1">
      <c r="A23" s="69" t="e">
        <f>A22</f>
        <v>#N/A</v>
      </c>
      <c r="B23" s="70">
        <v>2</v>
      </c>
      <c r="C23" s="541"/>
      <c r="D23" s="536"/>
      <c r="E23" s="536"/>
      <c r="F23" s="70" t="str">
        <f>IF(H23="","",2)</f>
        <v/>
      </c>
      <c r="G23" s="72" t="str">
        <f t="shared" si="0"/>
        <v/>
      </c>
      <c r="H23" s="91"/>
      <c r="I23" s="72" t="str">
        <f t="shared" si="1"/>
        <v/>
      </c>
      <c r="J23" s="519"/>
      <c r="K23" s="520"/>
      <c r="L23" s="520"/>
      <c r="M23" s="520"/>
      <c r="N23" s="520"/>
      <c r="O23" s="521"/>
      <c r="P23" s="74">
        <f t="shared" si="2"/>
        <v>0</v>
      </c>
      <c r="Q23" s="74">
        <f t="shared" si="19"/>
        <v>0</v>
      </c>
      <c r="R23" s="74">
        <f t="shared" si="3"/>
        <v>0</v>
      </c>
      <c r="S23" s="74">
        <f t="shared" si="20"/>
        <v>0</v>
      </c>
      <c r="T23" s="74">
        <f t="shared" si="4"/>
        <v>0</v>
      </c>
      <c r="U23" s="272">
        <f t="shared" si="5"/>
        <v>0</v>
      </c>
      <c r="V23" s="69" t="str">
        <f t="shared" si="21"/>
        <v>000</v>
      </c>
      <c r="W23" s="69">
        <f t="shared" si="22"/>
        <v>0</v>
      </c>
      <c r="X23" s="69">
        <f t="shared" si="23"/>
        <v>0</v>
      </c>
      <c r="Y23" s="69" t="str">
        <f t="shared" si="24"/>
        <v/>
      </c>
      <c r="Z23" s="252" t="str">
        <f t="shared" si="25"/>
        <v/>
      </c>
      <c r="AA23" s="69" t="str">
        <f t="shared" si="26"/>
        <v>0</v>
      </c>
      <c r="AB23" s="252" t="str">
        <f t="shared" si="27"/>
        <v/>
      </c>
      <c r="AC23" s="69" t="str">
        <f t="shared" si="28"/>
        <v>0</v>
      </c>
      <c r="AD23" s="69" t="str">
        <f t="shared" si="29"/>
        <v/>
      </c>
      <c r="AE23" s="69" t="str">
        <f t="shared" si="6"/>
        <v>00</v>
      </c>
      <c r="AF23" s="69">
        <f t="shared" si="30"/>
        <v>0</v>
      </c>
      <c r="AH23" s="69">
        <v>4</v>
      </c>
      <c r="AI23" s="69" t="e">
        <f t="shared" ref="AI23:AJ27" si="45">AI22</f>
        <v>#N/A</v>
      </c>
      <c r="AJ23" s="69">
        <f t="shared" si="45"/>
        <v>0</v>
      </c>
      <c r="AK23" s="69">
        <v>2</v>
      </c>
      <c r="AL23" s="69" t="e">
        <f t="shared" si="7"/>
        <v>#N/A</v>
      </c>
      <c r="AM23" s="69" t="e">
        <f t="shared" si="32"/>
        <v>#N/A</v>
      </c>
      <c r="AN23" s="69" t="str">
        <f t="shared" si="8"/>
        <v/>
      </c>
      <c r="AO23" s="69">
        <v>2</v>
      </c>
      <c r="AP23" s="69">
        <v>20</v>
      </c>
      <c r="AQ23" s="69">
        <f t="shared" si="33"/>
        <v>62520</v>
      </c>
      <c r="AR23" s="69" t="str">
        <f t="shared" si="9"/>
        <v/>
      </c>
      <c r="AS23" s="69">
        <v>20</v>
      </c>
      <c r="AT23" s="69" t="e">
        <f t="shared" si="34"/>
        <v>#N/A</v>
      </c>
      <c r="AU23" s="69" t="str">
        <f t="shared" si="10"/>
        <v/>
      </c>
      <c r="AV23" s="69">
        <v>20</v>
      </c>
      <c r="AW23" s="69" t="e">
        <f t="shared" si="35"/>
        <v>#N/A</v>
      </c>
      <c r="AX23" s="69" t="str">
        <f t="shared" si="11"/>
        <v/>
      </c>
      <c r="AY23" s="69">
        <v>20</v>
      </c>
      <c r="AZ23" s="69" t="e">
        <f t="shared" si="36"/>
        <v>#N/A</v>
      </c>
      <c r="BA23" s="69" t="str">
        <f t="shared" si="12"/>
        <v/>
      </c>
      <c r="BB23" s="69">
        <v>20</v>
      </c>
      <c r="BC23" s="69" t="e">
        <f t="shared" si="37"/>
        <v>#N/A</v>
      </c>
      <c r="BD23" s="69" t="str">
        <f t="shared" si="13"/>
        <v/>
      </c>
      <c r="BE23" s="69">
        <v>20</v>
      </c>
      <c r="BF23" s="69" t="e">
        <f t="shared" si="38"/>
        <v>#N/A</v>
      </c>
      <c r="BG23" s="69" t="str">
        <f t="shared" si="14"/>
        <v/>
      </c>
      <c r="BH23" s="69">
        <v>20</v>
      </c>
      <c r="BI23" s="69" t="e">
        <f t="shared" si="39"/>
        <v>#N/A</v>
      </c>
      <c r="BJ23" s="69" t="str">
        <f t="shared" si="15"/>
        <v/>
      </c>
      <c r="BK23" s="69">
        <v>20</v>
      </c>
      <c r="BL23" s="69" t="e">
        <f t="shared" si="40"/>
        <v>#N/A</v>
      </c>
      <c r="BM23" s="69" t="str">
        <f t="shared" si="16"/>
        <v/>
      </c>
      <c r="BN23" s="69">
        <v>20</v>
      </c>
      <c r="BO23" s="69" t="e">
        <f t="shared" si="41"/>
        <v>#N/A</v>
      </c>
      <c r="BP23" s="69" t="str">
        <f t="shared" si="17"/>
        <v/>
      </c>
      <c r="BQ23" s="69">
        <v>20</v>
      </c>
      <c r="BR23" s="69" t="e">
        <f t="shared" si="42"/>
        <v>#N/A</v>
      </c>
      <c r="BS23" s="69" t="str">
        <f t="shared" si="18"/>
        <v/>
      </c>
    </row>
    <row r="24" spans="1:71" s="69" customFormat="1">
      <c r="A24" s="69" t="e">
        <f>A23</f>
        <v>#N/A</v>
      </c>
      <c r="B24" s="70">
        <v>3</v>
      </c>
      <c r="C24" s="541"/>
      <c r="D24" s="537"/>
      <c r="E24" s="537"/>
      <c r="F24" s="70" t="str">
        <f>IF(H24="","",3)</f>
        <v/>
      </c>
      <c r="G24" s="72" t="str">
        <f t="shared" si="0"/>
        <v/>
      </c>
      <c r="H24" s="91"/>
      <c r="I24" s="72" t="str">
        <f t="shared" si="1"/>
        <v/>
      </c>
      <c r="J24" s="522"/>
      <c r="K24" s="523"/>
      <c r="L24" s="523"/>
      <c r="M24" s="523"/>
      <c r="N24" s="523"/>
      <c r="O24" s="524"/>
      <c r="P24" s="74">
        <f t="shared" si="2"/>
        <v>0</v>
      </c>
      <c r="Q24" s="74">
        <f t="shared" si="19"/>
        <v>0</v>
      </c>
      <c r="R24" s="74">
        <f t="shared" si="3"/>
        <v>0</v>
      </c>
      <c r="S24" s="74">
        <f t="shared" si="20"/>
        <v>0</v>
      </c>
      <c r="T24" s="74">
        <f t="shared" si="4"/>
        <v>0</v>
      </c>
      <c r="U24" s="272">
        <f t="shared" si="5"/>
        <v>0</v>
      </c>
      <c r="V24" s="69" t="str">
        <f t="shared" si="21"/>
        <v>000</v>
      </c>
      <c r="W24" s="69">
        <f t="shared" si="22"/>
        <v>0</v>
      </c>
      <c r="X24" s="69">
        <f t="shared" si="23"/>
        <v>0</v>
      </c>
      <c r="Y24" s="69" t="str">
        <f t="shared" si="24"/>
        <v/>
      </c>
      <c r="Z24" s="252" t="str">
        <f t="shared" si="25"/>
        <v/>
      </c>
      <c r="AA24" s="69" t="str">
        <f t="shared" si="26"/>
        <v>0</v>
      </c>
      <c r="AB24" s="252" t="str">
        <f t="shared" si="27"/>
        <v/>
      </c>
      <c r="AC24" s="69" t="str">
        <f t="shared" si="28"/>
        <v>0</v>
      </c>
      <c r="AD24" s="69" t="str">
        <f t="shared" si="29"/>
        <v/>
      </c>
      <c r="AE24" s="69" t="str">
        <f t="shared" si="6"/>
        <v>00</v>
      </c>
      <c r="AF24" s="69">
        <f t="shared" si="30"/>
        <v>0</v>
      </c>
      <c r="AH24" s="69">
        <v>4</v>
      </c>
      <c r="AI24" s="69" t="e">
        <f t="shared" si="45"/>
        <v>#N/A</v>
      </c>
      <c r="AJ24" s="69">
        <f t="shared" si="45"/>
        <v>0</v>
      </c>
      <c r="AK24" s="69">
        <v>3</v>
      </c>
      <c r="AL24" s="69" t="e">
        <f t="shared" si="7"/>
        <v>#N/A</v>
      </c>
      <c r="AM24" s="69" t="e">
        <f t="shared" si="32"/>
        <v>#N/A</v>
      </c>
      <c r="AN24" s="69" t="str">
        <f t="shared" si="8"/>
        <v/>
      </c>
      <c r="AO24" s="69">
        <v>3</v>
      </c>
      <c r="AP24" s="69">
        <v>21</v>
      </c>
      <c r="AQ24" s="69">
        <f t="shared" si="33"/>
        <v>62521</v>
      </c>
      <c r="AR24" s="69" t="str">
        <f t="shared" si="9"/>
        <v/>
      </c>
      <c r="AS24" s="69">
        <v>21</v>
      </c>
      <c r="AT24" s="69" t="e">
        <f t="shared" si="34"/>
        <v>#N/A</v>
      </c>
      <c r="AU24" s="69" t="str">
        <f t="shared" si="10"/>
        <v/>
      </c>
      <c r="AV24" s="69">
        <v>21</v>
      </c>
      <c r="AW24" s="69" t="e">
        <f t="shared" si="35"/>
        <v>#N/A</v>
      </c>
      <c r="AX24" s="69" t="str">
        <f t="shared" si="11"/>
        <v/>
      </c>
      <c r="AY24" s="69">
        <v>21</v>
      </c>
      <c r="AZ24" s="69" t="e">
        <f t="shared" si="36"/>
        <v>#N/A</v>
      </c>
      <c r="BA24" s="69" t="str">
        <f t="shared" si="12"/>
        <v/>
      </c>
      <c r="BB24" s="69">
        <v>21</v>
      </c>
      <c r="BC24" s="69" t="e">
        <f t="shared" si="37"/>
        <v>#N/A</v>
      </c>
      <c r="BD24" s="69" t="str">
        <f t="shared" si="13"/>
        <v/>
      </c>
      <c r="BE24" s="69">
        <v>21</v>
      </c>
      <c r="BF24" s="69" t="e">
        <f t="shared" si="38"/>
        <v>#N/A</v>
      </c>
      <c r="BG24" s="69" t="str">
        <f t="shared" si="14"/>
        <v/>
      </c>
      <c r="BH24" s="69">
        <v>21</v>
      </c>
      <c r="BI24" s="69" t="e">
        <f t="shared" si="39"/>
        <v>#N/A</v>
      </c>
      <c r="BJ24" s="69" t="str">
        <f t="shared" si="15"/>
        <v/>
      </c>
      <c r="BK24" s="69">
        <v>21</v>
      </c>
      <c r="BL24" s="69" t="e">
        <f t="shared" si="40"/>
        <v>#N/A</v>
      </c>
      <c r="BM24" s="69" t="str">
        <f t="shared" si="16"/>
        <v/>
      </c>
      <c r="BN24" s="69">
        <v>21</v>
      </c>
      <c r="BO24" s="69" t="e">
        <f t="shared" si="41"/>
        <v>#N/A</v>
      </c>
      <c r="BP24" s="69" t="str">
        <f t="shared" si="17"/>
        <v/>
      </c>
      <c r="BQ24" s="69">
        <v>21</v>
      </c>
      <c r="BR24" s="69" t="e">
        <f t="shared" si="42"/>
        <v>#N/A</v>
      </c>
      <c r="BS24" s="69" t="str">
        <f t="shared" si="18"/>
        <v/>
      </c>
    </row>
    <row r="25" spans="1:71" s="69" customFormat="1">
      <c r="A25" s="69" t="e">
        <f>A24</f>
        <v>#N/A</v>
      </c>
      <c r="B25" s="70">
        <v>4</v>
      </c>
      <c r="C25" s="541"/>
      <c r="D25" s="537"/>
      <c r="E25" s="537"/>
      <c r="F25" s="70" t="str">
        <f>IF(H25="","",4)</f>
        <v/>
      </c>
      <c r="G25" s="72" t="str">
        <f t="shared" si="0"/>
        <v/>
      </c>
      <c r="H25" s="91"/>
      <c r="I25" s="72" t="str">
        <f t="shared" si="1"/>
        <v/>
      </c>
      <c r="J25" s="522"/>
      <c r="K25" s="523"/>
      <c r="L25" s="523"/>
      <c r="M25" s="523"/>
      <c r="N25" s="523"/>
      <c r="O25" s="524"/>
      <c r="P25" s="74">
        <f t="shared" si="2"/>
        <v>0</v>
      </c>
      <c r="Q25" s="74">
        <f t="shared" si="19"/>
        <v>0</v>
      </c>
      <c r="R25" s="74">
        <f t="shared" si="3"/>
        <v>0</v>
      </c>
      <c r="S25" s="74">
        <f t="shared" si="20"/>
        <v>0</v>
      </c>
      <c r="T25" s="74">
        <f t="shared" si="4"/>
        <v>0</v>
      </c>
      <c r="U25" s="272">
        <f t="shared" si="5"/>
        <v>0</v>
      </c>
      <c r="V25" s="69" t="str">
        <f t="shared" si="21"/>
        <v>000</v>
      </c>
      <c r="W25" s="69">
        <f t="shared" si="22"/>
        <v>0</v>
      </c>
      <c r="X25" s="69">
        <f t="shared" si="23"/>
        <v>0</v>
      </c>
      <c r="Y25" s="69" t="str">
        <f t="shared" si="24"/>
        <v/>
      </c>
      <c r="Z25" s="252" t="str">
        <f t="shared" si="25"/>
        <v/>
      </c>
      <c r="AA25" s="69" t="str">
        <f t="shared" si="26"/>
        <v>0</v>
      </c>
      <c r="AB25" s="252" t="str">
        <f t="shared" si="27"/>
        <v/>
      </c>
      <c r="AC25" s="69" t="str">
        <f t="shared" si="28"/>
        <v>0</v>
      </c>
      <c r="AD25" s="69" t="str">
        <f t="shared" si="29"/>
        <v/>
      </c>
      <c r="AE25" s="69" t="str">
        <f t="shared" si="6"/>
        <v>00</v>
      </c>
      <c r="AF25" s="69">
        <f t="shared" si="30"/>
        <v>0</v>
      </c>
      <c r="AH25" s="69">
        <v>4</v>
      </c>
      <c r="AI25" s="69" t="e">
        <f t="shared" si="45"/>
        <v>#N/A</v>
      </c>
      <c r="AJ25" s="69">
        <f t="shared" si="45"/>
        <v>0</v>
      </c>
      <c r="AK25" s="69">
        <v>4</v>
      </c>
      <c r="AL25" s="69" t="e">
        <f t="shared" si="7"/>
        <v>#N/A</v>
      </c>
      <c r="AM25" s="69" t="e">
        <f t="shared" si="32"/>
        <v>#N/A</v>
      </c>
      <c r="AN25" s="69" t="str">
        <f t="shared" si="8"/>
        <v/>
      </c>
      <c r="AO25" s="69">
        <v>4</v>
      </c>
      <c r="AP25" s="69">
        <v>22</v>
      </c>
      <c r="AQ25" s="69">
        <f t="shared" si="33"/>
        <v>62522</v>
      </c>
      <c r="AR25" s="69" t="str">
        <f t="shared" si="9"/>
        <v/>
      </c>
      <c r="AS25" s="69">
        <v>22</v>
      </c>
      <c r="AT25" s="69" t="e">
        <f t="shared" si="34"/>
        <v>#N/A</v>
      </c>
      <c r="AU25" s="69" t="str">
        <f t="shared" si="10"/>
        <v/>
      </c>
      <c r="AV25" s="69">
        <v>22</v>
      </c>
      <c r="AW25" s="69" t="e">
        <f t="shared" si="35"/>
        <v>#N/A</v>
      </c>
      <c r="AX25" s="69" t="str">
        <f t="shared" si="11"/>
        <v/>
      </c>
      <c r="AY25" s="69">
        <v>22</v>
      </c>
      <c r="AZ25" s="69" t="e">
        <f t="shared" si="36"/>
        <v>#N/A</v>
      </c>
      <c r="BA25" s="69" t="str">
        <f t="shared" si="12"/>
        <v/>
      </c>
      <c r="BB25" s="69">
        <v>22</v>
      </c>
      <c r="BC25" s="69" t="e">
        <f t="shared" si="37"/>
        <v>#N/A</v>
      </c>
      <c r="BD25" s="69" t="str">
        <f t="shared" si="13"/>
        <v/>
      </c>
      <c r="BE25" s="69">
        <v>22</v>
      </c>
      <c r="BF25" s="69" t="e">
        <f t="shared" si="38"/>
        <v>#N/A</v>
      </c>
      <c r="BG25" s="69" t="str">
        <f t="shared" si="14"/>
        <v/>
      </c>
      <c r="BH25" s="69">
        <v>22</v>
      </c>
      <c r="BI25" s="69" t="e">
        <f t="shared" si="39"/>
        <v>#N/A</v>
      </c>
      <c r="BJ25" s="69" t="str">
        <f t="shared" si="15"/>
        <v/>
      </c>
      <c r="BK25" s="69">
        <v>22</v>
      </c>
      <c r="BL25" s="69" t="e">
        <f t="shared" si="40"/>
        <v>#N/A</v>
      </c>
      <c r="BM25" s="69" t="str">
        <f t="shared" si="16"/>
        <v/>
      </c>
      <c r="BN25" s="69">
        <v>22</v>
      </c>
      <c r="BO25" s="69" t="e">
        <f t="shared" si="41"/>
        <v>#N/A</v>
      </c>
      <c r="BP25" s="69" t="str">
        <f t="shared" si="17"/>
        <v/>
      </c>
      <c r="BQ25" s="69">
        <v>22</v>
      </c>
      <c r="BR25" s="69" t="e">
        <f t="shared" si="42"/>
        <v>#N/A</v>
      </c>
      <c r="BS25" s="69" t="str">
        <f t="shared" si="18"/>
        <v/>
      </c>
    </row>
    <row r="26" spans="1:71" s="69" customFormat="1">
      <c r="A26" s="69" t="e">
        <f>A25</f>
        <v>#N/A</v>
      </c>
      <c r="B26" s="70">
        <v>5</v>
      </c>
      <c r="C26" s="541"/>
      <c r="D26" s="537"/>
      <c r="E26" s="537"/>
      <c r="F26" s="70" t="str">
        <f>IF(H26="","",5)</f>
        <v/>
      </c>
      <c r="G26" s="72" t="str">
        <f t="shared" si="0"/>
        <v/>
      </c>
      <c r="H26" s="91"/>
      <c r="I26" s="72" t="str">
        <f t="shared" si="1"/>
        <v/>
      </c>
      <c r="J26" s="522"/>
      <c r="K26" s="523"/>
      <c r="L26" s="523"/>
      <c r="M26" s="523"/>
      <c r="N26" s="523"/>
      <c r="O26" s="524"/>
      <c r="P26" s="74">
        <f t="shared" si="2"/>
        <v>0</v>
      </c>
      <c r="Q26" s="74">
        <f t="shared" si="19"/>
        <v>0</v>
      </c>
      <c r="R26" s="74">
        <f t="shared" si="3"/>
        <v>0</v>
      </c>
      <c r="S26" s="74">
        <f t="shared" si="20"/>
        <v>0</v>
      </c>
      <c r="T26" s="74">
        <f t="shared" si="4"/>
        <v>0</v>
      </c>
      <c r="U26" s="272">
        <f t="shared" si="5"/>
        <v>0</v>
      </c>
      <c r="V26" s="69" t="str">
        <f t="shared" si="21"/>
        <v>000</v>
      </c>
      <c r="W26" s="69">
        <f t="shared" si="22"/>
        <v>0</v>
      </c>
      <c r="X26" s="69">
        <f t="shared" si="23"/>
        <v>0</v>
      </c>
      <c r="Y26" s="69" t="str">
        <f t="shared" si="24"/>
        <v/>
      </c>
      <c r="Z26" s="252" t="str">
        <f t="shared" si="25"/>
        <v/>
      </c>
      <c r="AA26" s="69" t="str">
        <f t="shared" si="26"/>
        <v>0</v>
      </c>
      <c r="AB26" s="252" t="str">
        <f t="shared" si="27"/>
        <v/>
      </c>
      <c r="AC26" s="69" t="str">
        <f t="shared" si="28"/>
        <v>0</v>
      </c>
      <c r="AD26" s="69" t="str">
        <f t="shared" si="29"/>
        <v/>
      </c>
      <c r="AE26" s="69" t="str">
        <f t="shared" si="6"/>
        <v>00</v>
      </c>
      <c r="AF26" s="69">
        <f t="shared" si="30"/>
        <v>0</v>
      </c>
      <c r="AH26" s="69">
        <v>4</v>
      </c>
      <c r="AI26" s="69" t="e">
        <f t="shared" si="45"/>
        <v>#N/A</v>
      </c>
      <c r="AJ26" s="69">
        <f t="shared" si="45"/>
        <v>0</v>
      </c>
      <c r="AK26" s="69">
        <v>5</v>
      </c>
      <c r="AL26" s="69" t="e">
        <f t="shared" si="7"/>
        <v>#N/A</v>
      </c>
      <c r="AM26" s="69" t="e">
        <f t="shared" si="32"/>
        <v>#N/A</v>
      </c>
      <c r="AN26" s="69" t="str">
        <f t="shared" si="8"/>
        <v/>
      </c>
      <c r="AO26" s="69">
        <v>5</v>
      </c>
      <c r="AP26" s="69">
        <v>23</v>
      </c>
      <c r="AQ26" s="69">
        <f t="shared" si="33"/>
        <v>62523</v>
      </c>
      <c r="AR26" s="69" t="str">
        <f t="shared" si="9"/>
        <v/>
      </c>
      <c r="AS26" s="69">
        <v>23</v>
      </c>
      <c r="AT26" s="69" t="e">
        <f t="shared" si="34"/>
        <v>#N/A</v>
      </c>
      <c r="AU26" s="69" t="str">
        <f t="shared" si="10"/>
        <v/>
      </c>
      <c r="AV26" s="69">
        <v>23</v>
      </c>
      <c r="AW26" s="69" t="e">
        <f t="shared" si="35"/>
        <v>#N/A</v>
      </c>
      <c r="AX26" s="69" t="str">
        <f t="shared" si="11"/>
        <v/>
      </c>
      <c r="AY26" s="69">
        <v>23</v>
      </c>
      <c r="AZ26" s="69" t="e">
        <f t="shared" si="36"/>
        <v>#N/A</v>
      </c>
      <c r="BA26" s="69" t="str">
        <f t="shared" si="12"/>
        <v/>
      </c>
      <c r="BB26" s="69">
        <v>23</v>
      </c>
      <c r="BC26" s="69" t="e">
        <f t="shared" si="37"/>
        <v>#N/A</v>
      </c>
      <c r="BD26" s="69" t="str">
        <f t="shared" si="13"/>
        <v/>
      </c>
      <c r="BE26" s="69">
        <v>23</v>
      </c>
      <c r="BF26" s="69" t="e">
        <f t="shared" si="38"/>
        <v>#N/A</v>
      </c>
      <c r="BG26" s="69" t="str">
        <f t="shared" si="14"/>
        <v/>
      </c>
      <c r="BH26" s="69">
        <v>23</v>
      </c>
      <c r="BI26" s="69" t="e">
        <f t="shared" si="39"/>
        <v>#N/A</v>
      </c>
      <c r="BJ26" s="69" t="str">
        <f t="shared" si="15"/>
        <v/>
      </c>
      <c r="BK26" s="69">
        <v>23</v>
      </c>
      <c r="BL26" s="69" t="e">
        <f t="shared" si="40"/>
        <v>#N/A</v>
      </c>
      <c r="BM26" s="69" t="str">
        <f t="shared" si="16"/>
        <v/>
      </c>
      <c r="BN26" s="69">
        <v>23</v>
      </c>
      <c r="BO26" s="69" t="e">
        <f t="shared" si="41"/>
        <v>#N/A</v>
      </c>
      <c r="BP26" s="69" t="str">
        <f t="shared" si="17"/>
        <v/>
      </c>
      <c r="BQ26" s="69">
        <v>23</v>
      </c>
      <c r="BR26" s="69" t="e">
        <f t="shared" si="42"/>
        <v>#N/A</v>
      </c>
      <c r="BS26" s="69" t="str">
        <f t="shared" si="18"/>
        <v/>
      </c>
    </row>
    <row r="27" spans="1:71" s="69" customFormat="1" ht="15" thickBot="1">
      <c r="A27" s="69" t="e">
        <f>A26</f>
        <v>#N/A</v>
      </c>
      <c r="B27" s="70">
        <v>6</v>
      </c>
      <c r="C27" s="542"/>
      <c r="D27" s="538"/>
      <c r="E27" s="538"/>
      <c r="F27" s="75" t="str">
        <f>IF(H27="","",6)</f>
        <v/>
      </c>
      <c r="G27" s="76" t="str">
        <f t="shared" si="0"/>
        <v/>
      </c>
      <c r="H27" s="92"/>
      <c r="I27" s="76" t="str">
        <f t="shared" si="1"/>
        <v/>
      </c>
      <c r="J27" s="525"/>
      <c r="K27" s="526"/>
      <c r="L27" s="526"/>
      <c r="M27" s="526"/>
      <c r="N27" s="526"/>
      <c r="O27" s="527"/>
      <c r="P27" s="74">
        <f t="shared" si="2"/>
        <v>0</v>
      </c>
      <c r="Q27" s="74">
        <f t="shared" si="19"/>
        <v>0</v>
      </c>
      <c r="R27" s="74">
        <f t="shared" si="3"/>
        <v>0</v>
      </c>
      <c r="S27" s="74">
        <f t="shared" si="20"/>
        <v>0</v>
      </c>
      <c r="T27" s="74">
        <f t="shared" si="4"/>
        <v>0</v>
      </c>
      <c r="U27" s="272">
        <f t="shared" si="5"/>
        <v>0</v>
      </c>
      <c r="V27" s="69" t="str">
        <f t="shared" si="21"/>
        <v>000</v>
      </c>
      <c r="W27" s="69">
        <f t="shared" si="22"/>
        <v>0</v>
      </c>
      <c r="X27" s="69">
        <f t="shared" si="23"/>
        <v>0</v>
      </c>
      <c r="Y27" s="69" t="str">
        <f t="shared" si="24"/>
        <v/>
      </c>
      <c r="Z27" s="252" t="str">
        <f t="shared" si="25"/>
        <v/>
      </c>
      <c r="AA27" s="69" t="str">
        <f t="shared" si="26"/>
        <v>0</v>
      </c>
      <c r="AB27" s="252" t="str">
        <f t="shared" si="27"/>
        <v/>
      </c>
      <c r="AC27" s="69" t="str">
        <f t="shared" si="28"/>
        <v>0</v>
      </c>
      <c r="AD27" s="69" t="str">
        <f t="shared" si="29"/>
        <v/>
      </c>
      <c r="AE27" s="69" t="str">
        <f t="shared" si="6"/>
        <v>00</v>
      </c>
      <c r="AF27" s="69">
        <f t="shared" si="30"/>
        <v>0</v>
      </c>
      <c r="AH27" s="69">
        <v>4</v>
      </c>
      <c r="AI27" s="69" t="e">
        <f t="shared" si="45"/>
        <v>#N/A</v>
      </c>
      <c r="AJ27" s="69">
        <f t="shared" si="45"/>
        <v>0</v>
      </c>
      <c r="AK27" s="69">
        <v>6</v>
      </c>
      <c r="AL27" s="69" t="e">
        <f t="shared" si="7"/>
        <v>#N/A</v>
      </c>
      <c r="AM27" s="69" t="e">
        <f t="shared" si="32"/>
        <v>#N/A</v>
      </c>
      <c r="AN27" s="69" t="str">
        <f t="shared" si="8"/>
        <v/>
      </c>
      <c r="AO27" s="69">
        <v>6</v>
      </c>
      <c r="AP27" s="69">
        <v>24</v>
      </c>
      <c r="AQ27" s="69">
        <f t="shared" si="33"/>
        <v>62524</v>
      </c>
      <c r="AR27" s="69" t="str">
        <f t="shared" si="9"/>
        <v/>
      </c>
      <c r="AS27" s="69">
        <v>24</v>
      </c>
      <c r="AT27" s="69" t="e">
        <f t="shared" si="34"/>
        <v>#N/A</v>
      </c>
      <c r="AU27" s="69" t="str">
        <f t="shared" si="10"/>
        <v/>
      </c>
      <c r="AV27" s="69">
        <v>24</v>
      </c>
      <c r="AW27" s="69" t="e">
        <f t="shared" si="35"/>
        <v>#N/A</v>
      </c>
      <c r="AX27" s="69" t="str">
        <f t="shared" si="11"/>
        <v/>
      </c>
      <c r="AY27" s="69">
        <v>24</v>
      </c>
      <c r="AZ27" s="69" t="e">
        <f t="shared" si="36"/>
        <v>#N/A</v>
      </c>
      <c r="BA27" s="69" t="str">
        <f t="shared" si="12"/>
        <v/>
      </c>
      <c r="BB27" s="69">
        <v>24</v>
      </c>
      <c r="BC27" s="69" t="e">
        <f t="shared" si="37"/>
        <v>#N/A</v>
      </c>
      <c r="BD27" s="69" t="str">
        <f t="shared" si="13"/>
        <v/>
      </c>
      <c r="BE27" s="69">
        <v>24</v>
      </c>
      <c r="BF27" s="69" t="e">
        <f t="shared" si="38"/>
        <v>#N/A</v>
      </c>
      <c r="BG27" s="69" t="str">
        <f t="shared" si="14"/>
        <v/>
      </c>
      <c r="BH27" s="69">
        <v>24</v>
      </c>
      <c r="BI27" s="69" t="e">
        <f t="shared" si="39"/>
        <v>#N/A</v>
      </c>
      <c r="BJ27" s="69" t="str">
        <f t="shared" si="15"/>
        <v/>
      </c>
      <c r="BK27" s="69">
        <v>24</v>
      </c>
      <c r="BL27" s="69" t="e">
        <f t="shared" si="40"/>
        <v>#N/A</v>
      </c>
      <c r="BM27" s="69" t="str">
        <f t="shared" si="16"/>
        <v/>
      </c>
      <c r="BN27" s="69">
        <v>24</v>
      </c>
      <c r="BO27" s="69" t="e">
        <f t="shared" si="41"/>
        <v>#N/A</v>
      </c>
      <c r="BP27" s="69" t="str">
        <f t="shared" si="17"/>
        <v/>
      </c>
      <c r="BQ27" s="69">
        <v>24</v>
      </c>
      <c r="BR27" s="69" t="e">
        <f t="shared" si="42"/>
        <v>#N/A</v>
      </c>
      <c r="BS27" s="69" t="str">
        <f t="shared" si="18"/>
        <v/>
      </c>
    </row>
    <row r="28" spans="1:71" s="69" customFormat="1" ht="15.95" hidden="1" customHeight="1">
      <c r="A28" s="69" t="e">
        <f>VLOOKUP(D28,コード４,2,FALSE)</f>
        <v>#N/A</v>
      </c>
      <c r="B28" s="70">
        <v>1</v>
      </c>
      <c r="C28" s="543">
        <v>5</v>
      </c>
      <c r="D28" s="94"/>
      <c r="E28" s="90"/>
      <c r="F28" s="70" t="str">
        <f>IF(H28="","",1)</f>
        <v/>
      </c>
      <c r="G28" s="72" t="str">
        <f t="shared" si="0"/>
        <v/>
      </c>
      <c r="H28" s="91"/>
      <c r="I28" s="72" t="str">
        <f t="shared" si="1"/>
        <v/>
      </c>
      <c r="J28" s="235" t="str">
        <f>IF(D28="","",VLOOKUP(D28,コード４,3,FALSE))</f>
        <v/>
      </c>
      <c r="K28" s="267"/>
      <c r="L28" s="231" t="str">
        <f>IF($B28="","",IF(J28="","",IF(J28="p","点",IF(J28="t1","",IF(J28="t2","分","m")))))</f>
        <v/>
      </c>
      <c r="M28" s="268"/>
      <c r="N28" s="231" t="str">
        <f>IF($B28="","",IF(J28="","",IF(J28="p","",IF(J28="t1","秒",IF(J28="t2","秒","cm")))))</f>
        <v/>
      </c>
      <c r="O28" s="269"/>
      <c r="P28" s="74">
        <f t="shared" si="2"/>
        <v>0</v>
      </c>
      <c r="Q28" s="74">
        <f t="shared" si="19"/>
        <v>0</v>
      </c>
      <c r="R28" s="74">
        <f t="shared" si="3"/>
        <v>0</v>
      </c>
      <c r="S28" s="74">
        <f t="shared" si="20"/>
        <v>0</v>
      </c>
      <c r="T28" s="74">
        <f t="shared" si="4"/>
        <v>0</v>
      </c>
      <c r="U28" s="272">
        <f t="shared" si="5"/>
        <v>0</v>
      </c>
      <c r="V28" s="69" t="str">
        <f t="shared" si="21"/>
        <v>000</v>
      </c>
      <c r="W28" s="69">
        <f t="shared" si="22"/>
        <v>0</v>
      </c>
      <c r="X28" s="69">
        <f t="shared" si="23"/>
        <v>0</v>
      </c>
      <c r="Y28" s="69" t="str">
        <f t="shared" si="24"/>
        <v/>
      </c>
      <c r="Z28" s="252" t="str">
        <f t="shared" si="25"/>
        <v/>
      </c>
      <c r="AA28" s="69" t="str">
        <f t="shared" si="26"/>
        <v>0</v>
      </c>
      <c r="AB28" s="252" t="str">
        <f t="shared" si="27"/>
        <v/>
      </c>
      <c r="AC28" s="69" t="str">
        <f t="shared" si="28"/>
        <v>0</v>
      </c>
      <c r="AD28" s="69" t="str">
        <f t="shared" si="29"/>
        <v/>
      </c>
      <c r="AE28" s="69" t="str">
        <f t="shared" si="6"/>
        <v>00</v>
      </c>
      <c r="AF28" s="69">
        <f t="shared" si="30"/>
        <v>0</v>
      </c>
      <c r="AH28" s="69">
        <v>5</v>
      </c>
      <c r="AI28" s="69" t="e">
        <f>VLOOKUP(D28,コード４,2,FALSE)</f>
        <v>#N/A</v>
      </c>
      <c r="AJ28" s="69">
        <f>COUNTIF('tmp４'!C$203:C$602,AI28)</f>
        <v>0</v>
      </c>
      <c r="AK28" s="69">
        <v>1</v>
      </c>
      <c r="AL28" s="69" t="e">
        <f t="shared" si="7"/>
        <v>#N/A</v>
      </c>
      <c r="AM28" s="69" t="e">
        <f>AL28*1</f>
        <v>#N/A</v>
      </c>
      <c r="AN28" s="69" t="str">
        <f t="shared" si="8"/>
        <v/>
      </c>
      <c r="AO28" s="69">
        <v>1</v>
      </c>
      <c r="AP28" s="69">
        <v>25</v>
      </c>
      <c r="AQ28" s="69">
        <f t="shared" si="33"/>
        <v>62525</v>
      </c>
      <c r="AR28" s="69" t="str">
        <f t="shared" si="9"/>
        <v/>
      </c>
      <c r="AS28" s="69">
        <v>25</v>
      </c>
      <c r="AT28" s="69" t="e">
        <f t="shared" si="34"/>
        <v>#N/A</v>
      </c>
      <c r="AU28" s="69" t="str">
        <f t="shared" si="10"/>
        <v/>
      </c>
      <c r="AV28" s="69">
        <v>25</v>
      </c>
      <c r="AW28" s="69" t="e">
        <f t="shared" si="35"/>
        <v>#N/A</v>
      </c>
      <c r="AX28" s="69" t="str">
        <f t="shared" si="11"/>
        <v/>
      </c>
      <c r="AY28" s="69">
        <v>25</v>
      </c>
      <c r="AZ28" s="69" t="e">
        <f t="shared" si="36"/>
        <v>#N/A</v>
      </c>
      <c r="BA28" s="69" t="str">
        <f t="shared" si="12"/>
        <v/>
      </c>
      <c r="BB28" s="69">
        <v>25</v>
      </c>
      <c r="BC28" s="69" t="e">
        <f t="shared" si="37"/>
        <v>#N/A</v>
      </c>
      <c r="BD28" s="69" t="str">
        <f t="shared" si="13"/>
        <v/>
      </c>
      <c r="BE28" s="69">
        <v>25</v>
      </c>
      <c r="BF28" s="69" t="e">
        <f t="shared" si="38"/>
        <v>#N/A</v>
      </c>
      <c r="BG28" s="69" t="str">
        <f t="shared" si="14"/>
        <v/>
      </c>
      <c r="BH28" s="69">
        <v>25</v>
      </c>
      <c r="BI28" s="69" t="e">
        <f t="shared" si="39"/>
        <v>#N/A</v>
      </c>
      <c r="BJ28" s="69" t="str">
        <f t="shared" si="15"/>
        <v/>
      </c>
      <c r="BK28" s="69">
        <v>25</v>
      </c>
      <c r="BL28" s="69" t="e">
        <f t="shared" si="40"/>
        <v>#N/A</v>
      </c>
      <c r="BM28" s="69" t="str">
        <f t="shared" si="16"/>
        <v/>
      </c>
      <c r="BN28" s="69">
        <v>25</v>
      </c>
      <c r="BO28" s="69" t="e">
        <f t="shared" si="41"/>
        <v>#N/A</v>
      </c>
      <c r="BP28" s="69" t="str">
        <f t="shared" si="17"/>
        <v/>
      </c>
      <c r="BQ28" s="69">
        <v>25</v>
      </c>
      <c r="BR28" s="69" t="e">
        <f t="shared" si="42"/>
        <v>#N/A</v>
      </c>
      <c r="BS28" s="69" t="str">
        <f t="shared" si="18"/>
        <v/>
      </c>
    </row>
    <row r="29" spans="1:71" s="69" customFormat="1" ht="15.95" hidden="1" customHeight="1">
      <c r="A29" s="69" t="e">
        <f>A28</f>
        <v>#N/A</v>
      </c>
      <c r="B29" s="70">
        <v>2</v>
      </c>
      <c r="C29" s="541"/>
      <c r="D29" s="536"/>
      <c r="E29" s="536"/>
      <c r="F29" s="70" t="str">
        <f>IF(H29="","",2)</f>
        <v/>
      </c>
      <c r="G29" s="72" t="str">
        <f t="shared" si="0"/>
        <v/>
      </c>
      <c r="H29" s="91"/>
      <c r="I29" s="72" t="str">
        <f t="shared" si="1"/>
        <v/>
      </c>
      <c r="J29" s="519"/>
      <c r="K29" s="520"/>
      <c r="L29" s="520"/>
      <c r="M29" s="520"/>
      <c r="N29" s="520"/>
      <c r="O29" s="521"/>
      <c r="P29" s="74">
        <f t="shared" si="2"/>
        <v>0</v>
      </c>
      <c r="Q29" s="74">
        <f t="shared" si="19"/>
        <v>0</v>
      </c>
      <c r="R29" s="74">
        <f t="shared" si="3"/>
        <v>0</v>
      </c>
      <c r="S29" s="74">
        <f t="shared" si="20"/>
        <v>0</v>
      </c>
      <c r="T29" s="74">
        <f t="shared" si="4"/>
        <v>0</v>
      </c>
      <c r="U29" s="272">
        <f t="shared" si="5"/>
        <v>0</v>
      </c>
      <c r="V29" s="69" t="str">
        <f t="shared" si="21"/>
        <v>000</v>
      </c>
      <c r="W29" s="69">
        <f t="shared" si="22"/>
        <v>0</v>
      </c>
      <c r="X29" s="69">
        <f t="shared" si="23"/>
        <v>0</v>
      </c>
      <c r="Y29" s="69" t="str">
        <f t="shared" si="24"/>
        <v/>
      </c>
      <c r="Z29" s="252" t="str">
        <f t="shared" si="25"/>
        <v/>
      </c>
      <c r="AA29" s="69" t="str">
        <f t="shared" si="26"/>
        <v>0</v>
      </c>
      <c r="AB29" s="252" t="str">
        <f t="shared" si="27"/>
        <v/>
      </c>
      <c r="AC29" s="69" t="str">
        <f t="shared" si="28"/>
        <v>0</v>
      </c>
      <c r="AD29" s="69" t="str">
        <f t="shared" si="29"/>
        <v/>
      </c>
      <c r="AE29" s="69" t="str">
        <f t="shared" si="6"/>
        <v>00</v>
      </c>
      <c r="AF29" s="69">
        <f t="shared" si="30"/>
        <v>0</v>
      </c>
      <c r="AH29" s="69">
        <v>5</v>
      </c>
      <c r="AI29" s="69" t="e">
        <f t="shared" ref="AI29:AJ33" si="46">AI28</f>
        <v>#N/A</v>
      </c>
      <c r="AJ29" s="69">
        <f t="shared" si="46"/>
        <v>0</v>
      </c>
      <c r="AK29" s="69">
        <v>2</v>
      </c>
      <c r="AL29" s="69" t="e">
        <f t="shared" si="7"/>
        <v>#N/A</v>
      </c>
      <c r="AM29" s="69" t="e">
        <f t="shared" si="32"/>
        <v>#N/A</v>
      </c>
      <c r="AN29" s="69" t="str">
        <f t="shared" si="8"/>
        <v/>
      </c>
      <c r="AO29" s="69">
        <v>2</v>
      </c>
      <c r="AP29" s="69">
        <v>26</v>
      </c>
      <c r="AQ29" s="69">
        <f t="shared" si="33"/>
        <v>62526</v>
      </c>
      <c r="AR29" s="69" t="str">
        <f t="shared" si="9"/>
        <v/>
      </c>
      <c r="AS29" s="69">
        <v>26</v>
      </c>
      <c r="AT29" s="69" t="e">
        <f t="shared" si="34"/>
        <v>#N/A</v>
      </c>
      <c r="AU29" s="69" t="str">
        <f t="shared" si="10"/>
        <v/>
      </c>
      <c r="AV29" s="69">
        <v>26</v>
      </c>
      <c r="AW29" s="69" t="e">
        <f t="shared" si="35"/>
        <v>#N/A</v>
      </c>
      <c r="AX29" s="69" t="str">
        <f t="shared" si="11"/>
        <v/>
      </c>
      <c r="AY29" s="69">
        <v>26</v>
      </c>
      <c r="AZ29" s="69" t="e">
        <f t="shared" si="36"/>
        <v>#N/A</v>
      </c>
      <c r="BA29" s="69" t="str">
        <f t="shared" si="12"/>
        <v/>
      </c>
      <c r="BB29" s="69">
        <v>26</v>
      </c>
      <c r="BC29" s="69" t="e">
        <f t="shared" si="37"/>
        <v>#N/A</v>
      </c>
      <c r="BD29" s="69" t="str">
        <f t="shared" si="13"/>
        <v/>
      </c>
      <c r="BE29" s="69">
        <v>26</v>
      </c>
      <c r="BF29" s="69" t="e">
        <f t="shared" si="38"/>
        <v>#N/A</v>
      </c>
      <c r="BG29" s="69" t="str">
        <f t="shared" si="14"/>
        <v/>
      </c>
      <c r="BH29" s="69">
        <v>26</v>
      </c>
      <c r="BI29" s="69" t="e">
        <f t="shared" si="39"/>
        <v>#N/A</v>
      </c>
      <c r="BJ29" s="69" t="str">
        <f t="shared" si="15"/>
        <v/>
      </c>
      <c r="BK29" s="69">
        <v>26</v>
      </c>
      <c r="BL29" s="69" t="e">
        <f t="shared" si="40"/>
        <v>#N/A</v>
      </c>
      <c r="BM29" s="69" t="str">
        <f t="shared" si="16"/>
        <v/>
      </c>
      <c r="BN29" s="69">
        <v>26</v>
      </c>
      <c r="BO29" s="69" t="e">
        <f t="shared" si="41"/>
        <v>#N/A</v>
      </c>
      <c r="BP29" s="69" t="str">
        <f t="shared" si="17"/>
        <v/>
      </c>
      <c r="BQ29" s="69">
        <v>26</v>
      </c>
      <c r="BR29" s="69" t="e">
        <f t="shared" si="42"/>
        <v>#N/A</v>
      </c>
      <c r="BS29" s="69" t="str">
        <f t="shared" si="18"/>
        <v/>
      </c>
    </row>
    <row r="30" spans="1:71" s="69" customFormat="1" ht="15.95" hidden="1" customHeight="1">
      <c r="A30" s="69" t="e">
        <f>A29</f>
        <v>#N/A</v>
      </c>
      <c r="B30" s="70">
        <v>3</v>
      </c>
      <c r="C30" s="541"/>
      <c r="D30" s="537"/>
      <c r="E30" s="537"/>
      <c r="F30" s="70" t="str">
        <f>IF(H30="","",3)</f>
        <v/>
      </c>
      <c r="G30" s="72" t="str">
        <f t="shared" si="0"/>
        <v/>
      </c>
      <c r="H30" s="91"/>
      <c r="I30" s="72" t="str">
        <f t="shared" si="1"/>
        <v/>
      </c>
      <c r="J30" s="522"/>
      <c r="K30" s="523"/>
      <c r="L30" s="523"/>
      <c r="M30" s="523"/>
      <c r="N30" s="523"/>
      <c r="O30" s="524"/>
      <c r="P30" s="74">
        <f t="shared" si="2"/>
        <v>0</v>
      </c>
      <c r="Q30" s="74">
        <f t="shared" si="19"/>
        <v>0</v>
      </c>
      <c r="R30" s="74">
        <f t="shared" si="3"/>
        <v>0</v>
      </c>
      <c r="S30" s="74">
        <f t="shared" si="20"/>
        <v>0</v>
      </c>
      <c r="T30" s="74">
        <f t="shared" si="4"/>
        <v>0</v>
      </c>
      <c r="U30" s="272">
        <f t="shared" si="5"/>
        <v>0</v>
      </c>
      <c r="V30" s="69" t="str">
        <f t="shared" si="21"/>
        <v>000</v>
      </c>
      <c r="W30" s="69">
        <f t="shared" si="22"/>
        <v>0</v>
      </c>
      <c r="X30" s="69">
        <f t="shared" si="23"/>
        <v>0</v>
      </c>
      <c r="Y30" s="69" t="str">
        <f t="shared" si="24"/>
        <v/>
      </c>
      <c r="Z30" s="252" t="str">
        <f t="shared" si="25"/>
        <v/>
      </c>
      <c r="AA30" s="69" t="str">
        <f t="shared" si="26"/>
        <v>0</v>
      </c>
      <c r="AB30" s="252" t="str">
        <f t="shared" si="27"/>
        <v/>
      </c>
      <c r="AC30" s="69" t="str">
        <f t="shared" si="28"/>
        <v>0</v>
      </c>
      <c r="AD30" s="69" t="str">
        <f t="shared" si="29"/>
        <v/>
      </c>
      <c r="AE30" s="69" t="str">
        <f t="shared" si="6"/>
        <v>00</v>
      </c>
      <c r="AF30" s="69">
        <f t="shared" si="30"/>
        <v>0</v>
      </c>
      <c r="AH30" s="69">
        <v>5</v>
      </c>
      <c r="AI30" s="69" t="e">
        <f t="shared" si="46"/>
        <v>#N/A</v>
      </c>
      <c r="AJ30" s="69">
        <f t="shared" si="46"/>
        <v>0</v>
      </c>
      <c r="AK30" s="69">
        <v>3</v>
      </c>
      <c r="AL30" s="69" t="e">
        <f t="shared" si="7"/>
        <v>#N/A</v>
      </c>
      <c r="AM30" s="69" t="e">
        <f t="shared" si="32"/>
        <v>#N/A</v>
      </c>
      <c r="AN30" s="69" t="str">
        <f t="shared" si="8"/>
        <v/>
      </c>
      <c r="AO30" s="69">
        <v>3</v>
      </c>
      <c r="AP30" s="69">
        <v>27</v>
      </c>
      <c r="AQ30" s="69">
        <f t="shared" si="33"/>
        <v>62527</v>
      </c>
      <c r="AR30" s="69" t="str">
        <f t="shared" si="9"/>
        <v/>
      </c>
      <c r="AS30" s="69">
        <v>27</v>
      </c>
      <c r="AT30" s="69" t="e">
        <f t="shared" si="34"/>
        <v>#N/A</v>
      </c>
      <c r="AU30" s="69" t="str">
        <f t="shared" si="10"/>
        <v/>
      </c>
      <c r="AV30" s="69">
        <v>27</v>
      </c>
      <c r="AW30" s="69" t="e">
        <f t="shared" si="35"/>
        <v>#N/A</v>
      </c>
      <c r="AX30" s="69" t="str">
        <f t="shared" si="11"/>
        <v/>
      </c>
      <c r="AY30" s="69">
        <v>27</v>
      </c>
      <c r="AZ30" s="69" t="e">
        <f t="shared" si="36"/>
        <v>#N/A</v>
      </c>
      <c r="BA30" s="69" t="str">
        <f t="shared" si="12"/>
        <v/>
      </c>
      <c r="BB30" s="69">
        <v>27</v>
      </c>
      <c r="BC30" s="69" t="e">
        <f t="shared" si="37"/>
        <v>#N/A</v>
      </c>
      <c r="BD30" s="69" t="str">
        <f t="shared" si="13"/>
        <v/>
      </c>
      <c r="BE30" s="69">
        <v>27</v>
      </c>
      <c r="BF30" s="69" t="e">
        <f t="shared" si="38"/>
        <v>#N/A</v>
      </c>
      <c r="BG30" s="69" t="str">
        <f t="shared" si="14"/>
        <v/>
      </c>
      <c r="BH30" s="69">
        <v>27</v>
      </c>
      <c r="BI30" s="69" t="e">
        <f t="shared" si="39"/>
        <v>#N/A</v>
      </c>
      <c r="BJ30" s="69" t="str">
        <f t="shared" si="15"/>
        <v/>
      </c>
      <c r="BK30" s="69">
        <v>27</v>
      </c>
      <c r="BL30" s="69" t="e">
        <f t="shared" si="40"/>
        <v>#N/A</v>
      </c>
      <c r="BM30" s="69" t="str">
        <f t="shared" si="16"/>
        <v/>
      </c>
      <c r="BN30" s="69">
        <v>27</v>
      </c>
      <c r="BO30" s="69" t="e">
        <f t="shared" si="41"/>
        <v>#N/A</v>
      </c>
      <c r="BP30" s="69" t="str">
        <f t="shared" si="17"/>
        <v/>
      </c>
      <c r="BQ30" s="69">
        <v>27</v>
      </c>
      <c r="BR30" s="69" t="e">
        <f t="shared" si="42"/>
        <v>#N/A</v>
      </c>
      <c r="BS30" s="69" t="str">
        <f t="shared" si="18"/>
        <v/>
      </c>
    </row>
    <row r="31" spans="1:71" s="69" customFormat="1" ht="15.95" hidden="1" customHeight="1">
      <c r="A31" s="69" t="e">
        <f>A30</f>
        <v>#N/A</v>
      </c>
      <c r="B31" s="70">
        <v>4</v>
      </c>
      <c r="C31" s="541"/>
      <c r="D31" s="537"/>
      <c r="E31" s="537"/>
      <c r="F31" s="70" t="str">
        <f>IF(H31="","",4)</f>
        <v/>
      </c>
      <c r="G31" s="72" t="str">
        <f t="shared" si="0"/>
        <v/>
      </c>
      <c r="H31" s="91"/>
      <c r="I31" s="72" t="str">
        <f t="shared" si="1"/>
        <v/>
      </c>
      <c r="J31" s="522"/>
      <c r="K31" s="523"/>
      <c r="L31" s="523"/>
      <c r="M31" s="523"/>
      <c r="N31" s="523"/>
      <c r="O31" s="524"/>
      <c r="P31" s="74">
        <f t="shared" si="2"/>
        <v>0</v>
      </c>
      <c r="Q31" s="74">
        <f t="shared" si="19"/>
        <v>0</v>
      </c>
      <c r="R31" s="74">
        <f t="shared" si="3"/>
        <v>0</v>
      </c>
      <c r="S31" s="74">
        <f t="shared" si="20"/>
        <v>0</v>
      </c>
      <c r="T31" s="74">
        <f t="shared" si="4"/>
        <v>0</v>
      </c>
      <c r="U31" s="272">
        <f t="shared" si="5"/>
        <v>0</v>
      </c>
      <c r="V31" s="69" t="str">
        <f t="shared" si="21"/>
        <v>000</v>
      </c>
      <c r="W31" s="69">
        <f t="shared" si="22"/>
        <v>0</v>
      </c>
      <c r="X31" s="69">
        <f t="shared" si="23"/>
        <v>0</v>
      </c>
      <c r="Y31" s="69" t="str">
        <f t="shared" si="24"/>
        <v/>
      </c>
      <c r="Z31" s="252" t="str">
        <f t="shared" si="25"/>
        <v/>
      </c>
      <c r="AA31" s="69" t="str">
        <f t="shared" si="26"/>
        <v>0</v>
      </c>
      <c r="AB31" s="252" t="str">
        <f t="shared" si="27"/>
        <v/>
      </c>
      <c r="AC31" s="69" t="str">
        <f t="shared" si="28"/>
        <v>0</v>
      </c>
      <c r="AD31" s="69" t="str">
        <f t="shared" si="29"/>
        <v/>
      </c>
      <c r="AE31" s="69" t="str">
        <f t="shared" si="6"/>
        <v>00</v>
      </c>
      <c r="AF31" s="69">
        <f t="shared" si="30"/>
        <v>0</v>
      </c>
      <c r="AH31" s="69">
        <v>5</v>
      </c>
      <c r="AI31" s="69" t="e">
        <f t="shared" si="46"/>
        <v>#N/A</v>
      </c>
      <c r="AJ31" s="69">
        <f t="shared" si="46"/>
        <v>0</v>
      </c>
      <c r="AK31" s="69">
        <v>4</v>
      </c>
      <c r="AL31" s="69" t="e">
        <f t="shared" si="7"/>
        <v>#N/A</v>
      </c>
      <c r="AM31" s="69" t="e">
        <f t="shared" si="32"/>
        <v>#N/A</v>
      </c>
      <c r="AN31" s="69" t="str">
        <f t="shared" si="8"/>
        <v/>
      </c>
      <c r="AO31" s="69">
        <v>4</v>
      </c>
      <c r="AP31" s="69">
        <v>28</v>
      </c>
      <c r="AQ31" s="69">
        <f t="shared" si="33"/>
        <v>62528</v>
      </c>
      <c r="AR31" s="69" t="str">
        <f t="shared" si="9"/>
        <v/>
      </c>
      <c r="AS31" s="69">
        <v>28</v>
      </c>
      <c r="AT31" s="69" t="e">
        <f t="shared" si="34"/>
        <v>#N/A</v>
      </c>
      <c r="AU31" s="69" t="str">
        <f t="shared" si="10"/>
        <v/>
      </c>
      <c r="AV31" s="69">
        <v>28</v>
      </c>
      <c r="AW31" s="69" t="e">
        <f t="shared" si="35"/>
        <v>#N/A</v>
      </c>
      <c r="AX31" s="69" t="str">
        <f t="shared" si="11"/>
        <v/>
      </c>
      <c r="AY31" s="69">
        <v>28</v>
      </c>
      <c r="AZ31" s="69" t="e">
        <f t="shared" si="36"/>
        <v>#N/A</v>
      </c>
      <c r="BA31" s="69" t="str">
        <f t="shared" si="12"/>
        <v/>
      </c>
      <c r="BB31" s="69">
        <v>28</v>
      </c>
      <c r="BC31" s="69" t="e">
        <f t="shared" si="37"/>
        <v>#N/A</v>
      </c>
      <c r="BD31" s="69" t="str">
        <f t="shared" si="13"/>
        <v/>
      </c>
      <c r="BE31" s="69">
        <v>28</v>
      </c>
      <c r="BF31" s="69" t="e">
        <f t="shared" si="38"/>
        <v>#N/A</v>
      </c>
      <c r="BG31" s="69" t="str">
        <f t="shared" si="14"/>
        <v/>
      </c>
      <c r="BH31" s="69">
        <v>28</v>
      </c>
      <c r="BI31" s="69" t="e">
        <f t="shared" si="39"/>
        <v>#N/A</v>
      </c>
      <c r="BJ31" s="69" t="str">
        <f t="shared" si="15"/>
        <v/>
      </c>
      <c r="BK31" s="69">
        <v>28</v>
      </c>
      <c r="BL31" s="69" t="e">
        <f t="shared" si="40"/>
        <v>#N/A</v>
      </c>
      <c r="BM31" s="69" t="str">
        <f t="shared" si="16"/>
        <v/>
      </c>
      <c r="BN31" s="69">
        <v>28</v>
      </c>
      <c r="BO31" s="69" t="e">
        <f t="shared" si="41"/>
        <v>#N/A</v>
      </c>
      <c r="BP31" s="69" t="str">
        <f t="shared" si="17"/>
        <v/>
      </c>
      <c r="BQ31" s="69">
        <v>28</v>
      </c>
      <c r="BR31" s="69" t="e">
        <f t="shared" si="42"/>
        <v>#N/A</v>
      </c>
      <c r="BS31" s="69" t="str">
        <f t="shared" si="18"/>
        <v/>
      </c>
    </row>
    <row r="32" spans="1:71" s="69" customFormat="1" ht="15.95" hidden="1" customHeight="1">
      <c r="A32" s="69" t="e">
        <f>A31</f>
        <v>#N/A</v>
      </c>
      <c r="B32" s="70">
        <v>5</v>
      </c>
      <c r="C32" s="541"/>
      <c r="D32" s="537"/>
      <c r="E32" s="537"/>
      <c r="F32" s="70" t="str">
        <f>IF(H32="","",5)</f>
        <v/>
      </c>
      <c r="G32" s="72" t="str">
        <f t="shared" si="0"/>
        <v/>
      </c>
      <c r="H32" s="91"/>
      <c r="I32" s="72" t="str">
        <f t="shared" si="1"/>
        <v/>
      </c>
      <c r="J32" s="522"/>
      <c r="K32" s="523"/>
      <c r="L32" s="523"/>
      <c r="M32" s="523"/>
      <c r="N32" s="523"/>
      <c r="O32" s="524"/>
      <c r="P32" s="74">
        <f t="shared" si="2"/>
        <v>0</v>
      </c>
      <c r="Q32" s="74">
        <f t="shared" si="19"/>
        <v>0</v>
      </c>
      <c r="R32" s="74">
        <f t="shared" si="3"/>
        <v>0</v>
      </c>
      <c r="S32" s="74">
        <f t="shared" si="20"/>
        <v>0</v>
      </c>
      <c r="T32" s="74">
        <f t="shared" si="4"/>
        <v>0</v>
      </c>
      <c r="U32" s="272">
        <f t="shared" si="5"/>
        <v>0</v>
      </c>
      <c r="V32" s="69" t="str">
        <f t="shared" si="21"/>
        <v>000</v>
      </c>
      <c r="W32" s="69">
        <f t="shared" si="22"/>
        <v>0</v>
      </c>
      <c r="X32" s="69">
        <f t="shared" si="23"/>
        <v>0</v>
      </c>
      <c r="Y32" s="69" t="str">
        <f t="shared" si="24"/>
        <v/>
      </c>
      <c r="Z32" s="252" t="str">
        <f t="shared" si="25"/>
        <v/>
      </c>
      <c r="AA32" s="69" t="str">
        <f t="shared" si="26"/>
        <v>0</v>
      </c>
      <c r="AB32" s="252" t="str">
        <f t="shared" si="27"/>
        <v/>
      </c>
      <c r="AC32" s="69" t="str">
        <f t="shared" si="28"/>
        <v>0</v>
      </c>
      <c r="AD32" s="69" t="str">
        <f t="shared" si="29"/>
        <v/>
      </c>
      <c r="AE32" s="69" t="str">
        <f t="shared" si="6"/>
        <v>00</v>
      </c>
      <c r="AF32" s="69">
        <f t="shared" si="30"/>
        <v>0</v>
      </c>
      <c r="AH32" s="69">
        <v>5</v>
      </c>
      <c r="AI32" s="69" t="e">
        <f t="shared" si="46"/>
        <v>#N/A</v>
      </c>
      <c r="AJ32" s="69">
        <f t="shared" si="46"/>
        <v>0</v>
      </c>
      <c r="AK32" s="69">
        <v>5</v>
      </c>
      <c r="AL32" s="69" t="e">
        <f t="shared" si="7"/>
        <v>#N/A</v>
      </c>
      <c r="AM32" s="69" t="e">
        <f t="shared" si="32"/>
        <v>#N/A</v>
      </c>
      <c r="AN32" s="69" t="str">
        <f t="shared" si="8"/>
        <v/>
      </c>
      <c r="AO32" s="69">
        <v>5</v>
      </c>
      <c r="AP32" s="69">
        <v>29</v>
      </c>
      <c r="AQ32" s="69">
        <f t="shared" si="33"/>
        <v>62529</v>
      </c>
      <c r="AR32" s="69" t="str">
        <f t="shared" si="9"/>
        <v/>
      </c>
      <c r="AS32" s="69">
        <v>29</v>
      </c>
      <c r="AT32" s="69" t="e">
        <f t="shared" si="34"/>
        <v>#N/A</v>
      </c>
      <c r="AU32" s="69" t="str">
        <f t="shared" si="10"/>
        <v/>
      </c>
      <c r="AV32" s="69">
        <v>29</v>
      </c>
      <c r="AW32" s="69" t="e">
        <f t="shared" si="35"/>
        <v>#N/A</v>
      </c>
      <c r="AX32" s="69" t="str">
        <f t="shared" si="11"/>
        <v/>
      </c>
      <c r="AY32" s="69">
        <v>29</v>
      </c>
      <c r="AZ32" s="69" t="e">
        <f t="shared" si="36"/>
        <v>#N/A</v>
      </c>
      <c r="BA32" s="69" t="str">
        <f t="shared" si="12"/>
        <v/>
      </c>
      <c r="BB32" s="69">
        <v>29</v>
      </c>
      <c r="BC32" s="69" t="e">
        <f t="shared" si="37"/>
        <v>#N/A</v>
      </c>
      <c r="BD32" s="69" t="str">
        <f t="shared" si="13"/>
        <v/>
      </c>
      <c r="BE32" s="69">
        <v>29</v>
      </c>
      <c r="BF32" s="69" t="e">
        <f t="shared" si="38"/>
        <v>#N/A</v>
      </c>
      <c r="BG32" s="69" t="str">
        <f t="shared" si="14"/>
        <v/>
      </c>
      <c r="BH32" s="69">
        <v>29</v>
      </c>
      <c r="BI32" s="69" t="e">
        <f t="shared" si="39"/>
        <v>#N/A</v>
      </c>
      <c r="BJ32" s="69" t="str">
        <f t="shared" si="15"/>
        <v/>
      </c>
      <c r="BK32" s="69">
        <v>29</v>
      </c>
      <c r="BL32" s="69" t="e">
        <f t="shared" si="40"/>
        <v>#N/A</v>
      </c>
      <c r="BM32" s="69" t="str">
        <f t="shared" si="16"/>
        <v/>
      </c>
      <c r="BN32" s="69">
        <v>29</v>
      </c>
      <c r="BO32" s="69" t="e">
        <f t="shared" si="41"/>
        <v>#N/A</v>
      </c>
      <c r="BP32" s="69" t="str">
        <f t="shared" si="17"/>
        <v/>
      </c>
      <c r="BQ32" s="69">
        <v>29</v>
      </c>
      <c r="BR32" s="69" t="e">
        <f t="shared" si="42"/>
        <v>#N/A</v>
      </c>
      <c r="BS32" s="69" t="str">
        <f t="shared" si="18"/>
        <v/>
      </c>
    </row>
    <row r="33" spans="1:71" s="69" customFormat="1" ht="17.100000000000001" hidden="1" customHeight="1" thickBot="1">
      <c r="A33" s="69" t="e">
        <f>A32</f>
        <v>#N/A</v>
      </c>
      <c r="B33" s="70">
        <v>6</v>
      </c>
      <c r="C33" s="542"/>
      <c r="D33" s="538"/>
      <c r="E33" s="538"/>
      <c r="F33" s="75" t="str">
        <f>IF(H33="","",6)</f>
        <v/>
      </c>
      <c r="G33" s="76" t="str">
        <f t="shared" si="0"/>
        <v/>
      </c>
      <c r="H33" s="92"/>
      <c r="I33" s="76" t="str">
        <f t="shared" si="1"/>
        <v/>
      </c>
      <c r="J33" s="525"/>
      <c r="K33" s="526"/>
      <c r="L33" s="526"/>
      <c r="M33" s="526"/>
      <c r="N33" s="526"/>
      <c r="O33" s="527"/>
      <c r="P33" s="74">
        <f t="shared" si="2"/>
        <v>0</v>
      </c>
      <c r="Q33" s="74">
        <f t="shared" si="19"/>
        <v>0</v>
      </c>
      <c r="R33" s="74">
        <f t="shared" si="3"/>
        <v>0</v>
      </c>
      <c r="S33" s="74">
        <f t="shared" si="20"/>
        <v>0</v>
      </c>
      <c r="T33" s="74">
        <f t="shared" si="4"/>
        <v>0</v>
      </c>
      <c r="U33" s="272">
        <f t="shared" si="5"/>
        <v>0</v>
      </c>
      <c r="V33" s="69" t="str">
        <f t="shared" si="21"/>
        <v>000</v>
      </c>
      <c r="W33" s="69">
        <f t="shared" si="22"/>
        <v>0</v>
      </c>
      <c r="X33" s="69">
        <f t="shared" si="23"/>
        <v>0</v>
      </c>
      <c r="Y33" s="69" t="str">
        <f t="shared" si="24"/>
        <v/>
      </c>
      <c r="Z33" s="252" t="str">
        <f t="shared" si="25"/>
        <v/>
      </c>
      <c r="AA33" s="69" t="str">
        <f t="shared" si="26"/>
        <v>0</v>
      </c>
      <c r="AB33" s="252" t="str">
        <f t="shared" si="27"/>
        <v/>
      </c>
      <c r="AC33" s="69" t="str">
        <f t="shared" si="28"/>
        <v>0</v>
      </c>
      <c r="AD33" s="69" t="str">
        <f t="shared" si="29"/>
        <v/>
      </c>
      <c r="AE33" s="69" t="str">
        <f t="shared" si="6"/>
        <v>00</v>
      </c>
      <c r="AF33" s="69">
        <f t="shared" si="30"/>
        <v>0</v>
      </c>
      <c r="AH33" s="69">
        <v>5</v>
      </c>
      <c r="AI33" s="69" t="e">
        <f t="shared" si="46"/>
        <v>#N/A</v>
      </c>
      <c r="AJ33" s="69">
        <f t="shared" si="46"/>
        <v>0</v>
      </c>
      <c r="AK33" s="69">
        <v>6</v>
      </c>
      <c r="AL33" s="69" t="e">
        <f t="shared" si="7"/>
        <v>#N/A</v>
      </c>
      <c r="AM33" s="69" t="e">
        <f t="shared" si="32"/>
        <v>#N/A</v>
      </c>
      <c r="AN33" s="69" t="str">
        <f t="shared" si="8"/>
        <v/>
      </c>
      <c r="AO33" s="69">
        <v>6</v>
      </c>
      <c r="AP33" s="69">
        <v>30</v>
      </c>
      <c r="AQ33" s="69">
        <f t="shared" si="33"/>
        <v>62530</v>
      </c>
      <c r="AR33" s="69" t="str">
        <f t="shared" si="9"/>
        <v/>
      </c>
      <c r="AS33" s="69">
        <v>30</v>
      </c>
      <c r="AT33" s="69" t="e">
        <f t="shared" si="34"/>
        <v>#N/A</v>
      </c>
      <c r="AU33" s="69" t="str">
        <f t="shared" si="10"/>
        <v/>
      </c>
      <c r="AV33" s="69">
        <v>30</v>
      </c>
      <c r="AW33" s="69" t="e">
        <f t="shared" si="35"/>
        <v>#N/A</v>
      </c>
      <c r="AX33" s="69" t="str">
        <f t="shared" si="11"/>
        <v/>
      </c>
      <c r="AY33" s="69">
        <v>30</v>
      </c>
      <c r="AZ33" s="69" t="e">
        <f t="shared" si="36"/>
        <v>#N/A</v>
      </c>
      <c r="BA33" s="69" t="str">
        <f t="shared" si="12"/>
        <v/>
      </c>
      <c r="BB33" s="69">
        <v>30</v>
      </c>
      <c r="BC33" s="69" t="e">
        <f t="shared" si="37"/>
        <v>#N/A</v>
      </c>
      <c r="BD33" s="69" t="str">
        <f t="shared" si="13"/>
        <v/>
      </c>
      <c r="BE33" s="69">
        <v>30</v>
      </c>
      <c r="BF33" s="69" t="e">
        <f t="shared" si="38"/>
        <v>#N/A</v>
      </c>
      <c r="BG33" s="69" t="str">
        <f t="shared" si="14"/>
        <v/>
      </c>
      <c r="BH33" s="69">
        <v>30</v>
      </c>
      <c r="BI33" s="69" t="e">
        <f t="shared" si="39"/>
        <v>#N/A</v>
      </c>
      <c r="BJ33" s="69" t="str">
        <f t="shared" si="15"/>
        <v/>
      </c>
      <c r="BK33" s="69">
        <v>30</v>
      </c>
      <c r="BL33" s="69" t="e">
        <f t="shared" si="40"/>
        <v>#N/A</v>
      </c>
      <c r="BM33" s="69" t="str">
        <f t="shared" si="16"/>
        <v/>
      </c>
      <c r="BN33" s="69">
        <v>30</v>
      </c>
      <c r="BO33" s="69" t="e">
        <f t="shared" si="41"/>
        <v>#N/A</v>
      </c>
      <c r="BP33" s="69" t="str">
        <f t="shared" si="17"/>
        <v/>
      </c>
      <c r="BQ33" s="69">
        <v>30</v>
      </c>
      <c r="BR33" s="69" t="e">
        <f t="shared" si="42"/>
        <v>#N/A</v>
      </c>
      <c r="BS33" s="69" t="str">
        <f t="shared" si="18"/>
        <v/>
      </c>
    </row>
    <row r="34" spans="1:71" s="69" customFormat="1" ht="15.95" hidden="1" customHeight="1">
      <c r="A34" s="69" t="e">
        <f>VLOOKUP(D34,コード４,2,FALSE)</f>
        <v>#N/A</v>
      </c>
      <c r="B34" s="70">
        <v>1</v>
      </c>
      <c r="C34" s="543">
        <v>6</v>
      </c>
      <c r="D34" s="94"/>
      <c r="E34" s="90"/>
      <c r="F34" s="70" t="str">
        <f>IF(H34="","",1)</f>
        <v/>
      </c>
      <c r="G34" s="72" t="str">
        <f t="shared" si="0"/>
        <v/>
      </c>
      <c r="H34" s="91"/>
      <c r="I34" s="72" t="str">
        <f t="shared" si="1"/>
        <v/>
      </c>
      <c r="J34" s="235" t="str">
        <f>IF(D34="","",VLOOKUP(D34,コード４,3,FALSE))</f>
        <v/>
      </c>
      <c r="K34" s="267"/>
      <c r="L34" s="231" t="str">
        <f>IF($B34="","",IF(J34="","",IF(J34="p","点",IF(J34="t1","",IF(J34="t2","分","m")))))</f>
        <v/>
      </c>
      <c r="M34" s="268"/>
      <c r="N34" s="231" t="str">
        <f>IF($B34="","",IF(J34="","",IF(J34="p","",IF(J34="t1","秒",IF(J34="t2","秒","cm")))))</f>
        <v/>
      </c>
      <c r="O34" s="269"/>
      <c r="P34" s="74">
        <f t="shared" si="2"/>
        <v>0</v>
      </c>
      <c r="Q34" s="74">
        <f t="shared" si="19"/>
        <v>0</v>
      </c>
      <c r="R34" s="74">
        <f t="shared" si="3"/>
        <v>0</v>
      </c>
      <c r="S34" s="74">
        <f t="shared" si="20"/>
        <v>0</v>
      </c>
      <c r="T34" s="74">
        <f t="shared" si="4"/>
        <v>0</v>
      </c>
      <c r="U34" s="272">
        <f t="shared" si="5"/>
        <v>0</v>
      </c>
      <c r="V34" s="69" t="str">
        <f t="shared" si="21"/>
        <v>000</v>
      </c>
      <c r="W34" s="69">
        <f t="shared" si="22"/>
        <v>0</v>
      </c>
      <c r="X34" s="69">
        <f t="shared" si="23"/>
        <v>0</v>
      </c>
      <c r="Y34" s="69" t="str">
        <f t="shared" si="24"/>
        <v/>
      </c>
      <c r="Z34" s="252" t="str">
        <f t="shared" si="25"/>
        <v/>
      </c>
      <c r="AA34" s="69" t="str">
        <f t="shared" si="26"/>
        <v>0</v>
      </c>
      <c r="AB34" s="252" t="str">
        <f t="shared" si="27"/>
        <v/>
      </c>
      <c r="AC34" s="69" t="str">
        <f t="shared" si="28"/>
        <v>0</v>
      </c>
      <c r="AD34" s="69" t="str">
        <f t="shared" si="29"/>
        <v/>
      </c>
      <c r="AE34" s="69" t="str">
        <f t="shared" si="6"/>
        <v>00</v>
      </c>
      <c r="AF34" s="69">
        <f t="shared" si="30"/>
        <v>0</v>
      </c>
      <c r="AH34" s="69">
        <v>6</v>
      </c>
      <c r="AI34" s="69" t="e">
        <f>VLOOKUP(D34,コード４,2,FALSE)</f>
        <v>#N/A</v>
      </c>
      <c r="AJ34" s="69">
        <f>COUNTIF('tmp４'!C$203:C$602,AI34)</f>
        <v>0</v>
      </c>
      <c r="AK34" s="69">
        <v>1</v>
      </c>
      <c r="AL34" s="69" t="e">
        <f t="shared" si="7"/>
        <v>#N/A</v>
      </c>
      <c r="AM34" s="69" t="e">
        <f>AL34*1</f>
        <v>#N/A</v>
      </c>
      <c r="AN34" s="69" t="str">
        <f t="shared" si="8"/>
        <v/>
      </c>
      <c r="AO34" s="69">
        <v>1</v>
      </c>
      <c r="AP34" s="69">
        <v>31</v>
      </c>
      <c r="AQ34" s="69">
        <f t="shared" si="33"/>
        <v>62531</v>
      </c>
      <c r="AR34" s="69" t="str">
        <f t="shared" si="9"/>
        <v/>
      </c>
      <c r="AS34" s="69">
        <v>31</v>
      </c>
      <c r="AT34" s="69" t="e">
        <f t="shared" si="34"/>
        <v>#N/A</v>
      </c>
      <c r="AU34" s="69" t="str">
        <f t="shared" si="10"/>
        <v/>
      </c>
      <c r="AV34" s="69">
        <v>31</v>
      </c>
      <c r="AW34" s="69" t="e">
        <f t="shared" si="35"/>
        <v>#N/A</v>
      </c>
      <c r="AX34" s="69" t="str">
        <f t="shared" si="11"/>
        <v/>
      </c>
      <c r="AY34" s="69">
        <v>31</v>
      </c>
      <c r="AZ34" s="69" t="e">
        <f t="shared" si="36"/>
        <v>#N/A</v>
      </c>
      <c r="BA34" s="69" t="str">
        <f t="shared" si="12"/>
        <v/>
      </c>
      <c r="BB34" s="69">
        <v>31</v>
      </c>
      <c r="BC34" s="69" t="e">
        <f t="shared" si="37"/>
        <v>#N/A</v>
      </c>
      <c r="BD34" s="69" t="str">
        <f t="shared" si="13"/>
        <v/>
      </c>
      <c r="BE34" s="69">
        <v>31</v>
      </c>
      <c r="BF34" s="69" t="e">
        <f t="shared" si="38"/>
        <v>#N/A</v>
      </c>
      <c r="BG34" s="69" t="str">
        <f t="shared" si="14"/>
        <v/>
      </c>
      <c r="BH34" s="69">
        <v>31</v>
      </c>
      <c r="BI34" s="69" t="e">
        <f t="shared" si="39"/>
        <v>#N/A</v>
      </c>
      <c r="BJ34" s="69" t="str">
        <f t="shared" si="15"/>
        <v/>
      </c>
      <c r="BK34" s="69">
        <v>31</v>
      </c>
      <c r="BL34" s="69" t="e">
        <f t="shared" si="40"/>
        <v>#N/A</v>
      </c>
      <c r="BM34" s="69" t="str">
        <f t="shared" si="16"/>
        <v/>
      </c>
      <c r="BN34" s="69">
        <v>31</v>
      </c>
      <c r="BO34" s="69" t="e">
        <f t="shared" si="41"/>
        <v>#N/A</v>
      </c>
      <c r="BP34" s="69" t="str">
        <f t="shared" si="17"/>
        <v/>
      </c>
      <c r="BQ34" s="69">
        <v>31</v>
      </c>
      <c r="BR34" s="69" t="e">
        <f t="shared" si="42"/>
        <v>#N/A</v>
      </c>
      <c r="BS34" s="69" t="str">
        <f t="shared" si="18"/>
        <v/>
      </c>
    </row>
    <row r="35" spans="1:71" s="69" customFormat="1" ht="15.95" hidden="1" customHeight="1">
      <c r="A35" s="69" t="e">
        <f>A34</f>
        <v>#N/A</v>
      </c>
      <c r="B35" s="70">
        <v>2</v>
      </c>
      <c r="C35" s="541"/>
      <c r="D35" s="536"/>
      <c r="E35" s="536"/>
      <c r="F35" s="70" t="str">
        <f>IF(H35="","",2)</f>
        <v/>
      </c>
      <c r="G35" s="72" t="str">
        <f t="shared" si="0"/>
        <v/>
      </c>
      <c r="H35" s="91"/>
      <c r="I35" s="72" t="str">
        <f t="shared" si="1"/>
        <v/>
      </c>
      <c r="J35" s="519"/>
      <c r="K35" s="520"/>
      <c r="L35" s="520"/>
      <c r="M35" s="520"/>
      <c r="N35" s="520"/>
      <c r="O35" s="521"/>
      <c r="P35" s="74">
        <f t="shared" si="2"/>
        <v>0</v>
      </c>
      <c r="Q35" s="74">
        <f t="shared" si="19"/>
        <v>0</v>
      </c>
      <c r="R35" s="74">
        <f t="shared" si="3"/>
        <v>0</v>
      </c>
      <c r="S35" s="74">
        <f t="shared" si="20"/>
        <v>0</v>
      </c>
      <c r="T35" s="74">
        <f t="shared" si="4"/>
        <v>0</v>
      </c>
      <c r="U35" s="272">
        <f t="shared" si="5"/>
        <v>0</v>
      </c>
      <c r="V35" s="69" t="str">
        <f t="shared" si="21"/>
        <v>000</v>
      </c>
      <c r="W35" s="69">
        <f t="shared" si="22"/>
        <v>0</v>
      </c>
      <c r="X35" s="69">
        <f t="shared" si="23"/>
        <v>0</v>
      </c>
      <c r="Y35" s="69" t="str">
        <f t="shared" si="24"/>
        <v/>
      </c>
      <c r="Z35" s="252" t="str">
        <f t="shared" si="25"/>
        <v/>
      </c>
      <c r="AA35" s="69" t="str">
        <f t="shared" si="26"/>
        <v>0</v>
      </c>
      <c r="AB35" s="252" t="str">
        <f t="shared" si="27"/>
        <v/>
      </c>
      <c r="AC35" s="69" t="str">
        <f t="shared" si="28"/>
        <v>0</v>
      </c>
      <c r="AD35" s="69" t="str">
        <f t="shared" si="29"/>
        <v/>
      </c>
      <c r="AE35" s="69" t="str">
        <f t="shared" si="6"/>
        <v>00</v>
      </c>
      <c r="AF35" s="69">
        <f t="shared" si="30"/>
        <v>0</v>
      </c>
      <c r="AH35" s="69">
        <v>6</v>
      </c>
      <c r="AI35" s="69" t="e">
        <f t="shared" ref="AI35:AJ39" si="47">AI34</f>
        <v>#N/A</v>
      </c>
      <c r="AJ35" s="69">
        <f t="shared" si="47"/>
        <v>0</v>
      </c>
      <c r="AK35" s="69">
        <v>2</v>
      </c>
      <c r="AL35" s="69" t="e">
        <f t="shared" si="7"/>
        <v>#N/A</v>
      </c>
      <c r="AM35" s="69" t="e">
        <f t="shared" si="32"/>
        <v>#N/A</v>
      </c>
      <c r="AN35" s="69" t="str">
        <f t="shared" si="8"/>
        <v/>
      </c>
      <c r="AO35" s="69">
        <v>2</v>
      </c>
      <c r="AP35" s="69">
        <v>32</v>
      </c>
      <c r="AQ35" s="69">
        <f t="shared" si="33"/>
        <v>62532</v>
      </c>
      <c r="AR35" s="69" t="str">
        <f t="shared" si="9"/>
        <v/>
      </c>
      <c r="AS35" s="69">
        <v>32</v>
      </c>
      <c r="AT35" s="69" t="e">
        <f t="shared" si="34"/>
        <v>#N/A</v>
      </c>
      <c r="AU35" s="69" t="str">
        <f t="shared" si="10"/>
        <v/>
      </c>
      <c r="AV35" s="69">
        <v>32</v>
      </c>
      <c r="AW35" s="69" t="e">
        <f t="shared" si="35"/>
        <v>#N/A</v>
      </c>
      <c r="AX35" s="69" t="str">
        <f t="shared" si="11"/>
        <v/>
      </c>
      <c r="AY35" s="69">
        <v>32</v>
      </c>
      <c r="AZ35" s="69" t="e">
        <f t="shared" si="36"/>
        <v>#N/A</v>
      </c>
      <c r="BA35" s="69" t="str">
        <f t="shared" si="12"/>
        <v/>
      </c>
      <c r="BB35" s="69">
        <v>32</v>
      </c>
      <c r="BC35" s="69" t="e">
        <f t="shared" si="37"/>
        <v>#N/A</v>
      </c>
      <c r="BD35" s="69" t="str">
        <f t="shared" si="13"/>
        <v/>
      </c>
      <c r="BE35" s="69">
        <v>32</v>
      </c>
      <c r="BF35" s="69" t="e">
        <f t="shared" si="38"/>
        <v>#N/A</v>
      </c>
      <c r="BG35" s="69" t="str">
        <f t="shared" si="14"/>
        <v/>
      </c>
      <c r="BH35" s="69">
        <v>32</v>
      </c>
      <c r="BI35" s="69" t="e">
        <f t="shared" si="39"/>
        <v>#N/A</v>
      </c>
      <c r="BJ35" s="69" t="str">
        <f t="shared" si="15"/>
        <v/>
      </c>
      <c r="BK35" s="69">
        <v>32</v>
      </c>
      <c r="BL35" s="69" t="e">
        <f t="shared" si="40"/>
        <v>#N/A</v>
      </c>
      <c r="BM35" s="69" t="str">
        <f t="shared" si="16"/>
        <v/>
      </c>
      <c r="BN35" s="69">
        <v>32</v>
      </c>
      <c r="BO35" s="69" t="e">
        <f t="shared" si="41"/>
        <v>#N/A</v>
      </c>
      <c r="BP35" s="69" t="str">
        <f t="shared" si="17"/>
        <v/>
      </c>
      <c r="BQ35" s="69">
        <v>32</v>
      </c>
      <c r="BR35" s="69" t="e">
        <f t="shared" si="42"/>
        <v>#N/A</v>
      </c>
      <c r="BS35" s="69" t="str">
        <f t="shared" si="18"/>
        <v/>
      </c>
    </row>
    <row r="36" spans="1:71" s="69" customFormat="1" ht="15.95" hidden="1" customHeight="1">
      <c r="A36" s="69" t="e">
        <f>A35</f>
        <v>#N/A</v>
      </c>
      <c r="B36" s="70">
        <v>3</v>
      </c>
      <c r="C36" s="541"/>
      <c r="D36" s="537"/>
      <c r="E36" s="537"/>
      <c r="F36" s="70" t="str">
        <f>IF(H36="","",3)</f>
        <v/>
      </c>
      <c r="G36" s="72" t="str">
        <f t="shared" ref="G36:G63" si="48">IF(H36="","",VLOOKUP(H36,女リレー,13,FALSE))</f>
        <v/>
      </c>
      <c r="H36" s="91"/>
      <c r="I36" s="72" t="str">
        <f t="shared" ref="I36:I63" si="49">IF(H36="","",VLOOKUP(H36,女リレー,2,FALSE))</f>
        <v/>
      </c>
      <c r="J36" s="522"/>
      <c r="K36" s="523"/>
      <c r="L36" s="523"/>
      <c r="M36" s="523"/>
      <c r="N36" s="523"/>
      <c r="O36" s="524"/>
      <c r="P36" s="74">
        <f t="shared" ref="P36:P63" si="50">IF(B36="","",LEN(K36))</f>
        <v>0</v>
      </c>
      <c r="Q36" s="74">
        <f t="shared" si="19"/>
        <v>0</v>
      </c>
      <c r="R36" s="74">
        <f t="shared" ref="R36:R63" si="51">IF(B36="","",LEN(M36))</f>
        <v>0</v>
      </c>
      <c r="S36" s="74">
        <f t="shared" si="20"/>
        <v>0</v>
      </c>
      <c r="T36" s="74">
        <f t="shared" ref="T36:T63" si="52">IF(B36="","",LEN(O36))</f>
        <v>0</v>
      </c>
      <c r="U36" s="272">
        <f t="shared" si="5"/>
        <v>0</v>
      </c>
      <c r="V36" s="69" t="str">
        <f t="shared" si="21"/>
        <v>000</v>
      </c>
      <c r="W36" s="69">
        <f t="shared" si="22"/>
        <v>0</v>
      </c>
      <c r="X36" s="69">
        <f t="shared" si="23"/>
        <v>0</v>
      </c>
      <c r="Y36" s="69" t="str">
        <f t="shared" si="24"/>
        <v/>
      </c>
      <c r="Z36" s="252" t="str">
        <f t="shared" si="25"/>
        <v/>
      </c>
      <c r="AA36" s="69" t="str">
        <f t="shared" si="26"/>
        <v>0</v>
      </c>
      <c r="AB36" s="252" t="str">
        <f t="shared" si="27"/>
        <v/>
      </c>
      <c r="AC36" s="69" t="str">
        <f t="shared" si="28"/>
        <v>0</v>
      </c>
      <c r="AD36" s="69" t="str">
        <f t="shared" si="29"/>
        <v/>
      </c>
      <c r="AE36" s="69" t="str">
        <f t="shared" si="6"/>
        <v>00</v>
      </c>
      <c r="AF36" s="69">
        <f t="shared" si="30"/>
        <v>0</v>
      </c>
      <c r="AH36" s="69">
        <v>6</v>
      </c>
      <c r="AI36" s="69" t="e">
        <f t="shared" si="47"/>
        <v>#N/A</v>
      </c>
      <c r="AJ36" s="69">
        <f t="shared" si="47"/>
        <v>0</v>
      </c>
      <c r="AK36" s="69">
        <v>3</v>
      </c>
      <c r="AL36" s="69" t="e">
        <f t="shared" ref="AL36:AL63" si="53">CONCATENATE(AI36,AK36)</f>
        <v>#N/A</v>
      </c>
      <c r="AM36" s="69" t="e">
        <f t="shared" si="32"/>
        <v>#N/A</v>
      </c>
      <c r="AN36" s="69" t="str">
        <f t="shared" ref="AN36:AN63" si="54">IF(AK36&gt;AJ36,"",VLOOKUP(AM36,範囲り女,3,FALSE))</f>
        <v/>
      </c>
      <c r="AO36" s="69">
        <v>3</v>
      </c>
      <c r="AP36" s="69">
        <v>33</v>
      </c>
      <c r="AQ36" s="69">
        <f t="shared" si="33"/>
        <v>62533</v>
      </c>
      <c r="AR36" s="69" t="str">
        <f t="shared" ref="AR36:AR63" si="55">IF(AP36&gt;AQ$3,"",VLOOKUP(AQ36,範囲り女,3,FALSE))</f>
        <v/>
      </c>
      <c r="AS36" s="69">
        <v>33</v>
      </c>
      <c r="AT36" s="69" t="e">
        <f t="shared" si="34"/>
        <v>#N/A</v>
      </c>
      <c r="AU36" s="69" t="str">
        <f t="shared" ref="AU36:AU63" si="56">IF(AS36&gt;AT$3,"",VLOOKUP(AT36,範囲り女,3,FALSE))</f>
        <v/>
      </c>
      <c r="AV36" s="69">
        <v>33</v>
      </c>
      <c r="AW36" s="69" t="e">
        <f t="shared" si="35"/>
        <v>#N/A</v>
      </c>
      <c r="AX36" s="69" t="str">
        <f t="shared" ref="AX36:AX63" si="57">IF(AV36&gt;AW$3,"",VLOOKUP(AW36,範囲り女,3,FALSE))</f>
        <v/>
      </c>
      <c r="AY36" s="69">
        <v>33</v>
      </c>
      <c r="AZ36" s="69" t="e">
        <f t="shared" si="36"/>
        <v>#N/A</v>
      </c>
      <c r="BA36" s="69" t="str">
        <f t="shared" ref="BA36:BA63" si="58">IF(AY36&gt;AZ$3,"",VLOOKUP(AZ36,範囲り女,3,FALSE))</f>
        <v/>
      </c>
      <c r="BB36" s="69">
        <v>33</v>
      </c>
      <c r="BC36" s="69" t="e">
        <f t="shared" si="37"/>
        <v>#N/A</v>
      </c>
      <c r="BD36" s="69" t="str">
        <f t="shared" ref="BD36:BD63" si="59">IF(BB36&gt;BC$3,"",VLOOKUP(BC36,範囲り女,3,FALSE))</f>
        <v/>
      </c>
      <c r="BE36" s="69">
        <v>33</v>
      </c>
      <c r="BF36" s="69" t="e">
        <f t="shared" si="38"/>
        <v>#N/A</v>
      </c>
      <c r="BG36" s="69" t="str">
        <f t="shared" ref="BG36:BG63" si="60">IF(BE36&gt;BF$3,"",VLOOKUP(BF36,範囲り女,3,FALSE))</f>
        <v/>
      </c>
      <c r="BH36" s="69">
        <v>33</v>
      </c>
      <c r="BI36" s="69" t="e">
        <f t="shared" si="39"/>
        <v>#N/A</v>
      </c>
      <c r="BJ36" s="69" t="str">
        <f t="shared" ref="BJ36:BJ63" si="61">IF(BH36&gt;BI$3,"",VLOOKUP(BI36,範囲り女,3,FALSE))</f>
        <v/>
      </c>
      <c r="BK36" s="69">
        <v>33</v>
      </c>
      <c r="BL36" s="69" t="e">
        <f t="shared" si="40"/>
        <v>#N/A</v>
      </c>
      <c r="BM36" s="69" t="str">
        <f t="shared" ref="BM36:BM63" si="62">IF(BK36&gt;BL$3,"",VLOOKUP(BL36,範囲り女,3,FALSE))</f>
        <v/>
      </c>
      <c r="BN36" s="69">
        <v>33</v>
      </c>
      <c r="BO36" s="69" t="e">
        <f t="shared" si="41"/>
        <v>#N/A</v>
      </c>
      <c r="BP36" s="69" t="str">
        <f t="shared" ref="BP36:BP63" si="63">IF(BN36&gt;BO$3,"",VLOOKUP(BO36,範囲り女,3,FALSE))</f>
        <v/>
      </c>
      <c r="BQ36" s="69">
        <v>33</v>
      </c>
      <c r="BR36" s="69" t="e">
        <f t="shared" si="42"/>
        <v>#N/A</v>
      </c>
      <c r="BS36" s="69" t="str">
        <f t="shared" ref="BS36:BS63" si="64">IF(BQ36&gt;BR$3,"",VLOOKUP(BR36,範囲り女,3,FALSE))</f>
        <v/>
      </c>
    </row>
    <row r="37" spans="1:71" s="69" customFormat="1" ht="15.95" hidden="1" customHeight="1">
      <c r="A37" s="69" t="e">
        <f>A36</f>
        <v>#N/A</v>
      </c>
      <c r="B37" s="70">
        <v>4</v>
      </c>
      <c r="C37" s="541"/>
      <c r="D37" s="537"/>
      <c r="E37" s="537"/>
      <c r="F37" s="70" t="str">
        <f>IF(H37="","",4)</f>
        <v/>
      </c>
      <c r="G37" s="72" t="str">
        <f t="shared" si="48"/>
        <v/>
      </c>
      <c r="H37" s="91"/>
      <c r="I37" s="72" t="str">
        <f t="shared" si="49"/>
        <v/>
      </c>
      <c r="J37" s="522"/>
      <c r="K37" s="523"/>
      <c r="L37" s="523"/>
      <c r="M37" s="523"/>
      <c r="N37" s="523"/>
      <c r="O37" s="524"/>
      <c r="P37" s="74">
        <f t="shared" si="50"/>
        <v>0</v>
      </c>
      <c r="Q37" s="74">
        <f t="shared" si="19"/>
        <v>0</v>
      </c>
      <c r="R37" s="74">
        <f t="shared" si="51"/>
        <v>0</v>
      </c>
      <c r="S37" s="74">
        <f t="shared" si="20"/>
        <v>0</v>
      </c>
      <c r="T37" s="74">
        <f t="shared" si="52"/>
        <v>0</v>
      </c>
      <c r="U37" s="272">
        <f t="shared" si="5"/>
        <v>0</v>
      </c>
      <c r="V37" s="69" t="str">
        <f t="shared" si="21"/>
        <v>000</v>
      </c>
      <c r="W37" s="69">
        <f t="shared" si="22"/>
        <v>0</v>
      </c>
      <c r="X37" s="69">
        <f t="shared" si="23"/>
        <v>0</v>
      </c>
      <c r="Y37" s="69" t="str">
        <f t="shared" si="24"/>
        <v/>
      </c>
      <c r="Z37" s="252" t="str">
        <f t="shared" si="25"/>
        <v/>
      </c>
      <c r="AA37" s="69" t="str">
        <f t="shared" si="26"/>
        <v>0</v>
      </c>
      <c r="AB37" s="252" t="str">
        <f t="shared" si="27"/>
        <v/>
      </c>
      <c r="AC37" s="69" t="str">
        <f t="shared" si="28"/>
        <v>0</v>
      </c>
      <c r="AD37" s="69" t="str">
        <f t="shared" si="29"/>
        <v/>
      </c>
      <c r="AE37" s="69" t="str">
        <f t="shared" si="6"/>
        <v>00</v>
      </c>
      <c r="AF37" s="69">
        <f t="shared" si="30"/>
        <v>0</v>
      </c>
      <c r="AH37" s="69">
        <v>6</v>
      </c>
      <c r="AI37" s="69" t="e">
        <f t="shared" si="47"/>
        <v>#N/A</v>
      </c>
      <c r="AJ37" s="69">
        <f t="shared" si="47"/>
        <v>0</v>
      </c>
      <c r="AK37" s="69">
        <v>4</v>
      </c>
      <c r="AL37" s="69" t="e">
        <f t="shared" si="53"/>
        <v>#N/A</v>
      </c>
      <c r="AM37" s="69" t="e">
        <f t="shared" si="32"/>
        <v>#N/A</v>
      </c>
      <c r="AN37" s="69" t="str">
        <f t="shared" si="54"/>
        <v/>
      </c>
      <c r="AO37" s="69">
        <v>4</v>
      </c>
      <c r="AP37" s="69">
        <v>34</v>
      </c>
      <c r="AQ37" s="69">
        <f t="shared" si="33"/>
        <v>62534</v>
      </c>
      <c r="AR37" s="69" t="str">
        <f t="shared" si="55"/>
        <v/>
      </c>
      <c r="AS37" s="69">
        <v>34</v>
      </c>
      <c r="AT37" s="69" t="e">
        <f t="shared" si="34"/>
        <v>#N/A</v>
      </c>
      <c r="AU37" s="69" t="str">
        <f t="shared" si="56"/>
        <v/>
      </c>
      <c r="AV37" s="69">
        <v>34</v>
      </c>
      <c r="AW37" s="69" t="e">
        <f t="shared" si="35"/>
        <v>#N/A</v>
      </c>
      <c r="AX37" s="69" t="str">
        <f t="shared" si="57"/>
        <v/>
      </c>
      <c r="AY37" s="69">
        <v>34</v>
      </c>
      <c r="AZ37" s="69" t="e">
        <f t="shared" si="36"/>
        <v>#N/A</v>
      </c>
      <c r="BA37" s="69" t="str">
        <f t="shared" si="58"/>
        <v/>
      </c>
      <c r="BB37" s="69">
        <v>34</v>
      </c>
      <c r="BC37" s="69" t="e">
        <f t="shared" si="37"/>
        <v>#N/A</v>
      </c>
      <c r="BD37" s="69" t="str">
        <f t="shared" si="59"/>
        <v/>
      </c>
      <c r="BE37" s="69">
        <v>34</v>
      </c>
      <c r="BF37" s="69" t="e">
        <f t="shared" si="38"/>
        <v>#N/A</v>
      </c>
      <c r="BG37" s="69" t="str">
        <f t="shared" si="60"/>
        <v/>
      </c>
      <c r="BH37" s="69">
        <v>34</v>
      </c>
      <c r="BI37" s="69" t="e">
        <f t="shared" si="39"/>
        <v>#N/A</v>
      </c>
      <c r="BJ37" s="69" t="str">
        <f t="shared" si="61"/>
        <v/>
      </c>
      <c r="BK37" s="69">
        <v>34</v>
      </c>
      <c r="BL37" s="69" t="e">
        <f t="shared" si="40"/>
        <v>#N/A</v>
      </c>
      <c r="BM37" s="69" t="str">
        <f t="shared" si="62"/>
        <v/>
      </c>
      <c r="BN37" s="69">
        <v>34</v>
      </c>
      <c r="BO37" s="69" t="e">
        <f t="shared" si="41"/>
        <v>#N/A</v>
      </c>
      <c r="BP37" s="69" t="str">
        <f t="shared" si="63"/>
        <v/>
      </c>
      <c r="BQ37" s="69">
        <v>34</v>
      </c>
      <c r="BR37" s="69" t="e">
        <f t="shared" si="42"/>
        <v>#N/A</v>
      </c>
      <c r="BS37" s="69" t="str">
        <f t="shared" si="64"/>
        <v/>
      </c>
    </row>
    <row r="38" spans="1:71" s="69" customFormat="1" ht="15.95" hidden="1" customHeight="1">
      <c r="A38" s="69" t="e">
        <f>A37</f>
        <v>#N/A</v>
      </c>
      <c r="B38" s="70">
        <v>5</v>
      </c>
      <c r="C38" s="541"/>
      <c r="D38" s="537"/>
      <c r="E38" s="537"/>
      <c r="F38" s="70" t="str">
        <f>IF(H38="","",5)</f>
        <v/>
      </c>
      <c r="G38" s="72" t="str">
        <f t="shared" si="48"/>
        <v/>
      </c>
      <c r="H38" s="91"/>
      <c r="I38" s="72" t="str">
        <f t="shared" si="49"/>
        <v/>
      </c>
      <c r="J38" s="522"/>
      <c r="K38" s="523"/>
      <c r="L38" s="523"/>
      <c r="M38" s="523"/>
      <c r="N38" s="523"/>
      <c r="O38" s="524"/>
      <c r="P38" s="74">
        <f t="shared" si="50"/>
        <v>0</v>
      </c>
      <c r="Q38" s="74">
        <f t="shared" si="19"/>
        <v>0</v>
      </c>
      <c r="R38" s="74">
        <f t="shared" si="51"/>
        <v>0</v>
      </c>
      <c r="S38" s="74">
        <f t="shared" si="20"/>
        <v>0</v>
      </c>
      <c r="T38" s="74">
        <f t="shared" si="52"/>
        <v>0</v>
      </c>
      <c r="U38" s="272">
        <f t="shared" si="5"/>
        <v>0</v>
      </c>
      <c r="V38" s="69" t="str">
        <f t="shared" si="21"/>
        <v>000</v>
      </c>
      <c r="W38" s="69">
        <f t="shared" si="22"/>
        <v>0</v>
      </c>
      <c r="X38" s="69">
        <f t="shared" si="23"/>
        <v>0</v>
      </c>
      <c r="Y38" s="69" t="str">
        <f t="shared" si="24"/>
        <v/>
      </c>
      <c r="Z38" s="252" t="str">
        <f t="shared" si="25"/>
        <v/>
      </c>
      <c r="AA38" s="69" t="str">
        <f t="shared" si="26"/>
        <v>0</v>
      </c>
      <c r="AB38" s="252" t="str">
        <f t="shared" si="27"/>
        <v/>
      </c>
      <c r="AC38" s="69" t="str">
        <f t="shared" si="28"/>
        <v>0</v>
      </c>
      <c r="AD38" s="69" t="str">
        <f t="shared" si="29"/>
        <v/>
      </c>
      <c r="AE38" s="69" t="str">
        <f t="shared" si="6"/>
        <v>00</v>
      </c>
      <c r="AF38" s="69">
        <f t="shared" si="30"/>
        <v>0</v>
      </c>
      <c r="AH38" s="69">
        <v>6</v>
      </c>
      <c r="AI38" s="69" t="e">
        <f t="shared" si="47"/>
        <v>#N/A</v>
      </c>
      <c r="AJ38" s="69">
        <f t="shared" si="47"/>
        <v>0</v>
      </c>
      <c r="AK38" s="69">
        <v>5</v>
      </c>
      <c r="AL38" s="69" t="e">
        <f t="shared" si="53"/>
        <v>#N/A</v>
      </c>
      <c r="AM38" s="69" t="e">
        <f t="shared" si="32"/>
        <v>#N/A</v>
      </c>
      <c r="AN38" s="69" t="str">
        <f t="shared" si="54"/>
        <v/>
      </c>
      <c r="AO38" s="69">
        <v>5</v>
      </c>
      <c r="AP38" s="69">
        <v>35</v>
      </c>
      <c r="AQ38" s="69">
        <f t="shared" si="33"/>
        <v>62535</v>
      </c>
      <c r="AR38" s="69" t="str">
        <f t="shared" si="55"/>
        <v/>
      </c>
      <c r="AS38" s="69">
        <v>35</v>
      </c>
      <c r="AT38" s="69" t="e">
        <f t="shared" si="34"/>
        <v>#N/A</v>
      </c>
      <c r="AU38" s="69" t="str">
        <f t="shared" si="56"/>
        <v/>
      </c>
      <c r="AV38" s="69">
        <v>35</v>
      </c>
      <c r="AW38" s="69" t="e">
        <f t="shared" si="35"/>
        <v>#N/A</v>
      </c>
      <c r="AX38" s="69" t="str">
        <f t="shared" si="57"/>
        <v/>
      </c>
      <c r="AY38" s="69">
        <v>35</v>
      </c>
      <c r="AZ38" s="69" t="e">
        <f t="shared" si="36"/>
        <v>#N/A</v>
      </c>
      <c r="BA38" s="69" t="str">
        <f t="shared" si="58"/>
        <v/>
      </c>
      <c r="BB38" s="69">
        <v>35</v>
      </c>
      <c r="BC38" s="69" t="e">
        <f t="shared" si="37"/>
        <v>#N/A</v>
      </c>
      <c r="BD38" s="69" t="str">
        <f t="shared" si="59"/>
        <v/>
      </c>
      <c r="BE38" s="69">
        <v>35</v>
      </c>
      <c r="BF38" s="69" t="e">
        <f t="shared" si="38"/>
        <v>#N/A</v>
      </c>
      <c r="BG38" s="69" t="str">
        <f t="shared" si="60"/>
        <v/>
      </c>
      <c r="BH38" s="69">
        <v>35</v>
      </c>
      <c r="BI38" s="69" t="e">
        <f t="shared" si="39"/>
        <v>#N/A</v>
      </c>
      <c r="BJ38" s="69" t="str">
        <f t="shared" si="61"/>
        <v/>
      </c>
      <c r="BK38" s="69">
        <v>35</v>
      </c>
      <c r="BL38" s="69" t="e">
        <f t="shared" si="40"/>
        <v>#N/A</v>
      </c>
      <c r="BM38" s="69" t="str">
        <f t="shared" si="62"/>
        <v/>
      </c>
      <c r="BN38" s="69">
        <v>35</v>
      </c>
      <c r="BO38" s="69" t="e">
        <f t="shared" si="41"/>
        <v>#N/A</v>
      </c>
      <c r="BP38" s="69" t="str">
        <f t="shared" si="63"/>
        <v/>
      </c>
      <c r="BQ38" s="69">
        <v>35</v>
      </c>
      <c r="BR38" s="69" t="e">
        <f t="shared" si="42"/>
        <v>#N/A</v>
      </c>
      <c r="BS38" s="69" t="str">
        <f t="shared" si="64"/>
        <v/>
      </c>
    </row>
    <row r="39" spans="1:71" s="69" customFormat="1" ht="17.100000000000001" hidden="1" customHeight="1" thickBot="1">
      <c r="A39" s="69" t="e">
        <f>A38</f>
        <v>#N/A</v>
      </c>
      <c r="B39" s="70">
        <v>6</v>
      </c>
      <c r="C39" s="542"/>
      <c r="D39" s="538"/>
      <c r="E39" s="538"/>
      <c r="F39" s="75" t="str">
        <f>IF(H39="","",6)</f>
        <v/>
      </c>
      <c r="G39" s="76" t="str">
        <f t="shared" si="48"/>
        <v/>
      </c>
      <c r="H39" s="92"/>
      <c r="I39" s="76" t="str">
        <f t="shared" si="49"/>
        <v/>
      </c>
      <c r="J39" s="525"/>
      <c r="K39" s="526"/>
      <c r="L39" s="526"/>
      <c r="M39" s="526"/>
      <c r="N39" s="526"/>
      <c r="O39" s="527"/>
      <c r="P39" s="74">
        <f t="shared" si="50"/>
        <v>0</v>
      </c>
      <c r="Q39" s="74">
        <f t="shared" si="19"/>
        <v>0</v>
      </c>
      <c r="R39" s="74">
        <f t="shared" si="51"/>
        <v>0</v>
      </c>
      <c r="S39" s="74">
        <f t="shared" si="20"/>
        <v>0</v>
      </c>
      <c r="T39" s="74">
        <f t="shared" si="52"/>
        <v>0</v>
      </c>
      <c r="U39" s="272">
        <f t="shared" si="5"/>
        <v>0</v>
      </c>
      <c r="V39" s="69" t="str">
        <f t="shared" si="21"/>
        <v>000</v>
      </c>
      <c r="W39" s="69">
        <f t="shared" si="22"/>
        <v>0</v>
      </c>
      <c r="X39" s="69">
        <f t="shared" si="23"/>
        <v>0</v>
      </c>
      <c r="Y39" s="69" t="str">
        <f t="shared" si="24"/>
        <v/>
      </c>
      <c r="Z39" s="252" t="str">
        <f t="shared" si="25"/>
        <v/>
      </c>
      <c r="AA39" s="69" t="str">
        <f t="shared" si="26"/>
        <v>0</v>
      </c>
      <c r="AB39" s="252" t="str">
        <f t="shared" si="27"/>
        <v/>
      </c>
      <c r="AC39" s="69" t="str">
        <f t="shared" si="28"/>
        <v>0</v>
      </c>
      <c r="AD39" s="69" t="str">
        <f t="shared" si="29"/>
        <v/>
      </c>
      <c r="AE39" s="69" t="str">
        <f t="shared" si="6"/>
        <v>00</v>
      </c>
      <c r="AF39" s="69">
        <f t="shared" si="30"/>
        <v>0</v>
      </c>
      <c r="AH39" s="69">
        <v>6</v>
      </c>
      <c r="AI39" s="69" t="e">
        <f t="shared" si="47"/>
        <v>#N/A</v>
      </c>
      <c r="AJ39" s="69">
        <f t="shared" si="47"/>
        <v>0</v>
      </c>
      <c r="AK39" s="69">
        <v>6</v>
      </c>
      <c r="AL39" s="69" t="e">
        <f t="shared" si="53"/>
        <v>#N/A</v>
      </c>
      <c r="AM39" s="69" t="e">
        <f t="shared" si="32"/>
        <v>#N/A</v>
      </c>
      <c r="AN39" s="69" t="str">
        <f t="shared" si="54"/>
        <v/>
      </c>
      <c r="AO39" s="69">
        <v>6</v>
      </c>
      <c r="AP39" s="69">
        <v>36</v>
      </c>
      <c r="AQ39" s="69">
        <f t="shared" si="33"/>
        <v>62536</v>
      </c>
      <c r="AR39" s="69" t="str">
        <f t="shared" si="55"/>
        <v/>
      </c>
      <c r="AS39" s="69">
        <v>36</v>
      </c>
      <c r="AT39" s="69" t="e">
        <f t="shared" si="34"/>
        <v>#N/A</v>
      </c>
      <c r="AU39" s="69" t="str">
        <f t="shared" si="56"/>
        <v/>
      </c>
      <c r="AV39" s="69">
        <v>36</v>
      </c>
      <c r="AW39" s="69" t="e">
        <f t="shared" si="35"/>
        <v>#N/A</v>
      </c>
      <c r="AX39" s="69" t="str">
        <f t="shared" si="57"/>
        <v/>
      </c>
      <c r="AY39" s="69">
        <v>36</v>
      </c>
      <c r="AZ39" s="69" t="e">
        <f t="shared" si="36"/>
        <v>#N/A</v>
      </c>
      <c r="BA39" s="69" t="str">
        <f t="shared" si="58"/>
        <v/>
      </c>
      <c r="BB39" s="69">
        <v>36</v>
      </c>
      <c r="BC39" s="69" t="e">
        <f t="shared" si="37"/>
        <v>#N/A</v>
      </c>
      <c r="BD39" s="69" t="str">
        <f t="shared" si="59"/>
        <v/>
      </c>
      <c r="BE39" s="69">
        <v>36</v>
      </c>
      <c r="BF39" s="69" t="e">
        <f t="shared" si="38"/>
        <v>#N/A</v>
      </c>
      <c r="BG39" s="69" t="str">
        <f t="shared" si="60"/>
        <v/>
      </c>
      <c r="BH39" s="69">
        <v>36</v>
      </c>
      <c r="BI39" s="69" t="e">
        <f t="shared" si="39"/>
        <v>#N/A</v>
      </c>
      <c r="BJ39" s="69" t="str">
        <f t="shared" si="61"/>
        <v/>
      </c>
      <c r="BK39" s="69">
        <v>36</v>
      </c>
      <c r="BL39" s="69" t="e">
        <f t="shared" si="40"/>
        <v>#N/A</v>
      </c>
      <c r="BM39" s="69" t="str">
        <f t="shared" si="62"/>
        <v/>
      </c>
      <c r="BN39" s="69">
        <v>36</v>
      </c>
      <c r="BO39" s="69" t="e">
        <f t="shared" si="41"/>
        <v>#N/A</v>
      </c>
      <c r="BP39" s="69" t="str">
        <f t="shared" si="63"/>
        <v/>
      </c>
      <c r="BQ39" s="69">
        <v>36</v>
      </c>
      <c r="BR39" s="69" t="e">
        <f t="shared" si="42"/>
        <v>#N/A</v>
      </c>
      <c r="BS39" s="69" t="str">
        <f t="shared" si="64"/>
        <v/>
      </c>
    </row>
    <row r="40" spans="1:71" s="69" customFormat="1" ht="15.95" hidden="1" customHeight="1">
      <c r="A40" s="69" t="e">
        <f>VLOOKUP(D40,コード４,2,FALSE)</f>
        <v>#N/A</v>
      </c>
      <c r="B40" s="70">
        <v>1</v>
      </c>
      <c r="C40" s="543">
        <v>7</v>
      </c>
      <c r="D40" s="94"/>
      <c r="E40" s="90"/>
      <c r="F40" s="70" t="str">
        <f>IF(H40="","",1)</f>
        <v/>
      </c>
      <c r="G40" s="72" t="str">
        <f t="shared" si="48"/>
        <v/>
      </c>
      <c r="H40" s="91"/>
      <c r="I40" s="72" t="str">
        <f t="shared" si="49"/>
        <v/>
      </c>
      <c r="J40" s="235" t="str">
        <f>IF(D40="","",VLOOKUP(D40,コード４,3,FALSE))</f>
        <v/>
      </c>
      <c r="K40" s="267"/>
      <c r="L40" s="231" t="str">
        <f>IF($B40="","",IF(J40="","",IF(J40="p","点",IF(J40="t1","",IF(J40="t2","分","m")))))</f>
        <v/>
      </c>
      <c r="M40" s="268"/>
      <c r="N40" s="231" t="str">
        <f>IF($B40="","",IF(J40="","",IF(J40="p","",IF(J40="t1","秒",IF(J40="t2","秒","cm")))))</f>
        <v/>
      </c>
      <c r="O40" s="269"/>
      <c r="P40" s="74">
        <f t="shared" si="50"/>
        <v>0</v>
      </c>
      <c r="Q40" s="74">
        <f t="shared" si="19"/>
        <v>0</v>
      </c>
      <c r="R40" s="74">
        <f t="shared" si="51"/>
        <v>0</v>
      </c>
      <c r="S40" s="74">
        <f t="shared" si="20"/>
        <v>0</v>
      </c>
      <c r="T40" s="74">
        <f t="shared" si="52"/>
        <v>0</v>
      </c>
      <c r="U40" s="272">
        <f t="shared" si="5"/>
        <v>0</v>
      </c>
      <c r="V40" s="69" t="str">
        <f t="shared" si="21"/>
        <v>000</v>
      </c>
      <c r="W40" s="69">
        <f t="shared" si="22"/>
        <v>0</v>
      </c>
      <c r="X40" s="69">
        <f t="shared" si="23"/>
        <v>0</v>
      </c>
      <c r="Y40" s="69" t="str">
        <f t="shared" si="24"/>
        <v/>
      </c>
      <c r="Z40" s="252" t="str">
        <f t="shared" si="25"/>
        <v/>
      </c>
      <c r="AA40" s="69" t="str">
        <f t="shared" si="26"/>
        <v>0</v>
      </c>
      <c r="AB40" s="252" t="str">
        <f t="shared" si="27"/>
        <v/>
      </c>
      <c r="AC40" s="69" t="str">
        <f t="shared" si="28"/>
        <v>0</v>
      </c>
      <c r="AD40" s="69" t="str">
        <f t="shared" si="29"/>
        <v/>
      </c>
      <c r="AE40" s="69" t="str">
        <f t="shared" si="6"/>
        <v>00</v>
      </c>
      <c r="AF40" s="69">
        <f t="shared" si="30"/>
        <v>0</v>
      </c>
      <c r="AH40" s="69">
        <v>7</v>
      </c>
      <c r="AI40" s="69" t="e">
        <f>VLOOKUP(D40,コード４,2,FALSE)</f>
        <v>#N/A</v>
      </c>
      <c r="AJ40" s="69">
        <f>COUNTIF('tmp４'!C$203:C$602,AI40)</f>
        <v>0</v>
      </c>
      <c r="AK40" s="69">
        <v>1</v>
      </c>
      <c r="AL40" s="69" t="e">
        <f t="shared" si="53"/>
        <v>#N/A</v>
      </c>
      <c r="AM40" s="69" t="e">
        <f>AL40*1</f>
        <v>#N/A</v>
      </c>
      <c r="AN40" s="69" t="str">
        <f t="shared" si="54"/>
        <v/>
      </c>
      <c r="AO40" s="69">
        <v>1</v>
      </c>
      <c r="AP40" s="69">
        <v>37</v>
      </c>
      <c r="AQ40" s="69">
        <f t="shared" si="33"/>
        <v>62537</v>
      </c>
      <c r="AR40" s="69" t="str">
        <f t="shared" si="55"/>
        <v/>
      </c>
      <c r="AS40" s="69">
        <v>37</v>
      </c>
      <c r="AT40" s="69" t="e">
        <f t="shared" si="34"/>
        <v>#N/A</v>
      </c>
      <c r="AU40" s="69" t="str">
        <f t="shared" si="56"/>
        <v/>
      </c>
      <c r="AV40" s="69">
        <v>37</v>
      </c>
      <c r="AW40" s="69" t="e">
        <f t="shared" si="35"/>
        <v>#N/A</v>
      </c>
      <c r="AX40" s="69" t="str">
        <f t="shared" si="57"/>
        <v/>
      </c>
      <c r="AY40" s="69">
        <v>37</v>
      </c>
      <c r="AZ40" s="69" t="e">
        <f t="shared" si="36"/>
        <v>#N/A</v>
      </c>
      <c r="BA40" s="69" t="str">
        <f t="shared" si="58"/>
        <v/>
      </c>
      <c r="BB40" s="69">
        <v>37</v>
      </c>
      <c r="BC40" s="69" t="e">
        <f t="shared" si="37"/>
        <v>#N/A</v>
      </c>
      <c r="BD40" s="69" t="str">
        <f t="shared" si="59"/>
        <v/>
      </c>
      <c r="BE40" s="69">
        <v>37</v>
      </c>
      <c r="BF40" s="69" t="e">
        <f t="shared" si="38"/>
        <v>#N/A</v>
      </c>
      <c r="BG40" s="69" t="str">
        <f t="shared" si="60"/>
        <v/>
      </c>
      <c r="BH40" s="69">
        <v>37</v>
      </c>
      <c r="BI40" s="69" t="e">
        <f t="shared" si="39"/>
        <v>#N/A</v>
      </c>
      <c r="BJ40" s="69" t="str">
        <f t="shared" si="61"/>
        <v/>
      </c>
      <c r="BK40" s="69">
        <v>37</v>
      </c>
      <c r="BL40" s="69" t="e">
        <f t="shared" si="40"/>
        <v>#N/A</v>
      </c>
      <c r="BM40" s="69" t="str">
        <f t="shared" si="62"/>
        <v/>
      </c>
      <c r="BN40" s="69">
        <v>37</v>
      </c>
      <c r="BO40" s="69" t="e">
        <f t="shared" si="41"/>
        <v>#N/A</v>
      </c>
      <c r="BP40" s="69" t="str">
        <f t="shared" si="63"/>
        <v/>
      </c>
      <c r="BQ40" s="69">
        <v>37</v>
      </c>
      <c r="BR40" s="69" t="e">
        <f t="shared" si="42"/>
        <v>#N/A</v>
      </c>
      <c r="BS40" s="69" t="str">
        <f t="shared" si="64"/>
        <v/>
      </c>
    </row>
    <row r="41" spans="1:71" s="69" customFormat="1" ht="15.95" hidden="1" customHeight="1">
      <c r="A41" s="69" t="e">
        <f>A40</f>
        <v>#N/A</v>
      </c>
      <c r="B41" s="70">
        <v>2</v>
      </c>
      <c r="C41" s="541"/>
      <c r="D41" s="536"/>
      <c r="E41" s="536"/>
      <c r="F41" s="70" t="str">
        <f>IF(H41="","",2)</f>
        <v/>
      </c>
      <c r="G41" s="72" t="str">
        <f t="shared" si="48"/>
        <v/>
      </c>
      <c r="H41" s="91"/>
      <c r="I41" s="72" t="str">
        <f t="shared" si="49"/>
        <v/>
      </c>
      <c r="J41" s="519"/>
      <c r="K41" s="520"/>
      <c r="L41" s="520"/>
      <c r="M41" s="520"/>
      <c r="N41" s="520"/>
      <c r="O41" s="521"/>
      <c r="P41" s="74">
        <f t="shared" si="50"/>
        <v>0</v>
      </c>
      <c r="Q41" s="74">
        <f t="shared" si="19"/>
        <v>0</v>
      </c>
      <c r="R41" s="74">
        <f t="shared" si="51"/>
        <v>0</v>
      </c>
      <c r="S41" s="74">
        <f t="shared" si="20"/>
        <v>0</v>
      </c>
      <c r="T41" s="74">
        <f t="shared" si="52"/>
        <v>0</v>
      </c>
      <c r="U41" s="272">
        <f t="shared" si="5"/>
        <v>0</v>
      </c>
      <c r="V41" s="69" t="str">
        <f t="shared" si="21"/>
        <v>000</v>
      </c>
      <c r="W41" s="69">
        <f t="shared" si="22"/>
        <v>0</v>
      </c>
      <c r="X41" s="69">
        <f t="shared" si="23"/>
        <v>0</v>
      </c>
      <c r="Y41" s="69" t="str">
        <f t="shared" si="24"/>
        <v/>
      </c>
      <c r="Z41" s="252" t="str">
        <f t="shared" si="25"/>
        <v/>
      </c>
      <c r="AA41" s="69" t="str">
        <f t="shared" si="26"/>
        <v>0</v>
      </c>
      <c r="AB41" s="252" t="str">
        <f t="shared" si="27"/>
        <v/>
      </c>
      <c r="AC41" s="69" t="str">
        <f t="shared" si="28"/>
        <v>0</v>
      </c>
      <c r="AD41" s="69" t="str">
        <f t="shared" si="29"/>
        <v/>
      </c>
      <c r="AE41" s="69" t="str">
        <f t="shared" si="6"/>
        <v>00</v>
      </c>
      <c r="AF41" s="69">
        <f t="shared" si="30"/>
        <v>0</v>
      </c>
      <c r="AH41" s="69">
        <v>7</v>
      </c>
      <c r="AI41" s="69" t="e">
        <f t="shared" ref="AI41:AJ45" si="65">AI40</f>
        <v>#N/A</v>
      </c>
      <c r="AJ41" s="69">
        <f t="shared" si="65"/>
        <v>0</v>
      </c>
      <c r="AK41" s="69">
        <v>2</v>
      </c>
      <c r="AL41" s="69" t="e">
        <f t="shared" si="53"/>
        <v>#N/A</v>
      </c>
      <c r="AM41" s="69" t="e">
        <f t="shared" si="32"/>
        <v>#N/A</v>
      </c>
      <c r="AN41" s="69" t="str">
        <f t="shared" si="54"/>
        <v/>
      </c>
      <c r="AO41" s="69">
        <v>2</v>
      </c>
      <c r="AP41" s="69">
        <v>38</v>
      </c>
      <c r="AQ41" s="69">
        <f t="shared" si="33"/>
        <v>62538</v>
      </c>
      <c r="AR41" s="69" t="str">
        <f t="shared" si="55"/>
        <v/>
      </c>
      <c r="AS41" s="69">
        <v>38</v>
      </c>
      <c r="AT41" s="69" t="e">
        <f t="shared" si="34"/>
        <v>#N/A</v>
      </c>
      <c r="AU41" s="69" t="str">
        <f t="shared" si="56"/>
        <v/>
      </c>
      <c r="AV41" s="69">
        <v>38</v>
      </c>
      <c r="AW41" s="69" t="e">
        <f t="shared" si="35"/>
        <v>#N/A</v>
      </c>
      <c r="AX41" s="69" t="str">
        <f t="shared" si="57"/>
        <v/>
      </c>
      <c r="AY41" s="69">
        <v>38</v>
      </c>
      <c r="AZ41" s="69" t="e">
        <f t="shared" si="36"/>
        <v>#N/A</v>
      </c>
      <c r="BA41" s="69" t="str">
        <f t="shared" si="58"/>
        <v/>
      </c>
      <c r="BB41" s="69">
        <v>38</v>
      </c>
      <c r="BC41" s="69" t="e">
        <f t="shared" si="37"/>
        <v>#N/A</v>
      </c>
      <c r="BD41" s="69" t="str">
        <f t="shared" si="59"/>
        <v/>
      </c>
      <c r="BE41" s="69">
        <v>38</v>
      </c>
      <c r="BF41" s="69" t="e">
        <f t="shared" si="38"/>
        <v>#N/A</v>
      </c>
      <c r="BG41" s="69" t="str">
        <f t="shared" si="60"/>
        <v/>
      </c>
      <c r="BH41" s="69">
        <v>38</v>
      </c>
      <c r="BI41" s="69" t="e">
        <f t="shared" si="39"/>
        <v>#N/A</v>
      </c>
      <c r="BJ41" s="69" t="str">
        <f t="shared" si="61"/>
        <v/>
      </c>
      <c r="BK41" s="69">
        <v>38</v>
      </c>
      <c r="BL41" s="69" t="e">
        <f t="shared" si="40"/>
        <v>#N/A</v>
      </c>
      <c r="BM41" s="69" t="str">
        <f t="shared" si="62"/>
        <v/>
      </c>
      <c r="BN41" s="69">
        <v>38</v>
      </c>
      <c r="BO41" s="69" t="e">
        <f t="shared" si="41"/>
        <v>#N/A</v>
      </c>
      <c r="BP41" s="69" t="str">
        <f t="shared" si="63"/>
        <v/>
      </c>
      <c r="BQ41" s="69">
        <v>38</v>
      </c>
      <c r="BR41" s="69" t="e">
        <f t="shared" si="42"/>
        <v>#N/A</v>
      </c>
      <c r="BS41" s="69" t="str">
        <f t="shared" si="64"/>
        <v/>
      </c>
    </row>
    <row r="42" spans="1:71" s="69" customFormat="1" ht="15.95" hidden="1" customHeight="1">
      <c r="A42" s="69" t="e">
        <f>A41</f>
        <v>#N/A</v>
      </c>
      <c r="B42" s="70">
        <v>3</v>
      </c>
      <c r="C42" s="541"/>
      <c r="D42" s="537"/>
      <c r="E42" s="537"/>
      <c r="F42" s="70" t="str">
        <f>IF(H42="","",3)</f>
        <v/>
      </c>
      <c r="G42" s="72" t="str">
        <f t="shared" si="48"/>
        <v/>
      </c>
      <c r="H42" s="91"/>
      <c r="I42" s="72" t="str">
        <f t="shared" si="49"/>
        <v/>
      </c>
      <c r="J42" s="522"/>
      <c r="K42" s="523"/>
      <c r="L42" s="523"/>
      <c r="M42" s="523"/>
      <c r="N42" s="523"/>
      <c r="O42" s="524"/>
      <c r="P42" s="74">
        <f t="shared" si="50"/>
        <v>0</v>
      </c>
      <c r="Q42" s="74">
        <f t="shared" si="19"/>
        <v>0</v>
      </c>
      <c r="R42" s="74">
        <f t="shared" si="51"/>
        <v>0</v>
      </c>
      <c r="S42" s="74">
        <f t="shared" si="20"/>
        <v>0</v>
      </c>
      <c r="T42" s="74">
        <f t="shared" si="52"/>
        <v>0</v>
      </c>
      <c r="U42" s="272">
        <f t="shared" si="5"/>
        <v>0</v>
      </c>
      <c r="V42" s="69" t="str">
        <f t="shared" si="21"/>
        <v>000</v>
      </c>
      <c r="W42" s="69">
        <f t="shared" si="22"/>
        <v>0</v>
      </c>
      <c r="X42" s="69">
        <f t="shared" si="23"/>
        <v>0</v>
      </c>
      <c r="Y42" s="69" t="str">
        <f t="shared" si="24"/>
        <v/>
      </c>
      <c r="Z42" s="252" t="str">
        <f t="shared" si="25"/>
        <v/>
      </c>
      <c r="AA42" s="69" t="str">
        <f t="shared" si="26"/>
        <v>0</v>
      </c>
      <c r="AB42" s="252" t="str">
        <f t="shared" si="27"/>
        <v/>
      </c>
      <c r="AC42" s="69" t="str">
        <f t="shared" si="28"/>
        <v>0</v>
      </c>
      <c r="AD42" s="69" t="str">
        <f t="shared" si="29"/>
        <v/>
      </c>
      <c r="AE42" s="69" t="str">
        <f t="shared" si="6"/>
        <v>00</v>
      </c>
      <c r="AF42" s="69">
        <f t="shared" si="30"/>
        <v>0</v>
      </c>
      <c r="AH42" s="69">
        <v>7</v>
      </c>
      <c r="AI42" s="69" t="e">
        <f t="shared" si="65"/>
        <v>#N/A</v>
      </c>
      <c r="AJ42" s="69">
        <f t="shared" si="65"/>
        <v>0</v>
      </c>
      <c r="AK42" s="69">
        <v>3</v>
      </c>
      <c r="AL42" s="69" t="e">
        <f t="shared" si="53"/>
        <v>#N/A</v>
      </c>
      <c r="AM42" s="69" t="e">
        <f t="shared" si="32"/>
        <v>#N/A</v>
      </c>
      <c r="AN42" s="69" t="str">
        <f t="shared" si="54"/>
        <v/>
      </c>
      <c r="AO42" s="69">
        <v>3</v>
      </c>
      <c r="AP42" s="69">
        <v>39</v>
      </c>
      <c r="AQ42" s="69">
        <f t="shared" si="33"/>
        <v>62539</v>
      </c>
      <c r="AR42" s="69" t="str">
        <f t="shared" si="55"/>
        <v/>
      </c>
      <c r="AS42" s="69">
        <v>39</v>
      </c>
      <c r="AT42" s="69" t="e">
        <f t="shared" si="34"/>
        <v>#N/A</v>
      </c>
      <c r="AU42" s="69" t="str">
        <f t="shared" si="56"/>
        <v/>
      </c>
      <c r="AV42" s="69">
        <v>39</v>
      </c>
      <c r="AW42" s="69" t="e">
        <f t="shared" si="35"/>
        <v>#N/A</v>
      </c>
      <c r="AX42" s="69" t="str">
        <f t="shared" si="57"/>
        <v/>
      </c>
      <c r="AY42" s="69">
        <v>39</v>
      </c>
      <c r="AZ42" s="69" t="e">
        <f t="shared" si="36"/>
        <v>#N/A</v>
      </c>
      <c r="BA42" s="69" t="str">
        <f t="shared" si="58"/>
        <v/>
      </c>
      <c r="BB42" s="69">
        <v>39</v>
      </c>
      <c r="BC42" s="69" t="e">
        <f t="shared" si="37"/>
        <v>#N/A</v>
      </c>
      <c r="BD42" s="69" t="str">
        <f t="shared" si="59"/>
        <v/>
      </c>
      <c r="BE42" s="69">
        <v>39</v>
      </c>
      <c r="BF42" s="69" t="e">
        <f t="shared" si="38"/>
        <v>#N/A</v>
      </c>
      <c r="BG42" s="69" t="str">
        <f t="shared" si="60"/>
        <v/>
      </c>
      <c r="BH42" s="69">
        <v>39</v>
      </c>
      <c r="BI42" s="69" t="e">
        <f t="shared" si="39"/>
        <v>#N/A</v>
      </c>
      <c r="BJ42" s="69" t="str">
        <f t="shared" si="61"/>
        <v/>
      </c>
      <c r="BK42" s="69">
        <v>39</v>
      </c>
      <c r="BL42" s="69" t="e">
        <f t="shared" si="40"/>
        <v>#N/A</v>
      </c>
      <c r="BM42" s="69" t="str">
        <f t="shared" si="62"/>
        <v/>
      </c>
      <c r="BN42" s="69">
        <v>39</v>
      </c>
      <c r="BO42" s="69" t="e">
        <f t="shared" si="41"/>
        <v>#N/A</v>
      </c>
      <c r="BP42" s="69" t="str">
        <f t="shared" si="63"/>
        <v/>
      </c>
      <c r="BQ42" s="69">
        <v>39</v>
      </c>
      <c r="BR42" s="69" t="e">
        <f t="shared" si="42"/>
        <v>#N/A</v>
      </c>
      <c r="BS42" s="69" t="str">
        <f t="shared" si="64"/>
        <v/>
      </c>
    </row>
    <row r="43" spans="1:71" s="69" customFormat="1" ht="15.95" hidden="1" customHeight="1">
      <c r="A43" s="69" t="e">
        <f>A42</f>
        <v>#N/A</v>
      </c>
      <c r="B43" s="70">
        <v>4</v>
      </c>
      <c r="C43" s="541"/>
      <c r="D43" s="537"/>
      <c r="E43" s="537"/>
      <c r="F43" s="70" t="str">
        <f>IF(H43="","",4)</f>
        <v/>
      </c>
      <c r="G43" s="72" t="str">
        <f t="shared" si="48"/>
        <v/>
      </c>
      <c r="H43" s="91"/>
      <c r="I43" s="72" t="str">
        <f t="shared" si="49"/>
        <v/>
      </c>
      <c r="J43" s="522"/>
      <c r="K43" s="523"/>
      <c r="L43" s="523"/>
      <c r="M43" s="523"/>
      <c r="N43" s="523"/>
      <c r="O43" s="524"/>
      <c r="P43" s="74">
        <f t="shared" si="50"/>
        <v>0</v>
      </c>
      <c r="Q43" s="74">
        <f t="shared" si="19"/>
        <v>0</v>
      </c>
      <c r="R43" s="74">
        <f t="shared" si="51"/>
        <v>0</v>
      </c>
      <c r="S43" s="74">
        <f t="shared" si="20"/>
        <v>0</v>
      </c>
      <c r="T43" s="74">
        <f t="shared" si="52"/>
        <v>0</v>
      </c>
      <c r="U43" s="272">
        <f t="shared" si="5"/>
        <v>0</v>
      </c>
      <c r="V43" s="69" t="str">
        <f t="shared" si="21"/>
        <v>000</v>
      </c>
      <c r="W43" s="69">
        <f t="shared" si="22"/>
        <v>0</v>
      </c>
      <c r="X43" s="69">
        <f t="shared" si="23"/>
        <v>0</v>
      </c>
      <c r="Y43" s="69" t="str">
        <f t="shared" si="24"/>
        <v/>
      </c>
      <c r="Z43" s="252" t="str">
        <f t="shared" si="25"/>
        <v/>
      </c>
      <c r="AA43" s="69" t="str">
        <f t="shared" si="26"/>
        <v>0</v>
      </c>
      <c r="AB43" s="252" t="str">
        <f t="shared" si="27"/>
        <v/>
      </c>
      <c r="AC43" s="69" t="str">
        <f t="shared" si="28"/>
        <v>0</v>
      </c>
      <c r="AD43" s="69" t="str">
        <f t="shared" si="29"/>
        <v/>
      </c>
      <c r="AE43" s="69" t="str">
        <f t="shared" si="6"/>
        <v>00</v>
      </c>
      <c r="AF43" s="69">
        <f t="shared" si="30"/>
        <v>0</v>
      </c>
      <c r="AH43" s="69">
        <v>7</v>
      </c>
      <c r="AI43" s="69" t="e">
        <f t="shared" si="65"/>
        <v>#N/A</v>
      </c>
      <c r="AJ43" s="69">
        <f t="shared" si="65"/>
        <v>0</v>
      </c>
      <c r="AK43" s="69">
        <v>4</v>
      </c>
      <c r="AL43" s="69" t="e">
        <f t="shared" si="53"/>
        <v>#N/A</v>
      </c>
      <c r="AM43" s="69" t="e">
        <f t="shared" si="32"/>
        <v>#N/A</v>
      </c>
      <c r="AN43" s="69" t="str">
        <f t="shared" si="54"/>
        <v/>
      </c>
      <c r="AO43" s="69">
        <v>4</v>
      </c>
      <c r="AP43" s="69">
        <v>40</v>
      </c>
      <c r="AQ43" s="69">
        <f t="shared" si="33"/>
        <v>62540</v>
      </c>
      <c r="AR43" s="69" t="str">
        <f t="shared" si="55"/>
        <v/>
      </c>
      <c r="AS43" s="69">
        <v>40</v>
      </c>
      <c r="AT43" s="69" t="e">
        <f t="shared" si="34"/>
        <v>#N/A</v>
      </c>
      <c r="AU43" s="69" t="str">
        <f t="shared" si="56"/>
        <v/>
      </c>
      <c r="AV43" s="69">
        <v>40</v>
      </c>
      <c r="AW43" s="69" t="e">
        <f t="shared" si="35"/>
        <v>#N/A</v>
      </c>
      <c r="AX43" s="69" t="str">
        <f t="shared" si="57"/>
        <v/>
      </c>
      <c r="AY43" s="69">
        <v>40</v>
      </c>
      <c r="AZ43" s="69" t="e">
        <f t="shared" si="36"/>
        <v>#N/A</v>
      </c>
      <c r="BA43" s="69" t="str">
        <f t="shared" si="58"/>
        <v/>
      </c>
      <c r="BB43" s="69">
        <v>40</v>
      </c>
      <c r="BC43" s="69" t="e">
        <f t="shared" si="37"/>
        <v>#N/A</v>
      </c>
      <c r="BD43" s="69" t="str">
        <f t="shared" si="59"/>
        <v/>
      </c>
      <c r="BE43" s="69">
        <v>40</v>
      </c>
      <c r="BF43" s="69" t="e">
        <f t="shared" si="38"/>
        <v>#N/A</v>
      </c>
      <c r="BG43" s="69" t="str">
        <f t="shared" si="60"/>
        <v/>
      </c>
      <c r="BH43" s="69">
        <v>40</v>
      </c>
      <c r="BI43" s="69" t="e">
        <f t="shared" si="39"/>
        <v>#N/A</v>
      </c>
      <c r="BJ43" s="69" t="str">
        <f t="shared" si="61"/>
        <v/>
      </c>
      <c r="BK43" s="69">
        <v>40</v>
      </c>
      <c r="BL43" s="69" t="e">
        <f t="shared" si="40"/>
        <v>#N/A</v>
      </c>
      <c r="BM43" s="69" t="str">
        <f t="shared" si="62"/>
        <v/>
      </c>
      <c r="BN43" s="69">
        <v>40</v>
      </c>
      <c r="BO43" s="69" t="e">
        <f t="shared" si="41"/>
        <v>#N/A</v>
      </c>
      <c r="BP43" s="69" t="str">
        <f t="shared" si="63"/>
        <v/>
      </c>
      <c r="BQ43" s="69">
        <v>40</v>
      </c>
      <c r="BR43" s="69" t="e">
        <f t="shared" si="42"/>
        <v>#N/A</v>
      </c>
      <c r="BS43" s="69" t="str">
        <f t="shared" si="64"/>
        <v/>
      </c>
    </row>
    <row r="44" spans="1:71" s="69" customFormat="1" ht="15.95" hidden="1" customHeight="1">
      <c r="A44" s="69" t="e">
        <f>A43</f>
        <v>#N/A</v>
      </c>
      <c r="B44" s="70">
        <v>5</v>
      </c>
      <c r="C44" s="541"/>
      <c r="D44" s="537"/>
      <c r="E44" s="537"/>
      <c r="F44" s="70" t="str">
        <f>IF(H44="","",5)</f>
        <v/>
      </c>
      <c r="G44" s="72" t="str">
        <f t="shared" si="48"/>
        <v/>
      </c>
      <c r="H44" s="91"/>
      <c r="I44" s="72" t="str">
        <f t="shared" si="49"/>
        <v/>
      </c>
      <c r="J44" s="522"/>
      <c r="K44" s="523"/>
      <c r="L44" s="523"/>
      <c r="M44" s="523"/>
      <c r="N44" s="523"/>
      <c r="O44" s="524"/>
      <c r="P44" s="74">
        <f t="shared" si="50"/>
        <v>0</v>
      </c>
      <c r="Q44" s="74">
        <f t="shared" si="19"/>
        <v>0</v>
      </c>
      <c r="R44" s="74">
        <f t="shared" si="51"/>
        <v>0</v>
      </c>
      <c r="S44" s="74">
        <f t="shared" si="20"/>
        <v>0</v>
      </c>
      <c r="T44" s="74">
        <f t="shared" si="52"/>
        <v>0</v>
      </c>
      <c r="U44" s="272">
        <f t="shared" si="5"/>
        <v>0</v>
      </c>
      <c r="V44" s="69" t="str">
        <f t="shared" si="21"/>
        <v>000</v>
      </c>
      <c r="W44" s="69">
        <f t="shared" si="22"/>
        <v>0</v>
      </c>
      <c r="X44" s="69">
        <f t="shared" si="23"/>
        <v>0</v>
      </c>
      <c r="Y44" s="69" t="str">
        <f t="shared" si="24"/>
        <v/>
      </c>
      <c r="Z44" s="252" t="str">
        <f t="shared" si="25"/>
        <v/>
      </c>
      <c r="AA44" s="69" t="str">
        <f t="shared" si="26"/>
        <v>0</v>
      </c>
      <c r="AB44" s="252" t="str">
        <f t="shared" si="27"/>
        <v/>
      </c>
      <c r="AC44" s="69" t="str">
        <f t="shared" si="28"/>
        <v>0</v>
      </c>
      <c r="AD44" s="69" t="str">
        <f t="shared" si="29"/>
        <v/>
      </c>
      <c r="AE44" s="69" t="str">
        <f t="shared" si="6"/>
        <v>00</v>
      </c>
      <c r="AF44" s="69">
        <f t="shared" si="30"/>
        <v>0</v>
      </c>
      <c r="AH44" s="69">
        <v>7</v>
      </c>
      <c r="AI44" s="69" t="e">
        <f t="shared" si="65"/>
        <v>#N/A</v>
      </c>
      <c r="AJ44" s="69">
        <f t="shared" si="65"/>
        <v>0</v>
      </c>
      <c r="AK44" s="69">
        <v>5</v>
      </c>
      <c r="AL44" s="69" t="e">
        <f t="shared" si="53"/>
        <v>#N/A</v>
      </c>
      <c r="AM44" s="69" t="e">
        <f t="shared" si="32"/>
        <v>#N/A</v>
      </c>
      <c r="AN44" s="69" t="str">
        <f t="shared" si="54"/>
        <v/>
      </c>
      <c r="AO44" s="69">
        <v>5</v>
      </c>
      <c r="AP44" s="69">
        <v>41</v>
      </c>
      <c r="AQ44" s="69">
        <f t="shared" si="33"/>
        <v>62541</v>
      </c>
      <c r="AR44" s="69" t="str">
        <f t="shared" si="55"/>
        <v/>
      </c>
      <c r="AS44" s="69">
        <v>41</v>
      </c>
      <c r="AT44" s="69" t="e">
        <f t="shared" si="34"/>
        <v>#N/A</v>
      </c>
      <c r="AU44" s="69" t="str">
        <f t="shared" si="56"/>
        <v/>
      </c>
      <c r="AV44" s="69">
        <v>41</v>
      </c>
      <c r="AW44" s="69" t="e">
        <f t="shared" si="35"/>
        <v>#N/A</v>
      </c>
      <c r="AX44" s="69" t="str">
        <f t="shared" si="57"/>
        <v/>
      </c>
      <c r="AY44" s="69">
        <v>41</v>
      </c>
      <c r="AZ44" s="69" t="e">
        <f t="shared" si="36"/>
        <v>#N/A</v>
      </c>
      <c r="BA44" s="69" t="str">
        <f t="shared" si="58"/>
        <v/>
      </c>
      <c r="BB44" s="69">
        <v>41</v>
      </c>
      <c r="BC44" s="69" t="e">
        <f t="shared" si="37"/>
        <v>#N/A</v>
      </c>
      <c r="BD44" s="69" t="str">
        <f t="shared" si="59"/>
        <v/>
      </c>
      <c r="BE44" s="69">
        <v>41</v>
      </c>
      <c r="BF44" s="69" t="e">
        <f t="shared" si="38"/>
        <v>#N/A</v>
      </c>
      <c r="BG44" s="69" t="str">
        <f t="shared" si="60"/>
        <v/>
      </c>
      <c r="BH44" s="69">
        <v>41</v>
      </c>
      <c r="BI44" s="69" t="e">
        <f t="shared" si="39"/>
        <v>#N/A</v>
      </c>
      <c r="BJ44" s="69" t="str">
        <f t="shared" si="61"/>
        <v/>
      </c>
      <c r="BK44" s="69">
        <v>41</v>
      </c>
      <c r="BL44" s="69" t="e">
        <f t="shared" si="40"/>
        <v>#N/A</v>
      </c>
      <c r="BM44" s="69" t="str">
        <f t="shared" si="62"/>
        <v/>
      </c>
      <c r="BN44" s="69">
        <v>41</v>
      </c>
      <c r="BO44" s="69" t="e">
        <f t="shared" si="41"/>
        <v>#N/A</v>
      </c>
      <c r="BP44" s="69" t="str">
        <f t="shared" si="63"/>
        <v/>
      </c>
      <c r="BQ44" s="69">
        <v>41</v>
      </c>
      <c r="BR44" s="69" t="e">
        <f t="shared" si="42"/>
        <v>#N/A</v>
      </c>
      <c r="BS44" s="69" t="str">
        <f t="shared" si="64"/>
        <v/>
      </c>
    </row>
    <row r="45" spans="1:71" s="69" customFormat="1" ht="17.100000000000001" hidden="1" customHeight="1" thickBot="1">
      <c r="A45" s="69" t="e">
        <f>A44</f>
        <v>#N/A</v>
      </c>
      <c r="B45" s="70">
        <v>6</v>
      </c>
      <c r="C45" s="542"/>
      <c r="D45" s="538"/>
      <c r="E45" s="538"/>
      <c r="F45" s="75" t="str">
        <f>IF(H45="","",6)</f>
        <v/>
      </c>
      <c r="G45" s="76" t="str">
        <f t="shared" si="48"/>
        <v/>
      </c>
      <c r="H45" s="92"/>
      <c r="I45" s="76" t="str">
        <f t="shared" si="49"/>
        <v/>
      </c>
      <c r="J45" s="525"/>
      <c r="K45" s="526"/>
      <c r="L45" s="526"/>
      <c r="M45" s="526"/>
      <c r="N45" s="526"/>
      <c r="O45" s="527"/>
      <c r="P45" s="74">
        <f t="shared" si="50"/>
        <v>0</v>
      </c>
      <c r="Q45" s="74">
        <f t="shared" si="19"/>
        <v>0</v>
      </c>
      <c r="R45" s="74">
        <f t="shared" si="51"/>
        <v>0</v>
      </c>
      <c r="S45" s="74">
        <f t="shared" si="20"/>
        <v>0</v>
      </c>
      <c r="T45" s="74">
        <f t="shared" si="52"/>
        <v>0</v>
      </c>
      <c r="U45" s="272">
        <f t="shared" si="5"/>
        <v>0</v>
      </c>
      <c r="V45" s="69" t="str">
        <f t="shared" si="21"/>
        <v>000</v>
      </c>
      <c r="W45" s="69">
        <f t="shared" si="22"/>
        <v>0</v>
      </c>
      <c r="X45" s="69">
        <f t="shared" si="23"/>
        <v>0</v>
      </c>
      <c r="Y45" s="69" t="str">
        <f t="shared" si="24"/>
        <v/>
      </c>
      <c r="Z45" s="252" t="str">
        <f t="shared" si="25"/>
        <v/>
      </c>
      <c r="AA45" s="69" t="str">
        <f t="shared" si="26"/>
        <v>0</v>
      </c>
      <c r="AB45" s="252" t="str">
        <f t="shared" si="27"/>
        <v/>
      </c>
      <c r="AC45" s="69" t="str">
        <f t="shared" si="28"/>
        <v>0</v>
      </c>
      <c r="AD45" s="69" t="str">
        <f t="shared" si="29"/>
        <v/>
      </c>
      <c r="AE45" s="69" t="str">
        <f t="shared" si="6"/>
        <v>00</v>
      </c>
      <c r="AF45" s="69">
        <f t="shared" si="30"/>
        <v>0</v>
      </c>
      <c r="AH45" s="69">
        <v>7</v>
      </c>
      <c r="AI45" s="69" t="e">
        <f t="shared" si="65"/>
        <v>#N/A</v>
      </c>
      <c r="AJ45" s="69">
        <f t="shared" si="65"/>
        <v>0</v>
      </c>
      <c r="AK45" s="69">
        <v>6</v>
      </c>
      <c r="AL45" s="69" t="e">
        <f t="shared" si="53"/>
        <v>#N/A</v>
      </c>
      <c r="AM45" s="69" t="e">
        <f t="shared" si="32"/>
        <v>#N/A</v>
      </c>
      <c r="AN45" s="69" t="str">
        <f t="shared" si="54"/>
        <v/>
      </c>
      <c r="AO45" s="69">
        <v>6</v>
      </c>
      <c r="AP45" s="69">
        <v>42</v>
      </c>
      <c r="AQ45" s="69">
        <f t="shared" si="33"/>
        <v>62542</v>
      </c>
      <c r="AR45" s="69" t="str">
        <f t="shared" si="55"/>
        <v/>
      </c>
      <c r="AS45" s="69">
        <v>42</v>
      </c>
      <c r="AT45" s="69" t="e">
        <f t="shared" si="34"/>
        <v>#N/A</v>
      </c>
      <c r="AU45" s="69" t="str">
        <f t="shared" si="56"/>
        <v/>
      </c>
      <c r="AV45" s="69">
        <v>42</v>
      </c>
      <c r="AW45" s="69" t="e">
        <f t="shared" si="35"/>
        <v>#N/A</v>
      </c>
      <c r="AX45" s="69" t="str">
        <f t="shared" si="57"/>
        <v/>
      </c>
      <c r="AY45" s="69">
        <v>42</v>
      </c>
      <c r="AZ45" s="69" t="e">
        <f t="shared" si="36"/>
        <v>#N/A</v>
      </c>
      <c r="BA45" s="69" t="str">
        <f t="shared" si="58"/>
        <v/>
      </c>
      <c r="BB45" s="69">
        <v>42</v>
      </c>
      <c r="BC45" s="69" t="e">
        <f t="shared" si="37"/>
        <v>#N/A</v>
      </c>
      <c r="BD45" s="69" t="str">
        <f t="shared" si="59"/>
        <v/>
      </c>
      <c r="BE45" s="69">
        <v>42</v>
      </c>
      <c r="BF45" s="69" t="e">
        <f t="shared" si="38"/>
        <v>#N/A</v>
      </c>
      <c r="BG45" s="69" t="str">
        <f t="shared" si="60"/>
        <v/>
      </c>
      <c r="BH45" s="69">
        <v>42</v>
      </c>
      <c r="BI45" s="69" t="e">
        <f t="shared" si="39"/>
        <v>#N/A</v>
      </c>
      <c r="BJ45" s="69" t="str">
        <f t="shared" si="61"/>
        <v/>
      </c>
      <c r="BK45" s="69">
        <v>42</v>
      </c>
      <c r="BL45" s="69" t="e">
        <f t="shared" si="40"/>
        <v>#N/A</v>
      </c>
      <c r="BM45" s="69" t="str">
        <f t="shared" si="62"/>
        <v/>
      </c>
      <c r="BN45" s="69">
        <v>42</v>
      </c>
      <c r="BO45" s="69" t="e">
        <f t="shared" si="41"/>
        <v>#N/A</v>
      </c>
      <c r="BP45" s="69" t="str">
        <f t="shared" si="63"/>
        <v/>
      </c>
      <c r="BQ45" s="69">
        <v>42</v>
      </c>
      <c r="BR45" s="69" t="e">
        <f t="shared" si="42"/>
        <v>#N/A</v>
      </c>
      <c r="BS45" s="69" t="str">
        <f t="shared" si="64"/>
        <v/>
      </c>
    </row>
    <row r="46" spans="1:71" s="69" customFormat="1" ht="15.95" hidden="1" customHeight="1">
      <c r="A46" s="69" t="e">
        <f>VLOOKUP(D46,コード４,2,FALSE)</f>
        <v>#N/A</v>
      </c>
      <c r="B46" s="70">
        <v>1</v>
      </c>
      <c r="C46" s="543">
        <v>8</v>
      </c>
      <c r="D46" s="94"/>
      <c r="E46" s="90"/>
      <c r="F46" s="70" t="str">
        <f>IF(H46="","",1)</f>
        <v/>
      </c>
      <c r="G46" s="72" t="str">
        <f t="shared" si="48"/>
        <v/>
      </c>
      <c r="H46" s="91"/>
      <c r="I46" s="72" t="str">
        <f t="shared" si="49"/>
        <v/>
      </c>
      <c r="J46" s="235" t="str">
        <f>IF(D46="","",VLOOKUP(D46,コード４,3,FALSE))</f>
        <v/>
      </c>
      <c r="K46" s="267"/>
      <c r="L46" s="231" t="str">
        <f>IF($B46="","",IF(J46="","",IF(J46="p","点",IF(J46="t1","",IF(J46="t2","分","m")))))</f>
        <v/>
      </c>
      <c r="M46" s="268"/>
      <c r="N46" s="231" t="str">
        <f>IF($B46="","",IF(J46="","",IF(J46="p","",IF(J46="t1","秒",IF(J46="t2","秒","cm")))))</f>
        <v/>
      </c>
      <c r="O46" s="269"/>
      <c r="P46" s="74">
        <f t="shared" si="50"/>
        <v>0</v>
      </c>
      <c r="Q46" s="74">
        <f t="shared" si="19"/>
        <v>0</v>
      </c>
      <c r="R46" s="74">
        <f t="shared" si="51"/>
        <v>0</v>
      </c>
      <c r="S46" s="74">
        <f t="shared" si="20"/>
        <v>0</v>
      </c>
      <c r="T46" s="74">
        <f t="shared" si="52"/>
        <v>0</v>
      </c>
      <c r="U46" s="272">
        <f t="shared" si="5"/>
        <v>0</v>
      </c>
      <c r="V46" s="69" t="str">
        <f t="shared" si="21"/>
        <v>000</v>
      </c>
      <c r="W46" s="69">
        <f t="shared" si="22"/>
        <v>0</v>
      </c>
      <c r="X46" s="69">
        <f t="shared" si="23"/>
        <v>0</v>
      </c>
      <c r="Y46" s="69" t="str">
        <f t="shared" si="24"/>
        <v/>
      </c>
      <c r="Z46" s="252" t="str">
        <f t="shared" si="25"/>
        <v/>
      </c>
      <c r="AA46" s="69" t="str">
        <f t="shared" si="26"/>
        <v>0</v>
      </c>
      <c r="AB46" s="252" t="str">
        <f t="shared" si="27"/>
        <v/>
      </c>
      <c r="AC46" s="69" t="str">
        <f t="shared" si="28"/>
        <v>0</v>
      </c>
      <c r="AD46" s="69" t="str">
        <f t="shared" si="29"/>
        <v/>
      </c>
      <c r="AE46" s="69" t="str">
        <f t="shared" si="6"/>
        <v>00</v>
      </c>
      <c r="AF46" s="69">
        <f t="shared" si="30"/>
        <v>0</v>
      </c>
      <c r="AH46" s="69">
        <v>8</v>
      </c>
      <c r="AI46" s="69" t="e">
        <f>VLOOKUP(D46,コード４,2,FALSE)</f>
        <v>#N/A</v>
      </c>
      <c r="AJ46" s="69">
        <f>COUNTIF('tmp４'!C$203:C$602,AI46)</f>
        <v>0</v>
      </c>
      <c r="AK46" s="69">
        <v>1</v>
      </c>
      <c r="AL46" s="69" t="e">
        <f t="shared" si="53"/>
        <v>#N/A</v>
      </c>
      <c r="AM46" s="69" t="e">
        <f>AL46*1</f>
        <v>#N/A</v>
      </c>
      <c r="AN46" s="69" t="str">
        <f t="shared" si="54"/>
        <v/>
      </c>
      <c r="AO46" s="69">
        <v>1</v>
      </c>
      <c r="AP46" s="69">
        <v>43</v>
      </c>
      <c r="AQ46" s="69">
        <f t="shared" si="33"/>
        <v>62543</v>
      </c>
      <c r="AR46" s="69" t="str">
        <f t="shared" si="55"/>
        <v/>
      </c>
      <c r="AS46" s="69">
        <v>43</v>
      </c>
      <c r="AT46" s="69" t="e">
        <f t="shared" si="34"/>
        <v>#N/A</v>
      </c>
      <c r="AU46" s="69" t="str">
        <f t="shared" si="56"/>
        <v/>
      </c>
      <c r="AV46" s="69">
        <v>43</v>
      </c>
      <c r="AW46" s="69" t="e">
        <f t="shared" si="35"/>
        <v>#N/A</v>
      </c>
      <c r="AX46" s="69" t="str">
        <f t="shared" si="57"/>
        <v/>
      </c>
      <c r="AY46" s="69">
        <v>43</v>
      </c>
      <c r="AZ46" s="69" t="e">
        <f t="shared" si="36"/>
        <v>#N/A</v>
      </c>
      <c r="BA46" s="69" t="str">
        <f t="shared" si="58"/>
        <v/>
      </c>
      <c r="BB46" s="69">
        <v>43</v>
      </c>
      <c r="BC46" s="69" t="e">
        <f t="shared" si="37"/>
        <v>#N/A</v>
      </c>
      <c r="BD46" s="69" t="str">
        <f t="shared" si="59"/>
        <v/>
      </c>
      <c r="BE46" s="69">
        <v>43</v>
      </c>
      <c r="BF46" s="69" t="e">
        <f t="shared" si="38"/>
        <v>#N/A</v>
      </c>
      <c r="BG46" s="69" t="str">
        <f t="shared" si="60"/>
        <v/>
      </c>
      <c r="BH46" s="69">
        <v>43</v>
      </c>
      <c r="BI46" s="69" t="e">
        <f t="shared" si="39"/>
        <v>#N/A</v>
      </c>
      <c r="BJ46" s="69" t="str">
        <f t="shared" si="61"/>
        <v/>
      </c>
      <c r="BK46" s="69">
        <v>43</v>
      </c>
      <c r="BL46" s="69" t="e">
        <f t="shared" si="40"/>
        <v>#N/A</v>
      </c>
      <c r="BM46" s="69" t="str">
        <f t="shared" si="62"/>
        <v/>
      </c>
      <c r="BN46" s="69">
        <v>43</v>
      </c>
      <c r="BO46" s="69" t="e">
        <f t="shared" si="41"/>
        <v>#N/A</v>
      </c>
      <c r="BP46" s="69" t="str">
        <f t="shared" si="63"/>
        <v/>
      </c>
      <c r="BQ46" s="69">
        <v>43</v>
      </c>
      <c r="BR46" s="69" t="e">
        <f t="shared" si="42"/>
        <v>#N/A</v>
      </c>
      <c r="BS46" s="69" t="str">
        <f t="shared" si="64"/>
        <v/>
      </c>
    </row>
    <row r="47" spans="1:71" s="69" customFormat="1" ht="15.95" hidden="1" customHeight="1">
      <c r="A47" s="69" t="e">
        <f>A46</f>
        <v>#N/A</v>
      </c>
      <c r="B47" s="70">
        <v>2</v>
      </c>
      <c r="C47" s="541"/>
      <c r="D47" s="536"/>
      <c r="E47" s="536"/>
      <c r="F47" s="70" t="str">
        <f>IF(H47="","",2)</f>
        <v/>
      </c>
      <c r="G47" s="72" t="str">
        <f t="shared" si="48"/>
        <v/>
      </c>
      <c r="H47" s="91"/>
      <c r="I47" s="72" t="str">
        <f t="shared" si="49"/>
        <v/>
      </c>
      <c r="J47" s="519"/>
      <c r="K47" s="520"/>
      <c r="L47" s="520"/>
      <c r="M47" s="520"/>
      <c r="N47" s="520"/>
      <c r="O47" s="521"/>
      <c r="P47" s="74">
        <f t="shared" si="50"/>
        <v>0</v>
      </c>
      <c r="Q47" s="74">
        <f t="shared" si="19"/>
        <v>0</v>
      </c>
      <c r="R47" s="74">
        <f t="shared" si="51"/>
        <v>0</v>
      </c>
      <c r="S47" s="74">
        <f t="shared" si="20"/>
        <v>0</v>
      </c>
      <c r="T47" s="74">
        <f t="shared" si="52"/>
        <v>0</v>
      </c>
      <c r="U47" s="272">
        <f t="shared" si="5"/>
        <v>0</v>
      </c>
      <c r="V47" s="69" t="str">
        <f t="shared" si="21"/>
        <v>000</v>
      </c>
      <c r="W47" s="69">
        <f t="shared" si="22"/>
        <v>0</v>
      </c>
      <c r="X47" s="69">
        <f t="shared" si="23"/>
        <v>0</v>
      </c>
      <c r="Y47" s="69" t="str">
        <f t="shared" si="24"/>
        <v/>
      </c>
      <c r="Z47" s="252" t="str">
        <f t="shared" si="25"/>
        <v/>
      </c>
      <c r="AA47" s="69" t="str">
        <f t="shared" si="26"/>
        <v>0</v>
      </c>
      <c r="AB47" s="252" t="str">
        <f t="shared" si="27"/>
        <v/>
      </c>
      <c r="AC47" s="69" t="str">
        <f t="shared" si="28"/>
        <v>0</v>
      </c>
      <c r="AD47" s="69" t="str">
        <f t="shared" si="29"/>
        <v/>
      </c>
      <c r="AE47" s="69" t="str">
        <f t="shared" si="6"/>
        <v>00</v>
      </c>
      <c r="AF47" s="69">
        <f t="shared" si="30"/>
        <v>0</v>
      </c>
      <c r="AH47" s="69">
        <v>8</v>
      </c>
      <c r="AI47" s="69" t="e">
        <f t="shared" ref="AI47:AJ51" si="66">AI46</f>
        <v>#N/A</v>
      </c>
      <c r="AJ47" s="69">
        <f t="shared" si="66"/>
        <v>0</v>
      </c>
      <c r="AK47" s="69">
        <v>2</v>
      </c>
      <c r="AL47" s="69" t="e">
        <f t="shared" si="53"/>
        <v>#N/A</v>
      </c>
      <c r="AM47" s="69" t="e">
        <f t="shared" si="32"/>
        <v>#N/A</v>
      </c>
      <c r="AN47" s="69" t="str">
        <f t="shared" si="54"/>
        <v/>
      </c>
      <c r="AO47" s="69">
        <v>2</v>
      </c>
      <c r="AP47" s="69">
        <v>44</v>
      </c>
      <c r="AQ47" s="69">
        <f t="shared" si="33"/>
        <v>62544</v>
      </c>
      <c r="AR47" s="69" t="str">
        <f t="shared" si="55"/>
        <v/>
      </c>
      <c r="AS47" s="69">
        <v>44</v>
      </c>
      <c r="AT47" s="69" t="e">
        <f t="shared" si="34"/>
        <v>#N/A</v>
      </c>
      <c r="AU47" s="69" t="str">
        <f t="shared" si="56"/>
        <v/>
      </c>
      <c r="AV47" s="69">
        <v>44</v>
      </c>
      <c r="AW47" s="69" t="e">
        <f t="shared" si="35"/>
        <v>#N/A</v>
      </c>
      <c r="AX47" s="69" t="str">
        <f t="shared" si="57"/>
        <v/>
      </c>
      <c r="AY47" s="69">
        <v>44</v>
      </c>
      <c r="AZ47" s="69" t="e">
        <f t="shared" si="36"/>
        <v>#N/A</v>
      </c>
      <c r="BA47" s="69" t="str">
        <f t="shared" si="58"/>
        <v/>
      </c>
      <c r="BB47" s="69">
        <v>44</v>
      </c>
      <c r="BC47" s="69" t="e">
        <f t="shared" si="37"/>
        <v>#N/A</v>
      </c>
      <c r="BD47" s="69" t="str">
        <f t="shared" si="59"/>
        <v/>
      </c>
      <c r="BE47" s="69">
        <v>44</v>
      </c>
      <c r="BF47" s="69" t="e">
        <f t="shared" si="38"/>
        <v>#N/A</v>
      </c>
      <c r="BG47" s="69" t="str">
        <f t="shared" si="60"/>
        <v/>
      </c>
      <c r="BH47" s="69">
        <v>44</v>
      </c>
      <c r="BI47" s="69" t="e">
        <f t="shared" si="39"/>
        <v>#N/A</v>
      </c>
      <c r="BJ47" s="69" t="str">
        <f t="shared" si="61"/>
        <v/>
      </c>
      <c r="BK47" s="69">
        <v>44</v>
      </c>
      <c r="BL47" s="69" t="e">
        <f t="shared" si="40"/>
        <v>#N/A</v>
      </c>
      <c r="BM47" s="69" t="str">
        <f t="shared" si="62"/>
        <v/>
      </c>
      <c r="BN47" s="69">
        <v>44</v>
      </c>
      <c r="BO47" s="69" t="e">
        <f t="shared" si="41"/>
        <v>#N/A</v>
      </c>
      <c r="BP47" s="69" t="str">
        <f t="shared" si="63"/>
        <v/>
      </c>
      <c r="BQ47" s="69">
        <v>44</v>
      </c>
      <c r="BR47" s="69" t="e">
        <f t="shared" si="42"/>
        <v>#N/A</v>
      </c>
      <c r="BS47" s="69" t="str">
        <f t="shared" si="64"/>
        <v/>
      </c>
    </row>
    <row r="48" spans="1:71" s="69" customFormat="1" ht="15.95" hidden="1" customHeight="1">
      <c r="A48" s="69" t="e">
        <f>A47</f>
        <v>#N/A</v>
      </c>
      <c r="B48" s="70">
        <v>3</v>
      </c>
      <c r="C48" s="541"/>
      <c r="D48" s="537"/>
      <c r="E48" s="537"/>
      <c r="F48" s="70" t="str">
        <f>IF(H48="","",3)</f>
        <v/>
      </c>
      <c r="G48" s="72" t="str">
        <f t="shared" si="48"/>
        <v/>
      </c>
      <c r="H48" s="91"/>
      <c r="I48" s="72" t="str">
        <f t="shared" si="49"/>
        <v/>
      </c>
      <c r="J48" s="522"/>
      <c r="K48" s="523"/>
      <c r="L48" s="523"/>
      <c r="M48" s="523"/>
      <c r="N48" s="523"/>
      <c r="O48" s="524"/>
      <c r="P48" s="74">
        <f t="shared" si="50"/>
        <v>0</v>
      </c>
      <c r="Q48" s="74">
        <f t="shared" si="19"/>
        <v>0</v>
      </c>
      <c r="R48" s="74">
        <f t="shared" si="51"/>
        <v>0</v>
      </c>
      <c r="S48" s="74">
        <f t="shared" si="20"/>
        <v>0</v>
      </c>
      <c r="T48" s="74">
        <f t="shared" si="52"/>
        <v>0</v>
      </c>
      <c r="U48" s="272">
        <f t="shared" si="5"/>
        <v>0</v>
      </c>
      <c r="V48" s="69" t="str">
        <f t="shared" si="21"/>
        <v>000</v>
      </c>
      <c r="W48" s="69">
        <f t="shared" si="22"/>
        <v>0</v>
      </c>
      <c r="X48" s="69">
        <f t="shared" si="23"/>
        <v>0</v>
      </c>
      <c r="Y48" s="69" t="str">
        <f t="shared" si="24"/>
        <v/>
      </c>
      <c r="Z48" s="252" t="str">
        <f t="shared" si="25"/>
        <v/>
      </c>
      <c r="AA48" s="69" t="str">
        <f t="shared" si="26"/>
        <v>0</v>
      </c>
      <c r="AB48" s="252" t="str">
        <f t="shared" si="27"/>
        <v/>
      </c>
      <c r="AC48" s="69" t="str">
        <f t="shared" si="28"/>
        <v>0</v>
      </c>
      <c r="AD48" s="69" t="str">
        <f t="shared" si="29"/>
        <v/>
      </c>
      <c r="AE48" s="69" t="str">
        <f t="shared" si="6"/>
        <v>00</v>
      </c>
      <c r="AF48" s="69">
        <f t="shared" si="30"/>
        <v>0</v>
      </c>
      <c r="AH48" s="69">
        <v>8</v>
      </c>
      <c r="AI48" s="69" t="e">
        <f t="shared" si="66"/>
        <v>#N/A</v>
      </c>
      <c r="AJ48" s="69">
        <f t="shared" si="66"/>
        <v>0</v>
      </c>
      <c r="AK48" s="69">
        <v>3</v>
      </c>
      <c r="AL48" s="69" t="e">
        <f t="shared" si="53"/>
        <v>#N/A</v>
      </c>
      <c r="AM48" s="69" t="e">
        <f t="shared" si="32"/>
        <v>#N/A</v>
      </c>
      <c r="AN48" s="69" t="str">
        <f t="shared" si="54"/>
        <v/>
      </c>
      <c r="AO48" s="69">
        <v>3</v>
      </c>
      <c r="AP48" s="69">
        <v>45</v>
      </c>
      <c r="AQ48" s="69">
        <f t="shared" si="33"/>
        <v>62545</v>
      </c>
      <c r="AR48" s="69" t="str">
        <f t="shared" si="55"/>
        <v/>
      </c>
      <c r="AS48" s="69">
        <v>45</v>
      </c>
      <c r="AT48" s="69" t="e">
        <f t="shared" si="34"/>
        <v>#N/A</v>
      </c>
      <c r="AU48" s="69" t="str">
        <f t="shared" si="56"/>
        <v/>
      </c>
      <c r="AV48" s="69">
        <v>45</v>
      </c>
      <c r="AW48" s="69" t="e">
        <f t="shared" si="35"/>
        <v>#N/A</v>
      </c>
      <c r="AX48" s="69" t="str">
        <f t="shared" si="57"/>
        <v/>
      </c>
      <c r="AY48" s="69">
        <v>45</v>
      </c>
      <c r="AZ48" s="69" t="e">
        <f t="shared" si="36"/>
        <v>#N/A</v>
      </c>
      <c r="BA48" s="69" t="str">
        <f t="shared" si="58"/>
        <v/>
      </c>
      <c r="BB48" s="69">
        <v>45</v>
      </c>
      <c r="BC48" s="69" t="e">
        <f t="shared" si="37"/>
        <v>#N/A</v>
      </c>
      <c r="BD48" s="69" t="str">
        <f t="shared" si="59"/>
        <v/>
      </c>
      <c r="BE48" s="69">
        <v>45</v>
      </c>
      <c r="BF48" s="69" t="e">
        <f t="shared" si="38"/>
        <v>#N/A</v>
      </c>
      <c r="BG48" s="69" t="str">
        <f t="shared" si="60"/>
        <v/>
      </c>
      <c r="BH48" s="69">
        <v>45</v>
      </c>
      <c r="BI48" s="69" t="e">
        <f t="shared" si="39"/>
        <v>#N/A</v>
      </c>
      <c r="BJ48" s="69" t="str">
        <f t="shared" si="61"/>
        <v/>
      </c>
      <c r="BK48" s="69">
        <v>45</v>
      </c>
      <c r="BL48" s="69" t="e">
        <f t="shared" si="40"/>
        <v>#N/A</v>
      </c>
      <c r="BM48" s="69" t="str">
        <f t="shared" si="62"/>
        <v/>
      </c>
      <c r="BN48" s="69">
        <v>45</v>
      </c>
      <c r="BO48" s="69" t="e">
        <f t="shared" si="41"/>
        <v>#N/A</v>
      </c>
      <c r="BP48" s="69" t="str">
        <f t="shared" si="63"/>
        <v/>
      </c>
      <c r="BQ48" s="69">
        <v>45</v>
      </c>
      <c r="BR48" s="69" t="e">
        <f t="shared" si="42"/>
        <v>#N/A</v>
      </c>
      <c r="BS48" s="69" t="str">
        <f t="shared" si="64"/>
        <v/>
      </c>
    </row>
    <row r="49" spans="1:71" s="69" customFormat="1" ht="15.95" hidden="1" customHeight="1">
      <c r="A49" s="69" t="e">
        <f>A48</f>
        <v>#N/A</v>
      </c>
      <c r="B49" s="70">
        <v>4</v>
      </c>
      <c r="C49" s="541"/>
      <c r="D49" s="537"/>
      <c r="E49" s="537"/>
      <c r="F49" s="70" t="str">
        <f>IF(H49="","",4)</f>
        <v/>
      </c>
      <c r="G49" s="72" t="str">
        <f t="shared" si="48"/>
        <v/>
      </c>
      <c r="H49" s="91"/>
      <c r="I49" s="72" t="str">
        <f t="shared" si="49"/>
        <v/>
      </c>
      <c r="J49" s="522"/>
      <c r="K49" s="523"/>
      <c r="L49" s="523"/>
      <c r="M49" s="523"/>
      <c r="N49" s="523"/>
      <c r="O49" s="524"/>
      <c r="P49" s="74">
        <f t="shared" si="50"/>
        <v>0</v>
      </c>
      <c r="Q49" s="74">
        <f t="shared" si="19"/>
        <v>0</v>
      </c>
      <c r="R49" s="74">
        <f t="shared" si="51"/>
        <v>0</v>
      </c>
      <c r="S49" s="74">
        <f t="shared" si="20"/>
        <v>0</v>
      </c>
      <c r="T49" s="74">
        <f t="shared" si="52"/>
        <v>0</v>
      </c>
      <c r="U49" s="272">
        <f t="shared" si="5"/>
        <v>0</v>
      </c>
      <c r="V49" s="69" t="str">
        <f t="shared" si="21"/>
        <v>000</v>
      </c>
      <c r="W49" s="69">
        <f t="shared" si="22"/>
        <v>0</v>
      </c>
      <c r="X49" s="69">
        <f t="shared" si="23"/>
        <v>0</v>
      </c>
      <c r="Y49" s="69" t="str">
        <f t="shared" si="24"/>
        <v/>
      </c>
      <c r="Z49" s="252" t="str">
        <f t="shared" si="25"/>
        <v/>
      </c>
      <c r="AA49" s="69" t="str">
        <f t="shared" si="26"/>
        <v>0</v>
      </c>
      <c r="AB49" s="252" t="str">
        <f t="shared" si="27"/>
        <v/>
      </c>
      <c r="AC49" s="69" t="str">
        <f t="shared" si="28"/>
        <v>0</v>
      </c>
      <c r="AD49" s="69" t="str">
        <f t="shared" si="29"/>
        <v/>
      </c>
      <c r="AE49" s="69" t="str">
        <f t="shared" si="6"/>
        <v>00</v>
      </c>
      <c r="AF49" s="69">
        <f t="shared" si="30"/>
        <v>0</v>
      </c>
      <c r="AH49" s="69">
        <v>8</v>
      </c>
      <c r="AI49" s="69" t="e">
        <f t="shared" si="66"/>
        <v>#N/A</v>
      </c>
      <c r="AJ49" s="69">
        <f t="shared" si="66"/>
        <v>0</v>
      </c>
      <c r="AK49" s="69">
        <v>4</v>
      </c>
      <c r="AL49" s="69" t="e">
        <f t="shared" si="53"/>
        <v>#N/A</v>
      </c>
      <c r="AM49" s="69" t="e">
        <f t="shared" si="32"/>
        <v>#N/A</v>
      </c>
      <c r="AN49" s="69" t="str">
        <f t="shared" si="54"/>
        <v/>
      </c>
      <c r="AO49" s="69">
        <v>4</v>
      </c>
      <c r="AP49" s="69">
        <v>46</v>
      </c>
      <c r="AQ49" s="69">
        <f t="shared" si="33"/>
        <v>62546</v>
      </c>
      <c r="AR49" s="69" t="str">
        <f t="shared" si="55"/>
        <v/>
      </c>
      <c r="AS49" s="69">
        <v>46</v>
      </c>
      <c r="AT49" s="69" t="e">
        <f t="shared" si="34"/>
        <v>#N/A</v>
      </c>
      <c r="AU49" s="69" t="str">
        <f t="shared" si="56"/>
        <v/>
      </c>
      <c r="AV49" s="69">
        <v>46</v>
      </c>
      <c r="AW49" s="69" t="e">
        <f t="shared" si="35"/>
        <v>#N/A</v>
      </c>
      <c r="AX49" s="69" t="str">
        <f t="shared" si="57"/>
        <v/>
      </c>
      <c r="AY49" s="69">
        <v>46</v>
      </c>
      <c r="AZ49" s="69" t="e">
        <f t="shared" si="36"/>
        <v>#N/A</v>
      </c>
      <c r="BA49" s="69" t="str">
        <f t="shared" si="58"/>
        <v/>
      </c>
      <c r="BB49" s="69">
        <v>46</v>
      </c>
      <c r="BC49" s="69" t="e">
        <f t="shared" si="37"/>
        <v>#N/A</v>
      </c>
      <c r="BD49" s="69" t="str">
        <f t="shared" si="59"/>
        <v/>
      </c>
      <c r="BE49" s="69">
        <v>46</v>
      </c>
      <c r="BF49" s="69" t="e">
        <f t="shared" si="38"/>
        <v>#N/A</v>
      </c>
      <c r="BG49" s="69" t="str">
        <f t="shared" si="60"/>
        <v/>
      </c>
      <c r="BH49" s="69">
        <v>46</v>
      </c>
      <c r="BI49" s="69" t="e">
        <f t="shared" si="39"/>
        <v>#N/A</v>
      </c>
      <c r="BJ49" s="69" t="str">
        <f t="shared" si="61"/>
        <v/>
      </c>
      <c r="BK49" s="69">
        <v>46</v>
      </c>
      <c r="BL49" s="69" t="e">
        <f t="shared" si="40"/>
        <v>#N/A</v>
      </c>
      <c r="BM49" s="69" t="str">
        <f t="shared" si="62"/>
        <v/>
      </c>
      <c r="BN49" s="69">
        <v>46</v>
      </c>
      <c r="BO49" s="69" t="e">
        <f t="shared" si="41"/>
        <v>#N/A</v>
      </c>
      <c r="BP49" s="69" t="str">
        <f t="shared" si="63"/>
        <v/>
      </c>
      <c r="BQ49" s="69">
        <v>46</v>
      </c>
      <c r="BR49" s="69" t="e">
        <f t="shared" si="42"/>
        <v>#N/A</v>
      </c>
      <c r="BS49" s="69" t="str">
        <f t="shared" si="64"/>
        <v/>
      </c>
    </row>
    <row r="50" spans="1:71" s="69" customFormat="1" ht="15.95" hidden="1" customHeight="1">
      <c r="A50" s="69" t="e">
        <f>A49</f>
        <v>#N/A</v>
      </c>
      <c r="B50" s="70">
        <v>5</v>
      </c>
      <c r="C50" s="541"/>
      <c r="D50" s="537"/>
      <c r="E50" s="537"/>
      <c r="F50" s="70" t="str">
        <f>IF(H50="","",5)</f>
        <v/>
      </c>
      <c r="G50" s="72" t="str">
        <f t="shared" si="48"/>
        <v/>
      </c>
      <c r="H50" s="91"/>
      <c r="I50" s="72" t="str">
        <f t="shared" si="49"/>
        <v/>
      </c>
      <c r="J50" s="522"/>
      <c r="K50" s="523"/>
      <c r="L50" s="523"/>
      <c r="M50" s="523"/>
      <c r="N50" s="523"/>
      <c r="O50" s="524"/>
      <c r="P50" s="74">
        <f t="shared" si="50"/>
        <v>0</v>
      </c>
      <c r="Q50" s="74">
        <f t="shared" si="19"/>
        <v>0</v>
      </c>
      <c r="R50" s="74">
        <f t="shared" si="51"/>
        <v>0</v>
      </c>
      <c r="S50" s="74">
        <f t="shared" si="20"/>
        <v>0</v>
      </c>
      <c r="T50" s="74">
        <f t="shared" si="52"/>
        <v>0</v>
      </c>
      <c r="U50" s="272">
        <f t="shared" si="5"/>
        <v>0</v>
      </c>
      <c r="V50" s="69" t="str">
        <f t="shared" si="21"/>
        <v>000</v>
      </c>
      <c r="W50" s="69">
        <f t="shared" si="22"/>
        <v>0</v>
      </c>
      <c r="X50" s="69">
        <f t="shared" si="23"/>
        <v>0</v>
      </c>
      <c r="Y50" s="69" t="str">
        <f t="shared" si="24"/>
        <v/>
      </c>
      <c r="Z50" s="252" t="str">
        <f t="shared" si="25"/>
        <v/>
      </c>
      <c r="AA50" s="69" t="str">
        <f t="shared" si="26"/>
        <v>0</v>
      </c>
      <c r="AB50" s="252" t="str">
        <f t="shared" si="27"/>
        <v/>
      </c>
      <c r="AC50" s="69" t="str">
        <f t="shared" si="28"/>
        <v>0</v>
      </c>
      <c r="AD50" s="69" t="str">
        <f t="shared" si="29"/>
        <v/>
      </c>
      <c r="AE50" s="69" t="str">
        <f t="shared" si="6"/>
        <v>00</v>
      </c>
      <c r="AF50" s="69">
        <f t="shared" si="30"/>
        <v>0</v>
      </c>
      <c r="AH50" s="69">
        <v>8</v>
      </c>
      <c r="AI50" s="69" t="e">
        <f t="shared" si="66"/>
        <v>#N/A</v>
      </c>
      <c r="AJ50" s="69">
        <f t="shared" si="66"/>
        <v>0</v>
      </c>
      <c r="AK50" s="69">
        <v>5</v>
      </c>
      <c r="AL50" s="69" t="e">
        <f t="shared" si="53"/>
        <v>#N/A</v>
      </c>
      <c r="AM50" s="69" t="e">
        <f t="shared" si="32"/>
        <v>#N/A</v>
      </c>
      <c r="AN50" s="69" t="str">
        <f t="shared" si="54"/>
        <v/>
      </c>
      <c r="AO50" s="69">
        <v>5</v>
      </c>
      <c r="AP50" s="69">
        <v>47</v>
      </c>
      <c r="AQ50" s="69">
        <f t="shared" si="33"/>
        <v>62547</v>
      </c>
      <c r="AR50" s="69" t="str">
        <f t="shared" si="55"/>
        <v/>
      </c>
      <c r="AS50" s="69">
        <v>47</v>
      </c>
      <c r="AT50" s="69" t="e">
        <f t="shared" si="34"/>
        <v>#N/A</v>
      </c>
      <c r="AU50" s="69" t="str">
        <f t="shared" si="56"/>
        <v/>
      </c>
      <c r="AV50" s="69">
        <v>47</v>
      </c>
      <c r="AW50" s="69" t="e">
        <f t="shared" si="35"/>
        <v>#N/A</v>
      </c>
      <c r="AX50" s="69" t="str">
        <f t="shared" si="57"/>
        <v/>
      </c>
      <c r="AY50" s="69">
        <v>47</v>
      </c>
      <c r="AZ50" s="69" t="e">
        <f t="shared" si="36"/>
        <v>#N/A</v>
      </c>
      <c r="BA50" s="69" t="str">
        <f t="shared" si="58"/>
        <v/>
      </c>
      <c r="BB50" s="69">
        <v>47</v>
      </c>
      <c r="BC50" s="69" t="e">
        <f t="shared" si="37"/>
        <v>#N/A</v>
      </c>
      <c r="BD50" s="69" t="str">
        <f t="shared" si="59"/>
        <v/>
      </c>
      <c r="BE50" s="69">
        <v>47</v>
      </c>
      <c r="BF50" s="69" t="e">
        <f t="shared" si="38"/>
        <v>#N/A</v>
      </c>
      <c r="BG50" s="69" t="str">
        <f t="shared" si="60"/>
        <v/>
      </c>
      <c r="BH50" s="69">
        <v>47</v>
      </c>
      <c r="BI50" s="69" t="e">
        <f t="shared" si="39"/>
        <v>#N/A</v>
      </c>
      <c r="BJ50" s="69" t="str">
        <f t="shared" si="61"/>
        <v/>
      </c>
      <c r="BK50" s="69">
        <v>47</v>
      </c>
      <c r="BL50" s="69" t="e">
        <f t="shared" si="40"/>
        <v>#N/A</v>
      </c>
      <c r="BM50" s="69" t="str">
        <f t="shared" si="62"/>
        <v/>
      </c>
      <c r="BN50" s="69">
        <v>47</v>
      </c>
      <c r="BO50" s="69" t="e">
        <f t="shared" si="41"/>
        <v>#N/A</v>
      </c>
      <c r="BP50" s="69" t="str">
        <f t="shared" si="63"/>
        <v/>
      </c>
      <c r="BQ50" s="69">
        <v>47</v>
      </c>
      <c r="BR50" s="69" t="e">
        <f t="shared" si="42"/>
        <v>#N/A</v>
      </c>
      <c r="BS50" s="69" t="str">
        <f t="shared" si="64"/>
        <v/>
      </c>
    </row>
    <row r="51" spans="1:71" s="69" customFormat="1" ht="17.100000000000001" hidden="1" customHeight="1" thickBot="1">
      <c r="A51" s="69" t="e">
        <f>A50</f>
        <v>#N/A</v>
      </c>
      <c r="B51" s="70">
        <v>6</v>
      </c>
      <c r="C51" s="542"/>
      <c r="D51" s="538"/>
      <c r="E51" s="538"/>
      <c r="F51" s="75" t="str">
        <f>IF(H51="","",6)</f>
        <v/>
      </c>
      <c r="G51" s="76" t="str">
        <f t="shared" si="48"/>
        <v/>
      </c>
      <c r="H51" s="92"/>
      <c r="I51" s="76" t="str">
        <f t="shared" si="49"/>
        <v/>
      </c>
      <c r="J51" s="525"/>
      <c r="K51" s="526"/>
      <c r="L51" s="526"/>
      <c r="M51" s="526"/>
      <c r="N51" s="526"/>
      <c r="O51" s="527"/>
      <c r="P51" s="74">
        <f t="shared" si="50"/>
        <v>0</v>
      </c>
      <c r="Q51" s="74">
        <f t="shared" si="19"/>
        <v>0</v>
      </c>
      <c r="R51" s="74">
        <f t="shared" si="51"/>
        <v>0</v>
      </c>
      <c r="S51" s="74">
        <f t="shared" si="20"/>
        <v>0</v>
      </c>
      <c r="T51" s="74">
        <f t="shared" si="52"/>
        <v>0</v>
      </c>
      <c r="U51" s="272">
        <f t="shared" si="5"/>
        <v>0</v>
      </c>
      <c r="V51" s="69" t="str">
        <f t="shared" si="21"/>
        <v>000</v>
      </c>
      <c r="W51" s="69">
        <f t="shared" si="22"/>
        <v>0</v>
      </c>
      <c r="X51" s="69">
        <f t="shared" si="23"/>
        <v>0</v>
      </c>
      <c r="Y51" s="69" t="str">
        <f t="shared" si="24"/>
        <v/>
      </c>
      <c r="Z51" s="252" t="str">
        <f t="shared" si="25"/>
        <v/>
      </c>
      <c r="AA51" s="69" t="str">
        <f t="shared" si="26"/>
        <v>0</v>
      </c>
      <c r="AB51" s="252" t="str">
        <f t="shared" si="27"/>
        <v/>
      </c>
      <c r="AC51" s="69" t="str">
        <f t="shared" si="28"/>
        <v>0</v>
      </c>
      <c r="AD51" s="69" t="str">
        <f t="shared" si="29"/>
        <v/>
      </c>
      <c r="AE51" s="69" t="str">
        <f t="shared" si="6"/>
        <v>00</v>
      </c>
      <c r="AF51" s="69">
        <f t="shared" si="30"/>
        <v>0</v>
      </c>
      <c r="AH51" s="69">
        <v>8</v>
      </c>
      <c r="AI51" s="69" t="e">
        <f t="shared" si="66"/>
        <v>#N/A</v>
      </c>
      <c r="AJ51" s="69">
        <f t="shared" si="66"/>
        <v>0</v>
      </c>
      <c r="AK51" s="69">
        <v>6</v>
      </c>
      <c r="AL51" s="69" t="e">
        <f t="shared" si="53"/>
        <v>#N/A</v>
      </c>
      <c r="AM51" s="69" t="e">
        <f t="shared" si="32"/>
        <v>#N/A</v>
      </c>
      <c r="AN51" s="69" t="str">
        <f t="shared" si="54"/>
        <v/>
      </c>
      <c r="AO51" s="69">
        <v>6</v>
      </c>
      <c r="AP51" s="69">
        <v>48</v>
      </c>
      <c r="AQ51" s="69">
        <f t="shared" si="33"/>
        <v>62548</v>
      </c>
      <c r="AR51" s="69" t="str">
        <f t="shared" si="55"/>
        <v/>
      </c>
      <c r="AS51" s="69">
        <v>48</v>
      </c>
      <c r="AT51" s="69" t="e">
        <f t="shared" si="34"/>
        <v>#N/A</v>
      </c>
      <c r="AU51" s="69" t="str">
        <f t="shared" si="56"/>
        <v/>
      </c>
      <c r="AV51" s="69">
        <v>48</v>
      </c>
      <c r="AW51" s="69" t="e">
        <f t="shared" si="35"/>
        <v>#N/A</v>
      </c>
      <c r="AX51" s="69" t="str">
        <f t="shared" si="57"/>
        <v/>
      </c>
      <c r="AY51" s="69">
        <v>48</v>
      </c>
      <c r="AZ51" s="69" t="e">
        <f t="shared" si="36"/>
        <v>#N/A</v>
      </c>
      <c r="BA51" s="69" t="str">
        <f t="shared" si="58"/>
        <v/>
      </c>
      <c r="BB51" s="69">
        <v>48</v>
      </c>
      <c r="BC51" s="69" t="e">
        <f t="shared" si="37"/>
        <v>#N/A</v>
      </c>
      <c r="BD51" s="69" t="str">
        <f t="shared" si="59"/>
        <v/>
      </c>
      <c r="BE51" s="69">
        <v>48</v>
      </c>
      <c r="BF51" s="69" t="e">
        <f t="shared" si="38"/>
        <v>#N/A</v>
      </c>
      <c r="BG51" s="69" t="str">
        <f t="shared" si="60"/>
        <v/>
      </c>
      <c r="BH51" s="69">
        <v>48</v>
      </c>
      <c r="BI51" s="69" t="e">
        <f t="shared" si="39"/>
        <v>#N/A</v>
      </c>
      <c r="BJ51" s="69" t="str">
        <f t="shared" si="61"/>
        <v/>
      </c>
      <c r="BK51" s="69">
        <v>48</v>
      </c>
      <c r="BL51" s="69" t="e">
        <f t="shared" si="40"/>
        <v>#N/A</v>
      </c>
      <c r="BM51" s="69" t="str">
        <f t="shared" si="62"/>
        <v/>
      </c>
      <c r="BN51" s="69">
        <v>48</v>
      </c>
      <c r="BO51" s="69" t="e">
        <f t="shared" si="41"/>
        <v>#N/A</v>
      </c>
      <c r="BP51" s="69" t="str">
        <f t="shared" si="63"/>
        <v/>
      </c>
      <c r="BQ51" s="69">
        <v>48</v>
      </c>
      <c r="BR51" s="69" t="e">
        <f t="shared" si="42"/>
        <v>#N/A</v>
      </c>
      <c r="BS51" s="69" t="str">
        <f t="shared" si="64"/>
        <v/>
      </c>
    </row>
    <row r="52" spans="1:71" s="69" customFormat="1" ht="15.95" hidden="1" customHeight="1">
      <c r="A52" s="69" t="e">
        <f>VLOOKUP(D52,コード４,2,FALSE)</f>
        <v>#N/A</v>
      </c>
      <c r="B52" s="70">
        <v>1</v>
      </c>
      <c r="C52" s="543">
        <v>9</v>
      </c>
      <c r="D52" s="94"/>
      <c r="E52" s="90"/>
      <c r="F52" s="70" t="str">
        <f>IF(H52="","",1)</f>
        <v/>
      </c>
      <c r="G52" s="72" t="str">
        <f t="shared" si="48"/>
        <v/>
      </c>
      <c r="H52" s="91"/>
      <c r="I52" s="72" t="str">
        <f t="shared" si="49"/>
        <v/>
      </c>
      <c r="J52" s="235" t="str">
        <f>IF(D52="","",VLOOKUP(D52,コード４,3,FALSE))</f>
        <v/>
      </c>
      <c r="K52" s="267"/>
      <c r="L52" s="231" t="str">
        <f>IF($B52="","",IF(J52="","",IF(J52="p","点",IF(J52="t1","",IF(J52="t2","分","m")))))</f>
        <v/>
      </c>
      <c r="M52" s="268"/>
      <c r="N52" s="231" t="str">
        <f>IF($B52="","",IF(J52="","",IF(J52="p","",IF(J52="t1","秒",IF(J52="t2","秒","cm")))))</f>
        <v/>
      </c>
      <c r="O52" s="269"/>
      <c r="P52" s="74">
        <f t="shared" si="50"/>
        <v>0</v>
      </c>
      <c r="Q52" s="74">
        <f t="shared" si="19"/>
        <v>0</v>
      </c>
      <c r="R52" s="74">
        <f t="shared" si="51"/>
        <v>0</v>
      </c>
      <c r="S52" s="74">
        <f t="shared" si="20"/>
        <v>0</v>
      </c>
      <c r="T52" s="74">
        <f t="shared" si="52"/>
        <v>0</v>
      </c>
      <c r="U52" s="272">
        <f t="shared" si="5"/>
        <v>0</v>
      </c>
      <c r="V52" s="69" t="str">
        <f t="shared" si="21"/>
        <v>000</v>
      </c>
      <c r="W52" s="69">
        <f t="shared" si="22"/>
        <v>0</v>
      </c>
      <c r="X52" s="69">
        <f t="shared" si="23"/>
        <v>0</v>
      </c>
      <c r="Y52" s="69" t="str">
        <f t="shared" si="24"/>
        <v/>
      </c>
      <c r="Z52" s="252" t="str">
        <f t="shared" si="25"/>
        <v/>
      </c>
      <c r="AA52" s="69" t="str">
        <f t="shared" si="26"/>
        <v>0</v>
      </c>
      <c r="AB52" s="252" t="str">
        <f t="shared" si="27"/>
        <v/>
      </c>
      <c r="AC52" s="69" t="str">
        <f t="shared" si="28"/>
        <v>0</v>
      </c>
      <c r="AD52" s="69" t="str">
        <f t="shared" si="29"/>
        <v/>
      </c>
      <c r="AE52" s="69" t="str">
        <f t="shared" si="6"/>
        <v>00</v>
      </c>
      <c r="AF52" s="69">
        <f t="shared" si="30"/>
        <v>0</v>
      </c>
      <c r="AH52" s="69">
        <v>9</v>
      </c>
      <c r="AI52" s="69" t="e">
        <f>VLOOKUP(D52,コード４,2,FALSE)</f>
        <v>#N/A</v>
      </c>
      <c r="AJ52" s="69">
        <f>COUNTIF('tmp４'!C$203:C$602,AI52)</f>
        <v>0</v>
      </c>
      <c r="AK52" s="69">
        <v>1</v>
      </c>
      <c r="AL52" s="69" t="e">
        <f t="shared" si="53"/>
        <v>#N/A</v>
      </c>
      <c r="AM52" s="69" t="e">
        <f>AL52*1</f>
        <v>#N/A</v>
      </c>
      <c r="AN52" s="69" t="str">
        <f t="shared" si="54"/>
        <v/>
      </c>
      <c r="AO52" s="69">
        <v>1</v>
      </c>
      <c r="AP52" s="69">
        <v>49</v>
      </c>
      <c r="AQ52" s="69">
        <f t="shared" si="33"/>
        <v>62549</v>
      </c>
      <c r="AR52" s="69" t="str">
        <f t="shared" si="55"/>
        <v/>
      </c>
      <c r="AS52" s="69">
        <v>49</v>
      </c>
      <c r="AT52" s="69" t="e">
        <f t="shared" si="34"/>
        <v>#N/A</v>
      </c>
      <c r="AU52" s="69" t="str">
        <f t="shared" si="56"/>
        <v/>
      </c>
      <c r="AV52" s="69">
        <v>49</v>
      </c>
      <c r="AW52" s="69" t="e">
        <f t="shared" si="35"/>
        <v>#N/A</v>
      </c>
      <c r="AX52" s="69" t="str">
        <f t="shared" si="57"/>
        <v/>
      </c>
      <c r="AY52" s="69">
        <v>49</v>
      </c>
      <c r="AZ52" s="69" t="e">
        <f t="shared" si="36"/>
        <v>#N/A</v>
      </c>
      <c r="BA52" s="69" t="str">
        <f t="shared" si="58"/>
        <v/>
      </c>
      <c r="BB52" s="69">
        <v>49</v>
      </c>
      <c r="BC52" s="69" t="e">
        <f t="shared" si="37"/>
        <v>#N/A</v>
      </c>
      <c r="BD52" s="69" t="str">
        <f t="shared" si="59"/>
        <v/>
      </c>
      <c r="BE52" s="69">
        <v>49</v>
      </c>
      <c r="BF52" s="69" t="e">
        <f t="shared" si="38"/>
        <v>#N/A</v>
      </c>
      <c r="BG52" s="69" t="str">
        <f t="shared" si="60"/>
        <v/>
      </c>
      <c r="BH52" s="69">
        <v>49</v>
      </c>
      <c r="BI52" s="69" t="e">
        <f t="shared" si="39"/>
        <v>#N/A</v>
      </c>
      <c r="BJ52" s="69" t="str">
        <f t="shared" si="61"/>
        <v/>
      </c>
      <c r="BK52" s="69">
        <v>49</v>
      </c>
      <c r="BL52" s="69" t="e">
        <f t="shared" si="40"/>
        <v>#N/A</v>
      </c>
      <c r="BM52" s="69" t="str">
        <f t="shared" si="62"/>
        <v/>
      </c>
      <c r="BN52" s="69">
        <v>49</v>
      </c>
      <c r="BO52" s="69" t="e">
        <f t="shared" si="41"/>
        <v>#N/A</v>
      </c>
      <c r="BP52" s="69" t="str">
        <f t="shared" si="63"/>
        <v/>
      </c>
      <c r="BQ52" s="69">
        <v>49</v>
      </c>
      <c r="BR52" s="69" t="e">
        <f t="shared" si="42"/>
        <v>#N/A</v>
      </c>
      <c r="BS52" s="69" t="str">
        <f t="shared" si="64"/>
        <v/>
      </c>
    </row>
    <row r="53" spans="1:71" s="69" customFormat="1" ht="15.95" hidden="1" customHeight="1">
      <c r="A53" s="69" t="e">
        <f>A52</f>
        <v>#N/A</v>
      </c>
      <c r="B53" s="70">
        <v>2</v>
      </c>
      <c r="C53" s="541"/>
      <c r="D53" s="536"/>
      <c r="E53" s="536"/>
      <c r="F53" s="70" t="str">
        <f>IF(H53="","",2)</f>
        <v/>
      </c>
      <c r="G53" s="72" t="str">
        <f t="shared" si="48"/>
        <v/>
      </c>
      <c r="H53" s="91"/>
      <c r="I53" s="72" t="str">
        <f t="shared" si="49"/>
        <v/>
      </c>
      <c r="J53" s="519"/>
      <c r="K53" s="520"/>
      <c r="L53" s="520"/>
      <c r="M53" s="520"/>
      <c r="N53" s="520"/>
      <c r="O53" s="521"/>
      <c r="P53" s="74">
        <f t="shared" si="50"/>
        <v>0</v>
      </c>
      <c r="Q53" s="74">
        <f t="shared" si="19"/>
        <v>0</v>
      </c>
      <c r="R53" s="74">
        <f t="shared" si="51"/>
        <v>0</v>
      </c>
      <c r="S53" s="74">
        <f t="shared" si="20"/>
        <v>0</v>
      </c>
      <c r="T53" s="74">
        <f t="shared" si="52"/>
        <v>0</v>
      </c>
      <c r="U53" s="272">
        <f t="shared" si="5"/>
        <v>0</v>
      </c>
      <c r="V53" s="69" t="str">
        <f t="shared" si="21"/>
        <v>000</v>
      </c>
      <c r="W53" s="69">
        <f t="shared" si="22"/>
        <v>0</v>
      </c>
      <c r="X53" s="69">
        <f t="shared" si="23"/>
        <v>0</v>
      </c>
      <c r="Y53" s="69" t="str">
        <f t="shared" si="24"/>
        <v/>
      </c>
      <c r="Z53" s="252" t="str">
        <f t="shared" si="25"/>
        <v/>
      </c>
      <c r="AA53" s="69" t="str">
        <f t="shared" si="26"/>
        <v>0</v>
      </c>
      <c r="AB53" s="252" t="str">
        <f t="shared" si="27"/>
        <v/>
      </c>
      <c r="AC53" s="69" t="str">
        <f t="shared" si="28"/>
        <v>0</v>
      </c>
      <c r="AD53" s="69" t="str">
        <f t="shared" si="29"/>
        <v/>
      </c>
      <c r="AE53" s="69" t="str">
        <f t="shared" si="6"/>
        <v>00</v>
      </c>
      <c r="AF53" s="69">
        <f t="shared" si="30"/>
        <v>0</v>
      </c>
      <c r="AH53" s="69">
        <v>9</v>
      </c>
      <c r="AI53" s="69" t="e">
        <f t="shared" ref="AI53:AJ57" si="67">AI52</f>
        <v>#N/A</v>
      </c>
      <c r="AJ53" s="69">
        <f t="shared" si="67"/>
        <v>0</v>
      </c>
      <c r="AK53" s="69">
        <v>2</v>
      </c>
      <c r="AL53" s="69" t="e">
        <f t="shared" si="53"/>
        <v>#N/A</v>
      </c>
      <c r="AM53" s="69" t="e">
        <f t="shared" si="32"/>
        <v>#N/A</v>
      </c>
      <c r="AN53" s="69" t="str">
        <f t="shared" si="54"/>
        <v/>
      </c>
      <c r="AO53" s="69">
        <v>2</v>
      </c>
      <c r="AP53" s="69">
        <v>50</v>
      </c>
      <c r="AQ53" s="69">
        <f t="shared" si="33"/>
        <v>62550</v>
      </c>
      <c r="AR53" s="69" t="str">
        <f t="shared" si="55"/>
        <v/>
      </c>
      <c r="AS53" s="69">
        <v>50</v>
      </c>
      <c r="AT53" s="69" t="e">
        <f t="shared" si="34"/>
        <v>#N/A</v>
      </c>
      <c r="AU53" s="69" t="str">
        <f t="shared" si="56"/>
        <v/>
      </c>
      <c r="AV53" s="69">
        <v>50</v>
      </c>
      <c r="AW53" s="69" t="e">
        <f t="shared" si="35"/>
        <v>#N/A</v>
      </c>
      <c r="AX53" s="69" t="str">
        <f t="shared" si="57"/>
        <v/>
      </c>
      <c r="AY53" s="69">
        <v>50</v>
      </c>
      <c r="AZ53" s="69" t="e">
        <f t="shared" si="36"/>
        <v>#N/A</v>
      </c>
      <c r="BA53" s="69" t="str">
        <f t="shared" si="58"/>
        <v/>
      </c>
      <c r="BB53" s="69">
        <v>50</v>
      </c>
      <c r="BC53" s="69" t="e">
        <f t="shared" si="37"/>
        <v>#N/A</v>
      </c>
      <c r="BD53" s="69" t="str">
        <f t="shared" si="59"/>
        <v/>
      </c>
      <c r="BE53" s="69">
        <v>50</v>
      </c>
      <c r="BF53" s="69" t="e">
        <f t="shared" si="38"/>
        <v>#N/A</v>
      </c>
      <c r="BG53" s="69" t="str">
        <f t="shared" si="60"/>
        <v/>
      </c>
      <c r="BH53" s="69">
        <v>50</v>
      </c>
      <c r="BI53" s="69" t="e">
        <f t="shared" si="39"/>
        <v>#N/A</v>
      </c>
      <c r="BJ53" s="69" t="str">
        <f t="shared" si="61"/>
        <v/>
      </c>
      <c r="BK53" s="69">
        <v>50</v>
      </c>
      <c r="BL53" s="69" t="e">
        <f t="shared" si="40"/>
        <v>#N/A</v>
      </c>
      <c r="BM53" s="69" t="str">
        <f t="shared" si="62"/>
        <v/>
      </c>
      <c r="BN53" s="69">
        <v>50</v>
      </c>
      <c r="BO53" s="69" t="e">
        <f t="shared" si="41"/>
        <v>#N/A</v>
      </c>
      <c r="BP53" s="69" t="str">
        <f t="shared" si="63"/>
        <v/>
      </c>
      <c r="BQ53" s="69">
        <v>50</v>
      </c>
      <c r="BR53" s="69" t="e">
        <f t="shared" si="42"/>
        <v>#N/A</v>
      </c>
      <c r="BS53" s="69" t="str">
        <f t="shared" si="64"/>
        <v/>
      </c>
    </row>
    <row r="54" spans="1:71" s="69" customFormat="1" ht="15.95" hidden="1" customHeight="1">
      <c r="A54" s="69" t="e">
        <f>A53</f>
        <v>#N/A</v>
      </c>
      <c r="B54" s="70">
        <v>3</v>
      </c>
      <c r="C54" s="541"/>
      <c r="D54" s="537"/>
      <c r="E54" s="537"/>
      <c r="F54" s="70" t="str">
        <f>IF(H54="","",3)</f>
        <v/>
      </c>
      <c r="G54" s="72" t="str">
        <f t="shared" si="48"/>
        <v/>
      </c>
      <c r="H54" s="91"/>
      <c r="I54" s="72" t="str">
        <f t="shared" si="49"/>
        <v/>
      </c>
      <c r="J54" s="522"/>
      <c r="K54" s="523"/>
      <c r="L54" s="523"/>
      <c r="M54" s="523"/>
      <c r="N54" s="523"/>
      <c r="O54" s="524"/>
      <c r="P54" s="74">
        <f t="shared" si="50"/>
        <v>0</v>
      </c>
      <c r="Q54" s="74">
        <f t="shared" si="19"/>
        <v>0</v>
      </c>
      <c r="R54" s="74">
        <f t="shared" si="51"/>
        <v>0</v>
      </c>
      <c r="S54" s="74">
        <f t="shared" si="20"/>
        <v>0</v>
      </c>
      <c r="T54" s="74">
        <f t="shared" si="52"/>
        <v>0</v>
      </c>
      <c r="U54" s="272">
        <f t="shared" si="5"/>
        <v>0</v>
      </c>
      <c r="V54" s="69" t="str">
        <f t="shared" si="21"/>
        <v>000</v>
      </c>
      <c r="W54" s="69">
        <f t="shared" si="22"/>
        <v>0</v>
      </c>
      <c r="X54" s="69">
        <f t="shared" si="23"/>
        <v>0</v>
      </c>
      <c r="Y54" s="69" t="str">
        <f t="shared" si="24"/>
        <v/>
      </c>
      <c r="Z54" s="252" t="str">
        <f t="shared" si="25"/>
        <v/>
      </c>
      <c r="AA54" s="69" t="str">
        <f t="shared" si="26"/>
        <v>0</v>
      </c>
      <c r="AB54" s="252" t="str">
        <f t="shared" si="27"/>
        <v/>
      </c>
      <c r="AC54" s="69" t="str">
        <f t="shared" si="28"/>
        <v>0</v>
      </c>
      <c r="AD54" s="69" t="str">
        <f t="shared" si="29"/>
        <v/>
      </c>
      <c r="AE54" s="69" t="str">
        <f t="shared" si="6"/>
        <v>00</v>
      </c>
      <c r="AF54" s="69">
        <f t="shared" si="30"/>
        <v>0</v>
      </c>
      <c r="AH54" s="69">
        <v>9</v>
      </c>
      <c r="AI54" s="69" t="e">
        <f t="shared" si="67"/>
        <v>#N/A</v>
      </c>
      <c r="AJ54" s="69">
        <f t="shared" si="67"/>
        <v>0</v>
      </c>
      <c r="AK54" s="69">
        <v>3</v>
      </c>
      <c r="AL54" s="69" t="e">
        <f t="shared" si="53"/>
        <v>#N/A</v>
      </c>
      <c r="AM54" s="69" t="e">
        <f t="shared" si="32"/>
        <v>#N/A</v>
      </c>
      <c r="AN54" s="69" t="str">
        <f t="shared" si="54"/>
        <v/>
      </c>
      <c r="AO54" s="69">
        <v>3</v>
      </c>
      <c r="AP54" s="69">
        <v>51</v>
      </c>
      <c r="AQ54" s="69">
        <f t="shared" si="33"/>
        <v>62551</v>
      </c>
      <c r="AR54" s="69" t="str">
        <f t="shared" si="55"/>
        <v/>
      </c>
      <c r="AS54" s="69">
        <v>51</v>
      </c>
      <c r="AT54" s="69" t="e">
        <f t="shared" si="34"/>
        <v>#N/A</v>
      </c>
      <c r="AU54" s="69" t="str">
        <f t="shared" si="56"/>
        <v/>
      </c>
      <c r="AV54" s="69">
        <v>51</v>
      </c>
      <c r="AW54" s="69" t="e">
        <f t="shared" si="35"/>
        <v>#N/A</v>
      </c>
      <c r="AX54" s="69" t="str">
        <f t="shared" si="57"/>
        <v/>
      </c>
      <c r="AY54" s="69">
        <v>51</v>
      </c>
      <c r="AZ54" s="69" t="e">
        <f t="shared" si="36"/>
        <v>#N/A</v>
      </c>
      <c r="BA54" s="69" t="str">
        <f t="shared" si="58"/>
        <v/>
      </c>
      <c r="BB54" s="69">
        <v>51</v>
      </c>
      <c r="BC54" s="69" t="e">
        <f t="shared" si="37"/>
        <v>#N/A</v>
      </c>
      <c r="BD54" s="69" t="str">
        <f t="shared" si="59"/>
        <v/>
      </c>
      <c r="BE54" s="69">
        <v>51</v>
      </c>
      <c r="BF54" s="69" t="e">
        <f t="shared" si="38"/>
        <v>#N/A</v>
      </c>
      <c r="BG54" s="69" t="str">
        <f t="shared" si="60"/>
        <v/>
      </c>
      <c r="BH54" s="69">
        <v>51</v>
      </c>
      <c r="BI54" s="69" t="e">
        <f t="shared" si="39"/>
        <v>#N/A</v>
      </c>
      <c r="BJ54" s="69" t="str">
        <f t="shared" si="61"/>
        <v/>
      </c>
      <c r="BK54" s="69">
        <v>51</v>
      </c>
      <c r="BL54" s="69" t="e">
        <f t="shared" si="40"/>
        <v>#N/A</v>
      </c>
      <c r="BM54" s="69" t="str">
        <f t="shared" si="62"/>
        <v/>
      </c>
      <c r="BN54" s="69">
        <v>51</v>
      </c>
      <c r="BO54" s="69" t="e">
        <f t="shared" si="41"/>
        <v>#N/A</v>
      </c>
      <c r="BP54" s="69" t="str">
        <f t="shared" si="63"/>
        <v/>
      </c>
      <c r="BQ54" s="69">
        <v>51</v>
      </c>
      <c r="BR54" s="69" t="e">
        <f t="shared" si="42"/>
        <v>#N/A</v>
      </c>
      <c r="BS54" s="69" t="str">
        <f t="shared" si="64"/>
        <v/>
      </c>
    </row>
    <row r="55" spans="1:71" s="69" customFormat="1" ht="15.95" hidden="1" customHeight="1">
      <c r="A55" s="69" t="e">
        <f>A54</f>
        <v>#N/A</v>
      </c>
      <c r="B55" s="70">
        <v>4</v>
      </c>
      <c r="C55" s="541"/>
      <c r="D55" s="537"/>
      <c r="E55" s="537"/>
      <c r="F55" s="70" t="str">
        <f>IF(H55="","",4)</f>
        <v/>
      </c>
      <c r="G55" s="72" t="str">
        <f t="shared" si="48"/>
        <v/>
      </c>
      <c r="H55" s="91"/>
      <c r="I55" s="72" t="str">
        <f t="shared" si="49"/>
        <v/>
      </c>
      <c r="J55" s="522"/>
      <c r="K55" s="523"/>
      <c r="L55" s="523"/>
      <c r="M55" s="523"/>
      <c r="N55" s="523"/>
      <c r="O55" s="524"/>
      <c r="P55" s="74">
        <f t="shared" si="50"/>
        <v>0</v>
      </c>
      <c r="Q55" s="74">
        <f t="shared" si="19"/>
        <v>0</v>
      </c>
      <c r="R55" s="74">
        <f t="shared" si="51"/>
        <v>0</v>
      </c>
      <c r="S55" s="74">
        <f t="shared" si="20"/>
        <v>0</v>
      </c>
      <c r="T55" s="74">
        <f t="shared" si="52"/>
        <v>0</v>
      </c>
      <c r="U55" s="272">
        <f t="shared" si="5"/>
        <v>0</v>
      </c>
      <c r="V55" s="69" t="str">
        <f t="shared" si="21"/>
        <v>000</v>
      </c>
      <c r="W55" s="69">
        <f t="shared" si="22"/>
        <v>0</v>
      </c>
      <c r="X55" s="69">
        <f t="shared" si="23"/>
        <v>0</v>
      </c>
      <c r="Y55" s="69" t="str">
        <f t="shared" si="24"/>
        <v/>
      </c>
      <c r="Z55" s="252" t="str">
        <f t="shared" si="25"/>
        <v/>
      </c>
      <c r="AA55" s="69" t="str">
        <f t="shared" si="26"/>
        <v>0</v>
      </c>
      <c r="AB55" s="252" t="str">
        <f t="shared" si="27"/>
        <v/>
      </c>
      <c r="AC55" s="69" t="str">
        <f t="shared" si="28"/>
        <v>0</v>
      </c>
      <c r="AD55" s="69" t="str">
        <f t="shared" si="29"/>
        <v/>
      </c>
      <c r="AE55" s="69" t="str">
        <f t="shared" si="6"/>
        <v>00</v>
      </c>
      <c r="AF55" s="69">
        <f t="shared" si="30"/>
        <v>0</v>
      </c>
      <c r="AH55" s="69">
        <v>9</v>
      </c>
      <c r="AI55" s="69" t="e">
        <f t="shared" si="67"/>
        <v>#N/A</v>
      </c>
      <c r="AJ55" s="69">
        <f t="shared" si="67"/>
        <v>0</v>
      </c>
      <c r="AK55" s="69">
        <v>4</v>
      </c>
      <c r="AL55" s="69" t="e">
        <f t="shared" si="53"/>
        <v>#N/A</v>
      </c>
      <c r="AM55" s="69" t="e">
        <f t="shared" si="32"/>
        <v>#N/A</v>
      </c>
      <c r="AN55" s="69" t="str">
        <f t="shared" si="54"/>
        <v/>
      </c>
      <c r="AO55" s="69">
        <v>4</v>
      </c>
      <c r="AP55" s="69">
        <v>52</v>
      </c>
      <c r="AQ55" s="69">
        <f t="shared" si="33"/>
        <v>62552</v>
      </c>
      <c r="AR55" s="69" t="str">
        <f t="shared" si="55"/>
        <v/>
      </c>
      <c r="AS55" s="69">
        <v>52</v>
      </c>
      <c r="AT55" s="69" t="e">
        <f t="shared" si="34"/>
        <v>#N/A</v>
      </c>
      <c r="AU55" s="69" t="str">
        <f t="shared" si="56"/>
        <v/>
      </c>
      <c r="AV55" s="69">
        <v>52</v>
      </c>
      <c r="AW55" s="69" t="e">
        <f t="shared" si="35"/>
        <v>#N/A</v>
      </c>
      <c r="AX55" s="69" t="str">
        <f t="shared" si="57"/>
        <v/>
      </c>
      <c r="AY55" s="69">
        <v>52</v>
      </c>
      <c r="AZ55" s="69" t="e">
        <f t="shared" si="36"/>
        <v>#N/A</v>
      </c>
      <c r="BA55" s="69" t="str">
        <f t="shared" si="58"/>
        <v/>
      </c>
      <c r="BB55" s="69">
        <v>52</v>
      </c>
      <c r="BC55" s="69" t="e">
        <f t="shared" si="37"/>
        <v>#N/A</v>
      </c>
      <c r="BD55" s="69" t="str">
        <f t="shared" si="59"/>
        <v/>
      </c>
      <c r="BE55" s="69">
        <v>52</v>
      </c>
      <c r="BF55" s="69" t="e">
        <f t="shared" si="38"/>
        <v>#N/A</v>
      </c>
      <c r="BG55" s="69" t="str">
        <f t="shared" si="60"/>
        <v/>
      </c>
      <c r="BH55" s="69">
        <v>52</v>
      </c>
      <c r="BI55" s="69" t="e">
        <f t="shared" si="39"/>
        <v>#N/A</v>
      </c>
      <c r="BJ55" s="69" t="str">
        <f t="shared" si="61"/>
        <v/>
      </c>
      <c r="BK55" s="69">
        <v>52</v>
      </c>
      <c r="BL55" s="69" t="e">
        <f t="shared" si="40"/>
        <v>#N/A</v>
      </c>
      <c r="BM55" s="69" t="str">
        <f t="shared" si="62"/>
        <v/>
      </c>
      <c r="BN55" s="69">
        <v>52</v>
      </c>
      <c r="BO55" s="69" t="e">
        <f t="shared" si="41"/>
        <v>#N/A</v>
      </c>
      <c r="BP55" s="69" t="str">
        <f t="shared" si="63"/>
        <v/>
      </c>
      <c r="BQ55" s="69">
        <v>52</v>
      </c>
      <c r="BR55" s="69" t="e">
        <f t="shared" si="42"/>
        <v>#N/A</v>
      </c>
      <c r="BS55" s="69" t="str">
        <f t="shared" si="64"/>
        <v/>
      </c>
    </row>
    <row r="56" spans="1:71" s="69" customFormat="1" ht="15.95" hidden="1" customHeight="1">
      <c r="A56" s="69" t="e">
        <f>A55</f>
        <v>#N/A</v>
      </c>
      <c r="B56" s="70">
        <v>5</v>
      </c>
      <c r="C56" s="541"/>
      <c r="D56" s="537"/>
      <c r="E56" s="537"/>
      <c r="F56" s="70" t="str">
        <f>IF(H56="","",5)</f>
        <v/>
      </c>
      <c r="G56" s="72" t="str">
        <f t="shared" si="48"/>
        <v/>
      </c>
      <c r="H56" s="91"/>
      <c r="I56" s="72" t="str">
        <f t="shared" si="49"/>
        <v/>
      </c>
      <c r="J56" s="522"/>
      <c r="K56" s="523"/>
      <c r="L56" s="523"/>
      <c r="M56" s="523"/>
      <c r="N56" s="523"/>
      <c r="O56" s="524"/>
      <c r="P56" s="74">
        <f t="shared" si="50"/>
        <v>0</v>
      </c>
      <c r="Q56" s="74">
        <f t="shared" si="19"/>
        <v>0</v>
      </c>
      <c r="R56" s="74">
        <f t="shared" si="51"/>
        <v>0</v>
      </c>
      <c r="S56" s="74">
        <f t="shared" si="20"/>
        <v>0</v>
      </c>
      <c r="T56" s="74">
        <f t="shared" si="52"/>
        <v>0</v>
      </c>
      <c r="U56" s="272">
        <f t="shared" si="5"/>
        <v>0</v>
      </c>
      <c r="V56" s="69" t="str">
        <f t="shared" si="21"/>
        <v>000</v>
      </c>
      <c r="W56" s="69">
        <f t="shared" si="22"/>
        <v>0</v>
      </c>
      <c r="X56" s="69">
        <f t="shared" si="23"/>
        <v>0</v>
      </c>
      <c r="Y56" s="69" t="str">
        <f t="shared" si="24"/>
        <v/>
      </c>
      <c r="Z56" s="252" t="str">
        <f t="shared" si="25"/>
        <v/>
      </c>
      <c r="AA56" s="69" t="str">
        <f t="shared" si="26"/>
        <v>0</v>
      </c>
      <c r="AB56" s="252" t="str">
        <f t="shared" si="27"/>
        <v/>
      </c>
      <c r="AC56" s="69" t="str">
        <f t="shared" si="28"/>
        <v>0</v>
      </c>
      <c r="AD56" s="69" t="str">
        <f t="shared" si="29"/>
        <v/>
      </c>
      <c r="AE56" s="69" t="str">
        <f t="shared" si="6"/>
        <v>00</v>
      </c>
      <c r="AF56" s="69">
        <f t="shared" si="30"/>
        <v>0</v>
      </c>
      <c r="AH56" s="69">
        <v>9</v>
      </c>
      <c r="AI56" s="69" t="e">
        <f t="shared" si="67"/>
        <v>#N/A</v>
      </c>
      <c r="AJ56" s="69">
        <f t="shared" si="67"/>
        <v>0</v>
      </c>
      <c r="AK56" s="69">
        <v>5</v>
      </c>
      <c r="AL56" s="69" t="e">
        <f t="shared" si="53"/>
        <v>#N/A</v>
      </c>
      <c r="AM56" s="69" t="e">
        <f t="shared" si="32"/>
        <v>#N/A</v>
      </c>
      <c r="AN56" s="69" t="str">
        <f t="shared" si="54"/>
        <v/>
      </c>
      <c r="AO56" s="69">
        <v>5</v>
      </c>
      <c r="AP56" s="69">
        <v>53</v>
      </c>
      <c r="AQ56" s="69">
        <f t="shared" si="33"/>
        <v>62553</v>
      </c>
      <c r="AR56" s="69" t="str">
        <f t="shared" si="55"/>
        <v/>
      </c>
      <c r="AS56" s="69">
        <v>53</v>
      </c>
      <c r="AT56" s="69" t="e">
        <f t="shared" si="34"/>
        <v>#N/A</v>
      </c>
      <c r="AU56" s="69" t="str">
        <f t="shared" si="56"/>
        <v/>
      </c>
      <c r="AV56" s="69">
        <v>53</v>
      </c>
      <c r="AW56" s="69" t="e">
        <f t="shared" si="35"/>
        <v>#N/A</v>
      </c>
      <c r="AX56" s="69" t="str">
        <f t="shared" si="57"/>
        <v/>
      </c>
      <c r="AY56" s="69">
        <v>53</v>
      </c>
      <c r="AZ56" s="69" t="e">
        <f t="shared" si="36"/>
        <v>#N/A</v>
      </c>
      <c r="BA56" s="69" t="str">
        <f t="shared" si="58"/>
        <v/>
      </c>
      <c r="BB56" s="69">
        <v>53</v>
      </c>
      <c r="BC56" s="69" t="e">
        <f t="shared" si="37"/>
        <v>#N/A</v>
      </c>
      <c r="BD56" s="69" t="str">
        <f t="shared" si="59"/>
        <v/>
      </c>
      <c r="BE56" s="69">
        <v>53</v>
      </c>
      <c r="BF56" s="69" t="e">
        <f t="shared" si="38"/>
        <v>#N/A</v>
      </c>
      <c r="BG56" s="69" t="str">
        <f t="shared" si="60"/>
        <v/>
      </c>
      <c r="BH56" s="69">
        <v>53</v>
      </c>
      <c r="BI56" s="69" t="e">
        <f t="shared" si="39"/>
        <v>#N/A</v>
      </c>
      <c r="BJ56" s="69" t="str">
        <f t="shared" si="61"/>
        <v/>
      </c>
      <c r="BK56" s="69">
        <v>53</v>
      </c>
      <c r="BL56" s="69" t="e">
        <f t="shared" si="40"/>
        <v>#N/A</v>
      </c>
      <c r="BM56" s="69" t="str">
        <f t="shared" si="62"/>
        <v/>
      </c>
      <c r="BN56" s="69">
        <v>53</v>
      </c>
      <c r="BO56" s="69" t="e">
        <f t="shared" si="41"/>
        <v>#N/A</v>
      </c>
      <c r="BP56" s="69" t="str">
        <f t="shared" si="63"/>
        <v/>
      </c>
      <c r="BQ56" s="69">
        <v>53</v>
      </c>
      <c r="BR56" s="69" t="e">
        <f t="shared" si="42"/>
        <v>#N/A</v>
      </c>
      <c r="BS56" s="69" t="str">
        <f t="shared" si="64"/>
        <v/>
      </c>
    </row>
    <row r="57" spans="1:71" s="69" customFormat="1" ht="17.100000000000001" hidden="1" customHeight="1" thickBot="1">
      <c r="A57" s="69" t="e">
        <f>A56</f>
        <v>#N/A</v>
      </c>
      <c r="B57" s="70">
        <v>6</v>
      </c>
      <c r="C57" s="542"/>
      <c r="D57" s="538"/>
      <c r="E57" s="538"/>
      <c r="F57" s="75" t="str">
        <f>IF(H57="","",6)</f>
        <v/>
      </c>
      <c r="G57" s="76" t="str">
        <f t="shared" si="48"/>
        <v/>
      </c>
      <c r="H57" s="92"/>
      <c r="I57" s="76" t="str">
        <f t="shared" si="49"/>
        <v/>
      </c>
      <c r="J57" s="525"/>
      <c r="K57" s="526"/>
      <c r="L57" s="526"/>
      <c r="M57" s="526"/>
      <c r="N57" s="526"/>
      <c r="O57" s="527"/>
      <c r="P57" s="74">
        <f t="shared" si="50"/>
        <v>0</v>
      </c>
      <c r="Q57" s="74">
        <f t="shared" si="19"/>
        <v>0</v>
      </c>
      <c r="R57" s="74">
        <f t="shared" si="51"/>
        <v>0</v>
      </c>
      <c r="S57" s="74">
        <f t="shared" si="20"/>
        <v>0</v>
      </c>
      <c r="T57" s="74">
        <f t="shared" si="52"/>
        <v>0</v>
      </c>
      <c r="U57" s="272">
        <f t="shared" si="5"/>
        <v>0</v>
      </c>
      <c r="V57" s="69" t="str">
        <f t="shared" si="21"/>
        <v>000</v>
      </c>
      <c r="W57" s="69">
        <f t="shared" si="22"/>
        <v>0</v>
      </c>
      <c r="X57" s="69">
        <f t="shared" si="23"/>
        <v>0</v>
      </c>
      <c r="Y57" s="69" t="str">
        <f t="shared" si="24"/>
        <v/>
      </c>
      <c r="Z57" s="252" t="str">
        <f t="shared" si="25"/>
        <v/>
      </c>
      <c r="AA57" s="69" t="str">
        <f t="shared" si="26"/>
        <v>0</v>
      </c>
      <c r="AB57" s="252" t="str">
        <f t="shared" si="27"/>
        <v/>
      </c>
      <c r="AC57" s="69" t="str">
        <f t="shared" si="28"/>
        <v>0</v>
      </c>
      <c r="AD57" s="69" t="str">
        <f t="shared" si="29"/>
        <v/>
      </c>
      <c r="AE57" s="69" t="str">
        <f t="shared" si="6"/>
        <v>00</v>
      </c>
      <c r="AF57" s="69">
        <f t="shared" si="30"/>
        <v>0</v>
      </c>
      <c r="AH57" s="69">
        <v>9</v>
      </c>
      <c r="AI57" s="69" t="e">
        <f t="shared" si="67"/>
        <v>#N/A</v>
      </c>
      <c r="AJ57" s="69">
        <f t="shared" si="67"/>
        <v>0</v>
      </c>
      <c r="AK57" s="69">
        <v>6</v>
      </c>
      <c r="AL57" s="69" t="e">
        <f t="shared" si="53"/>
        <v>#N/A</v>
      </c>
      <c r="AM57" s="69" t="e">
        <f t="shared" si="32"/>
        <v>#N/A</v>
      </c>
      <c r="AN57" s="69" t="str">
        <f t="shared" si="54"/>
        <v/>
      </c>
      <c r="AO57" s="69">
        <v>6</v>
      </c>
      <c r="AP57" s="69">
        <v>54</v>
      </c>
      <c r="AQ57" s="69">
        <f t="shared" si="33"/>
        <v>62554</v>
      </c>
      <c r="AR57" s="69" t="str">
        <f t="shared" si="55"/>
        <v/>
      </c>
      <c r="AS57" s="69">
        <v>54</v>
      </c>
      <c r="AT57" s="69" t="e">
        <f t="shared" si="34"/>
        <v>#N/A</v>
      </c>
      <c r="AU57" s="69" t="str">
        <f t="shared" si="56"/>
        <v/>
      </c>
      <c r="AV57" s="69">
        <v>54</v>
      </c>
      <c r="AW57" s="69" t="e">
        <f t="shared" si="35"/>
        <v>#N/A</v>
      </c>
      <c r="AX57" s="69" t="str">
        <f t="shared" si="57"/>
        <v/>
      </c>
      <c r="AY57" s="69">
        <v>54</v>
      </c>
      <c r="AZ57" s="69" t="e">
        <f t="shared" si="36"/>
        <v>#N/A</v>
      </c>
      <c r="BA57" s="69" t="str">
        <f t="shared" si="58"/>
        <v/>
      </c>
      <c r="BB57" s="69">
        <v>54</v>
      </c>
      <c r="BC57" s="69" t="e">
        <f t="shared" si="37"/>
        <v>#N/A</v>
      </c>
      <c r="BD57" s="69" t="str">
        <f t="shared" si="59"/>
        <v/>
      </c>
      <c r="BE57" s="69">
        <v>54</v>
      </c>
      <c r="BF57" s="69" t="e">
        <f t="shared" si="38"/>
        <v>#N/A</v>
      </c>
      <c r="BG57" s="69" t="str">
        <f t="shared" si="60"/>
        <v/>
      </c>
      <c r="BH57" s="69">
        <v>54</v>
      </c>
      <c r="BI57" s="69" t="e">
        <f t="shared" si="39"/>
        <v>#N/A</v>
      </c>
      <c r="BJ57" s="69" t="str">
        <f t="shared" si="61"/>
        <v/>
      </c>
      <c r="BK57" s="69">
        <v>54</v>
      </c>
      <c r="BL57" s="69" t="e">
        <f t="shared" si="40"/>
        <v>#N/A</v>
      </c>
      <c r="BM57" s="69" t="str">
        <f t="shared" si="62"/>
        <v/>
      </c>
      <c r="BN57" s="69">
        <v>54</v>
      </c>
      <c r="BO57" s="69" t="e">
        <f t="shared" si="41"/>
        <v>#N/A</v>
      </c>
      <c r="BP57" s="69" t="str">
        <f t="shared" si="63"/>
        <v/>
      </c>
      <c r="BQ57" s="69">
        <v>54</v>
      </c>
      <c r="BR57" s="69" t="e">
        <f t="shared" si="42"/>
        <v>#N/A</v>
      </c>
      <c r="BS57" s="69" t="str">
        <f t="shared" si="64"/>
        <v/>
      </c>
    </row>
    <row r="58" spans="1:71" s="69" customFormat="1" ht="15.95" hidden="1" customHeight="1">
      <c r="A58" s="69" t="e">
        <f>VLOOKUP(D58,コード４,2,FALSE)</f>
        <v>#N/A</v>
      </c>
      <c r="B58" s="70">
        <v>1</v>
      </c>
      <c r="C58" s="543">
        <v>10</v>
      </c>
      <c r="D58" s="94"/>
      <c r="E58" s="90"/>
      <c r="F58" s="70" t="str">
        <f>IF(H58="","",1)</f>
        <v/>
      </c>
      <c r="G58" s="72" t="str">
        <f t="shared" si="48"/>
        <v/>
      </c>
      <c r="H58" s="91"/>
      <c r="I58" s="72" t="str">
        <f t="shared" si="49"/>
        <v/>
      </c>
      <c r="J58" s="235" t="str">
        <f>IF(D58="","",VLOOKUP(D58,コード４,3,FALSE))</f>
        <v/>
      </c>
      <c r="K58" s="267"/>
      <c r="L58" s="231" t="str">
        <f>IF($B58="","",IF(J58="","",IF(J58="p","点",IF(J58="t1","",IF(J58="t2","分","m")))))</f>
        <v/>
      </c>
      <c r="M58" s="268"/>
      <c r="N58" s="231" t="str">
        <f>IF($B58="","",IF(J58="","",IF(J58="p","",IF(J58="t1","秒",IF(J58="t2","秒","cm")))))</f>
        <v/>
      </c>
      <c r="O58" s="269"/>
      <c r="P58" s="74">
        <f t="shared" si="50"/>
        <v>0</v>
      </c>
      <c r="Q58" s="74">
        <f t="shared" si="19"/>
        <v>0</v>
      </c>
      <c r="R58" s="74">
        <f t="shared" si="51"/>
        <v>0</v>
      </c>
      <c r="S58" s="74">
        <f t="shared" si="20"/>
        <v>0</v>
      </c>
      <c r="T58" s="74">
        <f t="shared" si="52"/>
        <v>0</v>
      </c>
      <c r="U58" s="272">
        <f t="shared" si="5"/>
        <v>0</v>
      </c>
      <c r="V58" s="69" t="str">
        <f t="shared" si="21"/>
        <v>000</v>
      </c>
      <c r="W58" s="69">
        <f t="shared" si="22"/>
        <v>0</v>
      </c>
      <c r="X58" s="69">
        <f t="shared" si="23"/>
        <v>0</v>
      </c>
      <c r="Y58" s="69" t="str">
        <f t="shared" si="24"/>
        <v/>
      </c>
      <c r="Z58" s="252" t="str">
        <f t="shared" si="25"/>
        <v/>
      </c>
      <c r="AA58" s="69" t="str">
        <f t="shared" si="26"/>
        <v>0</v>
      </c>
      <c r="AB58" s="252" t="str">
        <f t="shared" si="27"/>
        <v/>
      </c>
      <c r="AC58" s="69" t="str">
        <f t="shared" si="28"/>
        <v>0</v>
      </c>
      <c r="AD58" s="69" t="str">
        <f t="shared" si="29"/>
        <v/>
      </c>
      <c r="AE58" s="69" t="str">
        <f t="shared" si="6"/>
        <v>00</v>
      </c>
      <c r="AF58" s="69">
        <f t="shared" si="30"/>
        <v>0</v>
      </c>
      <c r="AH58" s="69">
        <v>10</v>
      </c>
      <c r="AI58" s="69" t="e">
        <f>VLOOKUP(D58,コード４,2,FALSE)</f>
        <v>#N/A</v>
      </c>
      <c r="AJ58" s="69">
        <f>COUNTIF('tmp４'!C$203:C$602,AI58)</f>
        <v>0</v>
      </c>
      <c r="AK58" s="69">
        <v>1</v>
      </c>
      <c r="AL58" s="69" t="e">
        <f t="shared" si="53"/>
        <v>#N/A</v>
      </c>
      <c r="AM58" s="69" t="e">
        <f>AL58*1</f>
        <v>#N/A</v>
      </c>
      <c r="AN58" s="69" t="str">
        <f t="shared" si="54"/>
        <v/>
      </c>
      <c r="AO58" s="69">
        <v>1</v>
      </c>
      <c r="AP58" s="69">
        <v>55</v>
      </c>
      <c r="AQ58" s="69">
        <f t="shared" si="33"/>
        <v>62555</v>
      </c>
      <c r="AR58" s="69" t="str">
        <f t="shared" si="55"/>
        <v/>
      </c>
      <c r="AS58" s="69">
        <v>55</v>
      </c>
      <c r="AT58" s="69" t="e">
        <f t="shared" si="34"/>
        <v>#N/A</v>
      </c>
      <c r="AU58" s="69" t="str">
        <f t="shared" si="56"/>
        <v/>
      </c>
      <c r="AV58" s="69">
        <v>55</v>
      </c>
      <c r="AW58" s="69" t="e">
        <f t="shared" si="35"/>
        <v>#N/A</v>
      </c>
      <c r="AX58" s="69" t="str">
        <f t="shared" si="57"/>
        <v/>
      </c>
      <c r="AY58" s="69">
        <v>55</v>
      </c>
      <c r="AZ58" s="69" t="e">
        <f t="shared" si="36"/>
        <v>#N/A</v>
      </c>
      <c r="BA58" s="69" t="str">
        <f t="shared" si="58"/>
        <v/>
      </c>
      <c r="BB58" s="69">
        <v>55</v>
      </c>
      <c r="BC58" s="69" t="e">
        <f t="shared" si="37"/>
        <v>#N/A</v>
      </c>
      <c r="BD58" s="69" t="str">
        <f t="shared" si="59"/>
        <v/>
      </c>
      <c r="BE58" s="69">
        <v>55</v>
      </c>
      <c r="BF58" s="69" t="e">
        <f t="shared" si="38"/>
        <v>#N/A</v>
      </c>
      <c r="BG58" s="69" t="str">
        <f t="shared" si="60"/>
        <v/>
      </c>
      <c r="BH58" s="69">
        <v>55</v>
      </c>
      <c r="BI58" s="69" t="e">
        <f t="shared" si="39"/>
        <v>#N/A</v>
      </c>
      <c r="BJ58" s="69" t="str">
        <f t="shared" si="61"/>
        <v/>
      </c>
      <c r="BK58" s="69">
        <v>55</v>
      </c>
      <c r="BL58" s="69" t="e">
        <f t="shared" si="40"/>
        <v>#N/A</v>
      </c>
      <c r="BM58" s="69" t="str">
        <f t="shared" si="62"/>
        <v/>
      </c>
      <c r="BN58" s="69">
        <v>55</v>
      </c>
      <c r="BO58" s="69" t="e">
        <f t="shared" si="41"/>
        <v>#N/A</v>
      </c>
      <c r="BP58" s="69" t="str">
        <f t="shared" si="63"/>
        <v/>
      </c>
      <c r="BQ58" s="69">
        <v>55</v>
      </c>
      <c r="BR58" s="69" t="e">
        <f t="shared" si="42"/>
        <v>#N/A</v>
      </c>
      <c r="BS58" s="69" t="str">
        <f t="shared" si="64"/>
        <v/>
      </c>
    </row>
    <row r="59" spans="1:71" s="69" customFormat="1" ht="15.95" hidden="1" customHeight="1">
      <c r="A59" s="69" t="e">
        <f>A58</f>
        <v>#N/A</v>
      </c>
      <c r="B59" s="70">
        <v>2</v>
      </c>
      <c r="C59" s="541"/>
      <c r="D59" s="536"/>
      <c r="E59" s="536"/>
      <c r="F59" s="70" t="str">
        <f>IF(H59="","",2)</f>
        <v/>
      </c>
      <c r="G59" s="72" t="str">
        <f t="shared" si="48"/>
        <v/>
      </c>
      <c r="H59" s="91"/>
      <c r="I59" s="72" t="str">
        <f t="shared" si="49"/>
        <v/>
      </c>
      <c r="J59" s="519"/>
      <c r="K59" s="520"/>
      <c r="L59" s="520"/>
      <c r="M59" s="520"/>
      <c r="N59" s="520"/>
      <c r="O59" s="521"/>
      <c r="P59" s="74">
        <f t="shared" si="50"/>
        <v>0</v>
      </c>
      <c r="Q59" s="74">
        <f t="shared" si="19"/>
        <v>0</v>
      </c>
      <c r="R59" s="74">
        <f t="shared" si="51"/>
        <v>0</v>
      </c>
      <c r="S59" s="74">
        <f t="shared" si="20"/>
        <v>0</v>
      </c>
      <c r="T59" s="74">
        <f t="shared" si="52"/>
        <v>0</v>
      </c>
      <c r="U59" s="272">
        <f t="shared" si="5"/>
        <v>0</v>
      </c>
      <c r="V59" s="69" t="str">
        <f t="shared" si="21"/>
        <v>000</v>
      </c>
      <c r="W59" s="69">
        <f t="shared" si="22"/>
        <v>0</v>
      </c>
      <c r="X59" s="69">
        <f t="shared" si="23"/>
        <v>0</v>
      </c>
      <c r="Y59" s="69" t="str">
        <f t="shared" si="24"/>
        <v/>
      </c>
      <c r="Z59" s="252" t="str">
        <f t="shared" si="25"/>
        <v/>
      </c>
      <c r="AA59" s="69" t="str">
        <f t="shared" si="26"/>
        <v>0</v>
      </c>
      <c r="AB59" s="252" t="str">
        <f t="shared" si="27"/>
        <v/>
      </c>
      <c r="AC59" s="69" t="str">
        <f t="shared" si="28"/>
        <v>0</v>
      </c>
      <c r="AD59" s="69" t="str">
        <f t="shared" si="29"/>
        <v/>
      </c>
      <c r="AE59" s="69" t="str">
        <f t="shared" si="6"/>
        <v>00</v>
      </c>
      <c r="AF59" s="69">
        <f t="shared" si="30"/>
        <v>0</v>
      </c>
      <c r="AH59" s="69">
        <v>10</v>
      </c>
      <c r="AI59" s="69" t="e">
        <f t="shared" ref="AI59:AJ63" si="68">AI58</f>
        <v>#N/A</v>
      </c>
      <c r="AJ59" s="69">
        <f t="shared" si="68"/>
        <v>0</v>
      </c>
      <c r="AK59" s="69">
        <v>2</v>
      </c>
      <c r="AL59" s="69" t="e">
        <f t="shared" si="53"/>
        <v>#N/A</v>
      </c>
      <c r="AM59" s="69" t="e">
        <f t="shared" si="32"/>
        <v>#N/A</v>
      </c>
      <c r="AN59" s="69" t="str">
        <f t="shared" si="54"/>
        <v/>
      </c>
      <c r="AO59" s="69">
        <v>2</v>
      </c>
      <c r="AP59" s="69">
        <v>56</v>
      </c>
      <c r="AQ59" s="69">
        <f t="shared" si="33"/>
        <v>62556</v>
      </c>
      <c r="AR59" s="69" t="str">
        <f t="shared" si="55"/>
        <v/>
      </c>
      <c r="AS59" s="69">
        <v>56</v>
      </c>
      <c r="AT59" s="69" t="e">
        <f t="shared" si="34"/>
        <v>#N/A</v>
      </c>
      <c r="AU59" s="69" t="str">
        <f t="shared" si="56"/>
        <v/>
      </c>
      <c r="AV59" s="69">
        <v>56</v>
      </c>
      <c r="AW59" s="69" t="e">
        <f t="shared" si="35"/>
        <v>#N/A</v>
      </c>
      <c r="AX59" s="69" t="str">
        <f t="shared" si="57"/>
        <v/>
      </c>
      <c r="AY59" s="69">
        <v>56</v>
      </c>
      <c r="AZ59" s="69" t="e">
        <f t="shared" si="36"/>
        <v>#N/A</v>
      </c>
      <c r="BA59" s="69" t="str">
        <f t="shared" si="58"/>
        <v/>
      </c>
      <c r="BB59" s="69">
        <v>56</v>
      </c>
      <c r="BC59" s="69" t="e">
        <f t="shared" si="37"/>
        <v>#N/A</v>
      </c>
      <c r="BD59" s="69" t="str">
        <f t="shared" si="59"/>
        <v/>
      </c>
      <c r="BE59" s="69">
        <v>56</v>
      </c>
      <c r="BF59" s="69" t="e">
        <f t="shared" si="38"/>
        <v>#N/A</v>
      </c>
      <c r="BG59" s="69" t="str">
        <f t="shared" si="60"/>
        <v/>
      </c>
      <c r="BH59" s="69">
        <v>56</v>
      </c>
      <c r="BI59" s="69" t="e">
        <f t="shared" si="39"/>
        <v>#N/A</v>
      </c>
      <c r="BJ59" s="69" t="str">
        <f t="shared" si="61"/>
        <v/>
      </c>
      <c r="BK59" s="69">
        <v>56</v>
      </c>
      <c r="BL59" s="69" t="e">
        <f t="shared" si="40"/>
        <v>#N/A</v>
      </c>
      <c r="BM59" s="69" t="str">
        <f t="shared" si="62"/>
        <v/>
      </c>
      <c r="BN59" s="69">
        <v>56</v>
      </c>
      <c r="BO59" s="69" t="e">
        <f t="shared" si="41"/>
        <v>#N/A</v>
      </c>
      <c r="BP59" s="69" t="str">
        <f t="shared" si="63"/>
        <v/>
      </c>
      <c r="BQ59" s="69">
        <v>56</v>
      </c>
      <c r="BR59" s="69" t="e">
        <f t="shared" si="42"/>
        <v>#N/A</v>
      </c>
      <c r="BS59" s="69" t="str">
        <f t="shared" si="64"/>
        <v/>
      </c>
    </row>
    <row r="60" spans="1:71" s="69" customFormat="1" ht="15.95" hidden="1" customHeight="1">
      <c r="A60" s="69" t="e">
        <f>A59</f>
        <v>#N/A</v>
      </c>
      <c r="B60" s="70">
        <v>3</v>
      </c>
      <c r="C60" s="541"/>
      <c r="D60" s="537"/>
      <c r="E60" s="537"/>
      <c r="F60" s="70" t="str">
        <f>IF(H60="","",3)</f>
        <v/>
      </c>
      <c r="G60" s="72" t="str">
        <f t="shared" si="48"/>
        <v/>
      </c>
      <c r="H60" s="91"/>
      <c r="I60" s="72" t="str">
        <f t="shared" si="49"/>
        <v/>
      </c>
      <c r="J60" s="522"/>
      <c r="K60" s="523"/>
      <c r="L60" s="523"/>
      <c r="M60" s="523"/>
      <c r="N60" s="523"/>
      <c r="O60" s="524"/>
      <c r="P60" s="74">
        <f t="shared" si="50"/>
        <v>0</v>
      </c>
      <c r="Q60" s="74">
        <f t="shared" si="19"/>
        <v>0</v>
      </c>
      <c r="R60" s="74">
        <f t="shared" si="51"/>
        <v>0</v>
      </c>
      <c r="S60" s="74">
        <f t="shared" si="20"/>
        <v>0</v>
      </c>
      <c r="T60" s="74">
        <f t="shared" si="52"/>
        <v>0</v>
      </c>
      <c r="U60" s="272">
        <f t="shared" si="5"/>
        <v>0</v>
      </c>
      <c r="V60" s="69" t="str">
        <f t="shared" si="21"/>
        <v>000</v>
      </c>
      <c r="W60" s="69">
        <f t="shared" si="22"/>
        <v>0</v>
      </c>
      <c r="X60" s="69">
        <f t="shared" si="23"/>
        <v>0</v>
      </c>
      <c r="Y60" s="69" t="str">
        <f t="shared" si="24"/>
        <v/>
      </c>
      <c r="Z60" s="252" t="str">
        <f t="shared" si="25"/>
        <v/>
      </c>
      <c r="AA60" s="69" t="str">
        <f t="shared" si="26"/>
        <v>0</v>
      </c>
      <c r="AB60" s="252" t="str">
        <f t="shared" si="27"/>
        <v/>
      </c>
      <c r="AC60" s="69" t="str">
        <f t="shared" si="28"/>
        <v>0</v>
      </c>
      <c r="AD60" s="69" t="str">
        <f t="shared" si="29"/>
        <v/>
      </c>
      <c r="AE60" s="69" t="str">
        <f t="shared" si="6"/>
        <v>00</v>
      </c>
      <c r="AF60" s="69">
        <f t="shared" si="30"/>
        <v>0</v>
      </c>
      <c r="AH60" s="69">
        <v>10</v>
      </c>
      <c r="AI60" s="69" t="e">
        <f t="shared" si="68"/>
        <v>#N/A</v>
      </c>
      <c r="AJ60" s="69">
        <f t="shared" si="68"/>
        <v>0</v>
      </c>
      <c r="AK60" s="69">
        <v>3</v>
      </c>
      <c r="AL60" s="69" t="e">
        <f t="shared" si="53"/>
        <v>#N/A</v>
      </c>
      <c r="AM60" s="69" t="e">
        <f t="shared" si="32"/>
        <v>#N/A</v>
      </c>
      <c r="AN60" s="69" t="str">
        <f t="shared" si="54"/>
        <v/>
      </c>
      <c r="AO60" s="69">
        <v>3</v>
      </c>
      <c r="AP60" s="69">
        <v>57</v>
      </c>
      <c r="AQ60" s="69">
        <f t="shared" si="33"/>
        <v>62557</v>
      </c>
      <c r="AR60" s="69" t="str">
        <f t="shared" si="55"/>
        <v/>
      </c>
      <c r="AS60" s="69">
        <v>57</v>
      </c>
      <c r="AT60" s="69" t="e">
        <f t="shared" si="34"/>
        <v>#N/A</v>
      </c>
      <c r="AU60" s="69" t="str">
        <f t="shared" si="56"/>
        <v/>
      </c>
      <c r="AV60" s="69">
        <v>57</v>
      </c>
      <c r="AW60" s="69" t="e">
        <f t="shared" si="35"/>
        <v>#N/A</v>
      </c>
      <c r="AX60" s="69" t="str">
        <f t="shared" si="57"/>
        <v/>
      </c>
      <c r="AY60" s="69">
        <v>57</v>
      </c>
      <c r="AZ60" s="69" t="e">
        <f t="shared" si="36"/>
        <v>#N/A</v>
      </c>
      <c r="BA60" s="69" t="str">
        <f t="shared" si="58"/>
        <v/>
      </c>
      <c r="BB60" s="69">
        <v>57</v>
      </c>
      <c r="BC60" s="69" t="e">
        <f t="shared" si="37"/>
        <v>#N/A</v>
      </c>
      <c r="BD60" s="69" t="str">
        <f t="shared" si="59"/>
        <v/>
      </c>
      <c r="BE60" s="69">
        <v>57</v>
      </c>
      <c r="BF60" s="69" t="e">
        <f t="shared" si="38"/>
        <v>#N/A</v>
      </c>
      <c r="BG60" s="69" t="str">
        <f t="shared" si="60"/>
        <v/>
      </c>
      <c r="BH60" s="69">
        <v>57</v>
      </c>
      <c r="BI60" s="69" t="e">
        <f t="shared" si="39"/>
        <v>#N/A</v>
      </c>
      <c r="BJ60" s="69" t="str">
        <f t="shared" si="61"/>
        <v/>
      </c>
      <c r="BK60" s="69">
        <v>57</v>
      </c>
      <c r="BL60" s="69" t="e">
        <f t="shared" si="40"/>
        <v>#N/A</v>
      </c>
      <c r="BM60" s="69" t="str">
        <f t="shared" si="62"/>
        <v/>
      </c>
      <c r="BN60" s="69">
        <v>57</v>
      </c>
      <c r="BO60" s="69" t="e">
        <f t="shared" si="41"/>
        <v>#N/A</v>
      </c>
      <c r="BP60" s="69" t="str">
        <f t="shared" si="63"/>
        <v/>
      </c>
      <c r="BQ60" s="69">
        <v>57</v>
      </c>
      <c r="BR60" s="69" t="e">
        <f t="shared" si="42"/>
        <v>#N/A</v>
      </c>
      <c r="BS60" s="69" t="str">
        <f t="shared" si="64"/>
        <v/>
      </c>
    </row>
    <row r="61" spans="1:71" s="69" customFormat="1" ht="15.95" hidden="1" customHeight="1">
      <c r="A61" s="69" t="e">
        <f>A60</f>
        <v>#N/A</v>
      </c>
      <c r="B61" s="70">
        <v>4</v>
      </c>
      <c r="C61" s="541"/>
      <c r="D61" s="537"/>
      <c r="E61" s="537"/>
      <c r="F61" s="70" t="str">
        <f>IF(H61="","",4)</f>
        <v/>
      </c>
      <c r="G61" s="72" t="str">
        <f t="shared" si="48"/>
        <v/>
      </c>
      <c r="H61" s="91"/>
      <c r="I61" s="72" t="str">
        <f t="shared" si="49"/>
        <v/>
      </c>
      <c r="J61" s="522"/>
      <c r="K61" s="523"/>
      <c r="L61" s="523"/>
      <c r="M61" s="523"/>
      <c r="N61" s="523"/>
      <c r="O61" s="524"/>
      <c r="P61" s="74">
        <f t="shared" si="50"/>
        <v>0</v>
      </c>
      <c r="Q61" s="74">
        <f t="shared" si="19"/>
        <v>0</v>
      </c>
      <c r="R61" s="74">
        <f t="shared" si="51"/>
        <v>0</v>
      </c>
      <c r="S61" s="74">
        <f t="shared" si="20"/>
        <v>0</v>
      </c>
      <c r="T61" s="74">
        <f t="shared" si="52"/>
        <v>0</v>
      </c>
      <c r="U61" s="272">
        <f t="shared" si="5"/>
        <v>0</v>
      </c>
      <c r="V61" s="69" t="str">
        <f t="shared" si="21"/>
        <v>000</v>
      </c>
      <c r="W61" s="69">
        <f t="shared" si="22"/>
        <v>0</v>
      </c>
      <c r="X61" s="69">
        <f t="shared" si="23"/>
        <v>0</v>
      </c>
      <c r="Y61" s="69" t="str">
        <f t="shared" si="24"/>
        <v/>
      </c>
      <c r="Z61" s="252" t="str">
        <f t="shared" si="25"/>
        <v/>
      </c>
      <c r="AA61" s="69" t="str">
        <f t="shared" si="26"/>
        <v>0</v>
      </c>
      <c r="AB61" s="252" t="str">
        <f t="shared" si="27"/>
        <v/>
      </c>
      <c r="AC61" s="69" t="str">
        <f t="shared" si="28"/>
        <v>0</v>
      </c>
      <c r="AD61" s="69" t="str">
        <f t="shared" si="29"/>
        <v/>
      </c>
      <c r="AE61" s="69" t="str">
        <f t="shared" si="6"/>
        <v>00</v>
      </c>
      <c r="AF61" s="69">
        <f t="shared" si="30"/>
        <v>0</v>
      </c>
      <c r="AH61" s="69">
        <v>10</v>
      </c>
      <c r="AI61" s="69" t="e">
        <f t="shared" si="68"/>
        <v>#N/A</v>
      </c>
      <c r="AJ61" s="69">
        <f t="shared" si="68"/>
        <v>0</v>
      </c>
      <c r="AK61" s="69">
        <v>4</v>
      </c>
      <c r="AL61" s="69" t="e">
        <f t="shared" si="53"/>
        <v>#N/A</v>
      </c>
      <c r="AM61" s="69" t="e">
        <f t="shared" si="32"/>
        <v>#N/A</v>
      </c>
      <c r="AN61" s="69" t="str">
        <f t="shared" si="54"/>
        <v/>
      </c>
      <c r="AO61" s="69">
        <v>4</v>
      </c>
      <c r="AP61" s="69">
        <v>58</v>
      </c>
      <c r="AQ61" s="69">
        <f t="shared" si="33"/>
        <v>62558</v>
      </c>
      <c r="AR61" s="69" t="str">
        <f t="shared" si="55"/>
        <v/>
      </c>
      <c r="AS61" s="69">
        <v>58</v>
      </c>
      <c r="AT61" s="69" t="e">
        <f t="shared" si="34"/>
        <v>#N/A</v>
      </c>
      <c r="AU61" s="69" t="str">
        <f t="shared" si="56"/>
        <v/>
      </c>
      <c r="AV61" s="69">
        <v>58</v>
      </c>
      <c r="AW61" s="69" t="e">
        <f t="shared" si="35"/>
        <v>#N/A</v>
      </c>
      <c r="AX61" s="69" t="str">
        <f t="shared" si="57"/>
        <v/>
      </c>
      <c r="AY61" s="69">
        <v>58</v>
      </c>
      <c r="AZ61" s="69" t="e">
        <f t="shared" si="36"/>
        <v>#N/A</v>
      </c>
      <c r="BA61" s="69" t="str">
        <f t="shared" si="58"/>
        <v/>
      </c>
      <c r="BB61" s="69">
        <v>58</v>
      </c>
      <c r="BC61" s="69" t="e">
        <f t="shared" si="37"/>
        <v>#N/A</v>
      </c>
      <c r="BD61" s="69" t="str">
        <f t="shared" si="59"/>
        <v/>
      </c>
      <c r="BE61" s="69">
        <v>58</v>
      </c>
      <c r="BF61" s="69" t="e">
        <f t="shared" si="38"/>
        <v>#N/A</v>
      </c>
      <c r="BG61" s="69" t="str">
        <f t="shared" si="60"/>
        <v/>
      </c>
      <c r="BH61" s="69">
        <v>58</v>
      </c>
      <c r="BI61" s="69" t="e">
        <f t="shared" si="39"/>
        <v>#N/A</v>
      </c>
      <c r="BJ61" s="69" t="str">
        <f t="shared" si="61"/>
        <v/>
      </c>
      <c r="BK61" s="69">
        <v>58</v>
      </c>
      <c r="BL61" s="69" t="e">
        <f t="shared" si="40"/>
        <v>#N/A</v>
      </c>
      <c r="BM61" s="69" t="str">
        <f t="shared" si="62"/>
        <v/>
      </c>
      <c r="BN61" s="69">
        <v>58</v>
      </c>
      <c r="BO61" s="69" t="e">
        <f t="shared" si="41"/>
        <v>#N/A</v>
      </c>
      <c r="BP61" s="69" t="str">
        <f t="shared" si="63"/>
        <v/>
      </c>
      <c r="BQ61" s="69">
        <v>58</v>
      </c>
      <c r="BR61" s="69" t="e">
        <f t="shared" si="42"/>
        <v>#N/A</v>
      </c>
      <c r="BS61" s="69" t="str">
        <f t="shared" si="64"/>
        <v/>
      </c>
    </row>
    <row r="62" spans="1:71" s="69" customFormat="1" ht="15.95" hidden="1" customHeight="1">
      <c r="A62" s="69" t="e">
        <f>A61</f>
        <v>#N/A</v>
      </c>
      <c r="B62" s="70">
        <v>5</v>
      </c>
      <c r="C62" s="541"/>
      <c r="D62" s="537"/>
      <c r="E62" s="537"/>
      <c r="F62" s="70" t="str">
        <f>IF(H62="","",5)</f>
        <v/>
      </c>
      <c r="G62" s="72" t="str">
        <f t="shared" si="48"/>
        <v/>
      </c>
      <c r="H62" s="91"/>
      <c r="I62" s="72" t="str">
        <f t="shared" si="49"/>
        <v/>
      </c>
      <c r="J62" s="522"/>
      <c r="K62" s="523"/>
      <c r="L62" s="523"/>
      <c r="M62" s="523"/>
      <c r="N62" s="523"/>
      <c r="O62" s="524"/>
      <c r="P62" s="74">
        <f t="shared" si="50"/>
        <v>0</v>
      </c>
      <c r="Q62" s="74">
        <f t="shared" si="19"/>
        <v>0</v>
      </c>
      <c r="R62" s="74">
        <f t="shared" si="51"/>
        <v>0</v>
      </c>
      <c r="S62" s="74">
        <f t="shared" si="20"/>
        <v>0</v>
      </c>
      <c r="T62" s="74">
        <f t="shared" si="52"/>
        <v>0</v>
      </c>
      <c r="U62" s="272">
        <f t="shared" si="5"/>
        <v>0</v>
      </c>
      <c r="V62" s="69" t="str">
        <f t="shared" si="21"/>
        <v>000</v>
      </c>
      <c r="W62" s="69">
        <f t="shared" si="22"/>
        <v>0</v>
      </c>
      <c r="X62" s="69">
        <f t="shared" si="23"/>
        <v>0</v>
      </c>
      <c r="Y62" s="69" t="str">
        <f t="shared" si="24"/>
        <v/>
      </c>
      <c r="Z62" s="252" t="str">
        <f t="shared" si="25"/>
        <v/>
      </c>
      <c r="AA62" s="69" t="str">
        <f t="shared" si="26"/>
        <v>0</v>
      </c>
      <c r="AB62" s="252" t="str">
        <f t="shared" si="27"/>
        <v/>
      </c>
      <c r="AC62" s="69" t="str">
        <f t="shared" si="28"/>
        <v>0</v>
      </c>
      <c r="AD62" s="69" t="str">
        <f t="shared" si="29"/>
        <v/>
      </c>
      <c r="AE62" s="69" t="str">
        <f t="shared" si="6"/>
        <v>00</v>
      </c>
      <c r="AF62" s="69">
        <f t="shared" si="30"/>
        <v>0</v>
      </c>
      <c r="AH62" s="69">
        <v>10</v>
      </c>
      <c r="AI62" s="69" t="e">
        <f t="shared" si="68"/>
        <v>#N/A</v>
      </c>
      <c r="AJ62" s="69">
        <f t="shared" si="68"/>
        <v>0</v>
      </c>
      <c r="AK62" s="69">
        <v>5</v>
      </c>
      <c r="AL62" s="69" t="e">
        <f t="shared" si="53"/>
        <v>#N/A</v>
      </c>
      <c r="AM62" s="69" t="e">
        <f t="shared" si="32"/>
        <v>#N/A</v>
      </c>
      <c r="AN62" s="69" t="str">
        <f t="shared" si="54"/>
        <v/>
      </c>
      <c r="AO62" s="69">
        <v>5</v>
      </c>
      <c r="AP62" s="69">
        <v>59</v>
      </c>
      <c r="AQ62" s="69">
        <f t="shared" si="33"/>
        <v>62559</v>
      </c>
      <c r="AR62" s="69" t="str">
        <f t="shared" si="55"/>
        <v/>
      </c>
      <c r="AS62" s="69">
        <v>59</v>
      </c>
      <c r="AT62" s="69" t="e">
        <f t="shared" si="34"/>
        <v>#N/A</v>
      </c>
      <c r="AU62" s="69" t="str">
        <f t="shared" si="56"/>
        <v/>
      </c>
      <c r="AV62" s="69">
        <v>59</v>
      </c>
      <c r="AW62" s="69" t="e">
        <f t="shared" si="35"/>
        <v>#N/A</v>
      </c>
      <c r="AX62" s="69" t="str">
        <f t="shared" si="57"/>
        <v/>
      </c>
      <c r="AY62" s="69">
        <v>59</v>
      </c>
      <c r="AZ62" s="69" t="e">
        <f t="shared" si="36"/>
        <v>#N/A</v>
      </c>
      <c r="BA62" s="69" t="str">
        <f t="shared" si="58"/>
        <v/>
      </c>
      <c r="BB62" s="69">
        <v>59</v>
      </c>
      <c r="BC62" s="69" t="e">
        <f t="shared" si="37"/>
        <v>#N/A</v>
      </c>
      <c r="BD62" s="69" t="str">
        <f t="shared" si="59"/>
        <v/>
      </c>
      <c r="BE62" s="69">
        <v>59</v>
      </c>
      <c r="BF62" s="69" t="e">
        <f t="shared" si="38"/>
        <v>#N/A</v>
      </c>
      <c r="BG62" s="69" t="str">
        <f t="shared" si="60"/>
        <v/>
      </c>
      <c r="BH62" s="69">
        <v>59</v>
      </c>
      <c r="BI62" s="69" t="e">
        <f t="shared" si="39"/>
        <v>#N/A</v>
      </c>
      <c r="BJ62" s="69" t="str">
        <f t="shared" si="61"/>
        <v/>
      </c>
      <c r="BK62" s="69">
        <v>59</v>
      </c>
      <c r="BL62" s="69" t="e">
        <f t="shared" si="40"/>
        <v>#N/A</v>
      </c>
      <c r="BM62" s="69" t="str">
        <f t="shared" si="62"/>
        <v/>
      </c>
      <c r="BN62" s="69">
        <v>59</v>
      </c>
      <c r="BO62" s="69" t="e">
        <f t="shared" si="41"/>
        <v>#N/A</v>
      </c>
      <c r="BP62" s="69" t="str">
        <f t="shared" si="63"/>
        <v/>
      </c>
      <c r="BQ62" s="69">
        <v>59</v>
      </c>
      <c r="BR62" s="69" t="e">
        <f t="shared" si="42"/>
        <v>#N/A</v>
      </c>
      <c r="BS62" s="69" t="str">
        <f t="shared" si="64"/>
        <v/>
      </c>
    </row>
    <row r="63" spans="1:71" s="69" customFormat="1" ht="18" hidden="1" customHeight="1" thickBot="1">
      <c r="A63" s="69" t="e">
        <f>A62</f>
        <v>#N/A</v>
      </c>
      <c r="B63" s="70">
        <v>6</v>
      </c>
      <c r="C63" s="542"/>
      <c r="D63" s="538"/>
      <c r="E63" s="538"/>
      <c r="F63" s="75" t="str">
        <f>IF(H63="","",6)</f>
        <v/>
      </c>
      <c r="G63" s="76" t="str">
        <f t="shared" si="48"/>
        <v/>
      </c>
      <c r="H63" s="92"/>
      <c r="I63" s="76" t="str">
        <f t="shared" si="49"/>
        <v/>
      </c>
      <c r="J63" s="525"/>
      <c r="K63" s="526"/>
      <c r="L63" s="526"/>
      <c r="M63" s="526"/>
      <c r="N63" s="526"/>
      <c r="O63" s="527"/>
      <c r="P63" s="74">
        <f t="shared" si="50"/>
        <v>0</v>
      </c>
      <c r="Q63" s="74">
        <f t="shared" si="19"/>
        <v>0</v>
      </c>
      <c r="R63" s="74">
        <f t="shared" si="51"/>
        <v>0</v>
      </c>
      <c r="S63" s="74">
        <f t="shared" si="20"/>
        <v>0</v>
      </c>
      <c r="T63" s="74">
        <f t="shared" si="52"/>
        <v>0</v>
      </c>
      <c r="U63" s="272">
        <f t="shared" si="5"/>
        <v>0</v>
      </c>
      <c r="V63" s="69" t="str">
        <f t="shared" si="21"/>
        <v>000</v>
      </c>
      <c r="W63" s="69">
        <f t="shared" si="22"/>
        <v>0</v>
      </c>
      <c r="X63" s="69">
        <f t="shared" si="23"/>
        <v>0</v>
      </c>
      <c r="Y63" s="69" t="str">
        <f t="shared" si="24"/>
        <v/>
      </c>
      <c r="Z63" s="252" t="str">
        <f t="shared" si="25"/>
        <v/>
      </c>
      <c r="AA63" s="69" t="str">
        <f t="shared" si="26"/>
        <v>0</v>
      </c>
      <c r="AB63" s="252" t="str">
        <f t="shared" si="27"/>
        <v/>
      </c>
      <c r="AC63" s="69" t="str">
        <f t="shared" si="28"/>
        <v>0</v>
      </c>
      <c r="AD63" s="69" t="str">
        <f t="shared" si="29"/>
        <v/>
      </c>
      <c r="AE63" s="69" t="str">
        <f t="shared" si="6"/>
        <v>00</v>
      </c>
      <c r="AF63" s="69">
        <f t="shared" si="30"/>
        <v>0</v>
      </c>
      <c r="AH63" s="69">
        <v>10</v>
      </c>
      <c r="AI63" s="69" t="e">
        <f t="shared" si="68"/>
        <v>#N/A</v>
      </c>
      <c r="AJ63" s="69">
        <f t="shared" si="68"/>
        <v>0</v>
      </c>
      <c r="AK63" s="69">
        <v>6</v>
      </c>
      <c r="AL63" s="69" t="e">
        <f t="shared" si="53"/>
        <v>#N/A</v>
      </c>
      <c r="AM63" s="69" t="e">
        <f t="shared" si="32"/>
        <v>#N/A</v>
      </c>
      <c r="AN63" s="69" t="str">
        <f t="shared" si="54"/>
        <v/>
      </c>
      <c r="AO63" s="69">
        <v>6</v>
      </c>
      <c r="AP63" s="69">
        <v>60</v>
      </c>
      <c r="AQ63" s="69">
        <f t="shared" si="33"/>
        <v>62560</v>
      </c>
      <c r="AR63" s="69" t="str">
        <f t="shared" si="55"/>
        <v/>
      </c>
      <c r="AS63" s="69">
        <v>60</v>
      </c>
      <c r="AT63" s="69" t="e">
        <f t="shared" si="34"/>
        <v>#N/A</v>
      </c>
      <c r="AU63" s="69" t="str">
        <f t="shared" si="56"/>
        <v/>
      </c>
      <c r="AV63" s="69">
        <v>60</v>
      </c>
      <c r="AW63" s="69" t="e">
        <f t="shared" si="35"/>
        <v>#N/A</v>
      </c>
      <c r="AX63" s="69" t="str">
        <f t="shared" si="57"/>
        <v/>
      </c>
      <c r="AY63" s="69">
        <v>60</v>
      </c>
      <c r="AZ63" s="69" t="e">
        <f t="shared" si="36"/>
        <v>#N/A</v>
      </c>
      <c r="BA63" s="69" t="str">
        <f t="shared" si="58"/>
        <v/>
      </c>
      <c r="BB63" s="69">
        <v>60</v>
      </c>
      <c r="BC63" s="69" t="e">
        <f t="shared" si="37"/>
        <v>#N/A</v>
      </c>
      <c r="BD63" s="69" t="str">
        <f t="shared" si="59"/>
        <v/>
      </c>
      <c r="BE63" s="69">
        <v>60</v>
      </c>
      <c r="BF63" s="69" t="e">
        <f t="shared" si="38"/>
        <v>#N/A</v>
      </c>
      <c r="BG63" s="69" t="str">
        <f t="shared" si="60"/>
        <v/>
      </c>
      <c r="BH63" s="69">
        <v>60</v>
      </c>
      <c r="BI63" s="69" t="e">
        <f t="shared" si="39"/>
        <v>#N/A</v>
      </c>
      <c r="BJ63" s="69" t="str">
        <f t="shared" si="61"/>
        <v/>
      </c>
      <c r="BK63" s="69">
        <v>60</v>
      </c>
      <c r="BL63" s="69" t="e">
        <f t="shared" si="40"/>
        <v>#N/A</v>
      </c>
      <c r="BM63" s="69" t="str">
        <f t="shared" si="62"/>
        <v/>
      </c>
      <c r="BN63" s="69">
        <v>60</v>
      </c>
      <c r="BO63" s="69" t="e">
        <f t="shared" si="41"/>
        <v>#N/A</v>
      </c>
      <c r="BP63" s="69" t="str">
        <f t="shared" si="63"/>
        <v/>
      </c>
      <c r="BQ63" s="69">
        <v>60</v>
      </c>
      <c r="BR63" s="69" t="e">
        <f t="shared" si="42"/>
        <v>#N/A</v>
      </c>
      <c r="BS63" s="69" t="str">
        <f t="shared" si="64"/>
        <v/>
      </c>
    </row>
    <row r="64" spans="1:71" s="69" customFormat="1" hidden="1">
      <c r="B64" s="74"/>
      <c r="D64" s="77">
        <f>COUNTA(D4:D63)</f>
        <v>1</v>
      </c>
      <c r="E64" s="77"/>
      <c r="F64" s="74"/>
      <c r="G64" s="78"/>
      <c r="H64" s="78"/>
      <c r="I64" s="78"/>
      <c r="J64" s="79"/>
      <c r="K64" s="80"/>
      <c r="L64" s="79"/>
      <c r="M64" s="80"/>
      <c r="N64" s="79"/>
      <c r="O64" s="80"/>
      <c r="P64" s="74"/>
      <c r="Q64" s="74"/>
      <c r="R64" s="74"/>
      <c r="S64" s="74"/>
      <c r="U64" s="271"/>
      <c r="Z64" s="252" t="str">
        <f t="shared" si="25"/>
        <v/>
      </c>
      <c r="AB64" s="252" t="str">
        <f t="shared" si="27"/>
        <v/>
      </c>
    </row>
    <row r="65" spans="26:28">
      <c r="Z65" s="252"/>
      <c r="AB65" s="252"/>
    </row>
  </sheetData>
  <sheetProtection sheet="1" selectLockedCells="1"/>
  <mergeCells count="49">
    <mergeCell ref="C2:C3"/>
    <mergeCell ref="C46:C51"/>
    <mergeCell ref="C52:C57"/>
    <mergeCell ref="C1:D1"/>
    <mergeCell ref="C4:C9"/>
    <mergeCell ref="C10:C15"/>
    <mergeCell ref="C16:C21"/>
    <mergeCell ref="D11:D15"/>
    <mergeCell ref="D17:D21"/>
    <mergeCell ref="C58:C63"/>
    <mergeCell ref="C22:C27"/>
    <mergeCell ref="D35:D39"/>
    <mergeCell ref="C28:C33"/>
    <mergeCell ref="C34:C39"/>
    <mergeCell ref="D29:D33"/>
    <mergeCell ref="D23:D27"/>
    <mergeCell ref="D41:D45"/>
    <mergeCell ref="C40:C45"/>
    <mergeCell ref="E29:E33"/>
    <mergeCell ref="J29:O33"/>
    <mergeCell ref="E35:E39"/>
    <mergeCell ref="J35:O39"/>
    <mergeCell ref="D59:D63"/>
    <mergeCell ref="E59:E63"/>
    <mergeCell ref="J59:O63"/>
    <mergeCell ref="D47:D51"/>
    <mergeCell ref="E47:E51"/>
    <mergeCell ref="J47:O51"/>
    <mergeCell ref="D53:D57"/>
    <mergeCell ref="E53:E57"/>
    <mergeCell ref="J53:O57"/>
    <mergeCell ref="E41:E45"/>
    <mergeCell ref="J41:O45"/>
    <mergeCell ref="E11:E15"/>
    <mergeCell ref="J11:O15"/>
    <mergeCell ref="E17:E21"/>
    <mergeCell ref="J17:O21"/>
    <mergeCell ref="E23:E27"/>
    <mergeCell ref="J23:O27"/>
    <mergeCell ref="E1:F1"/>
    <mergeCell ref="J2:O2"/>
    <mergeCell ref="K3:O3"/>
    <mergeCell ref="D5:D9"/>
    <mergeCell ref="E5:E9"/>
    <mergeCell ref="J5:O9"/>
    <mergeCell ref="D2:D3"/>
    <mergeCell ref="E2:E3"/>
    <mergeCell ref="F2:F3"/>
    <mergeCell ref="G2:I2"/>
  </mergeCells>
  <phoneticPr fontId="4"/>
  <conditionalFormatting sqref="E1:F1">
    <cfRule type="containsBlanks" dxfId="31" priority="1">
      <formula>LEN(TRIM(E1))=0</formula>
    </cfRule>
  </conditionalFormatting>
  <conditionalFormatting sqref="G4:G63">
    <cfRule type="cellIs" dxfId="30" priority="32" operator="greaterThan">
      <formula>10000</formula>
    </cfRule>
  </conditionalFormatting>
  <conditionalFormatting sqref="K4">
    <cfRule type="expression" dxfId="29" priority="28">
      <formula>$D4=""</formula>
    </cfRule>
  </conditionalFormatting>
  <conditionalFormatting sqref="K10">
    <cfRule type="expression" dxfId="28" priority="25">
      <formula>$D10=""</formula>
    </cfRule>
  </conditionalFormatting>
  <conditionalFormatting sqref="K16">
    <cfRule type="expression" dxfId="27" priority="22">
      <formula>$D16=""</formula>
    </cfRule>
  </conditionalFormatting>
  <conditionalFormatting sqref="K22">
    <cfRule type="expression" dxfId="26" priority="19">
      <formula>$D22=""</formula>
    </cfRule>
  </conditionalFormatting>
  <conditionalFormatting sqref="K28">
    <cfRule type="expression" dxfId="25" priority="16">
      <formula>$D28=""</formula>
    </cfRule>
  </conditionalFormatting>
  <conditionalFormatting sqref="K34">
    <cfRule type="expression" dxfId="24" priority="13">
      <formula>$D34=""</formula>
    </cfRule>
  </conditionalFormatting>
  <conditionalFormatting sqref="K40">
    <cfRule type="expression" dxfId="23" priority="10">
      <formula>$D40=""</formula>
    </cfRule>
  </conditionalFormatting>
  <conditionalFormatting sqref="K46">
    <cfRule type="expression" dxfId="22" priority="7">
      <formula>$D46=""</formula>
    </cfRule>
  </conditionalFormatting>
  <conditionalFormatting sqref="K52">
    <cfRule type="expression" dxfId="21" priority="4">
      <formula>$D52=""</formula>
    </cfRule>
  </conditionalFormatting>
  <conditionalFormatting sqref="K58">
    <cfRule type="expression" dxfId="20" priority="31">
      <formula>$D58=""</formula>
    </cfRule>
  </conditionalFormatting>
  <conditionalFormatting sqref="M4">
    <cfRule type="expression" dxfId="19" priority="27">
      <formula>$D4=""</formula>
    </cfRule>
  </conditionalFormatting>
  <conditionalFormatting sqref="M10">
    <cfRule type="expression" dxfId="18" priority="24">
      <formula>$D10=""</formula>
    </cfRule>
  </conditionalFormatting>
  <conditionalFormatting sqref="M16">
    <cfRule type="expression" dxfId="17" priority="21">
      <formula>$D16=""</formula>
    </cfRule>
  </conditionalFormatting>
  <conditionalFormatting sqref="M22">
    <cfRule type="expression" dxfId="16" priority="18">
      <formula>$D22=""</formula>
    </cfRule>
  </conditionalFormatting>
  <conditionalFormatting sqref="M28">
    <cfRule type="expression" dxfId="15" priority="15">
      <formula>$D28=""</formula>
    </cfRule>
  </conditionalFormatting>
  <conditionalFormatting sqref="M34">
    <cfRule type="expression" dxfId="14" priority="12">
      <formula>$D34=""</formula>
    </cfRule>
  </conditionalFormatting>
  <conditionalFormatting sqref="M40">
    <cfRule type="expression" dxfId="13" priority="9">
      <formula>$D40=""</formula>
    </cfRule>
  </conditionalFormatting>
  <conditionalFormatting sqref="M46">
    <cfRule type="expression" dxfId="12" priority="6">
      <formula>$D46=""</formula>
    </cfRule>
  </conditionalFormatting>
  <conditionalFormatting sqref="M52">
    <cfRule type="expression" dxfId="11" priority="3">
      <formula>$D52=""</formula>
    </cfRule>
  </conditionalFormatting>
  <conditionalFormatting sqref="M58">
    <cfRule type="expression" dxfId="10" priority="30">
      <formula>$D58=""</formula>
    </cfRule>
  </conditionalFormatting>
  <conditionalFormatting sqref="O4">
    <cfRule type="expression" dxfId="9" priority="26">
      <formula>$D4=""</formula>
    </cfRule>
  </conditionalFormatting>
  <conditionalFormatting sqref="O10">
    <cfRule type="expression" dxfId="8" priority="23">
      <formula>$D10=""</formula>
    </cfRule>
  </conditionalFormatting>
  <conditionalFormatting sqref="O16">
    <cfRule type="expression" dxfId="7" priority="20">
      <formula>$D16=""</formula>
    </cfRule>
  </conditionalFormatting>
  <conditionalFormatting sqref="O22">
    <cfRule type="expression" dxfId="6" priority="17">
      <formula>$D22=""</formula>
    </cfRule>
  </conditionalFormatting>
  <conditionalFormatting sqref="O28">
    <cfRule type="expression" dxfId="5" priority="14">
      <formula>$D28=""</formula>
    </cfRule>
  </conditionalFormatting>
  <conditionalFormatting sqref="O34">
    <cfRule type="expression" dxfId="4" priority="11">
      <formula>$D34=""</formula>
    </cfRule>
  </conditionalFormatting>
  <conditionalFormatting sqref="O40">
    <cfRule type="expression" dxfId="3" priority="8">
      <formula>$D40=""</formula>
    </cfRule>
  </conditionalFormatting>
  <conditionalFormatting sqref="O46">
    <cfRule type="expression" dxfId="2" priority="5">
      <formula>$D46=""</formula>
    </cfRule>
  </conditionalFormatting>
  <conditionalFormatting sqref="O52">
    <cfRule type="expression" dxfId="1" priority="2">
      <formula>$D52=""</formula>
    </cfRule>
  </conditionalFormatting>
  <conditionalFormatting sqref="O58">
    <cfRule type="expression" dxfId="0" priority="29">
      <formula>$D58=""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競技設定!$Q$2:$Q$53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K401"/>
  <sheetViews>
    <sheetView workbookViewId="0"/>
  </sheetViews>
  <sheetFormatPr defaultColWidth="12.625" defaultRowHeight="14.25"/>
  <cols>
    <col min="1" max="1" width="7.625" style="16" customWidth="1"/>
    <col min="2" max="2" width="8.75" style="16" customWidth="1"/>
    <col min="3" max="5" width="5.375" style="16" customWidth="1"/>
    <col min="6" max="9" width="12.625" style="16" customWidth="1"/>
    <col min="10" max="36" width="4.5" style="16" customWidth="1"/>
    <col min="37" max="16384" width="12.625" style="16"/>
  </cols>
  <sheetData>
    <row r="1" spans="1:37">
      <c r="A1" s="16" t="s">
        <v>15</v>
      </c>
      <c r="B1" s="16" t="s">
        <v>16</v>
      </c>
      <c r="C1" s="16" t="s">
        <v>17</v>
      </c>
      <c r="D1" s="16" t="s">
        <v>12</v>
      </c>
      <c r="E1" s="16" t="s">
        <v>18</v>
      </c>
      <c r="F1" s="16" t="s">
        <v>19</v>
      </c>
      <c r="G1" s="16" t="s">
        <v>20</v>
      </c>
      <c r="H1" s="16" t="s">
        <v>21</v>
      </c>
      <c r="I1" s="16" t="s">
        <v>329</v>
      </c>
      <c r="J1" s="16" t="s">
        <v>330</v>
      </c>
      <c r="K1" s="16" t="s">
        <v>22</v>
      </c>
      <c r="L1" s="16" t="s">
        <v>23</v>
      </c>
      <c r="M1" s="16" t="s">
        <v>24</v>
      </c>
      <c r="N1" s="16" t="s">
        <v>25</v>
      </c>
      <c r="O1" s="16" t="s">
        <v>26</v>
      </c>
      <c r="P1" s="16" t="s">
        <v>27</v>
      </c>
      <c r="Q1" s="16" t="s">
        <v>28</v>
      </c>
      <c r="R1" s="16" t="s">
        <v>29</v>
      </c>
      <c r="S1" s="16" t="s">
        <v>30</v>
      </c>
      <c r="T1" s="16" t="s">
        <v>31</v>
      </c>
      <c r="U1" s="16" t="s">
        <v>32</v>
      </c>
      <c r="V1" s="16" t="s">
        <v>33</v>
      </c>
      <c r="W1" s="16" t="s">
        <v>34</v>
      </c>
      <c r="X1" s="16" t="s">
        <v>35</v>
      </c>
      <c r="Y1" s="16" t="s">
        <v>36</v>
      </c>
      <c r="Z1" s="16" t="s">
        <v>37</v>
      </c>
      <c r="AA1" s="16" t="s">
        <v>38</v>
      </c>
      <c r="AB1" s="16" t="s">
        <v>39</v>
      </c>
      <c r="AC1" s="16" t="s">
        <v>40</v>
      </c>
      <c r="AD1" s="16" t="s">
        <v>41</v>
      </c>
      <c r="AE1" s="16" t="s">
        <v>42</v>
      </c>
      <c r="AF1" s="16" t="s">
        <v>43</v>
      </c>
      <c r="AG1" s="16" t="s">
        <v>44</v>
      </c>
      <c r="AH1" s="16" t="s">
        <v>45</v>
      </c>
      <c r="AI1" s="16" t="s">
        <v>46</v>
      </c>
      <c r="AJ1" s="16" t="s">
        <v>47</v>
      </c>
    </row>
    <row r="2" spans="1:37">
      <c r="A2" s="96">
        <f>IF(csv!AJ2&lt;=csv!A$401,csv!AO2,"")</f>
        <v>1456</v>
      </c>
      <c r="B2" s="96">
        <f>IF($A2="","",IF(VLOOKUP(csv!A2,範囲CSV,2,FALSE)="","",VLOOKUP(csv!A2,範囲CSV,2,FALSE)))</f>
        <v>204</v>
      </c>
      <c r="C2" s="96" t="str">
        <f>IF($A2="","",IF(VLOOKUP(csv!$AJ2,範囲CSV,3,FALSE)="","",VLOOKUP(csv!$AJ2,範囲CSV,3,FALSE)))</f>
        <v/>
      </c>
      <c r="D2" s="96" t="str">
        <f>IF($A2="","",IF(VLOOKUP(csv!$AJ2,範囲CSV,4,FALSE)="","",VLOOKUP(csv!$AJ2,範囲CSV,4,FALSE)))</f>
        <v/>
      </c>
      <c r="E2" s="96">
        <f>IF($A2="","",IF(VLOOKUP(csv!$AJ2,範囲CSV,5,FALSE)="","",IF(VLOOKUP(csv!$AJ2,範囲CSV,5,FALSE)&gt;10000,"",VLOOKUP(csv!$AJ2,範囲CSV,5,FALSE))))</f>
        <v>1456</v>
      </c>
      <c r="F2" s="96" t="str">
        <f>IF($A2="","",IF(VLOOKUP(csv!$AJ2,範囲CSV,6,FALSE)="","",VLOOKUP(csv!$AJ2,範囲CSV,6,FALSE)))</f>
        <v>岩渕　光司</v>
      </c>
      <c r="G2" s="96" t="str">
        <f>IF(A2="","",IF(VLOOKUP(csv!$AJ2,範囲CSV,7,FALSE)="","",VLOOKUP(csv!$AJ2,範囲CSV,7,FALSE)))</f>
        <v>ｲﾜﾌﾞﾁ ﾐﾂｼﾞ</v>
      </c>
      <c r="H2" s="96" t="str">
        <f>IF($A2="","",IF(VLOOKUP(csv!$AJ2,範囲CSV,8,FALSE)="","",VLOOKUP(csv!$AJ2,範囲CSV,8,FALSE)))</f>
        <v>岩渕　光司</v>
      </c>
      <c r="I2" s="96"/>
      <c r="J2" s="96"/>
      <c r="K2" s="96">
        <f>IF(A2="","",IF(VLOOKUP(csv!$AJ2,範囲CSV,9,FALSE)="","",VLOOKUP(csv!$AJ2,範囲CSV,9,FALSE)))</f>
        <v>1</v>
      </c>
      <c r="L2" s="96">
        <f>IF($A2="","",IF(VLOOKUP(csv!$AJ2,範囲CSV,10,FALSE)="","",VLOOKUP(csv!$AJ2,範囲CSV,10,FALSE)))</f>
        <v>6</v>
      </c>
      <c r="M2" s="96" t="str">
        <f t="shared" ref="M2:M65" si="0">IF($A2="","",IF(VLOOKUP($A2,生年,20,FALSE)="","",VLOOKUP($A2,生年,21,FALSE)))</f>
        <v/>
      </c>
      <c r="N2" s="96" t="str">
        <f t="shared" ref="N2:N65" si="1">IF($A2="","",IF(VLOOKUP($A2,生年,21,FALSE)="","",VLOOKUP($A2,生年,22,FALSE)))</f>
        <v/>
      </c>
      <c r="O2" s="96" t="str">
        <f>IF($A2="","",IF(VLOOKUP(csv!$AJ2,範囲CSV,13,FALSE)="","",VLOOKUP(csv!$AJ2,範囲CSV,13,FALSE)))</f>
        <v/>
      </c>
      <c r="P2" s="96" t="str">
        <f>IF($A2="","",IF(VLOOKUP(csv!$AJ2,範囲CSV,14,FALSE)="","",VLOOKUP(csv!$AJ2,範囲CSV,14,FALSE)))</f>
        <v/>
      </c>
      <c r="Q2" s="96">
        <f>IF($A2="","",IF(VLOOKUP(csv!$AJ2,範囲CSV,15,FALSE)="","",VLOOKUP(csv!$AJ2,範囲CSV,15,FALSE)))</f>
        <v>507</v>
      </c>
      <c r="R2" s="96" t="str">
        <f>IF($A2="","",IF(VLOOKUP(csv!$AJ2,範囲CSV,16,FALSE)="","",VLOOKUP(csv!$AJ2,範囲CSV,16,FALSE)))</f>
        <v>2m54</v>
      </c>
      <c r="S2" s="96">
        <f>IF($A2="","",IF(VLOOKUP(csv!$AJ2,範囲CSV,17,FALSE)="","",VLOOKUP(csv!$AJ2,範囲CSV,17,FALSE)))</f>
        <v>0</v>
      </c>
      <c r="T2" s="96">
        <f>IF($A2="","",IF(VLOOKUP(csv!$AJ2,範囲CSV,18,FALSE)="","",VLOOKUP(csv!$AJ2,範囲CSV,18,FALSE)))</f>
        <v>2</v>
      </c>
      <c r="U2" s="96" t="str">
        <f>IF($A2="","",IF(VLOOKUP(csv!$AJ2,範囲CSV,19,FALSE)="","",VLOOKUP(csv!$AJ2,範囲CSV,19,FALSE)))</f>
        <v/>
      </c>
      <c r="V2" s="96">
        <f>IF($A2="","",IF(VLOOKUP(csv!$AJ2,範囲CSV,20,FALSE)="","",VLOOKUP(csv!$AJ2,範囲CSV,20,FALSE)))</f>
        <v>0</v>
      </c>
      <c r="W2" s="96">
        <f>IF($A2="","",IF(VLOOKUP(csv!$AJ2,範囲CSV,21,FALSE)="","",VLOOKUP(csv!$AJ2,範囲CSV,21,FALSE)))</f>
        <v>0</v>
      </c>
      <c r="X2" s="96">
        <f>IF($A2="","",IF(VLOOKUP(csv!$AJ2,範囲CSV,22,FALSE)="","",VLOOKUP(csv!$AJ2,範囲CSV,22,FALSE)))</f>
        <v>0</v>
      </c>
      <c r="Y2" s="96" t="str">
        <f>IF($A2="","",IF(VLOOKUP(csv!$AJ2,範囲CSV,23,FALSE)="","",VLOOKUP(csv!$AJ2,範囲CSV,23,FALSE)))</f>
        <v/>
      </c>
      <c r="Z2" s="96">
        <f>IF($A2="","",IF(VLOOKUP(csv!$AJ2,範囲CSV,24,FALSE)="","",VLOOKUP(csv!$AJ2,範囲CSV,24,FALSE)))</f>
        <v>0</v>
      </c>
      <c r="AA2" s="96">
        <f>IF($A2="","",IF(VLOOKUP(csv!$AJ2,範囲CSV,25,FALSE)="","",VLOOKUP(csv!$AJ2,範囲CSV,25,FALSE)))</f>
        <v>0</v>
      </c>
      <c r="AB2" s="96">
        <f>IF($A2="","",IF(VLOOKUP(csv!$AJ2,範囲CSV,26,FALSE)="","",VLOOKUP(csv!$AJ2,範囲CSV,26,FALSE)))</f>
        <v>0</v>
      </c>
      <c r="AC2" s="96" t="str">
        <f>IF($A2="","",IF(VLOOKUP(csv!$AJ2,範囲CSV,27,FALSE)="","",VLOOKUP(csv!$AJ2,範囲CSV,27,FALSE)))</f>
        <v/>
      </c>
      <c r="AD2" s="96">
        <f>IF($A2="","",IF(VLOOKUP(csv!$AJ2,範囲CSV,28,FALSE)="","",VLOOKUP(csv!$AJ2,範囲CSV,28,FALSE)))</f>
        <v>0</v>
      </c>
      <c r="AE2" s="96">
        <f>IF($A2="","",IF(VLOOKUP(csv!$AJ2,範囲CSV,29,FALSE)="","",VLOOKUP(csv!$AJ2,範囲CSV,29,FALSE)))</f>
        <v>0</v>
      </c>
      <c r="AF2" s="96">
        <f>IF($A2="","",IF(VLOOKUP(csv!$AJ2,範囲CSV,30,FALSE)="","",VLOOKUP(csv!$AJ2,範囲CSV,30,FALSE)))</f>
        <v>0</v>
      </c>
      <c r="AG2" s="96" t="str">
        <f>IF($A2="","",IF(VLOOKUP(csv!$AJ2,範囲CSV,31,FALSE)="","",VLOOKUP(csv!$AJ2,範囲CSV,31,FALSE)))</f>
        <v/>
      </c>
      <c r="AH2" s="96">
        <f>IF($A2="","",IF(VLOOKUP(csv!$AJ2,範囲CSV,32,FALSE)="","",VLOOKUP(csv!$AJ2,範囲CSV,32,FALSE)))</f>
        <v>0</v>
      </c>
      <c r="AI2" s="96">
        <f>IF($A2="","",IF(VLOOKUP(csv!$AJ2,範囲CSV,33,FALSE)="","",VLOOKUP(csv!$AJ2,範囲CSV,33,FALSE)))</f>
        <v>0</v>
      </c>
      <c r="AJ2" s="96">
        <f>IF($A2="","",IF(VLOOKUP(csv!$AJ2,範囲CSV,34,FALSE)="","",VLOOKUP(csv!$AJ2,範囲CSV,34,FALSE)))</f>
        <v>0</v>
      </c>
      <c r="AK2" s="96"/>
    </row>
    <row r="3" spans="1:37">
      <c r="A3" s="96">
        <f>IF(csv!AJ3&lt;=csv!A$401,csv!AO3,"")</f>
        <v>1457</v>
      </c>
      <c r="B3" s="96">
        <f>IF($A3="","",IF(VLOOKUP(csv!A3,範囲CSV,2,FALSE)="","",VLOOKUP(csv!A3,範囲CSV,2,FALSE)))</f>
        <v>204</v>
      </c>
      <c r="C3" s="96" t="str">
        <f>IF($A3="","",IF(VLOOKUP(csv!$AJ3,範囲CSV,3,FALSE)="","",VLOOKUP(csv!$AJ3,範囲CSV,3,FALSE)))</f>
        <v/>
      </c>
      <c r="D3" s="96" t="str">
        <f>IF($A3="","",IF(VLOOKUP(csv!$AJ3,範囲CSV,4,FALSE)="","",VLOOKUP(csv!$AJ3,範囲CSV,4,FALSE)))</f>
        <v/>
      </c>
      <c r="E3" s="96">
        <f>IF($A3="","",IF(VLOOKUP(csv!$AJ3,範囲CSV,5,FALSE)="","",IF(VLOOKUP(csv!$AJ3,範囲CSV,5,FALSE)&gt;10000,"",VLOOKUP(csv!$AJ3,範囲CSV,5,FALSE))))</f>
        <v>1457</v>
      </c>
      <c r="F3" s="96" t="str">
        <f>IF($A3="","",IF(VLOOKUP(csv!$AJ3,範囲CSV,6,FALSE)="","",VLOOKUP(csv!$AJ3,範囲CSV,6,FALSE)))</f>
        <v>岩渕　文沙</v>
      </c>
      <c r="G3" s="96" t="str">
        <f>IF(A3="","",IF(VLOOKUP(csv!$AJ3,範囲CSV,7,FALSE)="","",VLOOKUP(csv!$AJ3,範囲CSV,7,FALSE)))</f>
        <v>ｲﾜﾌﾞﾁ ﾌｻ</v>
      </c>
      <c r="H3" s="96" t="str">
        <f>IF($A3="","",IF(VLOOKUP(csv!$AJ3,範囲CSV,8,FALSE)="","",VLOOKUP(csv!$AJ3,範囲CSV,8,FALSE)))</f>
        <v>岩渕　文沙</v>
      </c>
      <c r="I3" s="96"/>
      <c r="J3" s="96"/>
      <c r="K3" s="96">
        <f>IF(A3="","",IF(VLOOKUP(csv!$AJ3,範囲CSV,9,FALSE)="","",VLOOKUP(csv!$AJ3,範囲CSV,9,FALSE)))</f>
        <v>2</v>
      </c>
      <c r="L3" s="96">
        <f>IF($A3="","",IF(VLOOKUP(csv!$AJ3,範囲CSV,10,FALSE)="","",VLOOKUP(csv!$AJ3,範囲CSV,10,FALSE)))</f>
        <v>5</v>
      </c>
      <c r="M3" s="96" t="str">
        <f t="shared" si="0"/>
        <v/>
      </c>
      <c r="N3" s="96" t="str">
        <f t="shared" si="1"/>
        <v/>
      </c>
      <c r="O3" s="96" t="str">
        <f>IF($A3="","",IF(VLOOKUP(csv!$AJ3,範囲CSV,13,FALSE)="","",VLOOKUP(csv!$AJ3,範囲CSV,13,FALSE)))</f>
        <v/>
      </c>
      <c r="P3" s="96" t="str">
        <f>IF($A3="","",IF(VLOOKUP(csv!$AJ3,範囲CSV,14,FALSE)="","",VLOOKUP(csv!$AJ3,範囲CSV,14,FALSE)))</f>
        <v/>
      </c>
      <c r="Q3" s="96">
        <f>IF($A3="","",IF(VLOOKUP(csv!$AJ3,範囲CSV,15,FALSE)="","",VLOOKUP(csv!$AJ3,範囲CSV,15,FALSE)))</f>
        <v>625</v>
      </c>
      <c r="R3" s="96">
        <f>IF($A3="","",IF(VLOOKUP(csv!$AJ3,範囲CSV,16,FALSE)="","",VLOOKUP(csv!$AJ3,範囲CSV,16,FALSE)))</f>
        <v>57.89</v>
      </c>
      <c r="S3" s="96">
        <f>IF($A3="","",IF(VLOOKUP(csv!$AJ3,範囲CSV,17,FALSE)="","",VLOOKUP(csv!$AJ3,範囲CSV,17,FALSE)))</f>
        <v>0</v>
      </c>
      <c r="T3" s="96">
        <f>IF($A3="","",IF(VLOOKUP(csv!$AJ3,範囲CSV,18,FALSE)="","",VLOOKUP(csv!$AJ3,範囲CSV,18,FALSE)))</f>
        <v>2</v>
      </c>
      <c r="U3" s="96" t="str">
        <f>IF($A3="","",IF(VLOOKUP(csv!$AJ3,範囲CSV,19,FALSE)="","",VLOOKUP(csv!$AJ3,範囲CSV,19,FALSE)))</f>
        <v/>
      </c>
      <c r="V3" s="96">
        <f>IF($A3="","",IF(VLOOKUP(csv!$AJ3,範囲CSV,20,FALSE)="","",VLOOKUP(csv!$AJ3,範囲CSV,20,FALSE)))</f>
        <v>0</v>
      </c>
      <c r="W3" s="96">
        <f>IF($A3="","",IF(VLOOKUP(csv!$AJ3,範囲CSV,21,FALSE)="","",VLOOKUP(csv!$AJ3,範囲CSV,21,FALSE)))</f>
        <v>0</v>
      </c>
      <c r="X3" s="96">
        <f>IF($A3="","",IF(VLOOKUP(csv!$AJ3,範囲CSV,22,FALSE)="","",VLOOKUP(csv!$AJ3,範囲CSV,22,FALSE)))</f>
        <v>0</v>
      </c>
      <c r="Y3" s="96" t="str">
        <f>IF($A3="","",IF(VLOOKUP(csv!$AJ3,範囲CSV,23,FALSE)="","",VLOOKUP(csv!$AJ3,範囲CSV,23,FALSE)))</f>
        <v/>
      </c>
      <c r="Z3" s="96">
        <f>IF($A3="","",IF(VLOOKUP(csv!$AJ3,範囲CSV,24,FALSE)="","",VLOOKUP(csv!$AJ3,範囲CSV,24,FALSE)))</f>
        <v>0</v>
      </c>
      <c r="AA3" s="96">
        <f>IF($A3="","",IF(VLOOKUP(csv!$AJ3,範囲CSV,25,FALSE)="","",VLOOKUP(csv!$AJ3,範囲CSV,25,FALSE)))</f>
        <v>0</v>
      </c>
      <c r="AB3" s="96">
        <f>IF($A3="","",IF(VLOOKUP(csv!$AJ3,範囲CSV,26,FALSE)="","",VLOOKUP(csv!$AJ3,範囲CSV,26,FALSE)))</f>
        <v>0</v>
      </c>
      <c r="AC3" s="96" t="str">
        <f>IF($A3="","",IF(VLOOKUP(csv!$AJ3,範囲CSV,27,FALSE)="","",VLOOKUP(csv!$AJ3,範囲CSV,27,FALSE)))</f>
        <v/>
      </c>
      <c r="AD3" s="96">
        <f>IF($A3="","",IF(VLOOKUP(csv!$AJ3,範囲CSV,28,FALSE)="","",VLOOKUP(csv!$AJ3,範囲CSV,28,FALSE)))</f>
        <v>0</v>
      </c>
      <c r="AE3" s="96">
        <f>IF($A3="","",IF(VLOOKUP(csv!$AJ3,範囲CSV,29,FALSE)="","",VLOOKUP(csv!$AJ3,範囲CSV,29,FALSE)))</f>
        <v>0</v>
      </c>
      <c r="AF3" s="96">
        <f>IF($A3="","",IF(VLOOKUP(csv!$AJ3,範囲CSV,30,FALSE)="","",VLOOKUP(csv!$AJ3,範囲CSV,30,FALSE)))</f>
        <v>0</v>
      </c>
      <c r="AG3" s="96" t="str">
        <f>IF($A3="","",IF(VLOOKUP(csv!$AJ3,範囲CSV,31,FALSE)="","",VLOOKUP(csv!$AJ3,範囲CSV,31,FALSE)))</f>
        <v/>
      </c>
      <c r="AH3" s="96">
        <f>IF($A3="","",IF(VLOOKUP(csv!$AJ3,範囲CSV,32,FALSE)="","",VLOOKUP(csv!$AJ3,範囲CSV,32,FALSE)))</f>
        <v>0</v>
      </c>
      <c r="AI3" s="96">
        <f>IF($A3="","",IF(VLOOKUP(csv!$AJ3,範囲CSV,33,FALSE)="","",VLOOKUP(csv!$AJ3,範囲CSV,33,FALSE)))</f>
        <v>0</v>
      </c>
      <c r="AJ3" s="96">
        <f>IF($A3="","",IF(VLOOKUP(csv!$AJ3,範囲CSV,34,FALSE)="","",VLOOKUP(csv!$AJ3,範囲CSV,34,FALSE)))</f>
        <v>0</v>
      </c>
      <c r="AK3" s="96"/>
    </row>
    <row r="4" spans="1:37">
      <c r="A4" s="96" t="str">
        <f>IF(csv!AJ4&lt;=csv!A$401,csv!AO4,"")</f>
        <v/>
      </c>
      <c r="B4" s="96" t="str">
        <f>IF($A4="","",IF(VLOOKUP(csv!A4,範囲CSV,2,FALSE)="","",VLOOKUP(csv!A4,範囲CSV,2,FALSE)))</f>
        <v/>
      </c>
      <c r="C4" s="96" t="str">
        <f>IF($A4="","",IF(VLOOKUP(csv!$AJ4,範囲CSV,3,FALSE)="","",VLOOKUP(csv!$AJ4,範囲CSV,3,FALSE)))</f>
        <v/>
      </c>
      <c r="D4" s="96" t="str">
        <f>IF($A4="","",IF(VLOOKUP(csv!$AJ4,範囲CSV,4,FALSE)="","",VLOOKUP(csv!$AJ4,範囲CSV,4,FALSE)))</f>
        <v/>
      </c>
      <c r="E4" s="96" t="str">
        <f>IF($A4="","",IF(VLOOKUP(csv!$AJ4,範囲CSV,5,FALSE)="","",IF(VLOOKUP(csv!$AJ4,範囲CSV,5,FALSE)&gt;10000,"",VLOOKUP(csv!$AJ4,範囲CSV,5,FALSE))))</f>
        <v/>
      </c>
      <c r="F4" s="96" t="str">
        <f>IF($A4="","",IF(VLOOKUP(csv!$AJ4,範囲CSV,6,FALSE)="","",VLOOKUP(csv!$AJ4,範囲CSV,6,FALSE)))</f>
        <v/>
      </c>
      <c r="G4" s="96" t="str">
        <f>IF(A4="","",IF(VLOOKUP(csv!$AJ4,範囲CSV,7,FALSE)="","",VLOOKUP(csv!$AJ4,範囲CSV,7,FALSE)))</f>
        <v/>
      </c>
      <c r="H4" s="96" t="str">
        <f>IF($A4="","",IF(VLOOKUP(csv!$AJ4,範囲CSV,8,FALSE)="","",VLOOKUP(csv!$AJ4,範囲CSV,8,FALSE)))</f>
        <v/>
      </c>
      <c r="I4" s="96"/>
      <c r="J4" s="96"/>
      <c r="K4" s="96" t="str">
        <f>IF(A4="","",IF(VLOOKUP(csv!$AJ4,範囲CSV,9,FALSE)="","",VLOOKUP(csv!$AJ4,範囲CSV,9,FALSE)))</f>
        <v/>
      </c>
      <c r="L4" s="96" t="str">
        <f>IF($A4="","",IF(VLOOKUP(csv!$AJ4,範囲CSV,10,FALSE)="","",VLOOKUP(csv!$AJ4,範囲CSV,10,FALSE)))</f>
        <v/>
      </c>
      <c r="M4" s="96" t="str">
        <f t="shared" si="0"/>
        <v/>
      </c>
      <c r="N4" s="96" t="str">
        <f t="shared" si="1"/>
        <v/>
      </c>
      <c r="O4" s="96" t="str">
        <f>IF($A4="","",IF(VLOOKUP(csv!$AJ4,範囲CSV,13,FALSE)="","",VLOOKUP(csv!$AJ4,範囲CSV,13,FALSE)))</f>
        <v/>
      </c>
      <c r="P4" s="96" t="str">
        <f>IF($A4="","",IF(VLOOKUP(csv!$AJ4,範囲CSV,14,FALSE)="","",VLOOKUP(csv!$AJ4,範囲CSV,14,FALSE)))</f>
        <v/>
      </c>
      <c r="Q4" s="96" t="str">
        <f>IF($A4="","",IF(VLOOKUP(csv!$AJ4,範囲CSV,15,FALSE)="","",VLOOKUP(csv!$AJ4,範囲CSV,15,FALSE)))</f>
        <v/>
      </c>
      <c r="R4" s="96" t="str">
        <f>IF($A4="","",IF(VLOOKUP(csv!$AJ4,範囲CSV,16,FALSE)="","",VLOOKUP(csv!$AJ4,範囲CSV,16,FALSE)))</f>
        <v/>
      </c>
      <c r="S4" s="96" t="str">
        <f>IF($A4="","",IF(VLOOKUP(csv!$AJ4,範囲CSV,17,FALSE)="","",VLOOKUP(csv!$AJ4,範囲CSV,17,FALSE)))</f>
        <v/>
      </c>
      <c r="T4" s="96" t="str">
        <f>IF($A4="","",IF(VLOOKUP(csv!$AJ4,範囲CSV,18,FALSE)="","",VLOOKUP(csv!$AJ4,範囲CSV,18,FALSE)))</f>
        <v/>
      </c>
      <c r="U4" s="96" t="str">
        <f>IF($A4="","",IF(VLOOKUP(csv!$AJ4,範囲CSV,19,FALSE)="","",VLOOKUP(csv!$AJ4,範囲CSV,19,FALSE)))</f>
        <v/>
      </c>
      <c r="V4" s="96" t="str">
        <f>IF($A4="","",IF(VLOOKUP(csv!$AJ4,範囲CSV,20,FALSE)="","",VLOOKUP(csv!$AJ4,範囲CSV,20,FALSE)))</f>
        <v/>
      </c>
      <c r="W4" s="96" t="str">
        <f>IF($A4="","",IF(VLOOKUP(csv!$AJ4,範囲CSV,21,FALSE)="","",VLOOKUP(csv!$AJ4,範囲CSV,21,FALSE)))</f>
        <v/>
      </c>
      <c r="X4" s="96" t="str">
        <f>IF($A4="","",IF(VLOOKUP(csv!$AJ4,範囲CSV,22,FALSE)="","",VLOOKUP(csv!$AJ4,範囲CSV,22,FALSE)))</f>
        <v/>
      </c>
      <c r="Y4" s="96" t="str">
        <f>IF($A4="","",IF(VLOOKUP(csv!$AJ4,範囲CSV,23,FALSE)="","",VLOOKUP(csv!$AJ4,範囲CSV,23,FALSE)))</f>
        <v/>
      </c>
      <c r="Z4" s="96" t="str">
        <f>IF($A4="","",IF(VLOOKUP(csv!$AJ4,範囲CSV,24,FALSE)="","",VLOOKUP(csv!$AJ4,範囲CSV,24,FALSE)))</f>
        <v/>
      </c>
      <c r="AA4" s="96" t="str">
        <f>IF($A4="","",IF(VLOOKUP(csv!$AJ4,範囲CSV,25,FALSE)="","",VLOOKUP(csv!$AJ4,範囲CSV,25,FALSE)))</f>
        <v/>
      </c>
      <c r="AB4" s="96" t="str">
        <f>IF($A4="","",IF(VLOOKUP(csv!$AJ4,範囲CSV,26,FALSE)="","",VLOOKUP(csv!$AJ4,範囲CSV,26,FALSE)))</f>
        <v/>
      </c>
      <c r="AC4" s="96" t="str">
        <f>IF($A4="","",IF(VLOOKUP(csv!$AJ4,範囲CSV,27,FALSE)="","",VLOOKUP(csv!$AJ4,範囲CSV,27,FALSE)))</f>
        <v/>
      </c>
      <c r="AD4" s="96" t="str">
        <f>IF($A4="","",IF(VLOOKUP(csv!$AJ4,範囲CSV,28,FALSE)="","",VLOOKUP(csv!$AJ4,範囲CSV,28,FALSE)))</f>
        <v/>
      </c>
      <c r="AE4" s="96" t="str">
        <f>IF($A4="","",IF(VLOOKUP(csv!$AJ4,範囲CSV,29,FALSE)="","",VLOOKUP(csv!$AJ4,範囲CSV,29,FALSE)))</f>
        <v/>
      </c>
      <c r="AF4" s="96" t="str">
        <f>IF($A4="","",IF(VLOOKUP(csv!$AJ4,範囲CSV,30,FALSE)="","",VLOOKUP(csv!$AJ4,範囲CSV,30,FALSE)))</f>
        <v/>
      </c>
      <c r="AG4" s="96" t="str">
        <f>IF($A4="","",IF(VLOOKUP(csv!$AJ4,範囲CSV,31,FALSE)="","",VLOOKUP(csv!$AJ4,範囲CSV,31,FALSE)))</f>
        <v/>
      </c>
      <c r="AH4" s="96" t="str">
        <f>IF($A4="","",IF(VLOOKUP(csv!$AJ4,範囲CSV,32,FALSE)="","",VLOOKUP(csv!$AJ4,範囲CSV,32,FALSE)))</f>
        <v/>
      </c>
      <c r="AI4" s="96" t="str">
        <f>IF($A4="","",IF(VLOOKUP(csv!$AJ4,範囲CSV,33,FALSE)="","",VLOOKUP(csv!$AJ4,範囲CSV,33,FALSE)))</f>
        <v/>
      </c>
      <c r="AJ4" s="96" t="str">
        <f>IF($A4="","",IF(VLOOKUP(csv!$AJ4,範囲CSV,34,FALSE)="","",VLOOKUP(csv!$AJ4,範囲CSV,34,FALSE)))</f>
        <v/>
      </c>
      <c r="AK4" s="96"/>
    </row>
    <row r="5" spans="1:37">
      <c r="A5" s="96" t="str">
        <f>IF(csv!AJ5&lt;=csv!A$401,csv!AO5,"")</f>
        <v/>
      </c>
      <c r="B5" s="96" t="str">
        <f>IF($A5="","",IF(VLOOKUP(csv!A5,範囲CSV,2,FALSE)="","",VLOOKUP(csv!A5,範囲CSV,2,FALSE)))</f>
        <v/>
      </c>
      <c r="C5" s="96" t="str">
        <f>IF($A5="","",IF(VLOOKUP(csv!$AJ5,範囲CSV,3,FALSE)="","",VLOOKUP(csv!$AJ5,範囲CSV,3,FALSE)))</f>
        <v/>
      </c>
      <c r="D5" s="96" t="str">
        <f>IF($A5="","",IF(VLOOKUP(csv!$AJ5,範囲CSV,4,FALSE)="","",VLOOKUP(csv!$AJ5,範囲CSV,4,FALSE)))</f>
        <v/>
      </c>
      <c r="E5" s="96" t="str">
        <f>IF($A5="","",IF(VLOOKUP(csv!$AJ5,範囲CSV,5,FALSE)="","",IF(VLOOKUP(csv!$AJ5,範囲CSV,5,FALSE)&gt;10000,"",VLOOKUP(csv!$AJ5,範囲CSV,5,FALSE))))</f>
        <v/>
      </c>
      <c r="F5" s="96" t="str">
        <f>IF($A5="","",IF(VLOOKUP(csv!$AJ5,範囲CSV,6,FALSE)="","",VLOOKUP(csv!$AJ5,範囲CSV,6,FALSE)))</f>
        <v/>
      </c>
      <c r="G5" s="96" t="str">
        <f>IF(A5="","",IF(VLOOKUP(csv!$AJ5,範囲CSV,7,FALSE)="","",VLOOKUP(csv!$AJ5,範囲CSV,7,FALSE)))</f>
        <v/>
      </c>
      <c r="H5" s="96" t="str">
        <f>IF($A5="","",IF(VLOOKUP(csv!$AJ5,範囲CSV,8,FALSE)="","",VLOOKUP(csv!$AJ5,範囲CSV,8,FALSE)))</f>
        <v/>
      </c>
      <c r="I5" s="96"/>
      <c r="J5" s="96"/>
      <c r="K5" s="96" t="str">
        <f>IF(A5="","",IF(VLOOKUP(csv!$AJ5,範囲CSV,9,FALSE)="","",VLOOKUP(csv!$AJ5,範囲CSV,9,FALSE)))</f>
        <v/>
      </c>
      <c r="L5" s="96" t="str">
        <f>IF($A5="","",IF(VLOOKUP(csv!$AJ5,範囲CSV,10,FALSE)="","",VLOOKUP(csv!$AJ5,範囲CSV,10,FALSE)))</f>
        <v/>
      </c>
      <c r="M5" s="96" t="str">
        <f t="shared" si="0"/>
        <v/>
      </c>
      <c r="N5" s="96" t="str">
        <f t="shared" si="1"/>
        <v/>
      </c>
      <c r="O5" s="96" t="str">
        <f>IF($A5="","",IF(VLOOKUP(csv!$AJ5,範囲CSV,13,FALSE)="","",VLOOKUP(csv!$AJ5,範囲CSV,13,FALSE)))</f>
        <v/>
      </c>
      <c r="P5" s="96" t="str">
        <f>IF($A5="","",IF(VLOOKUP(csv!$AJ5,範囲CSV,14,FALSE)="","",VLOOKUP(csv!$AJ5,範囲CSV,14,FALSE)))</f>
        <v/>
      </c>
      <c r="Q5" s="96" t="str">
        <f>IF($A5="","",IF(VLOOKUP(csv!$AJ5,範囲CSV,15,FALSE)="","",VLOOKUP(csv!$AJ5,範囲CSV,15,FALSE)))</f>
        <v/>
      </c>
      <c r="R5" s="96" t="str">
        <f>IF($A5="","",IF(VLOOKUP(csv!$AJ5,範囲CSV,16,FALSE)="","",VLOOKUP(csv!$AJ5,範囲CSV,16,FALSE)))</f>
        <v/>
      </c>
      <c r="S5" s="96" t="str">
        <f>IF($A5="","",IF(VLOOKUP(csv!$AJ5,範囲CSV,17,FALSE)="","",VLOOKUP(csv!$AJ5,範囲CSV,17,FALSE)))</f>
        <v/>
      </c>
      <c r="T5" s="96" t="str">
        <f>IF($A5="","",IF(VLOOKUP(csv!$AJ5,範囲CSV,18,FALSE)="","",VLOOKUP(csv!$AJ5,範囲CSV,18,FALSE)))</f>
        <v/>
      </c>
      <c r="U5" s="96" t="str">
        <f>IF($A5="","",IF(VLOOKUP(csv!$AJ5,範囲CSV,19,FALSE)="","",VLOOKUP(csv!$AJ5,範囲CSV,19,FALSE)))</f>
        <v/>
      </c>
      <c r="V5" s="96" t="str">
        <f>IF($A5="","",IF(VLOOKUP(csv!$AJ5,範囲CSV,20,FALSE)="","",VLOOKUP(csv!$AJ5,範囲CSV,20,FALSE)))</f>
        <v/>
      </c>
      <c r="W5" s="96" t="str">
        <f>IF($A5="","",IF(VLOOKUP(csv!$AJ5,範囲CSV,21,FALSE)="","",VLOOKUP(csv!$AJ5,範囲CSV,21,FALSE)))</f>
        <v/>
      </c>
      <c r="X5" s="96" t="str">
        <f>IF($A5="","",IF(VLOOKUP(csv!$AJ5,範囲CSV,22,FALSE)="","",VLOOKUP(csv!$AJ5,範囲CSV,22,FALSE)))</f>
        <v/>
      </c>
      <c r="Y5" s="96" t="str">
        <f>IF($A5="","",IF(VLOOKUP(csv!$AJ5,範囲CSV,23,FALSE)="","",VLOOKUP(csv!$AJ5,範囲CSV,23,FALSE)))</f>
        <v/>
      </c>
      <c r="Z5" s="96" t="str">
        <f>IF($A5="","",IF(VLOOKUP(csv!$AJ5,範囲CSV,24,FALSE)="","",VLOOKUP(csv!$AJ5,範囲CSV,24,FALSE)))</f>
        <v/>
      </c>
      <c r="AA5" s="96" t="str">
        <f>IF($A5="","",IF(VLOOKUP(csv!$AJ5,範囲CSV,25,FALSE)="","",VLOOKUP(csv!$AJ5,範囲CSV,25,FALSE)))</f>
        <v/>
      </c>
      <c r="AB5" s="96" t="str">
        <f>IF($A5="","",IF(VLOOKUP(csv!$AJ5,範囲CSV,26,FALSE)="","",VLOOKUP(csv!$AJ5,範囲CSV,26,FALSE)))</f>
        <v/>
      </c>
      <c r="AC5" s="96" t="str">
        <f>IF($A5="","",IF(VLOOKUP(csv!$AJ5,範囲CSV,27,FALSE)="","",VLOOKUP(csv!$AJ5,範囲CSV,27,FALSE)))</f>
        <v/>
      </c>
      <c r="AD5" s="96" t="str">
        <f>IF($A5="","",IF(VLOOKUP(csv!$AJ5,範囲CSV,28,FALSE)="","",VLOOKUP(csv!$AJ5,範囲CSV,28,FALSE)))</f>
        <v/>
      </c>
      <c r="AE5" s="96" t="str">
        <f>IF($A5="","",IF(VLOOKUP(csv!$AJ5,範囲CSV,29,FALSE)="","",VLOOKUP(csv!$AJ5,範囲CSV,29,FALSE)))</f>
        <v/>
      </c>
      <c r="AF5" s="96" t="str">
        <f>IF($A5="","",IF(VLOOKUP(csv!$AJ5,範囲CSV,30,FALSE)="","",VLOOKUP(csv!$AJ5,範囲CSV,30,FALSE)))</f>
        <v/>
      </c>
      <c r="AG5" s="96" t="str">
        <f>IF($A5="","",IF(VLOOKUP(csv!$AJ5,範囲CSV,31,FALSE)="","",VLOOKUP(csv!$AJ5,範囲CSV,31,FALSE)))</f>
        <v/>
      </c>
      <c r="AH5" s="96" t="str">
        <f>IF($A5="","",IF(VLOOKUP(csv!$AJ5,範囲CSV,32,FALSE)="","",VLOOKUP(csv!$AJ5,範囲CSV,32,FALSE)))</f>
        <v/>
      </c>
      <c r="AI5" s="96" t="str">
        <f>IF($A5="","",IF(VLOOKUP(csv!$AJ5,範囲CSV,33,FALSE)="","",VLOOKUP(csv!$AJ5,範囲CSV,33,FALSE)))</f>
        <v/>
      </c>
      <c r="AJ5" s="96" t="str">
        <f>IF($A5="","",IF(VLOOKUP(csv!$AJ5,範囲CSV,34,FALSE)="","",VLOOKUP(csv!$AJ5,範囲CSV,34,FALSE)))</f>
        <v/>
      </c>
      <c r="AK5" s="96"/>
    </row>
    <row r="6" spans="1:37">
      <c r="A6" s="96" t="str">
        <f>IF(csv!AJ6&lt;=csv!A$401,csv!AO6,"")</f>
        <v/>
      </c>
      <c r="B6" s="96" t="str">
        <f>IF($A6="","",IF(VLOOKUP(csv!A6,範囲CSV,2,FALSE)="","",VLOOKUP(csv!A6,範囲CSV,2,FALSE)))</f>
        <v/>
      </c>
      <c r="C6" s="96" t="str">
        <f>IF($A6="","",IF(VLOOKUP(csv!$AJ6,範囲CSV,3,FALSE)="","",VLOOKUP(csv!$AJ6,範囲CSV,3,FALSE)))</f>
        <v/>
      </c>
      <c r="D6" s="96" t="str">
        <f>IF($A6="","",IF(VLOOKUP(csv!$AJ6,範囲CSV,4,FALSE)="","",VLOOKUP(csv!$AJ6,範囲CSV,4,FALSE)))</f>
        <v/>
      </c>
      <c r="E6" s="96" t="str">
        <f>IF($A6="","",IF(VLOOKUP(csv!$AJ6,範囲CSV,5,FALSE)="","",IF(VLOOKUP(csv!$AJ6,範囲CSV,5,FALSE)&gt;10000,"",VLOOKUP(csv!$AJ6,範囲CSV,5,FALSE))))</f>
        <v/>
      </c>
      <c r="F6" s="96" t="str">
        <f>IF($A6="","",IF(VLOOKUP(csv!$AJ6,範囲CSV,6,FALSE)="","",VLOOKUP(csv!$AJ6,範囲CSV,6,FALSE)))</f>
        <v/>
      </c>
      <c r="G6" s="96" t="str">
        <f>IF(A6="","",IF(VLOOKUP(csv!$AJ6,範囲CSV,7,FALSE)="","",VLOOKUP(csv!$AJ6,範囲CSV,7,FALSE)))</f>
        <v/>
      </c>
      <c r="H6" s="96" t="str">
        <f>IF($A6="","",IF(VLOOKUP(csv!$AJ6,範囲CSV,8,FALSE)="","",VLOOKUP(csv!$AJ6,範囲CSV,8,FALSE)))</f>
        <v/>
      </c>
      <c r="I6" s="96"/>
      <c r="J6" s="96"/>
      <c r="K6" s="96" t="str">
        <f>IF(A6="","",IF(VLOOKUP(csv!$AJ6,範囲CSV,9,FALSE)="","",VLOOKUP(csv!$AJ6,範囲CSV,9,FALSE)))</f>
        <v/>
      </c>
      <c r="L6" s="96" t="str">
        <f>IF($A6="","",IF(VLOOKUP(csv!$AJ6,範囲CSV,10,FALSE)="","",VLOOKUP(csv!$AJ6,範囲CSV,10,FALSE)))</f>
        <v/>
      </c>
      <c r="M6" s="96" t="str">
        <f t="shared" si="0"/>
        <v/>
      </c>
      <c r="N6" s="96" t="str">
        <f t="shared" si="1"/>
        <v/>
      </c>
      <c r="O6" s="96" t="str">
        <f>IF($A6="","",IF(VLOOKUP(csv!$AJ6,範囲CSV,13,FALSE)="","",VLOOKUP(csv!$AJ6,範囲CSV,13,FALSE)))</f>
        <v/>
      </c>
      <c r="P6" s="96" t="str">
        <f>IF($A6="","",IF(VLOOKUP(csv!$AJ6,範囲CSV,14,FALSE)="","",VLOOKUP(csv!$AJ6,範囲CSV,14,FALSE)))</f>
        <v/>
      </c>
      <c r="Q6" s="96" t="str">
        <f>IF($A6="","",IF(VLOOKUP(csv!$AJ6,範囲CSV,15,FALSE)="","",VLOOKUP(csv!$AJ6,範囲CSV,15,FALSE)))</f>
        <v/>
      </c>
      <c r="R6" s="96" t="str">
        <f>IF($A6="","",IF(VLOOKUP(csv!$AJ6,範囲CSV,16,FALSE)="","",VLOOKUP(csv!$AJ6,範囲CSV,16,FALSE)))</f>
        <v/>
      </c>
      <c r="S6" s="96" t="str">
        <f>IF($A6="","",IF(VLOOKUP(csv!$AJ6,範囲CSV,17,FALSE)="","",VLOOKUP(csv!$AJ6,範囲CSV,17,FALSE)))</f>
        <v/>
      </c>
      <c r="T6" s="96" t="str">
        <f>IF($A6="","",IF(VLOOKUP(csv!$AJ6,範囲CSV,18,FALSE)="","",VLOOKUP(csv!$AJ6,範囲CSV,18,FALSE)))</f>
        <v/>
      </c>
      <c r="U6" s="96" t="str">
        <f>IF($A6="","",IF(VLOOKUP(csv!$AJ6,範囲CSV,19,FALSE)="","",VLOOKUP(csv!$AJ6,範囲CSV,19,FALSE)))</f>
        <v/>
      </c>
      <c r="V6" s="96" t="str">
        <f>IF($A6="","",IF(VLOOKUP(csv!$AJ6,範囲CSV,20,FALSE)="","",VLOOKUP(csv!$AJ6,範囲CSV,20,FALSE)))</f>
        <v/>
      </c>
      <c r="W6" s="96" t="str">
        <f>IF($A6="","",IF(VLOOKUP(csv!$AJ6,範囲CSV,21,FALSE)="","",VLOOKUP(csv!$AJ6,範囲CSV,21,FALSE)))</f>
        <v/>
      </c>
      <c r="X6" s="96" t="str">
        <f>IF($A6="","",IF(VLOOKUP(csv!$AJ6,範囲CSV,22,FALSE)="","",VLOOKUP(csv!$AJ6,範囲CSV,22,FALSE)))</f>
        <v/>
      </c>
      <c r="Y6" s="96" t="str">
        <f>IF($A6="","",IF(VLOOKUP(csv!$AJ6,範囲CSV,23,FALSE)="","",VLOOKUP(csv!$AJ6,範囲CSV,23,FALSE)))</f>
        <v/>
      </c>
      <c r="Z6" s="96" t="str">
        <f>IF($A6="","",IF(VLOOKUP(csv!$AJ6,範囲CSV,24,FALSE)="","",VLOOKUP(csv!$AJ6,範囲CSV,24,FALSE)))</f>
        <v/>
      </c>
      <c r="AA6" s="96" t="str">
        <f>IF($A6="","",IF(VLOOKUP(csv!$AJ6,範囲CSV,25,FALSE)="","",VLOOKUP(csv!$AJ6,範囲CSV,25,FALSE)))</f>
        <v/>
      </c>
      <c r="AB6" s="96" t="str">
        <f>IF($A6="","",IF(VLOOKUP(csv!$AJ6,範囲CSV,26,FALSE)="","",VLOOKUP(csv!$AJ6,範囲CSV,26,FALSE)))</f>
        <v/>
      </c>
      <c r="AC6" s="96" t="str">
        <f>IF($A6="","",IF(VLOOKUP(csv!$AJ6,範囲CSV,27,FALSE)="","",VLOOKUP(csv!$AJ6,範囲CSV,27,FALSE)))</f>
        <v/>
      </c>
      <c r="AD6" s="96" t="str">
        <f>IF($A6="","",IF(VLOOKUP(csv!$AJ6,範囲CSV,28,FALSE)="","",VLOOKUP(csv!$AJ6,範囲CSV,28,FALSE)))</f>
        <v/>
      </c>
      <c r="AE6" s="96" t="str">
        <f>IF($A6="","",IF(VLOOKUP(csv!$AJ6,範囲CSV,29,FALSE)="","",VLOOKUP(csv!$AJ6,範囲CSV,29,FALSE)))</f>
        <v/>
      </c>
      <c r="AF6" s="96" t="str">
        <f>IF($A6="","",IF(VLOOKUP(csv!$AJ6,範囲CSV,30,FALSE)="","",VLOOKUP(csv!$AJ6,範囲CSV,30,FALSE)))</f>
        <v/>
      </c>
      <c r="AG6" s="96" t="str">
        <f>IF($A6="","",IF(VLOOKUP(csv!$AJ6,範囲CSV,31,FALSE)="","",VLOOKUP(csv!$AJ6,範囲CSV,31,FALSE)))</f>
        <v/>
      </c>
      <c r="AH6" s="96" t="str">
        <f>IF($A6="","",IF(VLOOKUP(csv!$AJ6,範囲CSV,32,FALSE)="","",VLOOKUP(csv!$AJ6,範囲CSV,32,FALSE)))</f>
        <v/>
      </c>
      <c r="AI6" s="96" t="str">
        <f>IF($A6="","",IF(VLOOKUP(csv!$AJ6,範囲CSV,33,FALSE)="","",VLOOKUP(csv!$AJ6,範囲CSV,33,FALSE)))</f>
        <v/>
      </c>
      <c r="AJ6" s="96" t="str">
        <f>IF($A6="","",IF(VLOOKUP(csv!$AJ6,範囲CSV,34,FALSE)="","",VLOOKUP(csv!$AJ6,範囲CSV,34,FALSE)))</f>
        <v/>
      </c>
      <c r="AK6" s="96"/>
    </row>
    <row r="7" spans="1:37">
      <c r="A7" s="96" t="str">
        <f>IF(csv!AJ7&lt;=csv!A$401,csv!AO7,"")</f>
        <v/>
      </c>
      <c r="B7" s="96" t="str">
        <f>IF($A7="","",IF(VLOOKUP(csv!A7,範囲CSV,2,FALSE)="","",VLOOKUP(csv!A7,範囲CSV,2,FALSE)))</f>
        <v/>
      </c>
      <c r="C7" s="96" t="str">
        <f>IF($A7="","",IF(VLOOKUP(csv!$AJ7,範囲CSV,3,FALSE)="","",VLOOKUP(csv!$AJ7,範囲CSV,3,FALSE)))</f>
        <v/>
      </c>
      <c r="D7" s="96" t="str">
        <f>IF($A7="","",IF(VLOOKUP(csv!$AJ7,範囲CSV,4,FALSE)="","",VLOOKUP(csv!$AJ7,範囲CSV,4,FALSE)))</f>
        <v/>
      </c>
      <c r="E7" s="96" t="str">
        <f>IF($A7="","",IF(VLOOKUP(csv!$AJ7,範囲CSV,5,FALSE)="","",IF(VLOOKUP(csv!$AJ7,範囲CSV,5,FALSE)&gt;10000,"",VLOOKUP(csv!$AJ7,範囲CSV,5,FALSE))))</f>
        <v/>
      </c>
      <c r="F7" s="96" t="str">
        <f>IF($A7="","",IF(VLOOKUP(csv!$AJ7,範囲CSV,6,FALSE)="","",VLOOKUP(csv!$AJ7,範囲CSV,6,FALSE)))</f>
        <v/>
      </c>
      <c r="G7" s="96" t="str">
        <f>IF(A7="","",IF(VLOOKUP(csv!$AJ7,範囲CSV,7,FALSE)="","",VLOOKUP(csv!$AJ7,範囲CSV,7,FALSE)))</f>
        <v/>
      </c>
      <c r="H7" s="96" t="str">
        <f>IF($A7="","",IF(VLOOKUP(csv!$AJ7,範囲CSV,8,FALSE)="","",VLOOKUP(csv!$AJ7,範囲CSV,8,FALSE)))</f>
        <v/>
      </c>
      <c r="I7" s="96"/>
      <c r="J7" s="96"/>
      <c r="K7" s="96" t="str">
        <f>IF(A7="","",IF(VLOOKUP(csv!$AJ7,範囲CSV,9,FALSE)="","",VLOOKUP(csv!$AJ7,範囲CSV,9,FALSE)))</f>
        <v/>
      </c>
      <c r="L7" s="96" t="str">
        <f>IF($A7="","",IF(VLOOKUP(csv!$AJ7,範囲CSV,10,FALSE)="","",VLOOKUP(csv!$AJ7,範囲CSV,10,FALSE)))</f>
        <v/>
      </c>
      <c r="M7" s="96" t="str">
        <f t="shared" si="0"/>
        <v/>
      </c>
      <c r="N7" s="96" t="str">
        <f t="shared" si="1"/>
        <v/>
      </c>
      <c r="O7" s="96" t="str">
        <f>IF($A7="","",IF(VLOOKUP(csv!$AJ7,範囲CSV,13,FALSE)="","",VLOOKUP(csv!$AJ7,範囲CSV,13,FALSE)))</f>
        <v/>
      </c>
      <c r="P7" s="96" t="str">
        <f>IF($A7="","",IF(VLOOKUP(csv!$AJ7,範囲CSV,14,FALSE)="","",VLOOKUP(csv!$AJ7,範囲CSV,14,FALSE)))</f>
        <v/>
      </c>
      <c r="Q7" s="96" t="str">
        <f>IF($A7="","",IF(VLOOKUP(csv!$AJ7,範囲CSV,15,FALSE)="","",VLOOKUP(csv!$AJ7,範囲CSV,15,FALSE)))</f>
        <v/>
      </c>
      <c r="R7" s="96" t="str">
        <f>IF($A7="","",IF(VLOOKUP(csv!$AJ7,範囲CSV,16,FALSE)="","",VLOOKUP(csv!$AJ7,範囲CSV,16,FALSE)))</f>
        <v/>
      </c>
      <c r="S7" s="96" t="str">
        <f>IF($A7="","",IF(VLOOKUP(csv!$AJ7,範囲CSV,17,FALSE)="","",VLOOKUP(csv!$AJ7,範囲CSV,17,FALSE)))</f>
        <v/>
      </c>
      <c r="T7" s="96" t="str">
        <f>IF($A7="","",IF(VLOOKUP(csv!$AJ7,範囲CSV,18,FALSE)="","",VLOOKUP(csv!$AJ7,範囲CSV,18,FALSE)))</f>
        <v/>
      </c>
      <c r="U7" s="96" t="str">
        <f>IF($A7="","",IF(VLOOKUP(csv!$AJ7,範囲CSV,19,FALSE)="","",VLOOKUP(csv!$AJ7,範囲CSV,19,FALSE)))</f>
        <v/>
      </c>
      <c r="V7" s="96" t="str">
        <f>IF($A7="","",IF(VLOOKUP(csv!$AJ7,範囲CSV,20,FALSE)="","",VLOOKUP(csv!$AJ7,範囲CSV,20,FALSE)))</f>
        <v/>
      </c>
      <c r="W7" s="96" t="str">
        <f>IF($A7="","",IF(VLOOKUP(csv!$AJ7,範囲CSV,21,FALSE)="","",VLOOKUP(csv!$AJ7,範囲CSV,21,FALSE)))</f>
        <v/>
      </c>
      <c r="X7" s="96" t="str">
        <f>IF($A7="","",IF(VLOOKUP(csv!$AJ7,範囲CSV,22,FALSE)="","",VLOOKUP(csv!$AJ7,範囲CSV,22,FALSE)))</f>
        <v/>
      </c>
      <c r="Y7" s="96" t="str">
        <f>IF($A7="","",IF(VLOOKUP(csv!$AJ7,範囲CSV,23,FALSE)="","",VLOOKUP(csv!$AJ7,範囲CSV,23,FALSE)))</f>
        <v/>
      </c>
      <c r="Z7" s="96" t="str">
        <f>IF($A7="","",IF(VLOOKUP(csv!$AJ7,範囲CSV,24,FALSE)="","",VLOOKUP(csv!$AJ7,範囲CSV,24,FALSE)))</f>
        <v/>
      </c>
      <c r="AA7" s="96" t="str">
        <f>IF($A7="","",IF(VLOOKUP(csv!$AJ7,範囲CSV,25,FALSE)="","",VLOOKUP(csv!$AJ7,範囲CSV,25,FALSE)))</f>
        <v/>
      </c>
      <c r="AB7" s="96" t="str">
        <f>IF($A7="","",IF(VLOOKUP(csv!$AJ7,範囲CSV,26,FALSE)="","",VLOOKUP(csv!$AJ7,範囲CSV,26,FALSE)))</f>
        <v/>
      </c>
      <c r="AC7" s="96" t="str">
        <f>IF($A7="","",IF(VLOOKUP(csv!$AJ7,範囲CSV,27,FALSE)="","",VLOOKUP(csv!$AJ7,範囲CSV,27,FALSE)))</f>
        <v/>
      </c>
      <c r="AD7" s="96" t="str">
        <f>IF($A7="","",IF(VLOOKUP(csv!$AJ7,範囲CSV,28,FALSE)="","",VLOOKUP(csv!$AJ7,範囲CSV,28,FALSE)))</f>
        <v/>
      </c>
      <c r="AE7" s="96" t="str">
        <f>IF($A7="","",IF(VLOOKUP(csv!$AJ7,範囲CSV,29,FALSE)="","",VLOOKUP(csv!$AJ7,範囲CSV,29,FALSE)))</f>
        <v/>
      </c>
      <c r="AF7" s="96" t="str">
        <f>IF($A7="","",IF(VLOOKUP(csv!$AJ7,範囲CSV,30,FALSE)="","",VLOOKUP(csv!$AJ7,範囲CSV,30,FALSE)))</f>
        <v/>
      </c>
      <c r="AG7" s="96" t="str">
        <f>IF($A7="","",IF(VLOOKUP(csv!$AJ7,範囲CSV,31,FALSE)="","",VLOOKUP(csv!$AJ7,範囲CSV,31,FALSE)))</f>
        <v/>
      </c>
      <c r="AH7" s="96" t="str">
        <f>IF($A7="","",IF(VLOOKUP(csv!$AJ7,範囲CSV,32,FALSE)="","",VLOOKUP(csv!$AJ7,範囲CSV,32,FALSE)))</f>
        <v/>
      </c>
      <c r="AI7" s="96" t="str">
        <f>IF($A7="","",IF(VLOOKUP(csv!$AJ7,範囲CSV,33,FALSE)="","",VLOOKUP(csv!$AJ7,範囲CSV,33,FALSE)))</f>
        <v/>
      </c>
      <c r="AJ7" s="96" t="str">
        <f>IF($A7="","",IF(VLOOKUP(csv!$AJ7,範囲CSV,34,FALSE)="","",VLOOKUP(csv!$AJ7,範囲CSV,34,FALSE)))</f>
        <v/>
      </c>
      <c r="AK7" s="96"/>
    </row>
    <row r="8" spans="1:37">
      <c r="A8" s="96" t="str">
        <f>IF(csv!AJ8&lt;=csv!A$401,csv!AO8,"")</f>
        <v/>
      </c>
      <c r="B8" s="96" t="str">
        <f>IF($A8="","",IF(VLOOKUP(csv!A8,範囲CSV,2,FALSE)="","",VLOOKUP(csv!A8,範囲CSV,2,FALSE)))</f>
        <v/>
      </c>
      <c r="C8" s="96" t="str">
        <f>IF($A8="","",IF(VLOOKUP(csv!$AJ8,範囲CSV,3,FALSE)="","",VLOOKUP(csv!$AJ8,範囲CSV,3,FALSE)))</f>
        <v/>
      </c>
      <c r="D8" s="96" t="str">
        <f>IF($A8="","",IF(VLOOKUP(csv!$AJ8,範囲CSV,4,FALSE)="","",VLOOKUP(csv!$AJ8,範囲CSV,4,FALSE)))</f>
        <v/>
      </c>
      <c r="E8" s="96" t="str">
        <f>IF($A8="","",IF(VLOOKUP(csv!$AJ8,範囲CSV,5,FALSE)="","",IF(VLOOKUP(csv!$AJ8,範囲CSV,5,FALSE)&gt;10000,"",VLOOKUP(csv!$AJ8,範囲CSV,5,FALSE))))</f>
        <v/>
      </c>
      <c r="F8" s="96" t="str">
        <f>IF($A8="","",IF(VLOOKUP(csv!$AJ8,範囲CSV,6,FALSE)="","",VLOOKUP(csv!$AJ8,範囲CSV,6,FALSE)))</f>
        <v/>
      </c>
      <c r="G8" s="96" t="str">
        <f>IF(A8="","",IF(VLOOKUP(csv!$AJ8,範囲CSV,7,FALSE)="","",VLOOKUP(csv!$AJ8,範囲CSV,7,FALSE)))</f>
        <v/>
      </c>
      <c r="H8" s="96" t="str">
        <f>IF($A8="","",IF(VLOOKUP(csv!$AJ8,範囲CSV,8,FALSE)="","",VLOOKUP(csv!$AJ8,範囲CSV,8,FALSE)))</f>
        <v/>
      </c>
      <c r="I8" s="96"/>
      <c r="J8" s="96"/>
      <c r="K8" s="96" t="str">
        <f>IF(A8="","",IF(VLOOKUP(csv!$AJ8,範囲CSV,9,FALSE)="","",VLOOKUP(csv!$AJ8,範囲CSV,9,FALSE)))</f>
        <v/>
      </c>
      <c r="L8" s="96" t="str">
        <f>IF($A8="","",IF(VLOOKUP(csv!$AJ8,範囲CSV,10,FALSE)="","",VLOOKUP(csv!$AJ8,範囲CSV,10,FALSE)))</f>
        <v/>
      </c>
      <c r="M8" s="96" t="str">
        <f t="shared" si="0"/>
        <v/>
      </c>
      <c r="N8" s="96" t="str">
        <f t="shared" si="1"/>
        <v/>
      </c>
      <c r="O8" s="96" t="str">
        <f>IF($A8="","",IF(VLOOKUP(csv!$AJ8,範囲CSV,13,FALSE)="","",VLOOKUP(csv!$AJ8,範囲CSV,13,FALSE)))</f>
        <v/>
      </c>
      <c r="P8" s="96" t="str">
        <f>IF($A8="","",IF(VLOOKUP(csv!$AJ8,範囲CSV,14,FALSE)="","",VLOOKUP(csv!$AJ8,範囲CSV,14,FALSE)))</f>
        <v/>
      </c>
      <c r="Q8" s="96" t="str">
        <f>IF($A8="","",IF(VLOOKUP(csv!$AJ8,範囲CSV,15,FALSE)="","",VLOOKUP(csv!$AJ8,範囲CSV,15,FALSE)))</f>
        <v/>
      </c>
      <c r="R8" s="96" t="str">
        <f>IF($A8="","",IF(VLOOKUP(csv!$AJ8,範囲CSV,16,FALSE)="","",VLOOKUP(csv!$AJ8,範囲CSV,16,FALSE)))</f>
        <v/>
      </c>
      <c r="S8" s="96" t="str">
        <f>IF($A8="","",IF(VLOOKUP(csv!$AJ8,範囲CSV,17,FALSE)="","",VLOOKUP(csv!$AJ8,範囲CSV,17,FALSE)))</f>
        <v/>
      </c>
      <c r="T8" s="96" t="str">
        <f>IF($A8="","",IF(VLOOKUP(csv!$AJ8,範囲CSV,18,FALSE)="","",VLOOKUP(csv!$AJ8,範囲CSV,18,FALSE)))</f>
        <v/>
      </c>
      <c r="U8" s="96" t="str">
        <f>IF($A8="","",IF(VLOOKUP(csv!$AJ8,範囲CSV,19,FALSE)="","",VLOOKUP(csv!$AJ8,範囲CSV,19,FALSE)))</f>
        <v/>
      </c>
      <c r="V8" s="96" t="str">
        <f>IF($A8="","",IF(VLOOKUP(csv!$AJ8,範囲CSV,20,FALSE)="","",VLOOKUP(csv!$AJ8,範囲CSV,20,FALSE)))</f>
        <v/>
      </c>
      <c r="W8" s="96" t="str">
        <f>IF($A8="","",IF(VLOOKUP(csv!$AJ8,範囲CSV,21,FALSE)="","",VLOOKUP(csv!$AJ8,範囲CSV,21,FALSE)))</f>
        <v/>
      </c>
      <c r="X8" s="96" t="str">
        <f>IF($A8="","",IF(VLOOKUP(csv!$AJ8,範囲CSV,22,FALSE)="","",VLOOKUP(csv!$AJ8,範囲CSV,22,FALSE)))</f>
        <v/>
      </c>
      <c r="Y8" s="96" t="str">
        <f>IF($A8="","",IF(VLOOKUP(csv!$AJ8,範囲CSV,23,FALSE)="","",VLOOKUP(csv!$AJ8,範囲CSV,23,FALSE)))</f>
        <v/>
      </c>
      <c r="Z8" s="96" t="str">
        <f>IF($A8="","",IF(VLOOKUP(csv!$AJ8,範囲CSV,24,FALSE)="","",VLOOKUP(csv!$AJ8,範囲CSV,24,FALSE)))</f>
        <v/>
      </c>
      <c r="AA8" s="96" t="str">
        <f>IF($A8="","",IF(VLOOKUP(csv!$AJ8,範囲CSV,25,FALSE)="","",VLOOKUP(csv!$AJ8,範囲CSV,25,FALSE)))</f>
        <v/>
      </c>
      <c r="AB8" s="96" t="str">
        <f>IF($A8="","",IF(VLOOKUP(csv!$AJ8,範囲CSV,26,FALSE)="","",VLOOKUP(csv!$AJ8,範囲CSV,26,FALSE)))</f>
        <v/>
      </c>
      <c r="AC8" s="96" t="str">
        <f>IF($A8="","",IF(VLOOKUP(csv!$AJ8,範囲CSV,27,FALSE)="","",VLOOKUP(csv!$AJ8,範囲CSV,27,FALSE)))</f>
        <v/>
      </c>
      <c r="AD8" s="96" t="str">
        <f>IF($A8="","",IF(VLOOKUP(csv!$AJ8,範囲CSV,28,FALSE)="","",VLOOKUP(csv!$AJ8,範囲CSV,28,FALSE)))</f>
        <v/>
      </c>
      <c r="AE8" s="96" t="str">
        <f>IF($A8="","",IF(VLOOKUP(csv!$AJ8,範囲CSV,29,FALSE)="","",VLOOKUP(csv!$AJ8,範囲CSV,29,FALSE)))</f>
        <v/>
      </c>
      <c r="AF8" s="96" t="str">
        <f>IF($A8="","",IF(VLOOKUP(csv!$AJ8,範囲CSV,30,FALSE)="","",VLOOKUP(csv!$AJ8,範囲CSV,30,FALSE)))</f>
        <v/>
      </c>
      <c r="AG8" s="96" t="str">
        <f>IF($A8="","",IF(VLOOKUP(csv!$AJ8,範囲CSV,31,FALSE)="","",VLOOKUP(csv!$AJ8,範囲CSV,31,FALSE)))</f>
        <v/>
      </c>
      <c r="AH8" s="96" t="str">
        <f>IF($A8="","",IF(VLOOKUP(csv!$AJ8,範囲CSV,32,FALSE)="","",VLOOKUP(csv!$AJ8,範囲CSV,32,FALSE)))</f>
        <v/>
      </c>
      <c r="AI8" s="96" t="str">
        <f>IF($A8="","",IF(VLOOKUP(csv!$AJ8,範囲CSV,33,FALSE)="","",VLOOKUP(csv!$AJ8,範囲CSV,33,FALSE)))</f>
        <v/>
      </c>
      <c r="AJ8" s="96" t="str">
        <f>IF($A8="","",IF(VLOOKUP(csv!$AJ8,範囲CSV,34,FALSE)="","",VLOOKUP(csv!$AJ8,範囲CSV,34,FALSE)))</f>
        <v/>
      </c>
      <c r="AK8" s="96"/>
    </row>
    <row r="9" spans="1:37">
      <c r="A9" s="96" t="str">
        <f>IF(csv!AJ9&lt;=csv!A$401,csv!AO9,"")</f>
        <v/>
      </c>
      <c r="B9" s="96" t="str">
        <f>IF($A9="","",IF(VLOOKUP(csv!A9,範囲CSV,2,FALSE)="","",VLOOKUP(csv!A9,範囲CSV,2,FALSE)))</f>
        <v/>
      </c>
      <c r="C9" s="96" t="str">
        <f>IF($A9="","",IF(VLOOKUP(csv!$AJ9,範囲CSV,3,FALSE)="","",VLOOKUP(csv!$AJ9,範囲CSV,3,FALSE)))</f>
        <v/>
      </c>
      <c r="D9" s="96" t="str">
        <f>IF($A9="","",IF(VLOOKUP(csv!$AJ9,範囲CSV,4,FALSE)="","",VLOOKUP(csv!$AJ9,範囲CSV,4,FALSE)))</f>
        <v/>
      </c>
      <c r="E9" s="96" t="str">
        <f>IF($A9="","",IF(VLOOKUP(csv!$AJ9,範囲CSV,5,FALSE)="","",IF(VLOOKUP(csv!$AJ9,範囲CSV,5,FALSE)&gt;10000,"",VLOOKUP(csv!$AJ9,範囲CSV,5,FALSE))))</f>
        <v/>
      </c>
      <c r="F9" s="96" t="str">
        <f>IF($A9="","",IF(VLOOKUP(csv!$AJ9,範囲CSV,6,FALSE)="","",VLOOKUP(csv!$AJ9,範囲CSV,6,FALSE)))</f>
        <v/>
      </c>
      <c r="G9" s="96" t="str">
        <f>IF(A9="","",IF(VLOOKUP(csv!$AJ9,範囲CSV,7,FALSE)="","",VLOOKUP(csv!$AJ9,範囲CSV,7,FALSE)))</f>
        <v/>
      </c>
      <c r="H9" s="96" t="str">
        <f>IF($A9="","",IF(VLOOKUP(csv!$AJ9,範囲CSV,8,FALSE)="","",VLOOKUP(csv!$AJ9,範囲CSV,8,FALSE)))</f>
        <v/>
      </c>
      <c r="I9" s="96"/>
      <c r="J9" s="96"/>
      <c r="K9" s="96" t="str">
        <f>IF(A9="","",IF(VLOOKUP(csv!$AJ9,範囲CSV,9,FALSE)="","",VLOOKUP(csv!$AJ9,範囲CSV,9,FALSE)))</f>
        <v/>
      </c>
      <c r="L9" s="96" t="str">
        <f>IF($A9="","",IF(VLOOKUP(csv!$AJ9,範囲CSV,10,FALSE)="","",VLOOKUP(csv!$AJ9,範囲CSV,10,FALSE)))</f>
        <v/>
      </c>
      <c r="M9" s="96" t="str">
        <f t="shared" si="0"/>
        <v/>
      </c>
      <c r="N9" s="96" t="str">
        <f t="shared" si="1"/>
        <v/>
      </c>
      <c r="O9" s="96" t="str">
        <f>IF($A9="","",IF(VLOOKUP(csv!$AJ9,範囲CSV,13,FALSE)="","",VLOOKUP(csv!$AJ9,範囲CSV,13,FALSE)))</f>
        <v/>
      </c>
      <c r="P9" s="96" t="str">
        <f>IF($A9="","",IF(VLOOKUP(csv!$AJ9,範囲CSV,14,FALSE)="","",VLOOKUP(csv!$AJ9,範囲CSV,14,FALSE)))</f>
        <v/>
      </c>
      <c r="Q9" s="96" t="str">
        <f>IF($A9="","",IF(VLOOKUP(csv!$AJ9,範囲CSV,15,FALSE)="","",VLOOKUP(csv!$AJ9,範囲CSV,15,FALSE)))</f>
        <v/>
      </c>
      <c r="R9" s="96" t="str">
        <f>IF($A9="","",IF(VLOOKUP(csv!$AJ9,範囲CSV,16,FALSE)="","",VLOOKUP(csv!$AJ9,範囲CSV,16,FALSE)))</f>
        <v/>
      </c>
      <c r="S9" s="96" t="str">
        <f>IF($A9="","",IF(VLOOKUP(csv!$AJ9,範囲CSV,17,FALSE)="","",VLOOKUP(csv!$AJ9,範囲CSV,17,FALSE)))</f>
        <v/>
      </c>
      <c r="T9" s="96" t="str">
        <f>IF($A9="","",IF(VLOOKUP(csv!$AJ9,範囲CSV,18,FALSE)="","",VLOOKUP(csv!$AJ9,範囲CSV,18,FALSE)))</f>
        <v/>
      </c>
      <c r="U9" s="96" t="str">
        <f>IF($A9="","",IF(VLOOKUP(csv!$AJ9,範囲CSV,19,FALSE)="","",VLOOKUP(csv!$AJ9,範囲CSV,19,FALSE)))</f>
        <v/>
      </c>
      <c r="V9" s="96" t="str">
        <f>IF($A9="","",IF(VLOOKUP(csv!$AJ9,範囲CSV,20,FALSE)="","",VLOOKUP(csv!$AJ9,範囲CSV,20,FALSE)))</f>
        <v/>
      </c>
      <c r="W9" s="96" t="str">
        <f>IF($A9="","",IF(VLOOKUP(csv!$AJ9,範囲CSV,21,FALSE)="","",VLOOKUP(csv!$AJ9,範囲CSV,21,FALSE)))</f>
        <v/>
      </c>
      <c r="X9" s="96" t="str">
        <f>IF($A9="","",IF(VLOOKUP(csv!$AJ9,範囲CSV,22,FALSE)="","",VLOOKUP(csv!$AJ9,範囲CSV,22,FALSE)))</f>
        <v/>
      </c>
      <c r="Y9" s="96" t="str">
        <f>IF($A9="","",IF(VLOOKUP(csv!$AJ9,範囲CSV,23,FALSE)="","",VLOOKUP(csv!$AJ9,範囲CSV,23,FALSE)))</f>
        <v/>
      </c>
      <c r="Z9" s="96" t="str">
        <f>IF($A9="","",IF(VLOOKUP(csv!$AJ9,範囲CSV,24,FALSE)="","",VLOOKUP(csv!$AJ9,範囲CSV,24,FALSE)))</f>
        <v/>
      </c>
      <c r="AA9" s="96" t="str">
        <f>IF($A9="","",IF(VLOOKUP(csv!$AJ9,範囲CSV,25,FALSE)="","",VLOOKUP(csv!$AJ9,範囲CSV,25,FALSE)))</f>
        <v/>
      </c>
      <c r="AB9" s="96" t="str">
        <f>IF($A9="","",IF(VLOOKUP(csv!$AJ9,範囲CSV,26,FALSE)="","",VLOOKUP(csv!$AJ9,範囲CSV,26,FALSE)))</f>
        <v/>
      </c>
      <c r="AC9" s="96" t="str">
        <f>IF($A9="","",IF(VLOOKUP(csv!$AJ9,範囲CSV,27,FALSE)="","",VLOOKUP(csv!$AJ9,範囲CSV,27,FALSE)))</f>
        <v/>
      </c>
      <c r="AD9" s="96" t="str">
        <f>IF($A9="","",IF(VLOOKUP(csv!$AJ9,範囲CSV,28,FALSE)="","",VLOOKUP(csv!$AJ9,範囲CSV,28,FALSE)))</f>
        <v/>
      </c>
      <c r="AE9" s="96" t="str">
        <f>IF($A9="","",IF(VLOOKUP(csv!$AJ9,範囲CSV,29,FALSE)="","",VLOOKUP(csv!$AJ9,範囲CSV,29,FALSE)))</f>
        <v/>
      </c>
      <c r="AF9" s="96" t="str">
        <f>IF($A9="","",IF(VLOOKUP(csv!$AJ9,範囲CSV,30,FALSE)="","",VLOOKUP(csv!$AJ9,範囲CSV,30,FALSE)))</f>
        <v/>
      </c>
      <c r="AG9" s="96" t="str">
        <f>IF($A9="","",IF(VLOOKUP(csv!$AJ9,範囲CSV,31,FALSE)="","",VLOOKUP(csv!$AJ9,範囲CSV,31,FALSE)))</f>
        <v/>
      </c>
      <c r="AH9" s="96" t="str">
        <f>IF($A9="","",IF(VLOOKUP(csv!$AJ9,範囲CSV,32,FALSE)="","",VLOOKUP(csv!$AJ9,範囲CSV,32,FALSE)))</f>
        <v/>
      </c>
      <c r="AI9" s="96" t="str">
        <f>IF($A9="","",IF(VLOOKUP(csv!$AJ9,範囲CSV,33,FALSE)="","",VLOOKUP(csv!$AJ9,範囲CSV,33,FALSE)))</f>
        <v/>
      </c>
      <c r="AJ9" s="96" t="str">
        <f>IF($A9="","",IF(VLOOKUP(csv!$AJ9,範囲CSV,34,FALSE)="","",VLOOKUP(csv!$AJ9,範囲CSV,34,FALSE)))</f>
        <v/>
      </c>
      <c r="AK9" s="96"/>
    </row>
    <row r="10" spans="1:37">
      <c r="A10" s="96" t="str">
        <f>IF(csv!AJ10&lt;=csv!A$401,csv!AO10,"")</f>
        <v/>
      </c>
      <c r="B10" s="96" t="str">
        <f>IF($A10="","",IF(VLOOKUP(csv!A10,範囲CSV,2,FALSE)="","",VLOOKUP(csv!A10,範囲CSV,2,FALSE)))</f>
        <v/>
      </c>
      <c r="C10" s="96" t="str">
        <f>IF($A10="","",IF(VLOOKUP(csv!$AJ10,範囲CSV,3,FALSE)="","",VLOOKUP(csv!$AJ10,範囲CSV,3,FALSE)))</f>
        <v/>
      </c>
      <c r="D10" s="96" t="str">
        <f>IF($A10="","",IF(VLOOKUP(csv!$AJ10,範囲CSV,4,FALSE)="","",VLOOKUP(csv!$AJ10,範囲CSV,4,FALSE)))</f>
        <v/>
      </c>
      <c r="E10" s="96" t="str">
        <f>IF($A10="","",IF(VLOOKUP(csv!$AJ10,範囲CSV,5,FALSE)="","",IF(VLOOKUP(csv!$AJ10,範囲CSV,5,FALSE)&gt;10000,"",VLOOKUP(csv!$AJ10,範囲CSV,5,FALSE))))</f>
        <v/>
      </c>
      <c r="F10" s="96" t="str">
        <f>IF($A10="","",IF(VLOOKUP(csv!$AJ10,範囲CSV,6,FALSE)="","",VLOOKUP(csv!$AJ10,範囲CSV,6,FALSE)))</f>
        <v/>
      </c>
      <c r="G10" s="96" t="str">
        <f>IF(A10="","",IF(VLOOKUP(csv!$AJ10,範囲CSV,7,FALSE)="","",VLOOKUP(csv!$AJ10,範囲CSV,7,FALSE)))</f>
        <v/>
      </c>
      <c r="H10" s="96" t="str">
        <f>IF($A10="","",IF(VLOOKUP(csv!$AJ10,範囲CSV,8,FALSE)="","",VLOOKUP(csv!$AJ10,範囲CSV,8,FALSE)))</f>
        <v/>
      </c>
      <c r="I10" s="96"/>
      <c r="J10" s="96"/>
      <c r="K10" s="96" t="str">
        <f>IF(A10="","",IF(VLOOKUP(csv!$AJ10,範囲CSV,9,FALSE)="","",VLOOKUP(csv!$AJ10,範囲CSV,9,FALSE)))</f>
        <v/>
      </c>
      <c r="L10" s="96" t="str">
        <f>IF($A10="","",IF(VLOOKUP(csv!$AJ10,範囲CSV,10,FALSE)="","",VLOOKUP(csv!$AJ10,範囲CSV,10,FALSE)))</f>
        <v/>
      </c>
      <c r="M10" s="96" t="str">
        <f t="shared" si="0"/>
        <v/>
      </c>
      <c r="N10" s="96" t="str">
        <f t="shared" si="1"/>
        <v/>
      </c>
      <c r="O10" s="96" t="str">
        <f>IF($A10="","",IF(VLOOKUP(csv!$AJ10,範囲CSV,13,FALSE)="","",VLOOKUP(csv!$AJ10,範囲CSV,13,FALSE)))</f>
        <v/>
      </c>
      <c r="P10" s="96" t="str">
        <f>IF($A10="","",IF(VLOOKUP(csv!$AJ10,範囲CSV,14,FALSE)="","",VLOOKUP(csv!$AJ10,範囲CSV,14,FALSE)))</f>
        <v/>
      </c>
      <c r="Q10" s="96" t="str">
        <f>IF($A10="","",IF(VLOOKUP(csv!$AJ10,範囲CSV,15,FALSE)="","",VLOOKUP(csv!$AJ10,範囲CSV,15,FALSE)))</f>
        <v/>
      </c>
      <c r="R10" s="96" t="str">
        <f>IF($A10="","",IF(VLOOKUP(csv!$AJ10,範囲CSV,16,FALSE)="","",VLOOKUP(csv!$AJ10,範囲CSV,16,FALSE)))</f>
        <v/>
      </c>
      <c r="S10" s="96" t="str">
        <f>IF($A10="","",IF(VLOOKUP(csv!$AJ10,範囲CSV,17,FALSE)="","",VLOOKUP(csv!$AJ10,範囲CSV,17,FALSE)))</f>
        <v/>
      </c>
      <c r="T10" s="96" t="str">
        <f>IF($A10="","",IF(VLOOKUP(csv!$AJ10,範囲CSV,18,FALSE)="","",VLOOKUP(csv!$AJ10,範囲CSV,18,FALSE)))</f>
        <v/>
      </c>
      <c r="U10" s="96" t="str">
        <f>IF($A10="","",IF(VLOOKUP(csv!$AJ10,範囲CSV,19,FALSE)="","",VLOOKUP(csv!$AJ10,範囲CSV,19,FALSE)))</f>
        <v/>
      </c>
      <c r="V10" s="96" t="str">
        <f>IF($A10="","",IF(VLOOKUP(csv!$AJ10,範囲CSV,20,FALSE)="","",VLOOKUP(csv!$AJ10,範囲CSV,20,FALSE)))</f>
        <v/>
      </c>
      <c r="W10" s="96" t="str">
        <f>IF($A10="","",IF(VLOOKUP(csv!$AJ10,範囲CSV,21,FALSE)="","",VLOOKUP(csv!$AJ10,範囲CSV,21,FALSE)))</f>
        <v/>
      </c>
      <c r="X10" s="96" t="str">
        <f>IF($A10="","",IF(VLOOKUP(csv!$AJ10,範囲CSV,22,FALSE)="","",VLOOKUP(csv!$AJ10,範囲CSV,22,FALSE)))</f>
        <v/>
      </c>
      <c r="Y10" s="96" t="str">
        <f>IF($A10="","",IF(VLOOKUP(csv!$AJ10,範囲CSV,23,FALSE)="","",VLOOKUP(csv!$AJ10,範囲CSV,23,FALSE)))</f>
        <v/>
      </c>
      <c r="Z10" s="96" t="str">
        <f>IF($A10="","",IF(VLOOKUP(csv!$AJ10,範囲CSV,24,FALSE)="","",VLOOKUP(csv!$AJ10,範囲CSV,24,FALSE)))</f>
        <v/>
      </c>
      <c r="AA10" s="96" t="str">
        <f>IF($A10="","",IF(VLOOKUP(csv!$AJ10,範囲CSV,25,FALSE)="","",VLOOKUP(csv!$AJ10,範囲CSV,25,FALSE)))</f>
        <v/>
      </c>
      <c r="AB10" s="96" t="str">
        <f>IF($A10="","",IF(VLOOKUP(csv!$AJ10,範囲CSV,26,FALSE)="","",VLOOKUP(csv!$AJ10,範囲CSV,26,FALSE)))</f>
        <v/>
      </c>
      <c r="AC10" s="96" t="str">
        <f>IF($A10="","",IF(VLOOKUP(csv!$AJ10,範囲CSV,27,FALSE)="","",VLOOKUP(csv!$AJ10,範囲CSV,27,FALSE)))</f>
        <v/>
      </c>
      <c r="AD10" s="96" t="str">
        <f>IF($A10="","",IF(VLOOKUP(csv!$AJ10,範囲CSV,28,FALSE)="","",VLOOKUP(csv!$AJ10,範囲CSV,28,FALSE)))</f>
        <v/>
      </c>
      <c r="AE10" s="96" t="str">
        <f>IF($A10="","",IF(VLOOKUP(csv!$AJ10,範囲CSV,29,FALSE)="","",VLOOKUP(csv!$AJ10,範囲CSV,29,FALSE)))</f>
        <v/>
      </c>
      <c r="AF10" s="96" t="str">
        <f>IF($A10="","",IF(VLOOKUP(csv!$AJ10,範囲CSV,30,FALSE)="","",VLOOKUP(csv!$AJ10,範囲CSV,30,FALSE)))</f>
        <v/>
      </c>
      <c r="AG10" s="96" t="str">
        <f>IF($A10="","",IF(VLOOKUP(csv!$AJ10,範囲CSV,31,FALSE)="","",VLOOKUP(csv!$AJ10,範囲CSV,31,FALSE)))</f>
        <v/>
      </c>
      <c r="AH10" s="96" t="str">
        <f>IF($A10="","",IF(VLOOKUP(csv!$AJ10,範囲CSV,32,FALSE)="","",VLOOKUP(csv!$AJ10,範囲CSV,32,FALSE)))</f>
        <v/>
      </c>
      <c r="AI10" s="96" t="str">
        <f>IF($A10="","",IF(VLOOKUP(csv!$AJ10,範囲CSV,33,FALSE)="","",VLOOKUP(csv!$AJ10,範囲CSV,33,FALSE)))</f>
        <v/>
      </c>
      <c r="AJ10" s="96" t="str">
        <f>IF($A10="","",IF(VLOOKUP(csv!$AJ10,範囲CSV,34,FALSE)="","",VLOOKUP(csv!$AJ10,範囲CSV,34,FALSE)))</f>
        <v/>
      </c>
      <c r="AK10" s="96"/>
    </row>
    <row r="11" spans="1:37">
      <c r="A11" s="96" t="str">
        <f>IF(csv!AJ11&lt;=csv!A$401,csv!AO11,"")</f>
        <v/>
      </c>
      <c r="B11" s="96" t="str">
        <f>IF($A11="","",IF(VLOOKUP(csv!A11,範囲CSV,2,FALSE)="","",VLOOKUP(csv!A11,範囲CSV,2,FALSE)))</f>
        <v/>
      </c>
      <c r="C11" s="96" t="str">
        <f>IF($A11="","",IF(VLOOKUP(csv!$AJ11,範囲CSV,3,FALSE)="","",VLOOKUP(csv!$AJ11,範囲CSV,3,FALSE)))</f>
        <v/>
      </c>
      <c r="D11" s="96" t="str">
        <f>IF($A11="","",IF(VLOOKUP(csv!$AJ11,範囲CSV,4,FALSE)="","",VLOOKUP(csv!$AJ11,範囲CSV,4,FALSE)))</f>
        <v/>
      </c>
      <c r="E11" s="96" t="str">
        <f>IF($A11="","",IF(VLOOKUP(csv!$AJ11,範囲CSV,5,FALSE)="","",IF(VLOOKUP(csv!$AJ11,範囲CSV,5,FALSE)&gt;10000,"",VLOOKUP(csv!$AJ11,範囲CSV,5,FALSE))))</f>
        <v/>
      </c>
      <c r="F11" s="96" t="str">
        <f>IF($A11="","",IF(VLOOKUP(csv!$AJ11,範囲CSV,6,FALSE)="","",VLOOKUP(csv!$AJ11,範囲CSV,6,FALSE)))</f>
        <v/>
      </c>
      <c r="G11" s="96" t="str">
        <f>IF(A11="","",IF(VLOOKUP(csv!$AJ11,範囲CSV,7,FALSE)="","",VLOOKUP(csv!$AJ11,範囲CSV,7,FALSE)))</f>
        <v/>
      </c>
      <c r="H11" s="96" t="str">
        <f>IF($A11="","",IF(VLOOKUP(csv!$AJ11,範囲CSV,8,FALSE)="","",VLOOKUP(csv!$AJ11,範囲CSV,8,FALSE)))</f>
        <v/>
      </c>
      <c r="I11" s="96"/>
      <c r="J11" s="96"/>
      <c r="K11" s="96" t="str">
        <f>IF(A11="","",IF(VLOOKUP(csv!$AJ11,範囲CSV,9,FALSE)="","",VLOOKUP(csv!$AJ11,範囲CSV,9,FALSE)))</f>
        <v/>
      </c>
      <c r="L11" s="96" t="str">
        <f>IF($A11="","",IF(VLOOKUP(csv!$AJ11,範囲CSV,10,FALSE)="","",VLOOKUP(csv!$AJ11,範囲CSV,10,FALSE)))</f>
        <v/>
      </c>
      <c r="M11" s="96" t="str">
        <f t="shared" si="0"/>
        <v/>
      </c>
      <c r="N11" s="96" t="str">
        <f t="shared" si="1"/>
        <v/>
      </c>
      <c r="O11" s="96" t="str">
        <f>IF($A11="","",IF(VLOOKUP(csv!$AJ11,範囲CSV,13,FALSE)="","",VLOOKUP(csv!$AJ11,範囲CSV,13,FALSE)))</f>
        <v/>
      </c>
      <c r="P11" s="96" t="str">
        <f>IF($A11="","",IF(VLOOKUP(csv!$AJ11,範囲CSV,14,FALSE)="","",VLOOKUP(csv!$AJ11,範囲CSV,14,FALSE)))</f>
        <v/>
      </c>
      <c r="Q11" s="96" t="str">
        <f>IF($A11="","",IF(VLOOKUP(csv!$AJ11,範囲CSV,15,FALSE)="","",VLOOKUP(csv!$AJ11,範囲CSV,15,FALSE)))</f>
        <v/>
      </c>
      <c r="R11" s="96" t="str">
        <f>IF($A11="","",IF(VLOOKUP(csv!$AJ11,範囲CSV,16,FALSE)="","",VLOOKUP(csv!$AJ11,範囲CSV,16,FALSE)))</f>
        <v/>
      </c>
      <c r="S11" s="96" t="str">
        <f>IF($A11="","",IF(VLOOKUP(csv!$AJ11,範囲CSV,17,FALSE)="","",VLOOKUP(csv!$AJ11,範囲CSV,17,FALSE)))</f>
        <v/>
      </c>
      <c r="T11" s="96" t="str">
        <f>IF($A11="","",IF(VLOOKUP(csv!$AJ11,範囲CSV,18,FALSE)="","",VLOOKUP(csv!$AJ11,範囲CSV,18,FALSE)))</f>
        <v/>
      </c>
      <c r="U11" s="96" t="str">
        <f>IF($A11="","",IF(VLOOKUP(csv!$AJ11,範囲CSV,19,FALSE)="","",VLOOKUP(csv!$AJ11,範囲CSV,19,FALSE)))</f>
        <v/>
      </c>
      <c r="V11" s="96" t="str">
        <f>IF($A11="","",IF(VLOOKUP(csv!$AJ11,範囲CSV,20,FALSE)="","",VLOOKUP(csv!$AJ11,範囲CSV,20,FALSE)))</f>
        <v/>
      </c>
      <c r="W11" s="96" t="str">
        <f>IF($A11="","",IF(VLOOKUP(csv!$AJ11,範囲CSV,21,FALSE)="","",VLOOKUP(csv!$AJ11,範囲CSV,21,FALSE)))</f>
        <v/>
      </c>
      <c r="X11" s="96" t="str">
        <f>IF($A11="","",IF(VLOOKUP(csv!$AJ11,範囲CSV,22,FALSE)="","",VLOOKUP(csv!$AJ11,範囲CSV,22,FALSE)))</f>
        <v/>
      </c>
      <c r="Y11" s="96" t="str">
        <f>IF($A11="","",IF(VLOOKUP(csv!$AJ11,範囲CSV,23,FALSE)="","",VLOOKUP(csv!$AJ11,範囲CSV,23,FALSE)))</f>
        <v/>
      </c>
      <c r="Z11" s="96" t="str">
        <f>IF($A11="","",IF(VLOOKUP(csv!$AJ11,範囲CSV,24,FALSE)="","",VLOOKUP(csv!$AJ11,範囲CSV,24,FALSE)))</f>
        <v/>
      </c>
      <c r="AA11" s="96" t="str">
        <f>IF($A11="","",IF(VLOOKUP(csv!$AJ11,範囲CSV,25,FALSE)="","",VLOOKUP(csv!$AJ11,範囲CSV,25,FALSE)))</f>
        <v/>
      </c>
      <c r="AB11" s="96" t="str">
        <f>IF($A11="","",IF(VLOOKUP(csv!$AJ11,範囲CSV,26,FALSE)="","",VLOOKUP(csv!$AJ11,範囲CSV,26,FALSE)))</f>
        <v/>
      </c>
      <c r="AC11" s="96" t="str">
        <f>IF($A11="","",IF(VLOOKUP(csv!$AJ11,範囲CSV,27,FALSE)="","",VLOOKUP(csv!$AJ11,範囲CSV,27,FALSE)))</f>
        <v/>
      </c>
      <c r="AD11" s="96" t="str">
        <f>IF($A11="","",IF(VLOOKUP(csv!$AJ11,範囲CSV,28,FALSE)="","",VLOOKUP(csv!$AJ11,範囲CSV,28,FALSE)))</f>
        <v/>
      </c>
      <c r="AE11" s="96" t="str">
        <f>IF($A11="","",IF(VLOOKUP(csv!$AJ11,範囲CSV,29,FALSE)="","",VLOOKUP(csv!$AJ11,範囲CSV,29,FALSE)))</f>
        <v/>
      </c>
      <c r="AF11" s="96" t="str">
        <f>IF($A11="","",IF(VLOOKUP(csv!$AJ11,範囲CSV,30,FALSE)="","",VLOOKUP(csv!$AJ11,範囲CSV,30,FALSE)))</f>
        <v/>
      </c>
      <c r="AG11" s="96" t="str">
        <f>IF($A11="","",IF(VLOOKUP(csv!$AJ11,範囲CSV,31,FALSE)="","",VLOOKUP(csv!$AJ11,範囲CSV,31,FALSE)))</f>
        <v/>
      </c>
      <c r="AH11" s="96" t="str">
        <f>IF($A11="","",IF(VLOOKUP(csv!$AJ11,範囲CSV,32,FALSE)="","",VLOOKUP(csv!$AJ11,範囲CSV,32,FALSE)))</f>
        <v/>
      </c>
      <c r="AI11" s="96" t="str">
        <f>IF($A11="","",IF(VLOOKUP(csv!$AJ11,範囲CSV,33,FALSE)="","",VLOOKUP(csv!$AJ11,範囲CSV,33,FALSE)))</f>
        <v/>
      </c>
      <c r="AJ11" s="96" t="str">
        <f>IF($A11="","",IF(VLOOKUP(csv!$AJ11,範囲CSV,34,FALSE)="","",VLOOKUP(csv!$AJ11,範囲CSV,34,FALSE)))</f>
        <v/>
      </c>
      <c r="AK11" s="96"/>
    </row>
    <row r="12" spans="1:37">
      <c r="A12" s="96" t="str">
        <f>IF(csv!AJ12&lt;=csv!A$401,csv!AO12,"")</f>
        <v/>
      </c>
      <c r="B12" s="96" t="str">
        <f>IF($A12="","",IF(VLOOKUP(csv!A12,範囲CSV,2,FALSE)="","",VLOOKUP(csv!A12,範囲CSV,2,FALSE)))</f>
        <v/>
      </c>
      <c r="C12" s="96" t="str">
        <f>IF($A12="","",IF(VLOOKUP(csv!$AJ12,範囲CSV,3,FALSE)="","",VLOOKUP(csv!$AJ12,範囲CSV,3,FALSE)))</f>
        <v/>
      </c>
      <c r="D12" s="96" t="str">
        <f>IF($A12="","",IF(VLOOKUP(csv!$AJ12,範囲CSV,4,FALSE)="","",VLOOKUP(csv!$AJ12,範囲CSV,4,FALSE)))</f>
        <v/>
      </c>
      <c r="E12" s="96" t="str">
        <f>IF($A12="","",IF(VLOOKUP(csv!$AJ12,範囲CSV,5,FALSE)="","",IF(VLOOKUP(csv!$AJ12,範囲CSV,5,FALSE)&gt;10000,"",VLOOKUP(csv!$AJ12,範囲CSV,5,FALSE))))</f>
        <v/>
      </c>
      <c r="F12" s="96" t="str">
        <f>IF($A12="","",IF(VLOOKUP(csv!$AJ12,範囲CSV,6,FALSE)="","",VLOOKUP(csv!$AJ12,範囲CSV,6,FALSE)))</f>
        <v/>
      </c>
      <c r="G12" s="96" t="str">
        <f>IF(A12="","",IF(VLOOKUP(csv!$AJ12,範囲CSV,7,FALSE)="","",VLOOKUP(csv!$AJ12,範囲CSV,7,FALSE)))</f>
        <v/>
      </c>
      <c r="H12" s="96" t="str">
        <f>IF($A12="","",IF(VLOOKUP(csv!$AJ12,範囲CSV,8,FALSE)="","",VLOOKUP(csv!$AJ12,範囲CSV,8,FALSE)))</f>
        <v/>
      </c>
      <c r="I12" s="96"/>
      <c r="J12" s="96"/>
      <c r="K12" s="96" t="str">
        <f>IF(A12="","",IF(VLOOKUP(csv!$AJ12,範囲CSV,9,FALSE)="","",VLOOKUP(csv!$AJ12,範囲CSV,9,FALSE)))</f>
        <v/>
      </c>
      <c r="L12" s="96" t="str">
        <f>IF($A12="","",IF(VLOOKUP(csv!$AJ12,範囲CSV,10,FALSE)="","",VLOOKUP(csv!$AJ12,範囲CSV,10,FALSE)))</f>
        <v/>
      </c>
      <c r="M12" s="96" t="str">
        <f t="shared" si="0"/>
        <v/>
      </c>
      <c r="N12" s="96" t="str">
        <f t="shared" si="1"/>
        <v/>
      </c>
      <c r="O12" s="96" t="str">
        <f>IF($A12="","",IF(VLOOKUP(csv!$AJ12,範囲CSV,13,FALSE)="","",VLOOKUP(csv!$AJ12,範囲CSV,13,FALSE)))</f>
        <v/>
      </c>
      <c r="P12" s="96" t="str">
        <f>IF($A12="","",IF(VLOOKUP(csv!$AJ12,範囲CSV,14,FALSE)="","",VLOOKUP(csv!$AJ12,範囲CSV,14,FALSE)))</f>
        <v/>
      </c>
      <c r="Q12" s="96" t="str">
        <f>IF($A12="","",IF(VLOOKUP(csv!$AJ12,範囲CSV,15,FALSE)="","",VLOOKUP(csv!$AJ12,範囲CSV,15,FALSE)))</f>
        <v/>
      </c>
      <c r="R12" s="96" t="str">
        <f>IF($A12="","",IF(VLOOKUP(csv!$AJ12,範囲CSV,16,FALSE)="","",VLOOKUP(csv!$AJ12,範囲CSV,16,FALSE)))</f>
        <v/>
      </c>
      <c r="S12" s="96" t="str">
        <f>IF($A12="","",IF(VLOOKUP(csv!$AJ12,範囲CSV,17,FALSE)="","",VLOOKUP(csv!$AJ12,範囲CSV,17,FALSE)))</f>
        <v/>
      </c>
      <c r="T12" s="96" t="str">
        <f>IF($A12="","",IF(VLOOKUP(csv!$AJ12,範囲CSV,18,FALSE)="","",VLOOKUP(csv!$AJ12,範囲CSV,18,FALSE)))</f>
        <v/>
      </c>
      <c r="U12" s="96" t="str">
        <f>IF($A12="","",IF(VLOOKUP(csv!$AJ12,範囲CSV,19,FALSE)="","",VLOOKUP(csv!$AJ12,範囲CSV,19,FALSE)))</f>
        <v/>
      </c>
      <c r="V12" s="96" t="str">
        <f>IF($A12="","",IF(VLOOKUP(csv!$AJ12,範囲CSV,20,FALSE)="","",VLOOKUP(csv!$AJ12,範囲CSV,20,FALSE)))</f>
        <v/>
      </c>
      <c r="W12" s="96" t="str">
        <f>IF($A12="","",IF(VLOOKUP(csv!$AJ12,範囲CSV,21,FALSE)="","",VLOOKUP(csv!$AJ12,範囲CSV,21,FALSE)))</f>
        <v/>
      </c>
      <c r="X12" s="96" t="str">
        <f>IF($A12="","",IF(VLOOKUP(csv!$AJ12,範囲CSV,22,FALSE)="","",VLOOKUP(csv!$AJ12,範囲CSV,22,FALSE)))</f>
        <v/>
      </c>
      <c r="Y12" s="96" t="str">
        <f>IF($A12="","",IF(VLOOKUP(csv!$AJ12,範囲CSV,23,FALSE)="","",VLOOKUP(csv!$AJ12,範囲CSV,23,FALSE)))</f>
        <v/>
      </c>
      <c r="Z12" s="96" t="str">
        <f>IF($A12="","",IF(VLOOKUP(csv!$AJ12,範囲CSV,24,FALSE)="","",VLOOKUP(csv!$AJ12,範囲CSV,24,FALSE)))</f>
        <v/>
      </c>
      <c r="AA12" s="96" t="str">
        <f>IF($A12="","",IF(VLOOKUP(csv!$AJ12,範囲CSV,25,FALSE)="","",VLOOKUP(csv!$AJ12,範囲CSV,25,FALSE)))</f>
        <v/>
      </c>
      <c r="AB12" s="96" t="str">
        <f>IF($A12="","",IF(VLOOKUP(csv!$AJ12,範囲CSV,26,FALSE)="","",VLOOKUP(csv!$AJ12,範囲CSV,26,FALSE)))</f>
        <v/>
      </c>
      <c r="AC12" s="96" t="str">
        <f>IF($A12="","",IF(VLOOKUP(csv!$AJ12,範囲CSV,27,FALSE)="","",VLOOKUP(csv!$AJ12,範囲CSV,27,FALSE)))</f>
        <v/>
      </c>
      <c r="AD12" s="96" t="str">
        <f>IF($A12="","",IF(VLOOKUP(csv!$AJ12,範囲CSV,28,FALSE)="","",VLOOKUP(csv!$AJ12,範囲CSV,28,FALSE)))</f>
        <v/>
      </c>
      <c r="AE12" s="96" t="str">
        <f>IF($A12="","",IF(VLOOKUP(csv!$AJ12,範囲CSV,29,FALSE)="","",VLOOKUP(csv!$AJ12,範囲CSV,29,FALSE)))</f>
        <v/>
      </c>
      <c r="AF12" s="96" t="str">
        <f>IF($A12="","",IF(VLOOKUP(csv!$AJ12,範囲CSV,30,FALSE)="","",VLOOKUP(csv!$AJ12,範囲CSV,30,FALSE)))</f>
        <v/>
      </c>
      <c r="AG12" s="96" t="str">
        <f>IF($A12="","",IF(VLOOKUP(csv!$AJ12,範囲CSV,31,FALSE)="","",VLOOKUP(csv!$AJ12,範囲CSV,31,FALSE)))</f>
        <v/>
      </c>
      <c r="AH12" s="96" t="str">
        <f>IF($A12="","",IF(VLOOKUP(csv!$AJ12,範囲CSV,32,FALSE)="","",VLOOKUP(csv!$AJ12,範囲CSV,32,FALSE)))</f>
        <v/>
      </c>
      <c r="AI12" s="96" t="str">
        <f>IF($A12="","",IF(VLOOKUP(csv!$AJ12,範囲CSV,33,FALSE)="","",VLOOKUP(csv!$AJ12,範囲CSV,33,FALSE)))</f>
        <v/>
      </c>
      <c r="AJ12" s="96" t="str">
        <f>IF($A12="","",IF(VLOOKUP(csv!$AJ12,範囲CSV,34,FALSE)="","",VLOOKUP(csv!$AJ12,範囲CSV,34,FALSE)))</f>
        <v/>
      </c>
      <c r="AK12" s="96"/>
    </row>
    <row r="13" spans="1:37">
      <c r="A13" s="96" t="str">
        <f>IF(csv!AJ13&lt;=csv!A$401,csv!AO13,"")</f>
        <v/>
      </c>
      <c r="B13" s="96" t="str">
        <f>IF($A13="","",IF(VLOOKUP(csv!A13,範囲CSV,2,FALSE)="","",VLOOKUP(csv!A13,範囲CSV,2,FALSE)))</f>
        <v/>
      </c>
      <c r="C13" s="96" t="str">
        <f>IF($A13="","",IF(VLOOKUP(csv!$AJ13,範囲CSV,3,FALSE)="","",VLOOKUP(csv!$AJ13,範囲CSV,3,FALSE)))</f>
        <v/>
      </c>
      <c r="D13" s="96" t="str">
        <f>IF($A13="","",IF(VLOOKUP(csv!$AJ13,範囲CSV,4,FALSE)="","",VLOOKUP(csv!$AJ13,範囲CSV,4,FALSE)))</f>
        <v/>
      </c>
      <c r="E13" s="96" t="str">
        <f>IF($A13="","",IF(VLOOKUP(csv!$AJ13,範囲CSV,5,FALSE)="","",IF(VLOOKUP(csv!$AJ13,範囲CSV,5,FALSE)&gt;10000,"",VLOOKUP(csv!$AJ13,範囲CSV,5,FALSE))))</f>
        <v/>
      </c>
      <c r="F13" s="96" t="str">
        <f>IF($A13="","",IF(VLOOKUP(csv!$AJ13,範囲CSV,6,FALSE)="","",VLOOKUP(csv!$AJ13,範囲CSV,6,FALSE)))</f>
        <v/>
      </c>
      <c r="G13" s="96" t="str">
        <f>IF(A13="","",IF(VLOOKUP(csv!$AJ13,範囲CSV,7,FALSE)="","",VLOOKUP(csv!$AJ13,範囲CSV,7,FALSE)))</f>
        <v/>
      </c>
      <c r="H13" s="96" t="str">
        <f>IF($A13="","",IF(VLOOKUP(csv!$AJ13,範囲CSV,8,FALSE)="","",VLOOKUP(csv!$AJ13,範囲CSV,8,FALSE)))</f>
        <v/>
      </c>
      <c r="I13" s="96"/>
      <c r="J13" s="96"/>
      <c r="K13" s="96" t="str">
        <f>IF(A13="","",IF(VLOOKUP(csv!$AJ13,範囲CSV,9,FALSE)="","",VLOOKUP(csv!$AJ13,範囲CSV,9,FALSE)))</f>
        <v/>
      </c>
      <c r="L13" s="96" t="str">
        <f>IF($A13="","",IF(VLOOKUP(csv!$AJ13,範囲CSV,10,FALSE)="","",VLOOKUP(csv!$AJ13,範囲CSV,10,FALSE)))</f>
        <v/>
      </c>
      <c r="M13" s="96" t="str">
        <f t="shared" si="0"/>
        <v/>
      </c>
      <c r="N13" s="96" t="str">
        <f t="shared" si="1"/>
        <v/>
      </c>
      <c r="O13" s="96" t="str">
        <f>IF($A13="","",IF(VLOOKUP(csv!$AJ13,範囲CSV,13,FALSE)="","",VLOOKUP(csv!$AJ13,範囲CSV,13,FALSE)))</f>
        <v/>
      </c>
      <c r="P13" s="96" t="str">
        <f>IF($A13="","",IF(VLOOKUP(csv!$AJ13,範囲CSV,14,FALSE)="","",VLOOKUP(csv!$AJ13,範囲CSV,14,FALSE)))</f>
        <v/>
      </c>
      <c r="Q13" s="96" t="str">
        <f>IF($A13="","",IF(VLOOKUP(csv!$AJ13,範囲CSV,15,FALSE)="","",VLOOKUP(csv!$AJ13,範囲CSV,15,FALSE)))</f>
        <v/>
      </c>
      <c r="R13" s="96" t="str">
        <f>IF($A13="","",IF(VLOOKUP(csv!$AJ13,範囲CSV,16,FALSE)="","",VLOOKUP(csv!$AJ13,範囲CSV,16,FALSE)))</f>
        <v/>
      </c>
      <c r="S13" s="96" t="str">
        <f>IF($A13="","",IF(VLOOKUP(csv!$AJ13,範囲CSV,17,FALSE)="","",VLOOKUP(csv!$AJ13,範囲CSV,17,FALSE)))</f>
        <v/>
      </c>
      <c r="T13" s="96" t="str">
        <f>IF($A13="","",IF(VLOOKUP(csv!$AJ13,範囲CSV,18,FALSE)="","",VLOOKUP(csv!$AJ13,範囲CSV,18,FALSE)))</f>
        <v/>
      </c>
      <c r="U13" s="96" t="str">
        <f>IF($A13="","",IF(VLOOKUP(csv!$AJ13,範囲CSV,19,FALSE)="","",VLOOKUP(csv!$AJ13,範囲CSV,19,FALSE)))</f>
        <v/>
      </c>
      <c r="V13" s="96" t="str">
        <f>IF($A13="","",IF(VLOOKUP(csv!$AJ13,範囲CSV,20,FALSE)="","",VLOOKUP(csv!$AJ13,範囲CSV,20,FALSE)))</f>
        <v/>
      </c>
      <c r="W13" s="96" t="str">
        <f>IF($A13="","",IF(VLOOKUP(csv!$AJ13,範囲CSV,21,FALSE)="","",VLOOKUP(csv!$AJ13,範囲CSV,21,FALSE)))</f>
        <v/>
      </c>
      <c r="X13" s="96" t="str">
        <f>IF($A13="","",IF(VLOOKUP(csv!$AJ13,範囲CSV,22,FALSE)="","",VLOOKUP(csv!$AJ13,範囲CSV,22,FALSE)))</f>
        <v/>
      </c>
      <c r="Y13" s="96" t="str">
        <f>IF($A13="","",IF(VLOOKUP(csv!$AJ13,範囲CSV,23,FALSE)="","",VLOOKUP(csv!$AJ13,範囲CSV,23,FALSE)))</f>
        <v/>
      </c>
      <c r="Z13" s="96" t="str">
        <f>IF($A13="","",IF(VLOOKUP(csv!$AJ13,範囲CSV,24,FALSE)="","",VLOOKUP(csv!$AJ13,範囲CSV,24,FALSE)))</f>
        <v/>
      </c>
      <c r="AA13" s="96" t="str">
        <f>IF($A13="","",IF(VLOOKUP(csv!$AJ13,範囲CSV,25,FALSE)="","",VLOOKUP(csv!$AJ13,範囲CSV,25,FALSE)))</f>
        <v/>
      </c>
      <c r="AB13" s="96" t="str">
        <f>IF($A13="","",IF(VLOOKUP(csv!$AJ13,範囲CSV,26,FALSE)="","",VLOOKUP(csv!$AJ13,範囲CSV,26,FALSE)))</f>
        <v/>
      </c>
      <c r="AC13" s="96" t="str">
        <f>IF($A13="","",IF(VLOOKUP(csv!$AJ13,範囲CSV,27,FALSE)="","",VLOOKUP(csv!$AJ13,範囲CSV,27,FALSE)))</f>
        <v/>
      </c>
      <c r="AD13" s="96" t="str">
        <f>IF($A13="","",IF(VLOOKUP(csv!$AJ13,範囲CSV,28,FALSE)="","",VLOOKUP(csv!$AJ13,範囲CSV,28,FALSE)))</f>
        <v/>
      </c>
      <c r="AE13" s="96" t="str">
        <f>IF($A13="","",IF(VLOOKUP(csv!$AJ13,範囲CSV,29,FALSE)="","",VLOOKUP(csv!$AJ13,範囲CSV,29,FALSE)))</f>
        <v/>
      </c>
      <c r="AF13" s="96" t="str">
        <f>IF($A13="","",IF(VLOOKUP(csv!$AJ13,範囲CSV,30,FALSE)="","",VLOOKUP(csv!$AJ13,範囲CSV,30,FALSE)))</f>
        <v/>
      </c>
      <c r="AG13" s="96" t="str">
        <f>IF($A13="","",IF(VLOOKUP(csv!$AJ13,範囲CSV,31,FALSE)="","",VLOOKUP(csv!$AJ13,範囲CSV,31,FALSE)))</f>
        <v/>
      </c>
      <c r="AH13" s="96" t="str">
        <f>IF($A13="","",IF(VLOOKUP(csv!$AJ13,範囲CSV,32,FALSE)="","",VLOOKUP(csv!$AJ13,範囲CSV,32,FALSE)))</f>
        <v/>
      </c>
      <c r="AI13" s="96" t="str">
        <f>IF($A13="","",IF(VLOOKUP(csv!$AJ13,範囲CSV,33,FALSE)="","",VLOOKUP(csv!$AJ13,範囲CSV,33,FALSE)))</f>
        <v/>
      </c>
      <c r="AJ13" s="96" t="str">
        <f>IF($A13="","",IF(VLOOKUP(csv!$AJ13,範囲CSV,34,FALSE)="","",VLOOKUP(csv!$AJ13,範囲CSV,34,FALSE)))</f>
        <v/>
      </c>
      <c r="AK13" s="96"/>
    </row>
    <row r="14" spans="1:37">
      <c r="A14" s="96" t="str">
        <f>IF(csv!AJ14&lt;=csv!A$401,csv!AO14,"")</f>
        <v/>
      </c>
      <c r="B14" s="96" t="str">
        <f>IF($A14="","",IF(VLOOKUP(csv!A14,範囲CSV,2,FALSE)="","",VLOOKUP(csv!A14,範囲CSV,2,FALSE)))</f>
        <v/>
      </c>
      <c r="C14" s="96" t="str">
        <f>IF($A14="","",IF(VLOOKUP(csv!$AJ14,範囲CSV,3,FALSE)="","",VLOOKUP(csv!$AJ14,範囲CSV,3,FALSE)))</f>
        <v/>
      </c>
      <c r="D14" s="96" t="str">
        <f>IF($A14="","",IF(VLOOKUP(csv!$AJ14,範囲CSV,4,FALSE)="","",VLOOKUP(csv!$AJ14,範囲CSV,4,FALSE)))</f>
        <v/>
      </c>
      <c r="E14" s="96" t="str">
        <f>IF($A14="","",IF(VLOOKUP(csv!$AJ14,範囲CSV,5,FALSE)="","",IF(VLOOKUP(csv!$AJ14,範囲CSV,5,FALSE)&gt;10000,"",VLOOKUP(csv!$AJ14,範囲CSV,5,FALSE))))</f>
        <v/>
      </c>
      <c r="F14" s="96" t="str">
        <f>IF($A14="","",IF(VLOOKUP(csv!$AJ14,範囲CSV,6,FALSE)="","",VLOOKUP(csv!$AJ14,範囲CSV,6,FALSE)))</f>
        <v/>
      </c>
      <c r="G14" s="96" t="str">
        <f>IF(A14="","",IF(VLOOKUP(csv!$AJ14,範囲CSV,7,FALSE)="","",VLOOKUP(csv!$AJ14,範囲CSV,7,FALSE)))</f>
        <v/>
      </c>
      <c r="H14" s="96" t="str">
        <f>IF($A14="","",IF(VLOOKUP(csv!$AJ14,範囲CSV,8,FALSE)="","",VLOOKUP(csv!$AJ14,範囲CSV,8,FALSE)))</f>
        <v/>
      </c>
      <c r="I14" s="96"/>
      <c r="J14" s="96"/>
      <c r="K14" s="96" t="str">
        <f>IF(A14="","",IF(VLOOKUP(csv!$AJ14,範囲CSV,9,FALSE)="","",VLOOKUP(csv!$AJ14,範囲CSV,9,FALSE)))</f>
        <v/>
      </c>
      <c r="L14" s="96" t="str">
        <f>IF($A14="","",IF(VLOOKUP(csv!$AJ14,範囲CSV,10,FALSE)="","",VLOOKUP(csv!$AJ14,範囲CSV,10,FALSE)))</f>
        <v/>
      </c>
      <c r="M14" s="96" t="str">
        <f t="shared" si="0"/>
        <v/>
      </c>
      <c r="N14" s="96" t="str">
        <f t="shared" si="1"/>
        <v/>
      </c>
      <c r="O14" s="96" t="str">
        <f>IF($A14="","",IF(VLOOKUP(csv!$AJ14,範囲CSV,13,FALSE)="","",VLOOKUP(csv!$AJ14,範囲CSV,13,FALSE)))</f>
        <v/>
      </c>
      <c r="P14" s="96" t="str">
        <f>IF($A14="","",IF(VLOOKUP(csv!$AJ14,範囲CSV,14,FALSE)="","",VLOOKUP(csv!$AJ14,範囲CSV,14,FALSE)))</f>
        <v/>
      </c>
      <c r="Q14" s="96" t="str">
        <f>IF($A14="","",IF(VLOOKUP(csv!$AJ14,範囲CSV,15,FALSE)="","",VLOOKUP(csv!$AJ14,範囲CSV,15,FALSE)))</f>
        <v/>
      </c>
      <c r="R14" s="96" t="str">
        <f>IF($A14="","",IF(VLOOKUP(csv!$AJ14,範囲CSV,16,FALSE)="","",VLOOKUP(csv!$AJ14,範囲CSV,16,FALSE)))</f>
        <v/>
      </c>
      <c r="S14" s="96" t="str">
        <f>IF($A14="","",IF(VLOOKUP(csv!$AJ14,範囲CSV,17,FALSE)="","",VLOOKUP(csv!$AJ14,範囲CSV,17,FALSE)))</f>
        <v/>
      </c>
      <c r="T14" s="96" t="str">
        <f>IF($A14="","",IF(VLOOKUP(csv!$AJ14,範囲CSV,18,FALSE)="","",VLOOKUP(csv!$AJ14,範囲CSV,18,FALSE)))</f>
        <v/>
      </c>
      <c r="U14" s="96" t="str">
        <f>IF($A14="","",IF(VLOOKUP(csv!$AJ14,範囲CSV,19,FALSE)="","",VLOOKUP(csv!$AJ14,範囲CSV,19,FALSE)))</f>
        <v/>
      </c>
      <c r="V14" s="96" t="str">
        <f>IF($A14="","",IF(VLOOKUP(csv!$AJ14,範囲CSV,20,FALSE)="","",VLOOKUP(csv!$AJ14,範囲CSV,20,FALSE)))</f>
        <v/>
      </c>
      <c r="W14" s="96" t="str">
        <f>IF($A14="","",IF(VLOOKUP(csv!$AJ14,範囲CSV,21,FALSE)="","",VLOOKUP(csv!$AJ14,範囲CSV,21,FALSE)))</f>
        <v/>
      </c>
      <c r="X14" s="96" t="str">
        <f>IF($A14="","",IF(VLOOKUP(csv!$AJ14,範囲CSV,22,FALSE)="","",VLOOKUP(csv!$AJ14,範囲CSV,22,FALSE)))</f>
        <v/>
      </c>
      <c r="Y14" s="96" t="str">
        <f>IF($A14="","",IF(VLOOKUP(csv!$AJ14,範囲CSV,23,FALSE)="","",VLOOKUP(csv!$AJ14,範囲CSV,23,FALSE)))</f>
        <v/>
      </c>
      <c r="Z14" s="96" t="str">
        <f>IF($A14="","",IF(VLOOKUP(csv!$AJ14,範囲CSV,24,FALSE)="","",VLOOKUP(csv!$AJ14,範囲CSV,24,FALSE)))</f>
        <v/>
      </c>
      <c r="AA14" s="96" t="str">
        <f>IF($A14="","",IF(VLOOKUP(csv!$AJ14,範囲CSV,25,FALSE)="","",VLOOKUP(csv!$AJ14,範囲CSV,25,FALSE)))</f>
        <v/>
      </c>
      <c r="AB14" s="96" t="str">
        <f>IF($A14="","",IF(VLOOKUP(csv!$AJ14,範囲CSV,26,FALSE)="","",VLOOKUP(csv!$AJ14,範囲CSV,26,FALSE)))</f>
        <v/>
      </c>
      <c r="AC14" s="96" t="str">
        <f>IF($A14="","",IF(VLOOKUP(csv!$AJ14,範囲CSV,27,FALSE)="","",VLOOKUP(csv!$AJ14,範囲CSV,27,FALSE)))</f>
        <v/>
      </c>
      <c r="AD14" s="96" t="str">
        <f>IF($A14="","",IF(VLOOKUP(csv!$AJ14,範囲CSV,28,FALSE)="","",VLOOKUP(csv!$AJ14,範囲CSV,28,FALSE)))</f>
        <v/>
      </c>
      <c r="AE14" s="96" t="str">
        <f>IF($A14="","",IF(VLOOKUP(csv!$AJ14,範囲CSV,29,FALSE)="","",VLOOKUP(csv!$AJ14,範囲CSV,29,FALSE)))</f>
        <v/>
      </c>
      <c r="AF14" s="96" t="str">
        <f>IF($A14="","",IF(VLOOKUP(csv!$AJ14,範囲CSV,30,FALSE)="","",VLOOKUP(csv!$AJ14,範囲CSV,30,FALSE)))</f>
        <v/>
      </c>
      <c r="AG14" s="96" t="str">
        <f>IF($A14="","",IF(VLOOKUP(csv!$AJ14,範囲CSV,31,FALSE)="","",VLOOKUP(csv!$AJ14,範囲CSV,31,FALSE)))</f>
        <v/>
      </c>
      <c r="AH14" s="96" t="str">
        <f>IF($A14="","",IF(VLOOKUP(csv!$AJ14,範囲CSV,32,FALSE)="","",VLOOKUP(csv!$AJ14,範囲CSV,32,FALSE)))</f>
        <v/>
      </c>
      <c r="AI14" s="96" t="str">
        <f>IF($A14="","",IF(VLOOKUP(csv!$AJ14,範囲CSV,33,FALSE)="","",VLOOKUP(csv!$AJ14,範囲CSV,33,FALSE)))</f>
        <v/>
      </c>
      <c r="AJ14" s="96" t="str">
        <f>IF($A14="","",IF(VLOOKUP(csv!$AJ14,範囲CSV,34,FALSE)="","",VLOOKUP(csv!$AJ14,範囲CSV,34,FALSE)))</f>
        <v/>
      </c>
      <c r="AK14" s="96"/>
    </row>
    <row r="15" spans="1:37">
      <c r="A15" s="96" t="str">
        <f>IF(csv!AJ15&lt;=csv!A$401,csv!AO15,"")</f>
        <v/>
      </c>
      <c r="B15" s="96" t="str">
        <f>IF($A15="","",IF(VLOOKUP(csv!A15,範囲CSV,2,FALSE)="","",VLOOKUP(csv!A15,範囲CSV,2,FALSE)))</f>
        <v/>
      </c>
      <c r="C15" s="96" t="str">
        <f>IF($A15="","",IF(VLOOKUP(csv!$AJ15,範囲CSV,3,FALSE)="","",VLOOKUP(csv!$AJ15,範囲CSV,3,FALSE)))</f>
        <v/>
      </c>
      <c r="D15" s="96" t="str">
        <f>IF($A15="","",IF(VLOOKUP(csv!$AJ15,範囲CSV,4,FALSE)="","",VLOOKUP(csv!$AJ15,範囲CSV,4,FALSE)))</f>
        <v/>
      </c>
      <c r="E15" s="96" t="str">
        <f>IF($A15="","",IF(VLOOKUP(csv!$AJ15,範囲CSV,5,FALSE)="","",IF(VLOOKUP(csv!$AJ15,範囲CSV,5,FALSE)&gt;10000,"",VLOOKUP(csv!$AJ15,範囲CSV,5,FALSE))))</f>
        <v/>
      </c>
      <c r="F15" s="96" t="str">
        <f>IF($A15="","",IF(VLOOKUP(csv!$AJ15,範囲CSV,6,FALSE)="","",VLOOKUP(csv!$AJ15,範囲CSV,6,FALSE)))</f>
        <v/>
      </c>
      <c r="G15" s="96" t="str">
        <f>IF(A15="","",IF(VLOOKUP(csv!$AJ15,範囲CSV,7,FALSE)="","",VLOOKUP(csv!$AJ15,範囲CSV,7,FALSE)))</f>
        <v/>
      </c>
      <c r="H15" s="96" t="str">
        <f>IF($A15="","",IF(VLOOKUP(csv!$AJ15,範囲CSV,8,FALSE)="","",VLOOKUP(csv!$AJ15,範囲CSV,8,FALSE)))</f>
        <v/>
      </c>
      <c r="I15" s="96"/>
      <c r="J15" s="96"/>
      <c r="K15" s="96" t="str">
        <f>IF(A15="","",IF(VLOOKUP(csv!$AJ15,範囲CSV,9,FALSE)="","",VLOOKUP(csv!$AJ15,範囲CSV,9,FALSE)))</f>
        <v/>
      </c>
      <c r="L15" s="96" t="str">
        <f>IF($A15="","",IF(VLOOKUP(csv!$AJ15,範囲CSV,10,FALSE)="","",VLOOKUP(csv!$AJ15,範囲CSV,10,FALSE)))</f>
        <v/>
      </c>
      <c r="M15" s="96" t="str">
        <f t="shared" si="0"/>
        <v/>
      </c>
      <c r="N15" s="96" t="str">
        <f t="shared" si="1"/>
        <v/>
      </c>
      <c r="O15" s="96" t="str">
        <f>IF($A15="","",IF(VLOOKUP(csv!$AJ15,範囲CSV,13,FALSE)="","",VLOOKUP(csv!$AJ15,範囲CSV,13,FALSE)))</f>
        <v/>
      </c>
      <c r="P15" s="96" t="str">
        <f>IF($A15="","",IF(VLOOKUP(csv!$AJ15,範囲CSV,14,FALSE)="","",VLOOKUP(csv!$AJ15,範囲CSV,14,FALSE)))</f>
        <v/>
      </c>
      <c r="Q15" s="96" t="str">
        <f>IF($A15="","",IF(VLOOKUP(csv!$AJ15,範囲CSV,15,FALSE)="","",VLOOKUP(csv!$AJ15,範囲CSV,15,FALSE)))</f>
        <v/>
      </c>
      <c r="R15" s="96" t="str">
        <f>IF($A15="","",IF(VLOOKUP(csv!$AJ15,範囲CSV,16,FALSE)="","",VLOOKUP(csv!$AJ15,範囲CSV,16,FALSE)))</f>
        <v/>
      </c>
      <c r="S15" s="96" t="str">
        <f>IF($A15="","",IF(VLOOKUP(csv!$AJ15,範囲CSV,17,FALSE)="","",VLOOKUP(csv!$AJ15,範囲CSV,17,FALSE)))</f>
        <v/>
      </c>
      <c r="T15" s="96" t="str">
        <f>IF($A15="","",IF(VLOOKUP(csv!$AJ15,範囲CSV,18,FALSE)="","",VLOOKUP(csv!$AJ15,範囲CSV,18,FALSE)))</f>
        <v/>
      </c>
      <c r="U15" s="96" t="str">
        <f>IF($A15="","",IF(VLOOKUP(csv!$AJ15,範囲CSV,19,FALSE)="","",VLOOKUP(csv!$AJ15,範囲CSV,19,FALSE)))</f>
        <v/>
      </c>
      <c r="V15" s="96" t="str">
        <f>IF($A15="","",IF(VLOOKUP(csv!$AJ15,範囲CSV,20,FALSE)="","",VLOOKUP(csv!$AJ15,範囲CSV,20,FALSE)))</f>
        <v/>
      </c>
      <c r="W15" s="96" t="str">
        <f>IF($A15="","",IF(VLOOKUP(csv!$AJ15,範囲CSV,21,FALSE)="","",VLOOKUP(csv!$AJ15,範囲CSV,21,FALSE)))</f>
        <v/>
      </c>
      <c r="X15" s="96" t="str">
        <f>IF($A15="","",IF(VLOOKUP(csv!$AJ15,範囲CSV,22,FALSE)="","",VLOOKUP(csv!$AJ15,範囲CSV,22,FALSE)))</f>
        <v/>
      </c>
      <c r="Y15" s="96" t="str">
        <f>IF($A15="","",IF(VLOOKUP(csv!$AJ15,範囲CSV,23,FALSE)="","",VLOOKUP(csv!$AJ15,範囲CSV,23,FALSE)))</f>
        <v/>
      </c>
      <c r="Z15" s="96" t="str">
        <f>IF($A15="","",IF(VLOOKUP(csv!$AJ15,範囲CSV,24,FALSE)="","",VLOOKUP(csv!$AJ15,範囲CSV,24,FALSE)))</f>
        <v/>
      </c>
      <c r="AA15" s="96" t="str">
        <f>IF($A15="","",IF(VLOOKUP(csv!$AJ15,範囲CSV,25,FALSE)="","",VLOOKUP(csv!$AJ15,範囲CSV,25,FALSE)))</f>
        <v/>
      </c>
      <c r="AB15" s="96" t="str">
        <f>IF($A15="","",IF(VLOOKUP(csv!$AJ15,範囲CSV,26,FALSE)="","",VLOOKUP(csv!$AJ15,範囲CSV,26,FALSE)))</f>
        <v/>
      </c>
      <c r="AC15" s="96" t="str">
        <f>IF($A15="","",IF(VLOOKUP(csv!$AJ15,範囲CSV,27,FALSE)="","",VLOOKUP(csv!$AJ15,範囲CSV,27,FALSE)))</f>
        <v/>
      </c>
      <c r="AD15" s="96" t="str">
        <f>IF($A15="","",IF(VLOOKUP(csv!$AJ15,範囲CSV,28,FALSE)="","",VLOOKUP(csv!$AJ15,範囲CSV,28,FALSE)))</f>
        <v/>
      </c>
      <c r="AE15" s="96" t="str">
        <f>IF($A15="","",IF(VLOOKUP(csv!$AJ15,範囲CSV,29,FALSE)="","",VLOOKUP(csv!$AJ15,範囲CSV,29,FALSE)))</f>
        <v/>
      </c>
      <c r="AF15" s="96" t="str">
        <f>IF($A15="","",IF(VLOOKUP(csv!$AJ15,範囲CSV,30,FALSE)="","",VLOOKUP(csv!$AJ15,範囲CSV,30,FALSE)))</f>
        <v/>
      </c>
      <c r="AG15" s="96" t="str">
        <f>IF($A15="","",IF(VLOOKUP(csv!$AJ15,範囲CSV,31,FALSE)="","",VLOOKUP(csv!$AJ15,範囲CSV,31,FALSE)))</f>
        <v/>
      </c>
      <c r="AH15" s="96" t="str">
        <f>IF($A15="","",IF(VLOOKUP(csv!$AJ15,範囲CSV,32,FALSE)="","",VLOOKUP(csv!$AJ15,範囲CSV,32,FALSE)))</f>
        <v/>
      </c>
      <c r="AI15" s="96" t="str">
        <f>IF($A15="","",IF(VLOOKUP(csv!$AJ15,範囲CSV,33,FALSE)="","",VLOOKUP(csv!$AJ15,範囲CSV,33,FALSE)))</f>
        <v/>
      </c>
      <c r="AJ15" s="96" t="str">
        <f>IF($A15="","",IF(VLOOKUP(csv!$AJ15,範囲CSV,34,FALSE)="","",VLOOKUP(csv!$AJ15,範囲CSV,34,FALSE)))</f>
        <v/>
      </c>
      <c r="AK15" s="96"/>
    </row>
    <row r="16" spans="1:37">
      <c r="A16" s="96" t="str">
        <f>IF(csv!AJ16&lt;=csv!A$401,csv!AO16,"")</f>
        <v/>
      </c>
      <c r="B16" s="96" t="str">
        <f>IF($A16="","",IF(VLOOKUP(csv!A16,範囲CSV,2,FALSE)="","",VLOOKUP(csv!A16,範囲CSV,2,FALSE)))</f>
        <v/>
      </c>
      <c r="C16" s="96" t="str">
        <f>IF($A16="","",IF(VLOOKUP(csv!$AJ16,範囲CSV,3,FALSE)="","",VLOOKUP(csv!$AJ16,範囲CSV,3,FALSE)))</f>
        <v/>
      </c>
      <c r="D16" s="96" t="str">
        <f>IF($A16="","",IF(VLOOKUP(csv!$AJ16,範囲CSV,4,FALSE)="","",VLOOKUP(csv!$AJ16,範囲CSV,4,FALSE)))</f>
        <v/>
      </c>
      <c r="E16" s="96" t="str">
        <f>IF($A16="","",IF(VLOOKUP(csv!$AJ16,範囲CSV,5,FALSE)="","",IF(VLOOKUP(csv!$AJ16,範囲CSV,5,FALSE)&gt;10000,"",VLOOKUP(csv!$AJ16,範囲CSV,5,FALSE))))</f>
        <v/>
      </c>
      <c r="F16" s="96" t="str">
        <f>IF($A16="","",IF(VLOOKUP(csv!$AJ16,範囲CSV,6,FALSE)="","",VLOOKUP(csv!$AJ16,範囲CSV,6,FALSE)))</f>
        <v/>
      </c>
      <c r="G16" s="96" t="str">
        <f>IF(A16="","",IF(VLOOKUP(csv!$AJ16,範囲CSV,7,FALSE)="","",VLOOKUP(csv!$AJ16,範囲CSV,7,FALSE)))</f>
        <v/>
      </c>
      <c r="H16" s="96" t="str">
        <f>IF($A16="","",IF(VLOOKUP(csv!$AJ16,範囲CSV,8,FALSE)="","",VLOOKUP(csv!$AJ16,範囲CSV,8,FALSE)))</f>
        <v/>
      </c>
      <c r="I16" s="96"/>
      <c r="J16" s="96"/>
      <c r="K16" s="96" t="str">
        <f>IF(A16="","",IF(VLOOKUP(csv!$AJ16,範囲CSV,9,FALSE)="","",VLOOKUP(csv!$AJ16,範囲CSV,9,FALSE)))</f>
        <v/>
      </c>
      <c r="L16" s="96" t="str">
        <f>IF($A16="","",IF(VLOOKUP(csv!$AJ16,範囲CSV,10,FALSE)="","",VLOOKUP(csv!$AJ16,範囲CSV,10,FALSE)))</f>
        <v/>
      </c>
      <c r="M16" s="96" t="str">
        <f t="shared" si="0"/>
        <v/>
      </c>
      <c r="N16" s="96" t="str">
        <f t="shared" si="1"/>
        <v/>
      </c>
      <c r="O16" s="96" t="str">
        <f>IF($A16="","",IF(VLOOKUP(csv!$AJ16,範囲CSV,13,FALSE)="","",VLOOKUP(csv!$AJ16,範囲CSV,13,FALSE)))</f>
        <v/>
      </c>
      <c r="P16" s="96" t="str">
        <f>IF($A16="","",IF(VLOOKUP(csv!$AJ16,範囲CSV,14,FALSE)="","",VLOOKUP(csv!$AJ16,範囲CSV,14,FALSE)))</f>
        <v/>
      </c>
      <c r="Q16" s="96" t="str">
        <f>IF($A16="","",IF(VLOOKUP(csv!$AJ16,範囲CSV,15,FALSE)="","",VLOOKUP(csv!$AJ16,範囲CSV,15,FALSE)))</f>
        <v/>
      </c>
      <c r="R16" s="96" t="str">
        <f>IF($A16="","",IF(VLOOKUP(csv!$AJ16,範囲CSV,16,FALSE)="","",VLOOKUP(csv!$AJ16,範囲CSV,16,FALSE)))</f>
        <v/>
      </c>
      <c r="S16" s="96" t="str">
        <f>IF($A16="","",IF(VLOOKUP(csv!$AJ16,範囲CSV,17,FALSE)="","",VLOOKUP(csv!$AJ16,範囲CSV,17,FALSE)))</f>
        <v/>
      </c>
      <c r="T16" s="96" t="str">
        <f>IF($A16="","",IF(VLOOKUP(csv!$AJ16,範囲CSV,18,FALSE)="","",VLOOKUP(csv!$AJ16,範囲CSV,18,FALSE)))</f>
        <v/>
      </c>
      <c r="U16" s="96" t="str">
        <f>IF($A16="","",IF(VLOOKUP(csv!$AJ16,範囲CSV,19,FALSE)="","",VLOOKUP(csv!$AJ16,範囲CSV,19,FALSE)))</f>
        <v/>
      </c>
      <c r="V16" s="96" t="str">
        <f>IF($A16="","",IF(VLOOKUP(csv!$AJ16,範囲CSV,20,FALSE)="","",VLOOKUP(csv!$AJ16,範囲CSV,20,FALSE)))</f>
        <v/>
      </c>
      <c r="W16" s="96" t="str">
        <f>IF($A16="","",IF(VLOOKUP(csv!$AJ16,範囲CSV,21,FALSE)="","",VLOOKUP(csv!$AJ16,範囲CSV,21,FALSE)))</f>
        <v/>
      </c>
      <c r="X16" s="96" t="str">
        <f>IF($A16="","",IF(VLOOKUP(csv!$AJ16,範囲CSV,22,FALSE)="","",VLOOKUP(csv!$AJ16,範囲CSV,22,FALSE)))</f>
        <v/>
      </c>
      <c r="Y16" s="96" t="str">
        <f>IF($A16="","",IF(VLOOKUP(csv!$AJ16,範囲CSV,23,FALSE)="","",VLOOKUP(csv!$AJ16,範囲CSV,23,FALSE)))</f>
        <v/>
      </c>
      <c r="Z16" s="96" t="str">
        <f>IF($A16="","",IF(VLOOKUP(csv!$AJ16,範囲CSV,24,FALSE)="","",VLOOKUP(csv!$AJ16,範囲CSV,24,FALSE)))</f>
        <v/>
      </c>
      <c r="AA16" s="96" t="str">
        <f>IF($A16="","",IF(VLOOKUP(csv!$AJ16,範囲CSV,25,FALSE)="","",VLOOKUP(csv!$AJ16,範囲CSV,25,FALSE)))</f>
        <v/>
      </c>
      <c r="AB16" s="96" t="str">
        <f>IF($A16="","",IF(VLOOKUP(csv!$AJ16,範囲CSV,26,FALSE)="","",VLOOKUP(csv!$AJ16,範囲CSV,26,FALSE)))</f>
        <v/>
      </c>
      <c r="AC16" s="96" t="str">
        <f>IF($A16="","",IF(VLOOKUP(csv!$AJ16,範囲CSV,27,FALSE)="","",VLOOKUP(csv!$AJ16,範囲CSV,27,FALSE)))</f>
        <v/>
      </c>
      <c r="AD16" s="96" t="str">
        <f>IF($A16="","",IF(VLOOKUP(csv!$AJ16,範囲CSV,28,FALSE)="","",VLOOKUP(csv!$AJ16,範囲CSV,28,FALSE)))</f>
        <v/>
      </c>
      <c r="AE16" s="96" t="str">
        <f>IF($A16="","",IF(VLOOKUP(csv!$AJ16,範囲CSV,29,FALSE)="","",VLOOKUP(csv!$AJ16,範囲CSV,29,FALSE)))</f>
        <v/>
      </c>
      <c r="AF16" s="96" t="str">
        <f>IF($A16="","",IF(VLOOKUP(csv!$AJ16,範囲CSV,30,FALSE)="","",VLOOKUP(csv!$AJ16,範囲CSV,30,FALSE)))</f>
        <v/>
      </c>
      <c r="AG16" s="96" t="str">
        <f>IF($A16="","",IF(VLOOKUP(csv!$AJ16,範囲CSV,31,FALSE)="","",VLOOKUP(csv!$AJ16,範囲CSV,31,FALSE)))</f>
        <v/>
      </c>
      <c r="AH16" s="96" t="str">
        <f>IF($A16="","",IF(VLOOKUP(csv!$AJ16,範囲CSV,32,FALSE)="","",VLOOKUP(csv!$AJ16,範囲CSV,32,FALSE)))</f>
        <v/>
      </c>
      <c r="AI16" s="96" t="str">
        <f>IF($A16="","",IF(VLOOKUP(csv!$AJ16,範囲CSV,33,FALSE)="","",VLOOKUP(csv!$AJ16,範囲CSV,33,FALSE)))</f>
        <v/>
      </c>
      <c r="AJ16" s="96" t="str">
        <f>IF($A16="","",IF(VLOOKUP(csv!$AJ16,範囲CSV,34,FALSE)="","",VLOOKUP(csv!$AJ16,範囲CSV,34,FALSE)))</f>
        <v/>
      </c>
      <c r="AK16" s="96"/>
    </row>
    <row r="17" spans="1:37">
      <c r="A17" s="96" t="str">
        <f>IF(csv!AJ17&lt;=csv!A$401,csv!AO17,"")</f>
        <v/>
      </c>
      <c r="B17" s="96" t="str">
        <f>IF($A17="","",IF(VLOOKUP(csv!A17,範囲CSV,2,FALSE)="","",VLOOKUP(csv!A17,範囲CSV,2,FALSE)))</f>
        <v/>
      </c>
      <c r="C17" s="96" t="str">
        <f>IF($A17="","",IF(VLOOKUP(csv!$AJ17,範囲CSV,3,FALSE)="","",VLOOKUP(csv!$AJ17,範囲CSV,3,FALSE)))</f>
        <v/>
      </c>
      <c r="D17" s="96" t="str">
        <f>IF($A17="","",IF(VLOOKUP(csv!$AJ17,範囲CSV,4,FALSE)="","",VLOOKUP(csv!$AJ17,範囲CSV,4,FALSE)))</f>
        <v/>
      </c>
      <c r="E17" s="96" t="str">
        <f>IF($A17="","",IF(VLOOKUP(csv!$AJ17,範囲CSV,5,FALSE)="","",IF(VLOOKUP(csv!$AJ17,範囲CSV,5,FALSE)&gt;10000,"",VLOOKUP(csv!$AJ17,範囲CSV,5,FALSE))))</f>
        <v/>
      </c>
      <c r="F17" s="96" t="str">
        <f>IF($A17="","",IF(VLOOKUP(csv!$AJ17,範囲CSV,6,FALSE)="","",VLOOKUP(csv!$AJ17,範囲CSV,6,FALSE)))</f>
        <v/>
      </c>
      <c r="G17" s="96" t="str">
        <f>IF(A17="","",IF(VLOOKUP(csv!$AJ17,範囲CSV,7,FALSE)="","",VLOOKUP(csv!$AJ17,範囲CSV,7,FALSE)))</f>
        <v/>
      </c>
      <c r="H17" s="96" t="str">
        <f>IF($A17="","",IF(VLOOKUP(csv!$AJ17,範囲CSV,8,FALSE)="","",VLOOKUP(csv!$AJ17,範囲CSV,8,FALSE)))</f>
        <v/>
      </c>
      <c r="I17" s="96"/>
      <c r="J17" s="96"/>
      <c r="K17" s="96" t="str">
        <f>IF(A17="","",IF(VLOOKUP(csv!$AJ17,範囲CSV,9,FALSE)="","",VLOOKUP(csv!$AJ17,範囲CSV,9,FALSE)))</f>
        <v/>
      </c>
      <c r="L17" s="96" t="str">
        <f>IF($A17="","",IF(VLOOKUP(csv!$AJ17,範囲CSV,10,FALSE)="","",VLOOKUP(csv!$AJ17,範囲CSV,10,FALSE)))</f>
        <v/>
      </c>
      <c r="M17" s="96" t="str">
        <f t="shared" si="0"/>
        <v/>
      </c>
      <c r="N17" s="96" t="str">
        <f t="shared" si="1"/>
        <v/>
      </c>
      <c r="O17" s="96" t="str">
        <f>IF($A17="","",IF(VLOOKUP(csv!$AJ17,範囲CSV,13,FALSE)="","",VLOOKUP(csv!$AJ17,範囲CSV,13,FALSE)))</f>
        <v/>
      </c>
      <c r="P17" s="96" t="str">
        <f>IF($A17="","",IF(VLOOKUP(csv!$AJ17,範囲CSV,14,FALSE)="","",VLOOKUP(csv!$AJ17,範囲CSV,14,FALSE)))</f>
        <v/>
      </c>
      <c r="Q17" s="96" t="str">
        <f>IF($A17="","",IF(VLOOKUP(csv!$AJ17,範囲CSV,15,FALSE)="","",VLOOKUP(csv!$AJ17,範囲CSV,15,FALSE)))</f>
        <v/>
      </c>
      <c r="R17" s="96" t="str">
        <f>IF($A17="","",IF(VLOOKUP(csv!$AJ17,範囲CSV,16,FALSE)="","",VLOOKUP(csv!$AJ17,範囲CSV,16,FALSE)))</f>
        <v/>
      </c>
      <c r="S17" s="96" t="str">
        <f>IF($A17="","",IF(VLOOKUP(csv!$AJ17,範囲CSV,17,FALSE)="","",VLOOKUP(csv!$AJ17,範囲CSV,17,FALSE)))</f>
        <v/>
      </c>
      <c r="T17" s="96" t="str">
        <f>IF($A17="","",IF(VLOOKUP(csv!$AJ17,範囲CSV,18,FALSE)="","",VLOOKUP(csv!$AJ17,範囲CSV,18,FALSE)))</f>
        <v/>
      </c>
      <c r="U17" s="96" t="str">
        <f>IF($A17="","",IF(VLOOKUP(csv!$AJ17,範囲CSV,19,FALSE)="","",VLOOKUP(csv!$AJ17,範囲CSV,19,FALSE)))</f>
        <v/>
      </c>
      <c r="V17" s="96" t="str">
        <f>IF($A17="","",IF(VLOOKUP(csv!$AJ17,範囲CSV,20,FALSE)="","",VLOOKUP(csv!$AJ17,範囲CSV,20,FALSE)))</f>
        <v/>
      </c>
      <c r="W17" s="96" t="str">
        <f>IF($A17="","",IF(VLOOKUP(csv!$AJ17,範囲CSV,21,FALSE)="","",VLOOKUP(csv!$AJ17,範囲CSV,21,FALSE)))</f>
        <v/>
      </c>
      <c r="X17" s="96" t="str">
        <f>IF($A17="","",IF(VLOOKUP(csv!$AJ17,範囲CSV,22,FALSE)="","",VLOOKUP(csv!$AJ17,範囲CSV,22,FALSE)))</f>
        <v/>
      </c>
      <c r="Y17" s="96" t="str">
        <f>IF($A17="","",IF(VLOOKUP(csv!$AJ17,範囲CSV,23,FALSE)="","",VLOOKUP(csv!$AJ17,範囲CSV,23,FALSE)))</f>
        <v/>
      </c>
      <c r="Z17" s="96" t="str">
        <f>IF($A17="","",IF(VLOOKUP(csv!$AJ17,範囲CSV,24,FALSE)="","",VLOOKUP(csv!$AJ17,範囲CSV,24,FALSE)))</f>
        <v/>
      </c>
      <c r="AA17" s="96" t="str">
        <f>IF($A17="","",IF(VLOOKUP(csv!$AJ17,範囲CSV,25,FALSE)="","",VLOOKUP(csv!$AJ17,範囲CSV,25,FALSE)))</f>
        <v/>
      </c>
      <c r="AB17" s="96" t="str">
        <f>IF($A17="","",IF(VLOOKUP(csv!$AJ17,範囲CSV,26,FALSE)="","",VLOOKUP(csv!$AJ17,範囲CSV,26,FALSE)))</f>
        <v/>
      </c>
      <c r="AC17" s="96" t="str">
        <f>IF($A17="","",IF(VLOOKUP(csv!$AJ17,範囲CSV,27,FALSE)="","",VLOOKUP(csv!$AJ17,範囲CSV,27,FALSE)))</f>
        <v/>
      </c>
      <c r="AD17" s="96" t="str">
        <f>IF($A17="","",IF(VLOOKUP(csv!$AJ17,範囲CSV,28,FALSE)="","",VLOOKUP(csv!$AJ17,範囲CSV,28,FALSE)))</f>
        <v/>
      </c>
      <c r="AE17" s="96" t="str">
        <f>IF($A17="","",IF(VLOOKUP(csv!$AJ17,範囲CSV,29,FALSE)="","",VLOOKUP(csv!$AJ17,範囲CSV,29,FALSE)))</f>
        <v/>
      </c>
      <c r="AF17" s="96" t="str">
        <f>IF($A17="","",IF(VLOOKUP(csv!$AJ17,範囲CSV,30,FALSE)="","",VLOOKUP(csv!$AJ17,範囲CSV,30,FALSE)))</f>
        <v/>
      </c>
      <c r="AG17" s="96" t="str">
        <f>IF($A17="","",IF(VLOOKUP(csv!$AJ17,範囲CSV,31,FALSE)="","",VLOOKUP(csv!$AJ17,範囲CSV,31,FALSE)))</f>
        <v/>
      </c>
      <c r="AH17" s="96" t="str">
        <f>IF($A17="","",IF(VLOOKUP(csv!$AJ17,範囲CSV,32,FALSE)="","",VLOOKUP(csv!$AJ17,範囲CSV,32,FALSE)))</f>
        <v/>
      </c>
      <c r="AI17" s="96" t="str">
        <f>IF($A17="","",IF(VLOOKUP(csv!$AJ17,範囲CSV,33,FALSE)="","",VLOOKUP(csv!$AJ17,範囲CSV,33,FALSE)))</f>
        <v/>
      </c>
      <c r="AJ17" s="96" t="str">
        <f>IF($A17="","",IF(VLOOKUP(csv!$AJ17,範囲CSV,34,FALSE)="","",VLOOKUP(csv!$AJ17,範囲CSV,34,FALSE)))</f>
        <v/>
      </c>
      <c r="AK17" s="96"/>
    </row>
    <row r="18" spans="1:37">
      <c r="A18" s="96" t="str">
        <f>IF(csv!AJ18&lt;=csv!A$401,csv!AO18,"")</f>
        <v/>
      </c>
      <c r="B18" s="96" t="str">
        <f>IF($A18="","",IF(VLOOKUP(csv!A18,範囲CSV,2,FALSE)="","",VLOOKUP(csv!A18,範囲CSV,2,FALSE)))</f>
        <v/>
      </c>
      <c r="C18" s="96" t="str">
        <f>IF($A18="","",IF(VLOOKUP(csv!$AJ18,範囲CSV,3,FALSE)="","",VLOOKUP(csv!$AJ18,範囲CSV,3,FALSE)))</f>
        <v/>
      </c>
      <c r="D18" s="96" t="str">
        <f>IF($A18="","",IF(VLOOKUP(csv!$AJ18,範囲CSV,4,FALSE)="","",VLOOKUP(csv!$AJ18,範囲CSV,4,FALSE)))</f>
        <v/>
      </c>
      <c r="E18" s="96" t="str">
        <f>IF($A18="","",IF(VLOOKUP(csv!$AJ18,範囲CSV,5,FALSE)="","",IF(VLOOKUP(csv!$AJ18,範囲CSV,5,FALSE)&gt;10000,"",VLOOKUP(csv!$AJ18,範囲CSV,5,FALSE))))</f>
        <v/>
      </c>
      <c r="F18" s="96" t="str">
        <f>IF($A18="","",IF(VLOOKUP(csv!$AJ18,範囲CSV,6,FALSE)="","",VLOOKUP(csv!$AJ18,範囲CSV,6,FALSE)))</f>
        <v/>
      </c>
      <c r="G18" s="96" t="str">
        <f>IF(A18="","",IF(VLOOKUP(csv!$AJ18,範囲CSV,7,FALSE)="","",VLOOKUP(csv!$AJ18,範囲CSV,7,FALSE)))</f>
        <v/>
      </c>
      <c r="H18" s="96" t="str">
        <f>IF($A18="","",IF(VLOOKUP(csv!$AJ18,範囲CSV,8,FALSE)="","",VLOOKUP(csv!$AJ18,範囲CSV,8,FALSE)))</f>
        <v/>
      </c>
      <c r="I18" s="96"/>
      <c r="J18" s="96"/>
      <c r="K18" s="96" t="str">
        <f>IF(A18="","",IF(VLOOKUP(csv!$AJ18,範囲CSV,9,FALSE)="","",VLOOKUP(csv!$AJ18,範囲CSV,9,FALSE)))</f>
        <v/>
      </c>
      <c r="L18" s="96" t="str">
        <f>IF($A18="","",IF(VLOOKUP(csv!$AJ18,範囲CSV,10,FALSE)="","",VLOOKUP(csv!$AJ18,範囲CSV,10,FALSE)))</f>
        <v/>
      </c>
      <c r="M18" s="96" t="str">
        <f t="shared" si="0"/>
        <v/>
      </c>
      <c r="N18" s="96" t="str">
        <f t="shared" si="1"/>
        <v/>
      </c>
      <c r="O18" s="96" t="str">
        <f>IF($A18="","",IF(VLOOKUP(csv!$AJ18,範囲CSV,13,FALSE)="","",VLOOKUP(csv!$AJ18,範囲CSV,13,FALSE)))</f>
        <v/>
      </c>
      <c r="P18" s="96" t="str">
        <f>IF($A18="","",IF(VLOOKUP(csv!$AJ18,範囲CSV,14,FALSE)="","",VLOOKUP(csv!$AJ18,範囲CSV,14,FALSE)))</f>
        <v/>
      </c>
      <c r="Q18" s="96" t="str">
        <f>IF($A18="","",IF(VLOOKUP(csv!$AJ18,範囲CSV,15,FALSE)="","",VLOOKUP(csv!$AJ18,範囲CSV,15,FALSE)))</f>
        <v/>
      </c>
      <c r="R18" s="96" t="str">
        <f>IF($A18="","",IF(VLOOKUP(csv!$AJ18,範囲CSV,16,FALSE)="","",VLOOKUP(csv!$AJ18,範囲CSV,16,FALSE)))</f>
        <v/>
      </c>
      <c r="S18" s="96" t="str">
        <f>IF($A18="","",IF(VLOOKUP(csv!$AJ18,範囲CSV,17,FALSE)="","",VLOOKUP(csv!$AJ18,範囲CSV,17,FALSE)))</f>
        <v/>
      </c>
      <c r="T18" s="96" t="str">
        <f>IF($A18="","",IF(VLOOKUP(csv!$AJ18,範囲CSV,18,FALSE)="","",VLOOKUP(csv!$AJ18,範囲CSV,18,FALSE)))</f>
        <v/>
      </c>
      <c r="U18" s="96" t="str">
        <f>IF($A18="","",IF(VLOOKUP(csv!$AJ18,範囲CSV,19,FALSE)="","",VLOOKUP(csv!$AJ18,範囲CSV,19,FALSE)))</f>
        <v/>
      </c>
      <c r="V18" s="96" t="str">
        <f>IF($A18="","",IF(VLOOKUP(csv!$AJ18,範囲CSV,20,FALSE)="","",VLOOKUP(csv!$AJ18,範囲CSV,20,FALSE)))</f>
        <v/>
      </c>
      <c r="W18" s="96" t="str">
        <f>IF($A18="","",IF(VLOOKUP(csv!$AJ18,範囲CSV,21,FALSE)="","",VLOOKUP(csv!$AJ18,範囲CSV,21,FALSE)))</f>
        <v/>
      </c>
      <c r="X18" s="96" t="str">
        <f>IF($A18="","",IF(VLOOKUP(csv!$AJ18,範囲CSV,22,FALSE)="","",VLOOKUP(csv!$AJ18,範囲CSV,22,FALSE)))</f>
        <v/>
      </c>
      <c r="Y18" s="96" t="str">
        <f>IF($A18="","",IF(VLOOKUP(csv!$AJ18,範囲CSV,23,FALSE)="","",VLOOKUP(csv!$AJ18,範囲CSV,23,FALSE)))</f>
        <v/>
      </c>
      <c r="Z18" s="96" t="str">
        <f>IF($A18="","",IF(VLOOKUP(csv!$AJ18,範囲CSV,24,FALSE)="","",VLOOKUP(csv!$AJ18,範囲CSV,24,FALSE)))</f>
        <v/>
      </c>
      <c r="AA18" s="96" t="str">
        <f>IF($A18="","",IF(VLOOKUP(csv!$AJ18,範囲CSV,25,FALSE)="","",VLOOKUP(csv!$AJ18,範囲CSV,25,FALSE)))</f>
        <v/>
      </c>
      <c r="AB18" s="96" t="str">
        <f>IF($A18="","",IF(VLOOKUP(csv!$AJ18,範囲CSV,26,FALSE)="","",VLOOKUP(csv!$AJ18,範囲CSV,26,FALSE)))</f>
        <v/>
      </c>
      <c r="AC18" s="96" t="str">
        <f>IF($A18="","",IF(VLOOKUP(csv!$AJ18,範囲CSV,27,FALSE)="","",VLOOKUP(csv!$AJ18,範囲CSV,27,FALSE)))</f>
        <v/>
      </c>
      <c r="AD18" s="96" t="str">
        <f>IF($A18="","",IF(VLOOKUP(csv!$AJ18,範囲CSV,28,FALSE)="","",VLOOKUP(csv!$AJ18,範囲CSV,28,FALSE)))</f>
        <v/>
      </c>
      <c r="AE18" s="96" t="str">
        <f>IF($A18="","",IF(VLOOKUP(csv!$AJ18,範囲CSV,29,FALSE)="","",VLOOKUP(csv!$AJ18,範囲CSV,29,FALSE)))</f>
        <v/>
      </c>
      <c r="AF18" s="96" t="str">
        <f>IF($A18="","",IF(VLOOKUP(csv!$AJ18,範囲CSV,30,FALSE)="","",VLOOKUP(csv!$AJ18,範囲CSV,30,FALSE)))</f>
        <v/>
      </c>
      <c r="AG18" s="96" t="str">
        <f>IF($A18="","",IF(VLOOKUP(csv!$AJ18,範囲CSV,31,FALSE)="","",VLOOKUP(csv!$AJ18,範囲CSV,31,FALSE)))</f>
        <v/>
      </c>
      <c r="AH18" s="96" t="str">
        <f>IF($A18="","",IF(VLOOKUP(csv!$AJ18,範囲CSV,32,FALSE)="","",VLOOKUP(csv!$AJ18,範囲CSV,32,FALSE)))</f>
        <v/>
      </c>
      <c r="AI18" s="96" t="str">
        <f>IF($A18="","",IF(VLOOKUP(csv!$AJ18,範囲CSV,33,FALSE)="","",VLOOKUP(csv!$AJ18,範囲CSV,33,FALSE)))</f>
        <v/>
      </c>
      <c r="AJ18" s="96" t="str">
        <f>IF($A18="","",IF(VLOOKUP(csv!$AJ18,範囲CSV,34,FALSE)="","",VLOOKUP(csv!$AJ18,範囲CSV,34,FALSE)))</f>
        <v/>
      </c>
      <c r="AK18" s="96"/>
    </row>
    <row r="19" spans="1:37">
      <c r="A19" s="96" t="str">
        <f>IF(csv!AJ19&lt;=csv!A$401,csv!AO19,"")</f>
        <v/>
      </c>
      <c r="B19" s="96" t="str">
        <f>IF($A19="","",IF(VLOOKUP(csv!A19,範囲CSV,2,FALSE)="","",VLOOKUP(csv!A19,範囲CSV,2,FALSE)))</f>
        <v/>
      </c>
      <c r="C19" s="96" t="str">
        <f>IF($A19="","",IF(VLOOKUP(csv!$AJ19,範囲CSV,3,FALSE)="","",VLOOKUP(csv!$AJ19,範囲CSV,3,FALSE)))</f>
        <v/>
      </c>
      <c r="D19" s="96" t="str">
        <f>IF($A19="","",IF(VLOOKUP(csv!$AJ19,範囲CSV,4,FALSE)="","",VLOOKUP(csv!$AJ19,範囲CSV,4,FALSE)))</f>
        <v/>
      </c>
      <c r="E19" s="96" t="str">
        <f>IF($A19="","",IF(VLOOKUP(csv!$AJ19,範囲CSV,5,FALSE)="","",IF(VLOOKUP(csv!$AJ19,範囲CSV,5,FALSE)&gt;10000,"",VLOOKUP(csv!$AJ19,範囲CSV,5,FALSE))))</f>
        <v/>
      </c>
      <c r="F19" s="96" t="str">
        <f>IF($A19="","",IF(VLOOKUP(csv!$AJ19,範囲CSV,6,FALSE)="","",VLOOKUP(csv!$AJ19,範囲CSV,6,FALSE)))</f>
        <v/>
      </c>
      <c r="G19" s="96" t="str">
        <f>IF(A19="","",IF(VLOOKUP(csv!$AJ19,範囲CSV,7,FALSE)="","",VLOOKUP(csv!$AJ19,範囲CSV,7,FALSE)))</f>
        <v/>
      </c>
      <c r="H19" s="96" t="str">
        <f>IF($A19="","",IF(VLOOKUP(csv!$AJ19,範囲CSV,8,FALSE)="","",VLOOKUP(csv!$AJ19,範囲CSV,8,FALSE)))</f>
        <v/>
      </c>
      <c r="I19" s="96"/>
      <c r="J19" s="96"/>
      <c r="K19" s="96" t="str">
        <f>IF(A19="","",IF(VLOOKUP(csv!$AJ19,範囲CSV,9,FALSE)="","",VLOOKUP(csv!$AJ19,範囲CSV,9,FALSE)))</f>
        <v/>
      </c>
      <c r="L19" s="96" t="str">
        <f>IF($A19="","",IF(VLOOKUP(csv!$AJ19,範囲CSV,10,FALSE)="","",VLOOKUP(csv!$AJ19,範囲CSV,10,FALSE)))</f>
        <v/>
      </c>
      <c r="M19" s="96" t="str">
        <f t="shared" si="0"/>
        <v/>
      </c>
      <c r="N19" s="96" t="str">
        <f t="shared" si="1"/>
        <v/>
      </c>
      <c r="O19" s="96" t="str">
        <f>IF($A19="","",IF(VLOOKUP(csv!$AJ19,範囲CSV,13,FALSE)="","",VLOOKUP(csv!$AJ19,範囲CSV,13,FALSE)))</f>
        <v/>
      </c>
      <c r="P19" s="96" t="str">
        <f>IF($A19="","",IF(VLOOKUP(csv!$AJ19,範囲CSV,14,FALSE)="","",VLOOKUP(csv!$AJ19,範囲CSV,14,FALSE)))</f>
        <v/>
      </c>
      <c r="Q19" s="96" t="str">
        <f>IF($A19="","",IF(VLOOKUP(csv!$AJ19,範囲CSV,15,FALSE)="","",VLOOKUP(csv!$AJ19,範囲CSV,15,FALSE)))</f>
        <v/>
      </c>
      <c r="R19" s="96" t="str">
        <f>IF($A19="","",IF(VLOOKUP(csv!$AJ19,範囲CSV,16,FALSE)="","",VLOOKUP(csv!$AJ19,範囲CSV,16,FALSE)))</f>
        <v/>
      </c>
      <c r="S19" s="96" t="str">
        <f>IF($A19="","",IF(VLOOKUP(csv!$AJ19,範囲CSV,17,FALSE)="","",VLOOKUP(csv!$AJ19,範囲CSV,17,FALSE)))</f>
        <v/>
      </c>
      <c r="T19" s="96" t="str">
        <f>IF($A19="","",IF(VLOOKUP(csv!$AJ19,範囲CSV,18,FALSE)="","",VLOOKUP(csv!$AJ19,範囲CSV,18,FALSE)))</f>
        <v/>
      </c>
      <c r="U19" s="96" t="str">
        <f>IF($A19="","",IF(VLOOKUP(csv!$AJ19,範囲CSV,19,FALSE)="","",VLOOKUP(csv!$AJ19,範囲CSV,19,FALSE)))</f>
        <v/>
      </c>
      <c r="V19" s="96" t="str">
        <f>IF($A19="","",IF(VLOOKUP(csv!$AJ19,範囲CSV,20,FALSE)="","",VLOOKUP(csv!$AJ19,範囲CSV,20,FALSE)))</f>
        <v/>
      </c>
      <c r="W19" s="96" t="str">
        <f>IF($A19="","",IF(VLOOKUP(csv!$AJ19,範囲CSV,21,FALSE)="","",VLOOKUP(csv!$AJ19,範囲CSV,21,FALSE)))</f>
        <v/>
      </c>
      <c r="X19" s="96" t="str">
        <f>IF($A19="","",IF(VLOOKUP(csv!$AJ19,範囲CSV,22,FALSE)="","",VLOOKUP(csv!$AJ19,範囲CSV,22,FALSE)))</f>
        <v/>
      </c>
      <c r="Y19" s="96" t="str">
        <f>IF($A19="","",IF(VLOOKUP(csv!$AJ19,範囲CSV,23,FALSE)="","",VLOOKUP(csv!$AJ19,範囲CSV,23,FALSE)))</f>
        <v/>
      </c>
      <c r="Z19" s="96" t="str">
        <f>IF($A19="","",IF(VLOOKUP(csv!$AJ19,範囲CSV,24,FALSE)="","",VLOOKUP(csv!$AJ19,範囲CSV,24,FALSE)))</f>
        <v/>
      </c>
      <c r="AA19" s="96" t="str">
        <f>IF($A19="","",IF(VLOOKUP(csv!$AJ19,範囲CSV,25,FALSE)="","",VLOOKUP(csv!$AJ19,範囲CSV,25,FALSE)))</f>
        <v/>
      </c>
      <c r="AB19" s="96" t="str">
        <f>IF($A19="","",IF(VLOOKUP(csv!$AJ19,範囲CSV,26,FALSE)="","",VLOOKUP(csv!$AJ19,範囲CSV,26,FALSE)))</f>
        <v/>
      </c>
      <c r="AC19" s="96" t="str">
        <f>IF($A19="","",IF(VLOOKUP(csv!$AJ19,範囲CSV,27,FALSE)="","",VLOOKUP(csv!$AJ19,範囲CSV,27,FALSE)))</f>
        <v/>
      </c>
      <c r="AD19" s="96" t="str">
        <f>IF($A19="","",IF(VLOOKUP(csv!$AJ19,範囲CSV,28,FALSE)="","",VLOOKUP(csv!$AJ19,範囲CSV,28,FALSE)))</f>
        <v/>
      </c>
      <c r="AE19" s="96" t="str">
        <f>IF($A19="","",IF(VLOOKUP(csv!$AJ19,範囲CSV,29,FALSE)="","",VLOOKUP(csv!$AJ19,範囲CSV,29,FALSE)))</f>
        <v/>
      </c>
      <c r="AF19" s="96" t="str">
        <f>IF($A19="","",IF(VLOOKUP(csv!$AJ19,範囲CSV,30,FALSE)="","",VLOOKUP(csv!$AJ19,範囲CSV,30,FALSE)))</f>
        <v/>
      </c>
      <c r="AG19" s="96" t="str">
        <f>IF($A19="","",IF(VLOOKUP(csv!$AJ19,範囲CSV,31,FALSE)="","",VLOOKUP(csv!$AJ19,範囲CSV,31,FALSE)))</f>
        <v/>
      </c>
      <c r="AH19" s="96" t="str">
        <f>IF($A19="","",IF(VLOOKUP(csv!$AJ19,範囲CSV,32,FALSE)="","",VLOOKUP(csv!$AJ19,範囲CSV,32,FALSE)))</f>
        <v/>
      </c>
      <c r="AI19" s="96" t="str">
        <f>IF($A19="","",IF(VLOOKUP(csv!$AJ19,範囲CSV,33,FALSE)="","",VLOOKUP(csv!$AJ19,範囲CSV,33,FALSE)))</f>
        <v/>
      </c>
      <c r="AJ19" s="96" t="str">
        <f>IF($A19="","",IF(VLOOKUP(csv!$AJ19,範囲CSV,34,FALSE)="","",VLOOKUP(csv!$AJ19,範囲CSV,34,FALSE)))</f>
        <v/>
      </c>
      <c r="AK19" s="96"/>
    </row>
    <row r="20" spans="1:37">
      <c r="A20" s="96" t="str">
        <f>IF(csv!AJ20&lt;=csv!A$401,csv!AO20,"")</f>
        <v/>
      </c>
      <c r="B20" s="96" t="str">
        <f>IF($A20="","",IF(VLOOKUP(csv!A20,範囲CSV,2,FALSE)="","",VLOOKUP(csv!A20,範囲CSV,2,FALSE)))</f>
        <v/>
      </c>
      <c r="C20" s="96" t="str">
        <f>IF($A20="","",IF(VLOOKUP(csv!$AJ20,範囲CSV,3,FALSE)="","",VLOOKUP(csv!$AJ20,範囲CSV,3,FALSE)))</f>
        <v/>
      </c>
      <c r="D20" s="96" t="str">
        <f>IF($A20="","",IF(VLOOKUP(csv!$AJ20,範囲CSV,4,FALSE)="","",VLOOKUP(csv!$AJ20,範囲CSV,4,FALSE)))</f>
        <v/>
      </c>
      <c r="E20" s="96" t="str">
        <f>IF($A20="","",IF(VLOOKUP(csv!$AJ20,範囲CSV,5,FALSE)="","",IF(VLOOKUP(csv!$AJ20,範囲CSV,5,FALSE)&gt;10000,"",VLOOKUP(csv!$AJ20,範囲CSV,5,FALSE))))</f>
        <v/>
      </c>
      <c r="F20" s="96" t="str">
        <f>IF($A20="","",IF(VLOOKUP(csv!$AJ20,範囲CSV,6,FALSE)="","",VLOOKUP(csv!$AJ20,範囲CSV,6,FALSE)))</f>
        <v/>
      </c>
      <c r="G20" s="96" t="str">
        <f>IF(A20="","",IF(VLOOKUP(csv!$AJ20,範囲CSV,7,FALSE)="","",VLOOKUP(csv!$AJ20,範囲CSV,7,FALSE)))</f>
        <v/>
      </c>
      <c r="H20" s="96" t="str">
        <f>IF($A20="","",IF(VLOOKUP(csv!$AJ20,範囲CSV,8,FALSE)="","",VLOOKUP(csv!$AJ20,範囲CSV,8,FALSE)))</f>
        <v/>
      </c>
      <c r="I20" s="96"/>
      <c r="J20" s="96"/>
      <c r="K20" s="96" t="str">
        <f>IF(A20="","",IF(VLOOKUP(csv!$AJ20,範囲CSV,9,FALSE)="","",VLOOKUP(csv!$AJ20,範囲CSV,9,FALSE)))</f>
        <v/>
      </c>
      <c r="L20" s="96" t="str">
        <f>IF($A20="","",IF(VLOOKUP(csv!$AJ20,範囲CSV,10,FALSE)="","",VLOOKUP(csv!$AJ20,範囲CSV,10,FALSE)))</f>
        <v/>
      </c>
      <c r="M20" s="96" t="str">
        <f t="shared" si="0"/>
        <v/>
      </c>
      <c r="N20" s="96" t="str">
        <f t="shared" si="1"/>
        <v/>
      </c>
      <c r="O20" s="96" t="str">
        <f>IF($A20="","",IF(VLOOKUP(csv!$AJ20,範囲CSV,13,FALSE)="","",VLOOKUP(csv!$AJ20,範囲CSV,13,FALSE)))</f>
        <v/>
      </c>
      <c r="P20" s="96" t="str">
        <f>IF($A20="","",IF(VLOOKUP(csv!$AJ20,範囲CSV,14,FALSE)="","",VLOOKUP(csv!$AJ20,範囲CSV,14,FALSE)))</f>
        <v/>
      </c>
      <c r="Q20" s="96" t="str">
        <f>IF($A20="","",IF(VLOOKUP(csv!$AJ20,範囲CSV,15,FALSE)="","",VLOOKUP(csv!$AJ20,範囲CSV,15,FALSE)))</f>
        <v/>
      </c>
      <c r="R20" s="96" t="str">
        <f>IF($A20="","",IF(VLOOKUP(csv!$AJ20,範囲CSV,16,FALSE)="","",VLOOKUP(csv!$AJ20,範囲CSV,16,FALSE)))</f>
        <v/>
      </c>
      <c r="S20" s="96" t="str">
        <f>IF($A20="","",IF(VLOOKUP(csv!$AJ20,範囲CSV,17,FALSE)="","",VLOOKUP(csv!$AJ20,範囲CSV,17,FALSE)))</f>
        <v/>
      </c>
      <c r="T20" s="96" t="str">
        <f>IF($A20="","",IF(VLOOKUP(csv!$AJ20,範囲CSV,18,FALSE)="","",VLOOKUP(csv!$AJ20,範囲CSV,18,FALSE)))</f>
        <v/>
      </c>
      <c r="U20" s="96" t="str">
        <f>IF($A20="","",IF(VLOOKUP(csv!$AJ20,範囲CSV,19,FALSE)="","",VLOOKUP(csv!$AJ20,範囲CSV,19,FALSE)))</f>
        <v/>
      </c>
      <c r="V20" s="96" t="str">
        <f>IF($A20="","",IF(VLOOKUP(csv!$AJ20,範囲CSV,20,FALSE)="","",VLOOKUP(csv!$AJ20,範囲CSV,20,FALSE)))</f>
        <v/>
      </c>
      <c r="W20" s="96" t="str">
        <f>IF($A20="","",IF(VLOOKUP(csv!$AJ20,範囲CSV,21,FALSE)="","",VLOOKUP(csv!$AJ20,範囲CSV,21,FALSE)))</f>
        <v/>
      </c>
      <c r="X20" s="96" t="str">
        <f>IF($A20="","",IF(VLOOKUP(csv!$AJ20,範囲CSV,22,FALSE)="","",VLOOKUP(csv!$AJ20,範囲CSV,22,FALSE)))</f>
        <v/>
      </c>
      <c r="Y20" s="96" t="str">
        <f>IF($A20="","",IF(VLOOKUP(csv!$AJ20,範囲CSV,23,FALSE)="","",VLOOKUP(csv!$AJ20,範囲CSV,23,FALSE)))</f>
        <v/>
      </c>
      <c r="Z20" s="96" t="str">
        <f>IF($A20="","",IF(VLOOKUP(csv!$AJ20,範囲CSV,24,FALSE)="","",VLOOKUP(csv!$AJ20,範囲CSV,24,FALSE)))</f>
        <v/>
      </c>
      <c r="AA20" s="96" t="str">
        <f>IF($A20="","",IF(VLOOKUP(csv!$AJ20,範囲CSV,25,FALSE)="","",VLOOKUP(csv!$AJ20,範囲CSV,25,FALSE)))</f>
        <v/>
      </c>
      <c r="AB20" s="96" t="str">
        <f>IF($A20="","",IF(VLOOKUP(csv!$AJ20,範囲CSV,26,FALSE)="","",VLOOKUP(csv!$AJ20,範囲CSV,26,FALSE)))</f>
        <v/>
      </c>
      <c r="AC20" s="96" t="str">
        <f>IF($A20="","",IF(VLOOKUP(csv!$AJ20,範囲CSV,27,FALSE)="","",VLOOKUP(csv!$AJ20,範囲CSV,27,FALSE)))</f>
        <v/>
      </c>
      <c r="AD20" s="96" t="str">
        <f>IF($A20="","",IF(VLOOKUP(csv!$AJ20,範囲CSV,28,FALSE)="","",VLOOKUP(csv!$AJ20,範囲CSV,28,FALSE)))</f>
        <v/>
      </c>
      <c r="AE20" s="96" t="str">
        <f>IF($A20="","",IF(VLOOKUP(csv!$AJ20,範囲CSV,29,FALSE)="","",VLOOKUP(csv!$AJ20,範囲CSV,29,FALSE)))</f>
        <v/>
      </c>
      <c r="AF20" s="96" t="str">
        <f>IF($A20="","",IF(VLOOKUP(csv!$AJ20,範囲CSV,30,FALSE)="","",VLOOKUP(csv!$AJ20,範囲CSV,30,FALSE)))</f>
        <v/>
      </c>
      <c r="AG20" s="96" t="str">
        <f>IF($A20="","",IF(VLOOKUP(csv!$AJ20,範囲CSV,31,FALSE)="","",VLOOKUP(csv!$AJ20,範囲CSV,31,FALSE)))</f>
        <v/>
      </c>
      <c r="AH20" s="96" t="str">
        <f>IF($A20="","",IF(VLOOKUP(csv!$AJ20,範囲CSV,32,FALSE)="","",VLOOKUP(csv!$AJ20,範囲CSV,32,FALSE)))</f>
        <v/>
      </c>
      <c r="AI20" s="96" t="str">
        <f>IF($A20="","",IF(VLOOKUP(csv!$AJ20,範囲CSV,33,FALSE)="","",VLOOKUP(csv!$AJ20,範囲CSV,33,FALSE)))</f>
        <v/>
      </c>
      <c r="AJ20" s="96" t="str">
        <f>IF($A20="","",IF(VLOOKUP(csv!$AJ20,範囲CSV,34,FALSE)="","",VLOOKUP(csv!$AJ20,範囲CSV,34,FALSE)))</f>
        <v/>
      </c>
      <c r="AK20" s="96"/>
    </row>
    <row r="21" spans="1:37">
      <c r="A21" s="96" t="str">
        <f>IF(csv!AJ21&lt;=csv!A$401,csv!AO21,"")</f>
        <v/>
      </c>
      <c r="B21" s="96" t="str">
        <f>IF($A21="","",IF(VLOOKUP(csv!A21,範囲CSV,2,FALSE)="","",VLOOKUP(csv!A21,範囲CSV,2,FALSE)))</f>
        <v/>
      </c>
      <c r="C21" s="96" t="str">
        <f>IF($A21="","",IF(VLOOKUP(csv!$AJ21,範囲CSV,3,FALSE)="","",VLOOKUP(csv!$AJ21,範囲CSV,3,FALSE)))</f>
        <v/>
      </c>
      <c r="D21" s="96" t="str">
        <f>IF($A21="","",IF(VLOOKUP(csv!$AJ21,範囲CSV,4,FALSE)="","",VLOOKUP(csv!$AJ21,範囲CSV,4,FALSE)))</f>
        <v/>
      </c>
      <c r="E21" s="96" t="str">
        <f>IF($A21="","",IF(VLOOKUP(csv!$AJ21,範囲CSV,5,FALSE)="","",IF(VLOOKUP(csv!$AJ21,範囲CSV,5,FALSE)&gt;10000,"",VLOOKUP(csv!$AJ21,範囲CSV,5,FALSE))))</f>
        <v/>
      </c>
      <c r="F21" s="96" t="str">
        <f>IF($A21="","",IF(VLOOKUP(csv!$AJ21,範囲CSV,6,FALSE)="","",VLOOKUP(csv!$AJ21,範囲CSV,6,FALSE)))</f>
        <v/>
      </c>
      <c r="G21" s="96" t="str">
        <f>IF(A21="","",IF(VLOOKUP(csv!$AJ21,範囲CSV,7,FALSE)="","",VLOOKUP(csv!$AJ21,範囲CSV,7,FALSE)))</f>
        <v/>
      </c>
      <c r="H21" s="96" t="str">
        <f>IF($A21="","",IF(VLOOKUP(csv!$AJ21,範囲CSV,8,FALSE)="","",VLOOKUP(csv!$AJ21,範囲CSV,8,FALSE)))</f>
        <v/>
      </c>
      <c r="I21" s="96"/>
      <c r="J21" s="96"/>
      <c r="K21" s="96" t="str">
        <f>IF(A21="","",IF(VLOOKUP(csv!$AJ21,範囲CSV,9,FALSE)="","",VLOOKUP(csv!$AJ21,範囲CSV,9,FALSE)))</f>
        <v/>
      </c>
      <c r="L21" s="96" t="str">
        <f>IF($A21="","",IF(VLOOKUP(csv!$AJ21,範囲CSV,10,FALSE)="","",VLOOKUP(csv!$AJ21,範囲CSV,10,FALSE)))</f>
        <v/>
      </c>
      <c r="M21" s="96" t="str">
        <f t="shared" si="0"/>
        <v/>
      </c>
      <c r="N21" s="96" t="str">
        <f t="shared" si="1"/>
        <v/>
      </c>
      <c r="O21" s="96" t="str">
        <f>IF($A21="","",IF(VLOOKUP(csv!$AJ21,範囲CSV,13,FALSE)="","",VLOOKUP(csv!$AJ21,範囲CSV,13,FALSE)))</f>
        <v/>
      </c>
      <c r="P21" s="96" t="str">
        <f>IF($A21="","",IF(VLOOKUP(csv!$AJ21,範囲CSV,14,FALSE)="","",VLOOKUP(csv!$AJ21,範囲CSV,14,FALSE)))</f>
        <v/>
      </c>
      <c r="Q21" s="96" t="str">
        <f>IF($A21="","",IF(VLOOKUP(csv!$AJ21,範囲CSV,15,FALSE)="","",VLOOKUP(csv!$AJ21,範囲CSV,15,FALSE)))</f>
        <v/>
      </c>
      <c r="R21" s="96" t="str">
        <f>IF($A21="","",IF(VLOOKUP(csv!$AJ21,範囲CSV,16,FALSE)="","",VLOOKUP(csv!$AJ21,範囲CSV,16,FALSE)))</f>
        <v/>
      </c>
      <c r="S21" s="96" t="str">
        <f>IF($A21="","",IF(VLOOKUP(csv!$AJ21,範囲CSV,17,FALSE)="","",VLOOKUP(csv!$AJ21,範囲CSV,17,FALSE)))</f>
        <v/>
      </c>
      <c r="T21" s="96" t="str">
        <f>IF($A21="","",IF(VLOOKUP(csv!$AJ21,範囲CSV,18,FALSE)="","",VLOOKUP(csv!$AJ21,範囲CSV,18,FALSE)))</f>
        <v/>
      </c>
      <c r="U21" s="96" t="str">
        <f>IF($A21="","",IF(VLOOKUP(csv!$AJ21,範囲CSV,19,FALSE)="","",VLOOKUP(csv!$AJ21,範囲CSV,19,FALSE)))</f>
        <v/>
      </c>
      <c r="V21" s="96" t="str">
        <f>IF($A21="","",IF(VLOOKUP(csv!$AJ21,範囲CSV,20,FALSE)="","",VLOOKUP(csv!$AJ21,範囲CSV,20,FALSE)))</f>
        <v/>
      </c>
      <c r="W21" s="96" t="str">
        <f>IF($A21="","",IF(VLOOKUP(csv!$AJ21,範囲CSV,21,FALSE)="","",VLOOKUP(csv!$AJ21,範囲CSV,21,FALSE)))</f>
        <v/>
      </c>
      <c r="X21" s="96" t="str">
        <f>IF($A21="","",IF(VLOOKUP(csv!$AJ21,範囲CSV,22,FALSE)="","",VLOOKUP(csv!$AJ21,範囲CSV,22,FALSE)))</f>
        <v/>
      </c>
      <c r="Y21" s="96" t="str">
        <f>IF($A21="","",IF(VLOOKUP(csv!$AJ21,範囲CSV,23,FALSE)="","",VLOOKUP(csv!$AJ21,範囲CSV,23,FALSE)))</f>
        <v/>
      </c>
      <c r="Z21" s="96" t="str">
        <f>IF($A21="","",IF(VLOOKUP(csv!$AJ21,範囲CSV,24,FALSE)="","",VLOOKUP(csv!$AJ21,範囲CSV,24,FALSE)))</f>
        <v/>
      </c>
      <c r="AA21" s="96" t="str">
        <f>IF($A21="","",IF(VLOOKUP(csv!$AJ21,範囲CSV,25,FALSE)="","",VLOOKUP(csv!$AJ21,範囲CSV,25,FALSE)))</f>
        <v/>
      </c>
      <c r="AB21" s="96" t="str">
        <f>IF($A21="","",IF(VLOOKUP(csv!$AJ21,範囲CSV,26,FALSE)="","",VLOOKUP(csv!$AJ21,範囲CSV,26,FALSE)))</f>
        <v/>
      </c>
      <c r="AC21" s="96" t="str">
        <f>IF($A21="","",IF(VLOOKUP(csv!$AJ21,範囲CSV,27,FALSE)="","",VLOOKUP(csv!$AJ21,範囲CSV,27,FALSE)))</f>
        <v/>
      </c>
      <c r="AD21" s="96" t="str">
        <f>IF($A21="","",IF(VLOOKUP(csv!$AJ21,範囲CSV,28,FALSE)="","",VLOOKUP(csv!$AJ21,範囲CSV,28,FALSE)))</f>
        <v/>
      </c>
      <c r="AE21" s="96" t="str">
        <f>IF($A21="","",IF(VLOOKUP(csv!$AJ21,範囲CSV,29,FALSE)="","",VLOOKUP(csv!$AJ21,範囲CSV,29,FALSE)))</f>
        <v/>
      </c>
      <c r="AF21" s="96" t="str">
        <f>IF($A21="","",IF(VLOOKUP(csv!$AJ21,範囲CSV,30,FALSE)="","",VLOOKUP(csv!$AJ21,範囲CSV,30,FALSE)))</f>
        <v/>
      </c>
      <c r="AG21" s="96" t="str">
        <f>IF($A21="","",IF(VLOOKUP(csv!$AJ21,範囲CSV,31,FALSE)="","",VLOOKUP(csv!$AJ21,範囲CSV,31,FALSE)))</f>
        <v/>
      </c>
      <c r="AH21" s="96" t="str">
        <f>IF($A21="","",IF(VLOOKUP(csv!$AJ21,範囲CSV,32,FALSE)="","",VLOOKUP(csv!$AJ21,範囲CSV,32,FALSE)))</f>
        <v/>
      </c>
      <c r="AI21" s="96" t="str">
        <f>IF($A21="","",IF(VLOOKUP(csv!$AJ21,範囲CSV,33,FALSE)="","",VLOOKUP(csv!$AJ21,範囲CSV,33,FALSE)))</f>
        <v/>
      </c>
      <c r="AJ21" s="96" t="str">
        <f>IF($A21="","",IF(VLOOKUP(csv!$AJ21,範囲CSV,34,FALSE)="","",VLOOKUP(csv!$AJ21,範囲CSV,34,FALSE)))</f>
        <v/>
      </c>
      <c r="AK21" s="96"/>
    </row>
    <row r="22" spans="1:37">
      <c r="A22" s="96" t="str">
        <f>IF(csv!AJ22&lt;=csv!A$401,csv!AO22,"")</f>
        <v/>
      </c>
      <c r="B22" s="96" t="str">
        <f>IF($A22="","",IF(VLOOKUP(csv!A22,範囲CSV,2,FALSE)="","",VLOOKUP(csv!A22,範囲CSV,2,FALSE)))</f>
        <v/>
      </c>
      <c r="C22" s="96" t="str">
        <f>IF($A22="","",IF(VLOOKUP(csv!$AJ22,範囲CSV,3,FALSE)="","",VLOOKUP(csv!$AJ22,範囲CSV,3,FALSE)))</f>
        <v/>
      </c>
      <c r="D22" s="96" t="str">
        <f>IF($A22="","",IF(VLOOKUP(csv!$AJ22,範囲CSV,4,FALSE)="","",VLOOKUP(csv!$AJ22,範囲CSV,4,FALSE)))</f>
        <v/>
      </c>
      <c r="E22" s="96" t="str">
        <f>IF($A22="","",IF(VLOOKUP(csv!$AJ22,範囲CSV,5,FALSE)="","",IF(VLOOKUP(csv!$AJ22,範囲CSV,5,FALSE)&gt;10000,"",VLOOKUP(csv!$AJ22,範囲CSV,5,FALSE))))</f>
        <v/>
      </c>
      <c r="F22" s="96" t="str">
        <f>IF($A22="","",IF(VLOOKUP(csv!$AJ22,範囲CSV,6,FALSE)="","",VLOOKUP(csv!$AJ22,範囲CSV,6,FALSE)))</f>
        <v/>
      </c>
      <c r="G22" s="96" t="str">
        <f>IF(A22="","",IF(VLOOKUP(csv!$AJ22,範囲CSV,7,FALSE)="","",VLOOKUP(csv!$AJ22,範囲CSV,7,FALSE)))</f>
        <v/>
      </c>
      <c r="H22" s="96" t="str">
        <f>IF($A22="","",IF(VLOOKUP(csv!$AJ22,範囲CSV,8,FALSE)="","",VLOOKUP(csv!$AJ22,範囲CSV,8,FALSE)))</f>
        <v/>
      </c>
      <c r="I22" s="96"/>
      <c r="J22" s="96"/>
      <c r="K22" s="96" t="str">
        <f>IF(A22="","",IF(VLOOKUP(csv!$AJ22,範囲CSV,9,FALSE)="","",VLOOKUP(csv!$AJ22,範囲CSV,9,FALSE)))</f>
        <v/>
      </c>
      <c r="L22" s="96" t="str">
        <f>IF($A22="","",IF(VLOOKUP(csv!$AJ22,範囲CSV,10,FALSE)="","",VLOOKUP(csv!$AJ22,範囲CSV,10,FALSE)))</f>
        <v/>
      </c>
      <c r="M22" s="96" t="str">
        <f t="shared" si="0"/>
        <v/>
      </c>
      <c r="N22" s="96" t="str">
        <f t="shared" si="1"/>
        <v/>
      </c>
      <c r="O22" s="96" t="str">
        <f>IF($A22="","",IF(VLOOKUP(csv!$AJ22,範囲CSV,13,FALSE)="","",VLOOKUP(csv!$AJ22,範囲CSV,13,FALSE)))</f>
        <v/>
      </c>
      <c r="P22" s="96" t="str">
        <f>IF($A22="","",IF(VLOOKUP(csv!$AJ22,範囲CSV,14,FALSE)="","",VLOOKUP(csv!$AJ22,範囲CSV,14,FALSE)))</f>
        <v/>
      </c>
      <c r="Q22" s="96" t="str">
        <f>IF($A22="","",IF(VLOOKUP(csv!$AJ22,範囲CSV,15,FALSE)="","",VLOOKUP(csv!$AJ22,範囲CSV,15,FALSE)))</f>
        <v/>
      </c>
      <c r="R22" s="96" t="str">
        <f>IF($A22="","",IF(VLOOKUP(csv!$AJ22,範囲CSV,16,FALSE)="","",VLOOKUP(csv!$AJ22,範囲CSV,16,FALSE)))</f>
        <v/>
      </c>
      <c r="S22" s="96" t="str">
        <f>IF($A22="","",IF(VLOOKUP(csv!$AJ22,範囲CSV,17,FALSE)="","",VLOOKUP(csv!$AJ22,範囲CSV,17,FALSE)))</f>
        <v/>
      </c>
      <c r="T22" s="96" t="str">
        <f>IF($A22="","",IF(VLOOKUP(csv!$AJ22,範囲CSV,18,FALSE)="","",VLOOKUP(csv!$AJ22,範囲CSV,18,FALSE)))</f>
        <v/>
      </c>
      <c r="U22" s="96" t="str">
        <f>IF($A22="","",IF(VLOOKUP(csv!$AJ22,範囲CSV,19,FALSE)="","",VLOOKUP(csv!$AJ22,範囲CSV,19,FALSE)))</f>
        <v/>
      </c>
      <c r="V22" s="96" t="str">
        <f>IF($A22="","",IF(VLOOKUP(csv!$AJ22,範囲CSV,20,FALSE)="","",VLOOKUP(csv!$AJ22,範囲CSV,20,FALSE)))</f>
        <v/>
      </c>
      <c r="W22" s="96" t="str">
        <f>IF($A22="","",IF(VLOOKUP(csv!$AJ22,範囲CSV,21,FALSE)="","",VLOOKUP(csv!$AJ22,範囲CSV,21,FALSE)))</f>
        <v/>
      </c>
      <c r="X22" s="96" t="str">
        <f>IF($A22="","",IF(VLOOKUP(csv!$AJ22,範囲CSV,22,FALSE)="","",VLOOKUP(csv!$AJ22,範囲CSV,22,FALSE)))</f>
        <v/>
      </c>
      <c r="Y22" s="96" t="str">
        <f>IF($A22="","",IF(VLOOKUP(csv!$AJ22,範囲CSV,23,FALSE)="","",VLOOKUP(csv!$AJ22,範囲CSV,23,FALSE)))</f>
        <v/>
      </c>
      <c r="Z22" s="96" t="str">
        <f>IF($A22="","",IF(VLOOKUP(csv!$AJ22,範囲CSV,24,FALSE)="","",VLOOKUP(csv!$AJ22,範囲CSV,24,FALSE)))</f>
        <v/>
      </c>
      <c r="AA22" s="96" t="str">
        <f>IF($A22="","",IF(VLOOKUP(csv!$AJ22,範囲CSV,25,FALSE)="","",VLOOKUP(csv!$AJ22,範囲CSV,25,FALSE)))</f>
        <v/>
      </c>
      <c r="AB22" s="96" t="str">
        <f>IF($A22="","",IF(VLOOKUP(csv!$AJ22,範囲CSV,26,FALSE)="","",VLOOKUP(csv!$AJ22,範囲CSV,26,FALSE)))</f>
        <v/>
      </c>
      <c r="AC22" s="96" t="str">
        <f>IF($A22="","",IF(VLOOKUP(csv!$AJ22,範囲CSV,27,FALSE)="","",VLOOKUP(csv!$AJ22,範囲CSV,27,FALSE)))</f>
        <v/>
      </c>
      <c r="AD22" s="96" t="str">
        <f>IF($A22="","",IF(VLOOKUP(csv!$AJ22,範囲CSV,28,FALSE)="","",VLOOKUP(csv!$AJ22,範囲CSV,28,FALSE)))</f>
        <v/>
      </c>
      <c r="AE22" s="96" t="str">
        <f>IF($A22="","",IF(VLOOKUP(csv!$AJ22,範囲CSV,29,FALSE)="","",VLOOKUP(csv!$AJ22,範囲CSV,29,FALSE)))</f>
        <v/>
      </c>
      <c r="AF22" s="96" t="str">
        <f>IF($A22="","",IF(VLOOKUP(csv!$AJ22,範囲CSV,30,FALSE)="","",VLOOKUP(csv!$AJ22,範囲CSV,30,FALSE)))</f>
        <v/>
      </c>
      <c r="AG22" s="96" t="str">
        <f>IF($A22="","",IF(VLOOKUP(csv!$AJ22,範囲CSV,31,FALSE)="","",VLOOKUP(csv!$AJ22,範囲CSV,31,FALSE)))</f>
        <v/>
      </c>
      <c r="AH22" s="96" t="str">
        <f>IF($A22="","",IF(VLOOKUP(csv!$AJ22,範囲CSV,32,FALSE)="","",VLOOKUP(csv!$AJ22,範囲CSV,32,FALSE)))</f>
        <v/>
      </c>
      <c r="AI22" s="96" t="str">
        <f>IF($A22="","",IF(VLOOKUP(csv!$AJ22,範囲CSV,33,FALSE)="","",VLOOKUP(csv!$AJ22,範囲CSV,33,FALSE)))</f>
        <v/>
      </c>
      <c r="AJ22" s="96" t="str">
        <f>IF($A22="","",IF(VLOOKUP(csv!$AJ22,範囲CSV,34,FALSE)="","",VLOOKUP(csv!$AJ22,範囲CSV,34,FALSE)))</f>
        <v/>
      </c>
      <c r="AK22" s="96"/>
    </row>
    <row r="23" spans="1:37">
      <c r="A23" s="96" t="str">
        <f>IF(csv!AJ23&lt;=csv!A$401,csv!AO23,"")</f>
        <v/>
      </c>
      <c r="B23" s="96" t="str">
        <f>IF($A23="","",IF(VLOOKUP(csv!A23,範囲CSV,2,FALSE)="","",VLOOKUP(csv!A23,範囲CSV,2,FALSE)))</f>
        <v/>
      </c>
      <c r="C23" s="96" t="str">
        <f>IF($A23="","",IF(VLOOKUP(csv!$AJ23,範囲CSV,3,FALSE)="","",VLOOKUP(csv!$AJ23,範囲CSV,3,FALSE)))</f>
        <v/>
      </c>
      <c r="D23" s="96" t="str">
        <f>IF($A23="","",IF(VLOOKUP(csv!$AJ23,範囲CSV,4,FALSE)="","",VLOOKUP(csv!$AJ23,範囲CSV,4,FALSE)))</f>
        <v/>
      </c>
      <c r="E23" s="96" t="str">
        <f>IF($A23="","",IF(VLOOKUP(csv!$AJ23,範囲CSV,5,FALSE)="","",IF(VLOOKUP(csv!$AJ23,範囲CSV,5,FALSE)&gt;10000,"",VLOOKUP(csv!$AJ23,範囲CSV,5,FALSE))))</f>
        <v/>
      </c>
      <c r="F23" s="96" t="str">
        <f>IF($A23="","",IF(VLOOKUP(csv!$AJ23,範囲CSV,6,FALSE)="","",VLOOKUP(csv!$AJ23,範囲CSV,6,FALSE)))</f>
        <v/>
      </c>
      <c r="G23" s="96" t="str">
        <f>IF(A23="","",IF(VLOOKUP(csv!$AJ23,範囲CSV,7,FALSE)="","",VLOOKUP(csv!$AJ23,範囲CSV,7,FALSE)))</f>
        <v/>
      </c>
      <c r="H23" s="96" t="str">
        <f>IF($A23="","",IF(VLOOKUP(csv!$AJ23,範囲CSV,8,FALSE)="","",VLOOKUP(csv!$AJ23,範囲CSV,8,FALSE)))</f>
        <v/>
      </c>
      <c r="I23" s="96"/>
      <c r="J23" s="96"/>
      <c r="K23" s="96" t="str">
        <f>IF(A23="","",IF(VLOOKUP(csv!$AJ23,範囲CSV,9,FALSE)="","",VLOOKUP(csv!$AJ23,範囲CSV,9,FALSE)))</f>
        <v/>
      </c>
      <c r="L23" s="96" t="str">
        <f>IF($A23="","",IF(VLOOKUP(csv!$AJ23,範囲CSV,10,FALSE)="","",VLOOKUP(csv!$AJ23,範囲CSV,10,FALSE)))</f>
        <v/>
      </c>
      <c r="M23" s="96" t="str">
        <f t="shared" si="0"/>
        <v/>
      </c>
      <c r="N23" s="96" t="str">
        <f t="shared" si="1"/>
        <v/>
      </c>
      <c r="O23" s="96" t="str">
        <f>IF($A23="","",IF(VLOOKUP(csv!$AJ23,範囲CSV,13,FALSE)="","",VLOOKUP(csv!$AJ23,範囲CSV,13,FALSE)))</f>
        <v/>
      </c>
      <c r="P23" s="96" t="str">
        <f>IF($A23="","",IF(VLOOKUP(csv!$AJ23,範囲CSV,14,FALSE)="","",VLOOKUP(csv!$AJ23,範囲CSV,14,FALSE)))</f>
        <v/>
      </c>
      <c r="Q23" s="96" t="str">
        <f>IF($A23="","",IF(VLOOKUP(csv!$AJ23,範囲CSV,15,FALSE)="","",VLOOKUP(csv!$AJ23,範囲CSV,15,FALSE)))</f>
        <v/>
      </c>
      <c r="R23" s="96" t="str">
        <f>IF($A23="","",IF(VLOOKUP(csv!$AJ23,範囲CSV,16,FALSE)="","",VLOOKUP(csv!$AJ23,範囲CSV,16,FALSE)))</f>
        <v/>
      </c>
      <c r="S23" s="96" t="str">
        <f>IF($A23="","",IF(VLOOKUP(csv!$AJ23,範囲CSV,17,FALSE)="","",VLOOKUP(csv!$AJ23,範囲CSV,17,FALSE)))</f>
        <v/>
      </c>
      <c r="T23" s="96" t="str">
        <f>IF($A23="","",IF(VLOOKUP(csv!$AJ23,範囲CSV,18,FALSE)="","",VLOOKUP(csv!$AJ23,範囲CSV,18,FALSE)))</f>
        <v/>
      </c>
      <c r="U23" s="96" t="str">
        <f>IF($A23="","",IF(VLOOKUP(csv!$AJ23,範囲CSV,19,FALSE)="","",VLOOKUP(csv!$AJ23,範囲CSV,19,FALSE)))</f>
        <v/>
      </c>
      <c r="V23" s="96" t="str">
        <f>IF($A23="","",IF(VLOOKUP(csv!$AJ23,範囲CSV,20,FALSE)="","",VLOOKUP(csv!$AJ23,範囲CSV,20,FALSE)))</f>
        <v/>
      </c>
      <c r="W23" s="96" t="str">
        <f>IF($A23="","",IF(VLOOKUP(csv!$AJ23,範囲CSV,21,FALSE)="","",VLOOKUP(csv!$AJ23,範囲CSV,21,FALSE)))</f>
        <v/>
      </c>
      <c r="X23" s="96" t="str">
        <f>IF($A23="","",IF(VLOOKUP(csv!$AJ23,範囲CSV,22,FALSE)="","",VLOOKUP(csv!$AJ23,範囲CSV,22,FALSE)))</f>
        <v/>
      </c>
      <c r="Y23" s="96" t="str">
        <f>IF($A23="","",IF(VLOOKUP(csv!$AJ23,範囲CSV,23,FALSE)="","",VLOOKUP(csv!$AJ23,範囲CSV,23,FALSE)))</f>
        <v/>
      </c>
      <c r="Z23" s="96" t="str">
        <f>IF($A23="","",IF(VLOOKUP(csv!$AJ23,範囲CSV,24,FALSE)="","",VLOOKUP(csv!$AJ23,範囲CSV,24,FALSE)))</f>
        <v/>
      </c>
      <c r="AA23" s="96" t="str">
        <f>IF($A23="","",IF(VLOOKUP(csv!$AJ23,範囲CSV,25,FALSE)="","",VLOOKUP(csv!$AJ23,範囲CSV,25,FALSE)))</f>
        <v/>
      </c>
      <c r="AB23" s="96" t="str">
        <f>IF($A23="","",IF(VLOOKUP(csv!$AJ23,範囲CSV,26,FALSE)="","",VLOOKUP(csv!$AJ23,範囲CSV,26,FALSE)))</f>
        <v/>
      </c>
      <c r="AC23" s="96" t="str">
        <f>IF($A23="","",IF(VLOOKUP(csv!$AJ23,範囲CSV,27,FALSE)="","",VLOOKUP(csv!$AJ23,範囲CSV,27,FALSE)))</f>
        <v/>
      </c>
      <c r="AD23" s="96" t="str">
        <f>IF($A23="","",IF(VLOOKUP(csv!$AJ23,範囲CSV,28,FALSE)="","",VLOOKUP(csv!$AJ23,範囲CSV,28,FALSE)))</f>
        <v/>
      </c>
      <c r="AE23" s="96" t="str">
        <f>IF($A23="","",IF(VLOOKUP(csv!$AJ23,範囲CSV,29,FALSE)="","",VLOOKUP(csv!$AJ23,範囲CSV,29,FALSE)))</f>
        <v/>
      </c>
      <c r="AF23" s="96" t="str">
        <f>IF($A23="","",IF(VLOOKUP(csv!$AJ23,範囲CSV,30,FALSE)="","",VLOOKUP(csv!$AJ23,範囲CSV,30,FALSE)))</f>
        <v/>
      </c>
      <c r="AG23" s="96" t="str">
        <f>IF($A23="","",IF(VLOOKUP(csv!$AJ23,範囲CSV,31,FALSE)="","",VLOOKUP(csv!$AJ23,範囲CSV,31,FALSE)))</f>
        <v/>
      </c>
      <c r="AH23" s="96" t="str">
        <f>IF($A23="","",IF(VLOOKUP(csv!$AJ23,範囲CSV,32,FALSE)="","",VLOOKUP(csv!$AJ23,範囲CSV,32,FALSE)))</f>
        <v/>
      </c>
      <c r="AI23" s="96" t="str">
        <f>IF($A23="","",IF(VLOOKUP(csv!$AJ23,範囲CSV,33,FALSE)="","",VLOOKUP(csv!$AJ23,範囲CSV,33,FALSE)))</f>
        <v/>
      </c>
      <c r="AJ23" s="96" t="str">
        <f>IF($A23="","",IF(VLOOKUP(csv!$AJ23,範囲CSV,34,FALSE)="","",VLOOKUP(csv!$AJ23,範囲CSV,34,FALSE)))</f>
        <v/>
      </c>
      <c r="AK23" s="96"/>
    </row>
    <row r="24" spans="1:37">
      <c r="A24" s="96" t="str">
        <f>IF(csv!AJ24&lt;=csv!A$401,csv!AO24,"")</f>
        <v/>
      </c>
      <c r="B24" s="96" t="str">
        <f>IF($A24="","",IF(VLOOKUP(csv!A24,範囲CSV,2,FALSE)="","",VLOOKUP(csv!A24,範囲CSV,2,FALSE)))</f>
        <v/>
      </c>
      <c r="C24" s="96" t="str">
        <f>IF($A24="","",IF(VLOOKUP(csv!$AJ24,範囲CSV,3,FALSE)="","",VLOOKUP(csv!$AJ24,範囲CSV,3,FALSE)))</f>
        <v/>
      </c>
      <c r="D24" s="96" t="str">
        <f>IF($A24="","",IF(VLOOKUP(csv!$AJ24,範囲CSV,4,FALSE)="","",VLOOKUP(csv!$AJ24,範囲CSV,4,FALSE)))</f>
        <v/>
      </c>
      <c r="E24" s="96" t="str">
        <f>IF($A24="","",IF(VLOOKUP(csv!$AJ24,範囲CSV,5,FALSE)="","",IF(VLOOKUP(csv!$AJ24,範囲CSV,5,FALSE)&gt;10000,"",VLOOKUP(csv!$AJ24,範囲CSV,5,FALSE))))</f>
        <v/>
      </c>
      <c r="F24" s="96" t="str">
        <f>IF($A24="","",IF(VLOOKUP(csv!$AJ24,範囲CSV,6,FALSE)="","",VLOOKUP(csv!$AJ24,範囲CSV,6,FALSE)))</f>
        <v/>
      </c>
      <c r="G24" s="96" t="str">
        <f>IF(A24="","",IF(VLOOKUP(csv!$AJ24,範囲CSV,7,FALSE)="","",VLOOKUP(csv!$AJ24,範囲CSV,7,FALSE)))</f>
        <v/>
      </c>
      <c r="H24" s="96" t="str">
        <f>IF($A24="","",IF(VLOOKUP(csv!$AJ24,範囲CSV,8,FALSE)="","",VLOOKUP(csv!$AJ24,範囲CSV,8,FALSE)))</f>
        <v/>
      </c>
      <c r="I24" s="96"/>
      <c r="J24" s="96"/>
      <c r="K24" s="96" t="str">
        <f>IF(A24="","",IF(VLOOKUP(csv!$AJ24,範囲CSV,9,FALSE)="","",VLOOKUP(csv!$AJ24,範囲CSV,9,FALSE)))</f>
        <v/>
      </c>
      <c r="L24" s="96" t="str">
        <f>IF($A24="","",IF(VLOOKUP(csv!$AJ24,範囲CSV,10,FALSE)="","",VLOOKUP(csv!$AJ24,範囲CSV,10,FALSE)))</f>
        <v/>
      </c>
      <c r="M24" s="96" t="str">
        <f t="shared" si="0"/>
        <v/>
      </c>
      <c r="N24" s="96" t="str">
        <f t="shared" si="1"/>
        <v/>
      </c>
      <c r="O24" s="96" t="str">
        <f>IF($A24="","",IF(VLOOKUP(csv!$AJ24,範囲CSV,13,FALSE)="","",VLOOKUP(csv!$AJ24,範囲CSV,13,FALSE)))</f>
        <v/>
      </c>
      <c r="P24" s="96" t="str">
        <f>IF($A24="","",IF(VLOOKUP(csv!$AJ24,範囲CSV,14,FALSE)="","",VLOOKUP(csv!$AJ24,範囲CSV,14,FALSE)))</f>
        <v/>
      </c>
      <c r="Q24" s="96" t="str">
        <f>IF($A24="","",IF(VLOOKUP(csv!$AJ24,範囲CSV,15,FALSE)="","",VLOOKUP(csv!$AJ24,範囲CSV,15,FALSE)))</f>
        <v/>
      </c>
      <c r="R24" s="96" t="str">
        <f>IF($A24="","",IF(VLOOKUP(csv!$AJ24,範囲CSV,16,FALSE)="","",VLOOKUP(csv!$AJ24,範囲CSV,16,FALSE)))</f>
        <v/>
      </c>
      <c r="S24" s="96" t="str">
        <f>IF($A24="","",IF(VLOOKUP(csv!$AJ24,範囲CSV,17,FALSE)="","",VLOOKUP(csv!$AJ24,範囲CSV,17,FALSE)))</f>
        <v/>
      </c>
      <c r="T24" s="96" t="str">
        <f>IF($A24="","",IF(VLOOKUP(csv!$AJ24,範囲CSV,18,FALSE)="","",VLOOKUP(csv!$AJ24,範囲CSV,18,FALSE)))</f>
        <v/>
      </c>
      <c r="U24" s="96" t="str">
        <f>IF($A24="","",IF(VLOOKUP(csv!$AJ24,範囲CSV,19,FALSE)="","",VLOOKUP(csv!$AJ24,範囲CSV,19,FALSE)))</f>
        <v/>
      </c>
      <c r="V24" s="96" t="str">
        <f>IF($A24="","",IF(VLOOKUP(csv!$AJ24,範囲CSV,20,FALSE)="","",VLOOKUP(csv!$AJ24,範囲CSV,20,FALSE)))</f>
        <v/>
      </c>
      <c r="W24" s="96" t="str">
        <f>IF($A24="","",IF(VLOOKUP(csv!$AJ24,範囲CSV,21,FALSE)="","",VLOOKUP(csv!$AJ24,範囲CSV,21,FALSE)))</f>
        <v/>
      </c>
      <c r="X24" s="96" t="str">
        <f>IF($A24="","",IF(VLOOKUP(csv!$AJ24,範囲CSV,22,FALSE)="","",VLOOKUP(csv!$AJ24,範囲CSV,22,FALSE)))</f>
        <v/>
      </c>
      <c r="Y24" s="96" t="str">
        <f>IF($A24="","",IF(VLOOKUP(csv!$AJ24,範囲CSV,23,FALSE)="","",VLOOKUP(csv!$AJ24,範囲CSV,23,FALSE)))</f>
        <v/>
      </c>
      <c r="Z24" s="96" t="str">
        <f>IF($A24="","",IF(VLOOKUP(csv!$AJ24,範囲CSV,24,FALSE)="","",VLOOKUP(csv!$AJ24,範囲CSV,24,FALSE)))</f>
        <v/>
      </c>
      <c r="AA24" s="96" t="str">
        <f>IF($A24="","",IF(VLOOKUP(csv!$AJ24,範囲CSV,25,FALSE)="","",VLOOKUP(csv!$AJ24,範囲CSV,25,FALSE)))</f>
        <v/>
      </c>
      <c r="AB24" s="96" t="str">
        <f>IF($A24="","",IF(VLOOKUP(csv!$AJ24,範囲CSV,26,FALSE)="","",VLOOKUP(csv!$AJ24,範囲CSV,26,FALSE)))</f>
        <v/>
      </c>
      <c r="AC24" s="96" t="str">
        <f>IF($A24="","",IF(VLOOKUP(csv!$AJ24,範囲CSV,27,FALSE)="","",VLOOKUP(csv!$AJ24,範囲CSV,27,FALSE)))</f>
        <v/>
      </c>
      <c r="AD24" s="96" t="str">
        <f>IF($A24="","",IF(VLOOKUP(csv!$AJ24,範囲CSV,28,FALSE)="","",VLOOKUP(csv!$AJ24,範囲CSV,28,FALSE)))</f>
        <v/>
      </c>
      <c r="AE24" s="96" t="str">
        <f>IF($A24="","",IF(VLOOKUP(csv!$AJ24,範囲CSV,29,FALSE)="","",VLOOKUP(csv!$AJ24,範囲CSV,29,FALSE)))</f>
        <v/>
      </c>
      <c r="AF24" s="96" t="str">
        <f>IF($A24="","",IF(VLOOKUP(csv!$AJ24,範囲CSV,30,FALSE)="","",VLOOKUP(csv!$AJ24,範囲CSV,30,FALSE)))</f>
        <v/>
      </c>
      <c r="AG24" s="96" t="str">
        <f>IF($A24="","",IF(VLOOKUP(csv!$AJ24,範囲CSV,31,FALSE)="","",VLOOKUP(csv!$AJ24,範囲CSV,31,FALSE)))</f>
        <v/>
      </c>
      <c r="AH24" s="96" t="str">
        <f>IF($A24="","",IF(VLOOKUP(csv!$AJ24,範囲CSV,32,FALSE)="","",VLOOKUP(csv!$AJ24,範囲CSV,32,FALSE)))</f>
        <v/>
      </c>
      <c r="AI24" s="96" t="str">
        <f>IF($A24="","",IF(VLOOKUP(csv!$AJ24,範囲CSV,33,FALSE)="","",VLOOKUP(csv!$AJ24,範囲CSV,33,FALSE)))</f>
        <v/>
      </c>
      <c r="AJ24" s="96" t="str">
        <f>IF($A24="","",IF(VLOOKUP(csv!$AJ24,範囲CSV,34,FALSE)="","",VLOOKUP(csv!$AJ24,範囲CSV,34,FALSE)))</f>
        <v/>
      </c>
      <c r="AK24" s="96"/>
    </row>
    <row r="25" spans="1:37">
      <c r="A25" s="96" t="str">
        <f>IF(csv!AJ25&lt;=csv!A$401,csv!AO25,"")</f>
        <v/>
      </c>
      <c r="B25" s="96" t="str">
        <f>IF($A25="","",IF(VLOOKUP(csv!A25,範囲CSV,2,FALSE)="","",VLOOKUP(csv!A25,範囲CSV,2,FALSE)))</f>
        <v/>
      </c>
      <c r="C25" s="96" t="str">
        <f>IF($A25="","",IF(VLOOKUP(csv!$AJ25,範囲CSV,3,FALSE)="","",VLOOKUP(csv!$AJ25,範囲CSV,3,FALSE)))</f>
        <v/>
      </c>
      <c r="D25" s="96" t="str">
        <f>IF($A25="","",IF(VLOOKUP(csv!$AJ25,範囲CSV,4,FALSE)="","",VLOOKUP(csv!$AJ25,範囲CSV,4,FALSE)))</f>
        <v/>
      </c>
      <c r="E25" s="96" t="str">
        <f>IF($A25="","",IF(VLOOKUP(csv!$AJ25,範囲CSV,5,FALSE)="","",IF(VLOOKUP(csv!$AJ25,範囲CSV,5,FALSE)&gt;10000,"",VLOOKUP(csv!$AJ25,範囲CSV,5,FALSE))))</f>
        <v/>
      </c>
      <c r="F25" s="96" t="str">
        <f>IF($A25="","",IF(VLOOKUP(csv!$AJ25,範囲CSV,6,FALSE)="","",VLOOKUP(csv!$AJ25,範囲CSV,6,FALSE)))</f>
        <v/>
      </c>
      <c r="G25" s="96" t="str">
        <f>IF(A25="","",IF(VLOOKUP(csv!$AJ25,範囲CSV,7,FALSE)="","",VLOOKUP(csv!$AJ25,範囲CSV,7,FALSE)))</f>
        <v/>
      </c>
      <c r="H25" s="96" t="str">
        <f>IF($A25="","",IF(VLOOKUP(csv!$AJ25,範囲CSV,8,FALSE)="","",VLOOKUP(csv!$AJ25,範囲CSV,8,FALSE)))</f>
        <v/>
      </c>
      <c r="I25" s="96"/>
      <c r="J25" s="96"/>
      <c r="K25" s="96" t="str">
        <f>IF(A25="","",IF(VLOOKUP(csv!$AJ25,範囲CSV,9,FALSE)="","",VLOOKUP(csv!$AJ25,範囲CSV,9,FALSE)))</f>
        <v/>
      </c>
      <c r="L25" s="96" t="str">
        <f>IF($A25="","",IF(VLOOKUP(csv!$AJ25,範囲CSV,10,FALSE)="","",VLOOKUP(csv!$AJ25,範囲CSV,10,FALSE)))</f>
        <v/>
      </c>
      <c r="M25" s="96" t="str">
        <f t="shared" si="0"/>
        <v/>
      </c>
      <c r="N25" s="96" t="str">
        <f t="shared" si="1"/>
        <v/>
      </c>
      <c r="O25" s="96" t="str">
        <f>IF($A25="","",IF(VLOOKUP(csv!$AJ25,範囲CSV,13,FALSE)="","",VLOOKUP(csv!$AJ25,範囲CSV,13,FALSE)))</f>
        <v/>
      </c>
      <c r="P25" s="96" t="str">
        <f>IF($A25="","",IF(VLOOKUP(csv!$AJ25,範囲CSV,14,FALSE)="","",VLOOKUP(csv!$AJ25,範囲CSV,14,FALSE)))</f>
        <v/>
      </c>
      <c r="Q25" s="96" t="str">
        <f>IF($A25="","",IF(VLOOKUP(csv!$AJ25,範囲CSV,15,FALSE)="","",VLOOKUP(csv!$AJ25,範囲CSV,15,FALSE)))</f>
        <v/>
      </c>
      <c r="R25" s="96" t="str">
        <f>IF($A25="","",IF(VLOOKUP(csv!$AJ25,範囲CSV,16,FALSE)="","",VLOOKUP(csv!$AJ25,範囲CSV,16,FALSE)))</f>
        <v/>
      </c>
      <c r="S25" s="96" t="str">
        <f>IF($A25="","",IF(VLOOKUP(csv!$AJ25,範囲CSV,17,FALSE)="","",VLOOKUP(csv!$AJ25,範囲CSV,17,FALSE)))</f>
        <v/>
      </c>
      <c r="T25" s="96" t="str">
        <f>IF($A25="","",IF(VLOOKUP(csv!$AJ25,範囲CSV,18,FALSE)="","",VLOOKUP(csv!$AJ25,範囲CSV,18,FALSE)))</f>
        <v/>
      </c>
      <c r="U25" s="96" t="str">
        <f>IF($A25="","",IF(VLOOKUP(csv!$AJ25,範囲CSV,19,FALSE)="","",VLOOKUP(csv!$AJ25,範囲CSV,19,FALSE)))</f>
        <v/>
      </c>
      <c r="V25" s="96" t="str">
        <f>IF($A25="","",IF(VLOOKUP(csv!$AJ25,範囲CSV,20,FALSE)="","",VLOOKUP(csv!$AJ25,範囲CSV,20,FALSE)))</f>
        <v/>
      </c>
      <c r="W25" s="96" t="str">
        <f>IF($A25="","",IF(VLOOKUP(csv!$AJ25,範囲CSV,21,FALSE)="","",VLOOKUP(csv!$AJ25,範囲CSV,21,FALSE)))</f>
        <v/>
      </c>
      <c r="X25" s="96" t="str">
        <f>IF($A25="","",IF(VLOOKUP(csv!$AJ25,範囲CSV,22,FALSE)="","",VLOOKUP(csv!$AJ25,範囲CSV,22,FALSE)))</f>
        <v/>
      </c>
      <c r="Y25" s="96" t="str">
        <f>IF($A25="","",IF(VLOOKUP(csv!$AJ25,範囲CSV,23,FALSE)="","",VLOOKUP(csv!$AJ25,範囲CSV,23,FALSE)))</f>
        <v/>
      </c>
      <c r="Z25" s="96" t="str">
        <f>IF($A25="","",IF(VLOOKUP(csv!$AJ25,範囲CSV,24,FALSE)="","",VLOOKUP(csv!$AJ25,範囲CSV,24,FALSE)))</f>
        <v/>
      </c>
      <c r="AA25" s="96" t="str">
        <f>IF($A25="","",IF(VLOOKUP(csv!$AJ25,範囲CSV,25,FALSE)="","",VLOOKUP(csv!$AJ25,範囲CSV,25,FALSE)))</f>
        <v/>
      </c>
      <c r="AB25" s="96" t="str">
        <f>IF($A25="","",IF(VLOOKUP(csv!$AJ25,範囲CSV,26,FALSE)="","",VLOOKUP(csv!$AJ25,範囲CSV,26,FALSE)))</f>
        <v/>
      </c>
      <c r="AC25" s="96" t="str">
        <f>IF($A25="","",IF(VLOOKUP(csv!$AJ25,範囲CSV,27,FALSE)="","",VLOOKUP(csv!$AJ25,範囲CSV,27,FALSE)))</f>
        <v/>
      </c>
      <c r="AD25" s="96" t="str">
        <f>IF($A25="","",IF(VLOOKUP(csv!$AJ25,範囲CSV,28,FALSE)="","",VLOOKUP(csv!$AJ25,範囲CSV,28,FALSE)))</f>
        <v/>
      </c>
      <c r="AE25" s="96" t="str">
        <f>IF($A25="","",IF(VLOOKUP(csv!$AJ25,範囲CSV,29,FALSE)="","",VLOOKUP(csv!$AJ25,範囲CSV,29,FALSE)))</f>
        <v/>
      </c>
      <c r="AF25" s="96" t="str">
        <f>IF($A25="","",IF(VLOOKUP(csv!$AJ25,範囲CSV,30,FALSE)="","",VLOOKUP(csv!$AJ25,範囲CSV,30,FALSE)))</f>
        <v/>
      </c>
      <c r="AG25" s="96" t="str">
        <f>IF($A25="","",IF(VLOOKUP(csv!$AJ25,範囲CSV,31,FALSE)="","",VLOOKUP(csv!$AJ25,範囲CSV,31,FALSE)))</f>
        <v/>
      </c>
      <c r="AH25" s="96" t="str">
        <f>IF($A25="","",IF(VLOOKUP(csv!$AJ25,範囲CSV,32,FALSE)="","",VLOOKUP(csv!$AJ25,範囲CSV,32,FALSE)))</f>
        <v/>
      </c>
      <c r="AI25" s="96" t="str">
        <f>IF($A25="","",IF(VLOOKUP(csv!$AJ25,範囲CSV,33,FALSE)="","",VLOOKUP(csv!$AJ25,範囲CSV,33,FALSE)))</f>
        <v/>
      </c>
      <c r="AJ25" s="96" t="str">
        <f>IF($A25="","",IF(VLOOKUP(csv!$AJ25,範囲CSV,34,FALSE)="","",VLOOKUP(csv!$AJ25,範囲CSV,34,FALSE)))</f>
        <v/>
      </c>
      <c r="AK25" s="96"/>
    </row>
    <row r="26" spans="1:37">
      <c r="A26" s="96" t="str">
        <f>IF(csv!AJ26&lt;=csv!A$401,csv!AO26,"")</f>
        <v/>
      </c>
      <c r="B26" s="96" t="str">
        <f>IF($A26="","",IF(VLOOKUP(csv!A26,範囲CSV,2,FALSE)="","",VLOOKUP(csv!A26,範囲CSV,2,FALSE)))</f>
        <v/>
      </c>
      <c r="C26" s="96" t="str">
        <f>IF($A26="","",IF(VLOOKUP(csv!$AJ26,範囲CSV,3,FALSE)="","",VLOOKUP(csv!$AJ26,範囲CSV,3,FALSE)))</f>
        <v/>
      </c>
      <c r="D26" s="96" t="str">
        <f>IF($A26="","",IF(VLOOKUP(csv!$AJ26,範囲CSV,4,FALSE)="","",VLOOKUP(csv!$AJ26,範囲CSV,4,FALSE)))</f>
        <v/>
      </c>
      <c r="E26" s="96" t="str">
        <f>IF($A26="","",IF(VLOOKUP(csv!$AJ26,範囲CSV,5,FALSE)="","",IF(VLOOKUP(csv!$AJ26,範囲CSV,5,FALSE)&gt;10000,"",VLOOKUP(csv!$AJ26,範囲CSV,5,FALSE))))</f>
        <v/>
      </c>
      <c r="F26" s="96" t="str">
        <f>IF($A26="","",IF(VLOOKUP(csv!$AJ26,範囲CSV,6,FALSE)="","",VLOOKUP(csv!$AJ26,範囲CSV,6,FALSE)))</f>
        <v/>
      </c>
      <c r="G26" s="96" t="str">
        <f>IF(A26="","",IF(VLOOKUP(csv!$AJ26,範囲CSV,7,FALSE)="","",VLOOKUP(csv!$AJ26,範囲CSV,7,FALSE)))</f>
        <v/>
      </c>
      <c r="H26" s="96" t="str">
        <f>IF($A26="","",IF(VLOOKUP(csv!$AJ26,範囲CSV,8,FALSE)="","",VLOOKUP(csv!$AJ26,範囲CSV,8,FALSE)))</f>
        <v/>
      </c>
      <c r="I26" s="96"/>
      <c r="J26" s="96"/>
      <c r="K26" s="96" t="str">
        <f>IF(A26="","",IF(VLOOKUP(csv!$AJ26,範囲CSV,9,FALSE)="","",VLOOKUP(csv!$AJ26,範囲CSV,9,FALSE)))</f>
        <v/>
      </c>
      <c r="L26" s="96" t="str">
        <f>IF($A26="","",IF(VLOOKUP(csv!$AJ26,範囲CSV,10,FALSE)="","",VLOOKUP(csv!$AJ26,範囲CSV,10,FALSE)))</f>
        <v/>
      </c>
      <c r="M26" s="96" t="str">
        <f t="shared" si="0"/>
        <v/>
      </c>
      <c r="N26" s="96" t="str">
        <f t="shared" si="1"/>
        <v/>
      </c>
      <c r="O26" s="96" t="str">
        <f>IF($A26="","",IF(VLOOKUP(csv!$AJ26,範囲CSV,13,FALSE)="","",VLOOKUP(csv!$AJ26,範囲CSV,13,FALSE)))</f>
        <v/>
      </c>
      <c r="P26" s="96" t="str">
        <f>IF($A26="","",IF(VLOOKUP(csv!$AJ26,範囲CSV,14,FALSE)="","",VLOOKUP(csv!$AJ26,範囲CSV,14,FALSE)))</f>
        <v/>
      </c>
      <c r="Q26" s="96" t="str">
        <f>IF($A26="","",IF(VLOOKUP(csv!$AJ26,範囲CSV,15,FALSE)="","",VLOOKUP(csv!$AJ26,範囲CSV,15,FALSE)))</f>
        <v/>
      </c>
      <c r="R26" s="96" t="str">
        <f>IF($A26="","",IF(VLOOKUP(csv!$AJ26,範囲CSV,16,FALSE)="","",VLOOKUP(csv!$AJ26,範囲CSV,16,FALSE)))</f>
        <v/>
      </c>
      <c r="S26" s="96" t="str">
        <f>IF($A26="","",IF(VLOOKUP(csv!$AJ26,範囲CSV,17,FALSE)="","",VLOOKUP(csv!$AJ26,範囲CSV,17,FALSE)))</f>
        <v/>
      </c>
      <c r="T26" s="96" t="str">
        <f>IF($A26="","",IF(VLOOKUP(csv!$AJ26,範囲CSV,18,FALSE)="","",VLOOKUP(csv!$AJ26,範囲CSV,18,FALSE)))</f>
        <v/>
      </c>
      <c r="U26" s="96" t="str">
        <f>IF($A26="","",IF(VLOOKUP(csv!$AJ26,範囲CSV,19,FALSE)="","",VLOOKUP(csv!$AJ26,範囲CSV,19,FALSE)))</f>
        <v/>
      </c>
      <c r="V26" s="96" t="str">
        <f>IF($A26="","",IF(VLOOKUP(csv!$AJ26,範囲CSV,20,FALSE)="","",VLOOKUP(csv!$AJ26,範囲CSV,20,FALSE)))</f>
        <v/>
      </c>
      <c r="W26" s="96" t="str">
        <f>IF($A26="","",IF(VLOOKUP(csv!$AJ26,範囲CSV,21,FALSE)="","",VLOOKUP(csv!$AJ26,範囲CSV,21,FALSE)))</f>
        <v/>
      </c>
      <c r="X26" s="96" t="str">
        <f>IF($A26="","",IF(VLOOKUP(csv!$AJ26,範囲CSV,22,FALSE)="","",VLOOKUP(csv!$AJ26,範囲CSV,22,FALSE)))</f>
        <v/>
      </c>
      <c r="Y26" s="96" t="str">
        <f>IF($A26="","",IF(VLOOKUP(csv!$AJ26,範囲CSV,23,FALSE)="","",VLOOKUP(csv!$AJ26,範囲CSV,23,FALSE)))</f>
        <v/>
      </c>
      <c r="Z26" s="96" t="str">
        <f>IF($A26="","",IF(VLOOKUP(csv!$AJ26,範囲CSV,24,FALSE)="","",VLOOKUP(csv!$AJ26,範囲CSV,24,FALSE)))</f>
        <v/>
      </c>
      <c r="AA26" s="96" t="str">
        <f>IF($A26="","",IF(VLOOKUP(csv!$AJ26,範囲CSV,25,FALSE)="","",VLOOKUP(csv!$AJ26,範囲CSV,25,FALSE)))</f>
        <v/>
      </c>
      <c r="AB26" s="96" t="str">
        <f>IF($A26="","",IF(VLOOKUP(csv!$AJ26,範囲CSV,26,FALSE)="","",VLOOKUP(csv!$AJ26,範囲CSV,26,FALSE)))</f>
        <v/>
      </c>
      <c r="AC26" s="96" t="str">
        <f>IF($A26="","",IF(VLOOKUP(csv!$AJ26,範囲CSV,27,FALSE)="","",VLOOKUP(csv!$AJ26,範囲CSV,27,FALSE)))</f>
        <v/>
      </c>
      <c r="AD26" s="96" t="str">
        <f>IF($A26="","",IF(VLOOKUP(csv!$AJ26,範囲CSV,28,FALSE)="","",VLOOKUP(csv!$AJ26,範囲CSV,28,FALSE)))</f>
        <v/>
      </c>
      <c r="AE26" s="96" t="str">
        <f>IF($A26="","",IF(VLOOKUP(csv!$AJ26,範囲CSV,29,FALSE)="","",VLOOKUP(csv!$AJ26,範囲CSV,29,FALSE)))</f>
        <v/>
      </c>
      <c r="AF26" s="96" t="str">
        <f>IF($A26="","",IF(VLOOKUP(csv!$AJ26,範囲CSV,30,FALSE)="","",VLOOKUP(csv!$AJ26,範囲CSV,30,FALSE)))</f>
        <v/>
      </c>
      <c r="AG26" s="96" t="str">
        <f>IF($A26="","",IF(VLOOKUP(csv!$AJ26,範囲CSV,31,FALSE)="","",VLOOKUP(csv!$AJ26,範囲CSV,31,FALSE)))</f>
        <v/>
      </c>
      <c r="AH26" s="96" t="str">
        <f>IF($A26="","",IF(VLOOKUP(csv!$AJ26,範囲CSV,32,FALSE)="","",VLOOKUP(csv!$AJ26,範囲CSV,32,FALSE)))</f>
        <v/>
      </c>
      <c r="AI26" s="96" t="str">
        <f>IF($A26="","",IF(VLOOKUP(csv!$AJ26,範囲CSV,33,FALSE)="","",VLOOKUP(csv!$AJ26,範囲CSV,33,FALSE)))</f>
        <v/>
      </c>
      <c r="AJ26" s="96" t="str">
        <f>IF($A26="","",IF(VLOOKUP(csv!$AJ26,範囲CSV,34,FALSE)="","",VLOOKUP(csv!$AJ26,範囲CSV,34,FALSE)))</f>
        <v/>
      </c>
      <c r="AK26" s="96"/>
    </row>
    <row r="27" spans="1:37">
      <c r="A27" s="96" t="str">
        <f>IF(csv!AJ27&lt;=csv!A$401,csv!AO27,"")</f>
        <v/>
      </c>
      <c r="B27" s="96" t="str">
        <f>IF($A27="","",IF(VLOOKUP(csv!A27,範囲CSV,2,FALSE)="","",VLOOKUP(csv!A27,範囲CSV,2,FALSE)))</f>
        <v/>
      </c>
      <c r="C27" s="96" t="str">
        <f>IF($A27="","",IF(VLOOKUP(csv!$AJ27,範囲CSV,3,FALSE)="","",VLOOKUP(csv!$AJ27,範囲CSV,3,FALSE)))</f>
        <v/>
      </c>
      <c r="D27" s="96" t="str">
        <f>IF($A27="","",IF(VLOOKUP(csv!$AJ27,範囲CSV,4,FALSE)="","",VLOOKUP(csv!$AJ27,範囲CSV,4,FALSE)))</f>
        <v/>
      </c>
      <c r="E27" s="96" t="str">
        <f>IF($A27="","",IF(VLOOKUP(csv!$AJ27,範囲CSV,5,FALSE)="","",IF(VLOOKUP(csv!$AJ27,範囲CSV,5,FALSE)&gt;10000,"",VLOOKUP(csv!$AJ27,範囲CSV,5,FALSE))))</f>
        <v/>
      </c>
      <c r="F27" s="96" t="str">
        <f>IF($A27="","",IF(VLOOKUP(csv!$AJ27,範囲CSV,6,FALSE)="","",VLOOKUP(csv!$AJ27,範囲CSV,6,FALSE)))</f>
        <v/>
      </c>
      <c r="G27" s="96" t="str">
        <f>IF(A27="","",IF(VLOOKUP(csv!$AJ27,範囲CSV,7,FALSE)="","",VLOOKUP(csv!$AJ27,範囲CSV,7,FALSE)))</f>
        <v/>
      </c>
      <c r="H27" s="96" t="str">
        <f>IF($A27="","",IF(VLOOKUP(csv!$AJ27,範囲CSV,8,FALSE)="","",VLOOKUP(csv!$AJ27,範囲CSV,8,FALSE)))</f>
        <v/>
      </c>
      <c r="I27" s="96"/>
      <c r="J27" s="96"/>
      <c r="K27" s="96" t="str">
        <f>IF(A27="","",IF(VLOOKUP(csv!$AJ27,範囲CSV,9,FALSE)="","",VLOOKUP(csv!$AJ27,範囲CSV,9,FALSE)))</f>
        <v/>
      </c>
      <c r="L27" s="96" t="str">
        <f>IF($A27="","",IF(VLOOKUP(csv!$AJ27,範囲CSV,10,FALSE)="","",VLOOKUP(csv!$AJ27,範囲CSV,10,FALSE)))</f>
        <v/>
      </c>
      <c r="M27" s="96" t="str">
        <f t="shared" si="0"/>
        <v/>
      </c>
      <c r="N27" s="96" t="str">
        <f t="shared" si="1"/>
        <v/>
      </c>
      <c r="O27" s="96" t="str">
        <f>IF($A27="","",IF(VLOOKUP(csv!$AJ27,範囲CSV,13,FALSE)="","",VLOOKUP(csv!$AJ27,範囲CSV,13,FALSE)))</f>
        <v/>
      </c>
      <c r="P27" s="96" t="str">
        <f>IF($A27="","",IF(VLOOKUP(csv!$AJ27,範囲CSV,14,FALSE)="","",VLOOKUP(csv!$AJ27,範囲CSV,14,FALSE)))</f>
        <v/>
      </c>
      <c r="Q27" s="96" t="str">
        <f>IF($A27="","",IF(VLOOKUP(csv!$AJ27,範囲CSV,15,FALSE)="","",VLOOKUP(csv!$AJ27,範囲CSV,15,FALSE)))</f>
        <v/>
      </c>
      <c r="R27" s="96" t="str">
        <f>IF($A27="","",IF(VLOOKUP(csv!$AJ27,範囲CSV,16,FALSE)="","",VLOOKUP(csv!$AJ27,範囲CSV,16,FALSE)))</f>
        <v/>
      </c>
      <c r="S27" s="96" t="str">
        <f>IF($A27="","",IF(VLOOKUP(csv!$AJ27,範囲CSV,17,FALSE)="","",VLOOKUP(csv!$AJ27,範囲CSV,17,FALSE)))</f>
        <v/>
      </c>
      <c r="T27" s="96" t="str">
        <f>IF($A27="","",IF(VLOOKUP(csv!$AJ27,範囲CSV,18,FALSE)="","",VLOOKUP(csv!$AJ27,範囲CSV,18,FALSE)))</f>
        <v/>
      </c>
      <c r="U27" s="96" t="str">
        <f>IF($A27="","",IF(VLOOKUP(csv!$AJ27,範囲CSV,19,FALSE)="","",VLOOKUP(csv!$AJ27,範囲CSV,19,FALSE)))</f>
        <v/>
      </c>
      <c r="V27" s="96" t="str">
        <f>IF($A27="","",IF(VLOOKUP(csv!$AJ27,範囲CSV,20,FALSE)="","",VLOOKUP(csv!$AJ27,範囲CSV,20,FALSE)))</f>
        <v/>
      </c>
      <c r="W27" s="96" t="str">
        <f>IF($A27="","",IF(VLOOKUP(csv!$AJ27,範囲CSV,21,FALSE)="","",VLOOKUP(csv!$AJ27,範囲CSV,21,FALSE)))</f>
        <v/>
      </c>
      <c r="X27" s="96" t="str">
        <f>IF($A27="","",IF(VLOOKUP(csv!$AJ27,範囲CSV,22,FALSE)="","",VLOOKUP(csv!$AJ27,範囲CSV,22,FALSE)))</f>
        <v/>
      </c>
      <c r="Y27" s="96" t="str">
        <f>IF($A27="","",IF(VLOOKUP(csv!$AJ27,範囲CSV,23,FALSE)="","",VLOOKUP(csv!$AJ27,範囲CSV,23,FALSE)))</f>
        <v/>
      </c>
      <c r="Z27" s="96" t="str">
        <f>IF($A27="","",IF(VLOOKUP(csv!$AJ27,範囲CSV,24,FALSE)="","",VLOOKUP(csv!$AJ27,範囲CSV,24,FALSE)))</f>
        <v/>
      </c>
      <c r="AA27" s="96" t="str">
        <f>IF($A27="","",IF(VLOOKUP(csv!$AJ27,範囲CSV,25,FALSE)="","",VLOOKUP(csv!$AJ27,範囲CSV,25,FALSE)))</f>
        <v/>
      </c>
      <c r="AB27" s="96" t="str">
        <f>IF($A27="","",IF(VLOOKUP(csv!$AJ27,範囲CSV,26,FALSE)="","",VLOOKUP(csv!$AJ27,範囲CSV,26,FALSE)))</f>
        <v/>
      </c>
      <c r="AC27" s="96" t="str">
        <f>IF($A27="","",IF(VLOOKUP(csv!$AJ27,範囲CSV,27,FALSE)="","",VLOOKUP(csv!$AJ27,範囲CSV,27,FALSE)))</f>
        <v/>
      </c>
      <c r="AD27" s="96" t="str">
        <f>IF($A27="","",IF(VLOOKUP(csv!$AJ27,範囲CSV,28,FALSE)="","",VLOOKUP(csv!$AJ27,範囲CSV,28,FALSE)))</f>
        <v/>
      </c>
      <c r="AE27" s="96" t="str">
        <f>IF($A27="","",IF(VLOOKUP(csv!$AJ27,範囲CSV,29,FALSE)="","",VLOOKUP(csv!$AJ27,範囲CSV,29,FALSE)))</f>
        <v/>
      </c>
      <c r="AF27" s="96" t="str">
        <f>IF($A27="","",IF(VLOOKUP(csv!$AJ27,範囲CSV,30,FALSE)="","",VLOOKUP(csv!$AJ27,範囲CSV,30,FALSE)))</f>
        <v/>
      </c>
      <c r="AG27" s="96" t="str">
        <f>IF($A27="","",IF(VLOOKUP(csv!$AJ27,範囲CSV,31,FALSE)="","",VLOOKUP(csv!$AJ27,範囲CSV,31,FALSE)))</f>
        <v/>
      </c>
      <c r="AH27" s="96" t="str">
        <f>IF($A27="","",IF(VLOOKUP(csv!$AJ27,範囲CSV,32,FALSE)="","",VLOOKUP(csv!$AJ27,範囲CSV,32,FALSE)))</f>
        <v/>
      </c>
      <c r="AI27" s="96" t="str">
        <f>IF($A27="","",IF(VLOOKUP(csv!$AJ27,範囲CSV,33,FALSE)="","",VLOOKUP(csv!$AJ27,範囲CSV,33,FALSE)))</f>
        <v/>
      </c>
      <c r="AJ27" s="96" t="str">
        <f>IF($A27="","",IF(VLOOKUP(csv!$AJ27,範囲CSV,34,FALSE)="","",VLOOKUP(csv!$AJ27,範囲CSV,34,FALSE)))</f>
        <v/>
      </c>
      <c r="AK27" s="96"/>
    </row>
    <row r="28" spans="1:37">
      <c r="A28" s="96" t="str">
        <f>IF(csv!AJ28&lt;=csv!A$401,csv!AO28,"")</f>
        <v/>
      </c>
      <c r="B28" s="96" t="str">
        <f>IF($A28="","",IF(VLOOKUP(csv!A28,範囲CSV,2,FALSE)="","",VLOOKUP(csv!A28,範囲CSV,2,FALSE)))</f>
        <v/>
      </c>
      <c r="C28" s="96" t="str">
        <f>IF($A28="","",IF(VLOOKUP(csv!$AJ28,範囲CSV,3,FALSE)="","",VLOOKUP(csv!$AJ28,範囲CSV,3,FALSE)))</f>
        <v/>
      </c>
      <c r="D28" s="96" t="str">
        <f>IF($A28="","",IF(VLOOKUP(csv!$AJ28,範囲CSV,4,FALSE)="","",VLOOKUP(csv!$AJ28,範囲CSV,4,FALSE)))</f>
        <v/>
      </c>
      <c r="E28" s="96" t="str">
        <f>IF($A28="","",IF(VLOOKUP(csv!$AJ28,範囲CSV,5,FALSE)="","",IF(VLOOKUP(csv!$AJ28,範囲CSV,5,FALSE)&gt;10000,"",VLOOKUP(csv!$AJ28,範囲CSV,5,FALSE))))</f>
        <v/>
      </c>
      <c r="F28" s="96" t="str">
        <f>IF($A28="","",IF(VLOOKUP(csv!$AJ28,範囲CSV,6,FALSE)="","",VLOOKUP(csv!$AJ28,範囲CSV,6,FALSE)))</f>
        <v/>
      </c>
      <c r="G28" s="96" t="str">
        <f>IF(A28="","",IF(VLOOKUP(csv!$AJ28,範囲CSV,7,FALSE)="","",VLOOKUP(csv!$AJ28,範囲CSV,7,FALSE)))</f>
        <v/>
      </c>
      <c r="H28" s="96" t="str">
        <f>IF($A28="","",IF(VLOOKUP(csv!$AJ28,範囲CSV,8,FALSE)="","",VLOOKUP(csv!$AJ28,範囲CSV,8,FALSE)))</f>
        <v/>
      </c>
      <c r="I28" s="96"/>
      <c r="J28" s="96"/>
      <c r="K28" s="96" t="str">
        <f>IF(A28="","",IF(VLOOKUP(csv!$AJ28,範囲CSV,9,FALSE)="","",VLOOKUP(csv!$AJ28,範囲CSV,9,FALSE)))</f>
        <v/>
      </c>
      <c r="L28" s="96" t="str">
        <f>IF($A28="","",IF(VLOOKUP(csv!$AJ28,範囲CSV,10,FALSE)="","",VLOOKUP(csv!$AJ28,範囲CSV,10,FALSE)))</f>
        <v/>
      </c>
      <c r="M28" s="96" t="str">
        <f t="shared" si="0"/>
        <v/>
      </c>
      <c r="N28" s="96" t="str">
        <f t="shared" si="1"/>
        <v/>
      </c>
      <c r="O28" s="96" t="str">
        <f>IF($A28="","",IF(VLOOKUP(csv!$AJ28,範囲CSV,13,FALSE)="","",VLOOKUP(csv!$AJ28,範囲CSV,13,FALSE)))</f>
        <v/>
      </c>
      <c r="P28" s="96" t="str">
        <f>IF($A28="","",IF(VLOOKUP(csv!$AJ28,範囲CSV,14,FALSE)="","",VLOOKUP(csv!$AJ28,範囲CSV,14,FALSE)))</f>
        <v/>
      </c>
      <c r="Q28" s="96" t="str">
        <f>IF($A28="","",IF(VLOOKUP(csv!$AJ28,範囲CSV,15,FALSE)="","",VLOOKUP(csv!$AJ28,範囲CSV,15,FALSE)))</f>
        <v/>
      </c>
      <c r="R28" s="96" t="str">
        <f>IF($A28="","",IF(VLOOKUP(csv!$AJ28,範囲CSV,16,FALSE)="","",VLOOKUP(csv!$AJ28,範囲CSV,16,FALSE)))</f>
        <v/>
      </c>
      <c r="S28" s="96" t="str">
        <f>IF($A28="","",IF(VLOOKUP(csv!$AJ28,範囲CSV,17,FALSE)="","",VLOOKUP(csv!$AJ28,範囲CSV,17,FALSE)))</f>
        <v/>
      </c>
      <c r="T28" s="96" t="str">
        <f>IF($A28="","",IF(VLOOKUP(csv!$AJ28,範囲CSV,18,FALSE)="","",VLOOKUP(csv!$AJ28,範囲CSV,18,FALSE)))</f>
        <v/>
      </c>
      <c r="U28" s="96" t="str">
        <f>IF($A28="","",IF(VLOOKUP(csv!$AJ28,範囲CSV,19,FALSE)="","",VLOOKUP(csv!$AJ28,範囲CSV,19,FALSE)))</f>
        <v/>
      </c>
      <c r="V28" s="96" t="str">
        <f>IF($A28="","",IF(VLOOKUP(csv!$AJ28,範囲CSV,20,FALSE)="","",VLOOKUP(csv!$AJ28,範囲CSV,20,FALSE)))</f>
        <v/>
      </c>
      <c r="W28" s="96" t="str">
        <f>IF($A28="","",IF(VLOOKUP(csv!$AJ28,範囲CSV,21,FALSE)="","",VLOOKUP(csv!$AJ28,範囲CSV,21,FALSE)))</f>
        <v/>
      </c>
      <c r="X28" s="96" t="str">
        <f>IF($A28="","",IF(VLOOKUP(csv!$AJ28,範囲CSV,22,FALSE)="","",VLOOKUP(csv!$AJ28,範囲CSV,22,FALSE)))</f>
        <v/>
      </c>
      <c r="Y28" s="96" t="str">
        <f>IF($A28="","",IF(VLOOKUP(csv!$AJ28,範囲CSV,23,FALSE)="","",VLOOKUP(csv!$AJ28,範囲CSV,23,FALSE)))</f>
        <v/>
      </c>
      <c r="Z28" s="96" t="str">
        <f>IF($A28="","",IF(VLOOKUP(csv!$AJ28,範囲CSV,24,FALSE)="","",VLOOKUP(csv!$AJ28,範囲CSV,24,FALSE)))</f>
        <v/>
      </c>
      <c r="AA28" s="96" t="str">
        <f>IF($A28="","",IF(VLOOKUP(csv!$AJ28,範囲CSV,25,FALSE)="","",VLOOKUP(csv!$AJ28,範囲CSV,25,FALSE)))</f>
        <v/>
      </c>
      <c r="AB28" s="96" t="str">
        <f>IF($A28="","",IF(VLOOKUP(csv!$AJ28,範囲CSV,26,FALSE)="","",VLOOKUP(csv!$AJ28,範囲CSV,26,FALSE)))</f>
        <v/>
      </c>
      <c r="AC28" s="96" t="str">
        <f>IF($A28="","",IF(VLOOKUP(csv!$AJ28,範囲CSV,27,FALSE)="","",VLOOKUP(csv!$AJ28,範囲CSV,27,FALSE)))</f>
        <v/>
      </c>
      <c r="AD28" s="96" t="str">
        <f>IF($A28="","",IF(VLOOKUP(csv!$AJ28,範囲CSV,28,FALSE)="","",VLOOKUP(csv!$AJ28,範囲CSV,28,FALSE)))</f>
        <v/>
      </c>
      <c r="AE28" s="96" t="str">
        <f>IF($A28="","",IF(VLOOKUP(csv!$AJ28,範囲CSV,29,FALSE)="","",VLOOKUP(csv!$AJ28,範囲CSV,29,FALSE)))</f>
        <v/>
      </c>
      <c r="AF28" s="96" t="str">
        <f>IF($A28="","",IF(VLOOKUP(csv!$AJ28,範囲CSV,30,FALSE)="","",VLOOKUP(csv!$AJ28,範囲CSV,30,FALSE)))</f>
        <v/>
      </c>
      <c r="AG28" s="96" t="str">
        <f>IF($A28="","",IF(VLOOKUP(csv!$AJ28,範囲CSV,31,FALSE)="","",VLOOKUP(csv!$AJ28,範囲CSV,31,FALSE)))</f>
        <v/>
      </c>
      <c r="AH28" s="96" t="str">
        <f>IF($A28="","",IF(VLOOKUP(csv!$AJ28,範囲CSV,32,FALSE)="","",VLOOKUP(csv!$AJ28,範囲CSV,32,FALSE)))</f>
        <v/>
      </c>
      <c r="AI28" s="96" t="str">
        <f>IF($A28="","",IF(VLOOKUP(csv!$AJ28,範囲CSV,33,FALSE)="","",VLOOKUP(csv!$AJ28,範囲CSV,33,FALSE)))</f>
        <v/>
      </c>
      <c r="AJ28" s="96" t="str">
        <f>IF($A28="","",IF(VLOOKUP(csv!$AJ28,範囲CSV,34,FALSE)="","",VLOOKUP(csv!$AJ28,範囲CSV,34,FALSE)))</f>
        <v/>
      </c>
      <c r="AK28" s="96"/>
    </row>
    <row r="29" spans="1:37">
      <c r="A29" s="96" t="str">
        <f>IF(csv!AJ29&lt;=csv!A$401,csv!AO29,"")</f>
        <v/>
      </c>
      <c r="B29" s="96" t="str">
        <f>IF($A29="","",IF(VLOOKUP(csv!A29,範囲CSV,2,FALSE)="","",VLOOKUP(csv!A29,範囲CSV,2,FALSE)))</f>
        <v/>
      </c>
      <c r="C29" s="96" t="str">
        <f>IF($A29="","",IF(VLOOKUP(csv!$AJ29,範囲CSV,3,FALSE)="","",VLOOKUP(csv!$AJ29,範囲CSV,3,FALSE)))</f>
        <v/>
      </c>
      <c r="D29" s="96" t="str">
        <f>IF($A29="","",IF(VLOOKUP(csv!$AJ29,範囲CSV,4,FALSE)="","",VLOOKUP(csv!$AJ29,範囲CSV,4,FALSE)))</f>
        <v/>
      </c>
      <c r="E29" s="96" t="str">
        <f>IF($A29="","",IF(VLOOKUP(csv!$AJ29,範囲CSV,5,FALSE)="","",IF(VLOOKUP(csv!$AJ29,範囲CSV,5,FALSE)&gt;10000,"",VLOOKUP(csv!$AJ29,範囲CSV,5,FALSE))))</f>
        <v/>
      </c>
      <c r="F29" s="96" t="str">
        <f>IF($A29="","",IF(VLOOKUP(csv!$AJ29,範囲CSV,6,FALSE)="","",VLOOKUP(csv!$AJ29,範囲CSV,6,FALSE)))</f>
        <v/>
      </c>
      <c r="G29" s="96" t="str">
        <f>IF(A29="","",IF(VLOOKUP(csv!$AJ29,範囲CSV,7,FALSE)="","",VLOOKUP(csv!$AJ29,範囲CSV,7,FALSE)))</f>
        <v/>
      </c>
      <c r="H29" s="96" t="str">
        <f>IF($A29="","",IF(VLOOKUP(csv!$AJ29,範囲CSV,8,FALSE)="","",VLOOKUP(csv!$AJ29,範囲CSV,8,FALSE)))</f>
        <v/>
      </c>
      <c r="I29" s="96"/>
      <c r="J29" s="96"/>
      <c r="K29" s="96" t="str">
        <f>IF(A29="","",IF(VLOOKUP(csv!$AJ29,範囲CSV,9,FALSE)="","",VLOOKUP(csv!$AJ29,範囲CSV,9,FALSE)))</f>
        <v/>
      </c>
      <c r="L29" s="96" t="str">
        <f>IF($A29="","",IF(VLOOKUP(csv!$AJ29,範囲CSV,10,FALSE)="","",VLOOKUP(csv!$AJ29,範囲CSV,10,FALSE)))</f>
        <v/>
      </c>
      <c r="M29" s="96" t="str">
        <f t="shared" si="0"/>
        <v/>
      </c>
      <c r="N29" s="96" t="str">
        <f t="shared" si="1"/>
        <v/>
      </c>
      <c r="O29" s="96" t="str">
        <f>IF($A29="","",IF(VLOOKUP(csv!$AJ29,範囲CSV,13,FALSE)="","",VLOOKUP(csv!$AJ29,範囲CSV,13,FALSE)))</f>
        <v/>
      </c>
      <c r="P29" s="96" t="str">
        <f>IF($A29="","",IF(VLOOKUP(csv!$AJ29,範囲CSV,14,FALSE)="","",VLOOKUP(csv!$AJ29,範囲CSV,14,FALSE)))</f>
        <v/>
      </c>
      <c r="Q29" s="96" t="str">
        <f>IF($A29="","",IF(VLOOKUP(csv!$AJ29,範囲CSV,15,FALSE)="","",VLOOKUP(csv!$AJ29,範囲CSV,15,FALSE)))</f>
        <v/>
      </c>
      <c r="R29" s="96" t="str">
        <f>IF($A29="","",IF(VLOOKUP(csv!$AJ29,範囲CSV,16,FALSE)="","",VLOOKUP(csv!$AJ29,範囲CSV,16,FALSE)))</f>
        <v/>
      </c>
      <c r="S29" s="96" t="str">
        <f>IF($A29="","",IF(VLOOKUP(csv!$AJ29,範囲CSV,17,FALSE)="","",VLOOKUP(csv!$AJ29,範囲CSV,17,FALSE)))</f>
        <v/>
      </c>
      <c r="T29" s="96" t="str">
        <f>IF($A29="","",IF(VLOOKUP(csv!$AJ29,範囲CSV,18,FALSE)="","",VLOOKUP(csv!$AJ29,範囲CSV,18,FALSE)))</f>
        <v/>
      </c>
      <c r="U29" s="96" t="str">
        <f>IF($A29="","",IF(VLOOKUP(csv!$AJ29,範囲CSV,19,FALSE)="","",VLOOKUP(csv!$AJ29,範囲CSV,19,FALSE)))</f>
        <v/>
      </c>
      <c r="V29" s="96" t="str">
        <f>IF($A29="","",IF(VLOOKUP(csv!$AJ29,範囲CSV,20,FALSE)="","",VLOOKUP(csv!$AJ29,範囲CSV,20,FALSE)))</f>
        <v/>
      </c>
      <c r="W29" s="96" t="str">
        <f>IF($A29="","",IF(VLOOKUP(csv!$AJ29,範囲CSV,21,FALSE)="","",VLOOKUP(csv!$AJ29,範囲CSV,21,FALSE)))</f>
        <v/>
      </c>
      <c r="X29" s="96" t="str">
        <f>IF($A29="","",IF(VLOOKUP(csv!$AJ29,範囲CSV,22,FALSE)="","",VLOOKUP(csv!$AJ29,範囲CSV,22,FALSE)))</f>
        <v/>
      </c>
      <c r="Y29" s="96" t="str">
        <f>IF($A29="","",IF(VLOOKUP(csv!$AJ29,範囲CSV,23,FALSE)="","",VLOOKUP(csv!$AJ29,範囲CSV,23,FALSE)))</f>
        <v/>
      </c>
      <c r="Z29" s="96" t="str">
        <f>IF($A29="","",IF(VLOOKUP(csv!$AJ29,範囲CSV,24,FALSE)="","",VLOOKUP(csv!$AJ29,範囲CSV,24,FALSE)))</f>
        <v/>
      </c>
      <c r="AA29" s="96" t="str">
        <f>IF($A29="","",IF(VLOOKUP(csv!$AJ29,範囲CSV,25,FALSE)="","",VLOOKUP(csv!$AJ29,範囲CSV,25,FALSE)))</f>
        <v/>
      </c>
      <c r="AB29" s="96" t="str">
        <f>IF($A29="","",IF(VLOOKUP(csv!$AJ29,範囲CSV,26,FALSE)="","",VLOOKUP(csv!$AJ29,範囲CSV,26,FALSE)))</f>
        <v/>
      </c>
      <c r="AC29" s="96" t="str">
        <f>IF($A29="","",IF(VLOOKUP(csv!$AJ29,範囲CSV,27,FALSE)="","",VLOOKUP(csv!$AJ29,範囲CSV,27,FALSE)))</f>
        <v/>
      </c>
      <c r="AD29" s="96" t="str">
        <f>IF($A29="","",IF(VLOOKUP(csv!$AJ29,範囲CSV,28,FALSE)="","",VLOOKUP(csv!$AJ29,範囲CSV,28,FALSE)))</f>
        <v/>
      </c>
      <c r="AE29" s="96" t="str">
        <f>IF($A29="","",IF(VLOOKUP(csv!$AJ29,範囲CSV,29,FALSE)="","",VLOOKUP(csv!$AJ29,範囲CSV,29,FALSE)))</f>
        <v/>
      </c>
      <c r="AF29" s="96" t="str">
        <f>IF($A29="","",IF(VLOOKUP(csv!$AJ29,範囲CSV,30,FALSE)="","",VLOOKUP(csv!$AJ29,範囲CSV,30,FALSE)))</f>
        <v/>
      </c>
      <c r="AG29" s="96" t="str">
        <f>IF($A29="","",IF(VLOOKUP(csv!$AJ29,範囲CSV,31,FALSE)="","",VLOOKUP(csv!$AJ29,範囲CSV,31,FALSE)))</f>
        <v/>
      </c>
      <c r="AH29" s="96" t="str">
        <f>IF($A29="","",IF(VLOOKUP(csv!$AJ29,範囲CSV,32,FALSE)="","",VLOOKUP(csv!$AJ29,範囲CSV,32,FALSE)))</f>
        <v/>
      </c>
      <c r="AI29" s="96" t="str">
        <f>IF($A29="","",IF(VLOOKUP(csv!$AJ29,範囲CSV,33,FALSE)="","",VLOOKUP(csv!$AJ29,範囲CSV,33,FALSE)))</f>
        <v/>
      </c>
      <c r="AJ29" s="96" t="str">
        <f>IF($A29="","",IF(VLOOKUP(csv!$AJ29,範囲CSV,34,FALSE)="","",VLOOKUP(csv!$AJ29,範囲CSV,34,FALSE)))</f>
        <v/>
      </c>
      <c r="AK29" s="96"/>
    </row>
    <row r="30" spans="1:37">
      <c r="A30" s="96" t="str">
        <f>IF(csv!AJ30&lt;=csv!A$401,csv!AO30,"")</f>
        <v/>
      </c>
      <c r="B30" s="96" t="str">
        <f>IF($A30="","",IF(VLOOKUP(csv!A30,範囲CSV,2,FALSE)="","",VLOOKUP(csv!A30,範囲CSV,2,FALSE)))</f>
        <v/>
      </c>
      <c r="C30" s="96" t="str">
        <f>IF($A30="","",IF(VLOOKUP(csv!$AJ30,範囲CSV,3,FALSE)="","",VLOOKUP(csv!$AJ30,範囲CSV,3,FALSE)))</f>
        <v/>
      </c>
      <c r="D30" s="96" t="str">
        <f>IF($A30="","",IF(VLOOKUP(csv!$AJ30,範囲CSV,4,FALSE)="","",VLOOKUP(csv!$AJ30,範囲CSV,4,FALSE)))</f>
        <v/>
      </c>
      <c r="E30" s="96" t="str">
        <f>IF($A30="","",IF(VLOOKUP(csv!$AJ30,範囲CSV,5,FALSE)="","",IF(VLOOKUP(csv!$AJ30,範囲CSV,5,FALSE)&gt;10000,"",VLOOKUP(csv!$AJ30,範囲CSV,5,FALSE))))</f>
        <v/>
      </c>
      <c r="F30" s="96" t="str">
        <f>IF($A30="","",IF(VLOOKUP(csv!$AJ30,範囲CSV,6,FALSE)="","",VLOOKUP(csv!$AJ30,範囲CSV,6,FALSE)))</f>
        <v/>
      </c>
      <c r="G30" s="96" t="str">
        <f>IF(A30="","",IF(VLOOKUP(csv!$AJ30,範囲CSV,7,FALSE)="","",VLOOKUP(csv!$AJ30,範囲CSV,7,FALSE)))</f>
        <v/>
      </c>
      <c r="H30" s="96" t="str">
        <f>IF($A30="","",IF(VLOOKUP(csv!$AJ30,範囲CSV,8,FALSE)="","",VLOOKUP(csv!$AJ30,範囲CSV,8,FALSE)))</f>
        <v/>
      </c>
      <c r="I30" s="96"/>
      <c r="J30" s="96"/>
      <c r="K30" s="96" t="str">
        <f>IF(A30="","",IF(VLOOKUP(csv!$AJ30,範囲CSV,9,FALSE)="","",VLOOKUP(csv!$AJ30,範囲CSV,9,FALSE)))</f>
        <v/>
      </c>
      <c r="L30" s="96" t="str">
        <f>IF($A30="","",IF(VLOOKUP(csv!$AJ30,範囲CSV,10,FALSE)="","",VLOOKUP(csv!$AJ30,範囲CSV,10,FALSE)))</f>
        <v/>
      </c>
      <c r="M30" s="96" t="str">
        <f t="shared" si="0"/>
        <v/>
      </c>
      <c r="N30" s="96" t="str">
        <f t="shared" si="1"/>
        <v/>
      </c>
      <c r="O30" s="96" t="str">
        <f>IF($A30="","",IF(VLOOKUP(csv!$AJ30,範囲CSV,13,FALSE)="","",VLOOKUP(csv!$AJ30,範囲CSV,13,FALSE)))</f>
        <v/>
      </c>
      <c r="P30" s="96" t="str">
        <f>IF($A30="","",IF(VLOOKUP(csv!$AJ30,範囲CSV,14,FALSE)="","",VLOOKUP(csv!$AJ30,範囲CSV,14,FALSE)))</f>
        <v/>
      </c>
      <c r="Q30" s="96" t="str">
        <f>IF($A30="","",IF(VLOOKUP(csv!$AJ30,範囲CSV,15,FALSE)="","",VLOOKUP(csv!$AJ30,範囲CSV,15,FALSE)))</f>
        <v/>
      </c>
      <c r="R30" s="96" t="str">
        <f>IF($A30="","",IF(VLOOKUP(csv!$AJ30,範囲CSV,16,FALSE)="","",VLOOKUP(csv!$AJ30,範囲CSV,16,FALSE)))</f>
        <v/>
      </c>
      <c r="S30" s="96" t="str">
        <f>IF($A30="","",IF(VLOOKUP(csv!$AJ30,範囲CSV,17,FALSE)="","",VLOOKUP(csv!$AJ30,範囲CSV,17,FALSE)))</f>
        <v/>
      </c>
      <c r="T30" s="96" t="str">
        <f>IF($A30="","",IF(VLOOKUP(csv!$AJ30,範囲CSV,18,FALSE)="","",VLOOKUP(csv!$AJ30,範囲CSV,18,FALSE)))</f>
        <v/>
      </c>
      <c r="U30" s="96" t="str">
        <f>IF($A30="","",IF(VLOOKUP(csv!$AJ30,範囲CSV,19,FALSE)="","",VLOOKUP(csv!$AJ30,範囲CSV,19,FALSE)))</f>
        <v/>
      </c>
      <c r="V30" s="96" t="str">
        <f>IF($A30="","",IF(VLOOKUP(csv!$AJ30,範囲CSV,20,FALSE)="","",VLOOKUP(csv!$AJ30,範囲CSV,20,FALSE)))</f>
        <v/>
      </c>
      <c r="W30" s="96" t="str">
        <f>IF($A30="","",IF(VLOOKUP(csv!$AJ30,範囲CSV,21,FALSE)="","",VLOOKUP(csv!$AJ30,範囲CSV,21,FALSE)))</f>
        <v/>
      </c>
      <c r="X30" s="96" t="str">
        <f>IF($A30="","",IF(VLOOKUP(csv!$AJ30,範囲CSV,22,FALSE)="","",VLOOKUP(csv!$AJ30,範囲CSV,22,FALSE)))</f>
        <v/>
      </c>
      <c r="Y30" s="96" t="str">
        <f>IF($A30="","",IF(VLOOKUP(csv!$AJ30,範囲CSV,23,FALSE)="","",VLOOKUP(csv!$AJ30,範囲CSV,23,FALSE)))</f>
        <v/>
      </c>
      <c r="Z30" s="96" t="str">
        <f>IF($A30="","",IF(VLOOKUP(csv!$AJ30,範囲CSV,24,FALSE)="","",VLOOKUP(csv!$AJ30,範囲CSV,24,FALSE)))</f>
        <v/>
      </c>
      <c r="AA30" s="96" t="str">
        <f>IF($A30="","",IF(VLOOKUP(csv!$AJ30,範囲CSV,25,FALSE)="","",VLOOKUP(csv!$AJ30,範囲CSV,25,FALSE)))</f>
        <v/>
      </c>
      <c r="AB30" s="96" t="str">
        <f>IF($A30="","",IF(VLOOKUP(csv!$AJ30,範囲CSV,26,FALSE)="","",VLOOKUP(csv!$AJ30,範囲CSV,26,FALSE)))</f>
        <v/>
      </c>
      <c r="AC30" s="96" t="str">
        <f>IF($A30="","",IF(VLOOKUP(csv!$AJ30,範囲CSV,27,FALSE)="","",VLOOKUP(csv!$AJ30,範囲CSV,27,FALSE)))</f>
        <v/>
      </c>
      <c r="AD30" s="96" t="str">
        <f>IF($A30="","",IF(VLOOKUP(csv!$AJ30,範囲CSV,28,FALSE)="","",VLOOKUP(csv!$AJ30,範囲CSV,28,FALSE)))</f>
        <v/>
      </c>
      <c r="AE30" s="96" t="str">
        <f>IF($A30="","",IF(VLOOKUP(csv!$AJ30,範囲CSV,29,FALSE)="","",VLOOKUP(csv!$AJ30,範囲CSV,29,FALSE)))</f>
        <v/>
      </c>
      <c r="AF30" s="96" t="str">
        <f>IF($A30="","",IF(VLOOKUP(csv!$AJ30,範囲CSV,30,FALSE)="","",VLOOKUP(csv!$AJ30,範囲CSV,30,FALSE)))</f>
        <v/>
      </c>
      <c r="AG30" s="96" t="str">
        <f>IF($A30="","",IF(VLOOKUP(csv!$AJ30,範囲CSV,31,FALSE)="","",VLOOKUP(csv!$AJ30,範囲CSV,31,FALSE)))</f>
        <v/>
      </c>
      <c r="AH30" s="96" t="str">
        <f>IF($A30="","",IF(VLOOKUP(csv!$AJ30,範囲CSV,32,FALSE)="","",VLOOKUP(csv!$AJ30,範囲CSV,32,FALSE)))</f>
        <v/>
      </c>
      <c r="AI30" s="96" t="str">
        <f>IF($A30="","",IF(VLOOKUP(csv!$AJ30,範囲CSV,33,FALSE)="","",VLOOKUP(csv!$AJ30,範囲CSV,33,FALSE)))</f>
        <v/>
      </c>
      <c r="AJ30" s="96" t="str">
        <f>IF($A30="","",IF(VLOOKUP(csv!$AJ30,範囲CSV,34,FALSE)="","",VLOOKUP(csv!$AJ30,範囲CSV,34,FALSE)))</f>
        <v/>
      </c>
      <c r="AK30" s="96"/>
    </row>
    <row r="31" spans="1:37">
      <c r="A31" s="96" t="str">
        <f>IF(csv!AJ31&lt;=csv!A$401,csv!AO31,"")</f>
        <v/>
      </c>
      <c r="B31" s="96" t="str">
        <f>IF($A31="","",IF(VLOOKUP(csv!A31,範囲CSV,2,FALSE)="","",VLOOKUP(csv!A31,範囲CSV,2,FALSE)))</f>
        <v/>
      </c>
      <c r="C31" s="96" t="str">
        <f>IF($A31="","",IF(VLOOKUP(csv!$AJ31,範囲CSV,3,FALSE)="","",VLOOKUP(csv!$AJ31,範囲CSV,3,FALSE)))</f>
        <v/>
      </c>
      <c r="D31" s="96" t="str">
        <f>IF($A31="","",IF(VLOOKUP(csv!$AJ31,範囲CSV,4,FALSE)="","",VLOOKUP(csv!$AJ31,範囲CSV,4,FALSE)))</f>
        <v/>
      </c>
      <c r="E31" s="96" t="str">
        <f>IF($A31="","",IF(VLOOKUP(csv!$AJ31,範囲CSV,5,FALSE)="","",IF(VLOOKUP(csv!$AJ31,範囲CSV,5,FALSE)&gt;10000,"",VLOOKUP(csv!$AJ31,範囲CSV,5,FALSE))))</f>
        <v/>
      </c>
      <c r="F31" s="96" t="str">
        <f>IF($A31="","",IF(VLOOKUP(csv!$AJ31,範囲CSV,6,FALSE)="","",VLOOKUP(csv!$AJ31,範囲CSV,6,FALSE)))</f>
        <v/>
      </c>
      <c r="G31" s="96" t="str">
        <f>IF(A31="","",IF(VLOOKUP(csv!$AJ31,範囲CSV,7,FALSE)="","",VLOOKUP(csv!$AJ31,範囲CSV,7,FALSE)))</f>
        <v/>
      </c>
      <c r="H31" s="96" t="str">
        <f>IF($A31="","",IF(VLOOKUP(csv!$AJ31,範囲CSV,8,FALSE)="","",VLOOKUP(csv!$AJ31,範囲CSV,8,FALSE)))</f>
        <v/>
      </c>
      <c r="I31" s="96"/>
      <c r="J31" s="96"/>
      <c r="K31" s="96" t="str">
        <f>IF(A31="","",IF(VLOOKUP(csv!$AJ31,範囲CSV,9,FALSE)="","",VLOOKUP(csv!$AJ31,範囲CSV,9,FALSE)))</f>
        <v/>
      </c>
      <c r="L31" s="96" t="str">
        <f>IF($A31="","",IF(VLOOKUP(csv!$AJ31,範囲CSV,10,FALSE)="","",VLOOKUP(csv!$AJ31,範囲CSV,10,FALSE)))</f>
        <v/>
      </c>
      <c r="M31" s="96" t="str">
        <f t="shared" si="0"/>
        <v/>
      </c>
      <c r="N31" s="96" t="str">
        <f t="shared" si="1"/>
        <v/>
      </c>
      <c r="O31" s="96" t="str">
        <f>IF($A31="","",IF(VLOOKUP(csv!$AJ31,範囲CSV,13,FALSE)="","",VLOOKUP(csv!$AJ31,範囲CSV,13,FALSE)))</f>
        <v/>
      </c>
      <c r="P31" s="96" t="str">
        <f>IF($A31="","",IF(VLOOKUP(csv!$AJ31,範囲CSV,14,FALSE)="","",VLOOKUP(csv!$AJ31,範囲CSV,14,FALSE)))</f>
        <v/>
      </c>
      <c r="Q31" s="96" t="str">
        <f>IF($A31="","",IF(VLOOKUP(csv!$AJ31,範囲CSV,15,FALSE)="","",VLOOKUP(csv!$AJ31,範囲CSV,15,FALSE)))</f>
        <v/>
      </c>
      <c r="R31" s="96" t="str">
        <f>IF($A31="","",IF(VLOOKUP(csv!$AJ31,範囲CSV,16,FALSE)="","",VLOOKUP(csv!$AJ31,範囲CSV,16,FALSE)))</f>
        <v/>
      </c>
      <c r="S31" s="96" t="str">
        <f>IF($A31="","",IF(VLOOKUP(csv!$AJ31,範囲CSV,17,FALSE)="","",VLOOKUP(csv!$AJ31,範囲CSV,17,FALSE)))</f>
        <v/>
      </c>
      <c r="T31" s="96" t="str">
        <f>IF($A31="","",IF(VLOOKUP(csv!$AJ31,範囲CSV,18,FALSE)="","",VLOOKUP(csv!$AJ31,範囲CSV,18,FALSE)))</f>
        <v/>
      </c>
      <c r="U31" s="96" t="str">
        <f>IF($A31="","",IF(VLOOKUP(csv!$AJ31,範囲CSV,19,FALSE)="","",VLOOKUP(csv!$AJ31,範囲CSV,19,FALSE)))</f>
        <v/>
      </c>
      <c r="V31" s="96" t="str">
        <f>IF($A31="","",IF(VLOOKUP(csv!$AJ31,範囲CSV,20,FALSE)="","",VLOOKUP(csv!$AJ31,範囲CSV,20,FALSE)))</f>
        <v/>
      </c>
      <c r="W31" s="96" t="str">
        <f>IF($A31="","",IF(VLOOKUP(csv!$AJ31,範囲CSV,21,FALSE)="","",VLOOKUP(csv!$AJ31,範囲CSV,21,FALSE)))</f>
        <v/>
      </c>
      <c r="X31" s="96" t="str">
        <f>IF($A31="","",IF(VLOOKUP(csv!$AJ31,範囲CSV,22,FALSE)="","",VLOOKUP(csv!$AJ31,範囲CSV,22,FALSE)))</f>
        <v/>
      </c>
      <c r="Y31" s="96" t="str">
        <f>IF($A31="","",IF(VLOOKUP(csv!$AJ31,範囲CSV,23,FALSE)="","",VLOOKUP(csv!$AJ31,範囲CSV,23,FALSE)))</f>
        <v/>
      </c>
      <c r="Z31" s="96" t="str">
        <f>IF($A31="","",IF(VLOOKUP(csv!$AJ31,範囲CSV,24,FALSE)="","",VLOOKUP(csv!$AJ31,範囲CSV,24,FALSE)))</f>
        <v/>
      </c>
      <c r="AA31" s="96" t="str">
        <f>IF($A31="","",IF(VLOOKUP(csv!$AJ31,範囲CSV,25,FALSE)="","",VLOOKUP(csv!$AJ31,範囲CSV,25,FALSE)))</f>
        <v/>
      </c>
      <c r="AB31" s="96" t="str">
        <f>IF($A31="","",IF(VLOOKUP(csv!$AJ31,範囲CSV,26,FALSE)="","",VLOOKUP(csv!$AJ31,範囲CSV,26,FALSE)))</f>
        <v/>
      </c>
      <c r="AC31" s="96" t="str">
        <f>IF($A31="","",IF(VLOOKUP(csv!$AJ31,範囲CSV,27,FALSE)="","",VLOOKUP(csv!$AJ31,範囲CSV,27,FALSE)))</f>
        <v/>
      </c>
      <c r="AD31" s="96" t="str">
        <f>IF($A31="","",IF(VLOOKUP(csv!$AJ31,範囲CSV,28,FALSE)="","",VLOOKUP(csv!$AJ31,範囲CSV,28,FALSE)))</f>
        <v/>
      </c>
      <c r="AE31" s="96" t="str">
        <f>IF($A31="","",IF(VLOOKUP(csv!$AJ31,範囲CSV,29,FALSE)="","",VLOOKUP(csv!$AJ31,範囲CSV,29,FALSE)))</f>
        <v/>
      </c>
      <c r="AF31" s="96" t="str">
        <f>IF($A31="","",IF(VLOOKUP(csv!$AJ31,範囲CSV,30,FALSE)="","",VLOOKUP(csv!$AJ31,範囲CSV,30,FALSE)))</f>
        <v/>
      </c>
      <c r="AG31" s="96" t="str">
        <f>IF($A31="","",IF(VLOOKUP(csv!$AJ31,範囲CSV,31,FALSE)="","",VLOOKUP(csv!$AJ31,範囲CSV,31,FALSE)))</f>
        <v/>
      </c>
      <c r="AH31" s="96" t="str">
        <f>IF($A31="","",IF(VLOOKUP(csv!$AJ31,範囲CSV,32,FALSE)="","",VLOOKUP(csv!$AJ31,範囲CSV,32,FALSE)))</f>
        <v/>
      </c>
      <c r="AI31" s="96" t="str">
        <f>IF($A31="","",IF(VLOOKUP(csv!$AJ31,範囲CSV,33,FALSE)="","",VLOOKUP(csv!$AJ31,範囲CSV,33,FALSE)))</f>
        <v/>
      </c>
      <c r="AJ31" s="96" t="str">
        <f>IF($A31="","",IF(VLOOKUP(csv!$AJ31,範囲CSV,34,FALSE)="","",VLOOKUP(csv!$AJ31,範囲CSV,34,FALSE)))</f>
        <v/>
      </c>
      <c r="AK31" s="96"/>
    </row>
    <row r="32" spans="1:37">
      <c r="A32" s="96" t="str">
        <f>IF(csv!AJ32&lt;=csv!A$401,csv!AO32,"")</f>
        <v/>
      </c>
      <c r="B32" s="96" t="str">
        <f>IF($A32="","",IF(VLOOKUP(csv!A32,範囲CSV,2,FALSE)="","",VLOOKUP(csv!A32,範囲CSV,2,FALSE)))</f>
        <v/>
      </c>
      <c r="C32" s="96" t="str">
        <f>IF($A32="","",IF(VLOOKUP(csv!$AJ32,範囲CSV,3,FALSE)="","",VLOOKUP(csv!$AJ32,範囲CSV,3,FALSE)))</f>
        <v/>
      </c>
      <c r="D32" s="96" t="str">
        <f>IF($A32="","",IF(VLOOKUP(csv!$AJ32,範囲CSV,4,FALSE)="","",VLOOKUP(csv!$AJ32,範囲CSV,4,FALSE)))</f>
        <v/>
      </c>
      <c r="E32" s="96" t="str">
        <f>IF($A32="","",IF(VLOOKUP(csv!$AJ32,範囲CSV,5,FALSE)="","",IF(VLOOKUP(csv!$AJ32,範囲CSV,5,FALSE)&gt;10000,"",VLOOKUP(csv!$AJ32,範囲CSV,5,FALSE))))</f>
        <v/>
      </c>
      <c r="F32" s="96" t="str">
        <f>IF($A32="","",IF(VLOOKUP(csv!$AJ32,範囲CSV,6,FALSE)="","",VLOOKUP(csv!$AJ32,範囲CSV,6,FALSE)))</f>
        <v/>
      </c>
      <c r="G32" s="96" t="str">
        <f>IF(A32="","",IF(VLOOKUP(csv!$AJ32,範囲CSV,7,FALSE)="","",VLOOKUP(csv!$AJ32,範囲CSV,7,FALSE)))</f>
        <v/>
      </c>
      <c r="H32" s="96" t="str">
        <f>IF($A32="","",IF(VLOOKUP(csv!$AJ32,範囲CSV,8,FALSE)="","",VLOOKUP(csv!$AJ32,範囲CSV,8,FALSE)))</f>
        <v/>
      </c>
      <c r="I32" s="96"/>
      <c r="J32" s="96"/>
      <c r="K32" s="96" t="str">
        <f>IF(A32="","",IF(VLOOKUP(csv!$AJ32,範囲CSV,9,FALSE)="","",VLOOKUP(csv!$AJ32,範囲CSV,9,FALSE)))</f>
        <v/>
      </c>
      <c r="L32" s="96" t="str">
        <f>IF($A32="","",IF(VLOOKUP(csv!$AJ32,範囲CSV,10,FALSE)="","",VLOOKUP(csv!$AJ32,範囲CSV,10,FALSE)))</f>
        <v/>
      </c>
      <c r="M32" s="96" t="str">
        <f t="shared" si="0"/>
        <v/>
      </c>
      <c r="N32" s="96" t="str">
        <f t="shared" si="1"/>
        <v/>
      </c>
      <c r="O32" s="96" t="str">
        <f>IF($A32="","",IF(VLOOKUP(csv!$AJ32,範囲CSV,13,FALSE)="","",VLOOKUP(csv!$AJ32,範囲CSV,13,FALSE)))</f>
        <v/>
      </c>
      <c r="P32" s="96" t="str">
        <f>IF($A32="","",IF(VLOOKUP(csv!$AJ32,範囲CSV,14,FALSE)="","",VLOOKUP(csv!$AJ32,範囲CSV,14,FALSE)))</f>
        <v/>
      </c>
      <c r="Q32" s="96" t="str">
        <f>IF($A32="","",IF(VLOOKUP(csv!$AJ32,範囲CSV,15,FALSE)="","",VLOOKUP(csv!$AJ32,範囲CSV,15,FALSE)))</f>
        <v/>
      </c>
      <c r="R32" s="96" t="str">
        <f>IF($A32="","",IF(VLOOKUP(csv!$AJ32,範囲CSV,16,FALSE)="","",VLOOKUP(csv!$AJ32,範囲CSV,16,FALSE)))</f>
        <v/>
      </c>
      <c r="S32" s="96" t="str">
        <f>IF($A32="","",IF(VLOOKUP(csv!$AJ32,範囲CSV,17,FALSE)="","",VLOOKUP(csv!$AJ32,範囲CSV,17,FALSE)))</f>
        <v/>
      </c>
      <c r="T32" s="96" t="str">
        <f>IF($A32="","",IF(VLOOKUP(csv!$AJ32,範囲CSV,18,FALSE)="","",VLOOKUP(csv!$AJ32,範囲CSV,18,FALSE)))</f>
        <v/>
      </c>
      <c r="U32" s="96" t="str">
        <f>IF($A32="","",IF(VLOOKUP(csv!$AJ32,範囲CSV,19,FALSE)="","",VLOOKUP(csv!$AJ32,範囲CSV,19,FALSE)))</f>
        <v/>
      </c>
      <c r="V32" s="96" t="str">
        <f>IF($A32="","",IF(VLOOKUP(csv!$AJ32,範囲CSV,20,FALSE)="","",VLOOKUP(csv!$AJ32,範囲CSV,20,FALSE)))</f>
        <v/>
      </c>
      <c r="W32" s="96" t="str">
        <f>IF($A32="","",IF(VLOOKUP(csv!$AJ32,範囲CSV,21,FALSE)="","",VLOOKUP(csv!$AJ32,範囲CSV,21,FALSE)))</f>
        <v/>
      </c>
      <c r="X32" s="96" t="str">
        <f>IF($A32="","",IF(VLOOKUP(csv!$AJ32,範囲CSV,22,FALSE)="","",VLOOKUP(csv!$AJ32,範囲CSV,22,FALSE)))</f>
        <v/>
      </c>
      <c r="Y32" s="96" t="str">
        <f>IF($A32="","",IF(VLOOKUP(csv!$AJ32,範囲CSV,23,FALSE)="","",VLOOKUP(csv!$AJ32,範囲CSV,23,FALSE)))</f>
        <v/>
      </c>
      <c r="Z32" s="96" t="str">
        <f>IF($A32="","",IF(VLOOKUP(csv!$AJ32,範囲CSV,24,FALSE)="","",VLOOKUP(csv!$AJ32,範囲CSV,24,FALSE)))</f>
        <v/>
      </c>
      <c r="AA32" s="96" t="str">
        <f>IF($A32="","",IF(VLOOKUP(csv!$AJ32,範囲CSV,25,FALSE)="","",VLOOKUP(csv!$AJ32,範囲CSV,25,FALSE)))</f>
        <v/>
      </c>
      <c r="AB32" s="96" t="str">
        <f>IF($A32="","",IF(VLOOKUP(csv!$AJ32,範囲CSV,26,FALSE)="","",VLOOKUP(csv!$AJ32,範囲CSV,26,FALSE)))</f>
        <v/>
      </c>
      <c r="AC32" s="96" t="str">
        <f>IF($A32="","",IF(VLOOKUP(csv!$AJ32,範囲CSV,27,FALSE)="","",VLOOKUP(csv!$AJ32,範囲CSV,27,FALSE)))</f>
        <v/>
      </c>
      <c r="AD32" s="96" t="str">
        <f>IF($A32="","",IF(VLOOKUP(csv!$AJ32,範囲CSV,28,FALSE)="","",VLOOKUP(csv!$AJ32,範囲CSV,28,FALSE)))</f>
        <v/>
      </c>
      <c r="AE32" s="96" t="str">
        <f>IF($A32="","",IF(VLOOKUP(csv!$AJ32,範囲CSV,29,FALSE)="","",VLOOKUP(csv!$AJ32,範囲CSV,29,FALSE)))</f>
        <v/>
      </c>
      <c r="AF32" s="96" t="str">
        <f>IF($A32="","",IF(VLOOKUP(csv!$AJ32,範囲CSV,30,FALSE)="","",VLOOKUP(csv!$AJ32,範囲CSV,30,FALSE)))</f>
        <v/>
      </c>
      <c r="AG32" s="96" t="str">
        <f>IF($A32="","",IF(VLOOKUP(csv!$AJ32,範囲CSV,31,FALSE)="","",VLOOKUP(csv!$AJ32,範囲CSV,31,FALSE)))</f>
        <v/>
      </c>
      <c r="AH32" s="96" t="str">
        <f>IF($A32="","",IF(VLOOKUP(csv!$AJ32,範囲CSV,32,FALSE)="","",VLOOKUP(csv!$AJ32,範囲CSV,32,FALSE)))</f>
        <v/>
      </c>
      <c r="AI32" s="96" t="str">
        <f>IF($A32="","",IF(VLOOKUP(csv!$AJ32,範囲CSV,33,FALSE)="","",VLOOKUP(csv!$AJ32,範囲CSV,33,FALSE)))</f>
        <v/>
      </c>
      <c r="AJ32" s="96" t="str">
        <f>IF($A32="","",IF(VLOOKUP(csv!$AJ32,範囲CSV,34,FALSE)="","",VLOOKUP(csv!$AJ32,範囲CSV,34,FALSE)))</f>
        <v/>
      </c>
      <c r="AK32" s="96"/>
    </row>
    <row r="33" spans="1:37">
      <c r="A33" s="96" t="str">
        <f>IF(csv!AJ33&lt;=csv!A$401,csv!AO33,"")</f>
        <v/>
      </c>
      <c r="B33" s="96" t="str">
        <f>IF($A33="","",IF(VLOOKUP(csv!A33,範囲CSV,2,FALSE)="","",VLOOKUP(csv!A33,範囲CSV,2,FALSE)))</f>
        <v/>
      </c>
      <c r="C33" s="96" t="str">
        <f>IF($A33="","",IF(VLOOKUP(csv!$AJ33,範囲CSV,3,FALSE)="","",VLOOKUP(csv!$AJ33,範囲CSV,3,FALSE)))</f>
        <v/>
      </c>
      <c r="D33" s="96" t="str">
        <f>IF($A33="","",IF(VLOOKUP(csv!$AJ33,範囲CSV,4,FALSE)="","",VLOOKUP(csv!$AJ33,範囲CSV,4,FALSE)))</f>
        <v/>
      </c>
      <c r="E33" s="96" t="str">
        <f>IF($A33="","",IF(VLOOKUP(csv!$AJ33,範囲CSV,5,FALSE)="","",IF(VLOOKUP(csv!$AJ33,範囲CSV,5,FALSE)&gt;10000,"",VLOOKUP(csv!$AJ33,範囲CSV,5,FALSE))))</f>
        <v/>
      </c>
      <c r="F33" s="96" t="str">
        <f>IF($A33="","",IF(VLOOKUP(csv!$AJ33,範囲CSV,6,FALSE)="","",VLOOKUP(csv!$AJ33,範囲CSV,6,FALSE)))</f>
        <v/>
      </c>
      <c r="G33" s="96" t="str">
        <f>IF(A33="","",IF(VLOOKUP(csv!$AJ33,範囲CSV,7,FALSE)="","",VLOOKUP(csv!$AJ33,範囲CSV,7,FALSE)))</f>
        <v/>
      </c>
      <c r="H33" s="96" t="str">
        <f>IF($A33="","",IF(VLOOKUP(csv!$AJ33,範囲CSV,8,FALSE)="","",VLOOKUP(csv!$AJ33,範囲CSV,8,FALSE)))</f>
        <v/>
      </c>
      <c r="I33" s="96"/>
      <c r="J33" s="96"/>
      <c r="K33" s="96" t="str">
        <f>IF(A33="","",IF(VLOOKUP(csv!$AJ33,範囲CSV,9,FALSE)="","",VLOOKUP(csv!$AJ33,範囲CSV,9,FALSE)))</f>
        <v/>
      </c>
      <c r="L33" s="96" t="str">
        <f>IF($A33="","",IF(VLOOKUP(csv!$AJ33,範囲CSV,10,FALSE)="","",VLOOKUP(csv!$AJ33,範囲CSV,10,FALSE)))</f>
        <v/>
      </c>
      <c r="M33" s="96" t="str">
        <f t="shared" si="0"/>
        <v/>
      </c>
      <c r="N33" s="96" t="str">
        <f t="shared" si="1"/>
        <v/>
      </c>
      <c r="O33" s="96" t="str">
        <f>IF($A33="","",IF(VLOOKUP(csv!$AJ33,範囲CSV,13,FALSE)="","",VLOOKUP(csv!$AJ33,範囲CSV,13,FALSE)))</f>
        <v/>
      </c>
      <c r="P33" s="96" t="str">
        <f>IF($A33="","",IF(VLOOKUP(csv!$AJ33,範囲CSV,14,FALSE)="","",VLOOKUP(csv!$AJ33,範囲CSV,14,FALSE)))</f>
        <v/>
      </c>
      <c r="Q33" s="96" t="str">
        <f>IF($A33="","",IF(VLOOKUP(csv!$AJ33,範囲CSV,15,FALSE)="","",VLOOKUP(csv!$AJ33,範囲CSV,15,FALSE)))</f>
        <v/>
      </c>
      <c r="R33" s="96" t="str">
        <f>IF($A33="","",IF(VLOOKUP(csv!$AJ33,範囲CSV,16,FALSE)="","",VLOOKUP(csv!$AJ33,範囲CSV,16,FALSE)))</f>
        <v/>
      </c>
      <c r="S33" s="96" t="str">
        <f>IF($A33="","",IF(VLOOKUP(csv!$AJ33,範囲CSV,17,FALSE)="","",VLOOKUP(csv!$AJ33,範囲CSV,17,FALSE)))</f>
        <v/>
      </c>
      <c r="T33" s="96" t="str">
        <f>IF($A33="","",IF(VLOOKUP(csv!$AJ33,範囲CSV,18,FALSE)="","",VLOOKUP(csv!$AJ33,範囲CSV,18,FALSE)))</f>
        <v/>
      </c>
      <c r="U33" s="96" t="str">
        <f>IF($A33="","",IF(VLOOKUP(csv!$AJ33,範囲CSV,19,FALSE)="","",VLOOKUP(csv!$AJ33,範囲CSV,19,FALSE)))</f>
        <v/>
      </c>
      <c r="V33" s="96" t="str">
        <f>IF($A33="","",IF(VLOOKUP(csv!$AJ33,範囲CSV,20,FALSE)="","",VLOOKUP(csv!$AJ33,範囲CSV,20,FALSE)))</f>
        <v/>
      </c>
      <c r="W33" s="96" t="str">
        <f>IF($A33="","",IF(VLOOKUP(csv!$AJ33,範囲CSV,21,FALSE)="","",VLOOKUP(csv!$AJ33,範囲CSV,21,FALSE)))</f>
        <v/>
      </c>
      <c r="X33" s="96" t="str">
        <f>IF($A33="","",IF(VLOOKUP(csv!$AJ33,範囲CSV,22,FALSE)="","",VLOOKUP(csv!$AJ33,範囲CSV,22,FALSE)))</f>
        <v/>
      </c>
      <c r="Y33" s="96" t="str">
        <f>IF($A33="","",IF(VLOOKUP(csv!$AJ33,範囲CSV,23,FALSE)="","",VLOOKUP(csv!$AJ33,範囲CSV,23,FALSE)))</f>
        <v/>
      </c>
      <c r="Z33" s="96" t="str">
        <f>IF($A33="","",IF(VLOOKUP(csv!$AJ33,範囲CSV,24,FALSE)="","",VLOOKUP(csv!$AJ33,範囲CSV,24,FALSE)))</f>
        <v/>
      </c>
      <c r="AA33" s="96" t="str">
        <f>IF($A33="","",IF(VLOOKUP(csv!$AJ33,範囲CSV,25,FALSE)="","",VLOOKUP(csv!$AJ33,範囲CSV,25,FALSE)))</f>
        <v/>
      </c>
      <c r="AB33" s="96" t="str">
        <f>IF($A33="","",IF(VLOOKUP(csv!$AJ33,範囲CSV,26,FALSE)="","",VLOOKUP(csv!$AJ33,範囲CSV,26,FALSE)))</f>
        <v/>
      </c>
      <c r="AC33" s="96" t="str">
        <f>IF($A33="","",IF(VLOOKUP(csv!$AJ33,範囲CSV,27,FALSE)="","",VLOOKUP(csv!$AJ33,範囲CSV,27,FALSE)))</f>
        <v/>
      </c>
      <c r="AD33" s="96" t="str">
        <f>IF($A33="","",IF(VLOOKUP(csv!$AJ33,範囲CSV,28,FALSE)="","",VLOOKUP(csv!$AJ33,範囲CSV,28,FALSE)))</f>
        <v/>
      </c>
      <c r="AE33" s="96" t="str">
        <f>IF($A33="","",IF(VLOOKUP(csv!$AJ33,範囲CSV,29,FALSE)="","",VLOOKUP(csv!$AJ33,範囲CSV,29,FALSE)))</f>
        <v/>
      </c>
      <c r="AF33" s="96" t="str">
        <f>IF($A33="","",IF(VLOOKUP(csv!$AJ33,範囲CSV,30,FALSE)="","",VLOOKUP(csv!$AJ33,範囲CSV,30,FALSE)))</f>
        <v/>
      </c>
      <c r="AG33" s="96" t="str">
        <f>IF($A33="","",IF(VLOOKUP(csv!$AJ33,範囲CSV,31,FALSE)="","",VLOOKUP(csv!$AJ33,範囲CSV,31,FALSE)))</f>
        <v/>
      </c>
      <c r="AH33" s="96" t="str">
        <f>IF($A33="","",IF(VLOOKUP(csv!$AJ33,範囲CSV,32,FALSE)="","",VLOOKUP(csv!$AJ33,範囲CSV,32,FALSE)))</f>
        <v/>
      </c>
      <c r="AI33" s="96" t="str">
        <f>IF($A33="","",IF(VLOOKUP(csv!$AJ33,範囲CSV,33,FALSE)="","",VLOOKUP(csv!$AJ33,範囲CSV,33,FALSE)))</f>
        <v/>
      </c>
      <c r="AJ33" s="96" t="str">
        <f>IF($A33="","",IF(VLOOKUP(csv!$AJ33,範囲CSV,34,FALSE)="","",VLOOKUP(csv!$AJ33,範囲CSV,34,FALSE)))</f>
        <v/>
      </c>
      <c r="AK33" s="96"/>
    </row>
    <row r="34" spans="1:37">
      <c r="A34" s="96" t="str">
        <f>IF(csv!AJ34&lt;=csv!A$401,csv!AO34,"")</f>
        <v/>
      </c>
      <c r="B34" s="96" t="str">
        <f>IF($A34="","",IF(VLOOKUP(csv!A34,範囲CSV,2,FALSE)="","",VLOOKUP(csv!A34,範囲CSV,2,FALSE)))</f>
        <v/>
      </c>
      <c r="C34" s="96" t="str">
        <f>IF($A34="","",IF(VLOOKUP(csv!$AJ34,範囲CSV,3,FALSE)="","",VLOOKUP(csv!$AJ34,範囲CSV,3,FALSE)))</f>
        <v/>
      </c>
      <c r="D34" s="96" t="str">
        <f>IF($A34="","",IF(VLOOKUP(csv!$AJ34,範囲CSV,4,FALSE)="","",VLOOKUP(csv!$AJ34,範囲CSV,4,FALSE)))</f>
        <v/>
      </c>
      <c r="E34" s="96" t="str">
        <f>IF($A34="","",IF(VLOOKUP(csv!$AJ34,範囲CSV,5,FALSE)="","",IF(VLOOKUP(csv!$AJ34,範囲CSV,5,FALSE)&gt;10000,"",VLOOKUP(csv!$AJ34,範囲CSV,5,FALSE))))</f>
        <v/>
      </c>
      <c r="F34" s="96" t="str">
        <f>IF($A34="","",IF(VLOOKUP(csv!$AJ34,範囲CSV,6,FALSE)="","",VLOOKUP(csv!$AJ34,範囲CSV,6,FALSE)))</f>
        <v/>
      </c>
      <c r="G34" s="96" t="str">
        <f>IF(A34="","",IF(VLOOKUP(csv!$AJ34,範囲CSV,7,FALSE)="","",VLOOKUP(csv!$AJ34,範囲CSV,7,FALSE)))</f>
        <v/>
      </c>
      <c r="H34" s="96" t="str">
        <f>IF($A34="","",IF(VLOOKUP(csv!$AJ34,範囲CSV,8,FALSE)="","",VLOOKUP(csv!$AJ34,範囲CSV,8,FALSE)))</f>
        <v/>
      </c>
      <c r="I34" s="96"/>
      <c r="J34" s="96"/>
      <c r="K34" s="96" t="str">
        <f>IF(A34="","",IF(VLOOKUP(csv!$AJ34,範囲CSV,9,FALSE)="","",VLOOKUP(csv!$AJ34,範囲CSV,9,FALSE)))</f>
        <v/>
      </c>
      <c r="L34" s="96" t="str">
        <f>IF($A34="","",IF(VLOOKUP(csv!$AJ34,範囲CSV,10,FALSE)="","",VLOOKUP(csv!$AJ34,範囲CSV,10,FALSE)))</f>
        <v/>
      </c>
      <c r="M34" s="96" t="str">
        <f t="shared" si="0"/>
        <v/>
      </c>
      <c r="N34" s="96" t="str">
        <f t="shared" si="1"/>
        <v/>
      </c>
      <c r="O34" s="96" t="str">
        <f>IF($A34="","",IF(VLOOKUP(csv!$AJ34,範囲CSV,13,FALSE)="","",VLOOKUP(csv!$AJ34,範囲CSV,13,FALSE)))</f>
        <v/>
      </c>
      <c r="P34" s="96" t="str">
        <f>IF($A34="","",IF(VLOOKUP(csv!$AJ34,範囲CSV,14,FALSE)="","",VLOOKUP(csv!$AJ34,範囲CSV,14,FALSE)))</f>
        <v/>
      </c>
      <c r="Q34" s="96" t="str">
        <f>IF($A34="","",IF(VLOOKUP(csv!$AJ34,範囲CSV,15,FALSE)="","",VLOOKUP(csv!$AJ34,範囲CSV,15,FALSE)))</f>
        <v/>
      </c>
      <c r="R34" s="96" t="str">
        <f>IF($A34="","",IF(VLOOKUP(csv!$AJ34,範囲CSV,16,FALSE)="","",VLOOKUP(csv!$AJ34,範囲CSV,16,FALSE)))</f>
        <v/>
      </c>
      <c r="S34" s="96" t="str">
        <f>IF($A34="","",IF(VLOOKUP(csv!$AJ34,範囲CSV,17,FALSE)="","",VLOOKUP(csv!$AJ34,範囲CSV,17,FALSE)))</f>
        <v/>
      </c>
      <c r="T34" s="96" t="str">
        <f>IF($A34="","",IF(VLOOKUP(csv!$AJ34,範囲CSV,18,FALSE)="","",VLOOKUP(csv!$AJ34,範囲CSV,18,FALSE)))</f>
        <v/>
      </c>
      <c r="U34" s="96" t="str">
        <f>IF($A34="","",IF(VLOOKUP(csv!$AJ34,範囲CSV,19,FALSE)="","",VLOOKUP(csv!$AJ34,範囲CSV,19,FALSE)))</f>
        <v/>
      </c>
      <c r="V34" s="96" t="str">
        <f>IF($A34="","",IF(VLOOKUP(csv!$AJ34,範囲CSV,20,FALSE)="","",VLOOKUP(csv!$AJ34,範囲CSV,20,FALSE)))</f>
        <v/>
      </c>
      <c r="W34" s="96" t="str">
        <f>IF($A34="","",IF(VLOOKUP(csv!$AJ34,範囲CSV,21,FALSE)="","",VLOOKUP(csv!$AJ34,範囲CSV,21,FALSE)))</f>
        <v/>
      </c>
      <c r="X34" s="96" t="str">
        <f>IF($A34="","",IF(VLOOKUP(csv!$AJ34,範囲CSV,22,FALSE)="","",VLOOKUP(csv!$AJ34,範囲CSV,22,FALSE)))</f>
        <v/>
      </c>
      <c r="Y34" s="96" t="str">
        <f>IF($A34="","",IF(VLOOKUP(csv!$AJ34,範囲CSV,23,FALSE)="","",VLOOKUP(csv!$AJ34,範囲CSV,23,FALSE)))</f>
        <v/>
      </c>
      <c r="Z34" s="96" t="str">
        <f>IF($A34="","",IF(VLOOKUP(csv!$AJ34,範囲CSV,24,FALSE)="","",VLOOKUP(csv!$AJ34,範囲CSV,24,FALSE)))</f>
        <v/>
      </c>
      <c r="AA34" s="96" t="str">
        <f>IF($A34="","",IF(VLOOKUP(csv!$AJ34,範囲CSV,25,FALSE)="","",VLOOKUP(csv!$AJ34,範囲CSV,25,FALSE)))</f>
        <v/>
      </c>
      <c r="AB34" s="96" t="str">
        <f>IF($A34="","",IF(VLOOKUP(csv!$AJ34,範囲CSV,26,FALSE)="","",VLOOKUP(csv!$AJ34,範囲CSV,26,FALSE)))</f>
        <v/>
      </c>
      <c r="AC34" s="96" t="str">
        <f>IF($A34="","",IF(VLOOKUP(csv!$AJ34,範囲CSV,27,FALSE)="","",VLOOKUP(csv!$AJ34,範囲CSV,27,FALSE)))</f>
        <v/>
      </c>
      <c r="AD34" s="96" t="str">
        <f>IF($A34="","",IF(VLOOKUP(csv!$AJ34,範囲CSV,28,FALSE)="","",VLOOKUP(csv!$AJ34,範囲CSV,28,FALSE)))</f>
        <v/>
      </c>
      <c r="AE34" s="96" t="str">
        <f>IF($A34="","",IF(VLOOKUP(csv!$AJ34,範囲CSV,29,FALSE)="","",VLOOKUP(csv!$AJ34,範囲CSV,29,FALSE)))</f>
        <v/>
      </c>
      <c r="AF34" s="96" t="str">
        <f>IF($A34="","",IF(VLOOKUP(csv!$AJ34,範囲CSV,30,FALSE)="","",VLOOKUP(csv!$AJ34,範囲CSV,30,FALSE)))</f>
        <v/>
      </c>
      <c r="AG34" s="96" t="str">
        <f>IF($A34="","",IF(VLOOKUP(csv!$AJ34,範囲CSV,31,FALSE)="","",VLOOKUP(csv!$AJ34,範囲CSV,31,FALSE)))</f>
        <v/>
      </c>
      <c r="AH34" s="96" t="str">
        <f>IF($A34="","",IF(VLOOKUP(csv!$AJ34,範囲CSV,32,FALSE)="","",VLOOKUP(csv!$AJ34,範囲CSV,32,FALSE)))</f>
        <v/>
      </c>
      <c r="AI34" s="96" t="str">
        <f>IF($A34="","",IF(VLOOKUP(csv!$AJ34,範囲CSV,33,FALSE)="","",VLOOKUP(csv!$AJ34,範囲CSV,33,FALSE)))</f>
        <v/>
      </c>
      <c r="AJ34" s="96" t="str">
        <f>IF($A34="","",IF(VLOOKUP(csv!$AJ34,範囲CSV,34,FALSE)="","",VLOOKUP(csv!$AJ34,範囲CSV,34,FALSE)))</f>
        <v/>
      </c>
      <c r="AK34" s="96"/>
    </row>
    <row r="35" spans="1:37">
      <c r="A35" s="96" t="str">
        <f>IF(csv!AJ35&lt;=csv!A$401,csv!AO35,"")</f>
        <v/>
      </c>
      <c r="B35" s="96" t="str">
        <f>IF($A35="","",IF(VLOOKUP(csv!A35,範囲CSV,2,FALSE)="","",VLOOKUP(csv!A35,範囲CSV,2,FALSE)))</f>
        <v/>
      </c>
      <c r="C35" s="96" t="str">
        <f>IF($A35="","",IF(VLOOKUP(csv!$AJ35,範囲CSV,3,FALSE)="","",VLOOKUP(csv!$AJ35,範囲CSV,3,FALSE)))</f>
        <v/>
      </c>
      <c r="D35" s="96" t="str">
        <f>IF($A35="","",IF(VLOOKUP(csv!$AJ35,範囲CSV,4,FALSE)="","",VLOOKUP(csv!$AJ35,範囲CSV,4,FALSE)))</f>
        <v/>
      </c>
      <c r="E35" s="96" t="str">
        <f>IF($A35="","",IF(VLOOKUP(csv!$AJ35,範囲CSV,5,FALSE)="","",IF(VLOOKUP(csv!$AJ35,範囲CSV,5,FALSE)&gt;10000,"",VLOOKUP(csv!$AJ35,範囲CSV,5,FALSE))))</f>
        <v/>
      </c>
      <c r="F35" s="96" t="str">
        <f>IF($A35="","",IF(VLOOKUP(csv!$AJ35,範囲CSV,6,FALSE)="","",VLOOKUP(csv!$AJ35,範囲CSV,6,FALSE)))</f>
        <v/>
      </c>
      <c r="G35" s="96" t="str">
        <f>IF(A35="","",IF(VLOOKUP(csv!$AJ35,範囲CSV,7,FALSE)="","",VLOOKUP(csv!$AJ35,範囲CSV,7,FALSE)))</f>
        <v/>
      </c>
      <c r="H35" s="96" t="str">
        <f>IF($A35="","",IF(VLOOKUP(csv!$AJ35,範囲CSV,8,FALSE)="","",VLOOKUP(csv!$AJ35,範囲CSV,8,FALSE)))</f>
        <v/>
      </c>
      <c r="I35" s="96"/>
      <c r="J35" s="96"/>
      <c r="K35" s="96" t="str">
        <f>IF(A35="","",IF(VLOOKUP(csv!$AJ35,範囲CSV,9,FALSE)="","",VLOOKUP(csv!$AJ35,範囲CSV,9,FALSE)))</f>
        <v/>
      </c>
      <c r="L35" s="96" t="str">
        <f>IF($A35="","",IF(VLOOKUP(csv!$AJ35,範囲CSV,10,FALSE)="","",VLOOKUP(csv!$AJ35,範囲CSV,10,FALSE)))</f>
        <v/>
      </c>
      <c r="M35" s="96" t="str">
        <f t="shared" si="0"/>
        <v/>
      </c>
      <c r="N35" s="96" t="str">
        <f t="shared" si="1"/>
        <v/>
      </c>
      <c r="O35" s="96" t="str">
        <f>IF($A35="","",IF(VLOOKUP(csv!$AJ35,範囲CSV,13,FALSE)="","",VLOOKUP(csv!$AJ35,範囲CSV,13,FALSE)))</f>
        <v/>
      </c>
      <c r="P35" s="96" t="str">
        <f>IF($A35="","",IF(VLOOKUP(csv!$AJ35,範囲CSV,14,FALSE)="","",VLOOKUP(csv!$AJ35,範囲CSV,14,FALSE)))</f>
        <v/>
      </c>
      <c r="Q35" s="96" t="str">
        <f>IF($A35="","",IF(VLOOKUP(csv!$AJ35,範囲CSV,15,FALSE)="","",VLOOKUP(csv!$AJ35,範囲CSV,15,FALSE)))</f>
        <v/>
      </c>
      <c r="R35" s="96" t="str">
        <f>IF($A35="","",IF(VLOOKUP(csv!$AJ35,範囲CSV,16,FALSE)="","",VLOOKUP(csv!$AJ35,範囲CSV,16,FALSE)))</f>
        <v/>
      </c>
      <c r="S35" s="96" t="str">
        <f>IF($A35="","",IF(VLOOKUP(csv!$AJ35,範囲CSV,17,FALSE)="","",VLOOKUP(csv!$AJ35,範囲CSV,17,FALSE)))</f>
        <v/>
      </c>
      <c r="T35" s="96" t="str">
        <f>IF($A35="","",IF(VLOOKUP(csv!$AJ35,範囲CSV,18,FALSE)="","",VLOOKUP(csv!$AJ35,範囲CSV,18,FALSE)))</f>
        <v/>
      </c>
      <c r="U35" s="96" t="str">
        <f>IF($A35="","",IF(VLOOKUP(csv!$AJ35,範囲CSV,19,FALSE)="","",VLOOKUP(csv!$AJ35,範囲CSV,19,FALSE)))</f>
        <v/>
      </c>
      <c r="V35" s="96" t="str">
        <f>IF($A35="","",IF(VLOOKUP(csv!$AJ35,範囲CSV,20,FALSE)="","",VLOOKUP(csv!$AJ35,範囲CSV,20,FALSE)))</f>
        <v/>
      </c>
      <c r="W35" s="96" t="str">
        <f>IF($A35="","",IF(VLOOKUP(csv!$AJ35,範囲CSV,21,FALSE)="","",VLOOKUP(csv!$AJ35,範囲CSV,21,FALSE)))</f>
        <v/>
      </c>
      <c r="X35" s="96" t="str">
        <f>IF($A35="","",IF(VLOOKUP(csv!$AJ35,範囲CSV,22,FALSE)="","",VLOOKUP(csv!$AJ35,範囲CSV,22,FALSE)))</f>
        <v/>
      </c>
      <c r="Y35" s="96" t="str">
        <f>IF($A35="","",IF(VLOOKUP(csv!$AJ35,範囲CSV,23,FALSE)="","",VLOOKUP(csv!$AJ35,範囲CSV,23,FALSE)))</f>
        <v/>
      </c>
      <c r="Z35" s="96" t="str">
        <f>IF($A35="","",IF(VLOOKUP(csv!$AJ35,範囲CSV,24,FALSE)="","",VLOOKUP(csv!$AJ35,範囲CSV,24,FALSE)))</f>
        <v/>
      </c>
      <c r="AA35" s="96" t="str">
        <f>IF($A35="","",IF(VLOOKUP(csv!$AJ35,範囲CSV,25,FALSE)="","",VLOOKUP(csv!$AJ35,範囲CSV,25,FALSE)))</f>
        <v/>
      </c>
      <c r="AB35" s="96" t="str">
        <f>IF($A35="","",IF(VLOOKUP(csv!$AJ35,範囲CSV,26,FALSE)="","",VLOOKUP(csv!$AJ35,範囲CSV,26,FALSE)))</f>
        <v/>
      </c>
      <c r="AC35" s="96" t="str">
        <f>IF($A35="","",IF(VLOOKUP(csv!$AJ35,範囲CSV,27,FALSE)="","",VLOOKUP(csv!$AJ35,範囲CSV,27,FALSE)))</f>
        <v/>
      </c>
      <c r="AD35" s="96" t="str">
        <f>IF($A35="","",IF(VLOOKUP(csv!$AJ35,範囲CSV,28,FALSE)="","",VLOOKUP(csv!$AJ35,範囲CSV,28,FALSE)))</f>
        <v/>
      </c>
      <c r="AE35" s="96" t="str">
        <f>IF($A35="","",IF(VLOOKUP(csv!$AJ35,範囲CSV,29,FALSE)="","",VLOOKUP(csv!$AJ35,範囲CSV,29,FALSE)))</f>
        <v/>
      </c>
      <c r="AF35" s="96" t="str">
        <f>IF($A35="","",IF(VLOOKUP(csv!$AJ35,範囲CSV,30,FALSE)="","",VLOOKUP(csv!$AJ35,範囲CSV,30,FALSE)))</f>
        <v/>
      </c>
      <c r="AG35" s="96" t="str">
        <f>IF($A35="","",IF(VLOOKUP(csv!$AJ35,範囲CSV,31,FALSE)="","",VLOOKUP(csv!$AJ35,範囲CSV,31,FALSE)))</f>
        <v/>
      </c>
      <c r="AH35" s="96" t="str">
        <f>IF($A35="","",IF(VLOOKUP(csv!$AJ35,範囲CSV,32,FALSE)="","",VLOOKUP(csv!$AJ35,範囲CSV,32,FALSE)))</f>
        <v/>
      </c>
      <c r="AI35" s="96" t="str">
        <f>IF($A35="","",IF(VLOOKUP(csv!$AJ35,範囲CSV,33,FALSE)="","",VLOOKUP(csv!$AJ35,範囲CSV,33,FALSE)))</f>
        <v/>
      </c>
      <c r="AJ35" s="96" t="str">
        <f>IF($A35="","",IF(VLOOKUP(csv!$AJ35,範囲CSV,34,FALSE)="","",VLOOKUP(csv!$AJ35,範囲CSV,34,FALSE)))</f>
        <v/>
      </c>
      <c r="AK35" s="96"/>
    </row>
    <row r="36" spans="1:37">
      <c r="A36" s="96" t="str">
        <f>IF(csv!AJ36&lt;=csv!A$401,csv!AO36,"")</f>
        <v/>
      </c>
      <c r="B36" s="96" t="str">
        <f>IF($A36="","",IF(VLOOKUP(csv!A36,範囲CSV,2,FALSE)="","",VLOOKUP(csv!A36,範囲CSV,2,FALSE)))</f>
        <v/>
      </c>
      <c r="C36" s="96" t="str">
        <f>IF($A36="","",IF(VLOOKUP(csv!$AJ36,範囲CSV,3,FALSE)="","",VLOOKUP(csv!$AJ36,範囲CSV,3,FALSE)))</f>
        <v/>
      </c>
      <c r="D36" s="96" t="str">
        <f>IF($A36="","",IF(VLOOKUP(csv!$AJ36,範囲CSV,4,FALSE)="","",VLOOKUP(csv!$AJ36,範囲CSV,4,FALSE)))</f>
        <v/>
      </c>
      <c r="E36" s="96" t="str">
        <f>IF($A36="","",IF(VLOOKUP(csv!$AJ36,範囲CSV,5,FALSE)="","",IF(VLOOKUP(csv!$AJ36,範囲CSV,5,FALSE)&gt;10000,"",VLOOKUP(csv!$AJ36,範囲CSV,5,FALSE))))</f>
        <v/>
      </c>
      <c r="F36" s="96" t="str">
        <f>IF($A36="","",IF(VLOOKUP(csv!$AJ36,範囲CSV,6,FALSE)="","",VLOOKUP(csv!$AJ36,範囲CSV,6,FALSE)))</f>
        <v/>
      </c>
      <c r="G36" s="96" t="str">
        <f>IF(A36="","",IF(VLOOKUP(csv!$AJ36,範囲CSV,7,FALSE)="","",VLOOKUP(csv!$AJ36,範囲CSV,7,FALSE)))</f>
        <v/>
      </c>
      <c r="H36" s="96" t="str">
        <f>IF($A36="","",IF(VLOOKUP(csv!$AJ36,範囲CSV,8,FALSE)="","",VLOOKUP(csv!$AJ36,範囲CSV,8,FALSE)))</f>
        <v/>
      </c>
      <c r="I36" s="96"/>
      <c r="J36" s="96"/>
      <c r="K36" s="96" t="str">
        <f>IF(A36="","",IF(VLOOKUP(csv!$AJ36,範囲CSV,9,FALSE)="","",VLOOKUP(csv!$AJ36,範囲CSV,9,FALSE)))</f>
        <v/>
      </c>
      <c r="L36" s="96" t="str">
        <f>IF($A36="","",IF(VLOOKUP(csv!$AJ36,範囲CSV,10,FALSE)="","",VLOOKUP(csv!$AJ36,範囲CSV,10,FALSE)))</f>
        <v/>
      </c>
      <c r="M36" s="96" t="str">
        <f t="shared" si="0"/>
        <v/>
      </c>
      <c r="N36" s="96" t="str">
        <f t="shared" si="1"/>
        <v/>
      </c>
      <c r="O36" s="96" t="str">
        <f>IF($A36="","",IF(VLOOKUP(csv!$AJ36,範囲CSV,13,FALSE)="","",VLOOKUP(csv!$AJ36,範囲CSV,13,FALSE)))</f>
        <v/>
      </c>
      <c r="P36" s="96" t="str">
        <f>IF($A36="","",IF(VLOOKUP(csv!$AJ36,範囲CSV,14,FALSE)="","",VLOOKUP(csv!$AJ36,範囲CSV,14,FALSE)))</f>
        <v/>
      </c>
      <c r="Q36" s="96" t="str">
        <f>IF($A36="","",IF(VLOOKUP(csv!$AJ36,範囲CSV,15,FALSE)="","",VLOOKUP(csv!$AJ36,範囲CSV,15,FALSE)))</f>
        <v/>
      </c>
      <c r="R36" s="96" t="str">
        <f>IF($A36="","",IF(VLOOKUP(csv!$AJ36,範囲CSV,16,FALSE)="","",VLOOKUP(csv!$AJ36,範囲CSV,16,FALSE)))</f>
        <v/>
      </c>
      <c r="S36" s="96" t="str">
        <f>IF($A36="","",IF(VLOOKUP(csv!$AJ36,範囲CSV,17,FALSE)="","",VLOOKUP(csv!$AJ36,範囲CSV,17,FALSE)))</f>
        <v/>
      </c>
      <c r="T36" s="96" t="str">
        <f>IF($A36="","",IF(VLOOKUP(csv!$AJ36,範囲CSV,18,FALSE)="","",VLOOKUP(csv!$AJ36,範囲CSV,18,FALSE)))</f>
        <v/>
      </c>
      <c r="U36" s="96" t="str">
        <f>IF($A36="","",IF(VLOOKUP(csv!$AJ36,範囲CSV,19,FALSE)="","",VLOOKUP(csv!$AJ36,範囲CSV,19,FALSE)))</f>
        <v/>
      </c>
      <c r="V36" s="96" t="str">
        <f>IF($A36="","",IF(VLOOKUP(csv!$AJ36,範囲CSV,20,FALSE)="","",VLOOKUP(csv!$AJ36,範囲CSV,20,FALSE)))</f>
        <v/>
      </c>
      <c r="W36" s="96" t="str">
        <f>IF($A36="","",IF(VLOOKUP(csv!$AJ36,範囲CSV,21,FALSE)="","",VLOOKUP(csv!$AJ36,範囲CSV,21,FALSE)))</f>
        <v/>
      </c>
      <c r="X36" s="96" t="str">
        <f>IF($A36="","",IF(VLOOKUP(csv!$AJ36,範囲CSV,22,FALSE)="","",VLOOKUP(csv!$AJ36,範囲CSV,22,FALSE)))</f>
        <v/>
      </c>
      <c r="Y36" s="96" t="str">
        <f>IF($A36="","",IF(VLOOKUP(csv!$AJ36,範囲CSV,23,FALSE)="","",VLOOKUP(csv!$AJ36,範囲CSV,23,FALSE)))</f>
        <v/>
      </c>
      <c r="Z36" s="96" t="str">
        <f>IF($A36="","",IF(VLOOKUP(csv!$AJ36,範囲CSV,24,FALSE)="","",VLOOKUP(csv!$AJ36,範囲CSV,24,FALSE)))</f>
        <v/>
      </c>
      <c r="AA36" s="96" t="str">
        <f>IF($A36="","",IF(VLOOKUP(csv!$AJ36,範囲CSV,25,FALSE)="","",VLOOKUP(csv!$AJ36,範囲CSV,25,FALSE)))</f>
        <v/>
      </c>
      <c r="AB36" s="96" t="str">
        <f>IF($A36="","",IF(VLOOKUP(csv!$AJ36,範囲CSV,26,FALSE)="","",VLOOKUP(csv!$AJ36,範囲CSV,26,FALSE)))</f>
        <v/>
      </c>
      <c r="AC36" s="96" t="str">
        <f>IF($A36="","",IF(VLOOKUP(csv!$AJ36,範囲CSV,27,FALSE)="","",VLOOKUP(csv!$AJ36,範囲CSV,27,FALSE)))</f>
        <v/>
      </c>
      <c r="AD36" s="96" t="str">
        <f>IF($A36="","",IF(VLOOKUP(csv!$AJ36,範囲CSV,28,FALSE)="","",VLOOKUP(csv!$AJ36,範囲CSV,28,FALSE)))</f>
        <v/>
      </c>
      <c r="AE36" s="96" t="str">
        <f>IF($A36="","",IF(VLOOKUP(csv!$AJ36,範囲CSV,29,FALSE)="","",VLOOKUP(csv!$AJ36,範囲CSV,29,FALSE)))</f>
        <v/>
      </c>
      <c r="AF36" s="96" t="str">
        <f>IF($A36="","",IF(VLOOKUP(csv!$AJ36,範囲CSV,30,FALSE)="","",VLOOKUP(csv!$AJ36,範囲CSV,30,FALSE)))</f>
        <v/>
      </c>
      <c r="AG36" s="96" t="str">
        <f>IF($A36="","",IF(VLOOKUP(csv!$AJ36,範囲CSV,31,FALSE)="","",VLOOKUP(csv!$AJ36,範囲CSV,31,FALSE)))</f>
        <v/>
      </c>
      <c r="AH36" s="96" t="str">
        <f>IF($A36="","",IF(VLOOKUP(csv!$AJ36,範囲CSV,32,FALSE)="","",VLOOKUP(csv!$AJ36,範囲CSV,32,FALSE)))</f>
        <v/>
      </c>
      <c r="AI36" s="96" t="str">
        <f>IF($A36="","",IF(VLOOKUP(csv!$AJ36,範囲CSV,33,FALSE)="","",VLOOKUP(csv!$AJ36,範囲CSV,33,FALSE)))</f>
        <v/>
      </c>
      <c r="AJ36" s="96" t="str">
        <f>IF($A36="","",IF(VLOOKUP(csv!$AJ36,範囲CSV,34,FALSE)="","",VLOOKUP(csv!$AJ36,範囲CSV,34,FALSE)))</f>
        <v/>
      </c>
      <c r="AK36" s="96"/>
    </row>
    <row r="37" spans="1:37">
      <c r="A37" s="96" t="str">
        <f>IF(csv!AJ37&lt;=csv!A$401,csv!AO37,"")</f>
        <v/>
      </c>
      <c r="B37" s="96" t="str">
        <f>IF($A37="","",IF(VLOOKUP(csv!A37,範囲CSV,2,FALSE)="","",VLOOKUP(csv!A37,範囲CSV,2,FALSE)))</f>
        <v/>
      </c>
      <c r="C37" s="96" t="str">
        <f>IF($A37="","",IF(VLOOKUP(csv!$AJ37,範囲CSV,3,FALSE)="","",VLOOKUP(csv!$AJ37,範囲CSV,3,FALSE)))</f>
        <v/>
      </c>
      <c r="D37" s="96" t="str">
        <f>IF($A37="","",IF(VLOOKUP(csv!$AJ37,範囲CSV,4,FALSE)="","",VLOOKUP(csv!$AJ37,範囲CSV,4,FALSE)))</f>
        <v/>
      </c>
      <c r="E37" s="96" t="str">
        <f>IF($A37="","",IF(VLOOKUP(csv!$AJ37,範囲CSV,5,FALSE)="","",IF(VLOOKUP(csv!$AJ37,範囲CSV,5,FALSE)&gt;10000,"",VLOOKUP(csv!$AJ37,範囲CSV,5,FALSE))))</f>
        <v/>
      </c>
      <c r="F37" s="96" t="str">
        <f>IF($A37="","",IF(VLOOKUP(csv!$AJ37,範囲CSV,6,FALSE)="","",VLOOKUP(csv!$AJ37,範囲CSV,6,FALSE)))</f>
        <v/>
      </c>
      <c r="G37" s="96" t="str">
        <f>IF(A37="","",IF(VLOOKUP(csv!$AJ37,範囲CSV,7,FALSE)="","",VLOOKUP(csv!$AJ37,範囲CSV,7,FALSE)))</f>
        <v/>
      </c>
      <c r="H37" s="96" t="str">
        <f>IF($A37="","",IF(VLOOKUP(csv!$AJ37,範囲CSV,8,FALSE)="","",VLOOKUP(csv!$AJ37,範囲CSV,8,FALSE)))</f>
        <v/>
      </c>
      <c r="I37" s="96"/>
      <c r="J37" s="96"/>
      <c r="K37" s="96" t="str">
        <f>IF(A37="","",IF(VLOOKUP(csv!$AJ37,範囲CSV,9,FALSE)="","",VLOOKUP(csv!$AJ37,範囲CSV,9,FALSE)))</f>
        <v/>
      </c>
      <c r="L37" s="96" t="str">
        <f>IF($A37="","",IF(VLOOKUP(csv!$AJ37,範囲CSV,10,FALSE)="","",VLOOKUP(csv!$AJ37,範囲CSV,10,FALSE)))</f>
        <v/>
      </c>
      <c r="M37" s="96" t="str">
        <f t="shared" si="0"/>
        <v/>
      </c>
      <c r="N37" s="96" t="str">
        <f t="shared" si="1"/>
        <v/>
      </c>
      <c r="O37" s="96" t="str">
        <f>IF($A37="","",IF(VLOOKUP(csv!$AJ37,範囲CSV,13,FALSE)="","",VLOOKUP(csv!$AJ37,範囲CSV,13,FALSE)))</f>
        <v/>
      </c>
      <c r="P37" s="96" t="str">
        <f>IF($A37="","",IF(VLOOKUP(csv!$AJ37,範囲CSV,14,FALSE)="","",VLOOKUP(csv!$AJ37,範囲CSV,14,FALSE)))</f>
        <v/>
      </c>
      <c r="Q37" s="96" t="str">
        <f>IF($A37="","",IF(VLOOKUP(csv!$AJ37,範囲CSV,15,FALSE)="","",VLOOKUP(csv!$AJ37,範囲CSV,15,FALSE)))</f>
        <v/>
      </c>
      <c r="R37" s="96" t="str">
        <f>IF($A37="","",IF(VLOOKUP(csv!$AJ37,範囲CSV,16,FALSE)="","",VLOOKUP(csv!$AJ37,範囲CSV,16,FALSE)))</f>
        <v/>
      </c>
      <c r="S37" s="96" t="str">
        <f>IF($A37="","",IF(VLOOKUP(csv!$AJ37,範囲CSV,17,FALSE)="","",VLOOKUP(csv!$AJ37,範囲CSV,17,FALSE)))</f>
        <v/>
      </c>
      <c r="T37" s="96" t="str">
        <f>IF($A37="","",IF(VLOOKUP(csv!$AJ37,範囲CSV,18,FALSE)="","",VLOOKUP(csv!$AJ37,範囲CSV,18,FALSE)))</f>
        <v/>
      </c>
      <c r="U37" s="96" t="str">
        <f>IF($A37="","",IF(VLOOKUP(csv!$AJ37,範囲CSV,19,FALSE)="","",VLOOKUP(csv!$AJ37,範囲CSV,19,FALSE)))</f>
        <v/>
      </c>
      <c r="V37" s="96" t="str">
        <f>IF($A37="","",IF(VLOOKUP(csv!$AJ37,範囲CSV,20,FALSE)="","",VLOOKUP(csv!$AJ37,範囲CSV,20,FALSE)))</f>
        <v/>
      </c>
      <c r="W37" s="96" t="str">
        <f>IF($A37="","",IF(VLOOKUP(csv!$AJ37,範囲CSV,21,FALSE)="","",VLOOKUP(csv!$AJ37,範囲CSV,21,FALSE)))</f>
        <v/>
      </c>
      <c r="X37" s="96" t="str">
        <f>IF($A37="","",IF(VLOOKUP(csv!$AJ37,範囲CSV,22,FALSE)="","",VLOOKUP(csv!$AJ37,範囲CSV,22,FALSE)))</f>
        <v/>
      </c>
      <c r="Y37" s="96" t="str">
        <f>IF($A37="","",IF(VLOOKUP(csv!$AJ37,範囲CSV,23,FALSE)="","",VLOOKUP(csv!$AJ37,範囲CSV,23,FALSE)))</f>
        <v/>
      </c>
      <c r="Z37" s="96" t="str">
        <f>IF($A37="","",IF(VLOOKUP(csv!$AJ37,範囲CSV,24,FALSE)="","",VLOOKUP(csv!$AJ37,範囲CSV,24,FALSE)))</f>
        <v/>
      </c>
      <c r="AA37" s="96" t="str">
        <f>IF($A37="","",IF(VLOOKUP(csv!$AJ37,範囲CSV,25,FALSE)="","",VLOOKUP(csv!$AJ37,範囲CSV,25,FALSE)))</f>
        <v/>
      </c>
      <c r="AB37" s="96" t="str">
        <f>IF($A37="","",IF(VLOOKUP(csv!$AJ37,範囲CSV,26,FALSE)="","",VLOOKUP(csv!$AJ37,範囲CSV,26,FALSE)))</f>
        <v/>
      </c>
      <c r="AC37" s="96" t="str">
        <f>IF($A37="","",IF(VLOOKUP(csv!$AJ37,範囲CSV,27,FALSE)="","",VLOOKUP(csv!$AJ37,範囲CSV,27,FALSE)))</f>
        <v/>
      </c>
      <c r="AD37" s="96" t="str">
        <f>IF($A37="","",IF(VLOOKUP(csv!$AJ37,範囲CSV,28,FALSE)="","",VLOOKUP(csv!$AJ37,範囲CSV,28,FALSE)))</f>
        <v/>
      </c>
      <c r="AE37" s="96" t="str">
        <f>IF($A37="","",IF(VLOOKUP(csv!$AJ37,範囲CSV,29,FALSE)="","",VLOOKUP(csv!$AJ37,範囲CSV,29,FALSE)))</f>
        <v/>
      </c>
      <c r="AF37" s="96" t="str">
        <f>IF($A37="","",IF(VLOOKUP(csv!$AJ37,範囲CSV,30,FALSE)="","",VLOOKUP(csv!$AJ37,範囲CSV,30,FALSE)))</f>
        <v/>
      </c>
      <c r="AG37" s="96" t="str">
        <f>IF($A37="","",IF(VLOOKUP(csv!$AJ37,範囲CSV,31,FALSE)="","",VLOOKUP(csv!$AJ37,範囲CSV,31,FALSE)))</f>
        <v/>
      </c>
      <c r="AH37" s="96" t="str">
        <f>IF($A37="","",IF(VLOOKUP(csv!$AJ37,範囲CSV,32,FALSE)="","",VLOOKUP(csv!$AJ37,範囲CSV,32,FALSE)))</f>
        <v/>
      </c>
      <c r="AI37" s="96" t="str">
        <f>IF($A37="","",IF(VLOOKUP(csv!$AJ37,範囲CSV,33,FALSE)="","",VLOOKUP(csv!$AJ37,範囲CSV,33,FALSE)))</f>
        <v/>
      </c>
      <c r="AJ37" s="96" t="str">
        <f>IF($A37="","",IF(VLOOKUP(csv!$AJ37,範囲CSV,34,FALSE)="","",VLOOKUP(csv!$AJ37,範囲CSV,34,FALSE)))</f>
        <v/>
      </c>
      <c r="AK37" s="96"/>
    </row>
    <row r="38" spans="1:37">
      <c r="A38" s="96" t="str">
        <f>IF(csv!AJ38&lt;=csv!A$401,csv!AO38,"")</f>
        <v/>
      </c>
      <c r="B38" s="96" t="str">
        <f>IF($A38="","",IF(VLOOKUP(csv!A38,範囲CSV,2,FALSE)="","",VLOOKUP(csv!A38,範囲CSV,2,FALSE)))</f>
        <v/>
      </c>
      <c r="C38" s="96" t="str">
        <f>IF($A38="","",IF(VLOOKUP(csv!$AJ38,範囲CSV,3,FALSE)="","",VLOOKUP(csv!$AJ38,範囲CSV,3,FALSE)))</f>
        <v/>
      </c>
      <c r="D38" s="96" t="str">
        <f>IF($A38="","",IF(VLOOKUP(csv!$AJ38,範囲CSV,4,FALSE)="","",VLOOKUP(csv!$AJ38,範囲CSV,4,FALSE)))</f>
        <v/>
      </c>
      <c r="E38" s="96" t="str">
        <f>IF($A38="","",IF(VLOOKUP(csv!$AJ38,範囲CSV,5,FALSE)="","",IF(VLOOKUP(csv!$AJ38,範囲CSV,5,FALSE)&gt;10000,"",VLOOKUP(csv!$AJ38,範囲CSV,5,FALSE))))</f>
        <v/>
      </c>
      <c r="F38" s="96" t="str">
        <f>IF($A38="","",IF(VLOOKUP(csv!$AJ38,範囲CSV,6,FALSE)="","",VLOOKUP(csv!$AJ38,範囲CSV,6,FALSE)))</f>
        <v/>
      </c>
      <c r="G38" s="96" t="str">
        <f>IF(A38="","",IF(VLOOKUP(csv!$AJ38,範囲CSV,7,FALSE)="","",VLOOKUP(csv!$AJ38,範囲CSV,7,FALSE)))</f>
        <v/>
      </c>
      <c r="H38" s="96" t="str">
        <f>IF($A38="","",IF(VLOOKUP(csv!$AJ38,範囲CSV,8,FALSE)="","",VLOOKUP(csv!$AJ38,範囲CSV,8,FALSE)))</f>
        <v/>
      </c>
      <c r="I38" s="96"/>
      <c r="J38" s="96"/>
      <c r="K38" s="96" t="str">
        <f>IF(A38="","",IF(VLOOKUP(csv!$AJ38,範囲CSV,9,FALSE)="","",VLOOKUP(csv!$AJ38,範囲CSV,9,FALSE)))</f>
        <v/>
      </c>
      <c r="L38" s="96" t="str">
        <f>IF($A38="","",IF(VLOOKUP(csv!$AJ38,範囲CSV,10,FALSE)="","",VLOOKUP(csv!$AJ38,範囲CSV,10,FALSE)))</f>
        <v/>
      </c>
      <c r="M38" s="96" t="str">
        <f t="shared" si="0"/>
        <v/>
      </c>
      <c r="N38" s="96" t="str">
        <f t="shared" si="1"/>
        <v/>
      </c>
      <c r="O38" s="96" t="str">
        <f>IF($A38="","",IF(VLOOKUP(csv!$AJ38,範囲CSV,13,FALSE)="","",VLOOKUP(csv!$AJ38,範囲CSV,13,FALSE)))</f>
        <v/>
      </c>
      <c r="P38" s="96" t="str">
        <f>IF($A38="","",IF(VLOOKUP(csv!$AJ38,範囲CSV,14,FALSE)="","",VLOOKUP(csv!$AJ38,範囲CSV,14,FALSE)))</f>
        <v/>
      </c>
      <c r="Q38" s="96" t="str">
        <f>IF($A38="","",IF(VLOOKUP(csv!$AJ38,範囲CSV,15,FALSE)="","",VLOOKUP(csv!$AJ38,範囲CSV,15,FALSE)))</f>
        <v/>
      </c>
      <c r="R38" s="96" t="str">
        <f>IF($A38="","",IF(VLOOKUP(csv!$AJ38,範囲CSV,16,FALSE)="","",VLOOKUP(csv!$AJ38,範囲CSV,16,FALSE)))</f>
        <v/>
      </c>
      <c r="S38" s="96" t="str">
        <f>IF($A38="","",IF(VLOOKUP(csv!$AJ38,範囲CSV,17,FALSE)="","",VLOOKUP(csv!$AJ38,範囲CSV,17,FALSE)))</f>
        <v/>
      </c>
      <c r="T38" s="96" t="str">
        <f>IF($A38="","",IF(VLOOKUP(csv!$AJ38,範囲CSV,18,FALSE)="","",VLOOKUP(csv!$AJ38,範囲CSV,18,FALSE)))</f>
        <v/>
      </c>
      <c r="U38" s="96" t="str">
        <f>IF($A38="","",IF(VLOOKUP(csv!$AJ38,範囲CSV,19,FALSE)="","",VLOOKUP(csv!$AJ38,範囲CSV,19,FALSE)))</f>
        <v/>
      </c>
      <c r="V38" s="96" t="str">
        <f>IF($A38="","",IF(VLOOKUP(csv!$AJ38,範囲CSV,20,FALSE)="","",VLOOKUP(csv!$AJ38,範囲CSV,20,FALSE)))</f>
        <v/>
      </c>
      <c r="W38" s="96" t="str">
        <f>IF($A38="","",IF(VLOOKUP(csv!$AJ38,範囲CSV,21,FALSE)="","",VLOOKUP(csv!$AJ38,範囲CSV,21,FALSE)))</f>
        <v/>
      </c>
      <c r="X38" s="96" t="str">
        <f>IF($A38="","",IF(VLOOKUP(csv!$AJ38,範囲CSV,22,FALSE)="","",VLOOKUP(csv!$AJ38,範囲CSV,22,FALSE)))</f>
        <v/>
      </c>
      <c r="Y38" s="96" t="str">
        <f>IF($A38="","",IF(VLOOKUP(csv!$AJ38,範囲CSV,23,FALSE)="","",VLOOKUP(csv!$AJ38,範囲CSV,23,FALSE)))</f>
        <v/>
      </c>
      <c r="Z38" s="96" t="str">
        <f>IF($A38="","",IF(VLOOKUP(csv!$AJ38,範囲CSV,24,FALSE)="","",VLOOKUP(csv!$AJ38,範囲CSV,24,FALSE)))</f>
        <v/>
      </c>
      <c r="AA38" s="96" t="str">
        <f>IF($A38="","",IF(VLOOKUP(csv!$AJ38,範囲CSV,25,FALSE)="","",VLOOKUP(csv!$AJ38,範囲CSV,25,FALSE)))</f>
        <v/>
      </c>
      <c r="AB38" s="96" t="str">
        <f>IF($A38="","",IF(VLOOKUP(csv!$AJ38,範囲CSV,26,FALSE)="","",VLOOKUP(csv!$AJ38,範囲CSV,26,FALSE)))</f>
        <v/>
      </c>
      <c r="AC38" s="96" t="str">
        <f>IF($A38="","",IF(VLOOKUP(csv!$AJ38,範囲CSV,27,FALSE)="","",VLOOKUP(csv!$AJ38,範囲CSV,27,FALSE)))</f>
        <v/>
      </c>
      <c r="AD38" s="96" t="str">
        <f>IF($A38="","",IF(VLOOKUP(csv!$AJ38,範囲CSV,28,FALSE)="","",VLOOKUP(csv!$AJ38,範囲CSV,28,FALSE)))</f>
        <v/>
      </c>
      <c r="AE38" s="96" t="str">
        <f>IF($A38="","",IF(VLOOKUP(csv!$AJ38,範囲CSV,29,FALSE)="","",VLOOKUP(csv!$AJ38,範囲CSV,29,FALSE)))</f>
        <v/>
      </c>
      <c r="AF38" s="96" t="str">
        <f>IF($A38="","",IF(VLOOKUP(csv!$AJ38,範囲CSV,30,FALSE)="","",VLOOKUP(csv!$AJ38,範囲CSV,30,FALSE)))</f>
        <v/>
      </c>
      <c r="AG38" s="96" t="str">
        <f>IF($A38="","",IF(VLOOKUP(csv!$AJ38,範囲CSV,31,FALSE)="","",VLOOKUP(csv!$AJ38,範囲CSV,31,FALSE)))</f>
        <v/>
      </c>
      <c r="AH38" s="96" t="str">
        <f>IF($A38="","",IF(VLOOKUP(csv!$AJ38,範囲CSV,32,FALSE)="","",VLOOKUP(csv!$AJ38,範囲CSV,32,FALSE)))</f>
        <v/>
      </c>
      <c r="AI38" s="96" t="str">
        <f>IF($A38="","",IF(VLOOKUP(csv!$AJ38,範囲CSV,33,FALSE)="","",VLOOKUP(csv!$AJ38,範囲CSV,33,FALSE)))</f>
        <v/>
      </c>
      <c r="AJ38" s="96" t="str">
        <f>IF($A38="","",IF(VLOOKUP(csv!$AJ38,範囲CSV,34,FALSE)="","",VLOOKUP(csv!$AJ38,範囲CSV,34,FALSE)))</f>
        <v/>
      </c>
      <c r="AK38" s="96"/>
    </row>
    <row r="39" spans="1:37">
      <c r="A39" s="96" t="str">
        <f>IF(csv!AJ39&lt;=csv!A$401,csv!AO39,"")</f>
        <v/>
      </c>
      <c r="B39" s="96" t="str">
        <f>IF($A39="","",IF(VLOOKUP(csv!A39,範囲CSV,2,FALSE)="","",VLOOKUP(csv!A39,範囲CSV,2,FALSE)))</f>
        <v/>
      </c>
      <c r="C39" s="96" t="str">
        <f>IF($A39="","",IF(VLOOKUP(csv!$AJ39,範囲CSV,3,FALSE)="","",VLOOKUP(csv!$AJ39,範囲CSV,3,FALSE)))</f>
        <v/>
      </c>
      <c r="D39" s="96" t="str">
        <f>IF($A39="","",IF(VLOOKUP(csv!$AJ39,範囲CSV,4,FALSE)="","",VLOOKUP(csv!$AJ39,範囲CSV,4,FALSE)))</f>
        <v/>
      </c>
      <c r="E39" s="96" t="str">
        <f>IF($A39="","",IF(VLOOKUP(csv!$AJ39,範囲CSV,5,FALSE)="","",IF(VLOOKUP(csv!$AJ39,範囲CSV,5,FALSE)&gt;10000,"",VLOOKUP(csv!$AJ39,範囲CSV,5,FALSE))))</f>
        <v/>
      </c>
      <c r="F39" s="96" t="str">
        <f>IF($A39="","",IF(VLOOKUP(csv!$AJ39,範囲CSV,6,FALSE)="","",VLOOKUP(csv!$AJ39,範囲CSV,6,FALSE)))</f>
        <v/>
      </c>
      <c r="G39" s="96" t="str">
        <f>IF(A39="","",IF(VLOOKUP(csv!$AJ39,範囲CSV,7,FALSE)="","",VLOOKUP(csv!$AJ39,範囲CSV,7,FALSE)))</f>
        <v/>
      </c>
      <c r="H39" s="96" t="str">
        <f>IF($A39="","",IF(VLOOKUP(csv!$AJ39,範囲CSV,8,FALSE)="","",VLOOKUP(csv!$AJ39,範囲CSV,8,FALSE)))</f>
        <v/>
      </c>
      <c r="I39" s="96"/>
      <c r="J39" s="96"/>
      <c r="K39" s="96" t="str">
        <f>IF(A39="","",IF(VLOOKUP(csv!$AJ39,範囲CSV,9,FALSE)="","",VLOOKUP(csv!$AJ39,範囲CSV,9,FALSE)))</f>
        <v/>
      </c>
      <c r="L39" s="96" t="str">
        <f>IF($A39="","",IF(VLOOKUP(csv!$AJ39,範囲CSV,10,FALSE)="","",VLOOKUP(csv!$AJ39,範囲CSV,10,FALSE)))</f>
        <v/>
      </c>
      <c r="M39" s="96" t="str">
        <f t="shared" si="0"/>
        <v/>
      </c>
      <c r="N39" s="96" t="str">
        <f t="shared" si="1"/>
        <v/>
      </c>
      <c r="O39" s="96" t="str">
        <f>IF($A39="","",IF(VLOOKUP(csv!$AJ39,範囲CSV,13,FALSE)="","",VLOOKUP(csv!$AJ39,範囲CSV,13,FALSE)))</f>
        <v/>
      </c>
      <c r="P39" s="96" t="str">
        <f>IF($A39="","",IF(VLOOKUP(csv!$AJ39,範囲CSV,14,FALSE)="","",VLOOKUP(csv!$AJ39,範囲CSV,14,FALSE)))</f>
        <v/>
      </c>
      <c r="Q39" s="96" t="str">
        <f>IF($A39="","",IF(VLOOKUP(csv!$AJ39,範囲CSV,15,FALSE)="","",VLOOKUP(csv!$AJ39,範囲CSV,15,FALSE)))</f>
        <v/>
      </c>
      <c r="R39" s="96" t="str">
        <f>IF($A39="","",IF(VLOOKUP(csv!$AJ39,範囲CSV,16,FALSE)="","",VLOOKUP(csv!$AJ39,範囲CSV,16,FALSE)))</f>
        <v/>
      </c>
      <c r="S39" s="96" t="str">
        <f>IF($A39="","",IF(VLOOKUP(csv!$AJ39,範囲CSV,17,FALSE)="","",VLOOKUP(csv!$AJ39,範囲CSV,17,FALSE)))</f>
        <v/>
      </c>
      <c r="T39" s="96" t="str">
        <f>IF($A39="","",IF(VLOOKUP(csv!$AJ39,範囲CSV,18,FALSE)="","",VLOOKUP(csv!$AJ39,範囲CSV,18,FALSE)))</f>
        <v/>
      </c>
      <c r="U39" s="96" t="str">
        <f>IF($A39="","",IF(VLOOKUP(csv!$AJ39,範囲CSV,19,FALSE)="","",VLOOKUP(csv!$AJ39,範囲CSV,19,FALSE)))</f>
        <v/>
      </c>
      <c r="V39" s="96" t="str">
        <f>IF($A39="","",IF(VLOOKUP(csv!$AJ39,範囲CSV,20,FALSE)="","",VLOOKUP(csv!$AJ39,範囲CSV,20,FALSE)))</f>
        <v/>
      </c>
      <c r="W39" s="96" t="str">
        <f>IF($A39="","",IF(VLOOKUP(csv!$AJ39,範囲CSV,21,FALSE)="","",VLOOKUP(csv!$AJ39,範囲CSV,21,FALSE)))</f>
        <v/>
      </c>
      <c r="X39" s="96" t="str">
        <f>IF($A39="","",IF(VLOOKUP(csv!$AJ39,範囲CSV,22,FALSE)="","",VLOOKUP(csv!$AJ39,範囲CSV,22,FALSE)))</f>
        <v/>
      </c>
      <c r="Y39" s="96" t="str">
        <f>IF($A39="","",IF(VLOOKUP(csv!$AJ39,範囲CSV,23,FALSE)="","",VLOOKUP(csv!$AJ39,範囲CSV,23,FALSE)))</f>
        <v/>
      </c>
      <c r="Z39" s="96" t="str">
        <f>IF($A39="","",IF(VLOOKUP(csv!$AJ39,範囲CSV,24,FALSE)="","",VLOOKUP(csv!$AJ39,範囲CSV,24,FALSE)))</f>
        <v/>
      </c>
      <c r="AA39" s="96" t="str">
        <f>IF($A39="","",IF(VLOOKUP(csv!$AJ39,範囲CSV,25,FALSE)="","",VLOOKUP(csv!$AJ39,範囲CSV,25,FALSE)))</f>
        <v/>
      </c>
      <c r="AB39" s="96" t="str">
        <f>IF($A39="","",IF(VLOOKUP(csv!$AJ39,範囲CSV,26,FALSE)="","",VLOOKUP(csv!$AJ39,範囲CSV,26,FALSE)))</f>
        <v/>
      </c>
      <c r="AC39" s="96" t="str">
        <f>IF($A39="","",IF(VLOOKUP(csv!$AJ39,範囲CSV,27,FALSE)="","",VLOOKUP(csv!$AJ39,範囲CSV,27,FALSE)))</f>
        <v/>
      </c>
      <c r="AD39" s="96" t="str">
        <f>IF($A39="","",IF(VLOOKUP(csv!$AJ39,範囲CSV,28,FALSE)="","",VLOOKUP(csv!$AJ39,範囲CSV,28,FALSE)))</f>
        <v/>
      </c>
      <c r="AE39" s="96" t="str">
        <f>IF($A39="","",IF(VLOOKUP(csv!$AJ39,範囲CSV,29,FALSE)="","",VLOOKUP(csv!$AJ39,範囲CSV,29,FALSE)))</f>
        <v/>
      </c>
      <c r="AF39" s="96" t="str">
        <f>IF($A39="","",IF(VLOOKUP(csv!$AJ39,範囲CSV,30,FALSE)="","",VLOOKUP(csv!$AJ39,範囲CSV,30,FALSE)))</f>
        <v/>
      </c>
      <c r="AG39" s="96" t="str">
        <f>IF($A39="","",IF(VLOOKUP(csv!$AJ39,範囲CSV,31,FALSE)="","",VLOOKUP(csv!$AJ39,範囲CSV,31,FALSE)))</f>
        <v/>
      </c>
      <c r="AH39" s="96" t="str">
        <f>IF($A39="","",IF(VLOOKUP(csv!$AJ39,範囲CSV,32,FALSE)="","",VLOOKUP(csv!$AJ39,範囲CSV,32,FALSE)))</f>
        <v/>
      </c>
      <c r="AI39" s="96" t="str">
        <f>IF($A39="","",IF(VLOOKUP(csv!$AJ39,範囲CSV,33,FALSE)="","",VLOOKUP(csv!$AJ39,範囲CSV,33,FALSE)))</f>
        <v/>
      </c>
      <c r="AJ39" s="96" t="str">
        <f>IF($A39="","",IF(VLOOKUP(csv!$AJ39,範囲CSV,34,FALSE)="","",VLOOKUP(csv!$AJ39,範囲CSV,34,FALSE)))</f>
        <v/>
      </c>
      <c r="AK39" s="96"/>
    </row>
    <row r="40" spans="1:37">
      <c r="A40" s="96" t="str">
        <f>IF(csv!AJ40&lt;=csv!A$401,csv!AO40,"")</f>
        <v/>
      </c>
      <c r="B40" s="96" t="str">
        <f>IF($A40="","",IF(VLOOKUP(csv!A40,範囲CSV,2,FALSE)="","",VLOOKUP(csv!A40,範囲CSV,2,FALSE)))</f>
        <v/>
      </c>
      <c r="C40" s="96" t="str">
        <f>IF($A40="","",IF(VLOOKUP(csv!$AJ40,範囲CSV,3,FALSE)="","",VLOOKUP(csv!$AJ40,範囲CSV,3,FALSE)))</f>
        <v/>
      </c>
      <c r="D40" s="96" t="str">
        <f>IF($A40="","",IF(VLOOKUP(csv!$AJ40,範囲CSV,4,FALSE)="","",VLOOKUP(csv!$AJ40,範囲CSV,4,FALSE)))</f>
        <v/>
      </c>
      <c r="E40" s="96" t="str">
        <f>IF($A40="","",IF(VLOOKUP(csv!$AJ40,範囲CSV,5,FALSE)="","",IF(VLOOKUP(csv!$AJ40,範囲CSV,5,FALSE)&gt;10000,"",VLOOKUP(csv!$AJ40,範囲CSV,5,FALSE))))</f>
        <v/>
      </c>
      <c r="F40" s="96" t="str">
        <f>IF($A40="","",IF(VLOOKUP(csv!$AJ40,範囲CSV,6,FALSE)="","",VLOOKUP(csv!$AJ40,範囲CSV,6,FALSE)))</f>
        <v/>
      </c>
      <c r="G40" s="96" t="str">
        <f>IF(A40="","",IF(VLOOKUP(csv!$AJ40,範囲CSV,7,FALSE)="","",VLOOKUP(csv!$AJ40,範囲CSV,7,FALSE)))</f>
        <v/>
      </c>
      <c r="H40" s="96" t="str">
        <f>IF($A40="","",IF(VLOOKUP(csv!$AJ40,範囲CSV,8,FALSE)="","",VLOOKUP(csv!$AJ40,範囲CSV,8,FALSE)))</f>
        <v/>
      </c>
      <c r="I40" s="96"/>
      <c r="J40" s="96"/>
      <c r="K40" s="96" t="str">
        <f>IF(A40="","",IF(VLOOKUP(csv!$AJ40,範囲CSV,9,FALSE)="","",VLOOKUP(csv!$AJ40,範囲CSV,9,FALSE)))</f>
        <v/>
      </c>
      <c r="L40" s="96" t="str">
        <f>IF($A40="","",IF(VLOOKUP(csv!$AJ40,範囲CSV,10,FALSE)="","",VLOOKUP(csv!$AJ40,範囲CSV,10,FALSE)))</f>
        <v/>
      </c>
      <c r="M40" s="96" t="str">
        <f t="shared" si="0"/>
        <v/>
      </c>
      <c r="N40" s="96" t="str">
        <f t="shared" si="1"/>
        <v/>
      </c>
      <c r="O40" s="96" t="str">
        <f>IF($A40="","",IF(VLOOKUP(csv!$AJ40,範囲CSV,13,FALSE)="","",VLOOKUP(csv!$AJ40,範囲CSV,13,FALSE)))</f>
        <v/>
      </c>
      <c r="P40" s="96" t="str">
        <f>IF($A40="","",IF(VLOOKUP(csv!$AJ40,範囲CSV,14,FALSE)="","",VLOOKUP(csv!$AJ40,範囲CSV,14,FALSE)))</f>
        <v/>
      </c>
      <c r="Q40" s="96" t="str">
        <f>IF($A40="","",IF(VLOOKUP(csv!$AJ40,範囲CSV,15,FALSE)="","",VLOOKUP(csv!$AJ40,範囲CSV,15,FALSE)))</f>
        <v/>
      </c>
      <c r="R40" s="96" t="str">
        <f>IF($A40="","",IF(VLOOKUP(csv!$AJ40,範囲CSV,16,FALSE)="","",VLOOKUP(csv!$AJ40,範囲CSV,16,FALSE)))</f>
        <v/>
      </c>
      <c r="S40" s="96" t="str">
        <f>IF($A40="","",IF(VLOOKUP(csv!$AJ40,範囲CSV,17,FALSE)="","",VLOOKUP(csv!$AJ40,範囲CSV,17,FALSE)))</f>
        <v/>
      </c>
      <c r="T40" s="96" t="str">
        <f>IF($A40="","",IF(VLOOKUP(csv!$AJ40,範囲CSV,18,FALSE)="","",VLOOKUP(csv!$AJ40,範囲CSV,18,FALSE)))</f>
        <v/>
      </c>
      <c r="U40" s="96" t="str">
        <f>IF($A40="","",IF(VLOOKUP(csv!$AJ40,範囲CSV,19,FALSE)="","",VLOOKUP(csv!$AJ40,範囲CSV,19,FALSE)))</f>
        <v/>
      </c>
      <c r="V40" s="96" t="str">
        <f>IF($A40="","",IF(VLOOKUP(csv!$AJ40,範囲CSV,20,FALSE)="","",VLOOKUP(csv!$AJ40,範囲CSV,20,FALSE)))</f>
        <v/>
      </c>
      <c r="W40" s="96" t="str">
        <f>IF($A40="","",IF(VLOOKUP(csv!$AJ40,範囲CSV,21,FALSE)="","",VLOOKUP(csv!$AJ40,範囲CSV,21,FALSE)))</f>
        <v/>
      </c>
      <c r="X40" s="96" t="str">
        <f>IF($A40="","",IF(VLOOKUP(csv!$AJ40,範囲CSV,22,FALSE)="","",VLOOKUP(csv!$AJ40,範囲CSV,22,FALSE)))</f>
        <v/>
      </c>
      <c r="Y40" s="96" t="str">
        <f>IF($A40="","",IF(VLOOKUP(csv!$AJ40,範囲CSV,23,FALSE)="","",VLOOKUP(csv!$AJ40,範囲CSV,23,FALSE)))</f>
        <v/>
      </c>
      <c r="Z40" s="96" t="str">
        <f>IF($A40="","",IF(VLOOKUP(csv!$AJ40,範囲CSV,24,FALSE)="","",VLOOKUP(csv!$AJ40,範囲CSV,24,FALSE)))</f>
        <v/>
      </c>
      <c r="AA40" s="96" t="str">
        <f>IF($A40="","",IF(VLOOKUP(csv!$AJ40,範囲CSV,25,FALSE)="","",VLOOKUP(csv!$AJ40,範囲CSV,25,FALSE)))</f>
        <v/>
      </c>
      <c r="AB40" s="96" t="str">
        <f>IF($A40="","",IF(VLOOKUP(csv!$AJ40,範囲CSV,26,FALSE)="","",VLOOKUP(csv!$AJ40,範囲CSV,26,FALSE)))</f>
        <v/>
      </c>
      <c r="AC40" s="96" t="str">
        <f>IF($A40="","",IF(VLOOKUP(csv!$AJ40,範囲CSV,27,FALSE)="","",VLOOKUP(csv!$AJ40,範囲CSV,27,FALSE)))</f>
        <v/>
      </c>
      <c r="AD40" s="96" t="str">
        <f>IF($A40="","",IF(VLOOKUP(csv!$AJ40,範囲CSV,28,FALSE)="","",VLOOKUP(csv!$AJ40,範囲CSV,28,FALSE)))</f>
        <v/>
      </c>
      <c r="AE40" s="96" t="str">
        <f>IF($A40="","",IF(VLOOKUP(csv!$AJ40,範囲CSV,29,FALSE)="","",VLOOKUP(csv!$AJ40,範囲CSV,29,FALSE)))</f>
        <v/>
      </c>
      <c r="AF40" s="96" t="str">
        <f>IF($A40="","",IF(VLOOKUP(csv!$AJ40,範囲CSV,30,FALSE)="","",VLOOKUP(csv!$AJ40,範囲CSV,30,FALSE)))</f>
        <v/>
      </c>
      <c r="AG40" s="96" t="str">
        <f>IF($A40="","",IF(VLOOKUP(csv!$AJ40,範囲CSV,31,FALSE)="","",VLOOKUP(csv!$AJ40,範囲CSV,31,FALSE)))</f>
        <v/>
      </c>
      <c r="AH40" s="96" t="str">
        <f>IF($A40="","",IF(VLOOKUP(csv!$AJ40,範囲CSV,32,FALSE)="","",VLOOKUP(csv!$AJ40,範囲CSV,32,FALSE)))</f>
        <v/>
      </c>
      <c r="AI40" s="96" t="str">
        <f>IF($A40="","",IF(VLOOKUP(csv!$AJ40,範囲CSV,33,FALSE)="","",VLOOKUP(csv!$AJ40,範囲CSV,33,FALSE)))</f>
        <v/>
      </c>
      <c r="AJ40" s="96" t="str">
        <f>IF($A40="","",IF(VLOOKUP(csv!$AJ40,範囲CSV,34,FALSE)="","",VLOOKUP(csv!$AJ40,範囲CSV,34,FALSE)))</f>
        <v/>
      </c>
      <c r="AK40" s="96"/>
    </row>
    <row r="41" spans="1:37">
      <c r="A41" s="96" t="str">
        <f>IF(csv!AJ41&lt;=csv!A$401,csv!AO41,"")</f>
        <v/>
      </c>
      <c r="B41" s="96" t="str">
        <f>IF($A41="","",IF(VLOOKUP(csv!A41,範囲CSV,2,FALSE)="","",VLOOKUP(csv!A41,範囲CSV,2,FALSE)))</f>
        <v/>
      </c>
      <c r="C41" s="96" t="str">
        <f>IF($A41="","",IF(VLOOKUP(csv!$AJ41,範囲CSV,3,FALSE)="","",VLOOKUP(csv!$AJ41,範囲CSV,3,FALSE)))</f>
        <v/>
      </c>
      <c r="D41" s="96" t="str">
        <f>IF($A41="","",IF(VLOOKUP(csv!$AJ41,範囲CSV,4,FALSE)="","",VLOOKUP(csv!$AJ41,範囲CSV,4,FALSE)))</f>
        <v/>
      </c>
      <c r="E41" s="96" t="str">
        <f>IF($A41="","",IF(VLOOKUP(csv!$AJ41,範囲CSV,5,FALSE)="","",IF(VLOOKUP(csv!$AJ41,範囲CSV,5,FALSE)&gt;10000,"",VLOOKUP(csv!$AJ41,範囲CSV,5,FALSE))))</f>
        <v/>
      </c>
      <c r="F41" s="96" t="str">
        <f>IF($A41="","",IF(VLOOKUP(csv!$AJ41,範囲CSV,6,FALSE)="","",VLOOKUP(csv!$AJ41,範囲CSV,6,FALSE)))</f>
        <v/>
      </c>
      <c r="G41" s="96" t="str">
        <f>IF(A41="","",IF(VLOOKUP(csv!$AJ41,範囲CSV,7,FALSE)="","",VLOOKUP(csv!$AJ41,範囲CSV,7,FALSE)))</f>
        <v/>
      </c>
      <c r="H41" s="96" t="str">
        <f>IF($A41="","",IF(VLOOKUP(csv!$AJ41,範囲CSV,8,FALSE)="","",VLOOKUP(csv!$AJ41,範囲CSV,8,FALSE)))</f>
        <v/>
      </c>
      <c r="I41" s="96"/>
      <c r="J41" s="96"/>
      <c r="K41" s="96" t="str">
        <f>IF(A41="","",IF(VLOOKUP(csv!$AJ41,範囲CSV,9,FALSE)="","",VLOOKUP(csv!$AJ41,範囲CSV,9,FALSE)))</f>
        <v/>
      </c>
      <c r="L41" s="96" t="str">
        <f>IF($A41="","",IF(VLOOKUP(csv!$AJ41,範囲CSV,10,FALSE)="","",VLOOKUP(csv!$AJ41,範囲CSV,10,FALSE)))</f>
        <v/>
      </c>
      <c r="M41" s="96" t="str">
        <f t="shared" si="0"/>
        <v/>
      </c>
      <c r="N41" s="96" t="str">
        <f t="shared" si="1"/>
        <v/>
      </c>
      <c r="O41" s="96" t="str">
        <f>IF($A41="","",IF(VLOOKUP(csv!$AJ41,範囲CSV,13,FALSE)="","",VLOOKUP(csv!$AJ41,範囲CSV,13,FALSE)))</f>
        <v/>
      </c>
      <c r="P41" s="96" t="str">
        <f>IF($A41="","",IF(VLOOKUP(csv!$AJ41,範囲CSV,14,FALSE)="","",VLOOKUP(csv!$AJ41,範囲CSV,14,FALSE)))</f>
        <v/>
      </c>
      <c r="Q41" s="96" t="str">
        <f>IF($A41="","",IF(VLOOKUP(csv!$AJ41,範囲CSV,15,FALSE)="","",VLOOKUP(csv!$AJ41,範囲CSV,15,FALSE)))</f>
        <v/>
      </c>
      <c r="R41" s="96" t="str">
        <f>IF($A41="","",IF(VLOOKUP(csv!$AJ41,範囲CSV,16,FALSE)="","",VLOOKUP(csv!$AJ41,範囲CSV,16,FALSE)))</f>
        <v/>
      </c>
      <c r="S41" s="96" t="str">
        <f>IF($A41="","",IF(VLOOKUP(csv!$AJ41,範囲CSV,17,FALSE)="","",VLOOKUP(csv!$AJ41,範囲CSV,17,FALSE)))</f>
        <v/>
      </c>
      <c r="T41" s="96" t="str">
        <f>IF($A41="","",IF(VLOOKUP(csv!$AJ41,範囲CSV,18,FALSE)="","",VLOOKUP(csv!$AJ41,範囲CSV,18,FALSE)))</f>
        <v/>
      </c>
      <c r="U41" s="96" t="str">
        <f>IF($A41="","",IF(VLOOKUP(csv!$AJ41,範囲CSV,19,FALSE)="","",VLOOKUP(csv!$AJ41,範囲CSV,19,FALSE)))</f>
        <v/>
      </c>
      <c r="V41" s="96" t="str">
        <f>IF($A41="","",IF(VLOOKUP(csv!$AJ41,範囲CSV,20,FALSE)="","",VLOOKUP(csv!$AJ41,範囲CSV,20,FALSE)))</f>
        <v/>
      </c>
      <c r="W41" s="96" t="str">
        <f>IF($A41="","",IF(VLOOKUP(csv!$AJ41,範囲CSV,21,FALSE)="","",VLOOKUP(csv!$AJ41,範囲CSV,21,FALSE)))</f>
        <v/>
      </c>
      <c r="X41" s="96" t="str">
        <f>IF($A41="","",IF(VLOOKUP(csv!$AJ41,範囲CSV,22,FALSE)="","",VLOOKUP(csv!$AJ41,範囲CSV,22,FALSE)))</f>
        <v/>
      </c>
      <c r="Y41" s="96" t="str">
        <f>IF($A41="","",IF(VLOOKUP(csv!$AJ41,範囲CSV,23,FALSE)="","",VLOOKUP(csv!$AJ41,範囲CSV,23,FALSE)))</f>
        <v/>
      </c>
      <c r="Z41" s="96" t="str">
        <f>IF($A41="","",IF(VLOOKUP(csv!$AJ41,範囲CSV,24,FALSE)="","",VLOOKUP(csv!$AJ41,範囲CSV,24,FALSE)))</f>
        <v/>
      </c>
      <c r="AA41" s="96" t="str">
        <f>IF($A41="","",IF(VLOOKUP(csv!$AJ41,範囲CSV,25,FALSE)="","",VLOOKUP(csv!$AJ41,範囲CSV,25,FALSE)))</f>
        <v/>
      </c>
      <c r="AB41" s="96" t="str">
        <f>IF($A41="","",IF(VLOOKUP(csv!$AJ41,範囲CSV,26,FALSE)="","",VLOOKUP(csv!$AJ41,範囲CSV,26,FALSE)))</f>
        <v/>
      </c>
      <c r="AC41" s="96" t="str">
        <f>IF($A41="","",IF(VLOOKUP(csv!$AJ41,範囲CSV,27,FALSE)="","",VLOOKUP(csv!$AJ41,範囲CSV,27,FALSE)))</f>
        <v/>
      </c>
      <c r="AD41" s="96" t="str">
        <f>IF($A41="","",IF(VLOOKUP(csv!$AJ41,範囲CSV,28,FALSE)="","",VLOOKUP(csv!$AJ41,範囲CSV,28,FALSE)))</f>
        <v/>
      </c>
      <c r="AE41" s="96" t="str">
        <f>IF($A41="","",IF(VLOOKUP(csv!$AJ41,範囲CSV,29,FALSE)="","",VLOOKUP(csv!$AJ41,範囲CSV,29,FALSE)))</f>
        <v/>
      </c>
      <c r="AF41" s="96" t="str">
        <f>IF($A41="","",IF(VLOOKUP(csv!$AJ41,範囲CSV,30,FALSE)="","",VLOOKUP(csv!$AJ41,範囲CSV,30,FALSE)))</f>
        <v/>
      </c>
      <c r="AG41" s="96" t="str">
        <f>IF($A41="","",IF(VLOOKUP(csv!$AJ41,範囲CSV,31,FALSE)="","",VLOOKUP(csv!$AJ41,範囲CSV,31,FALSE)))</f>
        <v/>
      </c>
      <c r="AH41" s="96" t="str">
        <f>IF($A41="","",IF(VLOOKUP(csv!$AJ41,範囲CSV,32,FALSE)="","",VLOOKUP(csv!$AJ41,範囲CSV,32,FALSE)))</f>
        <v/>
      </c>
      <c r="AI41" s="96" t="str">
        <f>IF($A41="","",IF(VLOOKUP(csv!$AJ41,範囲CSV,33,FALSE)="","",VLOOKUP(csv!$AJ41,範囲CSV,33,FALSE)))</f>
        <v/>
      </c>
      <c r="AJ41" s="96" t="str">
        <f>IF($A41="","",IF(VLOOKUP(csv!$AJ41,範囲CSV,34,FALSE)="","",VLOOKUP(csv!$AJ41,範囲CSV,34,FALSE)))</f>
        <v/>
      </c>
      <c r="AK41" s="96"/>
    </row>
    <row r="42" spans="1:37">
      <c r="A42" s="96" t="str">
        <f>IF(csv!AJ42&lt;=csv!A$401,csv!AO42,"")</f>
        <v/>
      </c>
      <c r="B42" s="96" t="str">
        <f>IF($A42="","",IF(VLOOKUP(csv!A42,範囲CSV,2,FALSE)="","",VLOOKUP(csv!A42,範囲CSV,2,FALSE)))</f>
        <v/>
      </c>
      <c r="C42" s="96" t="str">
        <f>IF($A42="","",IF(VLOOKUP(csv!$AJ42,範囲CSV,3,FALSE)="","",VLOOKUP(csv!$AJ42,範囲CSV,3,FALSE)))</f>
        <v/>
      </c>
      <c r="D42" s="96" t="str">
        <f>IF($A42="","",IF(VLOOKUP(csv!$AJ42,範囲CSV,4,FALSE)="","",VLOOKUP(csv!$AJ42,範囲CSV,4,FALSE)))</f>
        <v/>
      </c>
      <c r="E42" s="96" t="str">
        <f>IF($A42="","",IF(VLOOKUP(csv!$AJ42,範囲CSV,5,FALSE)="","",IF(VLOOKUP(csv!$AJ42,範囲CSV,5,FALSE)&gt;10000,"",VLOOKUP(csv!$AJ42,範囲CSV,5,FALSE))))</f>
        <v/>
      </c>
      <c r="F42" s="96" t="str">
        <f>IF($A42="","",IF(VLOOKUP(csv!$AJ42,範囲CSV,6,FALSE)="","",VLOOKUP(csv!$AJ42,範囲CSV,6,FALSE)))</f>
        <v/>
      </c>
      <c r="G42" s="96" t="str">
        <f>IF(A42="","",IF(VLOOKUP(csv!$AJ42,範囲CSV,7,FALSE)="","",VLOOKUP(csv!$AJ42,範囲CSV,7,FALSE)))</f>
        <v/>
      </c>
      <c r="H42" s="96" t="str">
        <f>IF($A42="","",IF(VLOOKUP(csv!$AJ42,範囲CSV,8,FALSE)="","",VLOOKUP(csv!$AJ42,範囲CSV,8,FALSE)))</f>
        <v/>
      </c>
      <c r="I42" s="96"/>
      <c r="J42" s="96"/>
      <c r="K42" s="96" t="str">
        <f>IF(A42="","",IF(VLOOKUP(csv!$AJ42,範囲CSV,9,FALSE)="","",VLOOKUP(csv!$AJ42,範囲CSV,9,FALSE)))</f>
        <v/>
      </c>
      <c r="L42" s="96" t="str">
        <f>IF($A42="","",IF(VLOOKUP(csv!$AJ42,範囲CSV,10,FALSE)="","",VLOOKUP(csv!$AJ42,範囲CSV,10,FALSE)))</f>
        <v/>
      </c>
      <c r="M42" s="96" t="str">
        <f t="shared" si="0"/>
        <v/>
      </c>
      <c r="N42" s="96" t="str">
        <f t="shared" si="1"/>
        <v/>
      </c>
      <c r="O42" s="96" t="str">
        <f>IF($A42="","",IF(VLOOKUP(csv!$AJ42,範囲CSV,13,FALSE)="","",VLOOKUP(csv!$AJ42,範囲CSV,13,FALSE)))</f>
        <v/>
      </c>
      <c r="P42" s="96" t="str">
        <f>IF($A42="","",IF(VLOOKUP(csv!$AJ42,範囲CSV,14,FALSE)="","",VLOOKUP(csv!$AJ42,範囲CSV,14,FALSE)))</f>
        <v/>
      </c>
      <c r="Q42" s="96" t="str">
        <f>IF($A42="","",IF(VLOOKUP(csv!$AJ42,範囲CSV,15,FALSE)="","",VLOOKUP(csv!$AJ42,範囲CSV,15,FALSE)))</f>
        <v/>
      </c>
      <c r="R42" s="96" t="str">
        <f>IF($A42="","",IF(VLOOKUP(csv!$AJ42,範囲CSV,16,FALSE)="","",VLOOKUP(csv!$AJ42,範囲CSV,16,FALSE)))</f>
        <v/>
      </c>
      <c r="S42" s="96" t="str">
        <f>IF($A42="","",IF(VLOOKUP(csv!$AJ42,範囲CSV,17,FALSE)="","",VLOOKUP(csv!$AJ42,範囲CSV,17,FALSE)))</f>
        <v/>
      </c>
      <c r="T42" s="96" t="str">
        <f>IF($A42="","",IF(VLOOKUP(csv!$AJ42,範囲CSV,18,FALSE)="","",VLOOKUP(csv!$AJ42,範囲CSV,18,FALSE)))</f>
        <v/>
      </c>
      <c r="U42" s="96" t="str">
        <f>IF($A42="","",IF(VLOOKUP(csv!$AJ42,範囲CSV,19,FALSE)="","",VLOOKUP(csv!$AJ42,範囲CSV,19,FALSE)))</f>
        <v/>
      </c>
      <c r="V42" s="96" t="str">
        <f>IF($A42="","",IF(VLOOKUP(csv!$AJ42,範囲CSV,20,FALSE)="","",VLOOKUP(csv!$AJ42,範囲CSV,20,FALSE)))</f>
        <v/>
      </c>
      <c r="W42" s="96" t="str">
        <f>IF($A42="","",IF(VLOOKUP(csv!$AJ42,範囲CSV,21,FALSE)="","",VLOOKUP(csv!$AJ42,範囲CSV,21,FALSE)))</f>
        <v/>
      </c>
      <c r="X42" s="96" t="str">
        <f>IF($A42="","",IF(VLOOKUP(csv!$AJ42,範囲CSV,22,FALSE)="","",VLOOKUP(csv!$AJ42,範囲CSV,22,FALSE)))</f>
        <v/>
      </c>
      <c r="Y42" s="96" t="str">
        <f>IF($A42="","",IF(VLOOKUP(csv!$AJ42,範囲CSV,23,FALSE)="","",VLOOKUP(csv!$AJ42,範囲CSV,23,FALSE)))</f>
        <v/>
      </c>
      <c r="Z42" s="96" t="str">
        <f>IF($A42="","",IF(VLOOKUP(csv!$AJ42,範囲CSV,24,FALSE)="","",VLOOKUP(csv!$AJ42,範囲CSV,24,FALSE)))</f>
        <v/>
      </c>
      <c r="AA42" s="96" t="str">
        <f>IF($A42="","",IF(VLOOKUP(csv!$AJ42,範囲CSV,25,FALSE)="","",VLOOKUP(csv!$AJ42,範囲CSV,25,FALSE)))</f>
        <v/>
      </c>
      <c r="AB42" s="96" t="str">
        <f>IF($A42="","",IF(VLOOKUP(csv!$AJ42,範囲CSV,26,FALSE)="","",VLOOKUP(csv!$AJ42,範囲CSV,26,FALSE)))</f>
        <v/>
      </c>
      <c r="AC42" s="96" t="str">
        <f>IF($A42="","",IF(VLOOKUP(csv!$AJ42,範囲CSV,27,FALSE)="","",VLOOKUP(csv!$AJ42,範囲CSV,27,FALSE)))</f>
        <v/>
      </c>
      <c r="AD42" s="96" t="str">
        <f>IF($A42="","",IF(VLOOKUP(csv!$AJ42,範囲CSV,28,FALSE)="","",VLOOKUP(csv!$AJ42,範囲CSV,28,FALSE)))</f>
        <v/>
      </c>
      <c r="AE42" s="96" t="str">
        <f>IF($A42="","",IF(VLOOKUP(csv!$AJ42,範囲CSV,29,FALSE)="","",VLOOKUP(csv!$AJ42,範囲CSV,29,FALSE)))</f>
        <v/>
      </c>
      <c r="AF42" s="96" t="str">
        <f>IF($A42="","",IF(VLOOKUP(csv!$AJ42,範囲CSV,30,FALSE)="","",VLOOKUP(csv!$AJ42,範囲CSV,30,FALSE)))</f>
        <v/>
      </c>
      <c r="AG42" s="96" t="str">
        <f>IF($A42="","",IF(VLOOKUP(csv!$AJ42,範囲CSV,31,FALSE)="","",VLOOKUP(csv!$AJ42,範囲CSV,31,FALSE)))</f>
        <v/>
      </c>
      <c r="AH42" s="96" t="str">
        <f>IF($A42="","",IF(VLOOKUP(csv!$AJ42,範囲CSV,32,FALSE)="","",VLOOKUP(csv!$AJ42,範囲CSV,32,FALSE)))</f>
        <v/>
      </c>
      <c r="AI42" s="96" t="str">
        <f>IF($A42="","",IF(VLOOKUP(csv!$AJ42,範囲CSV,33,FALSE)="","",VLOOKUP(csv!$AJ42,範囲CSV,33,FALSE)))</f>
        <v/>
      </c>
      <c r="AJ42" s="96" t="str">
        <f>IF($A42="","",IF(VLOOKUP(csv!$AJ42,範囲CSV,34,FALSE)="","",VLOOKUP(csv!$AJ42,範囲CSV,34,FALSE)))</f>
        <v/>
      </c>
      <c r="AK42" s="96"/>
    </row>
    <row r="43" spans="1:37">
      <c r="A43" s="96" t="str">
        <f>IF(csv!AJ43&lt;=csv!A$401,csv!AO43,"")</f>
        <v/>
      </c>
      <c r="B43" s="96" t="str">
        <f>IF($A43="","",IF(VLOOKUP(csv!A43,範囲CSV,2,FALSE)="","",VLOOKUP(csv!A43,範囲CSV,2,FALSE)))</f>
        <v/>
      </c>
      <c r="C43" s="96" t="str">
        <f>IF($A43="","",IF(VLOOKUP(csv!$AJ43,範囲CSV,3,FALSE)="","",VLOOKUP(csv!$AJ43,範囲CSV,3,FALSE)))</f>
        <v/>
      </c>
      <c r="D43" s="96" t="str">
        <f>IF($A43="","",IF(VLOOKUP(csv!$AJ43,範囲CSV,4,FALSE)="","",VLOOKUP(csv!$AJ43,範囲CSV,4,FALSE)))</f>
        <v/>
      </c>
      <c r="E43" s="96" t="str">
        <f>IF($A43="","",IF(VLOOKUP(csv!$AJ43,範囲CSV,5,FALSE)="","",IF(VLOOKUP(csv!$AJ43,範囲CSV,5,FALSE)&gt;10000,"",VLOOKUP(csv!$AJ43,範囲CSV,5,FALSE))))</f>
        <v/>
      </c>
      <c r="F43" s="96" t="str">
        <f>IF($A43="","",IF(VLOOKUP(csv!$AJ43,範囲CSV,6,FALSE)="","",VLOOKUP(csv!$AJ43,範囲CSV,6,FALSE)))</f>
        <v/>
      </c>
      <c r="G43" s="96" t="str">
        <f>IF(A43="","",IF(VLOOKUP(csv!$AJ43,範囲CSV,7,FALSE)="","",VLOOKUP(csv!$AJ43,範囲CSV,7,FALSE)))</f>
        <v/>
      </c>
      <c r="H43" s="96" t="str">
        <f>IF($A43="","",IF(VLOOKUP(csv!$AJ43,範囲CSV,8,FALSE)="","",VLOOKUP(csv!$AJ43,範囲CSV,8,FALSE)))</f>
        <v/>
      </c>
      <c r="I43" s="96"/>
      <c r="J43" s="96"/>
      <c r="K43" s="96" t="str">
        <f>IF(A43="","",IF(VLOOKUP(csv!$AJ43,範囲CSV,9,FALSE)="","",VLOOKUP(csv!$AJ43,範囲CSV,9,FALSE)))</f>
        <v/>
      </c>
      <c r="L43" s="96" t="str">
        <f>IF($A43="","",IF(VLOOKUP(csv!$AJ43,範囲CSV,10,FALSE)="","",VLOOKUP(csv!$AJ43,範囲CSV,10,FALSE)))</f>
        <v/>
      </c>
      <c r="M43" s="96" t="str">
        <f t="shared" si="0"/>
        <v/>
      </c>
      <c r="N43" s="96" t="str">
        <f t="shared" si="1"/>
        <v/>
      </c>
      <c r="O43" s="96" t="str">
        <f>IF($A43="","",IF(VLOOKUP(csv!$AJ43,範囲CSV,13,FALSE)="","",VLOOKUP(csv!$AJ43,範囲CSV,13,FALSE)))</f>
        <v/>
      </c>
      <c r="P43" s="96" t="str">
        <f>IF($A43="","",IF(VLOOKUP(csv!$AJ43,範囲CSV,14,FALSE)="","",VLOOKUP(csv!$AJ43,範囲CSV,14,FALSE)))</f>
        <v/>
      </c>
      <c r="Q43" s="96" t="str">
        <f>IF($A43="","",IF(VLOOKUP(csv!$AJ43,範囲CSV,15,FALSE)="","",VLOOKUP(csv!$AJ43,範囲CSV,15,FALSE)))</f>
        <v/>
      </c>
      <c r="R43" s="96" t="str">
        <f>IF($A43="","",IF(VLOOKUP(csv!$AJ43,範囲CSV,16,FALSE)="","",VLOOKUP(csv!$AJ43,範囲CSV,16,FALSE)))</f>
        <v/>
      </c>
      <c r="S43" s="96" t="str">
        <f>IF($A43="","",IF(VLOOKUP(csv!$AJ43,範囲CSV,17,FALSE)="","",VLOOKUP(csv!$AJ43,範囲CSV,17,FALSE)))</f>
        <v/>
      </c>
      <c r="T43" s="96" t="str">
        <f>IF($A43="","",IF(VLOOKUP(csv!$AJ43,範囲CSV,18,FALSE)="","",VLOOKUP(csv!$AJ43,範囲CSV,18,FALSE)))</f>
        <v/>
      </c>
      <c r="U43" s="96" t="str">
        <f>IF($A43="","",IF(VLOOKUP(csv!$AJ43,範囲CSV,19,FALSE)="","",VLOOKUP(csv!$AJ43,範囲CSV,19,FALSE)))</f>
        <v/>
      </c>
      <c r="V43" s="96" t="str">
        <f>IF($A43="","",IF(VLOOKUP(csv!$AJ43,範囲CSV,20,FALSE)="","",VLOOKUP(csv!$AJ43,範囲CSV,20,FALSE)))</f>
        <v/>
      </c>
      <c r="W43" s="96" t="str">
        <f>IF($A43="","",IF(VLOOKUP(csv!$AJ43,範囲CSV,21,FALSE)="","",VLOOKUP(csv!$AJ43,範囲CSV,21,FALSE)))</f>
        <v/>
      </c>
      <c r="X43" s="96" t="str">
        <f>IF($A43="","",IF(VLOOKUP(csv!$AJ43,範囲CSV,22,FALSE)="","",VLOOKUP(csv!$AJ43,範囲CSV,22,FALSE)))</f>
        <v/>
      </c>
      <c r="Y43" s="96" t="str">
        <f>IF($A43="","",IF(VLOOKUP(csv!$AJ43,範囲CSV,23,FALSE)="","",VLOOKUP(csv!$AJ43,範囲CSV,23,FALSE)))</f>
        <v/>
      </c>
      <c r="Z43" s="96" t="str">
        <f>IF($A43="","",IF(VLOOKUP(csv!$AJ43,範囲CSV,24,FALSE)="","",VLOOKUP(csv!$AJ43,範囲CSV,24,FALSE)))</f>
        <v/>
      </c>
      <c r="AA43" s="96" t="str">
        <f>IF($A43="","",IF(VLOOKUP(csv!$AJ43,範囲CSV,25,FALSE)="","",VLOOKUP(csv!$AJ43,範囲CSV,25,FALSE)))</f>
        <v/>
      </c>
      <c r="AB43" s="96" t="str">
        <f>IF($A43="","",IF(VLOOKUP(csv!$AJ43,範囲CSV,26,FALSE)="","",VLOOKUP(csv!$AJ43,範囲CSV,26,FALSE)))</f>
        <v/>
      </c>
      <c r="AC43" s="96" t="str">
        <f>IF($A43="","",IF(VLOOKUP(csv!$AJ43,範囲CSV,27,FALSE)="","",VLOOKUP(csv!$AJ43,範囲CSV,27,FALSE)))</f>
        <v/>
      </c>
      <c r="AD43" s="96" t="str">
        <f>IF($A43="","",IF(VLOOKUP(csv!$AJ43,範囲CSV,28,FALSE)="","",VLOOKUP(csv!$AJ43,範囲CSV,28,FALSE)))</f>
        <v/>
      </c>
      <c r="AE43" s="96" t="str">
        <f>IF($A43="","",IF(VLOOKUP(csv!$AJ43,範囲CSV,29,FALSE)="","",VLOOKUP(csv!$AJ43,範囲CSV,29,FALSE)))</f>
        <v/>
      </c>
      <c r="AF43" s="96" t="str">
        <f>IF($A43="","",IF(VLOOKUP(csv!$AJ43,範囲CSV,30,FALSE)="","",VLOOKUP(csv!$AJ43,範囲CSV,30,FALSE)))</f>
        <v/>
      </c>
      <c r="AG43" s="96" t="str">
        <f>IF($A43="","",IF(VLOOKUP(csv!$AJ43,範囲CSV,31,FALSE)="","",VLOOKUP(csv!$AJ43,範囲CSV,31,FALSE)))</f>
        <v/>
      </c>
      <c r="AH43" s="96" t="str">
        <f>IF($A43="","",IF(VLOOKUP(csv!$AJ43,範囲CSV,32,FALSE)="","",VLOOKUP(csv!$AJ43,範囲CSV,32,FALSE)))</f>
        <v/>
      </c>
      <c r="AI43" s="96" t="str">
        <f>IF($A43="","",IF(VLOOKUP(csv!$AJ43,範囲CSV,33,FALSE)="","",VLOOKUP(csv!$AJ43,範囲CSV,33,FALSE)))</f>
        <v/>
      </c>
      <c r="AJ43" s="96" t="str">
        <f>IF($A43="","",IF(VLOOKUP(csv!$AJ43,範囲CSV,34,FALSE)="","",VLOOKUP(csv!$AJ43,範囲CSV,34,FALSE)))</f>
        <v/>
      </c>
      <c r="AK43" s="96"/>
    </row>
    <row r="44" spans="1:37">
      <c r="A44" s="96" t="str">
        <f>IF(csv!AJ44&lt;=csv!A$401,csv!AO44,"")</f>
        <v/>
      </c>
      <c r="B44" s="96" t="str">
        <f>IF($A44="","",IF(VLOOKUP(csv!A44,範囲CSV,2,FALSE)="","",VLOOKUP(csv!A44,範囲CSV,2,FALSE)))</f>
        <v/>
      </c>
      <c r="C44" s="96" t="str">
        <f>IF($A44="","",IF(VLOOKUP(csv!$AJ44,範囲CSV,3,FALSE)="","",VLOOKUP(csv!$AJ44,範囲CSV,3,FALSE)))</f>
        <v/>
      </c>
      <c r="D44" s="96" t="str">
        <f>IF($A44="","",IF(VLOOKUP(csv!$AJ44,範囲CSV,4,FALSE)="","",VLOOKUP(csv!$AJ44,範囲CSV,4,FALSE)))</f>
        <v/>
      </c>
      <c r="E44" s="96" t="str">
        <f>IF($A44="","",IF(VLOOKUP(csv!$AJ44,範囲CSV,5,FALSE)="","",IF(VLOOKUP(csv!$AJ44,範囲CSV,5,FALSE)&gt;10000,"",VLOOKUP(csv!$AJ44,範囲CSV,5,FALSE))))</f>
        <v/>
      </c>
      <c r="F44" s="96" t="str">
        <f>IF($A44="","",IF(VLOOKUP(csv!$AJ44,範囲CSV,6,FALSE)="","",VLOOKUP(csv!$AJ44,範囲CSV,6,FALSE)))</f>
        <v/>
      </c>
      <c r="G44" s="96" t="str">
        <f>IF(A44="","",IF(VLOOKUP(csv!$AJ44,範囲CSV,7,FALSE)="","",VLOOKUP(csv!$AJ44,範囲CSV,7,FALSE)))</f>
        <v/>
      </c>
      <c r="H44" s="96" t="str">
        <f>IF($A44="","",IF(VLOOKUP(csv!$AJ44,範囲CSV,8,FALSE)="","",VLOOKUP(csv!$AJ44,範囲CSV,8,FALSE)))</f>
        <v/>
      </c>
      <c r="I44" s="96"/>
      <c r="J44" s="96"/>
      <c r="K44" s="96" t="str">
        <f>IF(A44="","",IF(VLOOKUP(csv!$AJ44,範囲CSV,9,FALSE)="","",VLOOKUP(csv!$AJ44,範囲CSV,9,FALSE)))</f>
        <v/>
      </c>
      <c r="L44" s="96" t="str">
        <f>IF($A44="","",IF(VLOOKUP(csv!$AJ44,範囲CSV,10,FALSE)="","",VLOOKUP(csv!$AJ44,範囲CSV,10,FALSE)))</f>
        <v/>
      </c>
      <c r="M44" s="96" t="str">
        <f t="shared" si="0"/>
        <v/>
      </c>
      <c r="N44" s="96" t="str">
        <f t="shared" si="1"/>
        <v/>
      </c>
      <c r="O44" s="96" t="str">
        <f>IF($A44="","",IF(VLOOKUP(csv!$AJ44,範囲CSV,13,FALSE)="","",VLOOKUP(csv!$AJ44,範囲CSV,13,FALSE)))</f>
        <v/>
      </c>
      <c r="P44" s="96" t="str">
        <f>IF($A44="","",IF(VLOOKUP(csv!$AJ44,範囲CSV,14,FALSE)="","",VLOOKUP(csv!$AJ44,範囲CSV,14,FALSE)))</f>
        <v/>
      </c>
      <c r="Q44" s="96" t="str">
        <f>IF($A44="","",IF(VLOOKUP(csv!$AJ44,範囲CSV,15,FALSE)="","",VLOOKUP(csv!$AJ44,範囲CSV,15,FALSE)))</f>
        <v/>
      </c>
      <c r="R44" s="96" t="str">
        <f>IF($A44="","",IF(VLOOKUP(csv!$AJ44,範囲CSV,16,FALSE)="","",VLOOKUP(csv!$AJ44,範囲CSV,16,FALSE)))</f>
        <v/>
      </c>
      <c r="S44" s="96" t="str">
        <f>IF($A44="","",IF(VLOOKUP(csv!$AJ44,範囲CSV,17,FALSE)="","",VLOOKUP(csv!$AJ44,範囲CSV,17,FALSE)))</f>
        <v/>
      </c>
      <c r="T44" s="96" t="str">
        <f>IF($A44="","",IF(VLOOKUP(csv!$AJ44,範囲CSV,18,FALSE)="","",VLOOKUP(csv!$AJ44,範囲CSV,18,FALSE)))</f>
        <v/>
      </c>
      <c r="U44" s="96" t="str">
        <f>IF($A44="","",IF(VLOOKUP(csv!$AJ44,範囲CSV,19,FALSE)="","",VLOOKUP(csv!$AJ44,範囲CSV,19,FALSE)))</f>
        <v/>
      </c>
      <c r="V44" s="96" t="str">
        <f>IF($A44="","",IF(VLOOKUP(csv!$AJ44,範囲CSV,20,FALSE)="","",VLOOKUP(csv!$AJ44,範囲CSV,20,FALSE)))</f>
        <v/>
      </c>
      <c r="W44" s="96" t="str">
        <f>IF($A44="","",IF(VLOOKUP(csv!$AJ44,範囲CSV,21,FALSE)="","",VLOOKUP(csv!$AJ44,範囲CSV,21,FALSE)))</f>
        <v/>
      </c>
      <c r="X44" s="96" t="str">
        <f>IF($A44="","",IF(VLOOKUP(csv!$AJ44,範囲CSV,22,FALSE)="","",VLOOKUP(csv!$AJ44,範囲CSV,22,FALSE)))</f>
        <v/>
      </c>
      <c r="Y44" s="96" t="str">
        <f>IF($A44="","",IF(VLOOKUP(csv!$AJ44,範囲CSV,23,FALSE)="","",VLOOKUP(csv!$AJ44,範囲CSV,23,FALSE)))</f>
        <v/>
      </c>
      <c r="Z44" s="96" t="str">
        <f>IF($A44="","",IF(VLOOKUP(csv!$AJ44,範囲CSV,24,FALSE)="","",VLOOKUP(csv!$AJ44,範囲CSV,24,FALSE)))</f>
        <v/>
      </c>
      <c r="AA44" s="96" t="str">
        <f>IF($A44="","",IF(VLOOKUP(csv!$AJ44,範囲CSV,25,FALSE)="","",VLOOKUP(csv!$AJ44,範囲CSV,25,FALSE)))</f>
        <v/>
      </c>
      <c r="AB44" s="96" t="str">
        <f>IF($A44="","",IF(VLOOKUP(csv!$AJ44,範囲CSV,26,FALSE)="","",VLOOKUP(csv!$AJ44,範囲CSV,26,FALSE)))</f>
        <v/>
      </c>
      <c r="AC44" s="96" t="str">
        <f>IF($A44="","",IF(VLOOKUP(csv!$AJ44,範囲CSV,27,FALSE)="","",VLOOKUP(csv!$AJ44,範囲CSV,27,FALSE)))</f>
        <v/>
      </c>
      <c r="AD44" s="96" t="str">
        <f>IF($A44="","",IF(VLOOKUP(csv!$AJ44,範囲CSV,28,FALSE)="","",VLOOKUP(csv!$AJ44,範囲CSV,28,FALSE)))</f>
        <v/>
      </c>
      <c r="AE44" s="96" t="str">
        <f>IF($A44="","",IF(VLOOKUP(csv!$AJ44,範囲CSV,29,FALSE)="","",VLOOKUP(csv!$AJ44,範囲CSV,29,FALSE)))</f>
        <v/>
      </c>
      <c r="AF44" s="96" t="str">
        <f>IF($A44="","",IF(VLOOKUP(csv!$AJ44,範囲CSV,30,FALSE)="","",VLOOKUP(csv!$AJ44,範囲CSV,30,FALSE)))</f>
        <v/>
      </c>
      <c r="AG44" s="96" t="str">
        <f>IF($A44="","",IF(VLOOKUP(csv!$AJ44,範囲CSV,31,FALSE)="","",VLOOKUP(csv!$AJ44,範囲CSV,31,FALSE)))</f>
        <v/>
      </c>
      <c r="AH44" s="96" t="str">
        <f>IF($A44="","",IF(VLOOKUP(csv!$AJ44,範囲CSV,32,FALSE)="","",VLOOKUP(csv!$AJ44,範囲CSV,32,FALSE)))</f>
        <v/>
      </c>
      <c r="AI44" s="96" t="str">
        <f>IF($A44="","",IF(VLOOKUP(csv!$AJ44,範囲CSV,33,FALSE)="","",VLOOKUP(csv!$AJ44,範囲CSV,33,FALSE)))</f>
        <v/>
      </c>
      <c r="AJ44" s="96" t="str">
        <f>IF($A44="","",IF(VLOOKUP(csv!$AJ44,範囲CSV,34,FALSE)="","",VLOOKUP(csv!$AJ44,範囲CSV,34,FALSE)))</f>
        <v/>
      </c>
      <c r="AK44" s="96"/>
    </row>
    <row r="45" spans="1:37">
      <c r="A45" s="96" t="str">
        <f>IF(csv!AJ45&lt;=csv!A$401,csv!AO45,"")</f>
        <v/>
      </c>
      <c r="B45" s="96" t="str">
        <f>IF($A45="","",IF(VLOOKUP(csv!A45,範囲CSV,2,FALSE)="","",VLOOKUP(csv!A45,範囲CSV,2,FALSE)))</f>
        <v/>
      </c>
      <c r="C45" s="96" t="str">
        <f>IF($A45="","",IF(VLOOKUP(csv!$AJ45,範囲CSV,3,FALSE)="","",VLOOKUP(csv!$AJ45,範囲CSV,3,FALSE)))</f>
        <v/>
      </c>
      <c r="D45" s="96" t="str">
        <f>IF($A45="","",IF(VLOOKUP(csv!$AJ45,範囲CSV,4,FALSE)="","",VLOOKUP(csv!$AJ45,範囲CSV,4,FALSE)))</f>
        <v/>
      </c>
      <c r="E45" s="96" t="str">
        <f>IF($A45="","",IF(VLOOKUP(csv!$AJ45,範囲CSV,5,FALSE)="","",IF(VLOOKUP(csv!$AJ45,範囲CSV,5,FALSE)&gt;10000,"",VLOOKUP(csv!$AJ45,範囲CSV,5,FALSE))))</f>
        <v/>
      </c>
      <c r="F45" s="96" t="str">
        <f>IF($A45="","",IF(VLOOKUP(csv!$AJ45,範囲CSV,6,FALSE)="","",VLOOKUP(csv!$AJ45,範囲CSV,6,FALSE)))</f>
        <v/>
      </c>
      <c r="G45" s="96" t="str">
        <f>IF(A45="","",IF(VLOOKUP(csv!$AJ45,範囲CSV,7,FALSE)="","",VLOOKUP(csv!$AJ45,範囲CSV,7,FALSE)))</f>
        <v/>
      </c>
      <c r="H45" s="96" t="str">
        <f>IF($A45="","",IF(VLOOKUP(csv!$AJ45,範囲CSV,8,FALSE)="","",VLOOKUP(csv!$AJ45,範囲CSV,8,FALSE)))</f>
        <v/>
      </c>
      <c r="I45" s="96"/>
      <c r="J45" s="96"/>
      <c r="K45" s="96" t="str">
        <f>IF(A45="","",IF(VLOOKUP(csv!$AJ45,範囲CSV,9,FALSE)="","",VLOOKUP(csv!$AJ45,範囲CSV,9,FALSE)))</f>
        <v/>
      </c>
      <c r="L45" s="96" t="str">
        <f>IF($A45="","",IF(VLOOKUP(csv!$AJ45,範囲CSV,10,FALSE)="","",VLOOKUP(csv!$AJ45,範囲CSV,10,FALSE)))</f>
        <v/>
      </c>
      <c r="M45" s="96" t="str">
        <f t="shared" si="0"/>
        <v/>
      </c>
      <c r="N45" s="96" t="str">
        <f t="shared" si="1"/>
        <v/>
      </c>
      <c r="O45" s="96" t="str">
        <f>IF($A45="","",IF(VLOOKUP(csv!$AJ45,範囲CSV,13,FALSE)="","",VLOOKUP(csv!$AJ45,範囲CSV,13,FALSE)))</f>
        <v/>
      </c>
      <c r="P45" s="96" t="str">
        <f>IF($A45="","",IF(VLOOKUP(csv!$AJ45,範囲CSV,14,FALSE)="","",VLOOKUP(csv!$AJ45,範囲CSV,14,FALSE)))</f>
        <v/>
      </c>
      <c r="Q45" s="96" t="str">
        <f>IF($A45="","",IF(VLOOKUP(csv!$AJ45,範囲CSV,15,FALSE)="","",VLOOKUP(csv!$AJ45,範囲CSV,15,FALSE)))</f>
        <v/>
      </c>
      <c r="R45" s="96" t="str">
        <f>IF($A45="","",IF(VLOOKUP(csv!$AJ45,範囲CSV,16,FALSE)="","",VLOOKUP(csv!$AJ45,範囲CSV,16,FALSE)))</f>
        <v/>
      </c>
      <c r="S45" s="96" t="str">
        <f>IF($A45="","",IF(VLOOKUP(csv!$AJ45,範囲CSV,17,FALSE)="","",VLOOKUP(csv!$AJ45,範囲CSV,17,FALSE)))</f>
        <v/>
      </c>
      <c r="T45" s="96" t="str">
        <f>IF($A45="","",IF(VLOOKUP(csv!$AJ45,範囲CSV,18,FALSE)="","",VLOOKUP(csv!$AJ45,範囲CSV,18,FALSE)))</f>
        <v/>
      </c>
      <c r="U45" s="96" t="str">
        <f>IF($A45="","",IF(VLOOKUP(csv!$AJ45,範囲CSV,19,FALSE)="","",VLOOKUP(csv!$AJ45,範囲CSV,19,FALSE)))</f>
        <v/>
      </c>
      <c r="V45" s="96" t="str">
        <f>IF($A45="","",IF(VLOOKUP(csv!$AJ45,範囲CSV,20,FALSE)="","",VLOOKUP(csv!$AJ45,範囲CSV,20,FALSE)))</f>
        <v/>
      </c>
      <c r="W45" s="96" t="str">
        <f>IF($A45="","",IF(VLOOKUP(csv!$AJ45,範囲CSV,21,FALSE)="","",VLOOKUP(csv!$AJ45,範囲CSV,21,FALSE)))</f>
        <v/>
      </c>
      <c r="X45" s="96" t="str">
        <f>IF($A45="","",IF(VLOOKUP(csv!$AJ45,範囲CSV,22,FALSE)="","",VLOOKUP(csv!$AJ45,範囲CSV,22,FALSE)))</f>
        <v/>
      </c>
      <c r="Y45" s="96" t="str">
        <f>IF($A45="","",IF(VLOOKUP(csv!$AJ45,範囲CSV,23,FALSE)="","",VLOOKUP(csv!$AJ45,範囲CSV,23,FALSE)))</f>
        <v/>
      </c>
      <c r="Z45" s="96" t="str">
        <f>IF($A45="","",IF(VLOOKUP(csv!$AJ45,範囲CSV,24,FALSE)="","",VLOOKUP(csv!$AJ45,範囲CSV,24,FALSE)))</f>
        <v/>
      </c>
      <c r="AA45" s="96" t="str">
        <f>IF($A45="","",IF(VLOOKUP(csv!$AJ45,範囲CSV,25,FALSE)="","",VLOOKUP(csv!$AJ45,範囲CSV,25,FALSE)))</f>
        <v/>
      </c>
      <c r="AB45" s="96" t="str">
        <f>IF($A45="","",IF(VLOOKUP(csv!$AJ45,範囲CSV,26,FALSE)="","",VLOOKUP(csv!$AJ45,範囲CSV,26,FALSE)))</f>
        <v/>
      </c>
      <c r="AC45" s="96" t="str">
        <f>IF($A45="","",IF(VLOOKUP(csv!$AJ45,範囲CSV,27,FALSE)="","",VLOOKUP(csv!$AJ45,範囲CSV,27,FALSE)))</f>
        <v/>
      </c>
      <c r="AD45" s="96" t="str">
        <f>IF($A45="","",IF(VLOOKUP(csv!$AJ45,範囲CSV,28,FALSE)="","",VLOOKUP(csv!$AJ45,範囲CSV,28,FALSE)))</f>
        <v/>
      </c>
      <c r="AE45" s="96" t="str">
        <f>IF($A45="","",IF(VLOOKUP(csv!$AJ45,範囲CSV,29,FALSE)="","",VLOOKUP(csv!$AJ45,範囲CSV,29,FALSE)))</f>
        <v/>
      </c>
      <c r="AF45" s="96" t="str">
        <f>IF($A45="","",IF(VLOOKUP(csv!$AJ45,範囲CSV,30,FALSE)="","",VLOOKUP(csv!$AJ45,範囲CSV,30,FALSE)))</f>
        <v/>
      </c>
      <c r="AG45" s="96" t="str">
        <f>IF($A45="","",IF(VLOOKUP(csv!$AJ45,範囲CSV,31,FALSE)="","",VLOOKUP(csv!$AJ45,範囲CSV,31,FALSE)))</f>
        <v/>
      </c>
      <c r="AH45" s="96" t="str">
        <f>IF($A45="","",IF(VLOOKUP(csv!$AJ45,範囲CSV,32,FALSE)="","",VLOOKUP(csv!$AJ45,範囲CSV,32,FALSE)))</f>
        <v/>
      </c>
      <c r="AI45" s="96" t="str">
        <f>IF($A45="","",IF(VLOOKUP(csv!$AJ45,範囲CSV,33,FALSE)="","",VLOOKUP(csv!$AJ45,範囲CSV,33,FALSE)))</f>
        <v/>
      </c>
      <c r="AJ45" s="96" t="str">
        <f>IF($A45="","",IF(VLOOKUP(csv!$AJ45,範囲CSV,34,FALSE)="","",VLOOKUP(csv!$AJ45,範囲CSV,34,FALSE)))</f>
        <v/>
      </c>
      <c r="AK45" s="96"/>
    </row>
    <row r="46" spans="1:37">
      <c r="A46" s="96" t="str">
        <f>IF(csv!AJ46&lt;=csv!A$401,csv!AO46,"")</f>
        <v/>
      </c>
      <c r="B46" s="96" t="str">
        <f>IF($A46="","",IF(VLOOKUP(csv!A46,範囲CSV,2,FALSE)="","",VLOOKUP(csv!A46,範囲CSV,2,FALSE)))</f>
        <v/>
      </c>
      <c r="C46" s="96" t="str">
        <f>IF($A46="","",IF(VLOOKUP(csv!$AJ46,範囲CSV,3,FALSE)="","",VLOOKUP(csv!$AJ46,範囲CSV,3,FALSE)))</f>
        <v/>
      </c>
      <c r="D46" s="96" t="str">
        <f>IF($A46="","",IF(VLOOKUP(csv!$AJ46,範囲CSV,4,FALSE)="","",VLOOKUP(csv!$AJ46,範囲CSV,4,FALSE)))</f>
        <v/>
      </c>
      <c r="E46" s="96" t="str">
        <f>IF($A46="","",IF(VLOOKUP(csv!$AJ46,範囲CSV,5,FALSE)="","",IF(VLOOKUP(csv!$AJ46,範囲CSV,5,FALSE)&gt;10000,"",VLOOKUP(csv!$AJ46,範囲CSV,5,FALSE))))</f>
        <v/>
      </c>
      <c r="F46" s="96" t="str">
        <f>IF($A46="","",IF(VLOOKUP(csv!$AJ46,範囲CSV,6,FALSE)="","",VLOOKUP(csv!$AJ46,範囲CSV,6,FALSE)))</f>
        <v/>
      </c>
      <c r="G46" s="96" t="str">
        <f>IF(A46="","",IF(VLOOKUP(csv!$AJ46,範囲CSV,7,FALSE)="","",VLOOKUP(csv!$AJ46,範囲CSV,7,FALSE)))</f>
        <v/>
      </c>
      <c r="H46" s="96" t="str">
        <f>IF($A46="","",IF(VLOOKUP(csv!$AJ46,範囲CSV,8,FALSE)="","",VLOOKUP(csv!$AJ46,範囲CSV,8,FALSE)))</f>
        <v/>
      </c>
      <c r="I46" s="96"/>
      <c r="J46" s="96"/>
      <c r="K46" s="96" t="str">
        <f>IF(A46="","",IF(VLOOKUP(csv!$AJ46,範囲CSV,9,FALSE)="","",VLOOKUP(csv!$AJ46,範囲CSV,9,FALSE)))</f>
        <v/>
      </c>
      <c r="L46" s="96" t="str">
        <f>IF($A46="","",IF(VLOOKUP(csv!$AJ46,範囲CSV,10,FALSE)="","",VLOOKUP(csv!$AJ46,範囲CSV,10,FALSE)))</f>
        <v/>
      </c>
      <c r="M46" s="96" t="str">
        <f t="shared" si="0"/>
        <v/>
      </c>
      <c r="N46" s="96" t="str">
        <f t="shared" si="1"/>
        <v/>
      </c>
      <c r="O46" s="96" t="str">
        <f>IF($A46="","",IF(VLOOKUP(csv!$AJ46,範囲CSV,13,FALSE)="","",VLOOKUP(csv!$AJ46,範囲CSV,13,FALSE)))</f>
        <v/>
      </c>
      <c r="P46" s="96" t="str">
        <f>IF($A46="","",IF(VLOOKUP(csv!$AJ46,範囲CSV,14,FALSE)="","",VLOOKUP(csv!$AJ46,範囲CSV,14,FALSE)))</f>
        <v/>
      </c>
      <c r="Q46" s="96" t="str">
        <f>IF($A46="","",IF(VLOOKUP(csv!$AJ46,範囲CSV,15,FALSE)="","",VLOOKUP(csv!$AJ46,範囲CSV,15,FALSE)))</f>
        <v/>
      </c>
      <c r="R46" s="96" t="str">
        <f>IF($A46="","",IF(VLOOKUP(csv!$AJ46,範囲CSV,16,FALSE)="","",VLOOKUP(csv!$AJ46,範囲CSV,16,FALSE)))</f>
        <v/>
      </c>
      <c r="S46" s="96" t="str">
        <f>IF($A46="","",IF(VLOOKUP(csv!$AJ46,範囲CSV,17,FALSE)="","",VLOOKUP(csv!$AJ46,範囲CSV,17,FALSE)))</f>
        <v/>
      </c>
      <c r="T46" s="96" t="str">
        <f>IF($A46="","",IF(VLOOKUP(csv!$AJ46,範囲CSV,18,FALSE)="","",VLOOKUP(csv!$AJ46,範囲CSV,18,FALSE)))</f>
        <v/>
      </c>
      <c r="U46" s="96" t="str">
        <f>IF($A46="","",IF(VLOOKUP(csv!$AJ46,範囲CSV,19,FALSE)="","",VLOOKUP(csv!$AJ46,範囲CSV,19,FALSE)))</f>
        <v/>
      </c>
      <c r="V46" s="96" t="str">
        <f>IF($A46="","",IF(VLOOKUP(csv!$AJ46,範囲CSV,20,FALSE)="","",VLOOKUP(csv!$AJ46,範囲CSV,20,FALSE)))</f>
        <v/>
      </c>
      <c r="W46" s="96" t="str">
        <f>IF($A46="","",IF(VLOOKUP(csv!$AJ46,範囲CSV,21,FALSE)="","",VLOOKUP(csv!$AJ46,範囲CSV,21,FALSE)))</f>
        <v/>
      </c>
      <c r="X46" s="96" t="str">
        <f>IF($A46="","",IF(VLOOKUP(csv!$AJ46,範囲CSV,22,FALSE)="","",VLOOKUP(csv!$AJ46,範囲CSV,22,FALSE)))</f>
        <v/>
      </c>
      <c r="Y46" s="96" t="str">
        <f>IF($A46="","",IF(VLOOKUP(csv!$AJ46,範囲CSV,23,FALSE)="","",VLOOKUP(csv!$AJ46,範囲CSV,23,FALSE)))</f>
        <v/>
      </c>
      <c r="Z46" s="96" t="str">
        <f>IF($A46="","",IF(VLOOKUP(csv!$AJ46,範囲CSV,24,FALSE)="","",VLOOKUP(csv!$AJ46,範囲CSV,24,FALSE)))</f>
        <v/>
      </c>
      <c r="AA46" s="96" t="str">
        <f>IF($A46="","",IF(VLOOKUP(csv!$AJ46,範囲CSV,25,FALSE)="","",VLOOKUP(csv!$AJ46,範囲CSV,25,FALSE)))</f>
        <v/>
      </c>
      <c r="AB46" s="96" t="str">
        <f>IF($A46="","",IF(VLOOKUP(csv!$AJ46,範囲CSV,26,FALSE)="","",VLOOKUP(csv!$AJ46,範囲CSV,26,FALSE)))</f>
        <v/>
      </c>
      <c r="AC46" s="96" t="str">
        <f>IF($A46="","",IF(VLOOKUP(csv!$AJ46,範囲CSV,27,FALSE)="","",VLOOKUP(csv!$AJ46,範囲CSV,27,FALSE)))</f>
        <v/>
      </c>
      <c r="AD46" s="96" t="str">
        <f>IF($A46="","",IF(VLOOKUP(csv!$AJ46,範囲CSV,28,FALSE)="","",VLOOKUP(csv!$AJ46,範囲CSV,28,FALSE)))</f>
        <v/>
      </c>
      <c r="AE46" s="96" t="str">
        <f>IF($A46="","",IF(VLOOKUP(csv!$AJ46,範囲CSV,29,FALSE)="","",VLOOKUP(csv!$AJ46,範囲CSV,29,FALSE)))</f>
        <v/>
      </c>
      <c r="AF46" s="96" t="str">
        <f>IF($A46="","",IF(VLOOKUP(csv!$AJ46,範囲CSV,30,FALSE)="","",VLOOKUP(csv!$AJ46,範囲CSV,30,FALSE)))</f>
        <v/>
      </c>
      <c r="AG46" s="96" t="str">
        <f>IF($A46="","",IF(VLOOKUP(csv!$AJ46,範囲CSV,31,FALSE)="","",VLOOKUP(csv!$AJ46,範囲CSV,31,FALSE)))</f>
        <v/>
      </c>
      <c r="AH46" s="96" t="str">
        <f>IF($A46="","",IF(VLOOKUP(csv!$AJ46,範囲CSV,32,FALSE)="","",VLOOKUP(csv!$AJ46,範囲CSV,32,FALSE)))</f>
        <v/>
      </c>
      <c r="AI46" s="96" t="str">
        <f>IF($A46="","",IF(VLOOKUP(csv!$AJ46,範囲CSV,33,FALSE)="","",VLOOKUP(csv!$AJ46,範囲CSV,33,FALSE)))</f>
        <v/>
      </c>
      <c r="AJ46" s="96" t="str">
        <f>IF($A46="","",IF(VLOOKUP(csv!$AJ46,範囲CSV,34,FALSE)="","",VLOOKUP(csv!$AJ46,範囲CSV,34,FALSE)))</f>
        <v/>
      </c>
      <c r="AK46" s="96"/>
    </row>
    <row r="47" spans="1:37">
      <c r="A47" s="96" t="str">
        <f>IF(csv!AJ47&lt;=csv!A$401,csv!AO47,"")</f>
        <v/>
      </c>
      <c r="B47" s="96" t="str">
        <f>IF($A47="","",IF(VLOOKUP(csv!A47,範囲CSV,2,FALSE)="","",VLOOKUP(csv!A47,範囲CSV,2,FALSE)))</f>
        <v/>
      </c>
      <c r="C47" s="96" t="str">
        <f>IF($A47="","",IF(VLOOKUP(csv!$AJ47,範囲CSV,3,FALSE)="","",VLOOKUP(csv!$AJ47,範囲CSV,3,FALSE)))</f>
        <v/>
      </c>
      <c r="D47" s="96" t="str">
        <f>IF($A47="","",IF(VLOOKUP(csv!$AJ47,範囲CSV,4,FALSE)="","",VLOOKUP(csv!$AJ47,範囲CSV,4,FALSE)))</f>
        <v/>
      </c>
      <c r="E47" s="96" t="str">
        <f>IF($A47="","",IF(VLOOKUP(csv!$AJ47,範囲CSV,5,FALSE)="","",IF(VLOOKUP(csv!$AJ47,範囲CSV,5,FALSE)&gt;10000,"",VLOOKUP(csv!$AJ47,範囲CSV,5,FALSE))))</f>
        <v/>
      </c>
      <c r="F47" s="96" t="str">
        <f>IF($A47="","",IF(VLOOKUP(csv!$AJ47,範囲CSV,6,FALSE)="","",VLOOKUP(csv!$AJ47,範囲CSV,6,FALSE)))</f>
        <v/>
      </c>
      <c r="G47" s="96" t="str">
        <f>IF(A47="","",IF(VLOOKUP(csv!$AJ47,範囲CSV,7,FALSE)="","",VLOOKUP(csv!$AJ47,範囲CSV,7,FALSE)))</f>
        <v/>
      </c>
      <c r="H47" s="96" t="str">
        <f>IF($A47="","",IF(VLOOKUP(csv!$AJ47,範囲CSV,8,FALSE)="","",VLOOKUP(csv!$AJ47,範囲CSV,8,FALSE)))</f>
        <v/>
      </c>
      <c r="I47" s="96"/>
      <c r="J47" s="96"/>
      <c r="K47" s="96" t="str">
        <f>IF(A47="","",IF(VLOOKUP(csv!$AJ47,範囲CSV,9,FALSE)="","",VLOOKUP(csv!$AJ47,範囲CSV,9,FALSE)))</f>
        <v/>
      </c>
      <c r="L47" s="96" t="str">
        <f>IF($A47="","",IF(VLOOKUP(csv!$AJ47,範囲CSV,10,FALSE)="","",VLOOKUP(csv!$AJ47,範囲CSV,10,FALSE)))</f>
        <v/>
      </c>
      <c r="M47" s="96" t="str">
        <f t="shared" si="0"/>
        <v/>
      </c>
      <c r="N47" s="96" t="str">
        <f t="shared" si="1"/>
        <v/>
      </c>
      <c r="O47" s="96" t="str">
        <f>IF($A47="","",IF(VLOOKUP(csv!$AJ47,範囲CSV,13,FALSE)="","",VLOOKUP(csv!$AJ47,範囲CSV,13,FALSE)))</f>
        <v/>
      </c>
      <c r="P47" s="96" t="str">
        <f>IF($A47="","",IF(VLOOKUP(csv!$AJ47,範囲CSV,14,FALSE)="","",VLOOKUP(csv!$AJ47,範囲CSV,14,FALSE)))</f>
        <v/>
      </c>
      <c r="Q47" s="96" t="str">
        <f>IF($A47="","",IF(VLOOKUP(csv!$AJ47,範囲CSV,15,FALSE)="","",VLOOKUP(csv!$AJ47,範囲CSV,15,FALSE)))</f>
        <v/>
      </c>
      <c r="R47" s="96" t="str">
        <f>IF($A47="","",IF(VLOOKUP(csv!$AJ47,範囲CSV,16,FALSE)="","",VLOOKUP(csv!$AJ47,範囲CSV,16,FALSE)))</f>
        <v/>
      </c>
      <c r="S47" s="96" t="str">
        <f>IF($A47="","",IF(VLOOKUP(csv!$AJ47,範囲CSV,17,FALSE)="","",VLOOKUP(csv!$AJ47,範囲CSV,17,FALSE)))</f>
        <v/>
      </c>
      <c r="T47" s="96" t="str">
        <f>IF($A47="","",IF(VLOOKUP(csv!$AJ47,範囲CSV,18,FALSE)="","",VLOOKUP(csv!$AJ47,範囲CSV,18,FALSE)))</f>
        <v/>
      </c>
      <c r="U47" s="96" t="str">
        <f>IF($A47="","",IF(VLOOKUP(csv!$AJ47,範囲CSV,19,FALSE)="","",VLOOKUP(csv!$AJ47,範囲CSV,19,FALSE)))</f>
        <v/>
      </c>
      <c r="V47" s="96" t="str">
        <f>IF($A47="","",IF(VLOOKUP(csv!$AJ47,範囲CSV,20,FALSE)="","",VLOOKUP(csv!$AJ47,範囲CSV,20,FALSE)))</f>
        <v/>
      </c>
      <c r="W47" s="96" t="str">
        <f>IF($A47="","",IF(VLOOKUP(csv!$AJ47,範囲CSV,21,FALSE)="","",VLOOKUP(csv!$AJ47,範囲CSV,21,FALSE)))</f>
        <v/>
      </c>
      <c r="X47" s="96" t="str">
        <f>IF($A47="","",IF(VLOOKUP(csv!$AJ47,範囲CSV,22,FALSE)="","",VLOOKUP(csv!$AJ47,範囲CSV,22,FALSE)))</f>
        <v/>
      </c>
      <c r="Y47" s="96" t="str">
        <f>IF($A47="","",IF(VLOOKUP(csv!$AJ47,範囲CSV,23,FALSE)="","",VLOOKUP(csv!$AJ47,範囲CSV,23,FALSE)))</f>
        <v/>
      </c>
      <c r="Z47" s="96" t="str">
        <f>IF($A47="","",IF(VLOOKUP(csv!$AJ47,範囲CSV,24,FALSE)="","",VLOOKUP(csv!$AJ47,範囲CSV,24,FALSE)))</f>
        <v/>
      </c>
      <c r="AA47" s="96" t="str">
        <f>IF($A47="","",IF(VLOOKUP(csv!$AJ47,範囲CSV,25,FALSE)="","",VLOOKUP(csv!$AJ47,範囲CSV,25,FALSE)))</f>
        <v/>
      </c>
      <c r="AB47" s="96" t="str">
        <f>IF($A47="","",IF(VLOOKUP(csv!$AJ47,範囲CSV,26,FALSE)="","",VLOOKUP(csv!$AJ47,範囲CSV,26,FALSE)))</f>
        <v/>
      </c>
      <c r="AC47" s="96" t="str">
        <f>IF($A47="","",IF(VLOOKUP(csv!$AJ47,範囲CSV,27,FALSE)="","",VLOOKUP(csv!$AJ47,範囲CSV,27,FALSE)))</f>
        <v/>
      </c>
      <c r="AD47" s="96" t="str">
        <f>IF($A47="","",IF(VLOOKUP(csv!$AJ47,範囲CSV,28,FALSE)="","",VLOOKUP(csv!$AJ47,範囲CSV,28,FALSE)))</f>
        <v/>
      </c>
      <c r="AE47" s="96" t="str">
        <f>IF($A47="","",IF(VLOOKUP(csv!$AJ47,範囲CSV,29,FALSE)="","",VLOOKUP(csv!$AJ47,範囲CSV,29,FALSE)))</f>
        <v/>
      </c>
      <c r="AF47" s="96" t="str">
        <f>IF($A47="","",IF(VLOOKUP(csv!$AJ47,範囲CSV,30,FALSE)="","",VLOOKUP(csv!$AJ47,範囲CSV,30,FALSE)))</f>
        <v/>
      </c>
      <c r="AG47" s="96" t="str">
        <f>IF($A47="","",IF(VLOOKUP(csv!$AJ47,範囲CSV,31,FALSE)="","",VLOOKUP(csv!$AJ47,範囲CSV,31,FALSE)))</f>
        <v/>
      </c>
      <c r="AH47" s="96" t="str">
        <f>IF($A47="","",IF(VLOOKUP(csv!$AJ47,範囲CSV,32,FALSE)="","",VLOOKUP(csv!$AJ47,範囲CSV,32,FALSE)))</f>
        <v/>
      </c>
      <c r="AI47" s="96" t="str">
        <f>IF($A47="","",IF(VLOOKUP(csv!$AJ47,範囲CSV,33,FALSE)="","",VLOOKUP(csv!$AJ47,範囲CSV,33,FALSE)))</f>
        <v/>
      </c>
      <c r="AJ47" s="96" t="str">
        <f>IF($A47="","",IF(VLOOKUP(csv!$AJ47,範囲CSV,34,FALSE)="","",VLOOKUP(csv!$AJ47,範囲CSV,34,FALSE)))</f>
        <v/>
      </c>
      <c r="AK47" s="96"/>
    </row>
    <row r="48" spans="1:37">
      <c r="A48" s="96" t="str">
        <f>IF(csv!AJ48&lt;=csv!A$401,csv!AO48,"")</f>
        <v/>
      </c>
      <c r="B48" s="96" t="str">
        <f>IF($A48="","",IF(VLOOKUP(csv!A48,範囲CSV,2,FALSE)="","",VLOOKUP(csv!A48,範囲CSV,2,FALSE)))</f>
        <v/>
      </c>
      <c r="C48" s="96" t="str">
        <f>IF($A48="","",IF(VLOOKUP(csv!$AJ48,範囲CSV,3,FALSE)="","",VLOOKUP(csv!$AJ48,範囲CSV,3,FALSE)))</f>
        <v/>
      </c>
      <c r="D48" s="96" t="str">
        <f>IF($A48="","",IF(VLOOKUP(csv!$AJ48,範囲CSV,4,FALSE)="","",VLOOKUP(csv!$AJ48,範囲CSV,4,FALSE)))</f>
        <v/>
      </c>
      <c r="E48" s="96" t="str">
        <f>IF($A48="","",IF(VLOOKUP(csv!$AJ48,範囲CSV,5,FALSE)="","",IF(VLOOKUP(csv!$AJ48,範囲CSV,5,FALSE)&gt;10000,"",VLOOKUP(csv!$AJ48,範囲CSV,5,FALSE))))</f>
        <v/>
      </c>
      <c r="F48" s="96" t="str">
        <f>IF($A48="","",IF(VLOOKUP(csv!$AJ48,範囲CSV,6,FALSE)="","",VLOOKUP(csv!$AJ48,範囲CSV,6,FALSE)))</f>
        <v/>
      </c>
      <c r="G48" s="96" t="str">
        <f>IF(A48="","",IF(VLOOKUP(csv!$AJ48,範囲CSV,7,FALSE)="","",VLOOKUP(csv!$AJ48,範囲CSV,7,FALSE)))</f>
        <v/>
      </c>
      <c r="H48" s="96" t="str">
        <f>IF($A48="","",IF(VLOOKUP(csv!$AJ48,範囲CSV,8,FALSE)="","",VLOOKUP(csv!$AJ48,範囲CSV,8,FALSE)))</f>
        <v/>
      </c>
      <c r="I48" s="96"/>
      <c r="J48" s="96"/>
      <c r="K48" s="96" t="str">
        <f>IF(A48="","",IF(VLOOKUP(csv!$AJ48,範囲CSV,9,FALSE)="","",VLOOKUP(csv!$AJ48,範囲CSV,9,FALSE)))</f>
        <v/>
      </c>
      <c r="L48" s="96" t="str">
        <f>IF($A48="","",IF(VLOOKUP(csv!$AJ48,範囲CSV,10,FALSE)="","",VLOOKUP(csv!$AJ48,範囲CSV,10,FALSE)))</f>
        <v/>
      </c>
      <c r="M48" s="96" t="str">
        <f t="shared" si="0"/>
        <v/>
      </c>
      <c r="N48" s="96" t="str">
        <f t="shared" si="1"/>
        <v/>
      </c>
      <c r="O48" s="96" t="str">
        <f>IF($A48="","",IF(VLOOKUP(csv!$AJ48,範囲CSV,13,FALSE)="","",VLOOKUP(csv!$AJ48,範囲CSV,13,FALSE)))</f>
        <v/>
      </c>
      <c r="P48" s="96" t="str">
        <f>IF($A48="","",IF(VLOOKUP(csv!$AJ48,範囲CSV,14,FALSE)="","",VLOOKUP(csv!$AJ48,範囲CSV,14,FALSE)))</f>
        <v/>
      </c>
      <c r="Q48" s="96" t="str">
        <f>IF($A48="","",IF(VLOOKUP(csv!$AJ48,範囲CSV,15,FALSE)="","",VLOOKUP(csv!$AJ48,範囲CSV,15,FALSE)))</f>
        <v/>
      </c>
      <c r="R48" s="96" t="str">
        <f>IF($A48="","",IF(VLOOKUP(csv!$AJ48,範囲CSV,16,FALSE)="","",VLOOKUP(csv!$AJ48,範囲CSV,16,FALSE)))</f>
        <v/>
      </c>
      <c r="S48" s="96" t="str">
        <f>IF($A48="","",IF(VLOOKUP(csv!$AJ48,範囲CSV,17,FALSE)="","",VLOOKUP(csv!$AJ48,範囲CSV,17,FALSE)))</f>
        <v/>
      </c>
      <c r="T48" s="96" t="str">
        <f>IF($A48="","",IF(VLOOKUP(csv!$AJ48,範囲CSV,18,FALSE)="","",VLOOKUP(csv!$AJ48,範囲CSV,18,FALSE)))</f>
        <v/>
      </c>
      <c r="U48" s="96" t="str">
        <f>IF($A48="","",IF(VLOOKUP(csv!$AJ48,範囲CSV,19,FALSE)="","",VLOOKUP(csv!$AJ48,範囲CSV,19,FALSE)))</f>
        <v/>
      </c>
      <c r="V48" s="96" t="str">
        <f>IF($A48="","",IF(VLOOKUP(csv!$AJ48,範囲CSV,20,FALSE)="","",VLOOKUP(csv!$AJ48,範囲CSV,20,FALSE)))</f>
        <v/>
      </c>
      <c r="W48" s="96" t="str">
        <f>IF($A48="","",IF(VLOOKUP(csv!$AJ48,範囲CSV,21,FALSE)="","",VLOOKUP(csv!$AJ48,範囲CSV,21,FALSE)))</f>
        <v/>
      </c>
      <c r="X48" s="96" t="str">
        <f>IF($A48="","",IF(VLOOKUP(csv!$AJ48,範囲CSV,22,FALSE)="","",VLOOKUP(csv!$AJ48,範囲CSV,22,FALSE)))</f>
        <v/>
      </c>
      <c r="Y48" s="96" t="str">
        <f>IF($A48="","",IF(VLOOKUP(csv!$AJ48,範囲CSV,23,FALSE)="","",VLOOKUP(csv!$AJ48,範囲CSV,23,FALSE)))</f>
        <v/>
      </c>
      <c r="Z48" s="96" t="str">
        <f>IF($A48="","",IF(VLOOKUP(csv!$AJ48,範囲CSV,24,FALSE)="","",VLOOKUP(csv!$AJ48,範囲CSV,24,FALSE)))</f>
        <v/>
      </c>
      <c r="AA48" s="96" t="str">
        <f>IF($A48="","",IF(VLOOKUP(csv!$AJ48,範囲CSV,25,FALSE)="","",VLOOKUP(csv!$AJ48,範囲CSV,25,FALSE)))</f>
        <v/>
      </c>
      <c r="AB48" s="96" t="str">
        <f>IF($A48="","",IF(VLOOKUP(csv!$AJ48,範囲CSV,26,FALSE)="","",VLOOKUP(csv!$AJ48,範囲CSV,26,FALSE)))</f>
        <v/>
      </c>
      <c r="AC48" s="96" t="str">
        <f>IF($A48="","",IF(VLOOKUP(csv!$AJ48,範囲CSV,27,FALSE)="","",VLOOKUP(csv!$AJ48,範囲CSV,27,FALSE)))</f>
        <v/>
      </c>
      <c r="AD48" s="96" t="str">
        <f>IF($A48="","",IF(VLOOKUP(csv!$AJ48,範囲CSV,28,FALSE)="","",VLOOKUP(csv!$AJ48,範囲CSV,28,FALSE)))</f>
        <v/>
      </c>
      <c r="AE48" s="96" t="str">
        <f>IF($A48="","",IF(VLOOKUP(csv!$AJ48,範囲CSV,29,FALSE)="","",VLOOKUP(csv!$AJ48,範囲CSV,29,FALSE)))</f>
        <v/>
      </c>
      <c r="AF48" s="96" t="str">
        <f>IF($A48="","",IF(VLOOKUP(csv!$AJ48,範囲CSV,30,FALSE)="","",VLOOKUP(csv!$AJ48,範囲CSV,30,FALSE)))</f>
        <v/>
      </c>
      <c r="AG48" s="96" t="str">
        <f>IF($A48="","",IF(VLOOKUP(csv!$AJ48,範囲CSV,31,FALSE)="","",VLOOKUP(csv!$AJ48,範囲CSV,31,FALSE)))</f>
        <v/>
      </c>
      <c r="AH48" s="96" t="str">
        <f>IF($A48="","",IF(VLOOKUP(csv!$AJ48,範囲CSV,32,FALSE)="","",VLOOKUP(csv!$AJ48,範囲CSV,32,FALSE)))</f>
        <v/>
      </c>
      <c r="AI48" s="96" t="str">
        <f>IF($A48="","",IF(VLOOKUP(csv!$AJ48,範囲CSV,33,FALSE)="","",VLOOKUP(csv!$AJ48,範囲CSV,33,FALSE)))</f>
        <v/>
      </c>
      <c r="AJ48" s="96" t="str">
        <f>IF($A48="","",IF(VLOOKUP(csv!$AJ48,範囲CSV,34,FALSE)="","",VLOOKUP(csv!$AJ48,範囲CSV,34,FALSE)))</f>
        <v/>
      </c>
      <c r="AK48" s="96"/>
    </row>
    <row r="49" spans="1:37">
      <c r="A49" s="96" t="str">
        <f>IF(csv!AJ49&lt;=csv!A$401,csv!AO49,"")</f>
        <v/>
      </c>
      <c r="B49" s="96" t="str">
        <f>IF($A49="","",IF(VLOOKUP(csv!A49,範囲CSV,2,FALSE)="","",VLOOKUP(csv!A49,範囲CSV,2,FALSE)))</f>
        <v/>
      </c>
      <c r="C49" s="96" t="str">
        <f>IF($A49="","",IF(VLOOKUP(csv!$AJ49,範囲CSV,3,FALSE)="","",VLOOKUP(csv!$AJ49,範囲CSV,3,FALSE)))</f>
        <v/>
      </c>
      <c r="D49" s="96" t="str">
        <f>IF($A49="","",IF(VLOOKUP(csv!$AJ49,範囲CSV,4,FALSE)="","",VLOOKUP(csv!$AJ49,範囲CSV,4,FALSE)))</f>
        <v/>
      </c>
      <c r="E49" s="96" t="str">
        <f>IF($A49="","",IF(VLOOKUP(csv!$AJ49,範囲CSV,5,FALSE)="","",IF(VLOOKUP(csv!$AJ49,範囲CSV,5,FALSE)&gt;10000,"",VLOOKUP(csv!$AJ49,範囲CSV,5,FALSE))))</f>
        <v/>
      </c>
      <c r="F49" s="96" t="str">
        <f>IF($A49="","",IF(VLOOKUP(csv!$AJ49,範囲CSV,6,FALSE)="","",VLOOKUP(csv!$AJ49,範囲CSV,6,FALSE)))</f>
        <v/>
      </c>
      <c r="G49" s="96" t="str">
        <f>IF(A49="","",IF(VLOOKUP(csv!$AJ49,範囲CSV,7,FALSE)="","",VLOOKUP(csv!$AJ49,範囲CSV,7,FALSE)))</f>
        <v/>
      </c>
      <c r="H49" s="96" t="str">
        <f>IF($A49="","",IF(VLOOKUP(csv!$AJ49,範囲CSV,8,FALSE)="","",VLOOKUP(csv!$AJ49,範囲CSV,8,FALSE)))</f>
        <v/>
      </c>
      <c r="I49" s="96"/>
      <c r="J49" s="96"/>
      <c r="K49" s="96" t="str">
        <f>IF(A49="","",IF(VLOOKUP(csv!$AJ49,範囲CSV,9,FALSE)="","",VLOOKUP(csv!$AJ49,範囲CSV,9,FALSE)))</f>
        <v/>
      </c>
      <c r="L49" s="96" t="str">
        <f>IF($A49="","",IF(VLOOKUP(csv!$AJ49,範囲CSV,10,FALSE)="","",VLOOKUP(csv!$AJ49,範囲CSV,10,FALSE)))</f>
        <v/>
      </c>
      <c r="M49" s="96" t="str">
        <f t="shared" si="0"/>
        <v/>
      </c>
      <c r="N49" s="96" t="str">
        <f t="shared" si="1"/>
        <v/>
      </c>
      <c r="O49" s="96" t="str">
        <f>IF($A49="","",IF(VLOOKUP(csv!$AJ49,範囲CSV,13,FALSE)="","",VLOOKUP(csv!$AJ49,範囲CSV,13,FALSE)))</f>
        <v/>
      </c>
      <c r="P49" s="96" t="str">
        <f>IF($A49="","",IF(VLOOKUP(csv!$AJ49,範囲CSV,14,FALSE)="","",VLOOKUP(csv!$AJ49,範囲CSV,14,FALSE)))</f>
        <v/>
      </c>
      <c r="Q49" s="96" t="str">
        <f>IF($A49="","",IF(VLOOKUP(csv!$AJ49,範囲CSV,15,FALSE)="","",VLOOKUP(csv!$AJ49,範囲CSV,15,FALSE)))</f>
        <v/>
      </c>
      <c r="R49" s="96" t="str">
        <f>IF($A49="","",IF(VLOOKUP(csv!$AJ49,範囲CSV,16,FALSE)="","",VLOOKUP(csv!$AJ49,範囲CSV,16,FALSE)))</f>
        <v/>
      </c>
      <c r="S49" s="96" t="str">
        <f>IF($A49="","",IF(VLOOKUP(csv!$AJ49,範囲CSV,17,FALSE)="","",VLOOKUP(csv!$AJ49,範囲CSV,17,FALSE)))</f>
        <v/>
      </c>
      <c r="T49" s="96" t="str">
        <f>IF($A49="","",IF(VLOOKUP(csv!$AJ49,範囲CSV,18,FALSE)="","",VLOOKUP(csv!$AJ49,範囲CSV,18,FALSE)))</f>
        <v/>
      </c>
      <c r="U49" s="96" t="str">
        <f>IF($A49="","",IF(VLOOKUP(csv!$AJ49,範囲CSV,19,FALSE)="","",VLOOKUP(csv!$AJ49,範囲CSV,19,FALSE)))</f>
        <v/>
      </c>
      <c r="V49" s="96" t="str">
        <f>IF($A49="","",IF(VLOOKUP(csv!$AJ49,範囲CSV,20,FALSE)="","",VLOOKUP(csv!$AJ49,範囲CSV,20,FALSE)))</f>
        <v/>
      </c>
      <c r="W49" s="96" t="str">
        <f>IF($A49="","",IF(VLOOKUP(csv!$AJ49,範囲CSV,21,FALSE)="","",VLOOKUP(csv!$AJ49,範囲CSV,21,FALSE)))</f>
        <v/>
      </c>
      <c r="X49" s="96" t="str">
        <f>IF($A49="","",IF(VLOOKUP(csv!$AJ49,範囲CSV,22,FALSE)="","",VLOOKUP(csv!$AJ49,範囲CSV,22,FALSE)))</f>
        <v/>
      </c>
      <c r="Y49" s="96" t="str">
        <f>IF($A49="","",IF(VLOOKUP(csv!$AJ49,範囲CSV,23,FALSE)="","",VLOOKUP(csv!$AJ49,範囲CSV,23,FALSE)))</f>
        <v/>
      </c>
      <c r="Z49" s="96" t="str">
        <f>IF($A49="","",IF(VLOOKUP(csv!$AJ49,範囲CSV,24,FALSE)="","",VLOOKUP(csv!$AJ49,範囲CSV,24,FALSE)))</f>
        <v/>
      </c>
      <c r="AA49" s="96" t="str">
        <f>IF($A49="","",IF(VLOOKUP(csv!$AJ49,範囲CSV,25,FALSE)="","",VLOOKUP(csv!$AJ49,範囲CSV,25,FALSE)))</f>
        <v/>
      </c>
      <c r="AB49" s="96" t="str">
        <f>IF($A49="","",IF(VLOOKUP(csv!$AJ49,範囲CSV,26,FALSE)="","",VLOOKUP(csv!$AJ49,範囲CSV,26,FALSE)))</f>
        <v/>
      </c>
      <c r="AC49" s="96" t="str">
        <f>IF($A49="","",IF(VLOOKUP(csv!$AJ49,範囲CSV,27,FALSE)="","",VLOOKUP(csv!$AJ49,範囲CSV,27,FALSE)))</f>
        <v/>
      </c>
      <c r="AD49" s="96" t="str">
        <f>IF($A49="","",IF(VLOOKUP(csv!$AJ49,範囲CSV,28,FALSE)="","",VLOOKUP(csv!$AJ49,範囲CSV,28,FALSE)))</f>
        <v/>
      </c>
      <c r="AE49" s="96" t="str">
        <f>IF($A49="","",IF(VLOOKUP(csv!$AJ49,範囲CSV,29,FALSE)="","",VLOOKUP(csv!$AJ49,範囲CSV,29,FALSE)))</f>
        <v/>
      </c>
      <c r="AF49" s="96" t="str">
        <f>IF($A49="","",IF(VLOOKUP(csv!$AJ49,範囲CSV,30,FALSE)="","",VLOOKUP(csv!$AJ49,範囲CSV,30,FALSE)))</f>
        <v/>
      </c>
      <c r="AG49" s="96" t="str">
        <f>IF($A49="","",IF(VLOOKUP(csv!$AJ49,範囲CSV,31,FALSE)="","",VLOOKUP(csv!$AJ49,範囲CSV,31,FALSE)))</f>
        <v/>
      </c>
      <c r="AH49" s="96" t="str">
        <f>IF($A49="","",IF(VLOOKUP(csv!$AJ49,範囲CSV,32,FALSE)="","",VLOOKUP(csv!$AJ49,範囲CSV,32,FALSE)))</f>
        <v/>
      </c>
      <c r="AI49" s="96" t="str">
        <f>IF($A49="","",IF(VLOOKUP(csv!$AJ49,範囲CSV,33,FALSE)="","",VLOOKUP(csv!$AJ49,範囲CSV,33,FALSE)))</f>
        <v/>
      </c>
      <c r="AJ49" s="96" t="str">
        <f>IF($A49="","",IF(VLOOKUP(csv!$AJ49,範囲CSV,34,FALSE)="","",VLOOKUP(csv!$AJ49,範囲CSV,34,FALSE)))</f>
        <v/>
      </c>
      <c r="AK49" s="96"/>
    </row>
    <row r="50" spans="1:37">
      <c r="A50" s="96" t="str">
        <f>IF(csv!AJ50&lt;=csv!A$401,csv!AO50,"")</f>
        <v/>
      </c>
      <c r="B50" s="96" t="str">
        <f>IF($A50="","",IF(VLOOKUP(csv!A50,範囲CSV,2,FALSE)="","",VLOOKUP(csv!A50,範囲CSV,2,FALSE)))</f>
        <v/>
      </c>
      <c r="C50" s="96" t="str">
        <f>IF($A50="","",IF(VLOOKUP(csv!$AJ50,範囲CSV,3,FALSE)="","",VLOOKUP(csv!$AJ50,範囲CSV,3,FALSE)))</f>
        <v/>
      </c>
      <c r="D50" s="96" t="str">
        <f>IF($A50="","",IF(VLOOKUP(csv!$AJ50,範囲CSV,4,FALSE)="","",VLOOKUP(csv!$AJ50,範囲CSV,4,FALSE)))</f>
        <v/>
      </c>
      <c r="E50" s="96" t="str">
        <f>IF($A50="","",IF(VLOOKUP(csv!$AJ50,範囲CSV,5,FALSE)="","",IF(VLOOKUP(csv!$AJ50,範囲CSV,5,FALSE)&gt;10000,"",VLOOKUP(csv!$AJ50,範囲CSV,5,FALSE))))</f>
        <v/>
      </c>
      <c r="F50" s="96" t="str">
        <f>IF($A50="","",IF(VLOOKUP(csv!$AJ50,範囲CSV,6,FALSE)="","",VLOOKUP(csv!$AJ50,範囲CSV,6,FALSE)))</f>
        <v/>
      </c>
      <c r="G50" s="96" t="str">
        <f>IF(A50="","",IF(VLOOKUP(csv!$AJ50,範囲CSV,7,FALSE)="","",VLOOKUP(csv!$AJ50,範囲CSV,7,FALSE)))</f>
        <v/>
      </c>
      <c r="H50" s="96" t="str">
        <f>IF($A50="","",IF(VLOOKUP(csv!$AJ50,範囲CSV,8,FALSE)="","",VLOOKUP(csv!$AJ50,範囲CSV,8,FALSE)))</f>
        <v/>
      </c>
      <c r="I50" s="96"/>
      <c r="J50" s="96"/>
      <c r="K50" s="96" t="str">
        <f>IF(A50="","",IF(VLOOKUP(csv!$AJ50,範囲CSV,9,FALSE)="","",VLOOKUP(csv!$AJ50,範囲CSV,9,FALSE)))</f>
        <v/>
      </c>
      <c r="L50" s="96" t="str">
        <f>IF($A50="","",IF(VLOOKUP(csv!$AJ50,範囲CSV,10,FALSE)="","",VLOOKUP(csv!$AJ50,範囲CSV,10,FALSE)))</f>
        <v/>
      </c>
      <c r="M50" s="96" t="str">
        <f t="shared" si="0"/>
        <v/>
      </c>
      <c r="N50" s="96" t="str">
        <f t="shared" si="1"/>
        <v/>
      </c>
      <c r="O50" s="96" t="str">
        <f>IF($A50="","",IF(VLOOKUP(csv!$AJ50,範囲CSV,13,FALSE)="","",VLOOKUP(csv!$AJ50,範囲CSV,13,FALSE)))</f>
        <v/>
      </c>
      <c r="P50" s="96" t="str">
        <f>IF($A50="","",IF(VLOOKUP(csv!$AJ50,範囲CSV,14,FALSE)="","",VLOOKUP(csv!$AJ50,範囲CSV,14,FALSE)))</f>
        <v/>
      </c>
      <c r="Q50" s="96" t="str">
        <f>IF($A50="","",IF(VLOOKUP(csv!$AJ50,範囲CSV,15,FALSE)="","",VLOOKUP(csv!$AJ50,範囲CSV,15,FALSE)))</f>
        <v/>
      </c>
      <c r="R50" s="96" t="str">
        <f>IF($A50="","",IF(VLOOKUP(csv!$AJ50,範囲CSV,16,FALSE)="","",VLOOKUP(csv!$AJ50,範囲CSV,16,FALSE)))</f>
        <v/>
      </c>
      <c r="S50" s="96" t="str">
        <f>IF($A50="","",IF(VLOOKUP(csv!$AJ50,範囲CSV,17,FALSE)="","",VLOOKUP(csv!$AJ50,範囲CSV,17,FALSE)))</f>
        <v/>
      </c>
      <c r="T50" s="96" t="str">
        <f>IF($A50="","",IF(VLOOKUP(csv!$AJ50,範囲CSV,18,FALSE)="","",VLOOKUP(csv!$AJ50,範囲CSV,18,FALSE)))</f>
        <v/>
      </c>
      <c r="U50" s="96" t="str">
        <f>IF($A50="","",IF(VLOOKUP(csv!$AJ50,範囲CSV,19,FALSE)="","",VLOOKUP(csv!$AJ50,範囲CSV,19,FALSE)))</f>
        <v/>
      </c>
      <c r="V50" s="96" t="str">
        <f>IF($A50="","",IF(VLOOKUP(csv!$AJ50,範囲CSV,20,FALSE)="","",VLOOKUP(csv!$AJ50,範囲CSV,20,FALSE)))</f>
        <v/>
      </c>
      <c r="W50" s="96" t="str">
        <f>IF($A50="","",IF(VLOOKUP(csv!$AJ50,範囲CSV,21,FALSE)="","",VLOOKUP(csv!$AJ50,範囲CSV,21,FALSE)))</f>
        <v/>
      </c>
      <c r="X50" s="96" t="str">
        <f>IF($A50="","",IF(VLOOKUP(csv!$AJ50,範囲CSV,22,FALSE)="","",VLOOKUP(csv!$AJ50,範囲CSV,22,FALSE)))</f>
        <v/>
      </c>
      <c r="Y50" s="96" t="str">
        <f>IF($A50="","",IF(VLOOKUP(csv!$AJ50,範囲CSV,23,FALSE)="","",VLOOKUP(csv!$AJ50,範囲CSV,23,FALSE)))</f>
        <v/>
      </c>
      <c r="Z50" s="96" t="str">
        <f>IF($A50="","",IF(VLOOKUP(csv!$AJ50,範囲CSV,24,FALSE)="","",VLOOKUP(csv!$AJ50,範囲CSV,24,FALSE)))</f>
        <v/>
      </c>
      <c r="AA50" s="96" t="str">
        <f>IF($A50="","",IF(VLOOKUP(csv!$AJ50,範囲CSV,25,FALSE)="","",VLOOKUP(csv!$AJ50,範囲CSV,25,FALSE)))</f>
        <v/>
      </c>
      <c r="AB50" s="96" t="str">
        <f>IF($A50="","",IF(VLOOKUP(csv!$AJ50,範囲CSV,26,FALSE)="","",VLOOKUP(csv!$AJ50,範囲CSV,26,FALSE)))</f>
        <v/>
      </c>
      <c r="AC50" s="96" t="str">
        <f>IF($A50="","",IF(VLOOKUP(csv!$AJ50,範囲CSV,27,FALSE)="","",VLOOKUP(csv!$AJ50,範囲CSV,27,FALSE)))</f>
        <v/>
      </c>
      <c r="AD50" s="96" t="str">
        <f>IF($A50="","",IF(VLOOKUP(csv!$AJ50,範囲CSV,28,FALSE)="","",VLOOKUP(csv!$AJ50,範囲CSV,28,FALSE)))</f>
        <v/>
      </c>
      <c r="AE50" s="96" t="str">
        <f>IF($A50="","",IF(VLOOKUP(csv!$AJ50,範囲CSV,29,FALSE)="","",VLOOKUP(csv!$AJ50,範囲CSV,29,FALSE)))</f>
        <v/>
      </c>
      <c r="AF50" s="96" t="str">
        <f>IF($A50="","",IF(VLOOKUP(csv!$AJ50,範囲CSV,30,FALSE)="","",VLOOKUP(csv!$AJ50,範囲CSV,30,FALSE)))</f>
        <v/>
      </c>
      <c r="AG50" s="96" t="str">
        <f>IF($A50="","",IF(VLOOKUP(csv!$AJ50,範囲CSV,31,FALSE)="","",VLOOKUP(csv!$AJ50,範囲CSV,31,FALSE)))</f>
        <v/>
      </c>
      <c r="AH50" s="96" t="str">
        <f>IF($A50="","",IF(VLOOKUP(csv!$AJ50,範囲CSV,32,FALSE)="","",VLOOKUP(csv!$AJ50,範囲CSV,32,FALSE)))</f>
        <v/>
      </c>
      <c r="AI50" s="96" t="str">
        <f>IF($A50="","",IF(VLOOKUP(csv!$AJ50,範囲CSV,33,FALSE)="","",VLOOKUP(csv!$AJ50,範囲CSV,33,FALSE)))</f>
        <v/>
      </c>
      <c r="AJ50" s="96" t="str">
        <f>IF($A50="","",IF(VLOOKUP(csv!$AJ50,範囲CSV,34,FALSE)="","",VLOOKUP(csv!$AJ50,範囲CSV,34,FALSE)))</f>
        <v/>
      </c>
      <c r="AK50" s="96"/>
    </row>
    <row r="51" spans="1:37">
      <c r="A51" s="96" t="str">
        <f>IF(csv!AJ51&lt;=csv!A$401,csv!AO51,"")</f>
        <v/>
      </c>
      <c r="B51" s="96" t="str">
        <f>IF($A51="","",IF(VLOOKUP(csv!A51,範囲CSV,2,FALSE)="","",VLOOKUP(csv!A51,範囲CSV,2,FALSE)))</f>
        <v/>
      </c>
      <c r="C51" s="96" t="str">
        <f>IF($A51="","",IF(VLOOKUP(csv!$AJ51,範囲CSV,3,FALSE)="","",VLOOKUP(csv!$AJ51,範囲CSV,3,FALSE)))</f>
        <v/>
      </c>
      <c r="D51" s="96" t="str">
        <f>IF($A51="","",IF(VLOOKUP(csv!$AJ51,範囲CSV,4,FALSE)="","",VLOOKUP(csv!$AJ51,範囲CSV,4,FALSE)))</f>
        <v/>
      </c>
      <c r="E51" s="96" t="str">
        <f>IF($A51="","",IF(VLOOKUP(csv!$AJ51,範囲CSV,5,FALSE)="","",IF(VLOOKUP(csv!$AJ51,範囲CSV,5,FALSE)&gt;10000,"",VLOOKUP(csv!$AJ51,範囲CSV,5,FALSE))))</f>
        <v/>
      </c>
      <c r="F51" s="96" t="str">
        <f>IF($A51="","",IF(VLOOKUP(csv!$AJ51,範囲CSV,6,FALSE)="","",VLOOKUP(csv!$AJ51,範囲CSV,6,FALSE)))</f>
        <v/>
      </c>
      <c r="G51" s="96" t="str">
        <f>IF(A51="","",IF(VLOOKUP(csv!$AJ51,範囲CSV,7,FALSE)="","",VLOOKUP(csv!$AJ51,範囲CSV,7,FALSE)))</f>
        <v/>
      </c>
      <c r="H51" s="96" t="str">
        <f>IF($A51="","",IF(VLOOKUP(csv!$AJ51,範囲CSV,8,FALSE)="","",VLOOKUP(csv!$AJ51,範囲CSV,8,FALSE)))</f>
        <v/>
      </c>
      <c r="I51" s="96"/>
      <c r="J51" s="96"/>
      <c r="K51" s="96" t="str">
        <f>IF(A51="","",IF(VLOOKUP(csv!$AJ51,範囲CSV,9,FALSE)="","",VLOOKUP(csv!$AJ51,範囲CSV,9,FALSE)))</f>
        <v/>
      </c>
      <c r="L51" s="96" t="str">
        <f>IF($A51="","",IF(VLOOKUP(csv!$AJ51,範囲CSV,10,FALSE)="","",VLOOKUP(csv!$AJ51,範囲CSV,10,FALSE)))</f>
        <v/>
      </c>
      <c r="M51" s="96" t="str">
        <f t="shared" si="0"/>
        <v/>
      </c>
      <c r="N51" s="96" t="str">
        <f t="shared" si="1"/>
        <v/>
      </c>
      <c r="O51" s="96" t="str">
        <f>IF($A51="","",IF(VLOOKUP(csv!$AJ51,範囲CSV,13,FALSE)="","",VLOOKUP(csv!$AJ51,範囲CSV,13,FALSE)))</f>
        <v/>
      </c>
      <c r="P51" s="96" t="str">
        <f>IF($A51="","",IF(VLOOKUP(csv!$AJ51,範囲CSV,14,FALSE)="","",VLOOKUP(csv!$AJ51,範囲CSV,14,FALSE)))</f>
        <v/>
      </c>
      <c r="Q51" s="96" t="str">
        <f>IF($A51="","",IF(VLOOKUP(csv!$AJ51,範囲CSV,15,FALSE)="","",VLOOKUP(csv!$AJ51,範囲CSV,15,FALSE)))</f>
        <v/>
      </c>
      <c r="R51" s="96" t="str">
        <f>IF($A51="","",IF(VLOOKUP(csv!$AJ51,範囲CSV,16,FALSE)="","",VLOOKUP(csv!$AJ51,範囲CSV,16,FALSE)))</f>
        <v/>
      </c>
      <c r="S51" s="96" t="str">
        <f>IF($A51="","",IF(VLOOKUP(csv!$AJ51,範囲CSV,17,FALSE)="","",VLOOKUP(csv!$AJ51,範囲CSV,17,FALSE)))</f>
        <v/>
      </c>
      <c r="T51" s="96" t="str">
        <f>IF($A51="","",IF(VLOOKUP(csv!$AJ51,範囲CSV,18,FALSE)="","",VLOOKUP(csv!$AJ51,範囲CSV,18,FALSE)))</f>
        <v/>
      </c>
      <c r="U51" s="96" t="str">
        <f>IF($A51="","",IF(VLOOKUP(csv!$AJ51,範囲CSV,19,FALSE)="","",VLOOKUP(csv!$AJ51,範囲CSV,19,FALSE)))</f>
        <v/>
      </c>
      <c r="V51" s="96" t="str">
        <f>IF($A51="","",IF(VLOOKUP(csv!$AJ51,範囲CSV,20,FALSE)="","",VLOOKUP(csv!$AJ51,範囲CSV,20,FALSE)))</f>
        <v/>
      </c>
      <c r="W51" s="96" t="str">
        <f>IF($A51="","",IF(VLOOKUP(csv!$AJ51,範囲CSV,21,FALSE)="","",VLOOKUP(csv!$AJ51,範囲CSV,21,FALSE)))</f>
        <v/>
      </c>
      <c r="X51" s="96" t="str">
        <f>IF($A51="","",IF(VLOOKUP(csv!$AJ51,範囲CSV,22,FALSE)="","",VLOOKUP(csv!$AJ51,範囲CSV,22,FALSE)))</f>
        <v/>
      </c>
      <c r="Y51" s="96" t="str">
        <f>IF($A51="","",IF(VLOOKUP(csv!$AJ51,範囲CSV,23,FALSE)="","",VLOOKUP(csv!$AJ51,範囲CSV,23,FALSE)))</f>
        <v/>
      </c>
      <c r="Z51" s="96" t="str">
        <f>IF($A51="","",IF(VLOOKUP(csv!$AJ51,範囲CSV,24,FALSE)="","",VLOOKUP(csv!$AJ51,範囲CSV,24,FALSE)))</f>
        <v/>
      </c>
      <c r="AA51" s="96" t="str">
        <f>IF($A51="","",IF(VLOOKUP(csv!$AJ51,範囲CSV,25,FALSE)="","",VLOOKUP(csv!$AJ51,範囲CSV,25,FALSE)))</f>
        <v/>
      </c>
      <c r="AB51" s="96" t="str">
        <f>IF($A51="","",IF(VLOOKUP(csv!$AJ51,範囲CSV,26,FALSE)="","",VLOOKUP(csv!$AJ51,範囲CSV,26,FALSE)))</f>
        <v/>
      </c>
      <c r="AC51" s="96" t="str">
        <f>IF($A51="","",IF(VLOOKUP(csv!$AJ51,範囲CSV,27,FALSE)="","",VLOOKUP(csv!$AJ51,範囲CSV,27,FALSE)))</f>
        <v/>
      </c>
      <c r="AD51" s="96" t="str">
        <f>IF($A51="","",IF(VLOOKUP(csv!$AJ51,範囲CSV,28,FALSE)="","",VLOOKUP(csv!$AJ51,範囲CSV,28,FALSE)))</f>
        <v/>
      </c>
      <c r="AE51" s="96" t="str">
        <f>IF($A51="","",IF(VLOOKUP(csv!$AJ51,範囲CSV,29,FALSE)="","",VLOOKUP(csv!$AJ51,範囲CSV,29,FALSE)))</f>
        <v/>
      </c>
      <c r="AF51" s="96" t="str">
        <f>IF($A51="","",IF(VLOOKUP(csv!$AJ51,範囲CSV,30,FALSE)="","",VLOOKUP(csv!$AJ51,範囲CSV,30,FALSE)))</f>
        <v/>
      </c>
      <c r="AG51" s="96" t="str">
        <f>IF($A51="","",IF(VLOOKUP(csv!$AJ51,範囲CSV,31,FALSE)="","",VLOOKUP(csv!$AJ51,範囲CSV,31,FALSE)))</f>
        <v/>
      </c>
      <c r="AH51" s="96" t="str">
        <f>IF($A51="","",IF(VLOOKUP(csv!$AJ51,範囲CSV,32,FALSE)="","",VLOOKUP(csv!$AJ51,範囲CSV,32,FALSE)))</f>
        <v/>
      </c>
      <c r="AI51" s="96" t="str">
        <f>IF($A51="","",IF(VLOOKUP(csv!$AJ51,範囲CSV,33,FALSE)="","",VLOOKUP(csv!$AJ51,範囲CSV,33,FALSE)))</f>
        <v/>
      </c>
      <c r="AJ51" s="96" t="str">
        <f>IF($A51="","",IF(VLOOKUP(csv!$AJ51,範囲CSV,34,FALSE)="","",VLOOKUP(csv!$AJ51,範囲CSV,34,FALSE)))</f>
        <v/>
      </c>
      <c r="AK51" s="96"/>
    </row>
    <row r="52" spans="1:37">
      <c r="A52" s="96" t="str">
        <f>IF(csv!AJ52&lt;=csv!A$401,csv!AO52,"")</f>
        <v/>
      </c>
      <c r="B52" s="96" t="str">
        <f>IF($A52="","",IF(VLOOKUP(csv!A52,範囲CSV,2,FALSE)="","",VLOOKUP(csv!A52,範囲CSV,2,FALSE)))</f>
        <v/>
      </c>
      <c r="C52" s="96" t="str">
        <f>IF($A52="","",IF(VLOOKUP(csv!$AJ52,範囲CSV,3,FALSE)="","",VLOOKUP(csv!$AJ52,範囲CSV,3,FALSE)))</f>
        <v/>
      </c>
      <c r="D52" s="96" t="str">
        <f>IF($A52="","",IF(VLOOKUP(csv!$AJ52,範囲CSV,4,FALSE)="","",VLOOKUP(csv!$AJ52,範囲CSV,4,FALSE)))</f>
        <v/>
      </c>
      <c r="E52" s="96" t="str">
        <f>IF($A52="","",IF(VLOOKUP(csv!$AJ52,範囲CSV,5,FALSE)="","",IF(VLOOKUP(csv!$AJ52,範囲CSV,5,FALSE)&gt;10000,"",VLOOKUP(csv!$AJ52,範囲CSV,5,FALSE))))</f>
        <v/>
      </c>
      <c r="F52" s="96" t="str">
        <f>IF($A52="","",IF(VLOOKUP(csv!$AJ52,範囲CSV,6,FALSE)="","",VLOOKUP(csv!$AJ52,範囲CSV,6,FALSE)))</f>
        <v/>
      </c>
      <c r="G52" s="96" t="str">
        <f>IF(A52="","",IF(VLOOKUP(csv!$AJ52,範囲CSV,7,FALSE)="","",VLOOKUP(csv!$AJ52,範囲CSV,7,FALSE)))</f>
        <v/>
      </c>
      <c r="H52" s="96" t="str">
        <f>IF($A52="","",IF(VLOOKUP(csv!$AJ52,範囲CSV,8,FALSE)="","",VLOOKUP(csv!$AJ52,範囲CSV,8,FALSE)))</f>
        <v/>
      </c>
      <c r="I52" s="96"/>
      <c r="J52" s="96"/>
      <c r="K52" s="96" t="str">
        <f>IF(A52="","",IF(VLOOKUP(csv!$AJ52,範囲CSV,9,FALSE)="","",VLOOKUP(csv!$AJ52,範囲CSV,9,FALSE)))</f>
        <v/>
      </c>
      <c r="L52" s="96" t="str">
        <f>IF($A52="","",IF(VLOOKUP(csv!$AJ52,範囲CSV,10,FALSE)="","",VLOOKUP(csv!$AJ52,範囲CSV,10,FALSE)))</f>
        <v/>
      </c>
      <c r="M52" s="96" t="str">
        <f t="shared" si="0"/>
        <v/>
      </c>
      <c r="N52" s="96" t="str">
        <f t="shared" si="1"/>
        <v/>
      </c>
      <c r="O52" s="96" t="str">
        <f>IF($A52="","",IF(VLOOKUP(csv!$AJ52,範囲CSV,13,FALSE)="","",VLOOKUP(csv!$AJ52,範囲CSV,13,FALSE)))</f>
        <v/>
      </c>
      <c r="P52" s="96" t="str">
        <f>IF($A52="","",IF(VLOOKUP(csv!$AJ52,範囲CSV,14,FALSE)="","",VLOOKUP(csv!$AJ52,範囲CSV,14,FALSE)))</f>
        <v/>
      </c>
      <c r="Q52" s="96" t="str">
        <f>IF($A52="","",IF(VLOOKUP(csv!$AJ52,範囲CSV,15,FALSE)="","",VLOOKUP(csv!$AJ52,範囲CSV,15,FALSE)))</f>
        <v/>
      </c>
      <c r="R52" s="96" t="str">
        <f>IF($A52="","",IF(VLOOKUP(csv!$AJ52,範囲CSV,16,FALSE)="","",VLOOKUP(csv!$AJ52,範囲CSV,16,FALSE)))</f>
        <v/>
      </c>
      <c r="S52" s="96" t="str">
        <f>IF($A52="","",IF(VLOOKUP(csv!$AJ52,範囲CSV,17,FALSE)="","",VLOOKUP(csv!$AJ52,範囲CSV,17,FALSE)))</f>
        <v/>
      </c>
      <c r="T52" s="96" t="str">
        <f>IF($A52="","",IF(VLOOKUP(csv!$AJ52,範囲CSV,18,FALSE)="","",VLOOKUP(csv!$AJ52,範囲CSV,18,FALSE)))</f>
        <v/>
      </c>
      <c r="U52" s="96" t="str">
        <f>IF($A52="","",IF(VLOOKUP(csv!$AJ52,範囲CSV,19,FALSE)="","",VLOOKUP(csv!$AJ52,範囲CSV,19,FALSE)))</f>
        <v/>
      </c>
      <c r="V52" s="96" t="str">
        <f>IF($A52="","",IF(VLOOKUP(csv!$AJ52,範囲CSV,20,FALSE)="","",VLOOKUP(csv!$AJ52,範囲CSV,20,FALSE)))</f>
        <v/>
      </c>
      <c r="W52" s="96" t="str">
        <f>IF($A52="","",IF(VLOOKUP(csv!$AJ52,範囲CSV,21,FALSE)="","",VLOOKUP(csv!$AJ52,範囲CSV,21,FALSE)))</f>
        <v/>
      </c>
      <c r="X52" s="96" t="str">
        <f>IF($A52="","",IF(VLOOKUP(csv!$AJ52,範囲CSV,22,FALSE)="","",VLOOKUP(csv!$AJ52,範囲CSV,22,FALSE)))</f>
        <v/>
      </c>
      <c r="Y52" s="96" t="str">
        <f>IF($A52="","",IF(VLOOKUP(csv!$AJ52,範囲CSV,23,FALSE)="","",VLOOKUP(csv!$AJ52,範囲CSV,23,FALSE)))</f>
        <v/>
      </c>
      <c r="Z52" s="96" t="str">
        <f>IF($A52="","",IF(VLOOKUP(csv!$AJ52,範囲CSV,24,FALSE)="","",VLOOKUP(csv!$AJ52,範囲CSV,24,FALSE)))</f>
        <v/>
      </c>
      <c r="AA52" s="96" t="str">
        <f>IF($A52="","",IF(VLOOKUP(csv!$AJ52,範囲CSV,25,FALSE)="","",VLOOKUP(csv!$AJ52,範囲CSV,25,FALSE)))</f>
        <v/>
      </c>
      <c r="AB52" s="96" t="str">
        <f>IF($A52="","",IF(VLOOKUP(csv!$AJ52,範囲CSV,26,FALSE)="","",VLOOKUP(csv!$AJ52,範囲CSV,26,FALSE)))</f>
        <v/>
      </c>
      <c r="AC52" s="96" t="str">
        <f>IF($A52="","",IF(VLOOKUP(csv!$AJ52,範囲CSV,27,FALSE)="","",VLOOKUP(csv!$AJ52,範囲CSV,27,FALSE)))</f>
        <v/>
      </c>
      <c r="AD52" s="96" t="str">
        <f>IF($A52="","",IF(VLOOKUP(csv!$AJ52,範囲CSV,28,FALSE)="","",VLOOKUP(csv!$AJ52,範囲CSV,28,FALSE)))</f>
        <v/>
      </c>
      <c r="AE52" s="96" t="str">
        <f>IF($A52="","",IF(VLOOKUP(csv!$AJ52,範囲CSV,29,FALSE)="","",VLOOKUP(csv!$AJ52,範囲CSV,29,FALSE)))</f>
        <v/>
      </c>
      <c r="AF52" s="96" t="str">
        <f>IF($A52="","",IF(VLOOKUP(csv!$AJ52,範囲CSV,30,FALSE)="","",VLOOKUP(csv!$AJ52,範囲CSV,30,FALSE)))</f>
        <v/>
      </c>
      <c r="AG52" s="96" t="str">
        <f>IF($A52="","",IF(VLOOKUP(csv!$AJ52,範囲CSV,31,FALSE)="","",VLOOKUP(csv!$AJ52,範囲CSV,31,FALSE)))</f>
        <v/>
      </c>
      <c r="AH52" s="96" t="str">
        <f>IF($A52="","",IF(VLOOKUP(csv!$AJ52,範囲CSV,32,FALSE)="","",VLOOKUP(csv!$AJ52,範囲CSV,32,FALSE)))</f>
        <v/>
      </c>
      <c r="AI52" s="96" t="str">
        <f>IF($A52="","",IF(VLOOKUP(csv!$AJ52,範囲CSV,33,FALSE)="","",VLOOKUP(csv!$AJ52,範囲CSV,33,FALSE)))</f>
        <v/>
      </c>
      <c r="AJ52" s="96" t="str">
        <f>IF($A52="","",IF(VLOOKUP(csv!$AJ52,範囲CSV,34,FALSE)="","",VLOOKUP(csv!$AJ52,範囲CSV,34,FALSE)))</f>
        <v/>
      </c>
      <c r="AK52" s="96"/>
    </row>
    <row r="53" spans="1:37">
      <c r="A53" s="96" t="str">
        <f>IF(csv!AJ53&lt;=csv!A$401,csv!AO53,"")</f>
        <v/>
      </c>
      <c r="B53" s="96" t="str">
        <f>IF($A53="","",IF(VLOOKUP(csv!A53,範囲CSV,2,FALSE)="","",VLOOKUP(csv!A53,範囲CSV,2,FALSE)))</f>
        <v/>
      </c>
      <c r="C53" s="96" t="str">
        <f>IF($A53="","",IF(VLOOKUP(csv!$AJ53,範囲CSV,3,FALSE)="","",VLOOKUP(csv!$AJ53,範囲CSV,3,FALSE)))</f>
        <v/>
      </c>
      <c r="D53" s="96" t="str">
        <f>IF($A53="","",IF(VLOOKUP(csv!$AJ53,範囲CSV,4,FALSE)="","",VLOOKUP(csv!$AJ53,範囲CSV,4,FALSE)))</f>
        <v/>
      </c>
      <c r="E53" s="96" t="str">
        <f>IF($A53="","",IF(VLOOKUP(csv!$AJ53,範囲CSV,5,FALSE)="","",IF(VLOOKUP(csv!$AJ53,範囲CSV,5,FALSE)&gt;10000,"",VLOOKUP(csv!$AJ53,範囲CSV,5,FALSE))))</f>
        <v/>
      </c>
      <c r="F53" s="96" t="str">
        <f>IF($A53="","",IF(VLOOKUP(csv!$AJ53,範囲CSV,6,FALSE)="","",VLOOKUP(csv!$AJ53,範囲CSV,6,FALSE)))</f>
        <v/>
      </c>
      <c r="G53" s="96" t="str">
        <f>IF(A53="","",IF(VLOOKUP(csv!$AJ53,範囲CSV,7,FALSE)="","",VLOOKUP(csv!$AJ53,範囲CSV,7,FALSE)))</f>
        <v/>
      </c>
      <c r="H53" s="96" t="str">
        <f>IF($A53="","",IF(VLOOKUP(csv!$AJ53,範囲CSV,8,FALSE)="","",VLOOKUP(csv!$AJ53,範囲CSV,8,FALSE)))</f>
        <v/>
      </c>
      <c r="I53" s="96"/>
      <c r="J53" s="96"/>
      <c r="K53" s="96" t="str">
        <f>IF(A53="","",IF(VLOOKUP(csv!$AJ53,範囲CSV,9,FALSE)="","",VLOOKUP(csv!$AJ53,範囲CSV,9,FALSE)))</f>
        <v/>
      </c>
      <c r="L53" s="96" t="str">
        <f>IF($A53="","",IF(VLOOKUP(csv!$AJ53,範囲CSV,10,FALSE)="","",VLOOKUP(csv!$AJ53,範囲CSV,10,FALSE)))</f>
        <v/>
      </c>
      <c r="M53" s="96" t="str">
        <f t="shared" si="0"/>
        <v/>
      </c>
      <c r="N53" s="96" t="str">
        <f t="shared" si="1"/>
        <v/>
      </c>
      <c r="O53" s="96" t="str">
        <f>IF($A53="","",IF(VLOOKUP(csv!$AJ53,範囲CSV,13,FALSE)="","",VLOOKUP(csv!$AJ53,範囲CSV,13,FALSE)))</f>
        <v/>
      </c>
      <c r="P53" s="96" t="str">
        <f>IF($A53="","",IF(VLOOKUP(csv!$AJ53,範囲CSV,14,FALSE)="","",VLOOKUP(csv!$AJ53,範囲CSV,14,FALSE)))</f>
        <v/>
      </c>
      <c r="Q53" s="96" t="str">
        <f>IF($A53="","",IF(VLOOKUP(csv!$AJ53,範囲CSV,15,FALSE)="","",VLOOKUP(csv!$AJ53,範囲CSV,15,FALSE)))</f>
        <v/>
      </c>
      <c r="R53" s="96" t="str">
        <f>IF($A53="","",IF(VLOOKUP(csv!$AJ53,範囲CSV,16,FALSE)="","",VLOOKUP(csv!$AJ53,範囲CSV,16,FALSE)))</f>
        <v/>
      </c>
      <c r="S53" s="96" t="str">
        <f>IF($A53="","",IF(VLOOKUP(csv!$AJ53,範囲CSV,17,FALSE)="","",VLOOKUP(csv!$AJ53,範囲CSV,17,FALSE)))</f>
        <v/>
      </c>
      <c r="T53" s="96" t="str">
        <f>IF($A53="","",IF(VLOOKUP(csv!$AJ53,範囲CSV,18,FALSE)="","",VLOOKUP(csv!$AJ53,範囲CSV,18,FALSE)))</f>
        <v/>
      </c>
      <c r="U53" s="96" t="str">
        <f>IF($A53="","",IF(VLOOKUP(csv!$AJ53,範囲CSV,19,FALSE)="","",VLOOKUP(csv!$AJ53,範囲CSV,19,FALSE)))</f>
        <v/>
      </c>
      <c r="V53" s="96" t="str">
        <f>IF($A53="","",IF(VLOOKUP(csv!$AJ53,範囲CSV,20,FALSE)="","",VLOOKUP(csv!$AJ53,範囲CSV,20,FALSE)))</f>
        <v/>
      </c>
      <c r="W53" s="96" t="str">
        <f>IF($A53="","",IF(VLOOKUP(csv!$AJ53,範囲CSV,21,FALSE)="","",VLOOKUP(csv!$AJ53,範囲CSV,21,FALSE)))</f>
        <v/>
      </c>
      <c r="X53" s="96" t="str">
        <f>IF($A53="","",IF(VLOOKUP(csv!$AJ53,範囲CSV,22,FALSE)="","",VLOOKUP(csv!$AJ53,範囲CSV,22,FALSE)))</f>
        <v/>
      </c>
      <c r="Y53" s="96" t="str">
        <f>IF($A53="","",IF(VLOOKUP(csv!$AJ53,範囲CSV,23,FALSE)="","",VLOOKUP(csv!$AJ53,範囲CSV,23,FALSE)))</f>
        <v/>
      </c>
      <c r="Z53" s="96" t="str">
        <f>IF($A53="","",IF(VLOOKUP(csv!$AJ53,範囲CSV,24,FALSE)="","",VLOOKUP(csv!$AJ53,範囲CSV,24,FALSE)))</f>
        <v/>
      </c>
      <c r="AA53" s="96" t="str">
        <f>IF($A53="","",IF(VLOOKUP(csv!$AJ53,範囲CSV,25,FALSE)="","",VLOOKUP(csv!$AJ53,範囲CSV,25,FALSE)))</f>
        <v/>
      </c>
      <c r="AB53" s="96" t="str">
        <f>IF($A53="","",IF(VLOOKUP(csv!$AJ53,範囲CSV,26,FALSE)="","",VLOOKUP(csv!$AJ53,範囲CSV,26,FALSE)))</f>
        <v/>
      </c>
      <c r="AC53" s="96" t="str">
        <f>IF($A53="","",IF(VLOOKUP(csv!$AJ53,範囲CSV,27,FALSE)="","",VLOOKUP(csv!$AJ53,範囲CSV,27,FALSE)))</f>
        <v/>
      </c>
      <c r="AD53" s="96" t="str">
        <f>IF($A53="","",IF(VLOOKUP(csv!$AJ53,範囲CSV,28,FALSE)="","",VLOOKUP(csv!$AJ53,範囲CSV,28,FALSE)))</f>
        <v/>
      </c>
      <c r="AE53" s="96" t="str">
        <f>IF($A53="","",IF(VLOOKUP(csv!$AJ53,範囲CSV,29,FALSE)="","",VLOOKUP(csv!$AJ53,範囲CSV,29,FALSE)))</f>
        <v/>
      </c>
      <c r="AF53" s="96" t="str">
        <f>IF($A53="","",IF(VLOOKUP(csv!$AJ53,範囲CSV,30,FALSE)="","",VLOOKUP(csv!$AJ53,範囲CSV,30,FALSE)))</f>
        <v/>
      </c>
      <c r="AG53" s="96" t="str">
        <f>IF($A53="","",IF(VLOOKUP(csv!$AJ53,範囲CSV,31,FALSE)="","",VLOOKUP(csv!$AJ53,範囲CSV,31,FALSE)))</f>
        <v/>
      </c>
      <c r="AH53" s="96" t="str">
        <f>IF($A53="","",IF(VLOOKUP(csv!$AJ53,範囲CSV,32,FALSE)="","",VLOOKUP(csv!$AJ53,範囲CSV,32,FALSE)))</f>
        <v/>
      </c>
      <c r="AI53" s="96" t="str">
        <f>IF($A53="","",IF(VLOOKUP(csv!$AJ53,範囲CSV,33,FALSE)="","",VLOOKUP(csv!$AJ53,範囲CSV,33,FALSE)))</f>
        <v/>
      </c>
      <c r="AJ53" s="96" t="str">
        <f>IF($A53="","",IF(VLOOKUP(csv!$AJ53,範囲CSV,34,FALSE)="","",VLOOKUP(csv!$AJ53,範囲CSV,34,FALSE)))</f>
        <v/>
      </c>
      <c r="AK53" s="96"/>
    </row>
    <row r="54" spans="1:37">
      <c r="A54" s="96" t="str">
        <f>IF(csv!AJ54&lt;=csv!A$401,csv!AO54,"")</f>
        <v/>
      </c>
      <c r="B54" s="96" t="str">
        <f>IF($A54="","",IF(VLOOKUP(csv!A54,範囲CSV,2,FALSE)="","",VLOOKUP(csv!A54,範囲CSV,2,FALSE)))</f>
        <v/>
      </c>
      <c r="C54" s="96" t="str">
        <f>IF($A54="","",IF(VLOOKUP(csv!$AJ54,範囲CSV,3,FALSE)="","",VLOOKUP(csv!$AJ54,範囲CSV,3,FALSE)))</f>
        <v/>
      </c>
      <c r="D54" s="96" t="str">
        <f>IF($A54="","",IF(VLOOKUP(csv!$AJ54,範囲CSV,4,FALSE)="","",VLOOKUP(csv!$AJ54,範囲CSV,4,FALSE)))</f>
        <v/>
      </c>
      <c r="E54" s="96" t="str">
        <f>IF($A54="","",IF(VLOOKUP(csv!$AJ54,範囲CSV,5,FALSE)="","",IF(VLOOKUP(csv!$AJ54,範囲CSV,5,FALSE)&gt;10000,"",VLOOKUP(csv!$AJ54,範囲CSV,5,FALSE))))</f>
        <v/>
      </c>
      <c r="F54" s="96" t="str">
        <f>IF($A54="","",IF(VLOOKUP(csv!$AJ54,範囲CSV,6,FALSE)="","",VLOOKUP(csv!$AJ54,範囲CSV,6,FALSE)))</f>
        <v/>
      </c>
      <c r="G54" s="96" t="str">
        <f>IF(A54="","",IF(VLOOKUP(csv!$AJ54,範囲CSV,7,FALSE)="","",VLOOKUP(csv!$AJ54,範囲CSV,7,FALSE)))</f>
        <v/>
      </c>
      <c r="H54" s="96" t="str">
        <f>IF($A54="","",IF(VLOOKUP(csv!$AJ54,範囲CSV,8,FALSE)="","",VLOOKUP(csv!$AJ54,範囲CSV,8,FALSE)))</f>
        <v/>
      </c>
      <c r="I54" s="96"/>
      <c r="J54" s="96"/>
      <c r="K54" s="96" t="str">
        <f>IF(A54="","",IF(VLOOKUP(csv!$AJ54,範囲CSV,9,FALSE)="","",VLOOKUP(csv!$AJ54,範囲CSV,9,FALSE)))</f>
        <v/>
      </c>
      <c r="L54" s="96" t="str">
        <f>IF($A54="","",IF(VLOOKUP(csv!$AJ54,範囲CSV,10,FALSE)="","",VLOOKUP(csv!$AJ54,範囲CSV,10,FALSE)))</f>
        <v/>
      </c>
      <c r="M54" s="96" t="str">
        <f t="shared" si="0"/>
        <v/>
      </c>
      <c r="N54" s="96" t="str">
        <f t="shared" si="1"/>
        <v/>
      </c>
      <c r="O54" s="96" t="str">
        <f>IF($A54="","",IF(VLOOKUP(csv!$AJ54,範囲CSV,13,FALSE)="","",VLOOKUP(csv!$AJ54,範囲CSV,13,FALSE)))</f>
        <v/>
      </c>
      <c r="P54" s="96" t="str">
        <f>IF($A54="","",IF(VLOOKUP(csv!$AJ54,範囲CSV,14,FALSE)="","",VLOOKUP(csv!$AJ54,範囲CSV,14,FALSE)))</f>
        <v/>
      </c>
      <c r="Q54" s="96" t="str">
        <f>IF($A54="","",IF(VLOOKUP(csv!$AJ54,範囲CSV,15,FALSE)="","",VLOOKUP(csv!$AJ54,範囲CSV,15,FALSE)))</f>
        <v/>
      </c>
      <c r="R54" s="96" t="str">
        <f>IF($A54="","",IF(VLOOKUP(csv!$AJ54,範囲CSV,16,FALSE)="","",VLOOKUP(csv!$AJ54,範囲CSV,16,FALSE)))</f>
        <v/>
      </c>
      <c r="S54" s="96" t="str">
        <f>IF($A54="","",IF(VLOOKUP(csv!$AJ54,範囲CSV,17,FALSE)="","",VLOOKUP(csv!$AJ54,範囲CSV,17,FALSE)))</f>
        <v/>
      </c>
      <c r="T54" s="96" t="str">
        <f>IF($A54="","",IF(VLOOKUP(csv!$AJ54,範囲CSV,18,FALSE)="","",VLOOKUP(csv!$AJ54,範囲CSV,18,FALSE)))</f>
        <v/>
      </c>
      <c r="U54" s="96" t="str">
        <f>IF($A54="","",IF(VLOOKUP(csv!$AJ54,範囲CSV,19,FALSE)="","",VLOOKUP(csv!$AJ54,範囲CSV,19,FALSE)))</f>
        <v/>
      </c>
      <c r="V54" s="96" t="str">
        <f>IF($A54="","",IF(VLOOKUP(csv!$AJ54,範囲CSV,20,FALSE)="","",VLOOKUP(csv!$AJ54,範囲CSV,20,FALSE)))</f>
        <v/>
      </c>
      <c r="W54" s="96" t="str">
        <f>IF($A54="","",IF(VLOOKUP(csv!$AJ54,範囲CSV,21,FALSE)="","",VLOOKUP(csv!$AJ54,範囲CSV,21,FALSE)))</f>
        <v/>
      </c>
      <c r="X54" s="96" t="str">
        <f>IF($A54="","",IF(VLOOKUP(csv!$AJ54,範囲CSV,22,FALSE)="","",VLOOKUP(csv!$AJ54,範囲CSV,22,FALSE)))</f>
        <v/>
      </c>
      <c r="Y54" s="96" t="str">
        <f>IF($A54="","",IF(VLOOKUP(csv!$AJ54,範囲CSV,23,FALSE)="","",VLOOKUP(csv!$AJ54,範囲CSV,23,FALSE)))</f>
        <v/>
      </c>
      <c r="Z54" s="96" t="str">
        <f>IF($A54="","",IF(VLOOKUP(csv!$AJ54,範囲CSV,24,FALSE)="","",VLOOKUP(csv!$AJ54,範囲CSV,24,FALSE)))</f>
        <v/>
      </c>
      <c r="AA54" s="96" t="str">
        <f>IF($A54="","",IF(VLOOKUP(csv!$AJ54,範囲CSV,25,FALSE)="","",VLOOKUP(csv!$AJ54,範囲CSV,25,FALSE)))</f>
        <v/>
      </c>
      <c r="AB54" s="96" t="str">
        <f>IF($A54="","",IF(VLOOKUP(csv!$AJ54,範囲CSV,26,FALSE)="","",VLOOKUP(csv!$AJ54,範囲CSV,26,FALSE)))</f>
        <v/>
      </c>
      <c r="AC54" s="96" t="str">
        <f>IF($A54="","",IF(VLOOKUP(csv!$AJ54,範囲CSV,27,FALSE)="","",VLOOKUP(csv!$AJ54,範囲CSV,27,FALSE)))</f>
        <v/>
      </c>
      <c r="AD54" s="96" t="str">
        <f>IF($A54="","",IF(VLOOKUP(csv!$AJ54,範囲CSV,28,FALSE)="","",VLOOKUP(csv!$AJ54,範囲CSV,28,FALSE)))</f>
        <v/>
      </c>
      <c r="AE54" s="96" t="str">
        <f>IF($A54="","",IF(VLOOKUP(csv!$AJ54,範囲CSV,29,FALSE)="","",VLOOKUP(csv!$AJ54,範囲CSV,29,FALSE)))</f>
        <v/>
      </c>
      <c r="AF54" s="96" t="str">
        <f>IF($A54="","",IF(VLOOKUP(csv!$AJ54,範囲CSV,30,FALSE)="","",VLOOKUP(csv!$AJ54,範囲CSV,30,FALSE)))</f>
        <v/>
      </c>
      <c r="AG54" s="96" t="str">
        <f>IF($A54="","",IF(VLOOKUP(csv!$AJ54,範囲CSV,31,FALSE)="","",VLOOKUP(csv!$AJ54,範囲CSV,31,FALSE)))</f>
        <v/>
      </c>
      <c r="AH54" s="96" t="str">
        <f>IF($A54="","",IF(VLOOKUP(csv!$AJ54,範囲CSV,32,FALSE)="","",VLOOKUP(csv!$AJ54,範囲CSV,32,FALSE)))</f>
        <v/>
      </c>
      <c r="AI54" s="96" t="str">
        <f>IF($A54="","",IF(VLOOKUP(csv!$AJ54,範囲CSV,33,FALSE)="","",VLOOKUP(csv!$AJ54,範囲CSV,33,FALSE)))</f>
        <v/>
      </c>
      <c r="AJ54" s="96" t="str">
        <f>IF($A54="","",IF(VLOOKUP(csv!$AJ54,範囲CSV,34,FALSE)="","",VLOOKUP(csv!$AJ54,範囲CSV,34,FALSE)))</f>
        <v/>
      </c>
      <c r="AK54" s="96"/>
    </row>
    <row r="55" spans="1:37">
      <c r="A55" s="96" t="str">
        <f>IF(csv!AJ55&lt;=csv!A$401,csv!AO55,"")</f>
        <v/>
      </c>
      <c r="B55" s="96" t="str">
        <f>IF($A55="","",IF(VLOOKUP(csv!A55,範囲CSV,2,FALSE)="","",VLOOKUP(csv!A55,範囲CSV,2,FALSE)))</f>
        <v/>
      </c>
      <c r="C55" s="96" t="str">
        <f>IF($A55="","",IF(VLOOKUP(csv!$AJ55,範囲CSV,3,FALSE)="","",VLOOKUP(csv!$AJ55,範囲CSV,3,FALSE)))</f>
        <v/>
      </c>
      <c r="D55" s="96" t="str">
        <f>IF($A55="","",IF(VLOOKUP(csv!$AJ55,範囲CSV,4,FALSE)="","",VLOOKUP(csv!$AJ55,範囲CSV,4,FALSE)))</f>
        <v/>
      </c>
      <c r="E55" s="96" t="str">
        <f>IF($A55="","",IF(VLOOKUP(csv!$AJ55,範囲CSV,5,FALSE)="","",IF(VLOOKUP(csv!$AJ55,範囲CSV,5,FALSE)&gt;10000,"",VLOOKUP(csv!$AJ55,範囲CSV,5,FALSE))))</f>
        <v/>
      </c>
      <c r="F55" s="96" t="str">
        <f>IF($A55="","",IF(VLOOKUP(csv!$AJ55,範囲CSV,6,FALSE)="","",VLOOKUP(csv!$AJ55,範囲CSV,6,FALSE)))</f>
        <v/>
      </c>
      <c r="G55" s="96" t="str">
        <f>IF(A55="","",IF(VLOOKUP(csv!$AJ55,範囲CSV,7,FALSE)="","",VLOOKUP(csv!$AJ55,範囲CSV,7,FALSE)))</f>
        <v/>
      </c>
      <c r="H55" s="96" t="str">
        <f>IF($A55="","",IF(VLOOKUP(csv!$AJ55,範囲CSV,8,FALSE)="","",VLOOKUP(csv!$AJ55,範囲CSV,8,FALSE)))</f>
        <v/>
      </c>
      <c r="I55" s="96"/>
      <c r="J55" s="96"/>
      <c r="K55" s="96" t="str">
        <f>IF(A55="","",IF(VLOOKUP(csv!$AJ55,範囲CSV,9,FALSE)="","",VLOOKUP(csv!$AJ55,範囲CSV,9,FALSE)))</f>
        <v/>
      </c>
      <c r="L55" s="96" t="str">
        <f>IF($A55="","",IF(VLOOKUP(csv!$AJ55,範囲CSV,10,FALSE)="","",VLOOKUP(csv!$AJ55,範囲CSV,10,FALSE)))</f>
        <v/>
      </c>
      <c r="M55" s="96" t="str">
        <f t="shared" si="0"/>
        <v/>
      </c>
      <c r="N55" s="96" t="str">
        <f t="shared" si="1"/>
        <v/>
      </c>
      <c r="O55" s="96" t="str">
        <f>IF($A55="","",IF(VLOOKUP(csv!$AJ55,範囲CSV,13,FALSE)="","",VLOOKUP(csv!$AJ55,範囲CSV,13,FALSE)))</f>
        <v/>
      </c>
      <c r="P55" s="96" t="str">
        <f>IF($A55="","",IF(VLOOKUP(csv!$AJ55,範囲CSV,14,FALSE)="","",VLOOKUP(csv!$AJ55,範囲CSV,14,FALSE)))</f>
        <v/>
      </c>
      <c r="Q55" s="96" t="str">
        <f>IF($A55="","",IF(VLOOKUP(csv!$AJ55,範囲CSV,15,FALSE)="","",VLOOKUP(csv!$AJ55,範囲CSV,15,FALSE)))</f>
        <v/>
      </c>
      <c r="R55" s="96" t="str">
        <f>IF($A55="","",IF(VLOOKUP(csv!$AJ55,範囲CSV,16,FALSE)="","",VLOOKUP(csv!$AJ55,範囲CSV,16,FALSE)))</f>
        <v/>
      </c>
      <c r="S55" s="96" t="str">
        <f>IF($A55="","",IF(VLOOKUP(csv!$AJ55,範囲CSV,17,FALSE)="","",VLOOKUP(csv!$AJ55,範囲CSV,17,FALSE)))</f>
        <v/>
      </c>
      <c r="T55" s="96" t="str">
        <f>IF($A55="","",IF(VLOOKUP(csv!$AJ55,範囲CSV,18,FALSE)="","",VLOOKUP(csv!$AJ55,範囲CSV,18,FALSE)))</f>
        <v/>
      </c>
      <c r="U55" s="96" t="str">
        <f>IF($A55="","",IF(VLOOKUP(csv!$AJ55,範囲CSV,19,FALSE)="","",VLOOKUP(csv!$AJ55,範囲CSV,19,FALSE)))</f>
        <v/>
      </c>
      <c r="V55" s="96" t="str">
        <f>IF($A55="","",IF(VLOOKUP(csv!$AJ55,範囲CSV,20,FALSE)="","",VLOOKUP(csv!$AJ55,範囲CSV,20,FALSE)))</f>
        <v/>
      </c>
      <c r="W55" s="96" t="str">
        <f>IF($A55="","",IF(VLOOKUP(csv!$AJ55,範囲CSV,21,FALSE)="","",VLOOKUP(csv!$AJ55,範囲CSV,21,FALSE)))</f>
        <v/>
      </c>
      <c r="X55" s="96" t="str">
        <f>IF($A55="","",IF(VLOOKUP(csv!$AJ55,範囲CSV,22,FALSE)="","",VLOOKUP(csv!$AJ55,範囲CSV,22,FALSE)))</f>
        <v/>
      </c>
      <c r="Y55" s="96" t="str">
        <f>IF($A55="","",IF(VLOOKUP(csv!$AJ55,範囲CSV,23,FALSE)="","",VLOOKUP(csv!$AJ55,範囲CSV,23,FALSE)))</f>
        <v/>
      </c>
      <c r="Z55" s="96" t="str">
        <f>IF($A55="","",IF(VLOOKUP(csv!$AJ55,範囲CSV,24,FALSE)="","",VLOOKUP(csv!$AJ55,範囲CSV,24,FALSE)))</f>
        <v/>
      </c>
      <c r="AA55" s="96" t="str">
        <f>IF($A55="","",IF(VLOOKUP(csv!$AJ55,範囲CSV,25,FALSE)="","",VLOOKUP(csv!$AJ55,範囲CSV,25,FALSE)))</f>
        <v/>
      </c>
      <c r="AB55" s="96" t="str">
        <f>IF($A55="","",IF(VLOOKUP(csv!$AJ55,範囲CSV,26,FALSE)="","",VLOOKUP(csv!$AJ55,範囲CSV,26,FALSE)))</f>
        <v/>
      </c>
      <c r="AC55" s="96" t="str">
        <f>IF($A55="","",IF(VLOOKUP(csv!$AJ55,範囲CSV,27,FALSE)="","",VLOOKUP(csv!$AJ55,範囲CSV,27,FALSE)))</f>
        <v/>
      </c>
      <c r="AD55" s="96" t="str">
        <f>IF($A55="","",IF(VLOOKUP(csv!$AJ55,範囲CSV,28,FALSE)="","",VLOOKUP(csv!$AJ55,範囲CSV,28,FALSE)))</f>
        <v/>
      </c>
      <c r="AE55" s="96" t="str">
        <f>IF($A55="","",IF(VLOOKUP(csv!$AJ55,範囲CSV,29,FALSE)="","",VLOOKUP(csv!$AJ55,範囲CSV,29,FALSE)))</f>
        <v/>
      </c>
      <c r="AF55" s="96" t="str">
        <f>IF($A55="","",IF(VLOOKUP(csv!$AJ55,範囲CSV,30,FALSE)="","",VLOOKUP(csv!$AJ55,範囲CSV,30,FALSE)))</f>
        <v/>
      </c>
      <c r="AG55" s="96" t="str">
        <f>IF($A55="","",IF(VLOOKUP(csv!$AJ55,範囲CSV,31,FALSE)="","",VLOOKUP(csv!$AJ55,範囲CSV,31,FALSE)))</f>
        <v/>
      </c>
      <c r="AH55" s="96" t="str">
        <f>IF($A55="","",IF(VLOOKUP(csv!$AJ55,範囲CSV,32,FALSE)="","",VLOOKUP(csv!$AJ55,範囲CSV,32,FALSE)))</f>
        <v/>
      </c>
      <c r="AI55" s="96" t="str">
        <f>IF($A55="","",IF(VLOOKUP(csv!$AJ55,範囲CSV,33,FALSE)="","",VLOOKUP(csv!$AJ55,範囲CSV,33,FALSE)))</f>
        <v/>
      </c>
      <c r="AJ55" s="96" t="str">
        <f>IF($A55="","",IF(VLOOKUP(csv!$AJ55,範囲CSV,34,FALSE)="","",VLOOKUP(csv!$AJ55,範囲CSV,34,FALSE)))</f>
        <v/>
      </c>
      <c r="AK55" s="96"/>
    </row>
    <row r="56" spans="1:37">
      <c r="A56" s="96" t="str">
        <f>IF(csv!AJ56&lt;=csv!A$401,csv!AO56,"")</f>
        <v/>
      </c>
      <c r="B56" s="96" t="str">
        <f>IF($A56="","",IF(VLOOKUP(csv!A56,範囲CSV,2,FALSE)="","",VLOOKUP(csv!A56,範囲CSV,2,FALSE)))</f>
        <v/>
      </c>
      <c r="C56" s="96" t="str">
        <f>IF($A56="","",IF(VLOOKUP(csv!$AJ56,範囲CSV,3,FALSE)="","",VLOOKUP(csv!$AJ56,範囲CSV,3,FALSE)))</f>
        <v/>
      </c>
      <c r="D56" s="96" t="str">
        <f>IF($A56="","",IF(VLOOKUP(csv!$AJ56,範囲CSV,4,FALSE)="","",VLOOKUP(csv!$AJ56,範囲CSV,4,FALSE)))</f>
        <v/>
      </c>
      <c r="E56" s="96" t="str">
        <f>IF($A56="","",IF(VLOOKUP(csv!$AJ56,範囲CSV,5,FALSE)="","",IF(VLOOKUP(csv!$AJ56,範囲CSV,5,FALSE)&gt;10000,"",VLOOKUP(csv!$AJ56,範囲CSV,5,FALSE))))</f>
        <v/>
      </c>
      <c r="F56" s="96" t="str">
        <f>IF($A56="","",IF(VLOOKUP(csv!$AJ56,範囲CSV,6,FALSE)="","",VLOOKUP(csv!$AJ56,範囲CSV,6,FALSE)))</f>
        <v/>
      </c>
      <c r="G56" s="96" t="str">
        <f>IF(A56="","",IF(VLOOKUP(csv!$AJ56,範囲CSV,7,FALSE)="","",VLOOKUP(csv!$AJ56,範囲CSV,7,FALSE)))</f>
        <v/>
      </c>
      <c r="H56" s="96" t="str">
        <f>IF($A56="","",IF(VLOOKUP(csv!$AJ56,範囲CSV,8,FALSE)="","",VLOOKUP(csv!$AJ56,範囲CSV,8,FALSE)))</f>
        <v/>
      </c>
      <c r="I56" s="96"/>
      <c r="J56" s="96"/>
      <c r="K56" s="96" t="str">
        <f>IF(A56="","",IF(VLOOKUP(csv!$AJ56,範囲CSV,9,FALSE)="","",VLOOKUP(csv!$AJ56,範囲CSV,9,FALSE)))</f>
        <v/>
      </c>
      <c r="L56" s="96" t="str">
        <f>IF($A56="","",IF(VLOOKUP(csv!$AJ56,範囲CSV,10,FALSE)="","",VLOOKUP(csv!$AJ56,範囲CSV,10,FALSE)))</f>
        <v/>
      </c>
      <c r="M56" s="96" t="str">
        <f t="shared" si="0"/>
        <v/>
      </c>
      <c r="N56" s="96" t="str">
        <f t="shared" si="1"/>
        <v/>
      </c>
      <c r="O56" s="96" t="str">
        <f>IF($A56="","",IF(VLOOKUP(csv!$AJ56,範囲CSV,13,FALSE)="","",VLOOKUP(csv!$AJ56,範囲CSV,13,FALSE)))</f>
        <v/>
      </c>
      <c r="P56" s="96" t="str">
        <f>IF($A56="","",IF(VLOOKUP(csv!$AJ56,範囲CSV,14,FALSE)="","",VLOOKUP(csv!$AJ56,範囲CSV,14,FALSE)))</f>
        <v/>
      </c>
      <c r="Q56" s="96" t="str">
        <f>IF($A56="","",IF(VLOOKUP(csv!$AJ56,範囲CSV,15,FALSE)="","",VLOOKUP(csv!$AJ56,範囲CSV,15,FALSE)))</f>
        <v/>
      </c>
      <c r="R56" s="96" t="str">
        <f>IF($A56="","",IF(VLOOKUP(csv!$AJ56,範囲CSV,16,FALSE)="","",VLOOKUP(csv!$AJ56,範囲CSV,16,FALSE)))</f>
        <v/>
      </c>
      <c r="S56" s="96" t="str">
        <f>IF($A56="","",IF(VLOOKUP(csv!$AJ56,範囲CSV,17,FALSE)="","",VLOOKUP(csv!$AJ56,範囲CSV,17,FALSE)))</f>
        <v/>
      </c>
      <c r="T56" s="96" t="str">
        <f>IF($A56="","",IF(VLOOKUP(csv!$AJ56,範囲CSV,18,FALSE)="","",VLOOKUP(csv!$AJ56,範囲CSV,18,FALSE)))</f>
        <v/>
      </c>
      <c r="U56" s="96" t="str">
        <f>IF($A56="","",IF(VLOOKUP(csv!$AJ56,範囲CSV,19,FALSE)="","",VLOOKUP(csv!$AJ56,範囲CSV,19,FALSE)))</f>
        <v/>
      </c>
      <c r="V56" s="96" t="str">
        <f>IF($A56="","",IF(VLOOKUP(csv!$AJ56,範囲CSV,20,FALSE)="","",VLOOKUP(csv!$AJ56,範囲CSV,20,FALSE)))</f>
        <v/>
      </c>
      <c r="W56" s="96" t="str">
        <f>IF($A56="","",IF(VLOOKUP(csv!$AJ56,範囲CSV,21,FALSE)="","",VLOOKUP(csv!$AJ56,範囲CSV,21,FALSE)))</f>
        <v/>
      </c>
      <c r="X56" s="96" t="str">
        <f>IF($A56="","",IF(VLOOKUP(csv!$AJ56,範囲CSV,22,FALSE)="","",VLOOKUP(csv!$AJ56,範囲CSV,22,FALSE)))</f>
        <v/>
      </c>
      <c r="Y56" s="96" t="str">
        <f>IF($A56="","",IF(VLOOKUP(csv!$AJ56,範囲CSV,23,FALSE)="","",VLOOKUP(csv!$AJ56,範囲CSV,23,FALSE)))</f>
        <v/>
      </c>
      <c r="Z56" s="96" t="str">
        <f>IF($A56="","",IF(VLOOKUP(csv!$AJ56,範囲CSV,24,FALSE)="","",VLOOKUP(csv!$AJ56,範囲CSV,24,FALSE)))</f>
        <v/>
      </c>
      <c r="AA56" s="96" t="str">
        <f>IF($A56="","",IF(VLOOKUP(csv!$AJ56,範囲CSV,25,FALSE)="","",VLOOKUP(csv!$AJ56,範囲CSV,25,FALSE)))</f>
        <v/>
      </c>
      <c r="AB56" s="96" t="str">
        <f>IF($A56="","",IF(VLOOKUP(csv!$AJ56,範囲CSV,26,FALSE)="","",VLOOKUP(csv!$AJ56,範囲CSV,26,FALSE)))</f>
        <v/>
      </c>
      <c r="AC56" s="96" t="str">
        <f>IF($A56="","",IF(VLOOKUP(csv!$AJ56,範囲CSV,27,FALSE)="","",VLOOKUP(csv!$AJ56,範囲CSV,27,FALSE)))</f>
        <v/>
      </c>
      <c r="AD56" s="96" t="str">
        <f>IF($A56="","",IF(VLOOKUP(csv!$AJ56,範囲CSV,28,FALSE)="","",VLOOKUP(csv!$AJ56,範囲CSV,28,FALSE)))</f>
        <v/>
      </c>
      <c r="AE56" s="96" t="str">
        <f>IF($A56="","",IF(VLOOKUP(csv!$AJ56,範囲CSV,29,FALSE)="","",VLOOKUP(csv!$AJ56,範囲CSV,29,FALSE)))</f>
        <v/>
      </c>
      <c r="AF56" s="96" t="str">
        <f>IF($A56="","",IF(VLOOKUP(csv!$AJ56,範囲CSV,30,FALSE)="","",VLOOKUP(csv!$AJ56,範囲CSV,30,FALSE)))</f>
        <v/>
      </c>
      <c r="AG56" s="96" t="str">
        <f>IF($A56="","",IF(VLOOKUP(csv!$AJ56,範囲CSV,31,FALSE)="","",VLOOKUP(csv!$AJ56,範囲CSV,31,FALSE)))</f>
        <v/>
      </c>
      <c r="AH56" s="96" t="str">
        <f>IF($A56="","",IF(VLOOKUP(csv!$AJ56,範囲CSV,32,FALSE)="","",VLOOKUP(csv!$AJ56,範囲CSV,32,FALSE)))</f>
        <v/>
      </c>
      <c r="AI56" s="96" t="str">
        <f>IF($A56="","",IF(VLOOKUP(csv!$AJ56,範囲CSV,33,FALSE)="","",VLOOKUP(csv!$AJ56,範囲CSV,33,FALSE)))</f>
        <v/>
      </c>
      <c r="AJ56" s="96" t="str">
        <f>IF($A56="","",IF(VLOOKUP(csv!$AJ56,範囲CSV,34,FALSE)="","",VLOOKUP(csv!$AJ56,範囲CSV,34,FALSE)))</f>
        <v/>
      </c>
      <c r="AK56" s="96"/>
    </row>
    <row r="57" spans="1:37">
      <c r="A57" s="96" t="str">
        <f>IF(csv!AJ57&lt;=csv!A$401,csv!AO57,"")</f>
        <v/>
      </c>
      <c r="B57" s="96" t="str">
        <f>IF($A57="","",IF(VLOOKUP(csv!A57,範囲CSV,2,FALSE)="","",VLOOKUP(csv!A57,範囲CSV,2,FALSE)))</f>
        <v/>
      </c>
      <c r="C57" s="96" t="str">
        <f>IF($A57="","",IF(VLOOKUP(csv!$AJ57,範囲CSV,3,FALSE)="","",VLOOKUP(csv!$AJ57,範囲CSV,3,FALSE)))</f>
        <v/>
      </c>
      <c r="D57" s="96" t="str">
        <f>IF($A57="","",IF(VLOOKUP(csv!$AJ57,範囲CSV,4,FALSE)="","",VLOOKUP(csv!$AJ57,範囲CSV,4,FALSE)))</f>
        <v/>
      </c>
      <c r="E57" s="96" t="str">
        <f>IF($A57="","",IF(VLOOKUP(csv!$AJ57,範囲CSV,5,FALSE)="","",IF(VLOOKUP(csv!$AJ57,範囲CSV,5,FALSE)&gt;10000,"",VLOOKUP(csv!$AJ57,範囲CSV,5,FALSE))))</f>
        <v/>
      </c>
      <c r="F57" s="96" t="str">
        <f>IF($A57="","",IF(VLOOKUP(csv!$AJ57,範囲CSV,6,FALSE)="","",VLOOKUP(csv!$AJ57,範囲CSV,6,FALSE)))</f>
        <v/>
      </c>
      <c r="G57" s="96" t="str">
        <f>IF(A57="","",IF(VLOOKUP(csv!$AJ57,範囲CSV,7,FALSE)="","",VLOOKUP(csv!$AJ57,範囲CSV,7,FALSE)))</f>
        <v/>
      </c>
      <c r="H57" s="96" t="str">
        <f>IF($A57="","",IF(VLOOKUP(csv!$AJ57,範囲CSV,8,FALSE)="","",VLOOKUP(csv!$AJ57,範囲CSV,8,FALSE)))</f>
        <v/>
      </c>
      <c r="I57" s="96"/>
      <c r="J57" s="96"/>
      <c r="K57" s="96" t="str">
        <f>IF(A57="","",IF(VLOOKUP(csv!$AJ57,範囲CSV,9,FALSE)="","",VLOOKUP(csv!$AJ57,範囲CSV,9,FALSE)))</f>
        <v/>
      </c>
      <c r="L57" s="96" t="str">
        <f>IF($A57="","",IF(VLOOKUP(csv!$AJ57,範囲CSV,10,FALSE)="","",VLOOKUP(csv!$AJ57,範囲CSV,10,FALSE)))</f>
        <v/>
      </c>
      <c r="M57" s="96" t="str">
        <f t="shared" si="0"/>
        <v/>
      </c>
      <c r="N57" s="96" t="str">
        <f t="shared" si="1"/>
        <v/>
      </c>
      <c r="O57" s="96" t="str">
        <f>IF($A57="","",IF(VLOOKUP(csv!$AJ57,範囲CSV,13,FALSE)="","",VLOOKUP(csv!$AJ57,範囲CSV,13,FALSE)))</f>
        <v/>
      </c>
      <c r="P57" s="96" t="str">
        <f>IF($A57="","",IF(VLOOKUP(csv!$AJ57,範囲CSV,14,FALSE)="","",VLOOKUP(csv!$AJ57,範囲CSV,14,FALSE)))</f>
        <v/>
      </c>
      <c r="Q57" s="96" t="str">
        <f>IF($A57="","",IF(VLOOKUP(csv!$AJ57,範囲CSV,15,FALSE)="","",VLOOKUP(csv!$AJ57,範囲CSV,15,FALSE)))</f>
        <v/>
      </c>
      <c r="R57" s="96" t="str">
        <f>IF($A57="","",IF(VLOOKUP(csv!$AJ57,範囲CSV,16,FALSE)="","",VLOOKUP(csv!$AJ57,範囲CSV,16,FALSE)))</f>
        <v/>
      </c>
      <c r="S57" s="96" t="str">
        <f>IF($A57="","",IF(VLOOKUP(csv!$AJ57,範囲CSV,17,FALSE)="","",VLOOKUP(csv!$AJ57,範囲CSV,17,FALSE)))</f>
        <v/>
      </c>
      <c r="T57" s="96" t="str">
        <f>IF($A57="","",IF(VLOOKUP(csv!$AJ57,範囲CSV,18,FALSE)="","",VLOOKUP(csv!$AJ57,範囲CSV,18,FALSE)))</f>
        <v/>
      </c>
      <c r="U57" s="96" t="str">
        <f>IF($A57="","",IF(VLOOKUP(csv!$AJ57,範囲CSV,19,FALSE)="","",VLOOKUP(csv!$AJ57,範囲CSV,19,FALSE)))</f>
        <v/>
      </c>
      <c r="V57" s="96" t="str">
        <f>IF($A57="","",IF(VLOOKUP(csv!$AJ57,範囲CSV,20,FALSE)="","",VLOOKUP(csv!$AJ57,範囲CSV,20,FALSE)))</f>
        <v/>
      </c>
      <c r="W57" s="96" t="str">
        <f>IF($A57="","",IF(VLOOKUP(csv!$AJ57,範囲CSV,21,FALSE)="","",VLOOKUP(csv!$AJ57,範囲CSV,21,FALSE)))</f>
        <v/>
      </c>
      <c r="X57" s="96" t="str">
        <f>IF($A57="","",IF(VLOOKUP(csv!$AJ57,範囲CSV,22,FALSE)="","",VLOOKUP(csv!$AJ57,範囲CSV,22,FALSE)))</f>
        <v/>
      </c>
      <c r="Y57" s="96" t="str">
        <f>IF($A57="","",IF(VLOOKUP(csv!$AJ57,範囲CSV,23,FALSE)="","",VLOOKUP(csv!$AJ57,範囲CSV,23,FALSE)))</f>
        <v/>
      </c>
      <c r="Z57" s="96" t="str">
        <f>IF($A57="","",IF(VLOOKUP(csv!$AJ57,範囲CSV,24,FALSE)="","",VLOOKUP(csv!$AJ57,範囲CSV,24,FALSE)))</f>
        <v/>
      </c>
      <c r="AA57" s="96" t="str">
        <f>IF($A57="","",IF(VLOOKUP(csv!$AJ57,範囲CSV,25,FALSE)="","",VLOOKUP(csv!$AJ57,範囲CSV,25,FALSE)))</f>
        <v/>
      </c>
      <c r="AB57" s="96" t="str">
        <f>IF($A57="","",IF(VLOOKUP(csv!$AJ57,範囲CSV,26,FALSE)="","",VLOOKUP(csv!$AJ57,範囲CSV,26,FALSE)))</f>
        <v/>
      </c>
      <c r="AC57" s="96" t="str">
        <f>IF($A57="","",IF(VLOOKUP(csv!$AJ57,範囲CSV,27,FALSE)="","",VLOOKUP(csv!$AJ57,範囲CSV,27,FALSE)))</f>
        <v/>
      </c>
      <c r="AD57" s="96" t="str">
        <f>IF($A57="","",IF(VLOOKUP(csv!$AJ57,範囲CSV,28,FALSE)="","",VLOOKUP(csv!$AJ57,範囲CSV,28,FALSE)))</f>
        <v/>
      </c>
      <c r="AE57" s="96" t="str">
        <f>IF($A57="","",IF(VLOOKUP(csv!$AJ57,範囲CSV,29,FALSE)="","",VLOOKUP(csv!$AJ57,範囲CSV,29,FALSE)))</f>
        <v/>
      </c>
      <c r="AF57" s="96" t="str">
        <f>IF($A57="","",IF(VLOOKUP(csv!$AJ57,範囲CSV,30,FALSE)="","",VLOOKUP(csv!$AJ57,範囲CSV,30,FALSE)))</f>
        <v/>
      </c>
      <c r="AG57" s="96" t="str">
        <f>IF($A57="","",IF(VLOOKUP(csv!$AJ57,範囲CSV,31,FALSE)="","",VLOOKUP(csv!$AJ57,範囲CSV,31,FALSE)))</f>
        <v/>
      </c>
      <c r="AH57" s="96" t="str">
        <f>IF($A57="","",IF(VLOOKUP(csv!$AJ57,範囲CSV,32,FALSE)="","",VLOOKUP(csv!$AJ57,範囲CSV,32,FALSE)))</f>
        <v/>
      </c>
      <c r="AI57" s="96" t="str">
        <f>IF($A57="","",IF(VLOOKUP(csv!$AJ57,範囲CSV,33,FALSE)="","",VLOOKUP(csv!$AJ57,範囲CSV,33,FALSE)))</f>
        <v/>
      </c>
      <c r="AJ57" s="96" t="str">
        <f>IF($A57="","",IF(VLOOKUP(csv!$AJ57,範囲CSV,34,FALSE)="","",VLOOKUP(csv!$AJ57,範囲CSV,34,FALSE)))</f>
        <v/>
      </c>
      <c r="AK57" s="96"/>
    </row>
    <row r="58" spans="1:37">
      <c r="A58" s="96" t="str">
        <f>IF(csv!AJ58&lt;=csv!A$401,csv!AO58,"")</f>
        <v/>
      </c>
      <c r="B58" s="96" t="str">
        <f>IF($A58="","",IF(VLOOKUP(csv!A58,範囲CSV,2,FALSE)="","",VLOOKUP(csv!A58,範囲CSV,2,FALSE)))</f>
        <v/>
      </c>
      <c r="C58" s="96" t="str">
        <f>IF($A58="","",IF(VLOOKUP(csv!$AJ58,範囲CSV,3,FALSE)="","",VLOOKUP(csv!$AJ58,範囲CSV,3,FALSE)))</f>
        <v/>
      </c>
      <c r="D58" s="96" t="str">
        <f>IF($A58="","",IF(VLOOKUP(csv!$AJ58,範囲CSV,4,FALSE)="","",VLOOKUP(csv!$AJ58,範囲CSV,4,FALSE)))</f>
        <v/>
      </c>
      <c r="E58" s="96" t="str">
        <f>IF($A58="","",IF(VLOOKUP(csv!$AJ58,範囲CSV,5,FALSE)="","",IF(VLOOKUP(csv!$AJ58,範囲CSV,5,FALSE)&gt;10000,"",VLOOKUP(csv!$AJ58,範囲CSV,5,FALSE))))</f>
        <v/>
      </c>
      <c r="F58" s="96" t="str">
        <f>IF($A58="","",IF(VLOOKUP(csv!$AJ58,範囲CSV,6,FALSE)="","",VLOOKUP(csv!$AJ58,範囲CSV,6,FALSE)))</f>
        <v/>
      </c>
      <c r="G58" s="96" t="str">
        <f>IF(A58="","",IF(VLOOKUP(csv!$AJ58,範囲CSV,7,FALSE)="","",VLOOKUP(csv!$AJ58,範囲CSV,7,FALSE)))</f>
        <v/>
      </c>
      <c r="H58" s="96" t="str">
        <f>IF($A58="","",IF(VLOOKUP(csv!$AJ58,範囲CSV,8,FALSE)="","",VLOOKUP(csv!$AJ58,範囲CSV,8,FALSE)))</f>
        <v/>
      </c>
      <c r="I58" s="96"/>
      <c r="J58" s="96"/>
      <c r="K58" s="96" t="str">
        <f>IF(A58="","",IF(VLOOKUP(csv!$AJ58,範囲CSV,9,FALSE)="","",VLOOKUP(csv!$AJ58,範囲CSV,9,FALSE)))</f>
        <v/>
      </c>
      <c r="L58" s="96" t="str">
        <f>IF($A58="","",IF(VLOOKUP(csv!$AJ58,範囲CSV,10,FALSE)="","",VLOOKUP(csv!$AJ58,範囲CSV,10,FALSE)))</f>
        <v/>
      </c>
      <c r="M58" s="96" t="str">
        <f t="shared" si="0"/>
        <v/>
      </c>
      <c r="N58" s="96" t="str">
        <f t="shared" si="1"/>
        <v/>
      </c>
      <c r="O58" s="96" t="str">
        <f>IF($A58="","",IF(VLOOKUP(csv!$AJ58,範囲CSV,13,FALSE)="","",VLOOKUP(csv!$AJ58,範囲CSV,13,FALSE)))</f>
        <v/>
      </c>
      <c r="P58" s="96" t="str">
        <f>IF($A58="","",IF(VLOOKUP(csv!$AJ58,範囲CSV,14,FALSE)="","",VLOOKUP(csv!$AJ58,範囲CSV,14,FALSE)))</f>
        <v/>
      </c>
      <c r="Q58" s="96" t="str">
        <f>IF($A58="","",IF(VLOOKUP(csv!$AJ58,範囲CSV,15,FALSE)="","",VLOOKUP(csv!$AJ58,範囲CSV,15,FALSE)))</f>
        <v/>
      </c>
      <c r="R58" s="96" t="str">
        <f>IF($A58="","",IF(VLOOKUP(csv!$AJ58,範囲CSV,16,FALSE)="","",VLOOKUP(csv!$AJ58,範囲CSV,16,FALSE)))</f>
        <v/>
      </c>
      <c r="S58" s="96" t="str">
        <f>IF($A58="","",IF(VLOOKUP(csv!$AJ58,範囲CSV,17,FALSE)="","",VLOOKUP(csv!$AJ58,範囲CSV,17,FALSE)))</f>
        <v/>
      </c>
      <c r="T58" s="96" t="str">
        <f>IF($A58="","",IF(VLOOKUP(csv!$AJ58,範囲CSV,18,FALSE)="","",VLOOKUP(csv!$AJ58,範囲CSV,18,FALSE)))</f>
        <v/>
      </c>
      <c r="U58" s="96" t="str">
        <f>IF($A58="","",IF(VLOOKUP(csv!$AJ58,範囲CSV,19,FALSE)="","",VLOOKUP(csv!$AJ58,範囲CSV,19,FALSE)))</f>
        <v/>
      </c>
      <c r="V58" s="96" t="str">
        <f>IF($A58="","",IF(VLOOKUP(csv!$AJ58,範囲CSV,20,FALSE)="","",VLOOKUP(csv!$AJ58,範囲CSV,20,FALSE)))</f>
        <v/>
      </c>
      <c r="W58" s="96" t="str">
        <f>IF($A58="","",IF(VLOOKUP(csv!$AJ58,範囲CSV,21,FALSE)="","",VLOOKUP(csv!$AJ58,範囲CSV,21,FALSE)))</f>
        <v/>
      </c>
      <c r="X58" s="96" t="str">
        <f>IF($A58="","",IF(VLOOKUP(csv!$AJ58,範囲CSV,22,FALSE)="","",VLOOKUP(csv!$AJ58,範囲CSV,22,FALSE)))</f>
        <v/>
      </c>
      <c r="Y58" s="96" t="str">
        <f>IF($A58="","",IF(VLOOKUP(csv!$AJ58,範囲CSV,23,FALSE)="","",VLOOKUP(csv!$AJ58,範囲CSV,23,FALSE)))</f>
        <v/>
      </c>
      <c r="Z58" s="96" t="str">
        <f>IF($A58="","",IF(VLOOKUP(csv!$AJ58,範囲CSV,24,FALSE)="","",VLOOKUP(csv!$AJ58,範囲CSV,24,FALSE)))</f>
        <v/>
      </c>
      <c r="AA58" s="96" t="str">
        <f>IF($A58="","",IF(VLOOKUP(csv!$AJ58,範囲CSV,25,FALSE)="","",VLOOKUP(csv!$AJ58,範囲CSV,25,FALSE)))</f>
        <v/>
      </c>
      <c r="AB58" s="96" t="str">
        <f>IF($A58="","",IF(VLOOKUP(csv!$AJ58,範囲CSV,26,FALSE)="","",VLOOKUP(csv!$AJ58,範囲CSV,26,FALSE)))</f>
        <v/>
      </c>
      <c r="AC58" s="96" t="str">
        <f>IF($A58="","",IF(VLOOKUP(csv!$AJ58,範囲CSV,27,FALSE)="","",VLOOKUP(csv!$AJ58,範囲CSV,27,FALSE)))</f>
        <v/>
      </c>
      <c r="AD58" s="96" t="str">
        <f>IF($A58="","",IF(VLOOKUP(csv!$AJ58,範囲CSV,28,FALSE)="","",VLOOKUP(csv!$AJ58,範囲CSV,28,FALSE)))</f>
        <v/>
      </c>
      <c r="AE58" s="96" t="str">
        <f>IF($A58="","",IF(VLOOKUP(csv!$AJ58,範囲CSV,29,FALSE)="","",VLOOKUP(csv!$AJ58,範囲CSV,29,FALSE)))</f>
        <v/>
      </c>
      <c r="AF58" s="96" t="str">
        <f>IF($A58="","",IF(VLOOKUP(csv!$AJ58,範囲CSV,30,FALSE)="","",VLOOKUP(csv!$AJ58,範囲CSV,30,FALSE)))</f>
        <v/>
      </c>
      <c r="AG58" s="96" t="str">
        <f>IF($A58="","",IF(VLOOKUP(csv!$AJ58,範囲CSV,31,FALSE)="","",VLOOKUP(csv!$AJ58,範囲CSV,31,FALSE)))</f>
        <v/>
      </c>
      <c r="AH58" s="96" t="str">
        <f>IF($A58="","",IF(VLOOKUP(csv!$AJ58,範囲CSV,32,FALSE)="","",VLOOKUP(csv!$AJ58,範囲CSV,32,FALSE)))</f>
        <v/>
      </c>
      <c r="AI58" s="96" t="str">
        <f>IF($A58="","",IF(VLOOKUP(csv!$AJ58,範囲CSV,33,FALSE)="","",VLOOKUP(csv!$AJ58,範囲CSV,33,FALSE)))</f>
        <v/>
      </c>
      <c r="AJ58" s="96" t="str">
        <f>IF($A58="","",IF(VLOOKUP(csv!$AJ58,範囲CSV,34,FALSE)="","",VLOOKUP(csv!$AJ58,範囲CSV,34,FALSE)))</f>
        <v/>
      </c>
      <c r="AK58" s="96"/>
    </row>
    <row r="59" spans="1:37">
      <c r="A59" s="96" t="str">
        <f>IF(csv!AJ59&lt;=csv!A$401,csv!AO59,"")</f>
        <v/>
      </c>
      <c r="B59" s="96" t="str">
        <f>IF($A59="","",IF(VLOOKUP(csv!A59,範囲CSV,2,FALSE)="","",VLOOKUP(csv!A59,範囲CSV,2,FALSE)))</f>
        <v/>
      </c>
      <c r="C59" s="96" t="str">
        <f>IF($A59="","",IF(VLOOKUP(csv!$AJ59,範囲CSV,3,FALSE)="","",VLOOKUP(csv!$AJ59,範囲CSV,3,FALSE)))</f>
        <v/>
      </c>
      <c r="D59" s="96" t="str">
        <f>IF($A59="","",IF(VLOOKUP(csv!$AJ59,範囲CSV,4,FALSE)="","",VLOOKUP(csv!$AJ59,範囲CSV,4,FALSE)))</f>
        <v/>
      </c>
      <c r="E59" s="96" t="str">
        <f>IF($A59="","",IF(VLOOKUP(csv!$AJ59,範囲CSV,5,FALSE)="","",IF(VLOOKUP(csv!$AJ59,範囲CSV,5,FALSE)&gt;10000,"",VLOOKUP(csv!$AJ59,範囲CSV,5,FALSE))))</f>
        <v/>
      </c>
      <c r="F59" s="96" t="str">
        <f>IF($A59="","",IF(VLOOKUP(csv!$AJ59,範囲CSV,6,FALSE)="","",VLOOKUP(csv!$AJ59,範囲CSV,6,FALSE)))</f>
        <v/>
      </c>
      <c r="G59" s="96" t="str">
        <f>IF(A59="","",IF(VLOOKUP(csv!$AJ59,範囲CSV,7,FALSE)="","",VLOOKUP(csv!$AJ59,範囲CSV,7,FALSE)))</f>
        <v/>
      </c>
      <c r="H59" s="96" t="str">
        <f>IF($A59="","",IF(VLOOKUP(csv!$AJ59,範囲CSV,8,FALSE)="","",VLOOKUP(csv!$AJ59,範囲CSV,8,FALSE)))</f>
        <v/>
      </c>
      <c r="I59" s="96"/>
      <c r="J59" s="96"/>
      <c r="K59" s="96" t="str">
        <f>IF(A59="","",IF(VLOOKUP(csv!$AJ59,範囲CSV,9,FALSE)="","",VLOOKUP(csv!$AJ59,範囲CSV,9,FALSE)))</f>
        <v/>
      </c>
      <c r="L59" s="96" t="str">
        <f>IF($A59="","",IF(VLOOKUP(csv!$AJ59,範囲CSV,10,FALSE)="","",VLOOKUP(csv!$AJ59,範囲CSV,10,FALSE)))</f>
        <v/>
      </c>
      <c r="M59" s="96" t="str">
        <f t="shared" si="0"/>
        <v/>
      </c>
      <c r="N59" s="96" t="str">
        <f t="shared" si="1"/>
        <v/>
      </c>
      <c r="O59" s="96" t="str">
        <f>IF($A59="","",IF(VLOOKUP(csv!$AJ59,範囲CSV,13,FALSE)="","",VLOOKUP(csv!$AJ59,範囲CSV,13,FALSE)))</f>
        <v/>
      </c>
      <c r="P59" s="96" t="str">
        <f>IF($A59="","",IF(VLOOKUP(csv!$AJ59,範囲CSV,14,FALSE)="","",VLOOKUP(csv!$AJ59,範囲CSV,14,FALSE)))</f>
        <v/>
      </c>
      <c r="Q59" s="96" t="str">
        <f>IF($A59="","",IF(VLOOKUP(csv!$AJ59,範囲CSV,15,FALSE)="","",VLOOKUP(csv!$AJ59,範囲CSV,15,FALSE)))</f>
        <v/>
      </c>
      <c r="R59" s="96" t="str">
        <f>IF($A59="","",IF(VLOOKUP(csv!$AJ59,範囲CSV,16,FALSE)="","",VLOOKUP(csv!$AJ59,範囲CSV,16,FALSE)))</f>
        <v/>
      </c>
      <c r="S59" s="96" t="str">
        <f>IF($A59="","",IF(VLOOKUP(csv!$AJ59,範囲CSV,17,FALSE)="","",VLOOKUP(csv!$AJ59,範囲CSV,17,FALSE)))</f>
        <v/>
      </c>
      <c r="T59" s="96" t="str">
        <f>IF($A59="","",IF(VLOOKUP(csv!$AJ59,範囲CSV,18,FALSE)="","",VLOOKUP(csv!$AJ59,範囲CSV,18,FALSE)))</f>
        <v/>
      </c>
      <c r="U59" s="96" t="str">
        <f>IF($A59="","",IF(VLOOKUP(csv!$AJ59,範囲CSV,19,FALSE)="","",VLOOKUP(csv!$AJ59,範囲CSV,19,FALSE)))</f>
        <v/>
      </c>
      <c r="V59" s="96" t="str">
        <f>IF($A59="","",IF(VLOOKUP(csv!$AJ59,範囲CSV,20,FALSE)="","",VLOOKUP(csv!$AJ59,範囲CSV,20,FALSE)))</f>
        <v/>
      </c>
      <c r="W59" s="96" t="str">
        <f>IF($A59="","",IF(VLOOKUP(csv!$AJ59,範囲CSV,21,FALSE)="","",VLOOKUP(csv!$AJ59,範囲CSV,21,FALSE)))</f>
        <v/>
      </c>
      <c r="X59" s="96" t="str">
        <f>IF($A59="","",IF(VLOOKUP(csv!$AJ59,範囲CSV,22,FALSE)="","",VLOOKUP(csv!$AJ59,範囲CSV,22,FALSE)))</f>
        <v/>
      </c>
      <c r="Y59" s="96" t="str">
        <f>IF($A59="","",IF(VLOOKUP(csv!$AJ59,範囲CSV,23,FALSE)="","",VLOOKUP(csv!$AJ59,範囲CSV,23,FALSE)))</f>
        <v/>
      </c>
      <c r="Z59" s="96" t="str">
        <f>IF($A59="","",IF(VLOOKUP(csv!$AJ59,範囲CSV,24,FALSE)="","",VLOOKUP(csv!$AJ59,範囲CSV,24,FALSE)))</f>
        <v/>
      </c>
      <c r="AA59" s="96" t="str">
        <f>IF($A59="","",IF(VLOOKUP(csv!$AJ59,範囲CSV,25,FALSE)="","",VLOOKUP(csv!$AJ59,範囲CSV,25,FALSE)))</f>
        <v/>
      </c>
      <c r="AB59" s="96" t="str">
        <f>IF($A59="","",IF(VLOOKUP(csv!$AJ59,範囲CSV,26,FALSE)="","",VLOOKUP(csv!$AJ59,範囲CSV,26,FALSE)))</f>
        <v/>
      </c>
      <c r="AC59" s="96" t="str">
        <f>IF($A59="","",IF(VLOOKUP(csv!$AJ59,範囲CSV,27,FALSE)="","",VLOOKUP(csv!$AJ59,範囲CSV,27,FALSE)))</f>
        <v/>
      </c>
      <c r="AD59" s="96" t="str">
        <f>IF($A59="","",IF(VLOOKUP(csv!$AJ59,範囲CSV,28,FALSE)="","",VLOOKUP(csv!$AJ59,範囲CSV,28,FALSE)))</f>
        <v/>
      </c>
      <c r="AE59" s="96" t="str">
        <f>IF($A59="","",IF(VLOOKUP(csv!$AJ59,範囲CSV,29,FALSE)="","",VLOOKUP(csv!$AJ59,範囲CSV,29,FALSE)))</f>
        <v/>
      </c>
      <c r="AF59" s="96" t="str">
        <f>IF($A59="","",IF(VLOOKUP(csv!$AJ59,範囲CSV,30,FALSE)="","",VLOOKUP(csv!$AJ59,範囲CSV,30,FALSE)))</f>
        <v/>
      </c>
      <c r="AG59" s="96" t="str">
        <f>IF($A59="","",IF(VLOOKUP(csv!$AJ59,範囲CSV,31,FALSE)="","",VLOOKUP(csv!$AJ59,範囲CSV,31,FALSE)))</f>
        <v/>
      </c>
      <c r="AH59" s="96" t="str">
        <f>IF($A59="","",IF(VLOOKUP(csv!$AJ59,範囲CSV,32,FALSE)="","",VLOOKUP(csv!$AJ59,範囲CSV,32,FALSE)))</f>
        <v/>
      </c>
      <c r="AI59" s="96" t="str">
        <f>IF($A59="","",IF(VLOOKUP(csv!$AJ59,範囲CSV,33,FALSE)="","",VLOOKUP(csv!$AJ59,範囲CSV,33,FALSE)))</f>
        <v/>
      </c>
      <c r="AJ59" s="96" t="str">
        <f>IF($A59="","",IF(VLOOKUP(csv!$AJ59,範囲CSV,34,FALSE)="","",VLOOKUP(csv!$AJ59,範囲CSV,34,FALSE)))</f>
        <v/>
      </c>
      <c r="AK59" s="96"/>
    </row>
    <row r="60" spans="1:37">
      <c r="A60" s="96" t="str">
        <f>IF(csv!AJ60&lt;=csv!A$401,csv!AO60,"")</f>
        <v/>
      </c>
      <c r="B60" s="96" t="str">
        <f>IF($A60="","",IF(VLOOKUP(csv!A60,範囲CSV,2,FALSE)="","",VLOOKUP(csv!A60,範囲CSV,2,FALSE)))</f>
        <v/>
      </c>
      <c r="C60" s="96" t="str">
        <f>IF($A60="","",IF(VLOOKUP(csv!$AJ60,範囲CSV,3,FALSE)="","",VLOOKUP(csv!$AJ60,範囲CSV,3,FALSE)))</f>
        <v/>
      </c>
      <c r="D60" s="96" t="str">
        <f>IF($A60="","",IF(VLOOKUP(csv!$AJ60,範囲CSV,4,FALSE)="","",VLOOKUP(csv!$AJ60,範囲CSV,4,FALSE)))</f>
        <v/>
      </c>
      <c r="E60" s="96" t="str">
        <f>IF($A60="","",IF(VLOOKUP(csv!$AJ60,範囲CSV,5,FALSE)="","",IF(VLOOKUP(csv!$AJ60,範囲CSV,5,FALSE)&gt;10000,"",VLOOKUP(csv!$AJ60,範囲CSV,5,FALSE))))</f>
        <v/>
      </c>
      <c r="F60" s="96" t="str">
        <f>IF($A60="","",IF(VLOOKUP(csv!$AJ60,範囲CSV,6,FALSE)="","",VLOOKUP(csv!$AJ60,範囲CSV,6,FALSE)))</f>
        <v/>
      </c>
      <c r="G60" s="96" t="str">
        <f>IF(A60="","",IF(VLOOKUP(csv!$AJ60,範囲CSV,7,FALSE)="","",VLOOKUP(csv!$AJ60,範囲CSV,7,FALSE)))</f>
        <v/>
      </c>
      <c r="H60" s="96" t="str">
        <f>IF($A60="","",IF(VLOOKUP(csv!$AJ60,範囲CSV,8,FALSE)="","",VLOOKUP(csv!$AJ60,範囲CSV,8,FALSE)))</f>
        <v/>
      </c>
      <c r="I60" s="96"/>
      <c r="J60" s="96"/>
      <c r="K60" s="96" t="str">
        <f>IF(A60="","",IF(VLOOKUP(csv!$AJ60,範囲CSV,9,FALSE)="","",VLOOKUP(csv!$AJ60,範囲CSV,9,FALSE)))</f>
        <v/>
      </c>
      <c r="L60" s="96" t="str">
        <f>IF($A60="","",IF(VLOOKUP(csv!$AJ60,範囲CSV,10,FALSE)="","",VLOOKUP(csv!$AJ60,範囲CSV,10,FALSE)))</f>
        <v/>
      </c>
      <c r="M60" s="96" t="str">
        <f t="shared" si="0"/>
        <v/>
      </c>
      <c r="N60" s="96" t="str">
        <f t="shared" si="1"/>
        <v/>
      </c>
      <c r="O60" s="96" t="str">
        <f>IF($A60="","",IF(VLOOKUP(csv!$AJ60,範囲CSV,13,FALSE)="","",VLOOKUP(csv!$AJ60,範囲CSV,13,FALSE)))</f>
        <v/>
      </c>
      <c r="P60" s="96" t="str">
        <f>IF($A60="","",IF(VLOOKUP(csv!$AJ60,範囲CSV,14,FALSE)="","",VLOOKUP(csv!$AJ60,範囲CSV,14,FALSE)))</f>
        <v/>
      </c>
      <c r="Q60" s="96" t="str">
        <f>IF($A60="","",IF(VLOOKUP(csv!$AJ60,範囲CSV,15,FALSE)="","",VLOOKUP(csv!$AJ60,範囲CSV,15,FALSE)))</f>
        <v/>
      </c>
      <c r="R60" s="96" t="str">
        <f>IF($A60="","",IF(VLOOKUP(csv!$AJ60,範囲CSV,16,FALSE)="","",VLOOKUP(csv!$AJ60,範囲CSV,16,FALSE)))</f>
        <v/>
      </c>
      <c r="S60" s="96" t="str">
        <f>IF($A60="","",IF(VLOOKUP(csv!$AJ60,範囲CSV,17,FALSE)="","",VLOOKUP(csv!$AJ60,範囲CSV,17,FALSE)))</f>
        <v/>
      </c>
      <c r="T60" s="96" t="str">
        <f>IF($A60="","",IF(VLOOKUP(csv!$AJ60,範囲CSV,18,FALSE)="","",VLOOKUP(csv!$AJ60,範囲CSV,18,FALSE)))</f>
        <v/>
      </c>
      <c r="U60" s="96" t="str">
        <f>IF($A60="","",IF(VLOOKUP(csv!$AJ60,範囲CSV,19,FALSE)="","",VLOOKUP(csv!$AJ60,範囲CSV,19,FALSE)))</f>
        <v/>
      </c>
      <c r="V60" s="96" t="str">
        <f>IF($A60="","",IF(VLOOKUP(csv!$AJ60,範囲CSV,20,FALSE)="","",VLOOKUP(csv!$AJ60,範囲CSV,20,FALSE)))</f>
        <v/>
      </c>
      <c r="W60" s="96" t="str">
        <f>IF($A60="","",IF(VLOOKUP(csv!$AJ60,範囲CSV,21,FALSE)="","",VLOOKUP(csv!$AJ60,範囲CSV,21,FALSE)))</f>
        <v/>
      </c>
      <c r="X60" s="96" t="str">
        <f>IF($A60="","",IF(VLOOKUP(csv!$AJ60,範囲CSV,22,FALSE)="","",VLOOKUP(csv!$AJ60,範囲CSV,22,FALSE)))</f>
        <v/>
      </c>
      <c r="Y60" s="96" t="str">
        <f>IF($A60="","",IF(VLOOKUP(csv!$AJ60,範囲CSV,23,FALSE)="","",VLOOKUP(csv!$AJ60,範囲CSV,23,FALSE)))</f>
        <v/>
      </c>
      <c r="Z60" s="96" t="str">
        <f>IF($A60="","",IF(VLOOKUP(csv!$AJ60,範囲CSV,24,FALSE)="","",VLOOKUP(csv!$AJ60,範囲CSV,24,FALSE)))</f>
        <v/>
      </c>
      <c r="AA60" s="96" t="str">
        <f>IF($A60="","",IF(VLOOKUP(csv!$AJ60,範囲CSV,25,FALSE)="","",VLOOKUP(csv!$AJ60,範囲CSV,25,FALSE)))</f>
        <v/>
      </c>
      <c r="AB60" s="96" t="str">
        <f>IF($A60="","",IF(VLOOKUP(csv!$AJ60,範囲CSV,26,FALSE)="","",VLOOKUP(csv!$AJ60,範囲CSV,26,FALSE)))</f>
        <v/>
      </c>
      <c r="AC60" s="96" t="str">
        <f>IF($A60="","",IF(VLOOKUP(csv!$AJ60,範囲CSV,27,FALSE)="","",VLOOKUP(csv!$AJ60,範囲CSV,27,FALSE)))</f>
        <v/>
      </c>
      <c r="AD60" s="96" t="str">
        <f>IF($A60="","",IF(VLOOKUP(csv!$AJ60,範囲CSV,28,FALSE)="","",VLOOKUP(csv!$AJ60,範囲CSV,28,FALSE)))</f>
        <v/>
      </c>
      <c r="AE60" s="96" t="str">
        <f>IF($A60="","",IF(VLOOKUP(csv!$AJ60,範囲CSV,29,FALSE)="","",VLOOKUP(csv!$AJ60,範囲CSV,29,FALSE)))</f>
        <v/>
      </c>
      <c r="AF60" s="96" t="str">
        <f>IF($A60="","",IF(VLOOKUP(csv!$AJ60,範囲CSV,30,FALSE)="","",VLOOKUP(csv!$AJ60,範囲CSV,30,FALSE)))</f>
        <v/>
      </c>
      <c r="AG60" s="96" t="str">
        <f>IF($A60="","",IF(VLOOKUP(csv!$AJ60,範囲CSV,31,FALSE)="","",VLOOKUP(csv!$AJ60,範囲CSV,31,FALSE)))</f>
        <v/>
      </c>
      <c r="AH60" s="96" t="str">
        <f>IF($A60="","",IF(VLOOKUP(csv!$AJ60,範囲CSV,32,FALSE)="","",VLOOKUP(csv!$AJ60,範囲CSV,32,FALSE)))</f>
        <v/>
      </c>
      <c r="AI60" s="96" t="str">
        <f>IF($A60="","",IF(VLOOKUP(csv!$AJ60,範囲CSV,33,FALSE)="","",VLOOKUP(csv!$AJ60,範囲CSV,33,FALSE)))</f>
        <v/>
      </c>
      <c r="AJ60" s="96" t="str">
        <f>IF($A60="","",IF(VLOOKUP(csv!$AJ60,範囲CSV,34,FALSE)="","",VLOOKUP(csv!$AJ60,範囲CSV,34,FALSE)))</f>
        <v/>
      </c>
      <c r="AK60" s="96"/>
    </row>
    <row r="61" spans="1:37">
      <c r="A61" s="96" t="str">
        <f>IF(csv!AJ61&lt;=csv!A$401,csv!AO61,"")</f>
        <v/>
      </c>
      <c r="B61" s="96" t="str">
        <f>IF($A61="","",IF(VLOOKUP(csv!A61,範囲CSV,2,FALSE)="","",VLOOKUP(csv!A61,範囲CSV,2,FALSE)))</f>
        <v/>
      </c>
      <c r="C61" s="96" t="str">
        <f>IF($A61="","",IF(VLOOKUP(csv!$AJ61,範囲CSV,3,FALSE)="","",VLOOKUP(csv!$AJ61,範囲CSV,3,FALSE)))</f>
        <v/>
      </c>
      <c r="D61" s="96" t="str">
        <f>IF($A61="","",IF(VLOOKUP(csv!$AJ61,範囲CSV,4,FALSE)="","",VLOOKUP(csv!$AJ61,範囲CSV,4,FALSE)))</f>
        <v/>
      </c>
      <c r="E61" s="96" t="str">
        <f>IF($A61="","",IF(VLOOKUP(csv!$AJ61,範囲CSV,5,FALSE)="","",IF(VLOOKUP(csv!$AJ61,範囲CSV,5,FALSE)&gt;10000,"",VLOOKUP(csv!$AJ61,範囲CSV,5,FALSE))))</f>
        <v/>
      </c>
      <c r="F61" s="96" t="str">
        <f>IF($A61="","",IF(VLOOKUP(csv!$AJ61,範囲CSV,6,FALSE)="","",VLOOKUP(csv!$AJ61,範囲CSV,6,FALSE)))</f>
        <v/>
      </c>
      <c r="G61" s="96" t="str">
        <f>IF(A61="","",IF(VLOOKUP(csv!$AJ61,範囲CSV,7,FALSE)="","",VLOOKUP(csv!$AJ61,範囲CSV,7,FALSE)))</f>
        <v/>
      </c>
      <c r="H61" s="96" t="str">
        <f>IF($A61="","",IF(VLOOKUP(csv!$AJ61,範囲CSV,8,FALSE)="","",VLOOKUP(csv!$AJ61,範囲CSV,8,FALSE)))</f>
        <v/>
      </c>
      <c r="I61" s="96"/>
      <c r="J61" s="96"/>
      <c r="K61" s="96" t="str">
        <f>IF(A61="","",IF(VLOOKUP(csv!$AJ61,範囲CSV,9,FALSE)="","",VLOOKUP(csv!$AJ61,範囲CSV,9,FALSE)))</f>
        <v/>
      </c>
      <c r="L61" s="96" t="str">
        <f>IF($A61="","",IF(VLOOKUP(csv!$AJ61,範囲CSV,10,FALSE)="","",VLOOKUP(csv!$AJ61,範囲CSV,10,FALSE)))</f>
        <v/>
      </c>
      <c r="M61" s="96" t="str">
        <f t="shared" si="0"/>
        <v/>
      </c>
      <c r="N61" s="96" t="str">
        <f t="shared" si="1"/>
        <v/>
      </c>
      <c r="O61" s="96" t="str">
        <f>IF($A61="","",IF(VLOOKUP(csv!$AJ61,範囲CSV,13,FALSE)="","",VLOOKUP(csv!$AJ61,範囲CSV,13,FALSE)))</f>
        <v/>
      </c>
      <c r="P61" s="96" t="str">
        <f>IF($A61="","",IF(VLOOKUP(csv!$AJ61,範囲CSV,14,FALSE)="","",VLOOKUP(csv!$AJ61,範囲CSV,14,FALSE)))</f>
        <v/>
      </c>
      <c r="Q61" s="96" t="str">
        <f>IF($A61="","",IF(VLOOKUP(csv!$AJ61,範囲CSV,15,FALSE)="","",VLOOKUP(csv!$AJ61,範囲CSV,15,FALSE)))</f>
        <v/>
      </c>
      <c r="R61" s="96" t="str">
        <f>IF($A61="","",IF(VLOOKUP(csv!$AJ61,範囲CSV,16,FALSE)="","",VLOOKUP(csv!$AJ61,範囲CSV,16,FALSE)))</f>
        <v/>
      </c>
      <c r="S61" s="96" t="str">
        <f>IF($A61="","",IF(VLOOKUP(csv!$AJ61,範囲CSV,17,FALSE)="","",VLOOKUP(csv!$AJ61,範囲CSV,17,FALSE)))</f>
        <v/>
      </c>
      <c r="T61" s="96" t="str">
        <f>IF($A61="","",IF(VLOOKUP(csv!$AJ61,範囲CSV,18,FALSE)="","",VLOOKUP(csv!$AJ61,範囲CSV,18,FALSE)))</f>
        <v/>
      </c>
      <c r="U61" s="96" t="str">
        <f>IF($A61="","",IF(VLOOKUP(csv!$AJ61,範囲CSV,19,FALSE)="","",VLOOKUP(csv!$AJ61,範囲CSV,19,FALSE)))</f>
        <v/>
      </c>
      <c r="V61" s="96" t="str">
        <f>IF($A61="","",IF(VLOOKUP(csv!$AJ61,範囲CSV,20,FALSE)="","",VLOOKUP(csv!$AJ61,範囲CSV,20,FALSE)))</f>
        <v/>
      </c>
      <c r="W61" s="96" t="str">
        <f>IF($A61="","",IF(VLOOKUP(csv!$AJ61,範囲CSV,21,FALSE)="","",VLOOKUP(csv!$AJ61,範囲CSV,21,FALSE)))</f>
        <v/>
      </c>
      <c r="X61" s="96" t="str">
        <f>IF($A61="","",IF(VLOOKUP(csv!$AJ61,範囲CSV,22,FALSE)="","",VLOOKUP(csv!$AJ61,範囲CSV,22,FALSE)))</f>
        <v/>
      </c>
      <c r="Y61" s="96" t="str">
        <f>IF($A61="","",IF(VLOOKUP(csv!$AJ61,範囲CSV,23,FALSE)="","",VLOOKUP(csv!$AJ61,範囲CSV,23,FALSE)))</f>
        <v/>
      </c>
      <c r="Z61" s="96" t="str">
        <f>IF($A61="","",IF(VLOOKUP(csv!$AJ61,範囲CSV,24,FALSE)="","",VLOOKUP(csv!$AJ61,範囲CSV,24,FALSE)))</f>
        <v/>
      </c>
      <c r="AA61" s="96" t="str">
        <f>IF($A61="","",IF(VLOOKUP(csv!$AJ61,範囲CSV,25,FALSE)="","",VLOOKUP(csv!$AJ61,範囲CSV,25,FALSE)))</f>
        <v/>
      </c>
      <c r="AB61" s="96" t="str">
        <f>IF($A61="","",IF(VLOOKUP(csv!$AJ61,範囲CSV,26,FALSE)="","",VLOOKUP(csv!$AJ61,範囲CSV,26,FALSE)))</f>
        <v/>
      </c>
      <c r="AC61" s="96" t="str">
        <f>IF($A61="","",IF(VLOOKUP(csv!$AJ61,範囲CSV,27,FALSE)="","",VLOOKUP(csv!$AJ61,範囲CSV,27,FALSE)))</f>
        <v/>
      </c>
      <c r="AD61" s="96" t="str">
        <f>IF($A61="","",IF(VLOOKUP(csv!$AJ61,範囲CSV,28,FALSE)="","",VLOOKUP(csv!$AJ61,範囲CSV,28,FALSE)))</f>
        <v/>
      </c>
      <c r="AE61" s="96" t="str">
        <f>IF($A61="","",IF(VLOOKUP(csv!$AJ61,範囲CSV,29,FALSE)="","",VLOOKUP(csv!$AJ61,範囲CSV,29,FALSE)))</f>
        <v/>
      </c>
      <c r="AF61" s="96" t="str">
        <f>IF($A61="","",IF(VLOOKUP(csv!$AJ61,範囲CSV,30,FALSE)="","",VLOOKUP(csv!$AJ61,範囲CSV,30,FALSE)))</f>
        <v/>
      </c>
      <c r="AG61" s="96" t="str">
        <f>IF($A61="","",IF(VLOOKUP(csv!$AJ61,範囲CSV,31,FALSE)="","",VLOOKUP(csv!$AJ61,範囲CSV,31,FALSE)))</f>
        <v/>
      </c>
      <c r="AH61" s="96" t="str">
        <f>IF($A61="","",IF(VLOOKUP(csv!$AJ61,範囲CSV,32,FALSE)="","",VLOOKUP(csv!$AJ61,範囲CSV,32,FALSE)))</f>
        <v/>
      </c>
      <c r="AI61" s="96" t="str">
        <f>IF($A61="","",IF(VLOOKUP(csv!$AJ61,範囲CSV,33,FALSE)="","",VLOOKUP(csv!$AJ61,範囲CSV,33,FALSE)))</f>
        <v/>
      </c>
      <c r="AJ61" s="96" t="str">
        <f>IF($A61="","",IF(VLOOKUP(csv!$AJ61,範囲CSV,34,FALSE)="","",VLOOKUP(csv!$AJ61,範囲CSV,34,FALSE)))</f>
        <v/>
      </c>
      <c r="AK61" s="96"/>
    </row>
    <row r="62" spans="1:37">
      <c r="A62" s="96" t="str">
        <f>IF(csv!AJ62&lt;=csv!A$401,csv!AO62,"")</f>
        <v/>
      </c>
      <c r="B62" s="96" t="str">
        <f>IF($A62="","",IF(VLOOKUP(csv!A62,範囲CSV,2,FALSE)="","",VLOOKUP(csv!A62,範囲CSV,2,FALSE)))</f>
        <v/>
      </c>
      <c r="C62" s="96" t="str">
        <f>IF($A62="","",IF(VLOOKUP(csv!$AJ62,範囲CSV,3,FALSE)="","",VLOOKUP(csv!$AJ62,範囲CSV,3,FALSE)))</f>
        <v/>
      </c>
      <c r="D62" s="96" t="str">
        <f>IF($A62="","",IF(VLOOKUP(csv!$AJ62,範囲CSV,4,FALSE)="","",VLOOKUP(csv!$AJ62,範囲CSV,4,FALSE)))</f>
        <v/>
      </c>
      <c r="E62" s="96" t="str">
        <f>IF($A62="","",IF(VLOOKUP(csv!$AJ62,範囲CSV,5,FALSE)="","",IF(VLOOKUP(csv!$AJ62,範囲CSV,5,FALSE)&gt;10000,"",VLOOKUP(csv!$AJ62,範囲CSV,5,FALSE))))</f>
        <v/>
      </c>
      <c r="F62" s="96" t="str">
        <f>IF($A62="","",IF(VLOOKUP(csv!$AJ62,範囲CSV,6,FALSE)="","",VLOOKUP(csv!$AJ62,範囲CSV,6,FALSE)))</f>
        <v/>
      </c>
      <c r="G62" s="96" t="str">
        <f>IF(A62="","",IF(VLOOKUP(csv!$AJ62,範囲CSV,7,FALSE)="","",VLOOKUP(csv!$AJ62,範囲CSV,7,FALSE)))</f>
        <v/>
      </c>
      <c r="H62" s="96" t="str">
        <f>IF($A62="","",IF(VLOOKUP(csv!$AJ62,範囲CSV,8,FALSE)="","",VLOOKUP(csv!$AJ62,範囲CSV,8,FALSE)))</f>
        <v/>
      </c>
      <c r="I62" s="96"/>
      <c r="J62" s="96"/>
      <c r="K62" s="96" t="str">
        <f>IF(A62="","",IF(VLOOKUP(csv!$AJ62,範囲CSV,9,FALSE)="","",VLOOKUP(csv!$AJ62,範囲CSV,9,FALSE)))</f>
        <v/>
      </c>
      <c r="L62" s="96" t="str">
        <f>IF($A62="","",IF(VLOOKUP(csv!$AJ62,範囲CSV,10,FALSE)="","",VLOOKUP(csv!$AJ62,範囲CSV,10,FALSE)))</f>
        <v/>
      </c>
      <c r="M62" s="96" t="str">
        <f t="shared" si="0"/>
        <v/>
      </c>
      <c r="N62" s="96" t="str">
        <f t="shared" si="1"/>
        <v/>
      </c>
      <c r="O62" s="96" t="str">
        <f>IF($A62="","",IF(VLOOKUP(csv!$AJ62,範囲CSV,13,FALSE)="","",VLOOKUP(csv!$AJ62,範囲CSV,13,FALSE)))</f>
        <v/>
      </c>
      <c r="P62" s="96" t="str">
        <f>IF($A62="","",IF(VLOOKUP(csv!$AJ62,範囲CSV,14,FALSE)="","",VLOOKUP(csv!$AJ62,範囲CSV,14,FALSE)))</f>
        <v/>
      </c>
      <c r="Q62" s="96" t="str">
        <f>IF($A62="","",IF(VLOOKUP(csv!$AJ62,範囲CSV,15,FALSE)="","",VLOOKUP(csv!$AJ62,範囲CSV,15,FALSE)))</f>
        <v/>
      </c>
      <c r="R62" s="96" t="str">
        <f>IF($A62="","",IF(VLOOKUP(csv!$AJ62,範囲CSV,16,FALSE)="","",VLOOKUP(csv!$AJ62,範囲CSV,16,FALSE)))</f>
        <v/>
      </c>
      <c r="S62" s="96" t="str">
        <f>IF($A62="","",IF(VLOOKUP(csv!$AJ62,範囲CSV,17,FALSE)="","",VLOOKUP(csv!$AJ62,範囲CSV,17,FALSE)))</f>
        <v/>
      </c>
      <c r="T62" s="96" t="str">
        <f>IF($A62="","",IF(VLOOKUP(csv!$AJ62,範囲CSV,18,FALSE)="","",VLOOKUP(csv!$AJ62,範囲CSV,18,FALSE)))</f>
        <v/>
      </c>
      <c r="U62" s="96" t="str">
        <f>IF($A62="","",IF(VLOOKUP(csv!$AJ62,範囲CSV,19,FALSE)="","",VLOOKUP(csv!$AJ62,範囲CSV,19,FALSE)))</f>
        <v/>
      </c>
      <c r="V62" s="96" t="str">
        <f>IF($A62="","",IF(VLOOKUP(csv!$AJ62,範囲CSV,20,FALSE)="","",VLOOKUP(csv!$AJ62,範囲CSV,20,FALSE)))</f>
        <v/>
      </c>
      <c r="W62" s="96" t="str">
        <f>IF($A62="","",IF(VLOOKUP(csv!$AJ62,範囲CSV,21,FALSE)="","",VLOOKUP(csv!$AJ62,範囲CSV,21,FALSE)))</f>
        <v/>
      </c>
      <c r="X62" s="96" t="str">
        <f>IF($A62="","",IF(VLOOKUP(csv!$AJ62,範囲CSV,22,FALSE)="","",VLOOKUP(csv!$AJ62,範囲CSV,22,FALSE)))</f>
        <v/>
      </c>
      <c r="Y62" s="96" t="str">
        <f>IF($A62="","",IF(VLOOKUP(csv!$AJ62,範囲CSV,23,FALSE)="","",VLOOKUP(csv!$AJ62,範囲CSV,23,FALSE)))</f>
        <v/>
      </c>
      <c r="Z62" s="96" t="str">
        <f>IF($A62="","",IF(VLOOKUP(csv!$AJ62,範囲CSV,24,FALSE)="","",VLOOKUP(csv!$AJ62,範囲CSV,24,FALSE)))</f>
        <v/>
      </c>
      <c r="AA62" s="96" t="str">
        <f>IF($A62="","",IF(VLOOKUP(csv!$AJ62,範囲CSV,25,FALSE)="","",VLOOKUP(csv!$AJ62,範囲CSV,25,FALSE)))</f>
        <v/>
      </c>
      <c r="AB62" s="96" t="str">
        <f>IF($A62="","",IF(VLOOKUP(csv!$AJ62,範囲CSV,26,FALSE)="","",VLOOKUP(csv!$AJ62,範囲CSV,26,FALSE)))</f>
        <v/>
      </c>
      <c r="AC62" s="96" t="str">
        <f>IF($A62="","",IF(VLOOKUP(csv!$AJ62,範囲CSV,27,FALSE)="","",VLOOKUP(csv!$AJ62,範囲CSV,27,FALSE)))</f>
        <v/>
      </c>
      <c r="AD62" s="96" t="str">
        <f>IF($A62="","",IF(VLOOKUP(csv!$AJ62,範囲CSV,28,FALSE)="","",VLOOKUP(csv!$AJ62,範囲CSV,28,FALSE)))</f>
        <v/>
      </c>
      <c r="AE62" s="96" t="str">
        <f>IF($A62="","",IF(VLOOKUP(csv!$AJ62,範囲CSV,29,FALSE)="","",VLOOKUP(csv!$AJ62,範囲CSV,29,FALSE)))</f>
        <v/>
      </c>
      <c r="AF62" s="96" t="str">
        <f>IF($A62="","",IF(VLOOKUP(csv!$AJ62,範囲CSV,30,FALSE)="","",VLOOKUP(csv!$AJ62,範囲CSV,30,FALSE)))</f>
        <v/>
      </c>
      <c r="AG62" s="96" t="str">
        <f>IF($A62="","",IF(VLOOKUP(csv!$AJ62,範囲CSV,31,FALSE)="","",VLOOKUP(csv!$AJ62,範囲CSV,31,FALSE)))</f>
        <v/>
      </c>
      <c r="AH62" s="96" t="str">
        <f>IF($A62="","",IF(VLOOKUP(csv!$AJ62,範囲CSV,32,FALSE)="","",VLOOKUP(csv!$AJ62,範囲CSV,32,FALSE)))</f>
        <v/>
      </c>
      <c r="AI62" s="96" t="str">
        <f>IF($A62="","",IF(VLOOKUP(csv!$AJ62,範囲CSV,33,FALSE)="","",VLOOKUP(csv!$AJ62,範囲CSV,33,FALSE)))</f>
        <v/>
      </c>
      <c r="AJ62" s="96" t="str">
        <f>IF($A62="","",IF(VLOOKUP(csv!$AJ62,範囲CSV,34,FALSE)="","",VLOOKUP(csv!$AJ62,範囲CSV,34,FALSE)))</f>
        <v/>
      </c>
      <c r="AK62" s="96"/>
    </row>
    <row r="63" spans="1:37">
      <c r="A63" s="96" t="str">
        <f>IF(csv!AJ63&lt;=csv!A$401,csv!AO63,"")</f>
        <v/>
      </c>
      <c r="B63" s="96" t="str">
        <f>IF($A63="","",IF(VLOOKUP(csv!A63,範囲CSV,2,FALSE)="","",VLOOKUP(csv!A63,範囲CSV,2,FALSE)))</f>
        <v/>
      </c>
      <c r="C63" s="96" t="str">
        <f>IF($A63="","",IF(VLOOKUP(csv!$AJ63,範囲CSV,3,FALSE)="","",VLOOKUP(csv!$AJ63,範囲CSV,3,FALSE)))</f>
        <v/>
      </c>
      <c r="D63" s="96" t="str">
        <f>IF($A63="","",IF(VLOOKUP(csv!$AJ63,範囲CSV,4,FALSE)="","",VLOOKUP(csv!$AJ63,範囲CSV,4,FALSE)))</f>
        <v/>
      </c>
      <c r="E63" s="96" t="str">
        <f>IF($A63="","",IF(VLOOKUP(csv!$AJ63,範囲CSV,5,FALSE)="","",IF(VLOOKUP(csv!$AJ63,範囲CSV,5,FALSE)&gt;10000,"",VLOOKUP(csv!$AJ63,範囲CSV,5,FALSE))))</f>
        <v/>
      </c>
      <c r="F63" s="96" t="str">
        <f>IF($A63="","",IF(VLOOKUP(csv!$AJ63,範囲CSV,6,FALSE)="","",VLOOKUP(csv!$AJ63,範囲CSV,6,FALSE)))</f>
        <v/>
      </c>
      <c r="G63" s="96" t="str">
        <f>IF(A63="","",IF(VLOOKUP(csv!$AJ63,範囲CSV,7,FALSE)="","",VLOOKUP(csv!$AJ63,範囲CSV,7,FALSE)))</f>
        <v/>
      </c>
      <c r="H63" s="96" t="str">
        <f>IF($A63="","",IF(VLOOKUP(csv!$AJ63,範囲CSV,8,FALSE)="","",VLOOKUP(csv!$AJ63,範囲CSV,8,FALSE)))</f>
        <v/>
      </c>
      <c r="I63" s="96"/>
      <c r="J63" s="96"/>
      <c r="K63" s="96" t="str">
        <f>IF(A63="","",IF(VLOOKUP(csv!$AJ63,範囲CSV,9,FALSE)="","",VLOOKUP(csv!$AJ63,範囲CSV,9,FALSE)))</f>
        <v/>
      </c>
      <c r="L63" s="96" t="str">
        <f>IF($A63="","",IF(VLOOKUP(csv!$AJ63,範囲CSV,10,FALSE)="","",VLOOKUP(csv!$AJ63,範囲CSV,10,FALSE)))</f>
        <v/>
      </c>
      <c r="M63" s="96" t="str">
        <f t="shared" si="0"/>
        <v/>
      </c>
      <c r="N63" s="96" t="str">
        <f t="shared" si="1"/>
        <v/>
      </c>
      <c r="O63" s="96" t="str">
        <f>IF($A63="","",IF(VLOOKUP(csv!$AJ63,範囲CSV,13,FALSE)="","",VLOOKUP(csv!$AJ63,範囲CSV,13,FALSE)))</f>
        <v/>
      </c>
      <c r="P63" s="96" t="str">
        <f>IF($A63="","",IF(VLOOKUP(csv!$AJ63,範囲CSV,14,FALSE)="","",VLOOKUP(csv!$AJ63,範囲CSV,14,FALSE)))</f>
        <v/>
      </c>
      <c r="Q63" s="96" t="str">
        <f>IF($A63="","",IF(VLOOKUP(csv!$AJ63,範囲CSV,15,FALSE)="","",VLOOKUP(csv!$AJ63,範囲CSV,15,FALSE)))</f>
        <v/>
      </c>
      <c r="R63" s="96" t="str">
        <f>IF($A63="","",IF(VLOOKUP(csv!$AJ63,範囲CSV,16,FALSE)="","",VLOOKUP(csv!$AJ63,範囲CSV,16,FALSE)))</f>
        <v/>
      </c>
      <c r="S63" s="96" t="str">
        <f>IF($A63="","",IF(VLOOKUP(csv!$AJ63,範囲CSV,17,FALSE)="","",VLOOKUP(csv!$AJ63,範囲CSV,17,FALSE)))</f>
        <v/>
      </c>
      <c r="T63" s="96" t="str">
        <f>IF($A63="","",IF(VLOOKUP(csv!$AJ63,範囲CSV,18,FALSE)="","",VLOOKUP(csv!$AJ63,範囲CSV,18,FALSE)))</f>
        <v/>
      </c>
      <c r="U63" s="96" t="str">
        <f>IF($A63="","",IF(VLOOKUP(csv!$AJ63,範囲CSV,19,FALSE)="","",VLOOKUP(csv!$AJ63,範囲CSV,19,FALSE)))</f>
        <v/>
      </c>
      <c r="V63" s="96" t="str">
        <f>IF($A63="","",IF(VLOOKUP(csv!$AJ63,範囲CSV,20,FALSE)="","",VLOOKUP(csv!$AJ63,範囲CSV,20,FALSE)))</f>
        <v/>
      </c>
      <c r="W63" s="96" t="str">
        <f>IF($A63="","",IF(VLOOKUP(csv!$AJ63,範囲CSV,21,FALSE)="","",VLOOKUP(csv!$AJ63,範囲CSV,21,FALSE)))</f>
        <v/>
      </c>
      <c r="X63" s="96" t="str">
        <f>IF($A63="","",IF(VLOOKUP(csv!$AJ63,範囲CSV,22,FALSE)="","",VLOOKUP(csv!$AJ63,範囲CSV,22,FALSE)))</f>
        <v/>
      </c>
      <c r="Y63" s="96" t="str">
        <f>IF($A63="","",IF(VLOOKUP(csv!$AJ63,範囲CSV,23,FALSE)="","",VLOOKUP(csv!$AJ63,範囲CSV,23,FALSE)))</f>
        <v/>
      </c>
      <c r="Z63" s="96" t="str">
        <f>IF($A63="","",IF(VLOOKUP(csv!$AJ63,範囲CSV,24,FALSE)="","",VLOOKUP(csv!$AJ63,範囲CSV,24,FALSE)))</f>
        <v/>
      </c>
      <c r="AA63" s="96" t="str">
        <f>IF($A63="","",IF(VLOOKUP(csv!$AJ63,範囲CSV,25,FALSE)="","",VLOOKUP(csv!$AJ63,範囲CSV,25,FALSE)))</f>
        <v/>
      </c>
      <c r="AB63" s="96" t="str">
        <f>IF($A63="","",IF(VLOOKUP(csv!$AJ63,範囲CSV,26,FALSE)="","",VLOOKUP(csv!$AJ63,範囲CSV,26,FALSE)))</f>
        <v/>
      </c>
      <c r="AC63" s="96" t="str">
        <f>IF($A63="","",IF(VLOOKUP(csv!$AJ63,範囲CSV,27,FALSE)="","",VLOOKUP(csv!$AJ63,範囲CSV,27,FALSE)))</f>
        <v/>
      </c>
      <c r="AD63" s="96" t="str">
        <f>IF($A63="","",IF(VLOOKUP(csv!$AJ63,範囲CSV,28,FALSE)="","",VLOOKUP(csv!$AJ63,範囲CSV,28,FALSE)))</f>
        <v/>
      </c>
      <c r="AE63" s="96" t="str">
        <f>IF($A63="","",IF(VLOOKUP(csv!$AJ63,範囲CSV,29,FALSE)="","",VLOOKUP(csv!$AJ63,範囲CSV,29,FALSE)))</f>
        <v/>
      </c>
      <c r="AF63" s="96" t="str">
        <f>IF($A63="","",IF(VLOOKUP(csv!$AJ63,範囲CSV,30,FALSE)="","",VLOOKUP(csv!$AJ63,範囲CSV,30,FALSE)))</f>
        <v/>
      </c>
      <c r="AG63" s="96" t="str">
        <f>IF($A63="","",IF(VLOOKUP(csv!$AJ63,範囲CSV,31,FALSE)="","",VLOOKUP(csv!$AJ63,範囲CSV,31,FALSE)))</f>
        <v/>
      </c>
      <c r="AH63" s="96" t="str">
        <f>IF($A63="","",IF(VLOOKUP(csv!$AJ63,範囲CSV,32,FALSE)="","",VLOOKUP(csv!$AJ63,範囲CSV,32,FALSE)))</f>
        <v/>
      </c>
      <c r="AI63" s="96" t="str">
        <f>IF($A63="","",IF(VLOOKUP(csv!$AJ63,範囲CSV,33,FALSE)="","",VLOOKUP(csv!$AJ63,範囲CSV,33,FALSE)))</f>
        <v/>
      </c>
      <c r="AJ63" s="96" t="str">
        <f>IF($A63="","",IF(VLOOKUP(csv!$AJ63,範囲CSV,34,FALSE)="","",VLOOKUP(csv!$AJ63,範囲CSV,34,FALSE)))</f>
        <v/>
      </c>
      <c r="AK63" s="96"/>
    </row>
    <row r="64" spans="1:37">
      <c r="A64" s="96" t="str">
        <f>IF(csv!AJ64&lt;=csv!A$401,csv!AO64,"")</f>
        <v/>
      </c>
      <c r="B64" s="96" t="str">
        <f>IF($A64="","",IF(VLOOKUP(csv!A64,範囲CSV,2,FALSE)="","",VLOOKUP(csv!A64,範囲CSV,2,FALSE)))</f>
        <v/>
      </c>
      <c r="C64" s="96" t="str">
        <f>IF($A64="","",IF(VLOOKUP(csv!$AJ64,範囲CSV,3,FALSE)="","",VLOOKUP(csv!$AJ64,範囲CSV,3,FALSE)))</f>
        <v/>
      </c>
      <c r="D64" s="96" t="str">
        <f>IF($A64="","",IF(VLOOKUP(csv!$AJ64,範囲CSV,4,FALSE)="","",VLOOKUP(csv!$AJ64,範囲CSV,4,FALSE)))</f>
        <v/>
      </c>
      <c r="E64" s="96" t="str">
        <f>IF($A64="","",IF(VLOOKUP(csv!$AJ64,範囲CSV,5,FALSE)="","",IF(VLOOKUP(csv!$AJ64,範囲CSV,5,FALSE)&gt;10000,"",VLOOKUP(csv!$AJ64,範囲CSV,5,FALSE))))</f>
        <v/>
      </c>
      <c r="F64" s="96" t="str">
        <f>IF($A64="","",IF(VLOOKUP(csv!$AJ64,範囲CSV,6,FALSE)="","",VLOOKUP(csv!$AJ64,範囲CSV,6,FALSE)))</f>
        <v/>
      </c>
      <c r="G64" s="96" t="str">
        <f>IF(A64="","",IF(VLOOKUP(csv!$AJ64,範囲CSV,7,FALSE)="","",VLOOKUP(csv!$AJ64,範囲CSV,7,FALSE)))</f>
        <v/>
      </c>
      <c r="H64" s="96" t="str">
        <f>IF($A64="","",IF(VLOOKUP(csv!$AJ64,範囲CSV,8,FALSE)="","",VLOOKUP(csv!$AJ64,範囲CSV,8,FALSE)))</f>
        <v/>
      </c>
      <c r="I64" s="96"/>
      <c r="J64" s="96"/>
      <c r="K64" s="96" t="str">
        <f>IF(A64="","",IF(VLOOKUP(csv!$AJ64,範囲CSV,9,FALSE)="","",VLOOKUP(csv!$AJ64,範囲CSV,9,FALSE)))</f>
        <v/>
      </c>
      <c r="L64" s="96" t="str">
        <f>IF($A64="","",IF(VLOOKUP(csv!$AJ64,範囲CSV,10,FALSE)="","",VLOOKUP(csv!$AJ64,範囲CSV,10,FALSE)))</f>
        <v/>
      </c>
      <c r="M64" s="96" t="str">
        <f t="shared" si="0"/>
        <v/>
      </c>
      <c r="N64" s="96" t="str">
        <f t="shared" si="1"/>
        <v/>
      </c>
      <c r="O64" s="96" t="str">
        <f>IF($A64="","",IF(VLOOKUP(csv!$AJ64,範囲CSV,13,FALSE)="","",VLOOKUP(csv!$AJ64,範囲CSV,13,FALSE)))</f>
        <v/>
      </c>
      <c r="P64" s="96" t="str">
        <f>IF($A64="","",IF(VLOOKUP(csv!$AJ64,範囲CSV,14,FALSE)="","",VLOOKUP(csv!$AJ64,範囲CSV,14,FALSE)))</f>
        <v/>
      </c>
      <c r="Q64" s="96" t="str">
        <f>IF($A64="","",IF(VLOOKUP(csv!$AJ64,範囲CSV,15,FALSE)="","",VLOOKUP(csv!$AJ64,範囲CSV,15,FALSE)))</f>
        <v/>
      </c>
      <c r="R64" s="96" t="str">
        <f>IF($A64="","",IF(VLOOKUP(csv!$AJ64,範囲CSV,16,FALSE)="","",VLOOKUP(csv!$AJ64,範囲CSV,16,FALSE)))</f>
        <v/>
      </c>
      <c r="S64" s="96" t="str">
        <f>IF($A64="","",IF(VLOOKUP(csv!$AJ64,範囲CSV,17,FALSE)="","",VLOOKUP(csv!$AJ64,範囲CSV,17,FALSE)))</f>
        <v/>
      </c>
      <c r="T64" s="96" t="str">
        <f>IF($A64="","",IF(VLOOKUP(csv!$AJ64,範囲CSV,18,FALSE)="","",VLOOKUP(csv!$AJ64,範囲CSV,18,FALSE)))</f>
        <v/>
      </c>
      <c r="U64" s="96" t="str">
        <f>IF($A64="","",IF(VLOOKUP(csv!$AJ64,範囲CSV,19,FALSE)="","",VLOOKUP(csv!$AJ64,範囲CSV,19,FALSE)))</f>
        <v/>
      </c>
      <c r="V64" s="96" t="str">
        <f>IF($A64="","",IF(VLOOKUP(csv!$AJ64,範囲CSV,20,FALSE)="","",VLOOKUP(csv!$AJ64,範囲CSV,20,FALSE)))</f>
        <v/>
      </c>
      <c r="W64" s="96" t="str">
        <f>IF($A64="","",IF(VLOOKUP(csv!$AJ64,範囲CSV,21,FALSE)="","",VLOOKUP(csv!$AJ64,範囲CSV,21,FALSE)))</f>
        <v/>
      </c>
      <c r="X64" s="96" t="str">
        <f>IF($A64="","",IF(VLOOKUP(csv!$AJ64,範囲CSV,22,FALSE)="","",VLOOKUP(csv!$AJ64,範囲CSV,22,FALSE)))</f>
        <v/>
      </c>
      <c r="Y64" s="96" t="str">
        <f>IF($A64="","",IF(VLOOKUP(csv!$AJ64,範囲CSV,23,FALSE)="","",VLOOKUP(csv!$AJ64,範囲CSV,23,FALSE)))</f>
        <v/>
      </c>
      <c r="Z64" s="96" t="str">
        <f>IF($A64="","",IF(VLOOKUP(csv!$AJ64,範囲CSV,24,FALSE)="","",VLOOKUP(csv!$AJ64,範囲CSV,24,FALSE)))</f>
        <v/>
      </c>
      <c r="AA64" s="96" t="str">
        <f>IF($A64="","",IF(VLOOKUP(csv!$AJ64,範囲CSV,25,FALSE)="","",VLOOKUP(csv!$AJ64,範囲CSV,25,FALSE)))</f>
        <v/>
      </c>
      <c r="AB64" s="96" t="str">
        <f>IF($A64="","",IF(VLOOKUP(csv!$AJ64,範囲CSV,26,FALSE)="","",VLOOKUP(csv!$AJ64,範囲CSV,26,FALSE)))</f>
        <v/>
      </c>
      <c r="AC64" s="96" t="str">
        <f>IF($A64="","",IF(VLOOKUP(csv!$AJ64,範囲CSV,27,FALSE)="","",VLOOKUP(csv!$AJ64,範囲CSV,27,FALSE)))</f>
        <v/>
      </c>
      <c r="AD64" s="96" t="str">
        <f>IF($A64="","",IF(VLOOKUP(csv!$AJ64,範囲CSV,28,FALSE)="","",VLOOKUP(csv!$AJ64,範囲CSV,28,FALSE)))</f>
        <v/>
      </c>
      <c r="AE64" s="96" t="str">
        <f>IF($A64="","",IF(VLOOKUP(csv!$AJ64,範囲CSV,29,FALSE)="","",VLOOKUP(csv!$AJ64,範囲CSV,29,FALSE)))</f>
        <v/>
      </c>
      <c r="AF64" s="96" t="str">
        <f>IF($A64="","",IF(VLOOKUP(csv!$AJ64,範囲CSV,30,FALSE)="","",VLOOKUP(csv!$AJ64,範囲CSV,30,FALSE)))</f>
        <v/>
      </c>
      <c r="AG64" s="96" t="str">
        <f>IF($A64="","",IF(VLOOKUP(csv!$AJ64,範囲CSV,31,FALSE)="","",VLOOKUP(csv!$AJ64,範囲CSV,31,FALSE)))</f>
        <v/>
      </c>
      <c r="AH64" s="96" t="str">
        <f>IF($A64="","",IF(VLOOKUP(csv!$AJ64,範囲CSV,32,FALSE)="","",VLOOKUP(csv!$AJ64,範囲CSV,32,FALSE)))</f>
        <v/>
      </c>
      <c r="AI64" s="96" t="str">
        <f>IF($A64="","",IF(VLOOKUP(csv!$AJ64,範囲CSV,33,FALSE)="","",VLOOKUP(csv!$AJ64,範囲CSV,33,FALSE)))</f>
        <v/>
      </c>
      <c r="AJ64" s="96" t="str">
        <f>IF($A64="","",IF(VLOOKUP(csv!$AJ64,範囲CSV,34,FALSE)="","",VLOOKUP(csv!$AJ64,範囲CSV,34,FALSE)))</f>
        <v/>
      </c>
      <c r="AK64" s="96"/>
    </row>
    <row r="65" spans="1:37">
      <c r="A65" s="96" t="str">
        <f>IF(csv!AJ65&lt;=csv!A$401,csv!AO65,"")</f>
        <v/>
      </c>
      <c r="B65" s="96" t="str">
        <f>IF($A65="","",IF(VLOOKUP(csv!A65,範囲CSV,2,FALSE)="","",VLOOKUP(csv!A65,範囲CSV,2,FALSE)))</f>
        <v/>
      </c>
      <c r="C65" s="96" t="str">
        <f>IF($A65="","",IF(VLOOKUP(csv!$AJ65,範囲CSV,3,FALSE)="","",VLOOKUP(csv!$AJ65,範囲CSV,3,FALSE)))</f>
        <v/>
      </c>
      <c r="D65" s="96" t="str">
        <f>IF($A65="","",IF(VLOOKUP(csv!$AJ65,範囲CSV,4,FALSE)="","",VLOOKUP(csv!$AJ65,範囲CSV,4,FALSE)))</f>
        <v/>
      </c>
      <c r="E65" s="96" t="str">
        <f>IF($A65="","",IF(VLOOKUP(csv!$AJ65,範囲CSV,5,FALSE)="","",IF(VLOOKUP(csv!$AJ65,範囲CSV,5,FALSE)&gt;10000,"",VLOOKUP(csv!$AJ65,範囲CSV,5,FALSE))))</f>
        <v/>
      </c>
      <c r="F65" s="96" t="str">
        <f>IF($A65="","",IF(VLOOKUP(csv!$AJ65,範囲CSV,6,FALSE)="","",VLOOKUP(csv!$AJ65,範囲CSV,6,FALSE)))</f>
        <v/>
      </c>
      <c r="G65" s="96" t="str">
        <f>IF(A65="","",IF(VLOOKUP(csv!$AJ65,範囲CSV,7,FALSE)="","",VLOOKUP(csv!$AJ65,範囲CSV,7,FALSE)))</f>
        <v/>
      </c>
      <c r="H65" s="96" t="str">
        <f>IF($A65="","",IF(VLOOKUP(csv!$AJ65,範囲CSV,8,FALSE)="","",VLOOKUP(csv!$AJ65,範囲CSV,8,FALSE)))</f>
        <v/>
      </c>
      <c r="I65" s="96"/>
      <c r="J65" s="96"/>
      <c r="K65" s="96" t="str">
        <f>IF(A65="","",IF(VLOOKUP(csv!$AJ65,範囲CSV,9,FALSE)="","",VLOOKUP(csv!$AJ65,範囲CSV,9,FALSE)))</f>
        <v/>
      </c>
      <c r="L65" s="96" t="str">
        <f>IF($A65="","",IF(VLOOKUP(csv!$AJ65,範囲CSV,10,FALSE)="","",VLOOKUP(csv!$AJ65,範囲CSV,10,FALSE)))</f>
        <v/>
      </c>
      <c r="M65" s="96" t="str">
        <f t="shared" si="0"/>
        <v/>
      </c>
      <c r="N65" s="96" t="str">
        <f t="shared" si="1"/>
        <v/>
      </c>
      <c r="O65" s="96" t="str">
        <f>IF($A65="","",IF(VLOOKUP(csv!$AJ65,範囲CSV,13,FALSE)="","",VLOOKUP(csv!$AJ65,範囲CSV,13,FALSE)))</f>
        <v/>
      </c>
      <c r="P65" s="96" t="str">
        <f>IF($A65="","",IF(VLOOKUP(csv!$AJ65,範囲CSV,14,FALSE)="","",VLOOKUP(csv!$AJ65,範囲CSV,14,FALSE)))</f>
        <v/>
      </c>
      <c r="Q65" s="96" t="str">
        <f>IF($A65="","",IF(VLOOKUP(csv!$AJ65,範囲CSV,15,FALSE)="","",VLOOKUP(csv!$AJ65,範囲CSV,15,FALSE)))</f>
        <v/>
      </c>
      <c r="R65" s="96" t="str">
        <f>IF($A65="","",IF(VLOOKUP(csv!$AJ65,範囲CSV,16,FALSE)="","",VLOOKUP(csv!$AJ65,範囲CSV,16,FALSE)))</f>
        <v/>
      </c>
      <c r="S65" s="96" t="str">
        <f>IF($A65="","",IF(VLOOKUP(csv!$AJ65,範囲CSV,17,FALSE)="","",VLOOKUP(csv!$AJ65,範囲CSV,17,FALSE)))</f>
        <v/>
      </c>
      <c r="T65" s="96" t="str">
        <f>IF($A65="","",IF(VLOOKUP(csv!$AJ65,範囲CSV,18,FALSE)="","",VLOOKUP(csv!$AJ65,範囲CSV,18,FALSE)))</f>
        <v/>
      </c>
      <c r="U65" s="96" t="str">
        <f>IF($A65="","",IF(VLOOKUP(csv!$AJ65,範囲CSV,19,FALSE)="","",VLOOKUP(csv!$AJ65,範囲CSV,19,FALSE)))</f>
        <v/>
      </c>
      <c r="V65" s="96" t="str">
        <f>IF($A65="","",IF(VLOOKUP(csv!$AJ65,範囲CSV,20,FALSE)="","",VLOOKUP(csv!$AJ65,範囲CSV,20,FALSE)))</f>
        <v/>
      </c>
      <c r="W65" s="96" t="str">
        <f>IF($A65="","",IF(VLOOKUP(csv!$AJ65,範囲CSV,21,FALSE)="","",VLOOKUP(csv!$AJ65,範囲CSV,21,FALSE)))</f>
        <v/>
      </c>
      <c r="X65" s="96" t="str">
        <f>IF($A65="","",IF(VLOOKUP(csv!$AJ65,範囲CSV,22,FALSE)="","",VLOOKUP(csv!$AJ65,範囲CSV,22,FALSE)))</f>
        <v/>
      </c>
      <c r="Y65" s="96" t="str">
        <f>IF($A65="","",IF(VLOOKUP(csv!$AJ65,範囲CSV,23,FALSE)="","",VLOOKUP(csv!$AJ65,範囲CSV,23,FALSE)))</f>
        <v/>
      </c>
      <c r="Z65" s="96" t="str">
        <f>IF($A65="","",IF(VLOOKUP(csv!$AJ65,範囲CSV,24,FALSE)="","",VLOOKUP(csv!$AJ65,範囲CSV,24,FALSE)))</f>
        <v/>
      </c>
      <c r="AA65" s="96" t="str">
        <f>IF($A65="","",IF(VLOOKUP(csv!$AJ65,範囲CSV,25,FALSE)="","",VLOOKUP(csv!$AJ65,範囲CSV,25,FALSE)))</f>
        <v/>
      </c>
      <c r="AB65" s="96" t="str">
        <f>IF($A65="","",IF(VLOOKUP(csv!$AJ65,範囲CSV,26,FALSE)="","",VLOOKUP(csv!$AJ65,範囲CSV,26,FALSE)))</f>
        <v/>
      </c>
      <c r="AC65" s="96" t="str">
        <f>IF($A65="","",IF(VLOOKUP(csv!$AJ65,範囲CSV,27,FALSE)="","",VLOOKUP(csv!$AJ65,範囲CSV,27,FALSE)))</f>
        <v/>
      </c>
      <c r="AD65" s="96" t="str">
        <f>IF($A65="","",IF(VLOOKUP(csv!$AJ65,範囲CSV,28,FALSE)="","",VLOOKUP(csv!$AJ65,範囲CSV,28,FALSE)))</f>
        <v/>
      </c>
      <c r="AE65" s="96" t="str">
        <f>IF($A65="","",IF(VLOOKUP(csv!$AJ65,範囲CSV,29,FALSE)="","",VLOOKUP(csv!$AJ65,範囲CSV,29,FALSE)))</f>
        <v/>
      </c>
      <c r="AF65" s="96" t="str">
        <f>IF($A65="","",IF(VLOOKUP(csv!$AJ65,範囲CSV,30,FALSE)="","",VLOOKUP(csv!$AJ65,範囲CSV,30,FALSE)))</f>
        <v/>
      </c>
      <c r="AG65" s="96" t="str">
        <f>IF($A65="","",IF(VLOOKUP(csv!$AJ65,範囲CSV,31,FALSE)="","",VLOOKUP(csv!$AJ65,範囲CSV,31,FALSE)))</f>
        <v/>
      </c>
      <c r="AH65" s="96" t="str">
        <f>IF($A65="","",IF(VLOOKUP(csv!$AJ65,範囲CSV,32,FALSE)="","",VLOOKUP(csv!$AJ65,範囲CSV,32,FALSE)))</f>
        <v/>
      </c>
      <c r="AI65" s="96" t="str">
        <f>IF($A65="","",IF(VLOOKUP(csv!$AJ65,範囲CSV,33,FALSE)="","",VLOOKUP(csv!$AJ65,範囲CSV,33,FALSE)))</f>
        <v/>
      </c>
      <c r="AJ65" s="96" t="str">
        <f>IF($A65="","",IF(VLOOKUP(csv!$AJ65,範囲CSV,34,FALSE)="","",VLOOKUP(csv!$AJ65,範囲CSV,34,FALSE)))</f>
        <v/>
      </c>
      <c r="AK65" s="96"/>
    </row>
    <row r="66" spans="1:37">
      <c r="A66" s="96" t="str">
        <f>IF(csv!AJ66&lt;=csv!A$401,csv!AO66,"")</f>
        <v/>
      </c>
      <c r="B66" s="96" t="str">
        <f>IF($A66="","",IF(VLOOKUP(csv!A66,範囲CSV,2,FALSE)="","",VLOOKUP(csv!A66,範囲CSV,2,FALSE)))</f>
        <v/>
      </c>
      <c r="C66" s="96" t="str">
        <f>IF($A66="","",IF(VLOOKUP(csv!$AJ66,範囲CSV,3,FALSE)="","",VLOOKUP(csv!$AJ66,範囲CSV,3,FALSE)))</f>
        <v/>
      </c>
      <c r="D66" s="96" t="str">
        <f>IF($A66="","",IF(VLOOKUP(csv!$AJ66,範囲CSV,4,FALSE)="","",VLOOKUP(csv!$AJ66,範囲CSV,4,FALSE)))</f>
        <v/>
      </c>
      <c r="E66" s="96" t="str">
        <f>IF($A66="","",IF(VLOOKUP(csv!$AJ66,範囲CSV,5,FALSE)="","",IF(VLOOKUP(csv!$AJ66,範囲CSV,5,FALSE)&gt;10000,"",VLOOKUP(csv!$AJ66,範囲CSV,5,FALSE))))</f>
        <v/>
      </c>
      <c r="F66" s="96" t="str">
        <f>IF($A66="","",IF(VLOOKUP(csv!$AJ66,範囲CSV,6,FALSE)="","",VLOOKUP(csv!$AJ66,範囲CSV,6,FALSE)))</f>
        <v/>
      </c>
      <c r="G66" s="96" t="str">
        <f>IF(A66="","",IF(VLOOKUP(csv!$AJ66,範囲CSV,7,FALSE)="","",VLOOKUP(csv!$AJ66,範囲CSV,7,FALSE)))</f>
        <v/>
      </c>
      <c r="H66" s="96" t="str">
        <f>IF($A66="","",IF(VLOOKUP(csv!$AJ66,範囲CSV,8,FALSE)="","",VLOOKUP(csv!$AJ66,範囲CSV,8,FALSE)))</f>
        <v/>
      </c>
      <c r="I66" s="96"/>
      <c r="J66" s="96"/>
      <c r="K66" s="96" t="str">
        <f>IF(A66="","",IF(VLOOKUP(csv!$AJ66,範囲CSV,9,FALSE)="","",VLOOKUP(csv!$AJ66,範囲CSV,9,FALSE)))</f>
        <v/>
      </c>
      <c r="L66" s="96" t="str">
        <f>IF($A66="","",IF(VLOOKUP(csv!$AJ66,範囲CSV,10,FALSE)="","",VLOOKUP(csv!$AJ66,範囲CSV,10,FALSE)))</f>
        <v/>
      </c>
      <c r="M66" s="96" t="str">
        <f t="shared" ref="M66:M129" si="2">IF($A66="","",IF(VLOOKUP($A66,生年,20,FALSE)="","",VLOOKUP($A66,生年,21,FALSE)))</f>
        <v/>
      </c>
      <c r="N66" s="96" t="str">
        <f t="shared" ref="N66:N129" si="3">IF($A66="","",IF(VLOOKUP($A66,生年,21,FALSE)="","",VLOOKUP($A66,生年,22,FALSE)))</f>
        <v/>
      </c>
      <c r="O66" s="96" t="str">
        <f>IF($A66="","",IF(VLOOKUP(csv!$AJ66,範囲CSV,13,FALSE)="","",VLOOKUP(csv!$AJ66,範囲CSV,13,FALSE)))</f>
        <v/>
      </c>
      <c r="P66" s="96" t="str">
        <f>IF($A66="","",IF(VLOOKUP(csv!$AJ66,範囲CSV,14,FALSE)="","",VLOOKUP(csv!$AJ66,範囲CSV,14,FALSE)))</f>
        <v/>
      </c>
      <c r="Q66" s="96" t="str">
        <f>IF($A66="","",IF(VLOOKUP(csv!$AJ66,範囲CSV,15,FALSE)="","",VLOOKUP(csv!$AJ66,範囲CSV,15,FALSE)))</f>
        <v/>
      </c>
      <c r="R66" s="96" t="str">
        <f>IF($A66="","",IF(VLOOKUP(csv!$AJ66,範囲CSV,16,FALSE)="","",VLOOKUP(csv!$AJ66,範囲CSV,16,FALSE)))</f>
        <v/>
      </c>
      <c r="S66" s="96" t="str">
        <f>IF($A66="","",IF(VLOOKUP(csv!$AJ66,範囲CSV,17,FALSE)="","",VLOOKUP(csv!$AJ66,範囲CSV,17,FALSE)))</f>
        <v/>
      </c>
      <c r="T66" s="96" t="str">
        <f>IF($A66="","",IF(VLOOKUP(csv!$AJ66,範囲CSV,18,FALSE)="","",VLOOKUP(csv!$AJ66,範囲CSV,18,FALSE)))</f>
        <v/>
      </c>
      <c r="U66" s="96" t="str">
        <f>IF($A66="","",IF(VLOOKUP(csv!$AJ66,範囲CSV,19,FALSE)="","",VLOOKUP(csv!$AJ66,範囲CSV,19,FALSE)))</f>
        <v/>
      </c>
      <c r="V66" s="96" t="str">
        <f>IF($A66="","",IF(VLOOKUP(csv!$AJ66,範囲CSV,20,FALSE)="","",VLOOKUP(csv!$AJ66,範囲CSV,20,FALSE)))</f>
        <v/>
      </c>
      <c r="W66" s="96" t="str">
        <f>IF($A66="","",IF(VLOOKUP(csv!$AJ66,範囲CSV,21,FALSE)="","",VLOOKUP(csv!$AJ66,範囲CSV,21,FALSE)))</f>
        <v/>
      </c>
      <c r="X66" s="96" t="str">
        <f>IF($A66="","",IF(VLOOKUP(csv!$AJ66,範囲CSV,22,FALSE)="","",VLOOKUP(csv!$AJ66,範囲CSV,22,FALSE)))</f>
        <v/>
      </c>
      <c r="Y66" s="96" t="str">
        <f>IF($A66="","",IF(VLOOKUP(csv!$AJ66,範囲CSV,23,FALSE)="","",VLOOKUP(csv!$AJ66,範囲CSV,23,FALSE)))</f>
        <v/>
      </c>
      <c r="Z66" s="96" t="str">
        <f>IF($A66="","",IF(VLOOKUP(csv!$AJ66,範囲CSV,24,FALSE)="","",VLOOKUP(csv!$AJ66,範囲CSV,24,FALSE)))</f>
        <v/>
      </c>
      <c r="AA66" s="96" t="str">
        <f>IF($A66="","",IF(VLOOKUP(csv!$AJ66,範囲CSV,25,FALSE)="","",VLOOKUP(csv!$AJ66,範囲CSV,25,FALSE)))</f>
        <v/>
      </c>
      <c r="AB66" s="96" t="str">
        <f>IF($A66="","",IF(VLOOKUP(csv!$AJ66,範囲CSV,26,FALSE)="","",VLOOKUP(csv!$AJ66,範囲CSV,26,FALSE)))</f>
        <v/>
      </c>
      <c r="AC66" s="96" t="str">
        <f>IF($A66="","",IF(VLOOKUP(csv!$AJ66,範囲CSV,27,FALSE)="","",VLOOKUP(csv!$AJ66,範囲CSV,27,FALSE)))</f>
        <v/>
      </c>
      <c r="AD66" s="96" t="str">
        <f>IF($A66="","",IF(VLOOKUP(csv!$AJ66,範囲CSV,28,FALSE)="","",VLOOKUP(csv!$AJ66,範囲CSV,28,FALSE)))</f>
        <v/>
      </c>
      <c r="AE66" s="96" t="str">
        <f>IF($A66="","",IF(VLOOKUP(csv!$AJ66,範囲CSV,29,FALSE)="","",VLOOKUP(csv!$AJ66,範囲CSV,29,FALSE)))</f>
        <v/>
      </c>
      <c r="AF66" s="96" t="str">
        <f>IF($A66="","",IF(VLOOKUP(csv!$AJ66,範囲CSV,30,FALSE)="","",VLOOKUP(csv!$AJ66,範囲CSV,30,FALSE)))</f>
        <v/>
      </c>
      <c r="AG66" s="96" t="str">
        <f>IF($A66="","",IF(VLOOKUP(csv!$AJ66,範囲CSV,31,FALSE)="","",VLOOKUP(csv!$AJ66,範囲CSV,31,FALSE)))</f>
        <v/>
      </c>
      <c r="AH66" s="96" t="str">
        <f>IF($A66="","",IF(VLOOKUP(csv!$AJ66,範囲CSV,32,FALSE)="","",VLOOKUP(csv!$AJ66,範囲CSV,32,FALSE)))</f>
        <v/>
      </c>
      <c r="AI66" s="96" t="str">
        <f>IF($A66="","",IF(VLOOKUP(csv!$AJ66,範囲CSV,33,FALSE)="","",VLOOKUP(csv!$AJ66,範囲CSV,33,FALSE)))</f>
        <v/>
      </c>
      <c r="AJ66" s="96" t="str">
        <f>IF($A66="","",IF(VLOOKUP(csv!$AJ66,範囲CSV,34,FALSE)="","",VLOOKUP(csv!$AJ66,範囲CSV,34,FALSE)))</f>
        <v/>
      </c>
      <c r="AK66" s="96"/>
    </row>
    <row r="67" spans="1:37">
      <c r="A67" s="96" t="str">
        <f>IF(csv!AJ67&lt;=csv!A$401,csv!AO67,"")</f>
        <v/>
      </c>
      <c r="B67" s="96" t="str">
        <f>IF($A67="","",IF(VLOOKUP(csv!A67,範囲CSV,2,FALSE)="","",VLOOKUP(csv!A67,範囲CSV,2,FALSE)))</f>
        <v/>
      </c>
      <c r="C67" s="96" t="str">
        <f>IF($A67="","",IF(VLOOKUP(csv!$AJ67,範囲CSV,3,FALSE)="","",VLOOKUP(csv!$AJ67,範囲CSV,3,FALSE)))</f>
        <v/>
      </c>
      <c r="D67" s="96" t="str">
        <f>IF($A67="","",IF(VLOOKUP(csv!$AJ67,範囲CSV,4,FALSE)="","",VLOOKUP(csv!$AJ67,範囲CSV,4,FALSE)))</f>
        <v/>
      </c>
      <c r="E67" s="96" t="str">
        <f>IF($A67="","",IF(VLOOKUP(csv!$AJ67,範囲CSV,5,FALSE)="","",IF(VLOOKUP(csv!$AJ67,範囲CSV,5,FALSE)&gt;10000,"",VLOOKUP(csv!$AJ67,範囲CSV,5,FALSE))))</f>
        <v/>
      </c>
      <c r="F67" s="96" t="str">
        <f>IF($A67="","",IF(VLOOKUP(csv!$AJ67,範囲CSV,6,FALSE)="","",VLOOKUP(csv!$AJ67,範囲CSV,6,FALSE)))</f>
        <v/>
      </c>
      <c r="G67" s="96" t="str">
        <f>IF(A67="","",IF(VLOOKUP(csv!$AJ67,範囲CSV,7,FALSE)="","",VLOOKUP(csv!$AJ67,範囲CSV,7,FALSE)))</f>
        <v/>
      </c>
      <c r="H67" s="96" t="str">
        <f>IF($A67="","",IF(VLOOKUP(csv!$AJ67,範囲CSV,8,FALSE)="","",VLOOKUP(csv!$AJ67,範囲CSV,8,FALSE)))</f>
        <v/>
      </c>
      <c r="I67" s="96"/>
      <c r="J67" s="96"/>
      <c r="K67" s="96" t="str">
        <f>IF(A67="","",IF(VLOOKUP(csv!$AJ67,範囲CSV,9,FALSE)="","",VLOOKUP(csv!$AJ67,範囲CSV,9,FALSE)))</f>
        <v/>
      </c>
      <c r="L67" s="96" t="str">
        <f>IF($A67="","",IF(VLOOKUP(csv!$AJ67,範囲CSV,10,FALSE)="","",VLOOKUP(csv!$AJ67,範囲CSV,10,FALSE)))</f>
        <v/>
      </c>
      <c r="M67" s="96" t="str">
        <f t="shared" si="2"/>
        <v/>
      </c>
      <c r="N67" s="96" t="str">
        <f t="shared" si="3"/>
        <v/>
      </c>
      <c r="O67" s="96" t="str">
        <f>IF($A67="","",IF(VLOOKUP(csv!$AJ67,範囲CSV,13,FALSE)="","",VLOOKUP(csv!$AJ67,範囲CSV,13,FALSE)))</f>
        <v/>
      </c>
      <c r="P67" s="96" t="str">
        <f>IF($A67="","",IF(VLOOKUP(csv!$AJ67,範囲CSV,14,FALSE)="","",VLOOKUP(csv!$AJ67,範囲CSV,14,FALSE)))</f>
        <v/>
      </c>
      <c r="Q67" s="96" t="str">
        <f>IF($A67="","",IF(VLOOKUP(csv!$AJ67,範囲CSV,15,FALSE)="","",VLOOKUP(csv!$AJ67,範囲CSV,15,FALSE)))</f>
        <v/>
      </c>
      <c r="R67" s="96" t="str">
        <f>IF($A67="","",IF(VLOOKUP(csv!$AJ67,範囲CSV,16,FALSE)="","",VLOOKUP(csv!$AJ67,範囲CSV,16,FALSE)))</f>
        <v/>
      </c>
      <c r="S67" s="96" t="str">
        <f>IF($A67="","",IF(VLOOKUP(csv!$AJ67,範囲CSV,17,FALSE)="","",VLOOKUP(csv!$AJ67,範囲CSV,17,FALSE)))</f>
        <v/>
      </c>
      <c r="T67" s="96" t="str">
        <f>IF($A67="","",IF(VLOOKUP(csv!$AJ67,範囲CSV,18,FALSE)="","",VLOOKUP(csv!$AJ67,範囲CSV,18,FALSE)))</f>
        <v/>
      </c>
      <c r="U67" s="96" t="str">
        <f>IF($A67="","",IF(VLOOKUP(csv!$AJ67,範囲CSV,19,FALSE)="","",VLOOKUP(csv!$AJ67,範囲CSV,19,FALSE)))</f>
        <v/>
      </c>
      <c r="V67" s="96" t="str">
        <f>IF($A67="","",IF(VLOOKUP(csv!$AJ67,範囲CSV,20,FALSE)="","",VLOOKUP(csv!$AJ67,範囲CSV,20,FALSE)))</f>
        <v/>
      </c>
      <c r="W67" s="96" t="str">
        <f>IF($A67="","",IF(VLOOKUP(csv!$AJ67,範囲CSV,21,FALSE)="","",VLOOKUP(csv!$AJ67,範囲CSV,21,FALSE)))</f>
        <v/>
      </c>
      <c r="X67" s="96" t="str">
        <f>IF($A67="","",IF(VLOOKUP(csv!$AJ67,範囲CSV,22,FALSE)="","",VLOOKUP(csv!$AJ67,範囲CSV,22,FALSE)))</f>
        <v/>
      </c>
      <c r="Y67" s="96" t="str">
        <f>IF($A67="","",IF(VLOOKUP(csv!$AJ67,範囲CSV,23,FALSE)="","",VLOOKUP(csv!$AJ67,範囲CSV,23,FALSE)))</f>
        <v/>
      </c>
      <c r="Z67" s="96" t="str">
        <f>IF($A67="","",IF(VLOOKUP(csv!$AJ67,範囲CSV,24,FALSE)="","",VLOOKUP(csv!$AJ67,範囲CSV,24,FALSE)))</f>
        <v/>
      </c>
      <c r="AA67" s="96" t="str">
        <f>IF($A67="","",IF(VLOOKUP(csv!$AJ67,範囲CSV,25,FALSE)="","",VLOOKUP(csv!$AJ67,範囲CSV,25,FALSE)))</f>
        <v/>
      </c>
      <c r="AB67" s="96" t="str">
        <f>IF($A67="","",IF(VLOOKUP(csv!$AJ67,範囲CSV,26,FALSE)="","",VLOOKUP(csv!$AJ67,範囲CSV,26,FALSE)))</f>
        <v/>
      </c>
      <c r="AC67" s="96" t="str">
        <f>IF($A67="","",IF(VLOOKUP(csv!$AJ67,範囲CSV,27,FALSE)="","",VLOOKUP(csv!$AJ67,範囲CSV,27,FALSE)))</f>
        <v/>
      </c>
      <c r="AD67" s="96" t="str">
        <f>IF($A67="","",IF(VLOOKUP(csv!$AJ67,範囲CSV,28,FALSE)="","",VLOOKUP(csv!$AJ67,範囲CSV,28,FALSE)))</f>
        <v/>
      </c>
      <c r="AE67" s="96" t="str">
        <f>IF($A67="","",IF(VLOOKUP(csv!$AJ67,範囲CSV,29,FALSE)="","",VLOOKUP(csv!$AJ67,範囲CSV,29,FALSE)))</f>
        <v/>
      </c>
      <c r="AF67" s="96" t="str">
        <f>IF($A67="","",IF(VLOOKUP(csv!$AJ67,範囲CSV,30,FALSE)="","",VLOOKUP(csv!$AJ67,範囲CSV,30,FALSE)))</f>
        <v/>
      </c>
      <c r="AG67" s="96" t="str">
        <f>IF($A67="","",IF(VLOOKUP(csv!$AJ67,範囲CSV,31,FALSE)="","",VLOOKUP(csv!$AJ67,範囲CSV,31,FALSE)))</f>
        <v/>
      </c>
      <c r="AH67" s="96" t="str">
        <f>IF($A67="","",IF(VLOOKUP(csv!$AJ67,範囲CSV,32,FALSE)="","",VLOOKUP(csv!$AJ67,範囲CSV,32,FALSE)))</f>
        <v/>
      </c>
      <c r="AI67" s="96" t="str">
        <f>IF($A67="","",IF(VLOOKUP(csv!$AJ67,範囲CSV,33,FALSE)="","",VLOOKUP(csv!$AJ67,範囲CSV,33,FALSE)))</f>
        <v/>
      </c>
      <c r="AJ67" s="96" t="str">
        <f>IF($A67="","",IF(VLOOKUP(csv!$AJ67,範囲CSV,34,FALSE)="","",VLOOKUP(csv!$AJ67,範囲CSV,34,FALSE)))</f>
        <v/>
      </c>
      <c r="AK67" s="96"/>
    </row>
    <row r="68" spans="1:37">
      <c r="A68" s="96" t="str">
        <f>IF(csv!AJ68&lt;=csv!A$401,csv!AO68,"")</f>
        <v/>
      </c>
      <c r="B68" s="96" t="str">
        <f>IF($A68="","",IF(VLOOKUP(csv!A68,範囲CSV,2,FALSE)="","",VLOOKUP(csv!A68,範囲CSV,2,FALSE)))</f>
        <v/>
      </c>
      <c r="C68" s="96" t="str">
        <f>IF($A68="","",IF(VLOOKUP(csv!$AJ68,範囲CSV,3,FALSE)="","",VLOOKUP(csv!$AJ68,範囲CSV,3,FALSE)))</f>
        <v/>
      </c>
      <c r="D68" s="96" t="str">
        <f>IF($A68="","",IF(VLOOKUP(csv!$AJ68,範囲CSV,4,FALSE)="","",VLOOKUP(csv!$AJ68,範囲CSV,4,FALSE)))</f>
        <v/>
      </c>
      <c r="E68" s="96" t="str">
        <f>IF($A68="","",IF(VLOOKUP(csv!$AJ68,範囲CSV,5,FALSE)="","",IF(VLOOKUP(csv!$AJ68,範囲CSV,5,FALSE)&gt;10000,"",VLOOKUP(csv!$AJ68,範囲CSV,5,FALSE))))</f>
        <v/>
      </c>
      <c r="F68" s="96" t="str">
        <f>IF($A68="","",IF(VLOOKUP(csv!$AJ68,範囲CSV,6,FALSE)="","",VLOOKUP(csv!$AJ68,範囲CSV,6,FALSE)))</f>
        <v/>
      </c>
      <c r="G68" s="96" t="str">
        <f>IF(A68="","",IF(VLOOKUP(csv!$AJ68,範囲CSV,7,FALSE)="","",VLOOKUP(csv!$AJ68,範囲CSV,7,FALSE)))</f>
        <v/>
      </c>
      <c r="H68" s="96" t="str">
        <f>IF($A68="","",IF(VLOOKUP(csv!$AJ68,範囲CSV,8,FALSE)="","",VLOOKUP(csv!$AJ68,範囲CSV,8,FALSE)))</f>
        <v/>
      </c>
      <c r="I68" s="96"/>
      <c r="J68" s="96"/>
      <c r="K68" s="96" t="str">
        <f>IF(A68="","",IF(VLOOKUP(csv!$AJ68,範囲CSV,9,FALSE)="","",VLOOKUP(csv!$AJ68,範囲CSV,9,FALSE)))</f>
        <v/>
      </c>
      <c r="L68" s="96" t="str">
        <f>IF($A68="","",IF(VLOOKUP(csv!$AJ68,範囲CSV,10,FALSE)="","",VLOOKUP(csv!$AJ68,範囲CSV,10,FALSE)))</f>
        <v/>
      </c>
      <c r="M68" s="96" t="str">
        <f t="shared" si="2"/>
        <v/>
      </c>
      <c r="N68" s="96" t="str">
        <f t="shared" si="3"/>
        <v/>
      </c>
      <c r="O68" s="96" t="str">
        <f>IF($A68="","",IF(VLOOKUP(csv!$AJ68,範囲CSV,13,FALSE)="","",VLOOKUP(csv!$AJ68,範囲CSV,13,FALSE)))</f>
        <v/>
      </c>
      <c r="P68" s="96" t="str">
        <f>IF($A68="","",IF(VLOOKUP(csv!$AJ68,範囲CSV,14,FALSE)="","",VLOOKUP(csv!$AJ68,範囲CSV,14,FALSE)))</f>
        <v/>
      </c>
      <c r="Q68" s="96" t="str">
        <f>IF($A68="","",IF(VLOOKUP(csv!$AJ68,範囲CSV,15,FALSE)="","",VLOOKUP(csv!$AJ68,範囲CSV,15,FALSE)))</f>
        <v/>
      </c>
      <c r="R68" s="96" t="str">
        <f>IF($A68="","",IF(VLOOKUP(csv!$AJ68,範囲CSV,16,FALSE)="","",VLOOKUP(csv!$AJ68,範囲CSV,16,FALSE)))</f>
        <v/>
      </c>
      <c r="S68" s="96" t="str">
        <f>IF($A68="","",IF(VLOOKUP(csv!$AJ68,範囲CSV,17,FALSE)="","",VLOOKUP(csv!$AJ68,範囲CSV,17,FALSE)))</f>
        <v/>
      </c>
      <c r="T68" s="96" t="str">
        <f>IF($A68="","",IF(VLOOKUP(csv!$AJ68,範囲CSV,18,FALSE)="","",VLOOKUP(csv!$AJ68,範囲CSV,18,FALSE)))</f>
        <v/>
      </c>
      <c r="U68" s="96" t="str">
        <f>IF($A68="","",IF(VLOOKUP(csv!$AJ68,範囲CSV,19,FALSE)="","",VLOOKUP(csv!$AJ68,範囲CSV,19,FALSE)))</f>
        <v/>
      </c>
      <c r="V68" s="96" t="str">
        <f>IF($A68="","",IF(VLOOKUP(csv!$AJ68,範囲CSV,20,FALSE)="","",VLOOKUP(csv!$AJ68,範囲CSV,20,FALSE)))</f>
        <v/>
      </c>
      <c r="W68" s="96" t="str">
        <f>IF($A68="","",IF(VLOOKUP(csv!$AJ68,範囲CSV,21,FALSE)="","",VLOOKUP(csv!$AJ68,範囲CSV,21,FALSE)))</f>
        <v/>
      </c>
      <c r="X68" s="96" t="str">
        <f>IF($A68="","",IF(VLOOKUP(csv!$AJ68,範囲CSV,22,FALSE)="","",VLOOKUP(csv!$AJ68,範囲CSV,22,FALSE)))</f>
        <v/>
      </c>
      <c r="Y68" s="96" t="str">
        <f>IF($A68="","",IF(VLOOKUP(csv!$AJ68,範囲CSV,23,FALSE)="","",VLOOKUP(csv!$AJ68,範囲CSV,23,FALSE)))</f>
        <v/>
      </c>
      <c r="Z68" s="96" t="str">
        <f>IF($A68="","",IF(VLOOKUP(csv!$AJ68,範囲CSV,24,FALSE)="","",VLOOKUP(csv!$AJ68,範囲CSV,24,FALSE)))</f>
        <v/>
      </c>
      <c r="AA68" s="96" t="str">
        <f>IF($A68="","",IF(VLOOKUP(csv!$AJ68,範囲CSV,25,FALSE)="","",VLOOKUP(csv!$AJ68,範囲CSV,25,FALSE)))</f>
        <v/>
      </c>
      <c r="AB68" s="96" t="str">
        <f>IF($A68="","",IF(VLOOKUP(csv!$AJ68,範囲CSV,26,FALSE)="","",VLOOKUP(csv!$AJ68,範囲CSV,26,FALSE)))</f>
        <v/>
      </c>
      <c r="AC68" s="96" t="str">
        <f>IF($A68="","",IF(VLOOKUP(csv!$AJ68,範囲CSV,27,FALSE)="","",VLOOKUP(csv!$AJ68,範囲CSV,27,FALSE)))</f>
        <v/>
      </c>
      <c r="AD68" s="96" t="str">
        <f>IF($A68="","",IF(VLOOKUP(csv!$AJ68,範囲CSV,28,FALSE)="","",VLOOKUP(csv!$AJ68,範囲CSV,28,FALSE)))</f>
        <v/>
      </c>
      <c r="AE68" s="96" t="str">
        <f>IF($A68="","",IF(VLOOKUP(csv!$AJ68,範囲CSV,29,FALSE)="","",VLOOKUP(csv!$AJ68,範囲CSV,29,FALSE)))</f>
        <v/>
      </c>
      <c r="AF68" s="96" t="str">
        <f>IF($A68="","",IF(VLOOKUP(csv!$AJ68,範囲CSV,30,FALSE)="","",VLOOKUP(csv!$AJ68,範囲CSV,30,FALSE)))</f>
        <v/>
      </c>
      <c r="AG68" s="96" t="str">
        <f>IF($A68="","",IF(VLOOKUP(csv!$AJ68,範囲CSV,31,FALSE)="","",VLOOKUP(csv!$AJ68,範囲CSV,31,FALSE)))</f>
        <v/>
      </c>
      <c r="AH68" s="96" t="str">
        <f>IF($A68="","",IF(VLOOKUP(csv!$AJ68,範囲CSV,32,FALSE)="","",VLOOKUP(csv!$AJ68,範囲CSV,32,FALSE)))</f>
        <v/>
      </c>
      <c r="AI68" s="96" t="str">
        <f>IF($A68="","",IF(VLOOKUP(csv!$AJ68,範囲CSV,33,FALSE)="","",VLOOKUP(csv!$AJ68,範囲CSV,33,FALSE)))</f>
        <v/>
      </c>
      <c r="AJ68" s="96" t="str">
        <f>IF($A68="","",IF(VLOOKUP(csv!$AJ68,範囲CSV,34,FALSE)="","",VLOOKUP(csv!$AJ68,範囲CSV,34,FALSE)))</f>
        <v/>
      </c>
      <c r="AK68" s="96"/>
    </row>
    <row r="69" spans="1:37">
      <c r="A69" s="96" t="str">
        <f>IF(csv!AJ69&lt;=csv!A$401,csv!AO69,"")</f>
        <v/>
      </c>
      <c r="B69" s="96" t="str">
        <f>IF($A69="","",IF(VLOOKUP(csv!A69,範囲CSV,2,FALSE)="","",VLOOKUP(csv!A69,範囲CSV,2,FALSE)))</f>
        <v/>
      </c>
      <c r="C69" s="96" t="str">
        <f>IF($A69="","",IF(VLOOKUP(csv!$AJ69,範囲CSV,3,FALSE)="","",VLOOKUP(csv!$AJ69,範囲CSV,3,FALSE)))</f>
        <v/>
      </c>
      <c r="D69" s="96" t="str">
        <f>IF($A69="","",IF(VLOOKUP(csv!$AJ69,範囲CSV,4,FALSE)="","",VLOOKUP(csv!$AJ69,範囲CSV,4,FALSE)))</f>
        <v/>
      </c>
      <c r="E69" s="96" t="str">
        <f>IF($A69="","",IF(VLOOKUP(csv!$AJ69,範囲CSV,5,FALSE)="","",IF(VLOOKUP(csv!$AJ69,範囲CSV,5,FALSE)&gt;10000,"",VLOOKUP(csv!$AJ69,範囲CSV,5,FALSE))))</f>
        <v/>
      </c>
      <c r="F69" s="96" t="str">
        <f>IF($A69="","",IF(VLOOKUP(csv!$AJ69,範囲CSV,6,FALSE)="","",VLOOKUP(csv!$AJ69,範囲CSV,6,FALSE)))</f>
        <v/>
      </c>
      <c r="G69" s="96" t="str">
        <f>IF(A69="","",IF(VLOOKUP(csv!$AJ69,範囲CSV,7,FALSE)="","",VLOOKUP(csv!$AJ69,範囲CSV,7,FALSE)))</f>
        <v/>
      </c>
      <c r="H69" s="96" t="str">
        <f>IF($A69="","",IF(VLOOKUP(csv!$AJ69,範囲CSV,8,FALSE)="","",VLOOKUP(csv!$AJ69,範囲CSV,8,FALSE)))</f>
        <v/>
      </c>
      <c r="I69" s="96"/>
      <c r="J69" s="96"/>
      <c r="K69" s="96" t="str">
        <f>IF(A69="","",IF(VLOOKUP(csv!$AJ69,範囲CSV,9,FALSE)="","",VLOOKUP(csv!$AJ69,範囲CSV,9,FALSE)))</f>
        <v/>
      </c>
      <c r="L69" s="96" t="str">
        <f>IF($A69="","",IF(VLOOKUP(csv!$AJ69,範囲CSV,10,FALSE)="","",VLOOKUP(csv!$AJ69,範囲CSV,10,FALSE)))</f>
        <v/>
      </c>
      <c r="M69" s="96" t="str">
        <f t="shared" si="2"/>
        <v/>
      </c>
      <c r="N69" s="96" t="str">
        <f t="shared" si="3"/>
        <v/>
      </c>
      <c r="O69" s="96" t="str">
        <f>IF($A69="","",IF(VLOOKUP(csv!$AJ69,範囲CSV,13,FALSE)="","",VLOOKUP(csv!$AJ69,範囲CSV,13,FALSE)))</f>
        <v/>
      </c>
      <c r="P69" s="96" t="str">
        <f>IF($A69="","",IF(VLOOKUP(csv!$AJ69,範囲CSV,14,FALSE)="","",VLOOKUP(csv!$AJ69,範囲CSV,14,FALSE)))</f>
        <v/>
      </c>
      <c r="Q69" s="96" t="str">
        <f>IF($A69="","",IF(VLOOKUP(csv!$AJ69,範囲CSV,15,FALSE)="","",VLOOKUP(csv!$AJ69,範囲CSV,15,FALSE)))</f>
        <v/>
      </c>
      <c r="R69" s="96" t="str">
        <f>IF($A69="","",IF(VLOOKUP(csv!$AJ69,範囲CSV,16,FALSE)="","",VLOOKUP(csv!$AJ69,範囲CSV,16,FALSE)))</f>
        <v/>
      </c>
      <c r="S69" s="96" t="str">
        <f>IF($A69="","",IF(VLOOKUP(csv!$AJ69,範囲CSV,17,FALSE)="","",VLOOKUP(csv!$AJ69,範囲CSV,17,FALSE)))</f>
        <v/>
      </c>
      <c r="T69" s="96" t="str">
        <f>IF($A69="","",IF(VLOOKUP(csv!$AJ69,範囲CSV,18,FALSE)="","",VLOOKUP(csv!$AJ69,範囲CSV,18,FALSE)))</f>
        <v/>
      </c>
      <c r="U69" s="96" t="str">
        <f>IF($A69="","",IF(VLOOKUP(csv!$AJ69,範囲CSV,19,FALSE)="","",VLOOKUP(csv!$AJ69,範囲CSV,19,FALSE)))</f>
        <v/>
      </c>
      <c r="V69" s="96" t="str">
        <f>IF($A69="","",IF(VLOOKUP(csv!$AJ69,範囲CSV,20,FALSE)="","",VLOOKUP(csv!$AJ69,範囲CSV,20,FALSE)))</f>
        <v/>
      </c>
      <c r="W69" s="96" t="str">
        <f>IF($A69="","",IF(VLOOKUP(csv!$AJ69,範囲CSV,21,FALSE)="","",VLOOKUP(csv!$AJ69,範囲CSV,21,FALSE)))</f>
        <v/>
      </c>
      <c r="X69" s="96" t="str">
        <f>IF($A69="","",IF(VLOOKUP(csv!$AJ69,範囲CSV,22,FALSE)="","",VLOOKUP(csv!$AJ69,範囲CSV,22,FALSE)))</f>
        <v/>
      </c>
      <c r="Y69" s="96" t="str">
        <f>IF($A69="","",IF(VLOOKUP(csv!$AJ69,範囲CSV,23,FALSE)="","",VLOOKUP(csv!$AJ69,範囲CSV,23,FALSE)))</f>
        <v/>
      </c>
      <c r="Z69" s="96" t="str">
        <f>IF($A69="","",IF(VLOOKUP(csv!$AJ69,範囲CSV,24,FALSE)="","",VLOOKUP(csv!$AJ69,範囲CSV,24,FALSE)))</f>
        <v/>
      </c>
      <c r="AA69" s="96" t="str">
        <f>IF($A69="","",IF(VLOOKUP(csv!$AJ69,範囲CSV,25,FALSE)="","",VLOOKUP(csv!$AJ69,範囲CSV,25,FALSE)))</f>
        <v/>
      </c>
      <c r="AB69" s="96" t="str">
        <f>IF($A69="","",IF(VLOOKUP(csv!$AJ69,範囲CSV,26,FALSE)="","",VLOOKUP(csv!$AJ69,範囲CSV,26,FALSE)))</f>
        <v/>
      </c>
      <c r="AC69" s="96" t="str">
        <f>IF($A69="","",IF(VLOOKUP(csv!$AJ69,範囲CSV,27,FALSE)="","",VLOOKUP(csv!$AJ69,範囲CSV,27,FALSE)))</f>
        <v/>
      </c>
      <c r="AD69" s="96" t="str">
        <f>IF($A69="","",IF(VLOOKUP(csv!$AJ69,範囲CSV,28,FALSE)="","",VLOOKUP(csv!$AJ69,範囲CSV,28,FALSE)))</f>
        <v/>
      </c>
      <c r="AE69" s="96" t="str">
        <f>IF($A69="","",IF(VLOOKUP(csv!$AJ69,範囲CSV,29,FALSE)="","",VLOOKUP(csv!$AJ69,範囲CSV,29,FALSE)))</f>
        <v/>
      </c>
      <c r="AF69" s="96" t="str">
        <f>IF($A69="","",IF(VLOOKUP(csv!$AJ69,範囲CSV,30,FALSE)="","",VLOOKUP(csv!$AJ69,範囲CSV,30,FALSE)))</f>
        <v/>
      </c>
      <c r="AG69" s="96" t="str">
        <f>IF($A69="","",IF(VLOOKUP(csv!$AJ69,範囲CSV,31,FALSE)="","",VLOOKUP(csv!$AJ69,範囲CSV,31,FALSE)))</f>
        <v/>
      </c>
      <c r="AH69" s="96" t="str">
        <f>IF($A69="","",IF(VLOOKUP(csv!$AJ69,範囲CSV,32,FALSE)="","",VLOOKUP(csv!$AJ69,範囲CSV,32,FALSE)))</f>
        <v/>
      </c>
      <c r="AI69" s="96" t="str">
        <f>IF($A69="","",IF(VLOOKUP(csv!$AJ69,範囲CSV,33,FALSE)="","",VLOOKUP(csv!$AJ69,範囲CSV,33,FALSE)))</f>
        <v/>
      </c>
      <c r="AJ69" s="96" t="str">
        <f>IF($A69="","",IF(VLOOKUP(csv!$AJ69,範囲CSV,34,FALSE)="","",VLOOKUP(csv!$AJ69,範囲CSV,34,FALSE)))</f>
        <v/>
      </c>
      <c r="AK69" s="96"/>
    </row>
    <row r="70" spans="1:37">
      <c r="A70" s="96" t="str">
        <f>IF(csv!AJ70&lt;=csv!A$401,csv!AO70,"")</f>
        <v/>
      </c>
      <c r="B70" s="96" t="str">
        <f>IF($A70="","",IF(VLOOKUP(csv!A70,範囲CSV,2,FALSE)="","",VLOOKUP(csv!A70,範囲CSV,2,FALSE)))</f>
        <v/>
      </c>
      <c r="C70" s="96" t="str">
        <f>IF($A70="","",IF(VLOOKUP(csv!$AJ70,範囲CSV,3,FALSE)="","",VLOOKUP(csv!$AJ70,範囲CSV,3,FALSE)))</f>
        <v/>
      </c>
      <c r="D70" s="96" t="str">
        <f>IF($A70="","",IF(VLOOKUP(csv!$AJ70,範囲CSV,4,FALSE)="","",VLOOKUP(csv!$AJ70,範囲CSV,4,FALSE)))</f>
        <v/>
      </c>
      <c r="E70" s="96" t="str">
        <f>IF($A70="","",IF(VLOOKUP(csv!$AJ70,範囲CSV,5,FALSE)="","",IF(VLOOKUP(csv!$AJ70,範囲CSV,5,FALSE)&gt;10000,"",VLOOKUP(csv!$AJ70,範囲CSV,5,FALSE))))</f>
        <v/>
      </c>
      <c r="F70" s="96" t="str">
        <f>IF($A70="","",IF(VLOOKUP(csv!$AJ70,範囲CSV,6,FALSE)="","",VLOOKUP(csv!$AJ70,範囲CSV,6,FALSE)))</f>
        <v/>
      </c>
      <c r="G70" s="96" t="str">
        <f>IF(A70="","",IF(VLOOKUP(csv!$AJ70,範囲CSV,7,FALSE)="","",VLOOKUP(csv!$AJ70,範囲CSV,7,FALSE)))</f>
        <v/>
      </c>
      <c r="H70" s="96" t="str">
        <f>IF($A70="","",IF(VLOOKUP(csv!$AJ70,範囲CSV,8,FALSE)="","",VLOOKUP(csv!$AJ70,範囲CSV,8,FALSE)))</f>
        <v/>
      </c>
      <c r="I70" s="96"/>
      <c r="J70" s="96"/>
      <c r="K70" s="96" t="str">
        <f>IF(A70="","",IF(VLOOKUP(csv!$AJ70,範囲CSV,9,FALSE)="","",VLOOKUP(csv!$AJ70,範囲CSV,9,FALSE)))</f>
        <v/>
      </c>
      <c r="L70" s="96" t="str">
        <f>IF($A70="","",IF(VLOOKUP(csv!$AJ70,範囲CSV,10,FALSE)="","",VLOOKUP(csv!$AJ70,範囲CSV,10,FALSE)))</f>
        <v/>
      </c>
      <c r="M70" s="96" t="str">
        <f t="shared" si="2"/>
        <v/>
      </c>
      <c r="N70" s="96" t="str">
        <f t="shared" si="3"/>
        <v/>
      </c>
      <c r="O70" s="96" t="str">
        <f>IF($A70="","",IF(VLOOKUP(csv!$AJ70,範囲CSV,13,FALSE)="","",VLOOKUP(csv!$AJ70,範囲CSV,13,FALSE)))</f>
        <v/>
      </c>
      <c r="P70" s="96" t="str">
        <f>IF($A70="","",IF(VLOOKUP(csv!$AJ70,範囲CSV,14,FALSE)="","",VLOOKUP(csv!$AJ70,範囲CSV,14,FALSE)))</f>
        <v/>
      </c>
      <c r="Q70" s="96" t="str">
        <f>IF($A70="","",IF(VLOOKUP(csv!$AJ70,範囲CSV,15,FALSE)="","",VLOOKUP(csv!$AJ70,範囲CSV,15,FALSE)))</f>
        <v/>
      </c>
      <c r="R70" s="96" t="str">
        <f>IF($A70="","",IF(VLOOKUP(csv!$AJ70,範囲CSV,16,FALSE)="","",VLOOKUP(csv!$AJ70,範囲CSV,16,FALSE)))</f>
        <v/>
      </c>
      <c r="S70" s="96" t="str">
        <f>IF($A70="","",IF(VLOOKUP(csv!$AJ70,範囲CSV,17,FALSE)="","",VLOOKUP(csv!$AJ70,範囲CSV,17,FALSE)))</f>
        <v/>
      </c>
      <c r="T70" s="96" t="str">
        <f>IF($A70="","",IF(VLOOKUP(csv!$AJ70,範囲CSV,18,FALSE)="","",VLOOKUP(csv!$AJ70,範囲CSV,18,FALSE)))</f>
        <v/>
      </c>
      <c r="U70" s="96" t="str">
        <f>IF($A70="","",IF(VLOOKUP(csv!$AJ70,範囲CSV,19,FALSE)="","",VLOOKUP(csv!$AJ70,範囲CSV,19,FALSE)))</f>
        <v/>
      </c>
      <c r="V70" s="96" t="str">
        <f>IF($A70="","",IF(VLOOKUP(csv!$AJ70,範囲CSV,20,FALSE)="","",VLOOKUP(csv!$AJ70,範囲CSV,20,FALSE)))</f>
        <v/>
      </c>
      <c r="W70" s="96" t="str">
        <f>IF($A70="","",IF(VLOOKUP(csv!$AJ70,範囲CSV,21,FALSE)="","",VLOOKUP(csv!$AJ70,範囲CSV,21,FALSE)))</f>
        <v/>
      </c>
      <c r="X70" s="96" t="str">
        <f>IF($A70="","",IF(VLOOKUP(csv!$AJ70,範囲CSV,22,FALSE)="","",VLOOKUP(csv!$AJ70,範囲CSV,22,FALSE)))</f>
        <v/>
      </c>
      <c r="Y70" s="96" t="str">
        <f>IF($A70="","",IF(VLOOKUP(csv!$AJ70,範囲CSV,23,FALSE)="","",VLOOKUP(csv!$AJ70,範囲CSV,23,FALSE)))</f>
        <v/>
      </c>
      <c r="Z70" s="96" t="str">
        <f>IF($A70="","",IF(VLOOKUP(csv!$AJ70,範囲CSV,24,FALSE)="","",VLOOKUP(csv!$AJ70,範囲CSV,24,FALSE)))</f>
        <v/>
      </c>
      <c r="AA70" s="96" t="str">
        <f>IF($A70="","",IF(VLOOKUP(csv!$AJ70,範囲CSV,25,FALSE)="","",VLOOKUP(csv!$AJ70,範囲CSV,25,FALSE)))</f>
        <v/>
      </c>
      <c r="AB70" s="96" t="str">
        <f>IF($A70="","",IF(VLOOKUP(csv!$AJ70,範囲CSV,26,FALSE)="","",VLOOKUP(csv!$AJ70,範囲CSV,26,FALSE)))</f>
        <v/>
      </c>
      <c r="AC70" s="96" t="str">
        <f>IF($A70="","",IF(VLOOKUP(csv!$AJ70,範囲CSV,27,FALSE)="","",VLOOKUP(csv!$AJ70,範囲CSV,27,FALSE)))</f>
        <v/>
      </c>
      <c r="AD70" s="96" t="str">
        <f>IF($A70="","",IF(VLOOKUP(csv!$AJ70,範囲CSV,28,FALSE)="","",VLOOKUP(csv!$AJ70,範囲CSV,28,FALSE)))</f>
        <v/>
      </c>
      <c r="AE70" s="96" t="str">
        <f>IF($A70="","",IF(VLOOKUP(csv!$AJ70,範囲CSV,29,FALSE)="","",VLOOKUP(csv!$AJ70,範囲CSV,29,FALSE)))</f>
        <v/>
      </c>
      <c r="AF70" s="96" t="str">
        <f>IF($A70="","",IF(VLOOKUP(csv!$AJ70,範囲CSV,30,FALSE)="","",VLOOKUP(csv!$AJ70,範囲CSV,30,FALSE)))</f>
        <v/>
      </c>
      <c r="AG70" s="96" t="str">
        <f>IF($A70="","",IF(VLOOKUP(csv!$AJ70,範囲CSV,31,FALSE)="","",VLOOKUP(csv!$AJ70,範囲CSV,31,FALSE)))</f>
        <v/>
      </c>
      <c r="AH70" s="96" t="str">
        <f>IF($A70="","",IF(VLOOKUP(csv!$AJ70,範囲CSV,32,FALSE)="","",VLOOKUP(csv!$AJ70,範囲CSV,32,FALSE)))</f>
        <v/>
      </c>
      <c r="AI70" s="96" t="str">
        <f>IF($A70="","",IF(VLOOKUP(csv!$AJ70,範囲CSV,33,FALSE)="","",VLOOKUP(csv!$AJ70,範囲CSV,33,FALSE)))</f>
        <v/>
      </c>
      <c r="AJ70" s="96" t="str">
        <f>IF($A70="","",IF(VLOOKUP(csv!$AJ70,範囲CSV,34,FALSE)="","",VLOOKUP(csv!$AJ70,範囲CSV,34,FALSE)))</f>
        <v/>
      </c>
      <c r="AK70" s="96"/>
    </row>
    <row r="71" spans="1:37">
      <c r="A71" s="96" t="str">
        <f>IF(csv!AJ71&lt;=csv!A$401,csv!AO71,"")</f>
        <v/>
      </c>
      <c r="B71" s="96" t="str">
        <f>IF($A71="","",IF(VLOOKUP(csv!A71,範囲CSV,2,FALSE)="","",VLOOKUP(csv!A71,範囲CSV,2,FALSE)))</f>
        <v/>
      </c>
      <c r="C71" s="96" t="str">
        <f>IF($A71="","",IF(VLOOKUP(csv!$AJ71,範囲CSV,3,FALSE)="","",VLOOKUP(csv!$AJ71,範囲CSV,3,FALSE)))</f>
        <v/>
      </c>
      <c r="D71" s="96" t="str">
        <f>IF($A71="","",IF(VLOOKUP(csv!$AJ71,範囲CSV,4,FALSE)="","",VLOOKUP(csv!$AJ71,範囲CSV,4,FALSE)))</f>
        <v/>
      </c>
      <c r="E71" s="96" t="str">
        <f>IF($A71="","",IF(VLOOKUP(csv!$AJ71,範囲CSV,5,FALSE)="","",IF(VLOOKUP(csv!$AJ71,範囲CSV,5,FALSE)&gt;10000,"",VLOOKUP(csv!$AJ71,範囲CSV,5,FALSE))))</f>
        <v/>
      </c>
      <c r="F71" s="96" t="str">
        <f>IF($A71="","",IF(VLOOKUP(csv!$AJ71,範囲CSV,6,FALSE)="","",VLOOKUP(csv!$AJ71,範囲CSV,6,FALSE)))</f>
        <v/>
      </c>
      <c r="G71" s="96" t="str">
        <f>IF(A71="","",IF(VLOOKUP(csv!$AJ71,範囲CSV,7,FALSE)="","",VLOOKUP(csv!$AJ71,範囲CSV,7,FALSE)))</f>
        <v/>
      </c>
      <c r="H71" s="96" t="str">
        <f>IF($A71="","",IF(VLOOKUP(csv!$AJ71,範囲CSV,8,FALSE)="","",VLOOKUP(csv!$AJ71,範囲CSV,8,FALSE)))</f>
        <v/>
      </c>
      <c r="I71" s="96"/>
      <c r="J71" s="96"/>
      <c r="K71" s="96" t="str">
        <f>IF(A71="","",IF(VLOOKUP(csv!$AJ71,範囲CSV,9,FALSE)="","",VLOOKUP(csv!$AJ71,範囲CSV,9,FALSE)))</f>
        <v/>
      </c>
      <c r="L71" s="96" t="str">
        <f>IF($A71="","",IF(VLOOKUP(csv!$AJ71,範囲CSV,10,FALSE)="","",VLOOKUP(csv!$AJ71,範囲CSV,10,FALSE)))</f>
        <v/>
      </c>
      <c r="M71" s="96" t="str">
        <f t="shared" si="2"/>
        <v/>
      </c>
      <c r="N71" s="96" t="str">
        <f t="shared" si="3"/>
        <v/>
      </c>
      <c r="O71" s="96" t="str">
        <f>IF($A71="","",IF(VLOOKUP(csv!$AJ71,範囲CSV,13,FALSE)="","",VLOOKUP(csv!$AJ71,範囲CSV,13,FALSE)))</f>
        <v/>
      </c>
      <c r="P71" s="96" t="str">
        <f>IF($A71="","",IF(VLOOKUP(csv!$AJ71,範囲CSV,14,FALSE)="","",VLOOKUP(csv!$AJ71,範囲CSV,14,FALSE)))</f>
        <v/>
      </c>
      <c r="Q71" s="96" t="str">
        <f>IF($A71="","",IF(VLOOKUP(csv!$AJ71,範囲CSV,15,FALSE)="","",VLOOKUP(csv!$AJ71,範囲CSV,15,FALSE)))</f>
        <v/>
      </c>
      <c r="R71" s="96" t="str">
        <f>IF($A71="","",IF(VLOOKUP(csv!$AJ71,範囲CSV,16,FALSE)="","",VLOOKUP(csv!$AJ71,範囲CSV,16,FALSE)))</f>
        <v/>
      </c>
      <c r="S71" s="96" t="str">
        <f>IF($A71="","",IF(VLOOKUP(csv!$AJ71,範囲CSV,17,FALSE)="","",VLOOKUP(csv!$AJ71,範囲CSV,17,FALSE)))</f>
        <v/>
      </c>
      <c r="T71" s="96" t="str">
        <f>IF($A71="","",IF(VLOOKUP(csv!$AJ71,範囲CSV,18,FALSE)="","",VLOOKUP(csv!$AJ71,範囲CSV,18,FALSE)))</f>
        <v/>
      </c>
      <c r="U71" s="96" t="str">
        <f>IF($A71="","",IF(VLOOKUP(csv!$AJ71,範囲CSV,19,FALSE)="","",VLOOKUP(csv!$AJ71,範囲CSV,19,FALSE)))</f>
        <v/>
      </c>
      <c r="V71" s="96" t="str">
        <f>IF($A71="","",IF(VLOOKUP(csv!$AJ71,範囲CSV,20,FALSE)="","",VLOOKUP(csv!$AJ71,範囲CSV,20,FALSE)))</f>
        <v/>
      </c>
      <c r="W71" s="96" t="str">
        <f>IF($A71="","",IF(VLOOKUP(csv!$AJ71,範囲CSV,21,FALSE)="","",VLOOKUP(csv!$AJ71,範囲CSV,21,FALSE)))</f>
        <v/>
      </c>
      <c r="X71" s="96" t="str">
        <f>IF($A71="","",IF(VLOOKUP(csv!$AJ71,範囲CSV,22,FALSE)="","",VLOOKUP(csv!$AJ71,範囲CSV,22,FALSE)))</f>
        <v/>
      </c>
      <c r="Y71" s="96" t="str">
        <f>IF($A71="","",IF(VLOOKUP(csv!$AJ71,範囲CSV,23,FALSE)="","",VLOOKUP(csv!$AJ71,範囲CSV,23,FALSE)))</f>
        <v/>
      </c>
      <c r="Z71" s="96" t="str">
        <f>IF($A71="","",IF(VLOOKUP(csv!$AJ71,範囲CSV,24,FALSE)="","",VLOOKUP(csv!$AJ71,範囲CSV,24,FALSE)))</f>
        <v/>
      </c>
      <c r="AA71" s="96" t="str">
        <f>IF($A71="","",IF(VLOOKUP(csv!$AJ71,範囲CSV,25,FALSE)="","",VLOOKUP(csv!$AJ71,範囲CSV,25,FALSE)))</f>
        <v/>
      </c>
      <c r="AB71" s="96" t="str">
        <f>IF($A71="","",IF(VLOOKUP(csv!$AJ71,範囲CSV,26,FALSE)="","",VLOOKUP(csv!$AJ71,範囲CSV,26,FALSE)))</f>
        <v/>
      </c>
      <c r="AC71" s="96" t="str">
        <f>IF($A71="","",IF(VLOOKUP(csv!$AJ71,範囲CSV,27,FALSE)="","",VLOOKUP(csv!$AJ71,範囲CSV,27,FALSE)))</f>
        <v/>
      </c>
      <c r="AD71" s="96" t="str">
        <f>IF($A71="","",IF(VLOOKUP(csv!$AJ71,範囲CSV,28,FALSE)="","",VLOOKUP(csv!$AJ71,範囲CSV,28,FALSE)))</f>
        <v/>
      </c>
      <c r="AE71" s="96" t="str">
        <f>IF($A71="","",IF(VLOOKUP(csv!$AJ71,範囲CSV,29,FALSE)="","",VLOOKUP(csv!$AJ71,範囲CSV,29,FALSE)))</f>
        <v/>
      </c>
      <c r="AF71" s="96" t="str">
        <f>IF($A71="","",IF(VLOOKUP(csv!$AJ71,範囲CSV,30,FALSE)="","",VLOOKUP(csv!$AJ71,範囲CSV,30,FALSE)))</f>
        <v/>
      </c>
      <c r="AG71" s="96" t="str">
        <f>IF($A71="","",IF(VLOOKUP(csv!$AJ71,範囲CSV,31,FALSE)="","",VLOOKUP(csv!$AJ71,範囲CSV,31,FALSE)))</f>
        <v/>
      </c>
      <c r="AH71" s="96" t="str">
        <f>IF($A71="","",IF(VLOOKUP(csv!$AJ71,範囲CSV,32,FALSE)="","",VLOOKUP(csv!$AJ71,範囲CSV,32,FALSE)))</f>
        <v/>
      </c>
      <c r="AI71" s="96" t="str">
        <f>IF($A71="","",IF(VLOOKUP(csv!$AJ71,範囲CSV,33,FALSE)="","",VLOOKUP(csv!$AJ71,範囲CSV,33,FALSE)))</f>
        <v/>
      </c>
      <c r="AJ71" s="96" t="str">
        <f>IF($A71="","",IF(VLOOKUP(csv!$AJ71,範囲CSV,34,FALSE)="","",VLOOKUP(csv!$AJ71,範囲CSV,34,FALSE)))</f>
        <v/>
      </c>
      <c r="AK71" s="96"/>
    </row>
    <row r="72" spans="1:37">
      <c r="A72" s="96" t="str">
        <f>IF(csv!AJ72&lt;=csv!A$401,csv!AO72,"")</f>
        <v/>
      </c>
      <c r="B72" s="96" t="str">
        <f>IF($A72="","",IF(VLOOKUP(csv!A72,範囲CSV,2,FALSE)="","",VLOOKUP(csv!A72,範囲CSV,2,FALSE)))</f>
        <v/>
      </c>
      <c r="C72" s="96" t="str">
        <f>IF($A72="","",IF(VLOOKUP(csv!$AJ72,範囲CSV,3,FALSE)="","",VLOOKUP(csv!$AJ72,範囲CSV,3,FALSE)))</f>
        <v/>
      </c>
      <c r="D72" s="96" t="str">
        <f>IF($A72="","",IF(VLOOKUP(csv!$AJ72,範囲CSV,4,FALSE)="","",VLOOKUP(csv!$AJ72,範囲CSV,4,FALSE)))</f>
        <v/>
      </c>
      <c r="E72" s="96" t="str">
        <f>IF($A72="","",IF(VLOOKUP(csv!$AJ72,範囲CSV,5,FALSE)="","",IF(VLOOKUP(csv!$AJ72,範囲CSV,5,FALSE)&gt;10000,"",VLOOKUP(csv!$AJ72,範囲CSV,5,FALSE))))</f>
        <v/>
      </c>
      <c r="F72" s="96" t="str">
        <f>IF($A72="","",IF(VLOOKUP(csv!$AJ72,範囲CSV,6,FALSE)="","",VLOOKUP(csv!$AJ72,範囲CSV,6,FALSE)))</f>
        <v/>
      </c>
      <c r="G72" s="96" t="str">
        <f>IF(A72="","",IF(VLOOKUP(csv!$AJ72,範囲CSV,7,FALSE)="","",VLOOKUP(csv!$AJ72,範囲CSV,7,FALSE)))</f>
        <v/>
      </c>
      <c r="H72" s="96" t="str">
        <f>IF($A72="","",IF(VLOOKUP(csv!$AJ72,範囲CSV,8,FALSE)="","",VLOOKUP(csv!$AJ72,範囲CSV,8,FALSE)))</f>
        <v/>
      </c>
      <c r="I72" s="96"/>
      <c r="J72" s="96"/>
      <c r="K72" s="96" t="str">
        <f>IF(A72="","",IF(VLOOKUP(csv!$AJ72,範囲CSV,9,FALSE)="","",VLOOKUP(csv!$AJ72,範囲CSV,9,FALSE)))</f>
        <v/>
      </c>
      <c r="L72" s="96" t="str">
        <f>IF($A72="","",IF(VLOOKUP(csv!$AJ72,範囲CSV,10,FALSE)="","",VLOOKUP(csv!$AJ72,範囲CSV,10,FALSE)))</f>
        <v/>
      </c>
      <c r="M72" s="96" t="str">
        <f t="shared" si="2"/>
        <v/>
      </c>
      <c r="N72" s="96" t="str">
        <f t="shared" si="3"/>
        <v/>
      </c>
      <c r="O72" s="96" t="str">
        <f>IF($A72="","",IF(VLOOKUP(csv!$AJ72,範囲CSV,13,FALSE)="","",VLOOKUP(csv!$AJ72,範囲CSV,13,FALSE)))</f>
        <v/>
      </c>
      <c r="P72" s="96" t="str">
        <f>IF($A72="","",IF(VLOOKUP(csv!$AJ72,範囲CSV,14,FALSE)="","",VLOOKUP(csv!$AJ72,範囲CSV,14,FALSE)))</f>
        <v/>
      </c>
      <c r="Q72" s="96" t="str">
        <f>IF($A72="","",IF(VLOOKUP(csv!$AJ72,範囲CSV,15,FALSE)="","",VLOOKUP(csv!$AJ72,範囲CSV,15,FALSE)))</f>
        <v/>
      </c>
      <c r="R72" s="96" t="str">
        <f>IF($A72="","",IF(VLOOKUP(csv!$AJ72,範囲CSV,16,FALSE)="","",VLOOKUP(csv!$AJ72,範囲CSV,16,FALSE)))</f>
        <v/>
      </c>
      <c r="S72" s="96" t="str">
        <f>IF($A72="","",IF(VLOOKUP(csv!$AJ72,範囲CSV,17,FALSE)="","",VLOOKUP(csv!$AJ72,範囲CSV,17,FALSE)))</f>
        <v/>
      </c>
      <c r="T72" s="96" t="str">
        <f>IF($A72="","",IF(VLOOKUP(csv!$AJ72,範囲CSV,18,FALSE)="","",VLOOKUP(csv!$AJ72,範囲CSV,18,FALSE)))</f>
        <v/>
      </c>
      <c r="U72" s="96" t="str">
        <f>IF($A72="","",IF(VLOOKUP(csv!$AJ72,範囲CSV,19,FALSE)="","",VLOOKUP(csv!$AJ72,範囲CSV,19,FALSE)))</f>
        <v/>
      </c>
      <c r="V72" s="96" t="str">
        <f>IF($A72="","",IF(VLOOKUP(csv!$AJ72,範囲CSV,20,FALSE)="","",VLOOKUP(csv!$AJ72,範囲CSV,20,FALSE)))</f>
        <v/>
      </c>
      <c r="W72" s="96" t="str">
        <f>IF($A72="","",IF(VLOOKUP(csv!$AJ72,範囲CSV,21,FALSE)="","",VLOOKUP(csv!$AJ72,範囲CSV,21,FALSE)))</f>
        <v/>
      </c>
      <c r="X72" s="96" t="str">
        <f>IF($A72="","",IF(VLOOKUP(csv!$AJ72,範囲CSV,22,FALSE)="","",VLOOKUP(csv!$AJ72,範囲CSV,22,FALSE)))</f>
        <v/>
      </c>
      <c r="Y72" s="96" t="str">
        <f>IF($A72="","",IF(VLOOKUP(csv!$AJ72,範囲CSV,23,FALSE)="","",VLOOKUP(csv!$AJ72,範囲CSV,23,FALSE)))</f>
        <v/>
      </c>
      <c r="Z72" s="96" t="str">
        <f>IF($A72="","",IF(VLOOKUP(csv!$AJ72,範囲CSV,24,FALSE)="","",VLOOKUP(csv!$AJ72,範囲CSV,24,FALSE)))</f>
        <v/>
      </c>
      <c r="AA72" s="96" t="str">
        <f>IF($A72="","",IF(VLOOKUP(csv!$AJ72,範囲CSV,25,FALSE)="","",VLOOKUP(csv!$AJ72,範囲CSV,25,FALSE)))</f>
        <v/>
      </c>
      <c r="AB72" s="96" t="str">
        <f>IF($A72="","",IF(VLOOKUP(csv!$AJ72,範囲CSV,26,FALSE)="","",VLOOKUP(csv!$AJ72,範囲CSV,26,FALSE)))</f>
        <v/>
      </c>
      <c r="AC72" s="96" t="str">
        <f>IF($A72="","",IF(VLOOKUP(csv!$AJ72,範囲CSV,27,FALSE)="","",VLOOKUP(csv!$AJ72,範囲CSV,27,FALSE)))</f>
        <v/>
      </c>
      <c r="AD72" s="96" t="str">
        <f>IF($A72="","",IF(VLOOKUP(csv!$AJ72,範囲CSV,28,FALSE)="","",VLOOKUP(csv!$AJ72,範囲CSV,28,FALSE)))</f>
        <v/>
      </c>
      <c r="AE72" s="96" t="str">
        <f>IF($A72="","",IF(VLOOKUP(csv!$AJ72,範囲CSV,29,FALSE)="","",VLOOKUP(csv!$AJ72,範囲CSV,29,FALSE)))</f>
        <v/>
      </c>
      <c r="AF72" s="96" t="str">
        <f>IF($A72="","",IF(VLOOKUP(csv!$AJ72,範囲CSV,30,FALSE)="","",VLOOKUP(csv!$AJ72,範囲CSV,30,FALSE)))</f>
        <v/>
      </c>
      <c r="AG72" s="96" t="str">
        <f>IF($A72="","",IF(VLOOKUP(csv!$AJ72,範囲CSV,31,FALSE)="","",VLOOKUP(csv!$AJ72,範囲CSV,31,FALSE)))</f>
        <v/>
      </c>
      <c r="AH72" s="96" t="str">
        <f>IF($A72="","",IF(VLOOKUP(csv!$AJ72,範囲CSV,32,FALSE)="","",VLOOKUP(csv!$AJ72,範囲CSV,32,FALSE)))</f>
        <v/>
      </c>
      <c r="AI72" s="96" t="str">
        <f>IF($A72="","",IF(VLOOKUP(csv!$AJ72,範囲CSV,33,FALSE)="","",VLOOKUP(csv!$AJ72,範囲CSV,33,FALSE)))</f>
        <v/>
      </c>
      <c r="AJ72" s="96" t="str">
        <f>IF($A72="","",IF(VLOOKUP(csv!$AJ72,範囲CSV,34,FALSE)="","",VLOOKUP(csv!$AJ72,範囲CSV,34,FALSE)))</f>
        <v/>
      </c>
      <c r="AK72" s="96"/>
    </row>
    <row r="73" spans="1:37">
      <c r="A73" s="96" t="str">
        <f>IF(csv!AJ73&lt;=csv!A$401,csv!AO73,"")</f>
        <v/>
      </c>
      <c r="B73" s="96" t="str">
        <f>IF($A73="","",IF(VLOOKUP(csv!A73,範囲CSV,2,FALSE)="","",VLOOKUP(csv!A73,範囲CSV,2,FALSE)))</f>
        <v/>
      </c>
      <c r="C73" s="96" t="str">
        <f>IF($A73="","",IF(VLOOKUP(csv!$AJ73,範囲CSV,3,FALSE)="","",VLOOKUP(csv!$AJ73,範囲CSV,3,FALSE)))</f>
        <v/>
      </c>
      <c r="D73" s="96" t="str">
        <f>IF($A73="","",IF(VLOOKUP(csv!$AJ73,範囲CSV,4,FALSE)="","",VLOOKUP(csv!$AJ73,範囲CSV,4,FALSE)))</f>
        <v/>
      </c>
      <c r="E73" s="96" t="str">
        <f>IF($A73="","",IF(VLOOKUP(csv!$AJ73,範囲CSV,5,FALSE)="","",IF(VLOOKUP(csv!$AJ73,範囲CSV,5,FALSE)&gt;10000,"",VLOOKUP(csv!$AJ73,範囲CSV,5,FALSE))))</f>
        <v/>
      </c>
      <c r="F73" s="96" t="str">
        <f>IF($A73="","",IF(VLOOKUP(csv!$AJ73,範囲CSV,6,FALSE)="","",VLOOKUP(csv!$AJ73,範囲CSV,6,FALSE)))</f>
        <v/>
      </c>
      <c r="G73" s="96" t="str">
        <f>IF(A73="","",IF(VLOOKUP(csv!$AJ73,範囲CSV,7,FALSE)="","",VLOOKUP(csv!$AJ73,範囲CSV,7,FALSE)))</f>
        <v/>
      </c>
      <c r="H73" s="96" t="str">
        <f>IF($A73="","",IF(VLOOKUP(csv!$AJ73,範囲CSV,8,FALSE)="","",VLOOKUP(csv!$AJ73,範囲CSV,8,FALSE)))</f>
        <v/>
      </c>
      <c r="I73" s="96"/>
      <c r="J73" s="96"/>
      <c r="K73" s="96" t="str">
        <f>IF(A73="","",IF(VLOOKUP(csv!$AJ73,範囲CSV,9,FALSE)="","",VLOOKUP(csv!$AJ73,範囲CSV,9,FALSE)))</f>
        <v/>
      </c>
      <c r="L73" s="96" t="str">
        <f>IF($A73="","",IF(VLOOKUP(csv!$AJ73,範囲CSV,10,FALSE)="","",VLOOKUP(csv!$AJ73,範囲CSV,10,FALSE)))</f>
        <v/>
      </c>
      <c r="M73" s="96" t="str">
        <f t="shared" si="2"/>
        <v/>
      </c>
      <c r="N73" s="96" t="str">
        <f t="shared" si="3"/>
        <v/>
      </c>
      <c r="O73" s="96" t="str">
        <f>IF($A73="","",IF(VLOOKUP(csv!$AJ73,範囲CSV,13,FALSE)="","",VLOOKUP(csv!$AJ73,範囲CSV,13,FALSE)))</f>
        <v/>
      </c>
      <c r="P73" s="96" t="str">
        <f>IF($A73="","",IF(VLOOKUP(csv!$AJ73,範囲CSV,14,FALSE)="","",VLOOKUP(csv!$AJ73,範囲CSV,14,FALSE)))</f>
        <v/>
      </c>
      <c r="Q73" s="96" t="str">
        <f>IF($A73="","",IF(VLOOKUP(csv!$AJ73,範囲CSV,15,FALSE)="","",VLOOKUP(csv!$AJ73,範囲CSV,15,FALSE)))</f>
        <v/>
      </c>
      <c r="R73" s="96" t="str">
        <f>IF($A73="","",IF(VLOOKUP(csv!$AJ73,範囲CSV,16,FALSE)="","",VLOOKUP(csv!$AJ73,範囲CSV,16,FALSE)))</f>
        <v/>
      </c>
      <c r="S73" s="96" t="str">
        <f>IF($A73="","",IF(VLOOKUP(csv!$AJ73,範囲CSV,17,FALSE)="","",VLOOKUP(csv!$AJ73,範囲CSV,17,FALSE)))</f>
        <v/>
      </c>
      <c r="T73" s="96" t="str">
        <f>IF($A73="","",IF(VLOOKUP(csv!$AJ73,範囲CSV,18,FALSE)="","",VLOOKUP(csv!$AJ73,範囲CSV,18,FALSE)))</f>
        <v/>
      </c>
      <c r="U73" s="96" t="str">
        <f>IF($A73="","",IF(VLOOKUP(csv!$AJ73,範囲CSV,19,FALSE)="","",VLOOKUP(csv!$AJ73,範囲CSV,19,FALSE)))</f>
        <v/>
      </c>
      <c r="V73" s="96" t="str">
        <f>IF($A73="","",IF(VLOOKUP(csv!$AJ73,範囲CSV,20,FALSE)="","",VLOOKUP(csv!$AJ73,範囲CSV,20,FALSE)))</f>
        <v/>
      </c>
      <c r="W73" s="96" t="str">
        <f>IF($A73="","",IF(VLOOKUP(csv!$AJ73,範囲CSV,21,FALSE)="","",VLOOKUP(csv!$AJ73,範囲CSV,21,FALSE)))</f>
        <v/>
      </c>
      <c r="X73" s="96" t="str">
        <f>IF($A73="","",IF(VLOOKUP(csv!$AJ73,範囲CSV,22,FALSE)="","",VLOOKUP(csv!$AJ73,範囲CSV,22,FALSE)))</f>
        <v/>
      </c>
      <c r="Y73" s="96" t="str">
        <f>IF($A73="","",IF(VLOOKUP(csv!$AJ73,範囲CSV,23,FALSE)="","",VLOOKUP(csv!$AJ73,範囲CSV,23,FALSE)))</f>
        <v/>
      </c>
      <c r="Z73" s="96" t="str">
        <f>IF($A73="","",IF(VLOOKUP(csv!$AJ73,範囲CSV,24,FALSE)="","",VLOOKUP(csv!$AJ73,範囲CSV,24,FALSE)))</f>
        <v/>
      </c>
      <c r="AA73" s="96" t="str">
        <f>IF($A73="","",IF(VLOOKUP(csv!$AJ73,範囲CSV,25,FALSE)="","",VLOOKUP(csv!$AJ73,範囲CSV,25,FALSE)))</f>
        <v/>
      </c>
      <c r="AB73" s="96" t="str">
        <f>IF($A73="","",IF(VLOOKUP(csv!$AJ73,範囲CSV,26,FALSE)="","",VLOOKUP(csv!$AJ73,範囲CSV,26,FALSE)))</f>
        <v/>
      </c>
      <c r="AC73" s="96" t="str">
        <f>IF($A73="","",IF(VLOOKUP(csv!$AJ73,範囲CSV,27,FALSE)="","",VLOOKUP(csv!$AJ73,範囲CSV,27,FALSE)))</f>
        <v/>
      </c>
      <c r="AD73" s="96" t="str">
        <f>IF($A73="","",IF(VLOOKUP(csv!$AJ73,範囲CSV,28,FALSE)="","",VLOOKUP(csv!$AJ73,範囲CSV,28,FALSE)))</f>
        <v/>
      </c>
      <c r="AE73" s="96" t="str">
        <f>IF($A73="","",IF(VLOOKUP(csv!$AJ73,範囲CSV,29,FALSE)="","",VLOOKUP(csv!$AJ73,範囲CSV,29,FALSE)))</f>
        <v/>
      </c>
      <c r="AF73" s="96" t="str">
        <f>IF($A73="","",IF(VLOOKUP(csv!$AJ73,範囲CSV,30,FALSE)="","",VLOOKUP(csv!$AJ73,範囲CSV,30,FALSE)))</f>
        <v/>
      </c>
      <c r="AG73" s="96" t="str">
        <f>IF($A73="","",IF(VLOOKUP(csv!$AJ73,範囲CSV,31,FALSE)="","",VLOOKUP(csv!$AJ73,範囲CSV,31,FALSE)))</f>
        <v/>
      </c>
      <c r="AH73" s="96" t="str">
        <f>IF($A73="","",IF(VLOOKUP(csv!$AJ73,範囲CSV,32,FALSE)="","",VLOOKUP(csv!$AJ73,範囲CSV,32,FALSE)))</f>
        <v/>
      </c>
      <c r="AI73" s="96" t="str">
        <f>IF($A73="","",IF(VLOOKUP(csv!$AJ73,範囲CSV,33,FALSE)="","",VLOOKUP(csv!$AJ73,範囲CSV,33,FALSE)))</f>
        <v/>
      </c>
      <c r="AJ73" s="96" t="str">
        <f>IF($A73="","",IF(VLOOKUP(csv!$AJ73,範囲CSV,34,FALSE)="","",VLOOKUP(csv!$AJ73,範囲CSV,34,FALSE)))</f>
        <v/>
      </c>
      <c r="AK73" s="96"/>
    </row>
    <row r="74" spans="1:37">
      <c r="A74" s="96" t="str">
        <f>IF(csv!AJ74&lt;=csv!A$401,csv!AO74,"")</f>
        <v/>
      </c>
      <c r="B74" s="96" t="str">
        <f>IF($A74="","",IF(VLOOKUP(csv!A74,範囲CSV,2,FALSE)="","",VLOOKUP(csv!A74,範囲CSV,2,FALSE)))</f>
        <v/>
      </c>
      <c r="C74" s="96" t="str">
        <f>IF($A74="","",IF(VLOOKUP(csv!$AJ74,範囲CSV,3,FALSE)="","",VLOOKUP(csv!$AJ74,範囲CSV,3,FALSE)))</f>
        <v/>
      </c>
      <c r="D74" s="96" t="str">
        <f>IF($A74="","",IF(VLOOKUP(csv!$AJ74,範囲CSV,4,FALSE)="","",VLOOKUP(csv!$AJ74,範囲CSV,4,FALSE)))</f>
        <v/>
      </c>
      <c r="E74" s="96" t="str">
        <f>IF($A74="","",IF(VLOOKUP(csv!$AJ74,範囲CSV,5,FALSE)="","",IF(VLOOKUP(csv!$AJ74,範囲CSV,5,FALSE)&gt;10000,"",VLOOKUP(csv!$AJ74,範囲CSV,5,FALSE))))</f>
        <v/>
      </c>
      <c r="F74" s="96" t="str">
        <f>IF($A74="","",IF(VLOOKUP(csv!$AJ74,範囲CSV,6,FALSE)="","",VLOOKUP(csv!$AJ74,範囲CSV,6,FALSE)))</f>
        <v/>
      </c>
      <c r="G74" s="96" t="str">
        <f>IF(A74="","",IF(VLOOKUP(csv!$AJ74,範囲CSV,7,FALSE)="","",VLOOKUP(csv!$AJ74,範囲CSV,7,FALSE)))</f>
        <v/>
      </c>
      <c r="H74" s="96" t="str">
        <f>IF($A74="","",IF(VLOOKUP(csv!$AJ74,範囲CSV,8,FALSE)="","",VLOOKUP(csv!$AJ74,範囲CSV,8,FALSE)))</f>
        <v/>
      </c>
      <c r="I74" s="96"/>
      <c r="J74" s="96"/>
      <c r="K74" s="96" t="str">
        <f>IF(A74="","",IF(VLOOKUP(csv!$AJ74,範囲CSV,9,FALSE)="","",VLOOKUP(csv!$AJ74,範囲CSV,9,FALSE)))</f>
        <v/>
      </c>
      <c r="L74" s="96" t="str">
        <f>IF($A74="","",IF(VLOOKUP(csv!$AJ74,範囲CSV,10,FALSE)="","",VLOOKUP(csv!$AJ74,範囲CSV,10,FALSE)))</f>
        <v/>
      </c>
      <c r="M74" s="96" t="str">
        <f t="shared" si="2"/>
        <v/>
      </c>
      <c r="N74" s="96" t="str">
        <f t="shared" si="3"/>
        <v/>
      </c>
      <c r="O74" s="96" t="str">
        <f>IF($A74="","",IF(VLOOKUP(csv!$AJ74,範囲CSV,13,FALSE)="","",VLOOKUP(csv!$AJ74,範囲CSV,13,FALSE)))</f>
        <v/>
      </c>
      <c r="P74" s="96" t="str">
        <f>IF($A74="","",IF(VLOOKUP(csv!$AJ74,範囲CSV,14,FALSE)="","",VLOOKUP(csv!$AJ74,範囲CSV,14,FALSE)))</f>
        <v/>
      </c>
      <c r="Q74" s="96" t="str">
        <f>IF($A74="","",IF(VLOOKUP(csv!$AJ74,範囲CSV,15,FALSE)="","",VLOOKUP(csv!$AJ74,範囲CSV,15,FALSE)))</f>
        <v/>
      </c>
      <c r="R74" s="96" t="str">
        <f>IF($A74="","",IF(VLOOKUP(csv!$AJ74,範囲CSV,16,FALSE)="","",VLOOKUP(csv!$AJ74,範囲CSV,16,FALSE)))</f>
        <v/>
      </c>
      <c r="S74" s="96" t="str">
        <f>IF($A74="","",IF(VLOOKUP(csv!$AJ74,範囲CSV,17,FALSE)="","",VLOOKUP(csv!$AJ74,範囲CSV,17,FALSE)))</f>
        <v/>
      </c>
      <c r="T74" s="96" t="str">
        <f>IF($A74="","",IF(VLOOKUP(csv!$AJ74,範囲CSV,18,FALSE)="","",VLOOKUP(csv!$AJ74,範囲CSV,18,FALSE)))</f>
        <v/>
      </c>
      <c r="U74" s="96" t="str">
        <f>IF($A74="","",IF(VLOOKUP(csv!$AJ74,範囲CSV,19,FALSE)="","",VLOOKUP(csv!$AJ74,範囲CSV,19,FALSE)))</f>
        <v/>
      </c>
      <c r="V74" s="96" t="str">
        <f>IF($A74="","",IF(VLOOKUP(csv!$AJ74,範囲CSV,20,FALSE)="","",VLOOKUP(csv!$AJ74,範囲CSV,20,FALSE)))</f>
        <v/>
      </c>
      <c r="W74" s="96" t="str">
        <f>IF($A74="","",IF(VLOOKUP(csv!$AJ74,範囲CSV,21,FALSE)="","",VLOOKUP(csv!$AJ74,範囲CSV,21,FALSE)))</f>
        <v/>
      </c>
      <c r="X74" s="96" t="str">
        <f>IF($A74="","",IF(VLOOKUP(csv!$AJ74,範囲CSV,22,FALSE)="","",VLOOKUP(csv!$AJ74,範囲CSV,22,FALSE)))</f>
        <v/>
      </c>
      <c r="Y74" s="96" t="str">
        <f>IF($A74="","",IF(VLOOKUP(csv!$AJ74,範囲CSV,23,FALSE)="","",VLOOKUP(csv!$AJ74,範囲CSV,23,FALSE)))</f>
        <v/>
      </c>
      <c r="Z74" s="96" t="str">
        <f>IF($A74="","",IF(VLOOKUP(csv!$AJ74,範囲CSV,24,FALSE)="","",VLOOKUP(csv!$AJ74,範囲CSV,24,FALSE)))</f>
        <v/>
      </c>
      <c r="AA74" s="96" t="str">
        <f>IF($A74="","",IF(VLOOKUP(csv!$AJ74,範囲CSV,25,FALSE)="","",VLOOKUP(csv!$AJ74,範囲CSV,25,FALSE)))</f>
        <v/>
      </c>
      <c r="AB74" s="96" t="str">
        <f>IF($A74="","",IF(VLOOKUP(csv!$AJ74,範囲CSV,26,FALSE)="","",VLOOKUP(csv!$AJ74,範囲CSV,26,FALSE)))</f>
        <v/>
      </c>
      <c r="AC74" s="96" t="str">
        <f>IF($A74="","",IF(VLOOKUP(csv!$AJ74,範囲CSV,27,FALSE)="","",VLOOKUP(csv!$AJ74,範囲CSV,27,FALSE)))</f>
        <v/>
      </c>
      <c r="AD74" s="96" t="str">
        <f>IF($A74="","",IF(VLOOKUP(csv!$AJ74,範囲CSV,28,FALSE)="","",VLOOKUP(csv!$AJ74,範囲CSV,28,FALSE)))</f>
        <v/>
      </c>
      <c r="AE74" s="96" t="str">
        <f>IF($A74="","",IF(VLOOKUP(csv!$AJ74,範囲CSV,29,FALSE)="","",VLOOKUP(csv!$AJ74,範囲CSV,29,FALSE)))</f>
        <v/>
      </c>
      <c r="AF74" s="96" t="str">
        <f>IF($A74="","",IF(VLOOKUP(csv!$AJ74,範囲CSV,30,FALSE)="","",VLOOKUP(csv!$AJ74,範囲CSV,30,FALSE)))</f>
        <v/>
      </c>
      <c r="AG74" s="96" t="str">
        <f>IF($A74="","",IF(VLOOKUP(csv!$AJ74,範囲CSV,31,FALSE)="","",VLOOKUP(csv!$AJ74,範囲CSV,31,FALSE)))</f>
        <v/>
      </c>
      <c r="AH74" s="96" t="str">
        <f>IF($A74="","",IF(VLOOKUP(csv!$AJ74,範囲CSV,32,FALSE)="","",VLOOKUP(csv!$AJ74,範囲CSV,32,FALSE)))</f>
        <v/>
      </c>
      <c r="AI74" s="96" t="str">
        <f>IF($A74="","",IF(VLOOKUP(csv!$AJ74,範囲CSV,33,FALSE)="","",VLOOKUP(csv!$AJ74,範囲CSV,33,FALSE)))</f>
        <v/>
      </c>
      <c r="AJ74" s="96" t="str">
        <f>IF($A74="","",IF(VLOOKUP(csv!$AJ74,範囲CSV,34,FALSE)="","",VLOOKUP(csv!$AJ74,範囲CSV,34,FALSE)))</f>
        <v/>
      </c>
      <c r="AK74" s="96"/>
    </row>
    <row r="75" spans="1:37">
      <c r="A75" s="96" t="str">
        <f>IF(csv!AJ75&lt;=csv!A$401,csv!AO75,"")</f>
        <v/>
      </c>
      <c r="B75" s="96" t="str">
        <f>IF($A75="","",IF(VLOOKUP(csv!A75,範囲CSV,2,FALSE)="","",VLOOKUP(csv!A75,範囲CSV,2,FALSE)))</f>
        <v/>
      </c>
      <c r="C75" s="96" t="str">
        <f>IF($A75="","",IF(VLOOKUP(csv!$AJ75,範囲CSV,3,FALSE)="","",VLOOKUP(csv!$AJ75,範囲CSV,3,FALSE)))</f>
        <v/>
      </c>
      <c r="D75" s="96" t="str">
        <f>IF($A75="","",IF(VLOOKUP(csv!$AJ75,範囲CSV,4,FALSE)="","",VLOOKUP(csv!$AJ75,範囲CSV,4,FALSE)))</f>
        <v/>
      </c>
      <c r="E75" s="96" t="str">
        <f>IF($A75="","",IF(VLOOKUP(csv!$AJ75,範囲CSV,5,FALSE)="","",IF(VLOOKUP(csv!$AJ75,範囲CSV,5,FALSE)&gt;10000,"",VLOOKUP(csv!$AJ75,範囲CSV,5,FALSE))))</f>
        <v/>
      </c>
      <c r="F75" s="96" t="str">
        <f>IF($A75="","",IF(VLOOKUP(csv!$AJ75,範囲CSV,6,FALSE)="","",VLOOKUP(csv!$AJ75,範囲CSV,6,FALSE)))</f>
        <v/>
      </c>
      <c r="G75" s="96" t="str">
        <f>IF(A75="","",IF(VLOOKUP(csv!$AJ75,範囲CSV,7,FALSE)="","",VLOOKUP(csv!$AJ75,範囲CSV,7,FALSE)))</f>
        <v/>
      </c>
      <c r="H75" s="96" t="str">
        <f>IF($A75="","",IF(VLOOKUP(csv!$AJ75,範囲CSV,8,FALSE)="","",VLOOKUP(csv!$AJ75,範囲CSV,8,FALSE)))</f>
        <v/>
      </c>
      <c r="I75" s="96"/>
      <c r="J75" s="96"/>
      <c r="K75" s="96" t="str">
        <f>IF(A75="","",IF(VLOOKUP(csv!$AJ75,範囲CSV,9,FALSE)="","",VLOOKUP(csv!$AJ75,範囲CSV,9,FALSE)))</f>
        <v/>
      </c>
      <c r="L75" s="96" t="str">
        <f>IF($A75="","",IF(VLOOKUP(csv!$AJ75,範囲CSV,10,FALSE)="","",VLOOKUP(csv!$AJ75,範囲CSV,10,FALSE)))</f>
        <v/>
      </c>
      <c r="M75" s="96" t="str">
        <f t="shared" si="2"/>
        <v/>
      </c>
      <c r="N75" s="96" t="str">
        <f t="shared" si="3"/>
        <v/>
      </c>
      <c r="O75" s="96" t="str">
        <f>IF($A75="","",IF(VLOOKUP(csv!$AJ75,範囲CSV,13,FALSE)="","",VLOOKUP(csv!$AJ75,範囲CSV,13,FALSE)))</f>
        <v/>
      </c>
      <c r="P75" s="96" t="str">
        <f>IF($A75="","",IF(VLOOKUP(csv!$AJ75,範囲CSV,14,FALSE)="","",VLOOKUP(csv!$AJ75,範囲CSV,14,FALSE)))</f>
        <v/>
      </c>
      <c r="Q75" s="96" t="str">
        <f>IF($A75="","",IF(VLOOKUP(csv!$AJ75,範囲CSV,15,FALSE)="","",VLOOKUP(csv!$AJ75,範囲CSV,15,FALSE)))</f>
        <v/>
      </c>
      <c r="R75" s="96" t="str">
        <f>IF($A75="","",IF(VLOOKUP(csv!$AJ75,範囲CSV,16,FALSE)="","",VLOOKUP(csv!$AJ75,範囲CSV,16,FALSE)))</f>
        <v/>
      </c>
      <c r="S75" s="96" t="str">
        <f>IF($A75="","",IF(VLOOKUP(csv!$AJ75,範囲CSV,17,FALSE)="","",VLOOKUP(csv!$AJ75,範囲CSV,17,FALSE)))</f>
        <v/>
      </c>
      <c r="T75" s="96" t="str">
        <f>IF($A75="","",IF(VLOOKUP(csv!$AJ75,範囲CSV,18,FALSE)="","",VLOOKUP(csv!$AJ75,範囲CSV,18,FALSE)))</f>
        <v/>
      </c>
      <c r="U75" s="96" t="str">
        <f>IF($A75="","",IF(VLOOKUP(csv!$AJ75,範囲CSV,19,FALSE)="","",VLOOKUP(csv!$AJ75,範囲CSV,19,FALSE)))</f>
        <v/>
      </c>
      <c r="V75" s="96" t="str">
        <f>IF($A75="","",IF(VLOOKUP(csv!$AJ75,範囲CSV,20,FALSE)="","",VLOOKUP(csv!$AJ75,範囲CSV,20,FALSE)))</f>
        <v/>
      </c>
      <c r="W75" s="96" t="str">
        <f>IF($A75="","",IF(VLOOKUP(csv!$AJ75,範囲CSV,21,FALSE)="","",VLOOKUP(csv!$AJ75,範囲CSV,21,FALSE)))</f>
        <v/>
      </c>
      <c r="X75" s="96" t="str">
        <f>IF($A75="","",IF(VLOOKUP(csv!$AJ75,範囲CSV,22,FALSE)="","",VLOOKUP(csv!$AJ75,範囲CSV,22,FALSE)))</f>
        <v/>
      </c>
      <c r="Y75" s="96" t="str">
        <f>IF($A75="","",IF(VLOOKUP(csv!$AJ75,範囲CSV,23,FALSE)="","",VLOOKUP(csv!$AJ75,範囲CSV,23,FALSE)))</f>
        <v/>
      </c>
      <c r="Z75" s="96" t="str">
        <f>IF($A75="","",IF(VLOOKUP(csv!$AJ75,範囲CSV,24,FALSE)="","",VLOOKUP(csv!$AJ75,範囲CSV,24,FALSE)))</f>
        <v/>
      </c>
      <c r="AA75" s="96" t="str">
        <f>IF($A75="","",IF(VLOOKUP(csv!$AJ75,範囲CSV,25,FALSE)="","",VLOOKUP(csv!$AJ75,範囲CSV,25,FALSE)))</f>
        <v/>
      </c>
      <c r="AB75" s="96" t="str">
        <f>IF($A75="","",IF(VLOOKUP(csv!$AJ75,範囲CSV,26,FALSE)="","",VLOOKUP(csv!$AJ75,範囲CSV,26,FALSE)))</f>
        <v/>
      </c>
      <c r="AC75" s="96" t="str">
        <f>IF($A75="","",IF(VLOOKUP(csv!$AJ75,範囲CSV,27,FALSE)="","",VLOOKUP(csv!$AJ75,範囲CSV,27,FALSE)))</f>
        <v/>
      </c>
      <c r="AD75" s="96" t="str">
        <f>IF($A75="","",IF(VLOOKUP(csv!$AJ75,範囲CSV,28,FALSE)="","",VLOOKUP(csv!$AJ75,範囲CSV,28,FALSE)))</f>
        <v/>
      </c>
      <c r="AE75" s="96" t="str">
        <f>IF($A75="","",IF(VLOOKUP(csv!$AJ75,範囲CSV,29,FALSE)="","",VLOOKUP(csv!$AJ75,範囲CSV,29,FALSE)))</f>
        <v/>
      </c>
      <c r="AF75" s="96" t="str">
        <f>IF($A75="","",IF(VLOOKUP(csv!$AJ75,範囲CSV,30,FALSE)="","",VLOOKUP(csv!$AJ75,範囲CSV,30,FALSE)))</f>
        <v/>
      </c>
      <c r="AG75" s="96" t="str">
        <f>IF($A75="","",IF(VLOOKUP(csv!$AJ75,範囲CSV,31,FALSE)="","",VLOOKUP(csv!$AJ75,範囲CSV,31,FALSE)))</f>
        <v/>
      </c>
      <c r="AH75" s="96" t="str">
        <f>IF($A75="","",IF(VLOOKUP(csv!$AJ75,範囲CSV,32,FALSE)="","",VLOOKUP(csv!$AJ75,範囲CSV,32,FALSE)))</f>
        <v/>
      </c>
      <c r="AI75" s="96" t="str">
        <f>IF($A75="","",IF(VLOOKUP(csv!$AJ75,範囲CSV,33,FALSE)="","",VLOOKUP(csv!$AJ75,範囲CSV,33,FALSE)))</f>
        <v/>
      </c>
      <c r="AJ75" s="96" t="str">
        <f>IF($A75="","",IF(VLOOKUP(csv!$AJ75,範囲CSV,34,FALSE)="","",VLOOKUP(csv!$AJ75,範囲CSV,34,FALSE)))</f>
        <v/>
      </c>
      <c r="AK75" s="96"/>
    </row>
    <row r="76" spans="1:37">
      <c r="A76" s="96" t="str">
        <f>IF(csv!AJ76&lt;=csv!A$401,csv!AO76,"")</f>
        <v/>
      </c>
      <c r="B76" s="96" t="str">
        <f>IF($A76="","",IF(VLOOKUP(csv!A76,範囲CSV,2,FALSE)="","",VLOOKUP(csv!A76,範囲CSV,2,FALSE)))</f>
        <v/>
      </c>
      <c r="C76" s="96" t="str">
        <f>IF($A76="","",IF(VLOOKUP(csv!$AJ76,範囲CSV,3,FALSE)="","",VLOOKUP(csv!$AJ76,範囲CSV,3,FALSE)))</f>
        <v/>
      </c>
      <c r="D76" s="96" t="str">
        <f>IF($A76="","",IF(VLOOKUP(csv!$AJ76,範囲CSV,4,FALSE)="","",VLOOKUP(csv!$AJ76,範囲CSV,4,FALSE)))</f>
        <v/>
      </c>
      <c r="E76" s="96" t="str">
        <f>IF($A76="","",IF(VLOOKUP(csv!$AJ76,範囲CSV,5,FALSE)="","",IF(VLOOKUP(csv!$AJ76,範囲CSV,5,FALSE)&gt;10000,"",VLOOKUP(csv!$AJ76,範囲CSV,5,FALSE))))</f>
        <v/>
      </c>
      <c r="F76" s="96" t="str">
        <f>IF($A76="","",IF(VLOOKUP(csv!$AJ76,範囲CSV,6,FALSE)="","",VLOOKUP(csv!$AJ76,範囲CSV,6,FALSE)))</f>
        <v/>
      </c>
      <c r="G76" s="96" t="str">
        <f>IF(A76="","",IF(VLOOKUP(csv!$AJ76,範囲CSV,7,FALSE)="","",VLOOKUP(csv!$AJ76,範囲CSV,7,FALSE)))</f>
        <v/>
      </c>
      <c r="H76" s="96" t="str">
        <f>IF($A76="","",IF(VLOOKUP(csv!$AJ76,範囲CSV,8,FALSE)="","",VLOOKUP(csv!$AJ76,範囲CSV,8,FALSE)))</f>
        <v/>
      </c>
      <c r="I76" s="96"/>
      <c r="J76" s="96"/>
      <c r="K76" s="96" t="str">
        <f>IF(A76="","",IF(VLOOKUP(csv!$AJ76,範囲CSV,9,FALSE)="","",VLOOKUP(csv!$AJ76,範囲CSV,9,FALSE)))</f>
        <v/>
      </c>
      <c r="L76" s="96" t="str">
        <f>IF($A76="","",IF(VLOOKUP(csv!$AJ76,範囲CSV,10,FALSE)="","",VLOOKUP(csv!$AJ76,範囲CSV,10,FALSE)))</f>
        <v/>
      </c>
      <c r="M76" s="96" t="str">
        <f t="shared" si="2"/>
        <v/>
      </c>
      <c r="N76" s="96" t="str">
        <f t="shared" si="3"/>
        <v/>
      </c>
      <c r="O76" s="96" t="str">
        <f>IF($A76="","",IF(VLOOKUP(csv!$AJ76,範囲CSV,13,FALSE)="","",VLOOKUP(csv!$AJ76,範囲CSV,13,FALSE)))</f>
        <v/>
      </c>
      <c r="P76" s="96" t="str">
        <f>IF($A76="","",IF(VLOOKUP(csv!$AJ76,範囲CSV,14,FALSE)="","",VLOOKUP(csv!$AJ76,範囲CSV,14,FALSE)))</f>
        <v/>
      </c>
      <c r="Q76" s="96" t="str">
        <f>IF($A76="","",IF(VLOOKUP(csv!$AJ76,範囲CSV,15,FALSE)="","",VLOOKUP(csv!$AJ76,範囲CSV,15,FALSE)))</f>
        <v/>
      </c>
      <c r="R76" s="96" t="str">
        <f>IF($A76="","",IF(VLOOKUP(csv!$AJ76,範囲CSV,16,FALSE)="","",VLOOKUP(csv!$AJ76,範囲CSV,16,FALSE)))</f>
        <v/>
      </c>
      <c r="S76" s="96" t="str">
        <f>IF($A76="","",IF(VLOOKUP(csv!$AJ76,範囲CSV,17,FALSE)="","",VLOOKUP(csv!$AJ76,範囲CSV,17,FALSE)))</f>
        <v/>
      </c>
      <c r="T76" s="96" t="str">
        <f>IF($A76="","",IF(VLOOKUP(csv!$AJ76,範囲CSV,18,FALSE)="","",VLOOKUP(csv!$AJ76,範囲CSV,18,FALSE)))</f>
        <v/>
      </c>
      <c r="U76" s="96" t="str">
        <f>IF($A76="","",IF(VLOOKUP(csv!$AJ76,範囲CSV,19,FALSE)="","",VLOOKUP(csv!$AJ76,範囲CSV,19,FALSE)))</f>
        <v/>
      </c>
      <c r="V76" s="96" t="str">
        <f>IF($A76="","",IF(VLOOKUP(csv!$AJ76,範囲CSV,20,FALSE)="","",VLOOKUP(csv!$AJ76,範囲CSV,20,FALSE)))</f>
        <v/>
      </c>
      <c r="W76" s="96" t="str">
        <f>IF($A76="","",IF(VLOOKUP(csv!$AJ76,範囲CSV,21,FALSE)="","",VLOOKUP(csv!$AJ76,範囲CSV,21,FALSE)))</f>
        <v/>
      </c>
      <c r="X76" s="96" t="str">
        <f>IF($A76="","",IF(VLOOKUP(csv!$AJ76,範囲CSV,22,FALSE)="","",VLOOKUP(csv!$AJ76,範囲CSV,22,FALSE)))</f>
        <v/>
      </c>
      <c r="Y76" s="96" t="str">
        <f>IF($A76="","",IF(VLOOKUP(csv!$AJ76,範囲CSV,23,FALSE)="","",VLOOKUP(csv!$AJ76,範囲CSV,23,FALSE)))</f>
        <v/>
      </c>
      <c r="Z76" s="96" t="str">
        <f>IF($A76="","",IF(VLOOKUP(csv!$AJ76,範囲CSV,24,FALSE)="","",VLOOKUP(csv!$AJ76,範囲CSV,24,FALSE)))</f>
        <v/>
      </c>
      <c r="AA76" s="96" t="str">
        <f>IF($A76="","",IF(VLOOKUP(csv!$AJ76,範囲CSV,25,FALSE)="","",VLOOKUP(csv!$AJ76,範囲CSV,25,FALSE)))</f>
        <v/>
      </c>
      <c r="AB76" s="96" t="str">
        <f>IF($A76="","",IF(VLOOKUP(csv!$AJ76,範囲CSV,26,FALSE)="","",VLOOKUP(csv!$AJ76,範囲CSV,26,FALSE)))</f>
        <v/>
      </c>
      <c r="AC76" s="96" t="str">
        <f>IF($A76="","",IF(VLOOKUP(csv!$AJ76,範囲CSV,27,FALSE)="","",VLOOKUP(csv!$AJ76,範囲CSV,27,FALSE)))</f>
        <v/>
      </c>
      <c r="AD76" s="96" t="str">
        <f>IF($A76="","",IF(VLOOKUP(csv!$AJ76,範囲CSV,28,FALSE)="","",VLOOKUP(csv!$AJ76,範囲CSV,28,FALSE)))</f>
        <v/>
      </c>
      <c r="AE76" s="96" t="str">
        <f>IF($A76="","",IF(VLOOKUP(csv!$AJ76,範囲CSV,29,FALSE)="","",VLOOKUP(csv!$AJ76,範囲CSV,29,FALSE)))</f>
        <v/>
      </c>
      <c r="AF76" s="96" t="str">
        <f>IF($A76="","",IF(VLOOKUP(csv!$AJ76,範囲CSV,30,FALSE)="","",VLOOKUP(csv!$AJ76,範囲CSV,30,FALSE)))</f>
        <v/>
      </c>
      <c r="AG76" s="96" t="str">
        <f>IF($A76="","",IF(VLOOKUP(csv!$AJ76,範囲CSV,31,FALSE)="","",VLOOKUP(csv!$AJ76,範囲CSV,31,FALSE)))</f>
        <v/>
      </c>
      <c r="AH76" s="96" t="str">
        <f>IF($A76="","",IF(VLOOKUP(csv!$AJ76,範囲CSV,32,FALSE)="","",VLOOKUP(csv!$AJ76,範囲CSV,32,FALSE)))</f>
        <v/>
      </c>
      <c r="AI76" s="96" t="str">
        <f>IF($A76="","",IF(VLOOKUP(csv!$AJ76,範囲CSV,33,FALSE)="","",VLOOKUP(csv!$AJ76,範囲CSV,33,FALSE)))</f>
        <v/>
      </c>
      <c r="AJ76" s="96" t="str">
        <f>IF($A76="","",IF(VLOOKUP(csv!$AJ76,範囲CSV,34,FALSE)="","",VLOOKUP(csv!$AJ76,範囲CSV,34,FALSE)))</f>
        <v/>
      </c>
      <c r="AK76" s="96"/>
    </row>
    <row r="77" spans="1:37">
      <c r="A77" s="96" t="str">
        <f>IF(csv!AJ77&lt;=csv!A$401,csv!AO77,"")</f>
        <v/>
      </c>
      <c r="B77" s="96" t="str">
        <f>IF($A77="","",IF(VLOOKUP(csv!A77,範囲CSV,2,FALSE)="","",VLOOKUP(csv!A77,範囲CSV,2,FALSE)))</f>
        <v/>
      </c>
      <c r="C77" s="96" t="str">
        <f>IF($A77="","",IF(VLOOKUP(csv!$AJ77,範囲CSV,3,FALSE)="","",VLOOKUP(csv!$AJ77,範囲CSV,3,FALSE)))</f>
        <v/>
      </c>
      <c r="D77" s="96" t="str">
        <f>IF($A77="","",IF(VLOOKUP(csv!$AJ77,範囲CSV,4,FALSE)="","",VLOOKUP(csv!$AJ77,範囲CSV,4,FALSE)))</f>
        <v/>
      </c>
      <c r="E77" s="96" t="str">
        <f>IF($A77="","",IF(VLOOKUP(csv!$AJ77,範囲CSV,5,FALSE)="","",IF(VLOOKUP(csv!$AJ77,範囲CSV,5,FALSE)&gt;10000,"",VLOOKUP(csv!$AJ77,範囲CSV,5,FALSE))))</f>
        <v/>
      </c>
      <c r="F77" s="96" t="str">
        <f>IF($A77="","",IF(VLOOKUP(csv!$AJ77,範囲CSV,6,FALSE)="","",VLOOKUP(csv!$AJ77,範囲CSV,6,FALSE)))</f>
        <v/>
      </c>
      <c r="G77" s="96" t="str">
        <f>IF(A77="","",IF(VLOOKUP(csv!$AJ77,範囲CSV,7,FALSE)="","",VLOOKUP(csv!$AJ77,範囲CSV,7,FALSE)))</f>
        <v/>
      </c>
      <c r="H77" s="96" t="str">
        <f>IF($A77="","",IF(VLOOKUP(csv!$AJ77,範囲CSV,8,FALSE)="","",VLOOKUP(csv!$AJ77,範囲CSV,8,FALSE)))</f>
        <v/>
      </c>
      <c r="I77" s="96"/>
      <c r="J77" s="96"/>
      <c r="K77" s="96" t="str">
        <f>IF(A77="","",IF(VLOOKUP(csv!$AJ77,範囲CSV,9,FALSE)="","",VLOOKUP(csv!$AJ77,範囲CSV,9,FALSE)))</f>
        <v/>
      </c>
      <c r="L77" s="96" t="str">
        <f>IF($A77="","",IF(VLOOKUP(csv!$AJ77,範囲CSV,10,FALSE)="","",VLOOKUP(csv!$AJ77,範囲CSV,10,FALSE)))</f>
        <v/>
      </c>
      <c r="M77" s="96" t="str">
        <f t="shared" si="2"/>
        <v/>
      </c>
      <c r="N77" s="96" t="str">
        <f t="shared" si="3"/>
        <v/>
      </c>
      <c r="O77" s="96" t="str">
        <f>IF($A77="","",IF(VLOOKUP(csv!$AJ77,範囲CSV,13,FALSE)="","",VLOOKUP(csv!$AJ77,範囲CSV,13,FALSE)))</f>
        <v/>
      </c>
      <c r="P77" s="96" t="str">
        <f>IF($A77="","",IF(VLOOKUP(csv!$AJ77,範囲CSV,14,FALSE)="","",VLOOKUP(csv!$AJ77,範囲CSV,14,FALSE)))</f>
        <v/>
      </c>
      <c r="Q77" s="96" t="str">
        <f>IF($A77="","",IF(VLOOKUP(csv!$AJ77,範囲CSV,15,FALSE)="","",VLOOKUP(csv!$AJ77,範囲CSV,15,FALSE)))</f>
        <v/>
      </c>
      <c r="R77" s="96" t="str">
        <f>IF($A77="","",IF(VLOOKUP(csv!$AJ77,範囲CSV,16,FALSE)="","",VLOOKUP(csv!$AJ77,範囲CSV,16,FALSE)))</f>
        <v/>
      </c>
      <c r="S77" s="96" t="str">
        <f>IF($A77="","",IF(VLOOKUP(csv!$AJ77,範囲CSV,17,FALSE)="","",VLOOKUP(csv!$AJ77,範囲CSV,17,FALSE)))</f>
        <v/>
      </c>
      <c r="T77" s="96" t="str">
        <f>IF($A77="","",IF(VLOOKUP(csv!$AJ77,範囲CSV,18,FALSE)="","",VLOOKUP(csv!$AJ77,範囲CSV,18,FALSE)))</f>
        <v/>
      </c>
      <c r="U77" s="96" t="str">
        <f>IF($A77="","",IF(VLOOKUP(csv!$AJ77,範囲CSV,19,FALSE)="","",VLOOKUP(csv!$AJ77,範囲CSV,19,FALSE)))</f>
        <v/>
      </c>
      <c r="V77" s="96" t="str">
        <f>IF($A77="","",IF(VLOOKUP(csv!$AJ77,範囲CSV,20,FALSE)="","",VLOOKUP(csv!$AJ77,範囲CSV,20,FALSE)))</f>
        <v/>
      </c>
      <c r="W77" s="96" t="str">
        <f>IF($A77="","",IF(VLOOKUP(csv!$AJ77,範囲CSV,21,FALSE)="","",VLOOKUP(csv!$AJ77,範囲CSV,21,FALSE)))</f>
        <v/>
      </c>
      <c r="X77" s="96" t="str">
        <f>IF($A77="","",IF(VLOOKUP(csv!$AJ77,範囲CSV,22,FALSE)="","",VLOOKUP(csv!$AJ77,範囲CSV,22,FALSE)))</f>
        <v/>
      </c>
      <c r="Y77" s="96" t="str">
        <f>IF($A77="","",IF(VLOOKUP(csv!$AJ77,範囲CSV,23,FALSE)="","",VLOOKUP(csv!$AJ77,範囲CSV,23,FALSE)))</f>
        <v/>
      </c>
      <c r="Z77" s="96" t="str">
        <f>IF($A77="","",IF(VLOOKUP(csv!$AJ77,範囲CSV,24,FALSE)="","",VLOOKUP(csv!$AJ77,範囲CSV,24,FALSE)))</f>
        <v/>
      </c>
      <c r="AA77" s="96" t="str">
        <f>IF($A77="","",IF(VLOOKUP(csv!$AJ77,範囲CSV,25,FALSE)="","",VLOOKUP(csv!$AJ77,範囲CSV,25,FALSE)))</f>
        <v/>
      </c>
      <c r="AB77" s="96" t="str">
        <f>IF($A77="","",IF(VLOOKUP(csv!$AJ77,範囲CSV,26,FALSE)="","",VLOOKUP(csv!$AJ77,範囲CSV,26,FALSE)))</f>
        <v/>
      </c>
      <c r="AC77" s="96" t="str">
        <f>IF($A77="","",IF(VLOOKUP(csv!$AJ77,範囲CSV,27,FALSE)="","",VLOOKUP(csv!$AJ77,範囲CSV,27,FALSE)))</f>
        <v/>
      </c>
      <c r="AD77" s="96" t="str">
        <f>IF($A77="","",IF(VLOOKUP(csv!$AJ77,範囲CSV,28,FALSE)="","",VLOOKUP(csv!$AJ77,範囲CSV,28,FALSE)))</f>
        <v/>
      </c>
      <c r="AE77" s="96" t="str">
        <f>IF($A77="","",IF(VLOOKUP(csv!$AJ77,範囲CSV,29,FALSE)="","",VLOOKUP(csv!$AJ77,範囲CSV,29,FALSE)))</f>
        <v/>
      </c>
      <c r="AF77" s="96" t="str">
        <f>IF($A77="","",IF(VLOOKUP(csv!$AJ77,範囲CSV,30,FALSE)="","",VLOOKUP(csv!$AJ77,範囲CSV,30,FALSE)))</f>
        <v/>
      </c>
      <c r="AG77" s="96" t="str">
        <f>IF($A77="","",IF(VLOOKUP(csv!$AJ77,範囲CSV,31,FALSE)="","",VLOOKUP(csv!$AJ77,範囲CSV,31,FALSE)))</f>
        <v/>
      </c>
      <c r="AH77" s="96" t="str">
        <f>IF($A77="","",IF(VLOOKUP(csv!$AJ77,範囲CSV,32,FALSE)="","",VLOOKUP(csv!$AJ77,範囲CSV,32,FALSE)))</f>
        <v/>
      </c>
      <c r="AI77" s="96" t="str">
        <f>IF($A77="","",IF(VLOOKUP(csv!$AJ77,範囲CSV,33,FALSE)="","",VLOOKUP(csv!$AJ77,範囲CSV,33,FALSE)))</f>
        <v/>
      </c>
      <c r="AJ77" s="96" t="str">
        <f>IF($A77="","",IF(VLOOKUP(csv!$AJ77,範囲CSV,34,FALSE)="","",VLOOKUP(csv!$AJ77,範囲CSV,34,FALSE)))</f>
        <v/>
      </c>
      <c r="AK77" s="96"/>
    </row>
    <row r="78" spans="1:37">
      <c r="A78" s="96" t="str">
        <f>IF(csv!AJ78&lt;=csv!A$401,csv!AO78,"")</f>
        <v/>
      </c>
      <c r="B78" s="96" t="str">
        <f>IF($A78="","",IF(VLOOKUP(csv!A78,範囲CSV,2,FALSE)="","",VLOOKUP(csv!A78,範囲CSV,2,FALSE)))</f>
        <v/>
      </c>
      <c r="C78" s="96" t="str">
        <f>IF($A78="","",IF(VLOOKUP(csv!$AJ78,範囲CSV,3,FALSE)="","",VLOOKUP(csv!$AJ78,範囲CSV,3,FALSE)))</f>
        <v/>
      </c>
      <c r="D78" s="96" t="str">
        <f>IF($A78="","",IF(VLOOKUP(csv!$AJ78,範囲CSV,4,FALSE)="","",VLOOKUP(csv!$AJ78,範囲CSV,4,FALSE)))</f>
        <v/>
      </c>
      <c r="E78" s="96" t="str">
        <f>IF($A78="","",IF(VLOOKUP(csv!$AJ78,範囲CSV,5,FALSE)="","",IF(VLOOKUP(csv!$AJ78,範囲CSV,5,FALSE)&gt;10000,"",VLOOKUP(csv!$AJ78,範囲CSV,5,FALSE))))</f>
        <v/>
      </c>
      <c r="F78" s="96" t="str">
        <f>IF($A78="","",IF(VLOOKUP(csv!$AJ78,範囲CSV,6,FALSE)="","",VLOOKUP(csv!$AJ78,範囲CSV,6,FALSE)))</f>
        <v/>
      </c>
      <c r="G78" s="96" t="str">
        <f>IF(A78="","",IF(VLOOKUP(csv!$AJ78,範囲CSV,7,FALSE)="","",VLOOKUP(csv!$AJ78,範囲CSV,7,FALSE)))</f>
        <v/>
      </c>
      <c r="H78" s="96" t="str">
        <f>IF($A78="","",IF(VLOOKUP(csv!$AJ78,範囲CSV,8,FALSE)="","",VLOOKUP(csv!$AJ78,範囲CSV,8,FALSE)))</f>
        <v/>
      </c>
      <c r="I78" s="96"/>
      <c r="J78" s="96"/>
      <c r="K78" s="96" t="str">
        <f>IF(A78="","",IF(VLOOKUP(csv!$AJ78,範囲CSV,9,FALSE)="","",VLOOKUP(csv!$AJ78,範囲CSV,9,FALSE)))</f>
        <v/>
      </c>
      <c r="L78" s="96" t="str">
        <f>IF($A78="","",IF(VLOOKUP(csv!$AJ78,範囲CSV,10,FALSE)="","",VLOOKUP(csv!$AJ78,範囲CSV,10,FALSE)))</f>
        <v/>
      </c>
      <c r="M78" s="96" t="str">
        <f t="shared" si="2"/>
        <v/>
      </c>
      <c r="N78" s="96" t="str">
        <f t="shared" si="3"/>
        <v/>
      </c>
      <c r="O78" s="96" t="str">
        <f>IF($A78="","",IF(VLOOKUP(csv!$AJ78,範囲CSV,13,FALSE)="","",VLOOKUP(csv!$AJ78,範囲CSV,13,FALSE)))</f>
        <v/>
      </c>
      <c r="P78" s="96" t="str">
        <f>IF($A78="","",IF(VLOOKUP(csv!$AJ78,範囲CSV,14,FALSE)="","",VLOOKUP(csv!$AJ78,範囲CSV,14,FALSE)))</f>
        <v/>
      </c>
      <c r="Q78" s="96" t="str">
        <f>IF($A78="","",IF(VLOOKUP(csv!$AJ78,範囲CSV,15,FALSE)="","",VLOOKUP(csv!$AJ78,範囲CSV,15,FALSE)))</f>
        <v/>
      </c>
      <c r="R78" s="96" t="str">
        <f>IF($A78="","",IF(VLOOKUP(csv!$AJ78,範囲CSV,16,FALSE)="","",VLOOKUP(csv!$AJ78,範囲CSV,16,FALSE)))</f>
        <v/>
      </c>
      <c r="S78" s="96" t="str">
        <f>IF($A78="","",IF(VLOOKUP(csv!$AJ78,範囲CSV,17,FALSE)="","",VLOOKUP(csv!$AJ78,範囲CSV,17,FALSE)))</f>
        <v/>
      </c>
      <c r="T78" s="96" t="str">
        <f>IF($A78="","",IF(VLOOKUP(csv!$AJ78,範囲CSV,18,FALSE)="","",VLOOKUP(csv!$AJ78,範囲CSV,18,FALSE)))</f>
        <v/>
      </c>
      <c r="U78" s="96" t="str">
        <f>IF($A78="","",IF(VLOOKUP(csv!$AJ78,範囲CSV,19,FALSE)="","",VLOOKUP(csv!$AJ78,範囲CSV,19,FALSE)))</f>
        <v/>
      </c>
      <c r="V78" s="96" t="str">
        <f>IF($A78="","",IF(VLOOKUP(csv!$AJ78,範囲CSV,20,FALSE)="","",VLOOKUP(csv!$AJ78,範囲CSV,20,FALSE)))</f>
        <v/>
      </c>
      <c r="W78" s="96" t="str">
        <f>IF($A78="","",IF(VLOOKUP(csv!$AJ78,範囲CSV,21,FALSE)="","",VLOOKUP(csv!$AJ78,範囲CSV,21,FALSE)))</f>
        <v/>
      </c>
      <c r="X78" s="96" t="str">
        <f>IF($A78="","",IF(VLOOKUP(csv!$AJ78,範囲CSV,22,FALSE)="","",VLOOKUP(csv!$AJ78,範囲CSV,22,FALSE)))</f>
        <v/>
      </c>
      <c r="Y78" s="96" t="str">
        <f>IF($A78="","",IF(VLOOKUP(csv!$AJ78,範囲CSV,23,FALSE)="","",VLOOKUP(csv!$AJ78,範囲CSV,23,FALSE)))</f>
        <v/>
      </c>
      <c r="Z78" s="96" t="str">
        <f>IF($A78="","",IF(VLOOKUP(csv!$AJ78,範囲CSV,24,FALSE)="","",VLOOKUP(csv!$AJ78,範囲CSV,24,FALSE)))</f>
        <v/>
      </c>
      <c r="AA78" s="96" t="str">
        <f>IF($A78="","",IF(VLOOKUP(csv!$AJ78,範囲CSV,25,FALSE)="","",VLOOKUP(csv!$AJ78,範囲CSV,25,FALSE)))</f>
        <v/>
      </c>
      <c r="AB78" s="96" t="str">
        <f>IF($A78="","",IF(VLOOKUP(csv!$AJ78,範囲CSV,26,FALSE)="","",VLOOKUP(csv!$AJ78,範囲CSV,26,FALSE)))</f>
        <v/>
      </c>
      <c r="AC78" s="96" t="str">
        <f>IF($A78="","",IF(VLOOKUP(csv!$AJ78,範囲CSV,27,FALSE)="","",VLOOKUP(csv!$AJ78,範囲CSV,27,FALSE)))</f>
        <v/>
      </c>
      <c r="AD78" s="96" t="str">
        <f>IF($A78="","",IF(VLOOKUP(csv!$AJ78,範囲CSV,28,FALSE)="","",VLOOKUP(csv!$AJ78,範囲CSV,28,FALSE)))</f>
        <v/>
      </c>
      <c r="AE78" s="96" t="str">
        <f>IF($A78="","",IF(VLOOKUP(csv!$AJ78,範囲CSV,29,FALSE)="","",VLOOKUP(csv!$AJ78,範囲CSV,29,FALSE)))</f>
        <v/>
      </c>
      <c r="AF78" s="96" t="str">
        <f>IF($A78="","",IF(VLOOKUP(csv!$AJ78,範囲CSV,30,FALSE)="","",VLOOKUP(csv!$AJ78,範囲CSV,30,FALSE)))</f>
        <v/>
      </c>
      <c r="AG78" s="96" t="str">
        <f>IF($A78="","",IF(VLOOKUP(csv!$AJ78,範囲CSV,31,FALSE)="","",VLOOKUP(csv!$AJ78,範囲CSV,31,FALSE)))</f>
        <v/>
      </c>
      <c r="AH78" s="96" t="str">
        <f>IF($A78="","",IF(VLOOKUP(csv!$AJ78,範囲CSV,32,FALSE)="","",VLOOKUP(csv!$AJ78,範囲CSV,32,FALSE)))</f>
        <v/>
      </c>
      <c r="AI78" s="96" t="str">
        <f>IF($A78="","",IF(VLOOKUP(csv!$AJ78,範囲CSV,33,FALSE)="","",VLOOKUP(csv!$AJ78,範囲CSV,33,FALSE)))</f>
        <v/>
      </c>
      <c r="AJ78" s="96" t="str">
        <f>IF($A78="","",IF(VLOOKUP(csv!$AJ78,範囲CSV,34,FALSE)="","",VLOOKUP(csv!$AJ78,範囲CSV,34,FALSE)))</f>
        <v/>
      </c>
      <c r="AK78" s="96"/>
    </row>
    <row r="79" spans="1:37">
      <c r="A79" s="96" t="str">
        <f>IF(csv!AJ79&lt;=csv!A$401,csv!AO79,"")</f>
        <v/>
      </c>
      <c r="B79" s="96" t="str">
        <f>IF($A79="","",IF(VLOOKUP(csv!A79,範囲CSV,2,FALSE)="","",VLOOKUP(csv!A79,範囲CSV,2,FALSE)))</f>
        <v/>
      </c>
      <c r="C79" s="96" t="str">
        <f>IF($A79="","",IF(VLOOKUP(csv!$AJ79,範囲CSV,3,FALSE)="","",VLOOKUP(csv!$AJ79,範囲CSV,3,FALSE)))</f>
        <v/>
      </c>
      <c r="D79" s="96" t="str">
        <f>IF($A79="","",IF(VLOOKUP(csv!$AJ79,範囲CSV,4,FALSE)="","",VLOOKUP(csv!$AJ79,範囲CSV,4,FALSE)))</f>
        <v/>
      </c>
      <c r="E79" s="96" t="str">
        <f>IF($A79="","",IF(VLOOKUP(csv!$AJ79,範囲CSV,5,FALSE)="","",IF(VLOOKUP(csv!$AJ79,範囲CSV,5,FALSE)&gt;10000,"",VLOOKUP(csv!$AJ79,範囲CSV,5,FALSE))))</f>
        <v/>
      </c>
      <c r="F79" s="96" t="str">
        <f>IF($A79="","",IF(VLOOKUP(csv!$AJ79,範囲CSV,6,FALSE)="","",VLOOKUP(csv!$AJ79,範囲CSV,6,FALSE)))</f>
        <v/>
      </c>
      <c r="G79" s="96" t="str">
        <f>IF(A79="","",IF(VLOOKUP(csv!$AJ79,範囲CSV,7,FALSE)="","",VLOOKUP(csv!$AJ79,範囲CSV,7,FALSE)))</f>
        <v/>
      </c>
      <c r="H79" s="96" t="str">
        <f>IF($A79="","",IF(VLOOKUP(csv!$AJ79,範囲CSV,8,FALSE)="","",VLOOKUP(csv!$AJ79,範囲CSV,8,FALSE)))</f>
        <v/>
      </c>
      <c r="I79" s="96"/>
      <c r="J79" s="96"/>
      <c r="K79" s="96" t="str">
        <f>IF(A79="","",IF(VLOOKUP(csv!$AJ79,範囲CSV,9,FALSE)="","",VLOOKUP(csv!$AJ79,範囲CSV,9,FALSE)))</f>
        <v/>
      </c>
      <c r="L79" s="96" t="str">
        <f>IF($A79="","",IF(VLOOKUP(csv!$AJ79,範囲CSV,10,FALSE)="","",VLOOKUP(csv!$AJ79,範囲CSV,10,FALSE)))</f>
        <v/>
      </c>
      <c r="M79" s="96" t="str">
        <f t="shared" si="2"/>
        <v/>
      </c>
      <c r="N79" s="96" t="str">
        <f t="shared" si="3"/>
        <v/>
      </c>
      <c r="O79" s="96" t="str">
        <f>IF($A79="","",IF(VLOOKUP(csv!$AJ79,範囲CSV,13,FALSE)="","",VLOOKUP(csv!$AJ79,範囲CSV,13,FALSE)))</f>
        <v/>
      </c>
      <c r="P79" s="96" t="str">
        <f>IF($A79="","",IF(VLOOKUP(csv!$AJ79,範囲CSV,14,FALSE)="","",VLOOKUP(csv!$AJ79,範囲CSV,14,FALSE)))</f>
        <v/>
      </c>
      <c r="Q79" s="96" t="str">
        <f>IF($A79="","",IF(VLOOKUP(csv!$AJ79,範囲CSV,15,FALSE)="","",VLOOKUP(csv!$AJ79,範囲CSV,15,FALSE)))</f>
        <v/>
      </c>
      <c r="R79" s="96" t="str">
        <f>IF($A79="","",IF(VLOOKUP(csv!$AJ79,範囲CSV,16,FALSE)="","",VLOOKUP(csv!$AJ79,範囲CSV,16,FALSE)))</f>
        <v/>
      </c>
      <c r="S79" s="96" t="str">
        <f>IF($A79="","",IF(VLOOKUP(csv!$AJ79,範囲CSV,17,FALSE)="","",VLOOKUP(csv!$AJ79,範囲CSV,17,FALSE)))</f>
        <v/>
      </c>
      <c r="T79" s="96" t="str">
        <f>IF($A79="","",IF(VLOOKUP(csv!$AJ79,範囲CSV,18,FALSE)="","",VLOOKUP(csv!$AJ79,範囲CSV,18,FALSE)))</f>
        <v/>
      </c>
      <c r="U79" s="96" t="str">
        <f>IF($A79="","",IF(VLOOKUP(csv!$AJ79,範囲CSV,19,FALSE)="","",VLOOKUP(csv!$AJ79,範囲CSV,19,FALSE)))</f>
        <v/>
      </c>
      <c r="V79" s="96" t="str">
        <f>IF($A79="","",IF(VLOOKUP(csv!$AJ79,範囲CSV,20,FALSE)="","",VLOOKUP(csv!$AJ79,範囲CSV,20,FALSE)))</f>
        <v/>
      </c>
      <c r="W79" s="96" t="str">
        <f>IF($A79="","",IF(VLOOKUP(csv!$AJ79,範囲CSV,21,FALSE)="","",VLOOKUP(csv!$AJ79,範囲CSV,21,FALSE)))</f>
        <v/>
      </c>
      <c r="X79" s="96" t="str">
        <f>IF($A79="","",IF(VLOOKUP(csv!$AJ79,範囲CSV,22,FALSE)="","",VLOOKUP(csv!$AJ79,範囲CSV,22,FALSE)))</f>
        <v/>
      </c>
      <c r="Y79" s="96" t="str">
        <f>IF($A79="","",IF(VLOOKUP(csv!$AJ79,範囲CSV,23,FALSE)="","",VLOOKUP(csv!$AJ79,範囲CSV,23,FALSE)))</f>
        <v/>
      </c>
      <c r="Z79" s="96" t="str">
        <f>IF($A79="","",IF(VLOOKUP(csv!$AJ79,範囲CSV,24,FALSE)="","",VLOOKUP(csv!$AJ79,範囲CSV,24,FALSE)))</f>
        <v/>
      </c>
      <c r="AA79" s="96" t="str">
        <f>IF($A79="","",IF(VLOOKUP(csv!$AJ79,範囲CSV,25,FALSE)="","",VLOOKUP(csv!$AJ79,範囲CSV,25,FALSE)))</f>
        <v/>
      </c>
      <c r="AB79" s="96" t="str">
        <f>IF($A79="","",IF(VLOOKUP(csv!$AJ79,範囲CSV,26,FALSE)="","",VLOOKUP(csv!$AJ79,範囲CSV,26,FALSE)))</f>
        <v/>
      </c>
      <c r="AC79" s="96" t="str">
        <f>IF($A79="","",IF(VLOOKUP(csv!$AJ79,範囲CSV,27,FALSE)="","",VLOOKUP(csv!$AJ79,範囲CSV,27,FALSE)))</f>
        <v/>
      </c>
      <c r="AD79" s="96" t="str">
        <f>IF($A79="","",IF(VLOOKUP(csv!$AJ79,範囲CSV,28,FALSE)="","",VLOOKUP(csv!$AJ79,範囲CSV,28,FALSE)))</f>
        <v/>
      </c>
      <c r="AE79" s="96" t="str">
        <f>IF($A79="","",IF(VLOOKUP(csv!$AJ79,範囲CSV,29,FALSE)="","",VLOOKUP(csv!$AJ79,範囲CSV,29,FALSE)))</f>
        <v/>
      </c>
      <c r="AF79" s="96" t="str">
        <f>IF($A79="","",IF(VLOOKUP(csv!$AJ79,範囲CSV,30,FALSE)="","",VLOOKUP(csv!$AJ79,範囲CSV,30,FALSE)))</f>
        <v/>
      </c>
      <c r="AG79" s="96" t="str">
        <f>IF($A79="","",IF(VLOOKUP(csv!$AJ79,範囲CSV,31,FALSE)="","",VLOOKUP(csv!$AJ79,範囲CSV,31,FALSE)))</f>
        <v/>
      </c>
      <c r="AH79" s="96" t="str">
        <f>IF($A79="","",IF(VLOOKUP(csv!$AJ79,範囲CSV,32,FALSE)="","",VLOOKUP(csv!$AJ79,範囲CSV,32,FALSE)))</f>
        <v/>
      </c>
      <c r="AI79" s="96" t="str">
        <f>IF($A79="","",IF(VLOOKUP(csv!$AJ79,範囲CSV,33,FALSE)="","",VLOOKUP(csv!$AJ79,範囲CSV,33,FALSE)))</f>
        <v/>
      </c>
      <c r="AJ79" s="96" t="str">
        <f>IF($A79="","",IF(VLOOKUP(csv!$AJ79,範囲CSV,34,FALSE)="","",VLOOKUP(csv!$AJ79,範囲CSV,34,FALSE)))</f>
        <v/>
      </c>
      <c r="AK79" s="96"/>
    </row>
    <row r="80" spans="1:37">
      <c r="A80" s="96" t="str">
        <f>IF(csv!AJ80&lt;=csv!A$401,csv!AO80,"")</f>
        <v/>
      </c>
      <c r="B80" s="96" t="str">
        <f>IF($A80="","",IF(VLOOKUP(csv!A80,範囲CSV,2,FALSE)="","",VLOOKUP(csv!A80,範囲CSV,2,FALSE)))</f>
        <v/>
      </c>
      <c r="C80" s="96" t="str">
        <f>IF($A80="","",IF(VLOOKUP(csv!$AJ80,範囲CSV,3,FALSE)="","",VLOOKUP(csv!$AJ80,範囲CSV,3,FALSE)))</f>
        <v/>
      </c>
      <c r="D80" s="96" t="str">
        <f>IF($A80="","",IF(VLOOKUP(csv!$AJ80,範囲CSV,4,FALSE)="","",VLOOKUP(csv!$AJ80,範囲CSV,4,FALSE)))</f>
        <v/>
      </c>
      <c r="E80" s="96" t="str">
        <f>IF($A80="","",IF(VLOOKUP(csv!$AJ80,範囲CSV,5,FALSE)="","",IF(VLOOKUP(csv!$AJ80,範囲CSV,5,FALSE)&gt;10000,"",VLOOKUP(csv!$AJ80,範囲CSV,5,FALSE))))</f>
        <v/>
      </c>
      <c r="F80" s="96" t="str">
        <f>IF($A80="","",IF(VLOOKUP(csv!$AJ80,範囲CSV,6,FALSE)="","",VLOOKUP(csv!$AJ80,範囲CSV,6,FALSE)))</f>
        <v/>
      </c>
      <c r="G80" s="96" t="str">
        <f>IF(A80="","",IF(VLOOKUP(csv!$AJ80,範囲CSV,7,FALSE)="","",VLOOKUP(csv!$AJ80,範囲CSV,7,FALSE)))</f>
        <v/>
      </c>
      <c r="H80" s="96" t="str">
        <f>IF($A80="","",IF(VLOOKUP(csv!$AJ80,範囲CSV,8,FALSE)="","",VLOOKUP(csv!$AJ80,範囲CSV,8,FALSE)))</f>
        <v/>
      </c>
      <c r="I80" s="96"/>
      <c r="J80" s="96"/>
      <c r="K80" s="96" t="str">
        <f>IF(A80="","",IF(VLOOKUP(csv!$AJ80,範囲CSV,9,FALSE)="","",VLOOKUP(csv!$AJ80,範囲CSV,9,FALSE)))</f>
        <v/>
      </c>
      <c r="L80" s="96" t="str">
        <f>IF($A80="","",IF(VLOOKUP(csv!$AJ80,範囲CSV,10,FALSE)="","",VLOOKUP(csv!$AJ80,範囲CSV,10,FALSE)))</f>
        <v/>
      </c>
      <c r="M80" s="96" t="str">
        <f t="shared" si="2"/>
        <v/>
      </c>
      <c r="N80" s="96" t="str">
        <f t="shared" si="3"/>
        <v/>
      </c>
      <c r="O80" s="96" t="str">
        <f>IF($A80="","",IF(VLOOKUP(csv!$AJ80,範囲CSV,13,FALSE)="","",VLOOKUP(csv!$AJ80,範囲CSV,13,FALSE)))</f>
        <v/>
      </c>
      <c r="P80" s="96" t="str">
        <f>IF($A80="","",IF(VLOOKUP(csv!$AJ80,範囲CSV,14,FALSE)="","",VLOOKUP(csv!$AJ80,範囲CSV,14,FALSE)))</f>
        <v/>
      </c>
      <c r="Q80" s="96" t="str">
        <f>IF($A80="","",IF(VLOOKUP(csv!$AJ80,範囲CSV,15,FALSE)="","",VLOOKUP(csv!$AJ80,範囲CSV,15,FALSE)))</f>
        <v/>
      </c>
      <c r="R80" s="96" t="str">
        <f>IF($A80="","",IF(VLOOKUP(csv!$AJ80,範囲CSV,16,FALSE)="","",VLOOKUP(csv!$AJ80,範囲CSV,16,FALSE)))</f>
        <v/>
      </c>
      <c r="S80" s="96" t="str">
        <f>IF($A80="","",IF(VLOOKUP(csv!$AJ80,範囲CSV,17,FALSE)="","",VLOOKUP(csv!$AJ80,範囲CSV,17,FALSE)))</f>
        <v/>
      </c>
      <c r="T80" s="96" t="str">
        <f>IF($A80="","",IF(VLOOKUP(csv!$AJ80,範囲CSV,18,FALSE)="","",VLOOKUP(csv!$AJ80,範囲CSV,18,FALSE)))</f>
        <v/>
      </c>
      <c r="U80" s="96" t="str">
        <f>IF($A80="","",IF(VLOOKUP(csv!$AJ80,範囲CSV,19,FALSE)="","",VLOOKUP(csv!$AJ80,範囲CSV,19,FALSE)))</f>
        <v/>
      </c>
      <c r="V80" s="96" t="str">
        <f>IF($A80="","",IF(VLOOKUP(csv!$AJ80,範囲CSV,20,FALSE)="","",VLOOKUP(csv!$AJ80,範囲CSV,20,FALSE)))</f>
        <v/>
      </c>
      <c r="W80" s="96" t="str">
        <f>IF($A80="","",IF(VLOOKUP(csv!$AJ80,範囲CSV,21,FALSE)="","",VLOOKUP(csv!$AJ80,範囲CSV,21,FALSE)))</f>
        <v/>
      </c>
      <c r="X80" s="96" t="str">
        <f>IF($A80="","",IF(VLOOKUP(csv!$AJ80,範囲CSV,22,FALSE)="","",VLOOKUP(csv!$AJ80,範囲CSV,22,FALSE)))</f>
        <v/>
      </c>
      <c r="Y80" s="96" t="str">
        <f>IF($A80="","",IF(VLOOKUP(csv!$AJ80,範囲CSV,23,FALSE)="","",VLOOKUP(csv!$AJ80,範囲CSV,23,FALSE)))</f>
        <v/>
      </c>
      <c r="Z80" s="96" t="str">
        <f>IF($A80="","",IF(VLOOKUP(csv!$AJ80,範囲CSV,24,FALSE)="","",VLOOKUP(csv!$AJ80,範囲CSV,24,FALSE)))</f>
        <v/>
      </c>
      <c r="AA80" s="96" t="str">
        <f>IF($A80="","",IF(VLOOKUP(csv!$AJ80,範囲CSV,25,FALSE)="","",VLOOKUP(csv!$AJ80,範囲CSV,25,FALSE)))</f>
        <v/>
      </c>
      <c r="AB80" s="96" t="str">
        <f>IF($A80="","",IF(VLOOKUP(csv!$AJ80,範囲CSV,26,FALSE)="","",VLOOKUP(csv!$AJ80,範囲CSV,26,FALSE)))</f>
        <v/>
      </c>
      <c r="AC80" s="96" t="str">
        <f>IF($A80="","",IF(VLOOKUP(csv!$AJ80,範囲CSV,27,FALSE)="","",VLOOKUP(csv!$AJ80,範囲CSV,27,FALSE)))</f>
        <v/>
      </c>
      <c r="AD80" s="96" t="str">
        <f>IF($A80="","",IF(VLOOKUP(csv!$AJ80,範囲CSV,28,FALSE)="","",VLOOKUP(csv!$AJ80,範囲CSV,28,FALSE)))</f>
        <v/>
      </c>
      <c r="AE80" s="96" t="str">
        <f>IF($A80="","",IF(VLOOKUP(csv!$AJ80,範囲CSV,29,FALSE)="","",VLOOKUP(csv!$AJ80,範囲CSV,29,FALSE)))</f>
        <v/>
      </c>
      <c r="AF80" s="96" t="str">
        <f>IF($A80="","",IF(VLOOKUP(csv!$AJ80,範囲CSV,30,FALSE)="","",VLOOKUP(csv!$AJ80,範囲CSV,30,FALSE)))</f>
        <v/>
      </c>
      <c r="AG80" s="96" t="str">
        <f>IF($A80="","",IF(VLOOKUP(csv!$AJ80,範囲CSV,31,FALSE)="","",VLOOKUP(csv!$AJ80,範囲CSV,31,FALSE)))</f>
        <v/>
      </c>
      <c r="AH80" s="96" t="str">
        <f>IF($A80="","",IF(VLOOKUP(csv!$AJ80,範囲CSV,32,FALSE)="","",VLOOKUP(csv!$AJ80,範囲CSV,32,FALSE)))</f>
        <v/>
      </c>
      <c r="AI80" s="96" t="str">
        <f>IF($A80="","",IF(VLOOKUP(csv!$AJ80,範囲CSV,33,FALSE)="","",VLOOKUP(csv!$AJ80,範囲CSV,33,FALSE)))</f>
        <v/>
      </c>
      <c r="AJ80" s="96" t="str">
        <f>IF($A80="","",IF(VLOOKUP(csv!$AJ80,範囲CSV,34,FALSE)="","",VLOOKUP(csv!$AJ80,範囲CSV,34,FALSE)))</f>
        <v/>
      </c>
      <c r="AK80" s="96"/>
    </row>
    <row r="81" spans="1:37">
      <c r="A81" s="96" t="str">
        <f>IF(csv!AJ81&lt;=csv!A$401,csv!AO81,"")</f>
        <v/>
      </c>
      <c r="B81" s="96" t="str">
        <f>IF($A81="","",IF(VLOOKUP(csv!A81,範囲CSV,2,FALSE)="","",VLOOKUP(csv!A81,範囲CSV,2,FALSE)))</f>
        <v/>
      </c>
      <c r="C81" s="96" t="str">
        <f>IF($A81="","",IF(VLOOKUP(csv!$AJ81,範囲CSV,3,FALSE)="","",VLOOKUP(csv!$AJ81,範囲CSV,3,FALSE)))</f>
        <v/>
      </c>
      <c r="D81" s="96" t="str">
        <f>IF($A81="","",IF(VLOOKUP(csv!$AJ81,範囲CSV,4,FALSE)="","",VLOOKUP(csv!$AJ81,範囲CSV,4,FALSE)))</f>
        <v/>
      </c>
      <c r="E81" s="96" t="str">
        <f>IF($A81="","",IF(VLOOKUP(csv!$AJ81,範囲CSV,5,FALSE)="","",IF(VLOOKUP(csv!$AJ81,範囲CSV,5,FALSE)&gt;10000,"",VLOOKUP(csv!$AJ81,範囲CSV,5,FALSE))))</f>
        <v/>
      </c>
      <c r="F81" s="96" t="str">
        <f>IF($A81="","",IF(VLOOKUP(csv!$AJ81,範囲CSV,6,FALSE)="","",VLOOKUP(csv!$AJ81,範囲CSV,6,FALSE)))</f>
        <v/>
      </c>
      <c r="G81" s="96" t="str">
        <f>IF(A81="","",IF(VLOOKUP(csv!$AJ81,範囲CSV,7,FALSE)="","",VLOOKUP(csv!$AJ81,範囲CSV,7,FALSE)))</f>
        <v/>
      </c>
      <c r="H81" s="96" t="str">
        <f>IF($A81="","",IF(VLOOKUP(csv!$AJ81,範囲CSV,8,FALSE)="","",VLOOKUP(csv!$AJ81,範囲CSV,8,FALSE)))</f>
        <v/>
      </c>
      <c r="I81" s="96"/>
      <c r="J81" s="96"/>
      <c r="K81" s="96" t="str">
        <f>IF(A81="","",IF(VLOOKUP(csv!$AJ81,範囲CSV,9,FALSE)="","",VLOOKUP(csv!$AJ81,範囲CSV,9,FALSE)))</f>
        <v/>
      </c>
      <c r="L81" s="96" t="str">
        <f>IF($A81="","",IF(VLOOKUP(csv!$AJ81,範囲CSV,10,FALSE)="","",VLOOKUP(csv!$AJ81,範囲CSV,10,FALSE)))</f>
        <v/>
      </c>
      <c r="M81" s="96" t="str">
        <f t="shared" si="2"/>
        <v/>
      </c>
      <c r="N81" s="96" t="str">
        <f t="shared" si="3"/>
        <v/>
      </c>
      <c r="O81" s="96" t="str">
        <f>IF($A81="","",IF(VLOOKUP(csv!$AJ81,範囲CSV,13,FALSE)="","",VLOOKUP(csv!$AJ81,範囲CSV,13,FALSE)))</f>
        <v/>
      </c>
      <c r="P81" s="96" t="str">
        <f>IF($A81="","",IF(VLOOKUP(csv!$AJ81,範囲CSV,14,FALSE)="","",VLOOKUP(csv!$AJ81,範囲CSV,14,FALSE)))</f>
        <v/>
      </c>
      <c r="Q81" s="96" t="str">
        <f>IF($A81="","",IF(VLOOKUP(csv!$AJ81,範囲CSV,15,FALSE)="","",VLOOKUP(csv!$AJ81,範囲CSV,15,FALSE)))</f>
        <v/>
      </c>
      <c r="R81" s="96" t="str">
        <f>IF($A81="","",IF(VLOOKUP(csv!$AJ81,範囲CSV,16,FALSE)="","",VLOOKUP(csv!$AJ81,範囲CSV,16,FALSE)))</f>
        <v/>
      </c>
      <c r="S81" s="96" t="str">
        <f>IF($A81="","",IF(VLOOKUP(csv!$AJ81,範囲CSV,17,FALSE)="","",VLOOKUP(csv!$AJ81,範囲CSV,17,FALSE)))</f>
        <v/>
      </c>
      <c r="T81" s="96" t="str">
        <f>IF($A81="","",IF(VLOOKUP(csv!$AJ81,範囲CSV,18,FALSE)="","",VLOOKUP(csv!$AJ81,範囲CSV,18,FALSE)))</f>
        <v/>
      </c>
      <c r="U81" s="96" t="str">
        <f>IF($A81="","",IF(VLOOKUP(csv!$AJ81,範囲CSV,19,FALSE)="","",VLOOKUP(csv!$AJ81,範囲CSV,19,FALSE)))</f>
        <v/>
      </c>
      <c r="V81" s="96" t="str">
        <f>IF($A81="","",IF(VLOOKUP(csv!$AJ81,範囲CSV,20,FALSE)="","",VLOOKUP(csv!$AJ81,範囲CSV,20,FALSE)))</f>
        <v/>
      </c>
      <c r="W81" s="96" t="str">
        <f>IF($A81="","",IF(VLOOKUP(csv!$AJ81,範囲CSV,21,FALSE)="","",VLOOKUP(csv!$AJ81,範囲CSV,21,FALSE)))</f>
        <v/>
      </c>
      <c r="X81" s="96" t="str">
        <f>IF($A81="","",IF(VLOOKUP(csv!$AJ81,範囲CSV,22,FALSE)="","",VLOOKUP(csv!$AJ81,範囲CSV,22,FALSE)))</f>
        <v/>
      </c>
      <c r="Y81" s="96" t="str">
        <f>IF($A81="","",IF(VLOOKUP(csv!$AJ81,範囲CSV,23,FALSE)="","",VLOOKUP(csv!$AJ81,範囲CSV,23,FALSE)))</f>
        <v/>
      </c>
      <c r="Z81" s="96" t="str">
        <f>IF($A81="","",IF(VLOOKUP(csv!$AJ81,範囲CSV,24,FALSE)="","",VLOOKUP(csv!$AJ81,範囲CSV,24,FALSE)))</f>
        <v/>
      </c>
      <c r="AA81" s="96" t="str">
        <f>IF($A81="","",IF(VLOOKUP(csv!$AJ81,範囲CSV,25,FALSE)="","",VLOOKUP(csv!$AJ81,範囲CSV,25,FALSE)))</f>
        <v/>
      </c>
      <c r="AB81" s="96" t="str">
        <f>IF($A81="","",IF(VLOOKUP(csv!$AJ81,範囲CSV,26,FALSE)="","",VLOOKUP(csv!$AJ81,範囲CSV,26,FALSE)))</f>
        <v/>
      </c>
      <c r="AC81" s="96" t="str">
        <f>IF($A81="","",IF(VLOOKUP(csv!$AJ81,範囲CSV,27,FALSE)="","",VLOOKUP(csv!$AJ81,範囲CSV,27,FALSE)))</f>
        <v/>
      </c>
      <c r="AD81" s="96" t="str">
        <f>IF($A81="","",IF(VLOOKUP(csv!$AJ81,範囲CSV,28,FALSE)="","",VLOOKUP(csv!$AJ81,範囲CSV,28,FALSE)))</f>
        <v/>
      </c>
      <c r="AE81" s="96" t="str">
        <f>IF($A81="","",IF(VLOOKUP(csv!$AJ81,範囲CSV,29,FALSE)="","",VLOOKUP(csv!$AJ81,範囲CSV,29,FALSE)))</f>
        <v/>
      </c>
      <c r="AF81" s="96" t="str">
        <f>IF($A81="","",IF(VLOOKUP(csv!$AJ81,範囲CSV,30,FALSE)="","",VLOOKUP(csv!$AJ81,範囲CSV,30,FALSE)))</f>
        <v/>
      </c>
      <c r="AG81" s="96" t="str">
        <f>IF($A81="","",IF(VLOOKUP(csv!$AJ81,範囲CSV,31,FALSE)="","",VLOOKUP(csv!$AJ81,範囲CSV,31,FALSE)))</f>
        <v/>
      </c>
      <c r="AH81" s="96" t="str">
        <f>IF($A81="","",IF(VLOOKUP(csv!$AJ81,範囲CSV,32,FALSE)="","",VLOOKUP(csv!$AJ81,範囲CSV,32,FALSE)))</f>
        <v/>
      </c>
      <c r="AI81" s="96" t="str">
        <f>IF($A81="","",IF(VLOOKUP(csv!$AJ81,範囲CSV,33,FALSE)="","",VLOOKUP(csv!$AJ81,範囲CSV,33,FALSE)))</f>
        <v/>
      </c>
      <c r="AJ81" s="96" t="str">
        <f>IF($A81="","",IF(VLOOKUP(csv!$AJ81,範囲CSV,34,FALSE)="","",VLOOKUP(csv!$AJ81,範囲CSV,34,FALSE)))</f>
        <v/>
      </c>
      <c r="AK81" s="96"/>
    </row>
    <row r="82" spans="1:37">
      <c r="A82" s="96" t="str">
        <f>IF(csv!AJ82&lt;=csv!A$401,csv!AO82,"")</f>
        <v/>
      </c>
      <c r="B82" s="96" t="str">
        <f>IF($A82="","",IF(VLOOKUP(csv!A82,範囲CSV,2,FALSE)="","",VLOOKUP(csv!A82,範囲CSV,2,FALSE)))</f>
        <v/>
      </c>
      <c r="C82" s="96" t="str">
        <f>IF($A82="","",IF(VLOOKUP(csv!$AJ82,範囲CSV,3,FALSE)="","",VLOOKUP(csv!$AJ82,範囲CSV,3,FALSE)))</f>
        <v/>
      </c>
      <c r="D82" s="96" t="str">
        <f>IF($A82="","",IF(VLOOKUP(csv!$AJ82,範囲CSV,4,FALSE)="","",VLOOKUP(csv!$AJ82,範囲CSV,4,FALSE)))</f>
        <v/>
      </c>
      <c r="E82" s="96" t="str">
        <f>IF($A82="","",IF(VLOOKUP(csv!$AJ82,範囲CSV,5,FALSE)="","",IF(VLOOKUP(csv!$AJ82,範囲CSV,5,FALSE)&gt;10000,"",VLOOKUP(csv!$AJ82,範囲CSV,5,FALSE))))</f>
        <v/>
      </c>
      <c r="F82" s="96" t="str">
        <f>IF($A82="","",IF(VLOOKUP(csv!$AJ82,範囲CSV,6,FALSE)="","",VLOOKUP(csv!$AJ82,範囲CSV,6,FALSE)))</f>
        <v/>
      </c>
      <c r="G82" s="96" t="str">
        <f>IF(A82="","",IF(VLOOKUP(csv!$AJ82,範囲CSV,7,FALSE)="","",VLOOKUP(csv!$AJ82,範囲CSV,7,FALSE)))</f>
        <v/>
      </c>
      <c r="H82" s="96" t="str">
        <f>IF($A82="","",IF(VLOOKUP(csv!$AJ82,範囲CSV,8,FALSE)="","",VLOOKUP(csv!$AJ82,範囲CSV,8,FALSE)))</f>
        <v/>
      </c>
      <c r="I82" s="96"/>
      <c r="J82" s="96"/>
      <c r="K82" s="96" t="str">
        <f>IF(A82="","",IF(VLOOKUP(csv!$AJ82,範囲CSV,9,FALSE)="","",VLOOKUP(csv!$AJ82,範囲CSV,9,FALSE)))</f>
        <v/>
      </c>
      <c r="L82" s="96" t="str">
        <f>IF($A82="","",IF(VLOOKUP(csv!$AJ82,範囲CSV,10,FALSE)="","",VLOOKUP(csv!$AJ82,範囲CSV,10,FALSE)))</f>
        <v/>
      </c>
      <c r="M82" s="96" t="str">
        <f t="shared" si="2"/>
        <v/>
      </c>
      <c r="N82" s="96" t="str">
        <f t="shared" si="3"/>
        <v/>
      </c>
      <c r="O82" s="96" t="str">
        <f>IF($A82="","",IF(VLOOKUP(csv!$AJ82,範囲CSV,13,FALSE)="","",VLOOKUP(csv!$AJ82,範囲CSV,13,FALSE)))</f>
        <v/>
      </c>
      <c r="P82" s="96" t="str">
        <f>IF($A82="","",IF(VLOOKUP(csv!$AJ82,範囲CSV,14,FALSE)="","",VLOOKUP(csv!$AJ82,範囲CSV,14,FALSE)))</f>
        <v/>
      </c>
      <c r="Q82" s="96" t="str">
        <f>IF($A82="","",IF(VLOOKUP(csv!$AJ82,範囲CSV,15,FALSE)="","",VLOOKUP(csv!$AJ82,範囲CSV,15,FALSE)))</f>
        <v/>
      </c>
      <c r="R82" s="96" t="str">
        <f>IF($A82="","",IF(VLOOKUP(csv!$AJ82,範囲CSV,16,FALSE)="","",VLOOKUP(csv!$AJ82,範囲CSV,16,FALSE)))</f>
        <v/>
      </c>
      <c r="S82" s="96" t="str">
        <f>IF($A82="","",IF(VLOOKUP(csv!$AJ82,範囲CSV,17,FALSE)="","",VLOOKUP(csv!$AJ82,範囲CSV,17,FALSE)))</f>
        <v/>
      </c>
      <c r="T82" s="96" t="str">
        <f>IF($A82="","",IF(VLOOKUP(csv!$AJ82,範囲CSV,18,FALSE)="","",VLOOKUP(csv!$AJ82,範囲CSV,18,FALSE)))</f>
        <v/>
      </c>
      <c r="U82" s="96" t="str">
        <f>IF($A82="","",IF(VLOOKUP(csv!$AJ82,範囲CSV,19,FALSE)="","",VLOOKUP(csv!$AJ82,範囲CSV,19,FALSE)))</f>
        <v/>
      </c>
      <c r="V82" s="96" t="str">
        <f>IF($A82="","",IF(VLOOKUP(csv!$AJ82,範囲CSV,20,FALSE)="","",VLOOKUP(csv!$AJ82,範囲CSV,20,FALSE)))</f>
        <v/>
      </c>
      <c r="W82" s="96" t="str">
        <f>IF($A82="","",IF(VLOOKUP(csv!$AJ82,範囲CSV,21,FALSE)="","",VLOOKUP(csv!$AJ82,範囲CSV,21,FALSE)))</f>
        <v/>
      </c>
      <c r="X82" s="96" t="str">
        <f>IF($A82="","",IF(VLOOKUP(csv!$AJ82,範囲CSV,22,FALSE)="","",VLOOKUP(csv!$AJ82,範囲CSV,22,FALSE)))</f>
        <v/>
      </c>
      <c r="Y82" s="96" t="str">
        <f>IF($A82="","",IF(VLOOKUP(csv!$AJ82,範囲CSV,23,FALSE)="","",VLOOKUP(csv!$AJ82,範囲CSV,23,FALSE)))</f>
        <v/>
      </c>
      <c r="Z82" s="96" t="str">
        <f>IF($A82="","",IF(VLOOKUP(csv!$AJ82,範囲CSV,24,FALSE)="","",VLOOKUP(csv!$AJ82,範囲CSV,24,FALSE)))</f>
        <v/>
      </c>
      <c r="AA82" s="96" t="str">
        <f>IF($A82="","",IF(VLOOKUP(csv!$AJ82,範囲CSV,25,FALSE)="","",VLOOKUP(csv!$AJ82,範囲CSV,25,FALSE)))</f>
        <v/>
      </c>
      <c r="AB82" s="96" t="str">
        <f>IF($A82="","",IF(VLOOKUP(csv!$AJ82,範囲CSV,26,FALSE)="","",VLOOKUP(csv!$AJ82,範囲CSV,26,FALSE)))</f>
        <v/>
      </c>
      <c r="AC82" s="96" t="str">
        <f>IF($A82="","",IF(VLOOKUP(csv!$AJ82,範囲CSV,27,FALSE)="","",VLOOKUP(csv!$AJ82,範囲CSV,27,FALSE)))</f>
        <v/>
      </c>
      <c r="AD82" s="96" t="str">
        <f>IF($A82="","",IF(VLOOKUP(csv!$AJ82,範囲CSV,28,FALSE)="","",VLOOKUP(csv!$AJ82,範囲CSV,28,FALSE)))</f>
        <v/>
      </c>
      <c r="AE82" s="96" t="str">
        <f>IF($A82="","",IF(VLOOKUP(csv!$AJ82,範囲CSV,29,FALSE)="","",VLOOKUP(csv!$AJ82,範囲CSV,29,FALSE)))</f>
        <v/>
      </c>
      <c r="AF82" s="96" t="str">
        <f>IF($A82="","",IF(VLOOKUP(csv!$AJ82,範囲CSV,30,FALSE)="","",VLOOKUP(csv!$AJ82,範囲CSV,30,FALSE)))</f>
        <v/>
      </c>
      <c r="AG82" s="96" t="str">
        <f>IF($A82="","",IF(VLOOKUP(csv!$AJ82,範囲CSV,31,FALSE)="","",VLOOKUP(csv!$AJ82,範囲CSV,31,FALSE)))</f>
        <v/>
      </c>
      <c r="AH82" s="96" t="str">
        <f>IF($A82="","",IF(VLOOKUP(csv!$AJ82,範囲CSV,32,FALSE)="","",VLOOKUP(csv!$AJ82,範囲CSV,32,FALSE)))</f>
        <v/>
      </c>
      <c r="AI82" s="96" t="str">
        <f>IF($A82="","",IF(VLOOKUP(csv!$AJ82,範囲CSV,33,FALSE)="","",VLOOKUP(csv!$AJ82,範囲CSV,33,FALSE)))</f>
        <v/>
      </c>
      <c r="AJ82" s="96" t="str">
        <f>IF($A82="","",IF(VLOOKUP(csv!$AJ82,範囲CSV,34,FALSE)="","",VLOOKUP(csv!$AJ82,範囲CSV,34,FALSE)))</f>
        <v/>
      </c>
      <c r="AK82" s="96"/>
    </row>
    <row r="83" spans="1:37">
      <c r="A83" s="96" t="str">
        <f>IF(csv!AJ83&lt;=csv!A$401,csv!AO83,"")</f>
        <v/>
      </c>
      <c r="B83" s="96" t="str">
        <f>IF($A83="","",IF(VLOOKUP(csv!A83,範囲CSV,2,FALSE)="","",VLOOKUP(csv!A83,範囲CSV,2,FALSE)))</f>
        <v/>
      </c>
      <c r="C83" s="96" t="str">
        <f>IF($A83="","",IF(VLOOKUP(csv!$AJ83,範囲CSV,3,FALSE)="","",VLOOKUP(csv!$AJ83,範囲CSV,3,FALSE)))</f>
        <v/>
      </c>
      <c r="D83" s="96" t="str">
        <f>IF($A83="","",IF(VLOOKUP(csv!$AJ83,範囲CSV,4,FALSE)="","",VLOOKUP(csv!$AJ83,範囲CSV,4,FALSE)))</f>
        <v/>
      </c>
      <c r="E83" s="96" t="str">
        <f>IF($A83="","",IF(VLOOKUP(csv!$AJ83,範囲CSV,5,FALSE)="","",IF(VLOOKUP(csv!$AJ83,範囲CSV,5,FALSE)&gt;10000,"",VLOOKUP(csv!$AJ83,範囲CSV,5,FALSE))))</f>
        <v/>
      </c>
      <c r="F83" s="96" t="str">
        <f>IF($A83="","",IF(VLOOKUP(csv!$AJ83,範囲CSV,6,FALSE)="","",VLOOKUP(csv!$AJ83,範囲CSV,6,FALSE)))</f>
        <v/>
      </c>
      <c r="G83" s="96" t="str">
        <f>IF(A83="","",IF(VLOOKUP(csv!$AJ83,範囲CSV,7,FALSE)="","",VLOOKUP(csv!$AJ83,範囲CSV,7,FALSE)))</f>
        <v/>
      </c>
      <c r="H83" s="96" t="str">
        <f>IF($A83="","",IF(VLOOKUP(csv!$AJ83,範囲CSV,8,FALSE)="","",VLOOKUP(csv!$AJ83,範囲CSV,8,FALSE)))</f>
        <v/>
      </c>
      <c r="I83" s="96"/>
      <c r="J83" s="96"/>
      <c r="K83" s="96" t="str">
        <f>IF(A83="","",IF(VLOOKUP(csv!$AJ83,範囲CSV,9,FALSE)="","",VLOOKUP(csv!$AJ83,範囲CSV,9,FALSE)))</f>
        <v/>
      </c>
      <c r="L83" s="96" t="str">
        <f>IF($A83="","",IF(VLOOKUP(csv!$AJ83,範囲CSV,10,FALSE)="","",VLOOKUP(csv!$AJ83,範囲CSV,10,FALSE)))</f>
        <v/>
      </c>
      <c r="M83" s="96" t="str">
        <f t="shared" si="2"/>
        <v/>
      </c>
      <c r="N83" s="96" t="str">
        <f t="shared" si="3"/>
        <v/>
      </c>
      <c r="O83" s="96" t="str">
        <f>IF($A83="","",IF(VLOOKUP(csv!$AJ83,範囲CSV,13,FALSE)="","",VLOOKUP(csv!$AJ83,範囲CSV,13,FALSE)))</f>
        <v/>
      </c>
      <c r="P83" s="96" t="str">
        <f>IF($A83="","",IF(VLOOKUP(csv!$AJ83,範囲CSV,14,FALSE)="","",VLOOKUP(csv!$AJ83,範囲CSV,14,FALSE)))</f>
        <v/>
      </c>
      <c r="Q83" s="96" t="str">
        <f>IF($A83="","",IF(VLOOKUP(csv!$AJ83,範囲CSV,15,FALSE)="","",VLOOKUP(csv!$AJ83,範囲CSV,15,FALSE)))</f>
        <v/>
      </c>
      <c r="R83" s="96" t="str">
        <f>IF($A83="","",IF(VLOOKUP(csv!$AJ83,範囲CSV,16,FALSE)="","",VLOOKUP(csv!$AJ83,範囲CSV,16,FALSE)))</f>
        <v/>
      </c>
      <c r="S83" s="96" t="str">
        <f>IF($A83="","",IF(VLOOKUP(csv!$AJ83,範囲CSV,17,FALSE)="","",VLOOKUP(csv!$AJ83,範囲CSV,17,FALSE)))</f>
        <v/>
      </c>
      <c r="T83" s="96" t="str">
        <f>IF($A83="","",IF(VLOOKUP(csv!$AJ83,範囲CSV,18,FALSE)="","",VLOOKUP(csv!$AJ83,範囲CSV,18,FALSE)))</f>
        <v/>
      </c>
      <c r="U83" s="96" t="str">
        <f>IF($A83="","",IF(VLOOKUP(csv!$AJ83,範囲CSV,19,FALSE)="","",VLOOKUP(csv!$AJ83,範囲CSV,19,FALSE)))</f>
        <v/>
      </c>
      <c r="V83" s="96" t="str">
        <f>IF($A83="","",IF(VLOOKUP(csv!$AJ83,範囲CSV,20,FALSE)="","",VLOOKUP(csv!$AJ83,範囲CSV,20,FALSE)))</f>
        <v/>
      </c>
      <c r="W83" s="96" t="str">
        <f>IF($A83="","",IF(VLOOKUP(csv!$AJ83,範囲CSV,21,FALSE)="","",VLOOKUP(csv!$AJ83,範囲CSV,21,FALSE)))</f>
        <v/>
      </c>
      <c r="X83" s="96" t="str">
        <f>IF($A83="","",IF(VLOOKUP(csv!$AJ83,範囲CSV,22,FALSE)="","",VLOOKUP(csv!$AJ83,範囲CSV,22,FALSE)))</f>
        <v/>
      </c>
      <c r="Y83" s="96" t="str">
        <f>IF($A83="","",IF(VLOOKUP(csv!$AJ83,範囲CSV,23,FALSE)="","",VLOOKUP(csv!$AJ83,範囲CSV,23,FALSE)))</f>
        <v/>
      </c>
      <c r="Z83" s="96" t="str">
        <f>IF($A83="","",IF(VLOOKUP(csv!$AJ83,範囲CSV,24,FALSE)="","",VLOOKUP(csv!$AJ83,範囲CSV,24,FALSE)))</f>
        <v/>
      </c>
      <c r="AA83" s="96" t="str">
        <f>IF($A83="","",IF(VLOOKUP(csv!$AJ83,範囲CSV,25,FALSE)="","",VLOOKUP(csv!$AJ83,範囲CSV,25,FALSE)))</f>
        <v/>
      </c>
      <c r="AB83" s="96" t="str">
        <f>IF($A83="","",IF(VLOOKUP(csv!$AJ83,範囲CSV,26,FALSE)="","",VLOOKUP(csv!$AJ83,範囲CSV,26,FALSE)))</f>
        <v/>
      </c>
      <c r="AC83" s="96" t="str">
        <f>IF($A83="","",IF(VLOOKUP(csv!$AJ83,範囲CSV,27,FALSE)="","",VLOOKUP(csv!$AJ83,範囲CSV,27,FALSE)))</f>
        <v/>
      </c>
      <c r="AD83" s="96" t="str">
        <f>IF($A83="","",IF(VLOOKUP(csv!$AJ83,範囲CSV,28,FALSE)="","",VLOOKUP(csv!$AJ83,範囲CSV,28,FALSE)))</f>
        <v/>
      </c>
      <c r="AE83" s="96" t="str">
        <f>IF($A83="","",IF(VLOOKUP(csv!$AJ83,範囲CSV,29,FALSE)="","",VLOOKUP(csv!$AJ83,範囲CSV,29,FALSE)))</f>
        <v/>
      </c>
      <c r="AF83" s="96" t="str">
        <f>IF($A83="","",IF(VLOOKUP(csv!$AJ83,範囲CSV,30,FALSE)="","",VLOOKUP(csv!$AJ83,範囲CSV,30,FALSE)))</f>
        <v/>
      </c>
      <c r="AG83" s="96" t="str">
        <f>IF($A83="","",IF(VLOOKUP(csv!$AJ83,範囲CSV,31,FALSE)="","",VLOOKUP(csv!$AJ83,範囲CSV,31,FALSE)))</f>
        <v/>
      </c>
      <c r="AH83" s="96" t="str">
        <f>IF($A83="","",IF(VLOOKUP(csv!$AJ83,範囲CSV,32,FALSE)="","",VLOOKUP(csv!$AJ83,範囲CSV,32,FALSE)))</f>
        <v/>
      </c>
      <c r="AI83" s="96" t="str">
        <f>IF($A83="","",IF(VLOOKUP(csv!$AJ83,範囲CSV,33,FALSE)="","",VLOOKUP(csv!$AJ83,範囲CSV,33,FALSE)))</f>
        <v/>
      </c>
      <c r="AJ83" s="96" t="str">
        <f>IF($A83="","",IF(VLOOKUP(csv!$AJ83,範囲CSV,34,FALSE)="","",VLOOKUP(csv!$AJ83,範囲CSV,34,FALSE)))</f>
        <v/>
      </c>
      <c r="AK83" s="96"/>
    </row>
    <row r="84" spans="1:37">
      <c r="A84" s="96" t="str">
        <f>IF(csv!AJ84&lt;=csv!A$401,csv!AO84,"")</f>
        <v/>
      </c>
      <c r="B84" s="96" t="str">
        <f>IF($A84="","",IF(VLOOKUP(csv!A84,範囲CSV,2,FALSE)="","",VLOOKUP(csv!A84,範囲CSV,2,FALSE)))</f>
        <v/>
      </c>
      <c r="C84" s="96" t="str">
        <f>IF($A84="","",IF(VLOOKUP(csv!$AJ84,範囲CSV,3,FALSE)="","",VLOOKUP(csv!$AJ84,範囲CSV,3,FALSE)))</f>
        <v/>
      </c>
      <c r="D84" s="96" t="str">
        <f>IF($A84="","",IF(VLOOKUP(csv!$AJ84,範囲CSV,4,FALSE)="","",VLOOKUP(csv!$AJ84,範囲CSV,4,FALSE)))</f>
        <v/>
      </c>
      <c r="E84" s="96" t="str">
        <f>IF($A84="","",IF(VLOOKUP(csv!$AJ84,範囲CSV,5,FALSE)="","",IF(VLOOKUP(csv!$AJ84,範囲CSV,5,FALSE)&gt;10000,"",VLOOKUP(csv!$AJ84,範囲CSV,5,FALSE))))</f>
        <v/>
      </c>
      <c r="F84" s="96" t="str">
        <f>IF($A84="","",IF(VLOOKUP(csv!$AJ84,範囲CSV,6,FALSE)="","",VLOOKUP(csv!$AJ84,範囲CSV,6,FALSE)))</f>
        <v/>
      </c>
      <c r="G84" s="96" t="str">
        <f>IF(A84="","",IF(VLOOKUP(csv!$AJ84,範囲CSV,7,FALSE)="","",VLOOKUP(csv!$AJ84,範囲CSV,7,FALSE)))</f>
        <v/>
      </c>
      <c r="H84" s="96" t="str">
        <f>IF($A84="","",IF(VLOOKUP(csv!$AJ84,範囲CSV,8,FALSE)="","",VLOOKUP(csv!$AJ84,範囲CSV,8,FALSE)))</f>
        <v/>
      </c>
      <c r="I84" s="96"/>
      <c r="J84" s="96"/>
      <c r="K84" s="96" t="str">
        <f>IF(A84="","",IF(VLOOKUP(csv!$AJ84,範囲CSV,9,FALSE)="","",VLOOKUP(csv!$AJ84,範囲CSV,9,FALSE)))</f>
        <v/>
      </c>
      <c r="L84" s="96" t="str">
        <f>IF($A84="","",IF(VLOOKUP(csv!$AJ84,範囲CSV,10,FALSE)="","",VLOOKUP(csv!$AJ84,範囲CSV,10,FALSE)))</f>
        <v/>
      </c>
      <c r="M84" s="96" t="str">
        <f t="shared" si="2"/>
        <v/>
      </c>
      <c r="N84" s="96" t="str">
        <f t="shared" si="3"/>
        <v/>
      </c>
      <c r="O84" s="96" t="str">
        <f>IF($A84="","",IF(VLOOKUP(csv!$AJ84,範囲CSV,13,FALSE)="","",VLOOKUP(csv!$AJ84,範囲CSV,13,FALSE)))</f>
        <v/>
      </c>
      <c r="P84" s="96" t="str">
        <f>IF($A84="","",IF(VLOOKUP(csv!$AJ84,範囲CSV,14,FALSE)="","",VLOOKUP(csv!$AJ84,範囲CSV,14,FALSE)))</f>
        <v/>
      </c>
      <c r="Q84" s="96" t="str">
        <f>IF($A84="","",IF(VLOOKUP(csv!$AJ84,範囲CSV,15,FALSE)="","",VLOOKUP(csv!$AJ84,範囲CSV,15,FALSE)))</f>
        <v/>
      </c>
      <c r="R84" s="96" t="str">
        <f>IF($A84="","",IF(VLOOKUP(csv!$AJ84,範囲CSV,16,FALSE)="","",VLOOKUP(csv!$AJ84,範囲CSV,16,FALSE)))</f>
        <v/>
      </c>
      <c r="S84" s="96" t="str">
        <f>IF($A84="","",IF(VLOOKUP(csv!$AJ84,範囲CSV,17,FALSE)="","",VLOOKUP(csv!$AJ84,範囲CSV,17,FALSE)))</f>
        <v/>
      </c>
      <c r="T84" s="96" t="str">
        <f>IF($A84="","",IF(VLOOKUP(csv!$AJ84,範囲CSV,18,FALSE)="","",VLOOKUP(csv!$AJ84,範囲CSV,18,FALSE)))</f>
        <v/>
      </c>
      <c r="U84" s="96" t="str">
        <f>IF($A84="","",IF(VLOOKUP(csv!$AJ84,範囲CSV,19,FALSE)="","",VLOOKUP(csv!$AJ84,範囲CSV,19,FALSE)))</f>
        <v/>
      </c>
      <c r="V84" s="96" t="str">
        <f>IF($A84="","",IF(VLOOKUP(csv!$AJ84,範囲CSV,20,FALSE)="","",VLOOKUP(csv!$AJ84,範囲CSV,20,FALSE)))</f>
        <v/>
      </c>
      <c r="W84" s="96" t="str">
        <f>IF($A84="","",IF(VLOOKUP(csv!$AJ84,範囲CSV,21,FALSE)="","",VLOOKUP(csv!$AJ84,範囲CSV,21,FALSE)))</f>
        <v/>
      </c>
      <c r="X84" s="96" t="str">
        <f>IF($A84="","",IF(VLOOKUP(csv!$AJ84,範囲CSV,22,FALSE)="","",VLOOKUP(csv!$AJ84,範囲CSV,22,FALSE)))</f>
        <v/>
      </c>
      <c r="Y84" s="96" t="str">
        <f>IF($A84="","",IF(VLOOKUP(csv!$AJ84,範囲CSV,23,FALSE)="","",VLOOKUP(csv!$AJ84,範囲CSV,23,FALSE)))</f>
        <v/>
      </c>
      <c r="Z84" s="96" t="str">
        <f>IF($A84="","",IF(VLOOKUP(csv!$AJ84,範囲CSV,24,FALSE)="","",VLOOKUP(csv!$AJ84,範囲CSV,24,FALSE)))</f>
        <v/>
      </c>
      <c r="AA84" s="96" t="str">
        <f>IF($A84="","",IF(VLOOKUP(csv!$AJ84,範囲CSV,25,FALSE)="","",VLOOKUP(csv!$AJ84,範囲CSV,25,FALSE)))</f>
        <v/>
      </c>
      <c r="AB84" s="96" t="str">
        <f>IF($A84="","",IF(VLOOKUP(csv!$AJ84,範囲CSV,26,FALSE)="","",VLOOKUP(csv!$AJ84,範囲CSV,26,FALSE)))</f>
        <v/>
      </c>
      <c r="AC84" s="96" t="str">
        <f>IF($A84="","",IF(VLOOKUP(csv!$AJ84,範囲CSV,27,FALSE)="","",VLOOKUP(csv!$AJ84,範囲CSV,27,FALSE)))</f>
        <v/>
      </c>
      <c r="AD84" s="96" t="str">
        <f>IF($A84="","",IF(VLOOKUP(csv!$AJ84,範囲CSV,28,FALSE)="","",VLOOKUP(csv!$AJ84,範囲CSV,28,FALSE)))</f>
        <v/>
      </c>
      <c r="AE84" s="96" t="str">
        <f>IF($A84="","",IF(VLOOKUP(csv!$AJ84,範囲CSV,29,FALSE)="","",VLOOKUP(csv!$AJ84,範囲CSV,29,FALSE)))</f>
        <v/>
      </c>
      <c r="AF84" s="96" t="str">
        <f>IF($A84="","",IF(VLOOKUP(csv!$AJ84,範囲CSV,30,FALSE)="","",VLOOKUP(csv!$AJ84,範囲CSV,30,FALSE)))</f>
        <v/>
      </c>
      <c r="AG84" s="96" t="str">
        <f>IF($A84="","",IF(VLOOKUP(csv!$AJ84,範囲CSV,31,FALSE)="","",VLOOKUP(csv!$AJ84,範囲CSV,31,FALSE)))</f>
        <v/>
      </c>
      <c r="AH84" s="96" t="str">
        <f>IF($A84="","",IF(VLOOKUP(csv!$AJ84,範囲CSV,32,FALSE)="","",VLOOKUP(csv!$AJ84,範囲CSV,32,FALSE)))</f>
        <v/>
      </c>
      <c r="AI84" s="96" t="str">
        <f>IF($A84="","",IF(VLOOKUP(csv!$AJ84,範囲CSV,33,FALSE)="","",VLOOKUP(csv!$AJ84,範囲CSV,33,FALSE)))</f>
        <v/>
      </c>
      <c r="AJ84" s="96" t="str">
        <f>IF($A84="","",IF(VLOOKUP(csv!$AJ84,範囲CSV,34,FALSE)="","",VLOOKUP(csv!$AJ84,範囲CSV,34,FALSE)))</f>
        <v/>
      </c>
      <c r="AK84" s="96"/>
    </row>
    <row r="85" spans="1:37">
      <c r="A85" s="96" t="str">
        <f>IF(csv!AJ85&lt;=csv!A$401,csv!AO85,"")</f>
        <v/>
      </c>
      <c r="B85" s="96" t="str">
        <f>IF($A85="","",IF(VLOOKUP(csv!A85,範囲CSV,2,FALSE)="","",VLOOKUP(csv!A85,範囲CSV,2,FALSE)))</f>
        <v/>
      </c>
      <c r="C85" s="96" t="str">
        <f>IF($A85="","",IF(VLOOKUP(csv!$AJ85,範囲CSV,3,FALSE)="","",VLOOKUP(csv!$AJ85,範囲CSV,3,FALSE)))</f>
        <v/>
      </c>
      <c r="D85" s="96" t="str">
        <f>IF($A85="","",IF(VLOOKUP(csv!$AJ85,範囲CSV,4,FALSE)="","",VLOOKUP(csv!$AJ85,範囲CSV,4,FALSE)))</f>
        <v/>
      </c>
      <c r="E85" s="96" t="str">
        <f>IF($A85="","",IF(VLOOKUP(csv!$AJ85,範囲CSV,5,FALSE)="","",IF(VLOOKUP(csv!$AJ85,範囲CSV,5,FALSE)&gt;10000,"",VLOOKUP(csv!$AJ85,範囲CSV,5,FALSE))))</f>
        <v/>
      </c>
      <c r="F85" s="96" t="str">
        <f>IF($A85="","",IF(VLOOKUP(csv!$AJ85,範囲CSV,6,FALSE)="","",VLOOKUP(csv!$AJ85,範囲CSV,6,FALSE)))</f>
        <v/>
      </c>
      <c r="G85" s="96" t="str">
        <f>IF(A85="","",IF(VLOOKUP(csv!$AJ85,範囲CSV,7,FALSE)="","",VLOOKUP(csv!$AJ85,範囲CSV,7,FALSE)))</f>
        <v/>
      </c>
      <c r="H85" s="96" t="str">
        <f>IF($A85="","",IF(VLOOKUP(csv!$AJ85,範囲CSV,8,FALSE)="","",VLOOKUP(csv!$AJ85,範囲CSV,8,FALSE)))</f>
        <v/>
      </c>
      <c r="I85" s="96"/>
      <c r="J85" s="96"/>
      <c r="K85" s="96" t="str">
        <f>IF(A85="","",IF(VLOOKUP(csv!$AJ85,範囲CSV,9,FALSE)="","",VLOOKUP(csv!$AJ85,範囲CSV,9,FALSE)))</f>
        <v/>
      </c>
      <c r="L85" s="96" t="str">
        <f>IF($A85="","",IF(VLOOKUP(csv!$AJ85,範囲CSV,10,FALSE)="","",VLOOKUP(csv!$AJ85,範囲CSV,10,FALSE)))</f>
        <v/>
      </c>
      <c r="M85" s="96" t="str">
        <f t="shared" si="2"/>
        <v/>
      </c>
      <c r="N85" s="96" t="str">
        <f t="shared" si="3"/>
        <v/>
      </c>
      <c r="O85" s="96" t="str">
        <f>IF($A85="","",IF(VLOOKUP(csv!$AJ85,範囲CSV,13,FALSE)="","",VLOOKUP(csv!$AJ85,範囲CSV,13,FALSE)))</f>
        <v/>
      </c>
      <c r="P85" s="96" t="str">
        <f>IF($A85="","",IF(VLOOKUP(csv!$AJ85,範囲CSV,14,FALSE)="","",VLOOKUP(csv!$AJ85,範囲CSV,14,FALSE)))</f>
        <v/>
      </c>
      <c r="Q85" s="96" t="str">
        <f>IF($A85="","",IF(VLOOKUP(csv!$AJ85,範囲CSV,15,FALSE)="","",VLOOKUP(csv!$AJ85,範囲CSV,15,FALSE)))</f>
        <v/>
      </c>
      <c r="R85" s="96" t="str">
        <f>IF($A85="","",IF(VLOOKUP(csv!$AJ85,範囲CSV,16,FALSE)="","",VLOOKUP(csv!$AJ85,範囲CSV,16,FALSE)))</f>
        <v/>
      </c>
      <c r="S85" s="96" t="str">
        <f>IF($A85="","",IF(VLOOKUP(csv!$AJ85,範囲CSV,17,FALSE)="","",VLOOKUP(csv!$AJ85,範囲CSV,17,FALSE)))</f>
        <v/>
      </c>
      <c r="T85" s="96" t="str">
        <f>IF($A85="","",IF(VLOOKUP(csv!$AJ85,範囲CSV,18,FALSE)="","",VLOOKUP(csv!$AJ85,範囲CSV,18,FALSE)))</f>
        <v/>
      </c>
      <c r="U85" s="96" t="str">
        <f>IF($A85="","",IF(VLOOKUP(csv!$AJ85,範囲CSV,19,FALSE)="","",VLOOKUP(csv!$AJ85,範囲CSV,19,FALSE)))</f>
        <v/>
      </c>
      <c r="V85" s="96" t="str">
        <f>IF($A85="","",IF(VLOOKUP(csv!$AJ85,範囲CSV,20,FALSE)="","",VLOOKUP(csv!$AJ85,範囲CSV,20,FALSE)))</f>
        <v/>
      </c>
      <c r="W85" s="96" t="str">
        <f>IF($A85="","",IF(VLOOKUP(csv!$AJ85,範囲CSV,21,FALSE)="","",VLOOKUP(csv!$AJ85,範囲CSV,21,FALSE)))</f>
        <v/>
      </c>
      <c r="X85" s="96" t="str">
        <f>IF($A85="","",IF(VLOOKUP(csv!$AJ85,範囲CSV,22,FALSE)="","",VLOOKUP(csv!$AJ85,範囲CSV,22,FALSE)))</f>
        <v/>
      </c>
      <c r="Y85" s="96" t="str">
        <f>IF($A85="","",IF(VLOOKUP(csv!$AJ85,範囲CSV,23,FALSE)="","",VLOOKUP(csv!$AJ85,範囲CSV,23,FALSE)))</f>
        <v/>
      </c>
      <c r="Z85" s="96" t="str">
        <f>IF($A85="","",IF(VLOOKUP(csv!$AJ85,範囲CSV,24,FALSE)="","",VLOOKUP(csv!$AJ85,範囲CSV,24,FALSE)))</f>
        <v/>
      </c>
      <c r="AA85" s="96" t="str">
        <f>IF($A85="","",IF(VLOOKUP(csv!$AJ85,範囲CSV,25,FALSE)="","",VLOOKUP(csv!$AJ85,範囲CSV,25,FALSE)))</f>
        <v/>
      </c>
      <c r="AB85" s="96" t="str">
        <f>IF($A85="","",IF(VLOOKUP(csv!$AJ85,範囲CSV,26,FALSE)="","",VLOOKUP(csv!$AJ85,範囲CSV,26,FALSE)))</f>
        <v/>
      </c>
      <c r="AC85" s="96" t="str">
        <f>IF($A85="","",IF(VLOOKUP(csv!$AJ85,範囲CSV,27,FALSE)="","",VLOOKUP(csv!$AJ85,範囲CSV,27,FALSE)))</f>
        <v/>
      </c>
      <c r="AD85" s="96" t="str">
        <f>IF($A85="","",IF(VLOOKUP(csv!$AJ85,範囲CSV,28,FALSE)="","",VLOOKUP(csv!$AJ85,範囲CSV,28,FALSE)))</f>
        <v/>
      </c>
      <c r="AE85" s="96" t="str">
        <f>IF($A85="","",IF(VLOOKUP(csv!$AJ85,範囲CSV,29,FALSE)="","",VLOOKUP(csv!$AJ85,範囲CSV,29,FALSE)))</f>
        <v/>
      </c>
      <c r="AF85" s="96" t="str">
        <f>IF($A85="","",IF(VLOOKUP(csv!$AJ85,範囲CSV,30,FALSE)="","",VLOOKUP(csv!$AJ85,範囲CSV,30,FALSE)))</f>
        <v/>
      </c>
      <c r="AG85" s="96" t="str">
        <f>IF($A85="","",IF(VLOOKUP(csv!$AJ85,範囲CSV,31,FALSE)="","",VLOOKUP(csv!$AJ85,範囲CSV,31,FALSE)))</f>
        <v/>
      </c>
      <c r="AH85" s="96" t="str">
        <f>IF($A85="","",IF(VLOOKUP(csv!$AJ85,範囲CSV,32,FALSE)="","",VLOOKUP(csv!$AJ85,範囲CSV,32,FALSE)))</f>
        <v/>
      </c>
      <c r="AI85" s="96" t="str">
        <f>IF($A85="","",IF(VLOOKUP(csv!$AJ85,範囲CSV,33,FALSE)="","",VLOOKUP(csv!$AJ85,範囲CSV,33,FALSE)))</f>
        <v/>
      </c>
      <c r="AJ85" s="96" t="str">
        <f>IF($A85="","",IF(VLOOKUP(csv!$AJ85,範囲CSV,34,FALSE)="","",VLOOKUP(csv!$AJ85,範囲CSV,34,FALSE)))</f>
        <v/>
      </c>
      <c r="AK85" s="96"/>
    </row>
    <row r="86" spans="1:37">
      <c r="A86" s="96" t="str">
        <f>IF(csv!AJ86&lt;=csv!A$401,csv!AO86,"")</f>
        <v/>
      </c>
      <c r="B86" s="96" t="str">
        <f>IF($A86="","",IF(VLOOKUP(csv!A86,範囲CSV,2,FALSE)="","",VLOOKUP(csv!A86,範囲CSV,2,FALSE)))</f>
        <v/>
      </c>
      <c r="C86" s="96" t="str">
        <f>IF($A86="","",IF(VLOOKUP(csv!$AJ86,範囲CSV,3,FALSE)="","",VLOOKUP(csv!$AJ86,範囲CSV,3,FALSE)))</f>
        <v/>
      </c>
      <c r="D86" s="96" t="str">
        <f>IF($A86="","",IF(VLOOKUP(csv!$AJ86,範囲CSV,4,FALSE)="","",VLOOKUP(csv!$AJ86,範囲CSV,4,FALSE)))</f>
        <v/>
      </c>
      <c r="E86" s="96" t="str">
        <f>IF($A86="","",IF(VLOOKUP(csv!$AJ86,範囲CSV,5,FALSE)="","",IF(VLOOKUP(csv!$AJ86,範囲CSV,5,FALSE)&gt;10000,"",VLOOKUP(csv!$AJ86,範囲CSV,5,FALSE))))</f>
        <v/>
      </c>
      <c r="F86" s="96" t="str">
        <f>IF($A86="","",IF(VLOOKUP(csv!$AJ86,範囲CSV,6,FALSE)="","",VLOOKUP(csv!$AJ86,範囲CSV,6,FALSE)))</f>
        <v/>
      </c>
      <c r="G86" s="96" t="str">
        <f>IF(A86="","",IF(VLOOKUP(csv!$AJ86,範囲CSV,7,FALSE)="","",VLOOKUP(csv!$AJ86,範囲CSV,7,FALSE)))</f>
        <v/>
      </c>
      <c r="H86" s="96" t="str">
        <f>IF($A86="","",IF(VLOOKUP(csv!$AJ86,範囲CSV,8,FALSE)="","",VLOOKUP(csv!$AJ86,範囲CSV,8,FALSE)))</f>
        <v/>
      </c>
      <c r="I86" s="96"/>
      <c r="J86" s="96"/>
      <c r="K86" s="96" t="str">
        <f>IF(A86="","",IF(VLOOKUP(csv!$AJ86,範囲CSV,9,FALSE)="","",VLOOKUP(csv!$AJ86,範囲CSV,9,FALSE)))</f>
        <v/>
      </c>
      <c r="L86" s="96" t="str">
        <f>IF($A86="","",IF(VLOOKUP(csv!$AJ86,範囲CSV,10,FALSE)="","",VLOOKUP(csv!$AJ86,範囲CSV,10,FALSE)))</f>
        <v/>
      </c>
      <c r="M86" s="96" t="str">
        <f t="shared" si="2"/>
        <v/>
      </c>
      <c r="N86" s="96" t="str">
        <f t="shared" si="3"/>
        <v/>
      </c>
      <c r="O86" s="96" t="str">
        <f>IF($A86="","",IF(VLOOKUP(csv!$AJ86,範囲CSV,13,FALSE)="","",VLOOKUP(csv!$AJ86,範囲CSV,13,FALSE)))</f>
        <v/>
      </c>
      <c r="P86" s="96" t="str">
        <f>IF($A86="","",IF(VLOOKUP(csv!$AJ86,範囲CSV,14,FALSE)="","",VLOOKUP(csv!$AJ86,範囲CSV,14,FALSE)))</f>
        <v/>
      </c>
      <c r="Q86" s="96" t="str">
        <f>IF($A86="","",IF(VLOOKUP(csv!$AJ86,範囲CSV,15,FALSE)="","",VLOOKUP(csv!$AJ86,範囲CSV,15,FALSE)))</f>
        <v/>
      </c>
      <c r="R86" s="96" t="str">
        <f>IF($A86="","",IF(VLOOKUP(csv!$AJ86,範囲CSV,16,FALSE)="","",VLOOKUP(csv!$AJ86,範囲CSV,16,FALSE)))</f>
        <v/>
      </c>
      <c r="S86" s="96" t="str">
        <f>IF($A86="","",IF(VLOOKUP(csv!$AJ86,範囲CSV,17,FALSE)="","",VLOOKUP(csv!$AJ86,範囲CSV,17,FALSE)))</f>
        <v/>
      </c>
      <c r="T86" s="96" t="str">
        <f>IF($A86="","",IF(VLOOKUP(csv!$AJ86,範囲CSV,18,FALSE)="","",VLOOKUP(csv!$AJ86,範囲CSV,18,FALSE)))</f>
        <v/>
      </c>
      <c r="U86" s="96" t="str">
        <f>IF($A86="","",IF(VLOOKUP(csv!$AJ86,範囲CSV,19,FALSE)="","",VLOOKUP(csv!$AJ86,範囲CSV,19,FALSE)))</f>
        <v/>
      </c>
      <c r="V86" s="96" t="str">
        <f>IF($A86="","",IF(VLOOKUP(csv!$AJ86,範囲CSV,20,FALSE)="","",VLOOKUP(csv!$AJ86,範囲CSV,20,FALSE)))</f>
        <v/>
      </c>
      <c r="W86" s="96" t="str">
        <f>IF($A86="","",IF(VLOOKUP(csv!$AJ86,範囲CSV,21,FALSE)="","",VLOOKUP(csv!$AJ86,範囲CSV,21,FALSE)))</f>
        <v/>
      </c>
      <c r="X86" s="96" t="str">
        <f>IF($A86="","",IF(VLOOKUP(csv!$AJ86,範囲CSV,22,FALSE)="","",VLOOKUP(csv!$AJ86,範囲CSV,22,FALSE)))</f>
        <v/>
      </c>
      <c r="Y86" s="96" t="str">
        <f>IF($A86="","",IF(VLOOKUP(csv!$AJ86,範囲CSV,23,FALSE)="","",VLOOKUP(csv!$AJ86,範囲CSV,23,FALSE)))</f>
        <v/>
      </c>
      <c r="Z86" s="96" t="str">
        <f>IF($A86="","",IF(VLOOKUP(csv!$AJ86,範囲CSV,24,FALSE)="","",VLOOKUP(csv!$AJ86,範囲CSV,24,FALSE)))</f>
        <v/>
      </c>
      <c r="AA86" s="96" t="str">
        <f>IF($A86="","",IF(VLOOKUP(csv!$AJ86,範囲CSV,25,FALSE)="","",VLOOKUP(csv!$AJ86,範囲CSV,25,FALSE)))</f>
        <v/>
      </c>
      <c r="AB86" s="96" t="str">
        <f>IF($A86="","",IF(VLOOKUP(csv!$AJ86,範囲CSV,26,FALSE)="","",VLOOKUP(csv!$AJ86,範囲CSV,26,FALSE)))</f>
        <v/>
      </c>
      <c r="AC86" s="96" t="str">
        <f>IF($A86="","",IF(VLOOKUP(csv!$AJ86,範囲CSV,27,FALSE)="","",VLOOKUP(csv!$AJ86,範囲CSV,27,FALSE)))</f>
        <v/>
      </c>
      <c r="AD86" s="96" t="str">
        <f>IF($A86="","",IF(VLOOKUP(csv!$AJ86,範囲CSV,28,FALSE)="","",VLOOKUP(csv!$AJ86,範囲CSV,28,FALSE)))</f>
        <v/>
      </c>
      <c r="AE86" s="96" t="str">
        <f>IF($A86="","",IF(VLOOKUP(csv!$AJ86,範囲CSV,29,FALSE)="","",VLOOKUP(csv!$AJ86,範囲CSV,29,FALSE)))</f>
        <v/>
      </c>
      <c r="AF86" s="96" t="str">
        <f>IF($A86="","",IF(VLOOKUP(csv!$AJ86,範囲CSV,30,FALSE)="","",VLOOKUP(csv!$AJ86,範囲CSV,30,FALSE)))</f>
        <v/>
      </c>
      <c r="AG86" s="96" t="str">
        <f>IF($A86="","",IF(VLOOKUP(csv!$AJ86,範囲CSV,31,FALSE)="","",VLOOKUP(csv!$AJ86,範囲CSV,31,FALSE)))</f>
        <v/>
      </c>
      <c r="AH86" s="96" t="str">
        <f>IF($A86="","",IF(VLOOKUP(csv!$AJ86,範囲CSV,32,FALSE)="","",VLOOKUP(csv!$AJ86,範囲CSV,32,FALSE)))</f>
        <v/>
      </c>
      <c r="AI86" s="96" t="str">
        <f>IF($A86="","",IF(VLOOKUP(csv!$AJ86,範囲CSV,33,FALSE)="","",VLOOKUP(csv!$AJ86,範囲CSV,33,FALSE)))</f>
        <v/>
      </c>
      <c r="AJ86" s="96" t="str">
        <f>IF($A86="","",IF(VLOOKUP(csv!$AJ86,範囲CSV,34,FALSE)="","",VLOOKUP(csv!$AJ86,範囲CSV,34,FALSE)))</f>
        <v/>
      </c>
      <c r="AK86" s="96"/>
    </row>
    <row r="87" spans="1:37">
      <c r="A87" s="96" t="str">
        <f>IF(csv!AJ87&lt;=csv!A$401,csv!AO87,"")</f>
        <v/>
      </c>
      <c r="B87" s="96" t="str">
        <f>IF($A87="","",IF(VLOOKUP(csv!A87,範囲CSV,2,FALSE)="","",VLOOKUP(csv!A87,範囲CSV,2,FALSE)))</f>
        <v/>
      </c>
      <c r="C87" s="96" t="str">
        <f>IF($A87="","",IF(VLOOKUP(csv!$AJ87,範囲CSV,3,FALSE)="","",VLOOKUP(csv!$AJ87,範囲CSV,3,FALSE)))</f>
        <v/>
      </c>
      <c r="D87" s="96" t="str">
        <f>IF($A87="","",IF(VLOOKUP(csv!$AJ87,範囲CSV,4,FALSE)="","",VLOOKUP(csv!$AJ87,範囲CSV,4,FALSE)))</f>
        <v/>
      </c>
      <c r="E87" s="96" t="str">
        <f>IF($A87="","",IF(VLOOKUP(csv!$AJ87,範囲CSV,5,FALSE)="","",IF(VLOOKUP(csv!$AJ87,範囲CSV,5,FALSE)&gt;10000,"",VLOOKUP(csv!$AJ87,範囲CSV,5,FALSE))))</f>
        <v/>
      </c>
      <c r="F87" s="96" t="str">
        <f>IF($A87="","",IF(VLOOKUP(csv!$AJ87,範囲CSV,6,FALSE)="","",VLOOKUP(csv!$AJ87,範囲CSV,6,FALSE)))</f>
        <v/>
      </c>
      <c r="G87" s="96" t="str">
        <f>IF(A87="","",IF(VLOOKUP(csv!$AJ87,範囲CSV,7,FALSE)="","",VLOOKUP(csv!$AJ87,範囲CSV,7,FALSE)))</f>
        <v/>
      </c>
      <c r="H87" s="96" t="str">
        <f>IF($A87="","",IF(VLOOKUP(csv!$AJ87,範囲CSV,8,FALSE)="","",VLOOKUP(csv!$AJ87,範囲CSV,8,FALSE)))</f>
        <v/>
      </c>
      <c r="I87" s="96"/>
      <c r="J87" s="96"/>
      <c r="K87" s="96" t="str">
        <f>IF(A87="","",IF(VLOOKUP(csv!$AJ87,範囲CSV,9,FALSE)="","",VLOOKUP(csv!$AJ87,範囲CSV,9,FALSE)))</f>
        <v/>
      </c>
      <c r="L87" s="96" t="str">
        <f>IF($A87="","",IF(VLOOKUP(csv!$AJ87,範囲CSV,10,FALSE)="","",VLOOKUP(csv!$AJ87,範囲CSV,10,FALSE)))</f>
        <v/>
      </c>
      <c r="M87" s="96" t="str">
        <f t="shared" si="2"/>
        <v/>
      </c>
      <c r="N87" s="96" t="str">
        <f t="shared" si="3"/>
        <v/>
      </c>
      <c r="O87" s="96" t="str">
        <f>IF($A87="","",IF(VLOOKUP(csv!$AJ87,範囲CSV,13,FALSE)="","",VLOOKUP(csv!$AJ87,範囲CSV,13,FALSE)))</f>
        <v/>
      </c>
      <c r="P87" s="96" t="str">
        <f>IF($A87="","",IF(VLOOKUP(csv!$AJ87,範囲CSV,14,FALSE)="","",VLOOKUP(csv!$AJ87,範囲CSV,14,FALSE)))</f>
        <v/>
      </c>
      <c r="Q87" s="96" t="str">
        <f>IF($A87="","",IF(VLOOKUP(csv!$AJ87,範囲CSV,15,FALSE)="","",VLOOKUP(csv!$AJ87,範囲CSV,15,FALSE)))</f>
        <v/>
      </c>
      <c r="R87" s="96" t="str">
        <f>IF($A87="","",IF(VLOOKUP(csv!$AJ87,範囲CSV,16,FALSE)="","",VLOOKUP(csv!$AJ87,範囲CSV,16,FALSE)))</f>
        <v/>
      </c>
      <c r="S87" s="96" t="str">
        <f>IF($A87="","",IF(VLOOKUP(csv!$AJ87,範囲CSV,17,FALSE)="","",VLOOKUP(csv!$AJ87,範囲CSV,17,FALSE)))</f>
        <v/>
      </c>
      <c r="T87" s="96" t="str">
        <f>IF($A87="","",IF(VLOOKUP(csv!$AJ87,範囲CSV,18,FALSE)="","",VLOOKUP(csv!$AJ87,範囲CSV,18,FALSE)))</f>
        <v/>
      </c>
      <c r="U87" s="96" t="str">
        <f>IF($A87="","",IF(VLOOKUP(csv!$AJ87,範囲CSV,19,FALSE)="","",VLOOKUP(csv!$AJ87,範囲CSV,19,FALSE)))</f>
        <v/>
      </c>
      <c r="V87" s="96" t="str">
        <f>IF($A87="","",IF(VLOOKUP(csv!$AJ87,範囲CSV,20,FALSE)="","",VLOOKUP(csv!$AJ87,範囲CSV,20,FALSE)))</f>
        <v/>
      </c>
      <c r="W87" s="96" t="str">
        <f>IF($A87="","",IF(VLOOKUP(csv!$AJ87,範囲CSV,21,FALSE)="","",VLOOKUP(csv!$AJ87,範囲CSV,21,FALSE)))</f>
        <v/>
      </c>
      <c r="X87" s="96" t="str">
        <f>IF($A87="","",IF(VLOOKUP(csv!$AJ87,範囲CSV,22,FALSE)="","",VLOOKUP(csv!$AJ87,範囲CSV,22,FALSE)))</f>
        <v/>
      </c>
      <c r="Y87" s="96" t="str">
        <f>IF($A87="","",IF(VLOOKUP(csv!$AJ87,範囲CSV,23,FALSE)="","",VLOOKUP(csv!$AJ87,範囲CSV,23,FALSE)))</f>
        <v/>
      </c>
      <c r="Z87" s="96" t="str">
        <f>IF($A87="","",IF(VLOOKUP(csv!$AJ87,範囲CSV,24,FALSE)="","",VLOOKUP(csv!$AJ87,範囲CSV,24,FALSE)))</f>
        <v/>
      </c>
      <c r="AA87" s="96" t="str">
        <f>IF($A87="","",IF(VLOOKUP(csv!$AJ87,範囲CSV,25,FALSE)="","",VLOOKUP(csv!$AJ87,範囲CSV,25,FALSE)))</f>
        <v/>
      </c>
      <c r="AB87" s="96" t="str">
        <f>IF($A87="","",IF(VLOOKUP(csv!$AJ87,範囲CSV,26,FALSE)="","",VLOOKUP(csv!$AJ87,範囲CSV,26,FALSE)))</f>
        <v/>
      </c>
      <c r="AC87" s="96" t="str">
        <f>IF($A87="","",IF(VLOOKUP(csv!$AJ87,範囲CSV,27,FALSE)="","",VLOOKUP(csv!$AJ87,範囲CSV,27,FALSE)))</f>
        <v/>
      </c>
      <c r="AD87" s="96" t="str">
        <f>IF($A87="","",IF(VLOOKUP(csv!$AJ87,範囲CSV,28,FALSE)="","",VLOOKUP(csv!$AJ87,範囲CSV,28,FALSE)))</f>
        <v/>
      </c>
      <c r="AE87" s="96" t="str">
        <f>IF($A87="","",IF(VLOOKUP(csv!$AJ87,範囲CSV,29,FALSE)="","",VLOOKUP(csv!$AJ87,範囲CSV,29,FALSE)))</f>
        <v/>
      </c>
      <c r="AF87" s="96" t="str">
        <f>IF($A87="","",IF(VLOOKUP(csv!$AJ87,範囲CSV,30,FALSE)="","",VLOOKUP(csv!$AJ87,範囲CSV,30,FALSE)))</f>
        <v/>
      </c>
      <c r="AG87" s="96" t="str">
        <f>IF($A87="","",IF(VLOOKUP(csv!$AJ87,範囲CSV,31,FALSE)="","",VLOOKUP(csv!$AJ87,範囲CSV,31,FALSE)))</f>
        <v/>
      </c>
      <c r="AH87" s="96" t="str">
        <f>IF($A87="","",IF(VLOOKUP(csv!$AJ87,範囲CSV,32,FALSE)="","",VLOOKUP(csv!$AJ87,範囲CSV,32,FALSE)))</f>
        <v/>
      </c>
      <c r="AI87" s="96" t="str">
        <f>IF($A87="","",IF(VLOOKUP(csv!$AJ87,範囲CSV,33,FALSE)="","",VLOOKUP(csv!$AJ87,範囲CSV,33,FALSE)))</f>
        <v/>
      </c>
      <c r="AJ87" s="96" t="str">
        <f>IF($A87="","",IF(VLOOKUP(csv!$AJ87,範囲CSV,34,FALSE)="","",VLOOKUP(csv!$AJ87,範囲CSV,34,FALSE)))</f>
        <v/>
      </c>
      <c r="AK87" s="96"/>
    </row>
    <row r="88" spans="1:37">
      <c r="A88" s="96" t="str">
        <f>IF(csv!AJ88&lt;=csv!A$401,csv!AO88,"")</f>
        <v/>
      </c>
      <c r="B88" s="96" t="str">
        <f>IF($A88="","",IF(VLOOKUP(csv!A88,範囲CSV,2,FALSE)="","",VLOOKUP(csv!A88,範囲CSV,2,FALSE)))</f>
        <v/>
      </c>
      <c r="C88" s="96" t="str">
        <f>IF($A88="","",IF(VLOOKUP(csv!$AJ88,範囲CSV,3,FALSE)="","",VLOOKUP(csv!$AJ88,範囲CSV,3,FALSE)))</f>
        <v/>
      </c>
      <c r="D88" s="96" t="str">
        <f>IF($A88="","",IF(VLOOKUP(csv!$AJ88,範囲CSV,4,FALSE)="","",VLOOKUP(csv!$AJ88,範囲CSV,4,FALSE)))</f>
        <v/>
      </c>
      <c r="E88" s="96" t="str">
        <f>IF($A88="","",IF(VLOOKUP(csv!$AJ88,範囲CSV,5,FALSE)="","",IF(VLOOKUP(csv!$AJ88,範囲CSV,5,FALSE)&gt;10000,"",VLOOKUP(csv!$AJ88,範囲CSV,5,FALSE))))</f>
        <v/>
      </c>
      <c r="F88" s="96" t="str">
        <f>IF($A88="","",IF(VLOOKUP(csv!$AJ88,範囲CSV,6,FALSE)="","",VLOOKUP(csv!$AJ88,範囲CSV,6,FALSE)))</f>
        <v/>
      </c>
      <c r="G88" s="96" t="str">
        <f>IF(A88="","",IF(VLOOKUP(csv!$AJ88,範囲CSV,7,FALSE)="","",VLOOKUP(csv!$AJ88,範囲CSV,7,FALSE)))</f>
        <v/>
      </c>
      <c r="H88" s="96" t="str">
        <f>IF($A88="","",IF(VLOOKUP(csv!$AJ88,範囲CSV,8,FALSE)="","",VLOOKUP(csv!$AJ88,範囲CSV,8,FALSE)))</f>
        <v/>
      </c>
      <c r="I88" s="96"/>
      <c r="J88" s="96"/>
      <c r="K88" s="96" t="str">
        <f>IF(A88="","",IF(VLOOKUP(csv!$AJ88,範囲CSV,9,FALSE)="","",VLOOKUP(csv!$AJ88,範囲CSV,9,FALSE)))</f>
        <v/>
      </c>
      <c r="L88" s="96" t="str">
        <f>IF($A88="","",IF(VLOOKUP(csv!$AJ88,範囲CSV,10,FALSE)="","",VLOOKUP(csv!$AJ88,範囲CSV,10,FALSE)))</f>
        <v/>
      </c>
      <c r="M88" s="96" t="str">
        <f t="shared" si="2"/>
        <v/>
      </c>
      <c r="N88" s="96" t="str">
        <f t="shared" si="3"/>
        <v/>
      </c>
      <c r="O88" s="96" t="str">
        <f>IF($A88="","",IF(VLOOKUP(csv!$AJ88,範囲CSV,13,FALSE)="","",VLOOKUP(csv!$AJ88,範囲CSV,13,FALSE)))</f>
        <v/>
      </c>
      <c r="P88" s="96" t="str">
        <f>IF($A88="","",IF(VLOOKUP(csv!$AJ88,範囲CSV,14,FALSE)="","",VLOOKUP(csv!$AJ88,範囲CSV,14,FALSE)))</f>
        <v/>
      </c>
      <c r="Q88" s="96" t="str">
        <f>IF($A88="","",IF(VLOOKUP(csv!$AJ88,範囲CSV,15,FALSE)="","",VLOOKUP(csv!$AJ88,範囲CSV,15,FALSE)))</f>
        <v/>
      </c>
      <c r="R88" s="96" t="str">
        <f>IF($A88="","",IF(VLOOKUP(csv!$AJ88,範囲CSV,16,FALSE)="","",VLOOKUP(csv!$AJ88,範囲CSV,16,FALSE)))</f>
        <v/>
      </c>
      <c r="S88" s="96" t="str">
        <f>IF($A88="","",IF(VLOOKUP(csv!$AJ88,範囲CSV,17,FALSE)="","",VLOOKUP(csv!$AJ88,範囲CSV,17,FALSE)))</f>
        <v/>
      </c>
      <c r="T88" s="96" t="str">
        <f>IF($A88="","",IF(VLOOKUP(csv!$AJ88,範囲CSV,18,FALSE)="","",VLOOKUP(csv!$AJ88,範囲CSV,18,FALSE)))</f>
        <v/>
      </c>
      <c r="U88" s="96" t="str">
        <f>IF($A88="","",IF(VLOOKUP(csv!$AJ88,範囲CSV,19,FALSE)="","",VLOOKUP(csv!$AJ88,範囲CSV,19,FALSE)))</f>
        <v/>
      </c>
      <c r="V88" s="96" t="str">
        <f>IF($A88="","",IF(VLOOKUP(csv!$AJ88,範囲CSV,20,FALSE)="","",VLOOKUP(csv!$AJ88,範囲CSV,20,FALSE)))</f>
        <v/>
      </c>
      <c r="W88" s="96" t="str">
        <f>IF($A88="","",IF(VLOOKUP(csv!$AJ88,範囲CSV,21,FALSE)="","",VLOOKUP(csv!$AJ88,範囲CSV,21,FALSE)))</f>
        <v/>
      </c>
      <c r="X88" s="96" t="str">
        <f>IF($A88="","",IF(VLOOKUP(csv!$AJ88,範囲CSV,22,FALSE)="","",VLOOKUP(csv!$AJ88,範囲CSV,22,FALSE)))</f>
        <v/>
      </c>
      <c r="Y88" s="96" t="str">
        <f>IF($A88="","",IF(VLOOKUP(csv!$AJ88,範囲CSV,23,FALSE)="","",VLOOKUP(csv!$AJ88,範囲CSV,23,FALSE)))</f>
        <v/>
      </c>
      <c r="Z88" s="96" t="str">
        <f>IF($A88="","",IF(VLOOKUP(csv!$AJ88,範囲CSV,24,FALSE)="","",VLOOKUP(csv!$AJ88,範囲CSV,24,FALSE)))</f>
        <v/>
      </c>
      <c r="AA88" s="96" t="str">
        <f>IF($A88="","",IF(VLOOKUP(csv!$AJ88,範囲CSV,25,FALSE)="","",VLOOKUP(csv!$AJ88,範囲CSV,25,FALSE)))</f>
        <v/>
      </c>
      <c r="AB88" s="96" t="str">
        <f>IF($A88="","",IF(VLOOKUP(csv!$AJ88,範囲CSV,26,FALSE)="","",VLOOKUP(csv!$AJ88,範囲CSV,26,FALSE)))</f>
        <v/>
      </c>
      <c r="AC88" s="96" t="str">
        <f>IF($A88="","",IF(VLOOKUP(csv!$AJ88,範囲CSV,27,FALSE)="","",VLOOKUP(csv!$AJ88,範囲CSV,27,FALSE)))</f>
        <v/>
      </c>
      <c r="AD88" s="96" t="str">
        <f>IF($A88="","",IF(VLOOKUP(csv!$AJ88,範囲CSV,28,FALSE)="","",VLOOKUP(csv!$AJ88,範囲CSV,28,FALSE)))</f>
        <v/>
      </c>
      <c r="AE88" s="96" t="str">
        <f>IF($A88="","",IF(VLOOKUP(csv!$AJ88,範囲CSV,29,FALSE)="","",VLOOKUP(csv!$AJ88,範囲CSV,29,FALSE)))</f>
        <v/>
      </c>
      <c r="AF88" s="96" t="str">
        <f>IF($A88="","",IF(VLOOKUP(csv!$AJ88,範囲CSV,30,FALSE)="","",VLOOKUP(csv!$AJ88,範囲CSV,30,FALSE)))</f>
        <v/>
      </c>
      <c r="AG88" s="96" t="str">
        <f>IF($A88="","",IF(VLOOKUP(csv!$AJ88,範囲CSV,31,FALSE)="","",VLOOKUP(csv!$AJ88,範囲CSV,31,FALSE)))</f>
        <v/>
      </c>
      <c r="AH88" s="96" t="str">
        <f>IF($A88="","",IF(VLOOKUP(csv!$AJ88,範囲CSV,32,FALSE)="","",VLOOKUP(csv!$AJ88,範囲CSV,32,FALSE)))</f>
        <v/>
      </c>
      <c r="AI88" s="96" t="str">
        <f>IF($A88="","",IF(VLOOKUP(csv!$AJ88,範囲CSV,33,FALSE)="","",VLOOKUP(csv!$AJ88,範囲CSV,33,FALSE)))</f>
        <v/>
      </c>
      <c r="AJ88" s="96" t="str">
        <f>IF($A88="","",IF(VLOOKUP(csv!$AJ88,範囲CSV,34,FALSE)="","",VLOOKUP(csv!$AJ88,範囲CSV,34,FALSE)))</f>
        <v/>
      </c>
      <c r="AK88" s="96"/>
    </row>
    <row r="89" spans="1:37">
      <c r="A89" s="96" t="str">
        <f>IF(csv!AJ89&lt;=csv!A$401,csv!AO89,"")</f>
        <v/>
      </c>
      <c r="B89" s="96" t="str">
        <f>IF($A89="","",IF(VLOOKUP(csv!A89,範囲CSV,2,FALSE)="","",VLOOKUP(csv!A89,範囲CSV,2,FALSE)))</f>
        <v/>
      </c>
      <c r="C89" s="96" t="str">
        <f>IF($A89="","",IF(VLOOKUP(csv!$AJ89,範囲CSV,3,FALSE)="","",VLOOKUP(csv!$AJ89,範囲CSV,3,FALSE)))</f>
        <v/>
      </c>
      <c r="D89" s="96" t="str">
        <f>IF($A89="","",IF(VLOOKUP(csv!$AJ89,範囲CSV,4,FALSE)="","",VLOOKUP(csv!$AJ89,範囲CSV,4,FALSE)))</f>
        <v/>
      </c>
      <c r="E89" s="96" t="str">
        <f>IF($A89="","",IF(VLOOKUP(csv!$AJ89,範囲CSV,5,FALSE)="","",IF(VLOOKUP(csv!$AJ89,範囲CSV,5,FALSE)&gt;10000,"",VLOOKUP(csv!$AJ89,範囲CSV,5,FALSE))))</f>
        <v/>
      </c>
      <c r="F89" s="96" t="str">
        <f>IF($A89="","",IF(VLOOKUP(csv!$AJ89,範囲CSV,6,FALSE)="","",VLOOKUP(csv!$AJ89,範囲CSV,6,FALSE)))</f>
        <v/>
      </c>
      <c r="G89" s="96" t="str">
        <f>IF(A89="","",IF(VLOOKUP(csv!$AJ89,範囲CSV,7,FALSE)="","",VLOOKUP(csv!$AJ89,範囲CSV,7,FALSE)))</f>
        <v/>
      </c>
      <c r="H89" s="96" t="str">
        <f>IF($A89="","",IF(VLOOKUP(csv!$AJ89,範囲CSV,8,FALSE)="","",VLOOKUP(csv!$AJ89,範囲CSV,8,FALSE)))</f>
        <v/>
      </c>
      <c r="I89" s="96"/>
      <c r="J89" s="96"/>
      <c r="K89" s="96" t="str">
        <f>IF(A89="","",IF(VLOOKUP(csv!$AJ89,範囲CSV,9,FALSE)="","",VLOOKUP(csv!$AJ89,範囲CSV,9,FALSE)))</f>
        <v/>
      </c>
      <c r="L89" s="96" t="str">
        <f>IF($A89="","",IF(VLOOKUP(csv!$AJ89,範囲CSV,10,FALSE)="","",VLOOKUP(csv!$AJ89,範囲CSV,10,FALSE)))</f>
        <v/>
      </c>
      <c r="M89" s="96" t="str">
        <f t="shared" si="2"/>
        <v/>
      </c>
      <c r="N89" s="96" t="str">
        <f t="shared" si="3"/>
        <v/>
      </c>
      <c r="O89" s="96" t="str">
        <f>IF($A89="","",IF(VLOOKUP(csv!$AJ89,範囲CSV,13,FALSE)="","",VLOOKUP(csv!$AJ89,範囲CSV,13,FALSE)))</f>
        <v/>
      </c>
      <c r="P89" s="96" t="str">
        <f>IF($A89="","",IF(VLOOKUP(csv!$AJ89,範囲CSV,14,FALSE)="","",VLOOKUP(csv!$AJ89,範囲CSV,14,FALSE)))</f>
        <v/>
      </c>
      <c r="Q89" s="96" t="str">
        <f>IF($A89="","",IF(VLOOKUP(csv!$AJ89,範囲CSV,15,FALSE)="","",VLOOKUP(csv!$AJ89,範囲CSV,15,FALSE)))</f>
        <v/>
      </c>
      <c r="R89" s="96" t="str">
        <f>IF($A89="","",IF(VLOOKUP(csv!$AJ89,範囲CSV,16,FALSE)="","",VLOOKUP(csv!$AJ89,範囲CSV,16,FALSE)))</f>
        <v/>
      </c>
      <c r="S89" s="96" t="str">
        <f>IF($A89="","",IF(VLOOKUP(csv!$AJ89,範囲CSV,17,FALSE)="","",VLOOKUP(csv!$AJ89,範囲CSV,17,FALSE)))</f>
        <v/>
      </c>
      <c r="T89" s="96" t="str">
        <f>IF($A89="","",IF(VLOOKUP(csv!$AJ89,範囲CSV,18,FALSE)="","",VLOOKUP(csv!$AJ89,範囲CSV,18,FALSE)))</f>
        <v/>
      </c>
      <c r="U89" s="96" t="str">
        <f>IF($A89="","",IF(VLOOKUP(csv!$AJ89,範囲CSV,19,FALSE)="","",VLOOKUP(csv!$AJ89,範囲CSV,19,FALSE)))</f>
        <v/>
      </c>
      <c r="V89" s="96" t="str">
        <f>IF($A89="","",IF(VLOOKUP(csv!$AJ89,範囲CSV,20,FALSE)="","",VLOOKUP(csv!$AJ89,範囲CSV,20,FALSE)))</f>
        <v/>
      </c>
      <c r="W89" s="96" t="str">
        <f>IF($A89="","",IF(VLOOKUP(csv!$AJ89,範囲CSV,21,FALSE)="","",VLOOKUP(csv!$AJ89,範囲CSV,21,FALSE)))</f>
        <v/>
      </c>
      <c r="X89" s="96" t="str">
        <f>IF($A89="","",IF(VLOOKUP(csv!$AJ89,範囲CSV,22,FALSE)="","",VLOOKUP(csv!$AJ89,範囲CSV,22,FALSE)))</f>
        <v/>
      </c>
      <c r="Y89" s="96" t="str">
        <f>IF($A89="","",IF(VLOOKUP(csv!$AJ89,範囲CSV,23,FALSE)="","",VLOOKUP(csv!$AJ89,範囲CSV,23,FALSE)))</f>
        <v/>
      </c>
      <c r="Z89" s="96" t="str">
        <f>IF($A89="","",IF(VLOOKUP(csv!$AJ89,範囲CSV,24,FALSE)="","",VLOOKUP(csv!$AJ89,範囲CSV,24,FALSE)))</f>
        <v/>
      </c>
      <c r="AA89" s="96" t="str">
        <f>IF($A89="","",IF(VLOOKUP(csv!$AJ89,範囲CSV,25,FALSE)="","",VLOOKUP(csv!$AJ89,範囲CSV,25,FALSE)))</f>
        <v/>
      </c>
      <c r="AB89" s="96" t="str">
        <f>IF($A89="","",IF(VLOOKUP(csv!$AJ89,範囲CSV,26,FALSE)="","",VLOOKUP(csv!$AJ89,範囲CSV,26,FALSE)))</f>
        <v/>
      </c>
      <c r="AC89" s="96" t="str">
        <f>IF($A89="","",IF(VLOOKUP(csv!$AJ89,範囲CSV,27,FALSE)="","",VLOOKUP(csv!$AJ89,範囲CSV,27,FALSE)))</f>
        <v/>
      </c>
      <c r="AD89" s="96" t="str">
        <f>IF($A89="","",IF(VLOOKUP(csv!$AJ89,範囲CSV,28,FALSE)="","",VLOOKUP(csv!$AJ89,範囲CSV,28,FALSE)))</f>
        <v/>
      </c>
      <c r="AE89" s="96" t="str">
        <f>IF($A89="","",IF(VLOOKUP(csv!$AJ89,範囲CSV,29,FALSE)="","",VLOOKUP(csv!$AJ89,範囲CSV,29,FALSE)))</f>
        <v/>
      </c>
      <c r="AF89" s="96" t="str">
        <f>IF($A89="","",IF(VLOOKUP(csv!$AJ89,範囲CSV,30,FALSE)="","",VLOOKUP(csv!$AJ89,範囲CSV,30,FALSE)))</f>
        <v/>
      </c>
      <c r="AG89" s="96" t="str">
        <f>IF($A89="","",IF(VLOOKUP(csv!$AJ89,範囲CSV,31,FALSE)="","",VLOOKUP(csv!$AJ89,範囲CSV,31,FALSE)))</f>
        <v/>
      </c>
      <c r="AH89" s="96" t="str">
        <f>IF($A89="","",IF(VLOOKUP(csv!$AJ89,範囲CSV,32,FALSE)="","",VLOOKUP(csv!$AJ89,範囲CSV,32,FALSE)))</f>
        <v/>
      </c>
      <c r="AI89" s="96" t="str">
        <f>IF($A89="","",IF(VLOOKUP(csv!$AJ89,範囲CSV,33,FALSE)="","",VLOOKUP(csv!$AJ89,範囲CSV,33,FALSE)))</f>
        <v/>
      </c>
      <c r="AJ89" s="96" t="str">
        <f>IF($A89="","",IF(VLOOKUP(csv!$AJ89,範囲CSV,34,FALSE)="","",VLOOKUP(csv!$AJ89,範囲CSV,34,FALSE)))</f>
        <v/>
      </c>
      <c r="AK89" s="96"/>
    </row>
    <row r="90" spans="1:37">
      <c r="A90" s="96" t="str">
        <f>IF(csv!AJ90&lt;=csv!A$401,csv!AO90,"")</f>
        <v/>
      </c>
      <c r="B90" s="96" t="str">
        <f>IF($A90="","",IF(VLOOKUP(csv!A90,範囲CSV,2,FALSE)="","",VLOOKUP(csv!A90,範囲CSV,2,FALSE)))</f>
        <v/>
      </c>
      <c r="C90" s="96" t="str">
        <f>IF($A90="","",IF(VLOOKUP(csv!$AJ90,範囲CSV,3,FALSE)="","",VLOOKUP(csv!$AJ90,範囲CSV,3,FALSE)))</f>
        <v/>
      </c>
      <c r="D90" s="96" t="str">
        <f>IF($A90="","",IF(VLOOKUP(csv!$AJ90,範囲CSV,4,FALSE)="","",VLOOKUP(csv!$AJ90,範囲CSV,4,FALSE)))</f>
        <v/>
      </c>
      <c r="E90" s="96" t="str">
        <f>IF($A90="","",IF(VLOOKUP(csv!$AJ90,範囲CSV,5,FALSE)="","",IF(VLOOKUP(csv!$AJ90,範囲CSV,5,FALSE)&gt;10000,"",VLOOKUP(csv!$AJ90,範囲CSV,5,FALSE))))</f>
        <v/>
      </c>
      <c r="F90" s="96" t="str">
        <f>IF($A90="","",IF(VLOOKUP(csv!$AJ90,範囲CSV,6,FALSE)="","",VLOOKUP(csv!$AJ90,範囲CSV,6,FALSE)))</f>
        <v/>
      </c>
      <c r="G90" s="96" t="str">
        <f>IF(A90="","",IF(VLOOKUP(csv!$AJ90,範囲CSV,7,FALSE)="","",VLOOKUP(csv!$AJ90,範囲CSV,7,FALSE)))</f>
        <v/>
      </c>
      <c r="H90" s="96" t="str">
        <f>IF($A90="","",IF(VLOOKUP(csv!$AJ90,範囲CSV,8,FALSE)="","",VLOOKUP(csv!$AJ90,範囲CSV,8,FALSE)))</f>
        <v/>
      </c>
      <c r="I90" s="96"/>
      <c r="J90" s="96"/>
      <c r="K90" s="96" t="str">
        <f>IF(A90="","",IF(VLOOKUP(csv!$AJ90,範囲CSV,9,FALSE)="","",VLOOKUP(csv!$AJ90,範囲CSV,9,FALSE)))</f>
        <v/>
      </c>
      <c r="L90" s="96" t="str">
        <f>IF($A90="","",IF(VLOOKUP(csv!$AJ90,範囲CSV,10,FALSE)="","",VLOOKUP(csv!$AJ90,範囲CSV,10,FALSE)))</f>
        <v/>
      </c>
      <c r="M90" s="96" t="str">
        <f t="shared" si="2"/>
        <v/>
      </c>
      <c r="N90" s="96" t="str">
        <f t="shared" si="3"/>
        <v/>
      </c>
      <c r="O90" s="96" t="str">
        <f>IF($A90="","",IF(VLOOKUP(csv!$AJ90,範囲CSV,13,FALSE)="","",VLOOKUP(csv!$AJ90,範囲CSV,13,FALSE)))</f>
        <v/>
      </c>
      <c r="P90" s="96" t="str">
        <f>IF($A90="","",IF(VLOOKUP(csv!$AJ90,範囲CSV,14,FALSE)="","",VLOOKUP(csv!$AJ90,範囲CSV,14,FALSE)))</f>
        <v/>
      </c>
      <c r="Q90" s="96" t="str">
        <f>IF($A90="","",IF(VLOOKUP(csv!$AJ90,範囲CSV,15,FALSE)="","",VLOOKUP(csv!$AJ90,範囲CSV,15,FALSE)))</f>
        <v/>
      </c>
      <c r="R90" s="96" t="str">
        <f>IF($A90="","",IF(VLOOKUP(csv!$AJ90,範囲CSV,16,FALSE)="","",VLOOKUP(csv!$AJ90,範囲CSV,16,FALSE)))</f>
        <v/>
      </c>
      <c r="S90" s="96" t="str">
        <f>IF($A90="","",IF(VLOOKUP(csv!$AJ90,範囲CSV,17,FALSE)="","",VLOOKUP(csv!$AJ90,範囲CSV,17,FALSE)))</f>
        <v/>
      </c>
      <c r="T90" s="96" t="str">
        <f>IF($A90="","",IF(VLOOKUP(csv!$AJ90,範囲CSV,18,FALSE)="","",VLOOKUP(csv!$AJ90,範囲CSV,18,FALSE)))</f>
        <v/>
      </c>
      <c r="U90" s="96" t="str">
        <f>IF($A90="","",IF(VLOOKUP(csv!$AJ90,範囲CSV,19,FALSE)="","",VLOOKUP(csv!$AJ90,範囲CSV,19,FALSE)))</f>
        <v/>
      </c>
      <c r="V90" s="96" t="str">
        <f>IF($A90="","",IF(VLOOKUP(csv!$AJ90,範囲CSV,20,FALSE)="","",VLOOKUP(csv!$AJ90,範囲CSV,20,FALSE)))</f>
        <v/>
      </c>
      <c r="W90" s="96" t="str">
        <f>IF($A90="","",IF(VLOOKUP(csv!$AJ90,範囲CSV,21,FALSE)="","",VLOOKUP(csv!$AJ90,範囲CSV,21,FALSE)))</f>
        <v/>
      </c>
      <c r="X90" s="96" t="str">
        <f>IF($A90="","",IF(VLOOKUP(csv!$AJ90,範囲CSV,22,FALSE)="","",VLOOKUP(csv!$AJ90,範囲CSV,22,FALSE)))</f>
        <v/>
      </c>
      <c r="Y90" s="96" t="str">
        <f>IF($A90="","",IF(VLOOKUP(csv!$AJ90,範囲CSV,23,FALSE)="","",VLOOKUP(csv!$AJ90,範囲CSV,23,FALSE)))</f>
        <v/>
      </c>
      <c r="Z90" s="96" t="str">
        <f>IF($A90="","",IF(VLOOKUP(csv!$AJ90,範囲CSV,24,FALSE)="","",VLOOKUP(csv!$AJ90,範囲CSV,24,FALSE)))</f>
        <v/>
      </c>
      <c r="AA90" s="96" t="str">
        <f>IF($A90="","",IF(VLOOKUP(csv!$AJ90,範囲CSV,25,FALSE)="","",VLOOKUP(csv!$AJ90,範囲CSV,25,FALSE)))</f>
        <v/>
      </c>
      <c r="AB90" s="96" t="str">
        <f>IF($A90="","",IF(VLOOKUP(csv!$AJ90,範囲CSV,26,FALSE)="","",VLOOKUP(csv!$AJ90,範囲CSV,26,FALSE)))</f>
        <v/>
      </c>
      <c r="AC90" s="96" t="str">
        <f>IF($A90="","",IF(VLOOKUP(csv!$AJ90,範囲CSV,27,FALSE)="","",VLOOKUP(csv!$AJ90,範囲CSV,27,FALSE)))</f>
        <v/>
      </c>
      <c r="AD90" s="96" t="str">
        <f>IF($A90="","",IF(VLOOKUP(csv!$AJ90,範囲CSV,28,FALSE)="","",VLOOKUP(csv!$AJ90,範囲CSV,28,FALSE)))</f>
        <v/>
      </c>
      <c r="AE90" s="96" t="str">
        <f>IF($A90="","",IF(VLOOKUP(csv!$AJ90,範囲CSV,29,FALSE)="","",VLOOKUP(csv!$AJ90,範囲CSV,29,FALSE)))</f>
        <v/>
      </c>
      <c r="AF90" s="96" t="str">
        <f>IF($A90="","",IF(VLOOKUP(csv!$AJ90,範囲CSV,30,FALSE)="","",VLOOKUP(csv!$AJ90,範囲CSV,30,FALSE)))</f>
        <v/>
      </c>
      <c r="AG90" s="96" t="str">
        <f>IF($A90="","",IF(VLOOKUP(csv!$AJ90,範囲CSV,31,FALSE)="","",VLOOKUP(csv!$AJ90,範囲CSV,31,FALSE)))</f>
        <v/>
      </c>
      <c r="AH90" s="96" t="str">
        <f>IF($A90="","",IF(VLOOKUP(csv!$AJ90,範囲CSV,32,FALSE)="","",VLOOKUP(csv!$AJ90,範囲CSV,32,FALSE)))</f>
        <v/>
      </c>
      <c r="AI90" s="96" t="str">
        <f>IF($A90="","",IF(VLOOKUP(csv!$AJ90,範囲CSV,33,FALSE)="","",VLOOKUP(csv!$AJ90,範囲CSV,33,FALSE)))</f>
        <v/>
      </c>
      <c r="AJ90" s="96" t="str">
        <f>IF($A90="","",IF(VLOOKUP(csv!$AJ90,範囲CSV,34,FALSE)="","",VLOOKUP(csv!$AJ90,範囲CSV,34,FALSE)))</f>
        <v/>
      </c>
      <c r="AK90" s="96"/>
    </row>
    <row r="91" spans="1:37">
      <c r="A91" s="96" t="str">
        <f>IF(csv!AJ91&lt;=csv!A$401,csv!AO91,"")</f>
        <v/>
      </c>
      <c r="B91" s="96" t="str">
        <f>IF($A91="","",IF(VLOOKUP(csv!A91,範囲CSV,2,FALSE)="","",VLOOKUP(csv!A91,範囲CSV,2,FALSE)))</f>
        <v/>
      </c>
      <c r="C91" s="96" t="str">
        <f>IF($A91="","",IF(VLOOKUP(csv!$AJ91,範囲CSV,3,FALSE)="","",VLOOKUP(csv!$AJ91,範囲CSV,3,FALSE)))</f>
        <v/>
      </c>
      <c r="D91" s="96" t="str">
        <f>IF($A91="","",IF(VLOOKUP(csv!$AJ91,範囲CSV,4,FALSE)="","",VLOOKUP(csv!$AJ91,範囲CSV,4,FALSE)))</f>
        <v/>
      </c>
      <c r="E91" s="96" t="str">
        <f>IF($A91="","",IF(VLOOKUP(csv!$AJ91,範囲CSV,5,FALSE)="","",IF(VLOOKUP(csv!$AJ91,範囲CSV,5,FALSE)&gt;10000,"",VLOOKUP(csv!$AJ91,範囲CSV,5,FALSE))))</f>
        <v/>
      </c>
      <c r="F91" s="96" t="str">
        <f>IF($A91="","",IF(VLOOKUP(csv!$AJ91,範囲CSV,6,FALSE)="","",VLOOKUP(csv!$AJ91,範囲CSV,6,FALSE)))</f>
        <v/>
      </c>
      <c r="G91" s="96" t="str">
        <f>IF(A91="","",IF(VLOOKUP(csv!$AJ91,範囲CSV,7,FALSE)="","",VLOOKUP(csv!$AJ91,範囲CSV,7,FALSE)))</f>
        <v/>
      </c>
      <c r="H91" s="96" t="str">
        <f>IF($A91="","",IF(VLOOKUP(csv!$AJ91,範囲CSV,8,FALSE)="","",VLOOKUP(csv!$AJ91,範囲CSV,8,FALSE)))</f>
        <v/>
      </c>
      <c r="I91" s="96"/>
      <c r="J91" s="96"/>
      <c r="K91" s="96" t="str">
        <f>IF(A91="","",IF(VLOOKUP(csv!$AJ91,範囲CSV,9,FALSE)="","",VLOOKUP(csv!$AJ91,範囲CSV,9,FALSE)))</f>
        <v/>
      </c>
      <c r="L91" s="96" t="str">
        <f>IF($A91="","",IF(VLOOKUP(csv!$AJ91,範囲CSV,10,FALSE)="","",VLOOKUP(csv!$AJ91,範囲CSV,10,FALSE)))</f>
        <v/>
      </c>
      <c r="M91" s="96" t="str">
        <f t="shared" si="2"/>
        <v/>
      </c>
      <c r="N91" s="96" t="str">
        <f t="shared" si="3"/>
        <v/>
      </c>
      <c r="O91" s="96" t="str">
        <f>IF($A91="","",IF(VLOOKUP(csv!$AJ91,範囲CSV,13,FALSE)="","",VLOOKUP(csv!$AJ91,範囲CSV,13,FALSE)))</f>
        <v/>
      </c>
      <c r="P91" s="96" t="str">
        <f>IF($A91="","",IF(VLOOKUP(csv!$AJ91,範囲CSV,14,FALSE)="","",VLOOKUP(csv!$AJ91,範囲CSV,14,FALSE)))</f>
        <v/>
      </c>
      <c r="Q91" s="96" t="str">
        <f>IF($A91="","",IF(VLOOKUP(csv!$AJ91,範囲CSV,15,FALSE)="","",VLOOKUP(csv!$AJ91,範囲CSV,15,FALSE)))</f>
        <v/>
      </c>
      <c r="R91" s="96" t="str">
        <f>IF($A91="","",IF(VLOOKUP(csv!$AJ91,範囲CSV,16,FALSE)="","",VLOOKUP(csv!$AJ91,範囲CSV,16,FALSE)))</f>
        <v/>
      </c>
      <c r="S91" s="96" t="str">
        <f>IF($A91="","",IF(VLOOKUP(csv!$AJ91,範囲CSV,17,FALSE)="","",VLOOKUP(csv!$AJ91,範囲CSV,17,FALSE)))</f>
        <v/>
      </c>
      <c r="T91" s="96" t="str">
        <f>IF($A91="","",IF(VLOOKUP(csv!$AJ91,範囲CSV,18,FALSE)="","",VLOOKUP(csv!$AJ91,範囲CSV,18,FALSE)))</f>
        <v/>
      </c>
      <c r="U91" s="96" t="str">
        <f>IF($A91="","",IF(VLOOKUP(csv!$AJ91,範囲CSV,19,FALSE)="","",VLOOKUP(csv!$AJ91,範囲CSV,19,FALSE)))</f>
        <v/>
      </c>
      <c r="V91" s="96" t="str">
        <f>IF($A91="","",IF(VLOOKUP(csv!$AJ91,範囲CSV,20,FALSE)="","",VLOOKUP(csv!$AJ91,範囲CSV,20,FALSE)))</f>
        <v/>
      </c>
      <c r="W91" s="96" t="str">
        <f>IF($A91="","",IF(VLOOKUP(csv!$AJ91,範囲CSV,21,FALSE)="","",VLOOKUP(csv!$AJ91,範囲CSV,21,FALSE)))</f>
        <v/>
      </c>
      <c r="X91" s="96" t="str">
        <f>IF($A91="","",IF(VLOOKUP(csv!$AJ91,範囲CSV,22,FALSE)="","",VLOOKUP(csv!$AJ91,範囲CSV,22,FALSE)))</f>
        <v/>
      </c>
      <c r="Y91" s="96" t="str">
        <f>IF($A91="","",IF(VLOOKUP(csv!$AJ91,範囲CSV,23,FALSE)="","",VLOOKUP(csv!$AJ91,範囲CSV,23,FALSE)))</f>
        <v/>
      </c>
      <c r="Z91" s="96" t="str">
        <f>IF($A91="","",IF(VLOOKUP(csv!$AJ91,範囲CSV,24,FALSE)="","",VLOOKUP(csv!$AJ91,範囲CSV,24,FALSE)))</f>
        <v/>
      </c>
      <c r="AA91" s="96" t="str">
        <f>IF($A91="","",IF(VLOOKUP(csv!$AJ91,範囲CSV,25,FALSE)="","",VLOOKUP(csv!$AJ91,範囲CSV,25,FALSE)))</f>
        <v/>
      </c>
      <c r="AB91" s="96" t="str">
        <f>IF($A91="","",IF(VLOOKUP(csv!$AJ91,範囲CSV,26,FALSE)="","",VLOOKUP(csv!$AJ91,範囲CSV,26,FALSE)))</f>
        <v/>
      </c>
      <c r="AC91" s="96" t="str">
        <f>IF($A91="","",IF(VLOOKUP(csv!$AJ91,範囲CSV,27,FALSE)="","",VLOOKUP(csv!$AJ91,範囲CSV,27,FALSE)))</f>
        <v/>
      </c>
      <c r="AD91" s="96" t="str">
        <f>IF($A91="","",IF(VLOOKUP(csv!$AJ91,範囲CSV,28,FALSE)="","",VLOOKUP(csv!$AJ91,範囲CSV,28,FALSE)))</f>
        <v/>
      </c>
      <c r="AE91" s="96" t="str">
        <f>IF($A91="","",IF(VLOOKUP(csv!$AJ91,範囲CSV,29,FALSE)="","",VLOOKUP(csv!$AJ91,範囲CSV,29,FALSE)))</f>
        <v/>
      </c>
      <c r="AF91" s="96" t="str">
        <f>IF($A91="","",IF(VLOOKUP(csv!$AJ91,範囲CSV,30,FALSE)="","",VLOOKUP(csv!$AJ91,範囲CSV,30,FALSE)))</f>
        <v/>
      </c>
      <c r="AG91" s="96" t="str">
        <f>IF($A91="","",IF(VLOOKUP(csv!$AJ91,範囲CSV,31,FALSE)="","",VLOOKUP(csv!$AJ91,範囲CSV,31,FALSE)))</f>
        <v/>
      </c>
      <c r="AH91" s="96" t="str">
        <f>IF($A91="","",IF(VLOOKUP(csv!$AJ91,範囲CSV,32,FALSE)="","",VLOOKUP(csv!$AJ91,範囲CSV,32,FALSE)))</f>
        <v/>
      </c>
      <c r="AI91" s="96" t="str">
        <f>IF($A91="","",IF(VLOOKUP(csv!$AJ91,範囲CSV,33,FALSE)="","",VLOOKUP(csv!$AJ91,範囲CSV,33,FALSE)))</f>
        <v/>
      </c>
      <c r="AJ91" s="96" t="str">
        <f>IF($A91="","",IF(VLOOKUP(csv!$AJ91,範囲CSV,34,FALSE)="","",VLOOKUP(csv!$AJ91,範囲CSV,34,FALSE)))</f>
        <v/>
      </c>
      <c r="AK91" s="96"/>
    </row>
    <row r="92" spans="1:37">
      <c r="A92" s="96" t="str">
        <f>IF(csv!AJ92&lt;=csv!A$401,csv!AO92,"")</f>
        <v/>
      </c>
      <c r="B92" s="96" t="str">
        <f>IF($A92="","",IF(VLOOKUP(csv!A92,範囲CSV,2,FALSE)="","",VLOOKUP(csv!A92,範囲CSV,2,FALSE)))</f>
        <v/>
      </c>
      <c r="C92" s="96" t="str">
        <f>IF($A92="","",IF(VLOOKUP(csv!$AJ92,範囲CSV,3,FALSE)="","",VLOOKUP(csv!$AJ92,範囲CSV,3,FALSE)))</f>
        <v/>
      </c>
      <c r="D92" s="96" t="str">
        <f>IF($A92="","",IF(VLOOKUP(csv!$AJ92,範囲CSV,4,FALSE)="","",VLOOKUP(csv!$AJ92,範囲CSV,4,FALSE)))</f>
        <v/>
      </c>
      <c r="E92" s="96" t="str">
        <f>IF($A92="","",IF(VLOOKUP(csv!$AJ92,範囲CSV,5,FALSE)="","",IF(VLOOKUP(csv!$AJ92,範囲CSV,5,FALSE)&gt;10000,"",VLOOKUP(csv!$AJ92,範囲CSV,5,FALSE))))</f>
        <v/>
      </c>
      <c r="F92" s="96" t="str">
        <f>IF($A92="","",IF(VLOOKUP(csv!$AJ92,範囲CSV,6,FALSE)="","",VLOOKUP(csv!$AJ92,範囲CSV,6,FALSE)))</f>
        <v/>
      </c>
      <c r="G92" s="96" t="str">
        <f>IF(A92="","",IF(VLOOKUP(csv!$AJ92,範囲CSV,7,FALSE)="","",VLOOKUP(csv!$AJ92,範囲CSV,7,FALSE)))</f>
        <v/>
      </c>
      <c r="H92" s="96" t="str">
        <f>IF($A92="","",IF(VLOOKUP(csv!$AJ92,範囲CSV,8,FALSE)="","",VLOOKUP(csv!$AJ92,範囲CSV,8,FALSE)))</f>
        <v/>
      </c>
      <c r="I92" s="96"/>
      <c r="J92" s="96"/>
      <c r="K92" s="96" t="str">
        <f>IF(A92="","",IF(VLOOKUP(csv!$AJ92,範囲CSV,9,FALSE)="","",VLOOKUP(csv!$AJ92,範囲CSV,9,FALSE)))</f>
        <v/>
      </c>
      <c r="L92" s="96" t="str">
        <f>IF($A92="","",IF(VLOOKUP(csv!$AJ92,範囲CSV,10,FALSE)="","",VLOOKUP(csv!$AJ92,範囲CSV,10,FALSE)))</f>
        <v/>
      </c>
      <c r="M92" s="96" t="str">
        <f t="shared" si="2"/>
        <v/>
      </c>
      <c r="N92" s="96" t="str">
        <f t="shared" si="3"/>
        <v/>
      </c>
      <c r="O92" s="96" t="str">
        <f>IF($A92="","",IF(VLOOKUP(csv!$AJ92,範囲CSV,13,FALSE)="","",VLOOKUP(csv!$AJ92,範囲CSV,13,FALSE)))</f>
        <v/>
      </c>
      <c r="P92" s="96" t="str">
        <f>IF($A92="","",IF(VLOOKUP(csv!$AJ92,範囲CSV,14,FALSE)="","",VLOOKUP(csv!$AJ92,範囲CSV,14,FALSE)))</f>
        <v/>
      </c>
      <c r="Q92" s="96" t="str">
        <f>IF($A92="","",IF(VLOOKUP(csv!$AJ92,範囲CSV,15,FALSE)="","",VLOOKUP(csv!$AJ92,範囲CSV,15,FALSE)))</f>
        <v/>
      </c>
      <c r="R92" s="96" t="str">
        <f>IF($A92="","",IF(VLOOKUP(csv!$AJ92,範囲CSV,16,FALSE)="","",VLOOKUP(csv!$AJ92,範囲CSV,16,FALSE)))</f>
        <v/>
      </c>
      <c r="S92" s="96" t="str">
        <f>IF($A92="","",IF(VLOOKUP(csv!$AJ92,範囲CSV,17,FALSE)="","",VLOOKUP(csv!$AJ92,範囲CSV,17,FALSE)))</f>
        <v/>
      </c>
      <c r="T92" s="96" t="str">
        <f>IF($A92="","",IF(VLOOKUP(csv!$AJ92,範囲CSV,18,FALSE)="","",VLOOKUP(csv!$AJ92,範囲CSV,18,FALSE)))</f>
        <v/>
      </c>
      <c r="U92" s="96" t="str">
        <f>IF($A92="","",IF(VLOOKUP(csv!$AJ92,範囲CSV,19,FALSE)="","",VLOOKUP(csv!$AJ92,範囲CSV,19,FALSE)))</f>
        <v/>
      </c>
      <c r="V92" s="96" t="str">
        <f>IF($A92="","",IF(VLOOKUP(csv!$AJ92,範囲CSV,20,FALSE)="","",VLOOKUP(csv!$AJ92,範囲CSV,20,FALSE)))</f>
        <v/>
      </c>
      <c r="W92" s="96" t="str">
        <f>IF($A92="","",IF(VLOOKUP(csv!$AJ92,範囲CSV,21,FALSE)="","",VLOOKUP(csv!$AJ92,範囲CSV,21,FALSE)))</f>
        <v/>
      </c>
      <c r="X92" s="96" t="str">
        <f>IF($A92="","",IF(VLOOKUP(csv!$AJ92,範囲CSV,22,FALSE)="","",VLOOKUP(csv!$AJ92,範囲CSV,22,FALSE)))</f>
        <v/>
      </c>
      <c r="Y92" s="96" t="str">
        <f>IF($A92="","",IF(VLOOKUP(csv!$AJ92,範囲CSV,23,FALSE)="","",VLOOKUP(csv!$AJ92,範囲CSV,23,FALSE)))</f>
        <v/>
      </c>
      <c r="Z92" s="96" t="str">
        <f>IF($A92="","",IF(VLOOKUP(csv!$AJ92,範囲CSV,24,FALSE)="","",VLOOKUP(csv!$AJ92,範囲CSV,24,FALSE)))</f>
        <v/>
      </c>
      <c r="AA92" s="96" t="str">
        <f>IF($A92="","",IF(VLOOKUP(csv!$AJ92,範囲CSV,25,FALSE)="","",VLOOKUP(csv!$AJ92,範囲CSV,25,FALSE)))</f>
        <v/>
      </c>
      <c r="AB92" s="96" t="str">
        <f>IF($A92="","",IF(VLOOKUP(csv!$AJ92,範囲CSV,26,FALSE)="","",VLOOKUP(csv!$AJ92,範囲CSV,26,FALSE)))</f>
        <v/>
      </c>
      <c r="AC92" s="96" t="str">
        <f>IF($A92="","",IF(VLOOKUP(csv!$AJ92,範囲CSV,27,FALSE)="","",VLOOKUP(csv!$AJ92,範囲CSV,27,FALSE)))</f>
        <v/>
      </c>
      <c r="AD92" s="96" t="str">
        <f>IF($A92="","",IF(VLOOKUP(csv!$AJ92,範囲CSV,28,FALSE)="","",VLOOKUP(csv!$AJ92,範囲CSV,28,FALSE)))</f>
        <v/>
      </c>
      <c r="AE92" s="96" t="str">
        <f>IF($A92="","",IF(VLOOKUP(csv!$AJ92,範囲CSV,29,FALSE)="","",VLOOKUP(csv!$AJ92,範囲CSV,29,FALSE)))</f>
        <v/>
      </c>
      <c r="AF92" s="96" t="str">
        <f>IF($A92="","",IF(VLOOKUP(csv!$AJ92,範囲CSV,30,FALSE)="","",VLOOKUP(csv!$AJ92,範囲CSV,30,FALSE)))</f>
        <v/>
      </c>
      <c r="AG92" s="96" t="str">
        <f>IF($A92="","",IF(VLOOKUP(csv!$AJ92,範囲CSV,31,FALSE)="","",VLOOKUP(csv!$AJ92,範囲CSV,31,FALSE)))</f>
        <v/>
      </c>
      <c r="AH92" s="96" t="str">
        <f>IF($A92="","",IF(VLOOKUP(csv!$AJ92,範囲CSV,32,FALSE)="","",VLOOKUP(csv!$AJ92,範囲CSV,32,FALSE)))</f>
        <v/>
      </c>
      <c r="AI92" s="96" t="str">
        <f>IF($A92="","",IF(VLOOKUP(csv!$AJ92,範囲CSV,33,FALSE)="","",VLOOKUP(csv!$AJ92,範囲CSV,33,FALSE)))</f>
        <v/>
      </c>
      <c r="AJ92" s="96" t="str">
        <f>IF($A92="","",IF(VLOOKUP(csv!$AJ92,範囲CSV,34,FALSE)="","",VLOOKUP(csv!$AJ92,範囲CSV,34,FALSE)))</f>
        <v/>
      </c>
      <c r="AK92" s="96"/>
    </row>
    <row r="93" spans="1:37">
      <c r="A93" s="96" t="str">
        <f>IF(csv!AJ93&lt;=csv!A$401,csv!AO93,"")</f>
        <v/>
      </c>
      <c r="B93" s="96" t="str">
        <f>IF($A93="","",IF(VLOOKUP(csv!A93,範囲CSV,2,FALSE)="","",VLOOKUP(csv!A93,範囲CSV,2,FALSE)))</f>
        <v/>
      </c>
      <c r="C93" s="96" t="str">
        <f>IF($A93="","",IF(VLOOKUP(csv!$AJ93,範囲CSV,3,FALSE)="","",VLOOKUP(csv!$AJ93,範囲CSV,3,FALSE)))</f>
        <v/>
      </c>
      <c r="D93" s="96" t="str">
        <f>IF($A93="","",IF(VLOOKUP(csv!$AJ93,範囲CSV,4,FALSE)="","",VLOOKUP(csv!$AJ93,範囲CSV,4,FALSE)))</f>
        <v/>
      </c>
      <c r="E93" s="96" t="str">
        <f>IF($A93="","",IF(VLOOKUP(csv!$AJ93,範囲CSV,5,FALSE)="","",IF(VLOOKUP(csv!$AJ93,範囲CSV,5,FALSE)&gt;10000,"",VLOOKUP(csv!$AJ93,範囲CSV,5,FALSE))))</f>
        <v/>
      </c>
      <c r="F93" s="96" t="str">
        <f>IF($A93="","",IF(VLOOKUP(csv!$AJ93,範囲CSV,6,FALSE)="","",VLOOKUP(csv!$AJ93,範囲CSV,6,FALSE)))</f>
        <v/>
      </c>
      <c r="G93" s="96" t="str">
        <f>IF(A93="","",IF(VLOOKUP(csv!$AJ93,範囲CSV,7,FALSE)="","",VLOOKUP(csv!$AJ93,範囲CSV,7,FALSE)))</f>
        <v/>
      </c>
      <c r="H93" s="96" t="str">
        <f>IF($A93="","",IF(VLOOKUP(csv!$AJ93,範囲CSV,8,FALSE)="","",VLOOKUP(csv!$AJ93,範囲CSV,8,FALSE)))</f>
        <v/>
      </c>
      <c r="I93" s="96"/>
      <c r="J93" s="96"/>
      <c r="K93" s="96" t="str">
        <f>IF(A93="","",IF(VLOOKUP(csv!$AJ93,範囲CSV,9,FALSE)="","",VLOOKUP(csv!$AJ93,範囲CSV,9,FALSE)))</f>
        <v/>
      </c>
      <c r="L93" s="96" t="str">
        <f>IF($A93="","",IF(VLOOKUP(csv!$AJ93,範囲CSV,10,FALSE)="","",VLOOKUP(csv!$AJ93,範囲CSV,10,FALSE)))</f>
        <v/>
      </c>
      <c r="M93" s="96" t="str">
        <f t="shared" si="2"/>
        <v/>
      </c>
      <c r="N93" s="96" t="str">
        <f t="shared" si="3"/>
        <v/>
      </c>
      <c r="O93" s="96" t="str">
        <f>IF($A93="","",IF(VLOOKUP(csv!$AJ93,範囲CSV,13,FALSE)="","",VLOOKUP(csv!$AJ93,範囲CSV,13,FALSE)))</f>
        <v/>
      </c>
      <c r="P93" s="96" t="str">
        <f>IF($A93="","",IF(VLOOKUP(csv!$AJ93,範囲CSV,14,FALSE)="","",VLOOKUP(csv!$AJ93,範囲CSV,14,FALSE)))</f>
        <v/>
      </c>
      <c r="Q93" s="96" t="str">
        <f>IF($A93="","",IF(VLOOKUP(csv!$AJ93,範囲CSV,15,FALSE)="","",VLOOKUP(csv!$AJ93,範囲CSV,15,FALSE)))</f>
        <v/>
      </c>
      <c r="R93" s="96" t="str">
        <f>IF($A93="","",IF(VLOOKUP(csv!$AJ93,範囲CSV,16,FALSE)="","",VLOOKUP(csv!$AJ93,範囲CSV,16,FALSE)))</f>
        <v/>
      </c>
      <c r="S93" s="96" t="str">
        <f>IF($A93="","",IF(VLOOKUP(csv!$AJ93,範囲CSV,17,FALSE)="","",VLOOKUP(csv!$AJ93,範囲CSV,17,FALSE)))</f>
        <v/>
      </c>
      <c r="T93" s="96" t="str">
        <f>IF($A93="","",IF(VLOOKUP(csv!$AJ93,範囲CSV,18,FALSE)="","",VLOOKUP(csv!$AJ93,範囲CSV,18,FALSE)))</f>
        <v/>
      </c>
      <c r="U93" s="96" t="str">
        <f>IF($A93="","",IF(VLOOKUP(csv!$AJ93,範囲CSV,19,FALSE)="","",VLOOKUP(csv!$AJ93,範囲CSV,19,FALSE)))</f>
        <v/>
      </c>
      <c r="V93" s="96" t="str">
        <f>IF($A93="","",IF(VLOOKUP(csv!$AJ93,範囲CSV,20,FALSE)="","",VLOOKUP(csv!$AJ93,範囲CSV,20,FALSE)))</f>
        <v/>
      </c>
      <c r="W93" s="96" t="str">
        <f>IF($A93="","",IF(VLOOKUP(csv!$AJ93,範囲CSV,21,FALSE)="","",VLOOKUP(csv!$AJ93,範囲CSV,21,FALSE)))</f>
        <v/>
      </c>
      <c r="X93" s="96" t="str">
        <f>IF($A93="","",IF(VLOOKUP(csv!$AJ93,範囲CSV,22,FALSE)="","",VLOOKUP(csv!$AJ93,範囲CSV,22,FALSE)))</f>
        <v/>
      </c>
      <c r="Y93" s="96" t="str">
        <f>IF($A93="","",IF(VLOOKUP(csv!$AJ93,範囲CSV,23,FALSE)="","",VLOOKUP(csv!$AJ93,範囲CSV,23,FALSE)))</f>
        <v/>
      </c>
      <c r="Z93" s="96" t="str">
        <f>IF($A93="","",IF(VLOOKUP(csv!$AJ93,範囲CSV,24,FALSE)="","",VLOOKUP(csv!$AJ93,範囲CSV,24,FALSE)))</f>
        <v/>
      </c>
      <c r="AA93" s="96" t="str">
        <f>IF($A93="","",IF(VLOOKUP(csv!$AJ93,範囲CSV,25,FALSE)="","",VLOOKUP(csv!$AJ93,範囲CSV,25,FALSE)))</f>
        <v/>
      </c>
      <c r="AB93" s="96" t="str">
        <f>IF($A93="","",IF(VLOOKUP(csv!$AJ93,範囲CSV,26,FALSE)="","",VLOOKUP(csv!$AJ93,範囲CSV,26,FALSE)))</f>
        <v/>
      </c>
      <c r="AC93" s="96" t="str">
        <f>IF($A93="","",IF(VLOOKUP(csv!$AJ93,範囲CSV,27,FALSE)="","",VLOOKUP(csv!$AJ93,範囲CSV,27,FALSE)))</f>
        <v/>
      </c>
      <c r="AD93" s="96" t="str">
        <f>IF($A93="","",IF(VLOOKUP(csv!$AJ93,範囲CSV,28,FALSE)="","",VLOOKUP(csv!$AJ93,範囲CSV,28,FALSE)))</f>
        <v/>
      </c>
      <c r="AE93" s="96" t="str">
        <f>IF($A93="","",IF(VLOOKUP(csv!$AJ93,範囲CSV,29,FALSE)="","",VLOOKUP(csv!$AJ93,範囲CSV,29,FALSE)))</f>
        <v/>
      </c>
      <c r="AF93" s="96" t="str">
        <f>IF($A93="","",IF(VLOOKUP(csv!$AJ93,範囲CSV,30,FALSE)="","",VLOOKUP(csv!$AJ93,範囲CSV,30,FALSE)))</f>
        <v/>
      </c>
      <c r="AG93" s="96" t="str">
        <f>IF($A93="","",IF(VLOOKUP(csv!$AJ93,範囲CSV,31,FALSE)="","",VLOOKUP(csv!$AJ93,範囲CSV,31,FALSE)))</f>
        <v/>
      </c>
      <c r="AH93" s="96" t="str">
        <f>IF($A93="","",IF(VLOOKUP(csv!$AJ93,範囲CSV,32,FALSE)="","",VLOOKUP(csv!$AJ93,範囲CSV,32,FALSE)))</f>
        <v/>
      </c>
      <c r="AI93" s="96" t="str">
        <f>IF($A93="","",IF(VLOOKUP(csv!$AJ93,範囲CSV,33,FALSE)="","",VLOOKUP(csv!$AJ93,範囲CSV,33,FALSE)))</f>
        <v/>
      </c>
      <c r="AJ93" s="96" t="str">
        <f>IF($A93="","",IF(VLOOKUP(csv!$AJ93,範囲CSV,34,FALSE)="","",VLOOKUP(csv!$AJ93,範囲CSV,34,FALSE)))</f>
        <v/>
      </c>
      <c r="AK93" s="96"/>
    </row>
    <row r="94" spans="1:37">
      <c r="A94" s="96" t="str">
        <f>IF(csv!AJ94&lt;=csv!A$401,csv!AO94,"")</f>
        <v/>
      </c>
      <c r="B94" s="96" t="str">
        <f>IF($A94="","",IF(VLOOKUP(csv!A94,範囲CSV,2,FALSE)="","",VLOOKUP(csv!A94,範囲CSV,2,FALSE)))</f>
        <v/>
      </c>
      <c r="C94" s="96" t="str">
        <f>IF($A94="","",IF(VLOOKUP(csv!$AJ94,範囲CSV,3,FALSE)="","",VLOOKUP(csv!$AJ94,範囲CSV,3,FALSE)))</f>
        <v/>
      </c>
      <c r="D94" s="96" t="str">
        <f>IF($A94="","",IF(VLOOKUP(csv!$AJ94,範囲CSV,4,FALSE)="","",VLOOKUP(csv!$AJ94,範囲CSV,4,FALSE)))</f>
        <v/>
      </c>
      <c r="E94" s="96" t="str">
        <f>IF($A94="","",IF(VLOOKUP(csv!$AJ94,範囲CSV,5,FALSE)="","",IF(VLOOKUP(csv!$AJ94,範囲CSV,5,FALSE)&gt;10000,"",VLOOKUP(csv!$AJ94,範囲CSV,5,FALSE))))</f>
        <v/>
      </c>
      <c r="F94" s="96" t="str">
        <f>IF($A94="","",IF(VLOOKUP(csv!$AJ94,範囲CSV,6,FALSE)="","",VLOOKUP(csv!$AJ94,範囲CSV,6,FALSE)))</f>
        <v/>
      </c>
      <c r="G94" s="96" t="str">
        <f>IF(A94="","",IF(VLOOKUP(csv!$AJ94,範囲CSV,7,FALSE)="","",VLOOKUP(csv!$AJ94,範囲CSV,7,FALSE)))</f>
        <v/>
      </c>
      <c r="H94" s="96" t="str">
        <f>IF($A94="","",IF(VLOOKUP(csv!$AJ94,範囲CSV,8,FALSE)="","",VLOOKUP(csv!$AJ94,範囲CSV,8,FALSE)))</f>
        <v/>
      </c>
      <c r="I94" s="96"/>
      <c r="J94" s="96"/>
      <c r="K94" s="96" t="str">
        <f>IF(A94="","",IF(VLOOKUP(csv!$AJ94,範囲CSV,9,FALSE)="","",VLOOKUP(csv!$AJ94,範囲CSV,9,FALSE)))</f>
        <v/>
      </c>
      <c r="L94" s="96" t="str">
        <f>IF($A94="","",IF(VLOOKUP(csv!$AJ94,範囲CSV,10,FALSE)="","",VLOOKUP(csv!$AJ94,範囲CSV,10,FALSE)))</f>
        <v/>
      </c>
      <c r="M94" s="96" t="str">
        <f t="shared" si="2"/>
        <v/>
      </c>
      <c r="N94" s="96" t="str">
        <f t="shared" si="3"/>
        <v/>
      </c>
      <c r="O94" s="96" t="str">
        <f>IF($A94="","",IF(VLOOKUP(csv!$AJ94,範囲CSV,13,FALSE)="","",VLOOKUP(csv!$AJ94,範囲CSV,13,FALSE)))</f>
        <v/>
      </c>
      <c r="P94" s="96" t="str">
        <f>IF($A94="","",IF(VLOOKUP(csv!$AJ94,範囲CSV,14,FALSE)="","",VLOOKUP(csv!$AJ94,範囲CSV,14,FALSE)))</f>
        <v/>
      </c>
      <c r="Q94" s="96" t="str">
        <f>IF($A94="","",IF(VLOOKUP(csv!$AJ94,範囲CSV,15,FALSE)="","",VLOOKUP(csv!$AJ94,範囲CSV,15,FALSE)))</f>
        <v/>
      </c>
      <c r="R94" s="96" t="str">
        <f>IF($A94="","",IF(VLOOKUP(csv!$AJ94,範囲CSV,16,FALSE)="","",VLOOKUP(csv!$AJ94,範囲CSV,16,FALSE)))</f>
        <v/>
      </c>
      <c r="S94" s="96" t="str">
        <f>IF($A94="","",IF(VLOOKUP(csv!$AJ94,範囲CSV,17,FALSE)="","",VLOOKUP(csv!$AJ94,範囲CSV,17,FALSE)))</f>
        <v/>
      </c>
      <c r="T94" s="96" t="str">
        <f>IF($A94="","",IF(VLOOKUP(csv!$AJ94,範囲CSV,18,FALSE)="","",VLOOKUP(csv!$AJ94,範囲CSV,18,FALSE)))</f>
        <v/>
      </c>
      <c r="U94" s="96" t="str">
        <f>IF($A94="","",IF(VLOOKUP(csv!$AJ94,範囲CSV,19,FALSE)="","",VLOOKUP(csv!$AJ94,範囲CSV,19,FALSE)))</f>
        <v/>
      </c>
      <c r="V94" s="96" t="str">
        <f>IF($A94="","",IF(VLOOKUP(csv!$AJ94,範囲CSV,20,FALSE)="","",VLOOKUP(csv!$AJ94,範囲CSV,20,FALSE)))</f>
        <v/>
      </c>
      <c r="W94" s="96" t="str">
        <f>IF($A94="","",IF(VLOOKUP(csv!$AJ94,範囲CSV,21,FALSE)="","",VLOOKUP(csv!$AJ94,範囲CSV,21,FALSE)))</f>
        <v/>
      </c>
      <c r="X94" s="96" t="str">
        <f>IF($A94="","",IF(VLOOKUP(csv!$AJ94,範囲CSV,22,FALSE)="","",VLOOKUP(csv!$AJ94,範囲CSV,22,FALSE)))</f>
        <v/>
      </c>
      <c r="Y94" s="96" t="str">
        <f>IF($A94="","",IF(VLOOKUP(csv!$AJ94,範囲CSV,23,FALSE)="","",VLOOKUP(csv!$AJ94,範囲CSV,23,FALSE)))</f>
        <v/>
      </c>
      <c r="Z94" s="96" t="str">
        <f>IF($A94="","",IF(VLOOKUP(csv!$AJ94,範囲CSV,24,FALSE)="","",VLOOKUP(csv!$AJ94,範囲CSV,24,FALSE)))</f>
        <v/>
      </c>
      <c r="AA94" s="96" t="str">
        <f>IF($A94="","",IF(VLOOKUP(csv!$AJ94,範囲CSV,25,FALSE)="","",VLOOKUP(csv!$AJ94,範囲CSV,25,FALSE)))</f>
        <v/>
      </c>
      <c r="AB94" s="96" t="str">
        <f>IF($A94="","",IF(VLOOKUP(csv!$AJ94,範囲CSV,26,FALSE)="","",VLOOKUP(csv!$AJ94,範囲CSV,26,FALSE)))</f>
        <v/>
      </c>
      <c r="AC94" s="96" t="str">
        <f>IF($A94="","",IF(VLOOKUP(csv!$AJ94,範囲CSV,27,FALSE)="","",VLOOKUP(csv!$AJ94,範囲CSV,27,FALSE)))</f>
        <v/>
      </c>
      <c r="AD94" s="96" t="str">
        <f>IF($A94="","",IF(VLOOKUP(csv!$AJ94,範囲CSV,28,FALSE)="","",VLOOKUP(csv!$AJ94,範囲CSV,28,FALSE)))</f>
        <v/>
      </c>
      <c r="AE94" s="96" t="str">
        <f>IF($A94="","",IF(VLOOKUP(csv!$AJ94,範囲CSV,29,FALSE)="","",VLOOKUP(csv!$AJ94,範囲CSV,29,FALSE)))</f>
        <v/>
      </c>
      <c r="AF94" s="96" t="str">
        <f>IF($A94="","",IF(VLOOKUP(csv!$AJ94,範囲CSV,30,FALSE)="","",VLOOKUP(csv!$AJ94,範囲CSV,30,FALSE)))</f>
        <v/>
      </c>
      <c r="AG94" s="96" t="str">
        <f>IF($A94="","",IF(VLOOKUP(csv!$AJ94,範囲CSV,31,FALSE)="","",VLOOKUP(csv!$AJ94,範囲CSV,31,FALSE)))</f>
        <v/>
      </c>
      <c r="AH94" s="96" t="str">
        <f>IF($A94="","",IF(VLOOKUP(csv!$AJ94,範囲CSV,32,FALSE)="","",VLOOKUP(csv!$AJ94,範囲CSV,32,FALSE)))</f>
        <v/>
      </c>
      <c r="AI94" s="96" t="str">
        <f>IF($A94="","",IF(VLOOKUP(csv!$AJ94,範囲CSV,33,FALSE)="","",VLOOKUP(csv!$AJ94,範囲CSV,33,FALSE)))</f>
        <v/>
      </c>
      <c r="AJ94" s="96" t="str">
        <f>IF($A94="","",IF(VLOOKUP(csv!$AJ94,範囲CSV,34,FALSE)="","",VLOOKUP(csv!$AJ94,範囲CSV,34,FALSE)))</f>
        <v/>
      </c>
      <c r="AK94" s="96"/>
    </row>
    <row r="95" spans="1:37">
      <c r="A95" s="96" t="str">
        <f>IF(csv!AJ95&lt;=csv!A$401,csv!AO95,"")</f>
        <v/>
      </c>
      <c r="B95" s="96" t="str">
        <f>IF($A95="","",IF(VLOOKUP(csv!A95,範囲CSV,2,FALSE)="","",VLOOKUP(csv!A95,範囲CSV,2,FALSE)))</f>
        <v/>
      </c>
      <c r="C95" s="96" t="str">
        <f>IF($A95="","",IF(VLOOKUP(csv!$AJ95,範囲CSV,3,FALSE)="","",VLOOKUP(csv!$AJ95,範囲CSV,3,FALSE)))</f>
        <v/>
      </c>
      <c r="D95" s="96" t="str">
        <f>IF($A95="","",IF(VLOOKUP(csv!$AJ95,範囲CSV,4,FALSE)="","",VLOOKUP(csv!$AJ95,範囲CSV,4,FALSE)))</f>
        <v/>
      </c>
      <c r="E95" s="96" t="str">
        <f>IF($A95="","",IF(VLOOKUP(csv!$AJ95,範囲CSV,5,FALSE)="","",IF(VLOOKUP(csv!$AJ95,範囲CSV,5,FALSE)&gt;10000,"",VLOOKUP(csv!$AJ95,範囲CSV,5,FALSE))))</f>
        <v/>
      </c>
      <c r="F95" s="96" t="str">
        <f>IF($A95="","",IF(VLOOKUP(csv!$AJ95,範囲CSV,6,FALSE)="","",VLOOKUP(csv!$AJ95,範囲CSV,6,FALSE)))</f>
        <v/>
      </c>
      <c r="G95" s="96" t="str">
        <f>IF(A95="","",IF(VLOOKUP(csv!$AJ95,範囲CSV,7,FALSE)="","",VLOOKUP(csv!$AJ95,範囲CSV,7,FALSE)))</f>
        <v/>
      </c>
      <c r="H95" s="96" t="str">
        <f>IF($A95="","",IF(VLOOKUP(csv!$AJ95,範囲CSV,8,FALSE)="","",VLOOKUP(csv!$AJ95,範囲CSV,8,FALSE)))</f>
        <v/>
      </c>
      <c r="I95" s="96"/>
      <c r="J95" s="96"/>
      <c r="K95" s="96" t="str">
        <f>IF(A95="","",IF(VLOOKUP(csv!$AJ95,範囲CSV,9,FALSE)="","",VLOOKUP(csv!$AJ95,範囲CSV,9,FALSE)))</f>
        <v/>
      </c>
      <c r="L95" s="96" t="str">
        <f>IF($A95="","",IF(VLOOKUP(csv!$AJ95,範囲CSV,10,FALSE)="","",VLOOKUP(csv!$AJ95,範囲CSV,10,FALSE)))</f>
        <v/>
      </c>
      <c r="M95" s="96" t="str">
        <f t="shared" si="2"/>
        <v/>
      </c>
      <c r="N95" s="96" t="str">
        <f t="shared" si="3"/>
        <v/>
      </c>
      <c r="O95" s="96" t="str">
        <f>IF($A95="","",IF(VLOOKUP(csv!$AJ95,範囲CSV,13,FALSE)="","",VLOOKUP(csv!$AJ95,範囲CSV,13,FALSE)))</f>
        <v/>
      </c>
      <c r="P95" s="96" t="str">
        <f>IF($A95="","",IF(VLOOKUP(csv!$AJ95,範囲CSV,14,FALSE)="","",VLOOKUP(csv!$AJ95,範囲CSV,14,FALSE)))</f>
        <v/>
      </c>
      <c r="Q95" s="96" t="str">
        <f>IF($A95="","",IF(VLOOKUP(csv!$AJ95,範囲CSV,15,FALSE)="","",VLOOKUP(csv!$AJ95,範囲CSV,15,FALSE)))</f>
        <v/>
      </c>
      <c r="R95" s="96" t="str">
        <f>IF($A95="","",IF(VLOOKUP(csv!$AJ95,範囲CSV,16,FALSE)="","",VLOOKUP(csv!$AJ95,範囲CSV,16,FALSE)))</f>
        <v/>
      </c>
      <c r="S95" s="96" t="str">
        <f>IF($A95="","",IF(VLOOKUP(csv!$AJ95,範囲CSV,17,FALSE)="","",VLOOKUP(csv!$AJ95,範囲CSV,17,FALSE)))</f>
        <v/>
      </c>
      <c r="T95" s="96" t="str">
        <f>IF($A95="","",IF(VLOOKUP(csv!$AJ95,範囲CSV,18,FALSE)="","",VLOOKUP(csv!$AJ95,範囲CSV,18,FALSE)))</f>
        <v/>
      </c>
      <c r="U95" s="96" t="str">
        <f>IF($A95="","",IF(VLOOKUP(csv!$AJ95,範囲CSV,19,FALSE)="","",VLOOKUP(csv!$AJ95,範囲CSV,19,FALSE)))</f>
        <v/>
      </c>
      <c r="V95" s="96" t="str">
        <f>IF($A95="","",IF(VLOOKUP(csv!$AJ95,範囲CSV,20,FALSE)="","",VLOOKUP(csv!$AJ95,範囲CSV,20,FALSE)))</f>
        <v/>
      </c>
      <c r="W95" s="96" t="str">
        <f>IF($A95="","",IF(VLOOKUP(csv!$AJ95,範囲CSV,21,FALSE)="","",VLOOKUP(csv!$AJ95,範囲CSV,21,FALSE)))</f>
        <v/>
      </c>
      <c r="X95" s="96" t="str">
        <f>IF($A95="","",IF(VLOOKUP(csv!$AJ95,範囲CSV,22,FALSE)="","",VLOOKUP(csv!$AJ95,範囲CSV,22,FALSE)))</f>
        <v/>
      </c>
      <c r="Y95" s="96" t="str">
        <f>IF($A95="","",IF(VLOOKUP(csv!$AJ95,範囲CSV,23,FALSE)="","",VLOOKUP(csv!$AJ95,範囲CSV,23,FALSE)))</f>
        <v/>
      </c>
      <c r="Z95" s="96" t="str">
        <f>IF($A95="","",IF(VLOOKUP(csv!$AJ95,範囲CSV,24,FALSE)="","",VLOOKUP(csv!$AJ95,範囲CSV,24,FALSE)))</f>
        <v/>
      </c>
      <c r="AA95" s="96" t="str">
        <f>IF($A95="","",IF(VLOOKUP(csv!$AJ95,範囲CSV,25,FALSE)="","",VLOOKUP(csv!$AJ95,範囲CSV,25,FALSE)))</f>
        <v/>
      </c>
      <c r="AB95" s="96" t="str">
        <f>IF($A95="","",IF(VLOOKUP(csv!$AJ95,範囲CSV,26,FALSE)="","",VLOOKUP(csv!$AJ95,範囲CSV,26,FALSE)))</f>
        <v/>
      </c>
      <c r="AC95" s="96" t="str">
        <f>IF($A95="","",IF(VLOOKUP(csv!$AJ95,範囲CSV,27,FALSE)="","",VLOOKUP(csv!$AJ95,範囲CSV,27,FALSE)))</f>
        <v/>
      </c>
      <c r="AD95" s="96" t="str">
        <f>IF($A95="","",IF(VLOOKUP(csv!$AJ95,範囲CSV,28,FALSE)="","",VLOOKUP(csv!$AJ95,範囲CSV,28,FALSE)))</f>
        <v/>
      </c>
      <c r="AE95" s="96" t="str">
        <f>IF($A95="","",IF(VLOOKUP(csv!$AJ95,範囲CSV,29,FALSE)="","",VLOOKUP(csv!$AJ95,範囲CSV,29,FALSE)))</f>
        <v/>
      </c>
      <c r="AF95" s="96" t="str">
        <f>IF($A95="","",IF(VLOOKUP(csv!$AJ95,範囲CSV,30,FALSE)="","",VLOOKUP(csv!$AJ95,範囲CSV,30,FALSE)))</f>
        <v/>
      </c>
      <c r="AG95" s="96" t="str">
        <f>IF($A95="","",IF(VLOOKUP(csv!$AJ95,範囲CSV,31,FALSE)="","",VLOOKUP(csv!$AJ95,範囲CSV,31,FALSE)))</f>
        <v/>
      </c>
      <c r="AH95" s="96" t="str">
        <f>IF($A95="","",IF(VLOOKUP(csv!$AJ95,範囲CSV,32,FALSE)="","",VLOOKUP(csv!$AJ95,範囲CSV,32,FALSE)))</f>
        <v/>
      </c>
      <c r="AI95" s="96" t="str">
        <f>IF($A95="","",IF(VLOOKUP(csv!$AJ95,範囲CSV,33,FALSE)="","",VLOOKUP(csv!$AJ95,範囲CSV,33,FALSE)))</f>
        <v/>
      </c>
      <c r="AJ95" s="96" t="str">
        <f>IF($A95="","",IF(VLOOKUP(csv!$AJ95,範囲CSV,34,FALSE)="","",VLOOKUP(csv!$AJ95,範囲CSV,34,FALSE)))</f>
        <v/>
      </c>
      <c r="AK95" s="96"/>
    </row>
    <row r="96" spans="1:37">
      <c r="A96" s="96" t="str">
        <f>IF(csv!AJ96&lt;=csv!A$401,csv!AO96,"")</f>
        <v/>
      </c>
      <c r="B96" s="96" t="str">
        <f>IF($A96="","",IF(VLOOKUP(csv!A96,範囲CSV,2,FALSE)="","",VLOOKUP(csv!A96,範囲CSV,2,FALSE)))</f>
        <v/>
      </c>
      <c r="C96" s="96" t="str">
        <f>IF($A96="","",IF(VLOOKUP(csv!$AJ96,範囲CSV,3,FALSE)="","",VLOOKUP(csv!$AJ96,範囲CSV,3,FALSE)))</f>
        <v/>
      </c>
      <c r="D96" s="96" t="str">
        <f>IF($A96="","",IF(VLOOKUP(csv!$AJ96,範囲CSV,4,FALSE)="","",VLOOKUP(csv!$AJ96,範囲CSV,4,FALSE)))</f>
        <v/>
      </c>
      <c r="E96" s="96" t="str">
        <f>IF($A96="","",IF(VLOOKUP(csv!$AJ96,範囲CSV,5,FALSE)="","",IF(VLOOKUP(csv!$AJ96,範囲CSV,5,FALSE)&gt;10000,"",VLOOKUP(csv!$AJ96,範囲CSV,5,FALSE))))</f>
        <v/>
      </c>
      <c r="F96" s="96" t="str">
        <f>IF($A96="","",IF(VLOOKUP(csv!$AJ96,範囲CSV,6,FALSE)="","",VLOOKUP(csv!$AJ96,範囲CSV,6,FALSE)))</f>
        <v/>
      </c>
      <c r="G96" s="96" t="str">
        <f>IF(A96="","",IF(VLOOKUP(csv!$AJ96,範囲CSV,7,FALSE)="","",VLOOKUP(csv!$AJ96,範囲CSV,7,FALSE)))</f>
        <v/>
      </c>
      <c r="H96" s="96" t="str">
        <f>IF($A96="","",IF(VLOOKUP(csv!$AJ96,範囲CSV,8,FALSE)="","",VLOOKUP(csv!$AJ96,範囲CSV,8,FALSE)))</f>
        <v/>
      </c>
      <c r="I96" s="96"/>
      <c r="J96" s="96"/>
      <c r="K96" s="96" t="str">
        <f>IF(A96="","",IF(VLOOKUP(csv!$AJ96,範囲CSV,9,FALSE)="","",VLOOKUP(csv!$AJ96,範囲CSV,9,FALSE)))</f>
        <v/>
      </c>
      <c r="L96" s="96" t="str">
        <f>IF($A96="","",IF(VLOOKUP(csv!$AJ96,範囲CSV,10,FALSE)="","",VLOOKUP(csv!$AJ96,範囲CSV,10,FALSE)))</f>
        <v/>
      </c>
      <c r="M96" s="96" t="str">
        <f t="shared" si="2"/>
        <v/>
      </c>
      <c r="N96" s="96" t="str">
        <f t="shared" si="3"/>
        <v/>
      </c>
      <c r="O96" s="96" t="str">
        <f>IF($A96="","",IF(VLOOKUP(csv!$AJ96,範囲CSV,13,FALSE)="","",VLOOKUP(csv!$AJ96,範囲CSV,13,FALSE)))</f>
        <v/>
      </c>
      <c r="P96" s="96" t="str">
        <f>IF($A96="","",IF(VLOOKUP(csv!$AJ96,範囲CSV,14,FALSE)="","",VLOOKUP(csv!$AJ96,範囲CSV,14,FALSE)))</f>
        <v/>
      </c>
      <c r="Q96" s="96" t="str">
        <f>IF($A96="","",IF(VLOOKUP(csv!$AJ96,範囲CSV,15,FALSE)="","",VLOOKUP(csv!$AJ96,範囲CSV,15,FALSE)))</f>
        <v/>
      </c>
      <c r="R96" s="96" t="str">
        <f>IF($A96="","",IF(VLOOKUP(csv!$AJ96,範囲CSV,16,FALSE)="","",VLOOKUP(csv!$AJ96,範囲CSV,16,FALSE)))</f>
        <v/>
      </c>
      <c r="S96" s="96" t="str">
        <f>IF($A96="","",IF(VLOOKUP(csv!$AJ96,範囲CSV,17,FALSE)="","",VLOOKUP(csv!$AJ96,範囲CSV,17,FALSE)))</f>
        <v/>
      </c>
      <c r="T96" s="96" t="str">
        <f>IF($A96="","",IF(VLOOKUP(csv!$AJ96,範囲CSV,18,FALSE)="","",VLOOKUP(csv!$AJ96,範囲CSV,18,FALSE)))</f>
        <v/>
      </c>
      <c r="U96" s="96" t="str">
        <f>IF($A96="","",IF(VLOOKUP(csv!$AJ96,範囲CSV,19,FALSE)="","",VLOOKUP(csv!$AJ96,範囲CSV,19,FALSE)))</f>
        <v/>
      </c>
      <c r="V96" s="96" t="str">
        <f>IF($A96="","",IF(VLOOKUP(csv!$AJ96,範囲CSV,20,FALSE)="","",VLOOKUP(csv!$AJ96,範囲CSV,20,FALSE)))</f>
        <v/>
      </c>
      <c r="W96" s="96" t="str">
        <f>IF($A96="","",IF(VLOOKUP(csv!$AJ96,範囲CSV,21,FALSE)="","",VLOOKUP(csv!$AJ96,範囲CSV,21,FALSE)))</f>
        <v/>
      </c>
      <c r="X96" s="96" t="str">
        <f>IF($A96="","",IF(VLOOKUP(csv!$AJ96,範囲CSV,22,FALSE)="","",VLOOKUP(csv!$AJ96,範囲CSV,22,FALSE)))</f>
        <v/>
      </c>
      <c r="Y96" s="96" t="str">
        <f>IF($A96="","",IF(VLOOKUP(csv!$AJ96,範囲CSV,23,FALSE)="","",VLOOKUP(csv!$AJ96,範囲CSV,23,FALSE)))</f>
        <v/>
      </c>
      <c r="Z96" s="96" t="str">
        <f>IF($A96="","",IF(VLOOKUP(csv!$AJ96,範囲CSV,24,FALSE)="","",VLOOKUP(csv!$AJ96,範囲CSV,24,FALSE)))</f>
        <v/>
      </c>
      <c r="AA96" s="96" t="str">
        <f>IF($A96="","",IF(VLOOKUP(csv!$AJ96,範囲CSV,25,FALSE)="","",VLOOKUP(csv!$AJ96,範囲CSV,25,FALSE)))</f>
        <v/>
      </c>
      <c r="AB96" s="96" t="str">
        <f>IF($A96="","",IF(VLOOKUP(csv!$AJ96,範囲CSV,26,FALSE)="","",VLOOKUP(csv!$AJ96,範囲CSV,26,FALSE)))</f>
        <v/>
      </c>
      <c r="AC96" s="96" t="str">
        <f>IF($A96="","",IF(VLOOKUP(csv!$AJ96,範囲CSV,27,FALSE)="","",VLOOKUP(csv!$AJ96,範囲CSV,27,FALSE)))</f>
        <v/>
      </c>
      <c r="AD96" s="96" t="str">
        <f>IF($A96="","",IF(VLOOKUP(csv!$AJ96,範囲CSV,28,FALSE)="","",VLOOKUP(csv!$AJ96,範囲CSV,28,FALSE)))</f>
        <v/>
      </c>
      <c r="AE96" s="96" t="str">
        <f>IF($A96="","",IF(VLOOKUP(csv!$AJ96,範囲CSV,29,FALSE)="","",VLOOKUP(csv!$AJ96,範囲CSV,29,FALSE)))</f>
        <v/>
      </c>
      <c r="AF96" s="96" t="str">
        <f>IF($A96="","",IF(VLOOKUP(csv!$AJ96,範囲CSV,30,FALSE)="","",VLOOKUP(csv!$AJ96,範囲CSV,30,FALSE)))</f>
        <v/>
      </c>
      <c r="AG96" s="96" t="str">
        <f>IF($A96="","",IF(VLOOKUP(csv!$AJ96,範囲CSV,31,FALSE)="","",VLOOKUP(csv!$AJ96,範囲CSV,31,FALSE)))</f>
        <v/>
      </c>
      <c r="AH96" s="96" t="str">
        <f>IF($A96="","",IF(VLOOKUP(csv!$AJ96,範囲CSV,32,FALSE)="","",VLOOKUP(csv!$AJ96,範囲CSV,32,FALSE)))</f>
        <v/>
      </c>
      <c r="AI96" s="96" t="str">
        <f>IF($A96="","",IF(VLOOKUP(csv!$AJ96,範囲CSV,33,FALSE)="","",VLOOKUP(csv!$AJ96,範囲CSV,33,FALSE)))</f>
        <v/>
      </c>
      <c r="AJ96" s="96" t="str">
        <f>IF($A96="","",IF(VLOOKUP(csv!$AJ96,範囲CSV,34,FALSE)="","",VLOOKUP(csv!$AJ96,範囲CSV,34,FALSE)))</f>
        <v/>
      </c>
      <c r="AK96" s="96"/>
    </row>
    <row r="97" spans="1:37">
      <c r="A97" s="96" t="str">
        <f>IF(csv!AJ97&lt;=csv!A$401,csv!AO97,"")</f>
        <v/>
      </c>
      <c r="B97" s="96" t="str">
        <f>IF($A97="","",IF(VLOOKUP(csv!A97,範囲CSV,2,FALSE)="","",VLOOKUP(csv!A97,範囲CSV,2,FALSE)))</f>
        <v/>
      </c>
      <c r="C97" s="96" t="str">
        <f>IF($A97="","",IF(VLOOKUP(csv!$AJ97,範囲CSV,3,FALSE)="","",VLOOKUP(csv!$AJ97,範囲CSV,3,FALSE)))</f>
        <v/>
      </c>
      <c r="D97" s="96" t="str">
        <f>IF($A97="","",IF(VLOOKUP(csv!$AJ97,範囲CSV,4,FALSE)="","",VLOOKUP(csv!$AJ97,範囲CSV,4,FALSE)))</f>
        <v/>
      </c>
      <c r="E97" s="96" t="str">
        <f>IF($A97="","",IF(VLOOKUP(csv!$AJ97,範囲CSV,5,FALSE)="","",IF(VLOOKUP(csv!$AJ97,範囲CSV,5,FALSE)&gt;10000,"",VLOOKUP(csv!$AJ97,範囲CSV,5,FALSE))))</f>
        <v/>
      </c>
      <c r="F97" s="96" t="str">
        <f>IF($A97="","",IF(VLOOKUP(csv!$AJ97,範囲CSV,6,FALSE)="","",VLOOKUP(csv!$AJ97,範囲CSV,6,FALSE)))</f>
        <v/>
      </c>
      <c r="G97" s="96" t="str">
        <f>IF(A97="","",IF(VLOOKUP(csv!$AJ97,範囲CSV,7,FALSE)="","",VLOOKUP(csv!$AJ97,範囲CSV,7,FALSE)))</f>
        <v/>
      </c>
      <c r="H97" s="96" t="str">
        <f>IF($A97="","",IF(VLOOKUP(csv!$AJ97,範囲CSV,8,FALSE)="","",VLOOKUP(csv!$AJ97,範囲CSV,8,FALSE)))</f>
        <v/>
      </c>
      <c r="I97" s="96"/>
      <c r="J97" s="96"/>
      <c r="K97" s="96" t="str">
        <f>IF(A97="","",IF(VLOOKUP(csv!$AJ97,範囲CSV,9,FALSE)="","",VLOOKUP(csv!$AJ97,範囲CSV,9,FALSE)))</f>
        <v/>
      </c>
      <c r="L97" s="96" t="str">
        <f>IF($A97="","",IF(VLOOKUP(csv!$AJ97,範囲CSV,10,FALSE)="","",VLOOKUP(csv!$AJ97,範囲CSV,10,FALSE)))</f>
        <v/>
      </c>
      <c r="M97" s="96" t="str">
        <f t="shared" si="2"/>
        <v/>
      </c>
      <c r="N97" s="96" t="str">
        <f t="shared" si="3"/>
        <v/>
      </c>
      <c r="O97" s="96" t="str">
        <f>IF($A97="","",IF(VLOOKUP(csv!$AJ97,範囲CSV,13,FALSE)="","",VLOOKUP(csv!$AJ97,範囲CSV,13,FALSE)))</f>
        <v/>
      </c>
      <c r="P97" s="96" t="str">
        <f>IF($A97="","",IF(VLOOKUP(csv!$AJ97,範囲CSV,14,FALSE)="","",VLOOKUP(csv!$AJ97,範囲CSV,14,FALSE)))</f>
        <v/>
      </c>
      <c r="Q97" s="96" t="str">
        <f>IF($A97="","",IF(VLOOKUP(csv!$AJ97,範囲CSV,15,FALSE)="","",VLOOKUP(csv!$AJ97,範囲CSV,15,FALSE)))</f>
        <v/>
      </c>
      <c r="R97" s="96" t="str">
        <f>IF($A97="","",IF(VLOOKUP(csv!$AJ97,範囲CSV,16,FALSE)="","",VLOOKUP(csv!$AJ97,範囲CSV,16,FALSE)))</f>
        <v/>
      </c>
      <c r="S97" s="96" t="str">
        <f>IF($A97="","",IF(VLOOKUP(csv!$AJ97,範囲CSV,17,FALSE)="","",VLOOKUP(csv!$AJ97,範囲CSV,17,FALSE)))</f>
        <v/>
      </c>
      <c r="T97" s="96" t="str">
        <f>IF($A97="","",IF(VLOOKUP(csv!$AJ97,範囲CSV,18,FALSE)="","",VLOOKUP(csv!$AJ97,範囲CSV,18,FALSE)))</f>
        <v/>
      </c>
      <c r="U97" s="96" t="str">
        <f>IF($A97="","",IF(VLOOKUP(csv!$AJ97,範囲CSV,19,FALSE)="","",VLOOKUP(csv!$AJ97,範囲CSV,19,FALSE)))</f>
        <v/>
      </c>
      <c r="V97" s="96" t="str">
        <f>IF($A97="","",IF(VLOOKUP(csv!$AJ97,範囲CSV,20,FALSE)="","",VLOOKUP(csv!$AJ97,範囲CSV,20,FALSE)))</f>
        <v/>
      </c>
      <c r="W97" s="96" t="str">
        <f>IF($A97="","",IF(VLOOKUP(csv!$AJ97,範囲CSV,21,FALSE)="","",VLOOKUP(csv!$AJ97,範囲CSV,21,FALSE)))</f>
        <v/>
      </c>
      <c r="X97" s="96" t="str">
        <f>IF($A97="","",IF(VLOOKUP(csv!$AJ97,範囲CSV,22,FALSE)="","",VLOOKUP(csv!$AJ97,範囲CSV,22,FALSE)))</f>
        <v/>
      </c>
      <c r="Y97" s="96" t="str">
        <f>IF($A97="","",IF(VLOOKUP(csv!$AJ97,範囲CSV,23,FALSE)="","",VLOOKUP(csv!$AJ97,範囲CSV,23,FALSE)))</f>
        <v/>
      </c>
      <c r="Z97" s="96" t="str">
        <f>IF($A97="","",IF(VLOOKUP(csv!$AJ97,範囲CSV,24,FALSE)="","",VLOOKUP(csv!$AJ97,範囲CSV,24,FALSE)))</f>
        <v/>
      </c>
      <c r="AA97" s="96" t="str">
        <f>IF($A97="","",IF(VLOOKUP(csv!$AJ97,範囲CSV,25,FALSE)="","",VLOOKUP(csv!$AJ97,範囲CSV,25,FALSE)))</f>
        <v/>
      </c>
      <c r="AB97" s="96" t="str">
        <f>IF($A97="","",IF(VLOOKUP(csv!$AJ97,範囲CSV,26,FALSE)="","",VLOOKUP(csv!$AJ97,範囲CSV,26,FALSE)))</f>
        <v/>
      </c>
      <c r="AC97" s="96" t="str">
        <f>IF($A97="","",IF(VLOOKUP(csv!$AJ97,範囲CSV,27,FALSE)="","",VLOOKUP(csv!$AJ97,範囲CSV,27,FALSE)))</f>
        <v/>
      </c>
      <c r="AD97" s="96" t="str">
        <f>IF($A97="","",IF(VLOOKUP(csv!$AJ97,範囲CSV,28,FALSE)="","",VLOOKUP(csv!$AJ97,範囲CSV,28,FALSE)))</f>
        <v/>
      </c>
      <c r="AE97" s="96" t="str">
        <f>IF($A97="","",IF(VLOOKUP(csv!$AJ97,範囲CSV,29,FALSE)="","",VLOOKUP(csv!$AJ97,範囲CSV,29,FALSE)))</f>
        <v/>
      </c>
      <c r="AF97" s="96" t="str">
        <f>IF($A97="","",IF(VLOOKUP(csv!$AJ97,範囲CSV,30,FALSE)="","",VLOOKUP(csv!$AJ97,範囲CSV,30,FALSE)))</f>
        <v/>
      </c>
      <c r="AG97" s="96" t="str">
        <f>IF($A97="","",IF(VLOOKUP(csv!$AJ97,範囲CSV,31,FALSE)="","",VLOOKUP(csv!$AJ97,範囲CSV,31,FALSE)))</f>
        <v/>
      </c>
      <c r="AH97" s="96" t="str">
        <f>IF($A97="","",IF(VLOOKUP(csv!$AJ97,範囲CSV,32,FALSE)="","",VLOOKUP(csv!$AJ97,範囲CSV,32,FALSE)))</f>
        <v/>
      </c>
      <c r="AI97" s="96" t="str">
        <f>IF($A97="","",IF(VLOOKUP(csv!$AJ97,範囲CSV,33,FALSE)="","",VLOOKUP(csv!$AJ97,範囲CSV,33,FALSE)))</f>
        <v/>
      </c>
      <c r="AJ97" s="96" t="str">
        <f>IF($A97="","",IF(VLOOKUP(csv!$AJ97,範囲CSV,34,FALSE)="","",VLOOKUP(csv!$AJ97,範囲CSV,34,FALSE)))</f>
        <v/>
      </c>
      <c r="AK97" s="96"/>
    </row>
    <row r="98" spans="1:37">
      <c r="A98" s="96" t="str">
        <f>IF(csv!AJ98&lt;=csv!A$401,csv!AO98,"")</f>
        <v/>
      </c>
      <c r="B98" s="96" t="str">
        <f>IF($A98="","",IF(VLOOKUP(csv!A98,範囲CSV,2,FALSE)="","",VLOOKUP(csv!A98,範囲CSV,2,FALSE)))</f>
        <v/>
      </c>
      <c r="C98" s="96" t="str">
        <f>IF($A98="","",IF(VLOOKUP(csv!$AJ98,範囲CSV,3,FALSE)="","",VLOOKUP(csv!$AJ98,範囲CSV,3,FALSE)))</f>
        <v/>
      </c>
      <c r="D98" s="96" t="str">
        <f>IF($A98="","",IF(VLOOKUP(csv!$AJ98,範囲CSV,4,FALSE)="","",VLOOKUP(csv!$AJ98,範囲CSV,4,FALSE)))</f>
        <v/>
      </c>
      <c r="E98" s="96" t="str">
        <f>IF($A98="","",IF(VLOOKUP(csv!$AJ98,範囲CSV,5,FALSE)="","",IF(VLOOKUP(csv!$AJ98,範囲CSV,5,FALSE)&gt;10000,"",VLOOKUP(csv!$AJ98,範囲CSV,5,FALSE))))</f>
        <v/>
      </c>
      <c r="F98" s="96" t="str">
        <f>IF($A98="","",IF(VLOOKUP(csv!$AJ98,範囲CSV,6,FALSE)="","",VLOOKUP(csv!$AJ98,範囲CSV,6,FALSE)))</f>
        <v/>
      </c>
      <c r="G98" s="96" t="str">
        <f>IF(A98="","",IF(VLOOKUP(csv!$AJ98,範囲CSV,7,FALSE)="","",VLOOKUP(csv!$AJ98,範囲CSV,7,FALSE)))</f>
        <v/>
      </c>
      <c r="H98" s="96" t="str">
        <f>IF($A98="","",IF(VLOOKUP(csv!$AJ98,範囲CSV,8,FALSE)="","",VLOOKUP(csv!$AJ98,範囲CSV,8,FALSE)))</f>
        <v/>
      </c>
      <c r="I98" s="96"/>
      <c r="J98" s="96"/>
      <c r="K98" s="96" t="str">
        <f>IF(A98="","",IF(VLOOKUP(csv!$AJ98,範囲CSV,9,FALSE)="","",VLOOKUP(csv!$AJ98,範囲CSV,9,FALSE)))</f>
        <v/>
      </c>
      <c r="L98" s="96" t="str">
        <f>IF($A98="","",IF(VLOOKUP(csv!$AJ98,範囲CSV,10,FALSE)="","",VLOOKUP(csv!$AJ98,範囲CSV,10,FALSE)))</f>
        <v/>
      </c>
      <c r="M98" s="96" t="str">
        <f t="shared" si="2"/>
        <v/>
      </c>
      <c r="N98" s="96" t="str">
        <f t="shared" si="3"/>
        <v/>
      </c>
      <c r="O98" s="96" t="str">
        <f>IF($A98="","",IF(VLOOKUP(csv!$AJ98,範囲CSV,13,FALSE)="","",VLOOKUP(csv!$AJ98,範囲CSV,13,FALSE)))</f>
        <v/>
      </c>
      <c r="P98" s="96" t="str">
        <f>IF($A98="","",IF(VLOOKUP(csv!$AJ98,範囲CSV,14,FALSE)="","",VLOOKUP(csv!$AJ98,範囲CSV,14,FALSE)))</f>
        <v/>
      </c>
      <c r="Q98" s="96" t="str">
        <f>IF($A98="","",IF(VLOOKUP(csv!$AJ98,範囲CSV,15,FALSE)="","",VLOOKUP(csv!$AJ98,範囲CSV,15,FALSE)))</f>
        <v/>
      </c>
      <c r="R98" s="96" t="str">
        <f>IF($A98="","",IF(VLOOKUP(csv!$AJ98,範囲CSV,16,FALSE)="","",VLOOKUP(csv!$AJ98,範囲CSV,16,FALSE)))</f>
        <v/>
      </c>
      <c r="S98" s="96" t="str">
        <f>IF($A98="","",IF(VLOOKUP(csv!$AJ98,範囲CSV,17,FALSE)="","",VLOOKUP(csv!$AJ98,範囲CSV,17,FALSE)))</f>
        <v/>
      </c>
      <c r="T98" s="96" t="str">
        <f>IF($A98="","",IF(VLOOKUP(csv!$AJ98,範囲CSV,18,FALSE)="","",VLOOKUP(csv!$AJ98,範囲CSV,18,FALSE)))</f>
        <v/>
      </c>
      <c r="U98" s="96" t="str">
        <f>IF($A98="","",IF(VLOOKUP(csv!$AJ98,範囲CSV,19,FALSE)="","",VLOOKUP(csv!$AJ98,範囲CSV,19,FALSE)))</f>
        <v/>
      </c>
      <c r="V98" s="96" t="str">
        <f>IF($A98="","",IF(VLOOKUP(csv!$AJ98,範囲CSV,20,FALSE)="","",VLOOKUP(csv!$AJ98,範囲CSV,20,FALSE)))</f>
        <v/>
      </c>
      <c r="W98" s="96" t="str">
        <f>IF($A98="","",IF(VLOOKUP(csv!$AJ98,範囲CSV,21,FALSE)="","",VLOOKUP(csv!$AJ98,範囲CSV,21,FALSE)))</f>
        <v/>
      </c>
      <c r="X98" s="96" t="str">
        <f>IF($A98="","",IF(VLOOKUP(csv!$AJ98,範囲CSV,22,FALSE)="","",VLOOKUP(csv!$AJ98,範囲CSV,22,FALSE)))</f>
        <v/>
      </c>
      <c r="Y98" s="96" t="str">
        <f>IF($A98="","",IF(VLOOKUP(csv!$AJ98,範囲CSV,23,FALSE)="","",VLOOKUP(csv!$AJ98,範囲CSV,23,FALSE)))</f>
        <v/>
      </c>
      <c r="Z98" s="96" t="str">
        <f>IF($A98="","",IF(VLOOKUP(csv!$AJ98,範囲CSV,24,FALSE)="","",VLOOKUP(csv!$AJ98,範囲CSV,24,FALSE)))</f>
        <v/>
      </c>
      <c r="AA98" s="96" t="str">
        <f>IF($A98="","",IF(VLOOKUP(csv!$AJ98,範囲CSV,25,FALSE)="","",VLOOKUP(csv!$AJ98,範囲CSV,25,FALSE)))</f>
        <v/>
      </c>
      <c r="AB98" s="96" t="str">
        <f>IF($A98="","",IF(VLOOKUP(csv!$AJ98,範囲CSV,26,FALSE)="","",VLOOKUP(csv!$AJ98,範囲CSV,26,FALSE)))</f>
        <v/>
      </c>
      <c r="AC98" s="96" t="str">
        <f>IF($A98="","",IF(VLOOKUP(csv!$AJ98,範囲CSV,27,FALSE)="","",VLOOKUP(csv!$AJ98,範囲CSV,27,FALSE)))</f>
        <v/>
      </c>
      <c r="AD98" s="96" t="str">
        <f>IF($A98="","",IF(VLOOKUP(csv!$AJ98,範囲CSV,28,FALSE)="","",VLOOKUP(csv!$AJ98,範囲CSV,28,FALSE)))</f>
        <v/>
      </c>
      <c r="AE98" s="96" t="str">
        <f>IF($A98="","",IF(VLOOKUP(csv!$AJ98,範囲CSV,29,FALSE)="","",VLOOKUP(csv!$AJ98,範囲CSV,29,FALSE)))</f>
        <v/>
      </c>
      <c r="AF98" s="96" t="str">
        <f>IF($A98="","",IF(VLOOKUP(csv!$AJ98,範囲CSV,30,FALSE)="","",VLOOKUP(csv!$AJ98,範囲CSV,30,FALSE)))</f>
        <v/>
      </c>
      <c r="AG98" s="96" t="str">
        <f>IF($A98="","",IF(VLOOKUP(csv!$AJ98,範囲CSV,31,FALSE)="","",VLOOKUP(csv!$AJ98,範囲CSV,31,FALSE)))</f>
        <v/>
      </c>
      <c r="AH98" s="96" t="str">
        <f>IF($A98="","",IF(VLOOKUP(csv!$AJ98,範囲CSV,32,FALSE)="","",VLOOKUP(csv!$AJ98,範囲CSV,32,FALSE)))</f>
        <v/>
      </c>
      <c r="AI98" s="96" t="str">
        <f>IF($A98="","",IF(VLOOKUP(csv!$AJ98,範囲CSV,33,FALSE)="","",VLOOKUP(csv!$AJ98,範囲CSV,33,FALSE)))</f>
        <v/>
      </c>
      <c r="AJ98" s="96" t="str">
        <f>IF($A98="","",IF(VLOOKUP(csv!$AJ98,範囲CSV,34,FALSE)="","",VLOOKUP(csv!$AJ98,範囲CSV,34,FALSE)))</f>
        <v/>
      </c>
      <c r="AK98" s="96"/>
    </row>
    <row r="99" spans="1:37">
      <c r="A99" s="96" t="str">
        <f>IF(csv!AJ99&lt;=csv!A$401,csv!AO99,"")</f>
        <v/>
      </c>
      <c r="B99" s="96" t="str">
        <f>IF($A99="","",IF(VLOOKUP(csv!A99,範囲CSV,2,FALSE)="","",VLOOKUP(csv!A99,範囲CSV,2,FALSE)))</f>
        <v/>
      </c>
      <c r="C99" s="96" t="str">
        <f>IF($A99="","",IF(VLOOKUP(csv!$AJ99,範囲CSV,3,FALSE)="","",VLOOKUP(csv!$AJ99,範囲CSV,3,FALSE)))</f>
        <v/>
      </c>
      <c r="D99" s="96" t="str">
        <f>IF($A99="","",IF(VLOOKUP(csv!$AJ99,範囲CSV,4,FALSE)="","",VLOOKUP(csv!$AJ99,範囲CSV,4,FALSE)))</f>
        <v/>
      </c>
      <c r="E99" s="96" t="str">
        <f>IF($A99="","",IF(VLOOKUP(csv!$AJ99,範囲CSV,5,FALSE)="","",IF(VLOOKUP(csv!$AJ99,範囲CSV,5,FALSE)&gt;10000,"",VLOOKUP(csv!$AJ99,範囲CSV,5,FALSE))))</f>
        <v/>
      </c>
      <c r="F99" s="96" t="str">
        <f>IF($A99="","",IF(VLOOKUP(csv!$AJ99,範囲CSV,6,FALSE)="","",VLOOKUP(csv!$AJ99,範囲CSV,6,FALSE)))</f>
        <v/>
      </c>
      <c r="G99" s="96" t="str">
        <f>IF(A99="","",IF(VLOOKUP(csv!$AJ99,範囲CSV,7,FALSE)="","",VLOOKUP(csv!$AJ99,範囲CSV,7,FALSE)))</f>
        <v/>
      </c>
      <c r="H99" s="96" t="str">
        <f>IF($A99="","",IF(VLOOKUP(csv!$AJ99,範囲CSV,8,FALSE)="","",VLOOKUP(csv!$AJ99,範囲CSV,8,FALSE)))</f>
        <v/>
      </c>
      <c r="I99" s="96"/>
      <c r="J99" s="96"/>
      <c r="K99" s="96" t="str">
        <f>IF(A99="","",IF(VLOOKUP(csv!$AJ99,範囲CSV,9,FALSE)="","",VLOOKUP(csv!$AJ99,範囲CSV,9,FALSE)))</f>
        <v/>
      </c>
      <c r="L99" s="96" t="str">
        <f>IF($A99="","",IF(VLOOKUP(csv!$AJ99,範囲CSV,10,FALSE)="","",VLOOKUP(csv!$AJ99,範囲CSV,10,FALSE)))</f>
        <v/>
      </c>
      <c r="M99" s="96" t="str">
        <f t="shared" si="2"/>
        <v/>
      </c>
      <c r="N99" s="96" t="str">
        <f t="shared" si="3"/>
        <v/>
      </c>
      <c r="O99" s="96" t="str">
        <f>IF($A99="","",IF(VLOOKUP(csv!$AJ99,範囲CSV,13,FALSE)="","",VLOOKUP(csv!$AJ99,範囲CSV,13,FALSE)))</f>
        <v/>
      </c>
      <c r="P99" s="96" t="str">
        <f>IF($A99="","",IF(VLOOKUP(csv!$AJ99,範囲CSV,14,FALSE)="","",VLOOKUP(csv!$AJ99,範囲CSV,14,FALSE)))</f>
        <v/>
      </c>
      <c r="Q99" s="96" t="str">
        <f>IF($A99="","",IF(VLOOKUP(csv!$AJ99,範囲CSV,15,FALSE)="","",VLOOKUP(csv!$AJ99,範囲CSV,15,FALSE)))</f>
        <v/>
      </c>
      <c r="R99" s="96" t="str">
        <f>IF($A99="","",IF(VLOOKUP(csv!$AJ99,範囲CSV,16,FALSE)="","",VLOOKUP(csv!$AJ99,範囲CSV,16,FALSE)))</f>
        <v/>
      </c>
      <c r="S99" s="96" t="str">
        <f>IF($A99="","",IF(VLOOKUP(csv!$AJ99,範囲CSV,17,FALSE)="","",VLOOKUP(csv!$AJ99,範囲CSV,17,FALSE)))</f>
        <v/>
      </c>
      <c r="T99" s="96" t="str">
        <f>IF($A99="","",IF(VLOOKUP(csv!$AJ99,範囲CSV,18,FALSE)="","",VLOOKUP(csv!$AJ99,範囲CSV,18,FALSE)))</f>
        <v/>
      </c>
      <c r="U99" s="96" t="str">
        <f>IF($A99="","",IF(VLOOKUP(csv!$AJ99,範囲CSV,19,FALSE)="","",VLOOKUP(csv!$AJ99,範囲CSV,19,FALSE)))</f>
        <v/>
      </c>
      <c r="V99" s="96" t="str">
        <f>IF($A99="","",IF(VLOOKUP(csv!$AJ99,範囲CSV,20,FALSE)="","",VLOOKUP(csv!$AJ99,範囲CSV,20,FALSE)))</f>
        <v/>
      </c>
      <c r="W99" s="96" t="str">
        <f>IF($A99="","",IF(VLOOKUP(csv!$AJ99,範囲CSV,21,FALSE)="","",VLOOKUP(csv!$AJ99,範囲CSV,21,FALSE)))</f>
        <v/>
      </c>
      <c r="X99" s="96" t="str">
        <f>IF($A99="","",IF(VLOOKUP(csv!$AJ99,範囲CSV,22,FALSE)="","",VLOOKUP(csv!$AJ99,範囲CSV,22,FALSE)))</f>
        <v/>
      </c>
      <c r="Y99" s="96" t="str">
        <f>IF($A99="","",IF(VLOOKUP(csv!$AJ99,範囲CSV,23,FALSE)="","",VLOOKUP(csv!$AJ99,範囲CSV,23,FALSE)))</f>
        <v/>
      </c>
      <c r="Z99" s="96" t="str">
        <f>IF($A99="","",IF(VLOOKUP(csv!$AJ99,範囲CSV,24,FALSE)="","",VLOOKUP(csv!$AJ99,範囲CSV,24,FALSE)))</f>
        <v/>
      </c>
      <c r="AA99" s="96" t="str">
        <f>IF($A99="","",IF(VLOOKUP(csv!$AJ99,範囲CSV,25,FALSE)="","",VLOOKUP(csv!$AJ99,範囲CSV,25,FALSE)))</f>
        <v/>
      </c>
      <c r="AB99" s="96" t="str">
        <f>IF($A99="","",IF(VLOOKUP(csv!$AJ99,範囲CSV,26,FALSE)="","",VLOOKUP(csv!$AJ99,範囲CSV,26,FALSE)))</f>
        <v/>
      </c>
      <c r="AC99" s="96" t="str">
        <f>IF($A99="","",IF(VLOOKUP(csv!$AJ99,範囲CSV,27,FALSE)="","",VLOOKUP(csv!$AJ99,範囲CSV,27,FALSE)))</f>
        <v/>
      </c>
      <c r="AD99" s="96" t="str">
        <f>IF($A99="","",IF(VLOOKUP(csv!$AJ99,範囲CSV,28,FALSE)="","",VLOOKUP(csv!$AJ99,範囲CSV,28,FALSE)))</f>
        <v/>
      </c>
      <c r="AE99" s="96" t="str">
        <f>IF($A99="","",IF(VLOOKUP(csv!$AJ99,範囲CSV,29,FALSE)="","",VLOOKUP(csv!$AJ99,範囲CSV,29,FALSE)))</f>
        <v/>
      </c>
      <c r="AF99" s="96" t="str">
        <f>IF($A99="","",IF(VLOOKUP(csv!$AJ99,範囲CSV,30,FALSE)="","",VLOOKUP(csv!$AJ99,範囲CSV,30,FALSE)))</f>
        <v/>
      </c>
      <c r="AG99" s="96" t="str">
        <f>IF($A99="","",IF(VLOOKUP(csv!$AJ99,範囲CSV,31,FALSE)="","",VLOOKUP(csv!$AJ99,範囲CSV,31,FALSE)))</f>
        <v/>
      </c>
      <c r="AH99" s="96" t="str">
        <f>IF($A99="","",IF(VLOOKUP(csv!$AJ99,範囲CSV,32,FALSE)="","",VLOOKUP(csv!$AJ99,範囲CSV,32,FALSE)))</f>
        <v/>
      </c>
      <c r="AI99" s="96" t="str">
        <f>IF($A99="","",IF(VLOOKUP(csv!$AJ99,範囲CSV,33,FALSE)="","",VLOOKUP(csv!$AJ99,範囲CSV,33,FALSE)))</f>
        <v/>
      </c>
      <c r="AJ99" s="96" t="str">
        <f>IF($A99="","",IF(VLOOKUP(csv!$AJ99,範囲CSV,34,FALSE)="","",VLOOKUP(csv!$AJ99,範囲CSV,34,FALSE)))</f>
        <v/>
      </c>
      <c r="AK99" s="96"/>
    </row>
    <row r="100" spans="1:37">
      <c r="A100" s="96" t="str">
        <f>IF(csv!AJ100&lt;=csv!A$401,csv!AO100,"")</f>
        <v/>
      </c>
      <c r="B100" s="96" t="str">
        <f>IF($A100="","",IF(VLOOKUP(csv!A100,範囲CSV,2,FALSE)="","",VLOOKUP(csv!A100,範囲CSV,2,FALSE)))</f>
        <v/>
      </c>
      <c r="C100" s="96" t="str">
        <f>IF($A100="","",IF(VLOOKUP(csv!$AJ100,範囲CSV,3,FALSE)="","",VLOOKUP(csv!$AJ100,範囲CSV,3,FALSE)))</f>
        <v/>
      </c>
      <c r="D100" s="96" t="str">
        <f>IF($A100="","",IF(VLOOKUP(csv!$AJ100,範囲CSV,4,FALSE)="","",VLOOKUP(csv!$AJ100,範囲CSV,4,FALSE)))</f>
        <v/>
      </c>
      <c r="E100" s="96" t="str">
        <f>IF($A100="","",IF(VLOOKUP(csv!$AJ100,範囲CSV,5,FALSE)="","",IF(VLOOKUP(csv!$AJ100,範囲CSV,5,FALSE)&gt;10000,"",VLOOKUP(csv!$AJ100,範囲CSV,5,FALSE))))</f>
        <v/>
      </c>
      <c r="F100" s="96" t="str">
        <f>IF($A100="","",IF(VLOOKUP(csv!$AJ100,範囲CSV,6,FALSE)="","",VLOOKUP(csv!$AJ100,範囲CSV,6,FALSE)))</f>
        <v/>
      </c>
      <c r="G100" s="96" t="str">
        <f>IF(A100="","",IF(VLOOKUP(csv!$AJ100,範囲CSV,7,FALSE)="","",VLOOKUP(csv!$AJ100,範囲CSV,7,FALSE)))</f>
        <v/>
      </c>
      <c r="H100" s="96" t="str">
        <f>IF($A100="","",IF(VLOOKUP(csv!$AJ100,範囲CSV,8,FALSE)="","",VLOOKUP(csv!$AJ100,範囲CSV,8,FALSE)))</f>
        <v/>
      </c>
      <c r="I100" s="96"/>
      <c r="J100" s="96"/>
      <c r="K100" s="96" t="str">
        <f>IF(A100="","",IF(VLOOKUP(csv!$AJ100,範囲CSV,9,FALSE)="","",VLOOKUP(csv!$AJ100,範囲CSV,9,FALSE)))</f>
        <v/>
      </c>
      <c r="L100" s="96" t="str">
        <f>IF($A100="","",IF(VLOOKUP(csv!$AJ100,範囲CSV,10,FALSE)="","",VLOOKUP(csv!$AJ100,範囲CSV,10,FALSE)))</f>
        <v/>
      </c>
      <c r="M100" s="96" t="str">
        <f t="shared" si="2"/>
        <v/>
      </c>
      <c r="N100" s="96" t="str">
        <f t="shared" si="3"/>
        <v/>
      </c>
      <c r="O100" s="96" t="str">
        <f>IF($A100="","",IF(VLOOKUP(csv!$AJ100,範囲CSV,13,FALSE)="","",VLOOKUP(csv!$AJ100,範囲CSV,13,FALSE)))</f>
        <v/>
      </c>
      <c r="P100" s="96" t="str">
        <f>IF($A100="","",IF(VLOOKUP(csv!$AJ100,範囲CSV,14,FALSE)="","",VLOOKUP(csv!$AJ100,範囲CSV,14,FALSE)))</f>
        <v/>
      </c>
      <c r="Q100" s="96" t="str">
        <f>IF($A100="","",IF(VLOOKUP(csv!$AJ100,範囲CSV,15,FALSE)="","",VLOOKUP(csv!$AJ100,範囲CSV,15,FALSE)))</f>
        <v/>
      </c>
      <c r="R100" s="96" t="str">
        <f>IF($A100="","",IF(VLOOKUP(csv!$AJ100,範囲CSV,16,FALSE)="","",VLOOKUP(csv!$AJ100,範囲CSV,16,FALSE)))</f>
        <v/>
      </c>
      <c r="S100" s="96" t="str">
        <f>IF($A100="","",IF(VLOOKUP(csv!$AJ100,範囲CSV,17,FALSE)="","",VLOOKUP(csv!$AJ100,範囲CSV,17,FALSE)))</f>
        <v/>
      </c>
      <c r="T100" s="96" t="str">
        <f>IF($A100="","",IF(VLOOKUP(csv!$AJ100,範囲CSV,18,FALSE)="","",VLOOKUP(csv!$AJ100,範囲CSV,18,FALSE)))</f>
        <v/>
      </c>
      <c r="U100" s="96" t="str">
        <f>IF($A100="","",IF(VLOOKUP(csv!$AJ100,範囲CSV,19,FALSE)="","",VLOOKUP(csv!$AJ100,範囲CSV,19,FALSE)))</f>
        <v/>
      </c>
      <c r="V100" s="96" t="str">
        <f>IF($A100="","",IF(VLOOKUP(csv!$AJ100,範囲CSV,20,FALSE)="","",VLOOKUP(csv!$AJ100,範囲CSV,20,FALSE)))</f>
        <v/>
      </c>
      <c r="W100" s="96" t="str">
        <f>IF($A100="","",IF(VLOOKUP(csv!$AJ100,範囲CSV,21,FALSE)="","",VLOOKUP(csv!$AJ100,範囲CSV,21,FALSE)))</f>
        <v/>
      </c>
      <c r="X100" s="96" t="str">
        <f>IF($A100="","",IF(VLOOKUP(csv!$AJ100,範囲CSV,22,FALSE)="","",VLOOKUP(csv!$AJ100,範囲CSV,22,FALSE)))</f>
        <v/>
      </c>
      <c r="Y100" s="96" t="str">
        <f>IF($A100="","",IF(VLOOKUP(csv!$AJ100,範囲CSV,23,FALSE)="","",VLOOKUP(csv!$AJ100,範囲CSV,23,FALSE)))</f>
        <v/>
      </c>
      <c r="Z100" s="96" t="str">
        <f>IF($A100="","",IF(VLOOKUP(csv!$AJ100,範囲CSV,24,FALSE)="","",VLOOKUP(csv!$AJ100,範囲CSV,24,FALSE)))</f>
        <v/>
      </c>
      <c r="AA100" s="96" t="str">
        <f>IF($A100="","",IF(VLOOKUP(csv!$AJ100,範囲CSV,25,FALSE)="","",VLOOKUP(csv!$AJ100,範囲CSV,25,FALSE)))</f>
        <v/>
      </c>
      <c r="AB100" s="96" t="str">
        <f>IF($A100="","",IF(VLOOKUP(csv!$AJ100,範囲CSV,26,FALSE)="","",VLOOKUP(csv!$AJ100,範囲CSV,26,FALSE)))</f>
        <v/>
      </c>
      <c r="AC100" s="96" t="str">
        <f>IF($A100="","",IF(VLOOKUP(csv!$AJ100,範囲CSV,27,FALSE)="","",VLOOKUP(csv!$AJ100,範囲CSV,27,FALSE)))</f>
        <v/>
      </c>
      <c r="AD100" s="96" t="str">
        <f>IF($A100="","",IF(VLOOKUP(csv!$AJ100,範囲CSV,28,FALSE)="","",VLOOKUP(csv!$AJ100,範囲CSV,28,FALSE)))</f>
        <v/>
      </c>
      <c r="AE100" s="96" t="str">
        <f>IF($A100="","",IF(VLOOKUP(csv!$AJ100,範囲CSV,29,FALSE)="","",VLOOKUP(csv!$AJ100,範囲CSV,29,FALSE)))</f>
        <v/>
      </c>
      <c r="AF100" s="96" t="str">
        <f>IF($A100="","",IF(VLOOKUP(csv!$AJ100,範囲CSV,30,FALSE)="","",VLOOKUP(csv!$AJ100,範囲CSV,30,FALSE)))</f>
        <v/>
      </c>
      <c r="AG100" s="96" t="str">
        <f>IF($A100="","",IF(VLOOKUP(csv!$AJ100,範囲CSV,31,FALSE)="","",VLOOKUP(csv!$AJ100,範囲CSV,31,FALSE)))</f>
        <v/>
      </c>
      <c r="AH100" s="96" t="str">
        <f>IF($A100="","",IF(VLOOKUP(csv!$AJ100,範囲CSV,32,FALSE)="","",VLOOKUP(csv!$AJ100,範囲CSV,32,FALSE)))</f>
        <v/>
      </c>
      <c r="AI100" s="96" t="str">
        <f>IF($A100="","",IF(VLOOKUP(csv!$AJ100,範囲CSV,33,FALSE)="","",VLOOKUP(csv!$AJ100,範囲CSV,33,FALSE)))</f>
        <v/>
      </c>
      <c r="AJ100" s="96" t="str">
        <f>IF($A100="","",IF(VLOOKUP(csv!$AJ100,範囲CSV,34,FALSE)="","",VLOOKUP(csv!$AJ100,範囲CSV,34,FALSE)))</f>
        <v/>
      </c>
      <c r="AK100" s="96"/>
    </row>
    <row r="101" spans="1:37">
      <c r="A101" s="96" t="str">
        <f>IF(csv!AJ101&lt;=csv!A$401,csv!AO101,"")</f>
        <v/>
      </c>
      <c r="B101" s="96" t="str">
        <f>IF($A101="","",IF(VLOOKUP(csv!A101,範囲CSV,2,FALSE)="","",VLOOKUP(csv!A101,範囲CSV,2,FALSE)))</f>
        <v/>
      </c>
      <c r="C101" s="96" t="str">
        <f>IF($A101="","",IF(VLOOKUP(csv!$AJ101,範囲CSV,3,FALSE)="","",VLOOKUP(csv!$AJ101,範囲CSV,3,FALSE)))</f>
        <v/>
      </c>
      <c r="D101" s="96" t="str">
        <f>IF($A101="","",IF(VLOOKUP(csv!$AJ101,範囲CSV,4,FALSE)="","",VLOOKUP(csv!$AJ101,範囲CSV,4,FALSE)))</f>
        <v/>
      </c>
      <c r="E101" s="96" t="str">
        <f>IF($A101="","",IF(VLOOKUP(csv!$AJ101,範囲CSV,5,FALSE)="","",IF(VLOOKUP(csv!$AJ101,範囲CSV,5,FALSE)&gt;10000,"",VLOOKUP(csv!$AJ101,範囲CSV,5,FALSE))))</f>
        <v/>
      </c>
      <c r="F101" s="96" t="str">
        <f>IF($A101="","",IF(VLOOKUP(csv!$AJ101,範囲CSV,6,FALSE)="","",VLOOKUP(csv!$AJ101,範囲CSV,6,FALSE)))</f>
        <v/>
      </c>
      <c r="G101" s="96" t="str">
        <f>IF(A101="","",IF(VLOOKUP(csv!$AJ101,範囲CSV,7,FALSE)="","",VLOOKUP(csv!$AJ101,範囲CSV,7,FALSE)))</f>
        <v/>
      </c>
      <c r="H101" s="96" t="str">
        <f>IF($A101="","",IF(VLOOKUP(csv!$AJ101,範囲CSV,8,FALSE)="","",VLOOKUP(csv!$AJ101,範囲CSV,8,FALSE)))</f>
        <v/>
      </c>
      <c r="I101" s="96"/>
      <c r="J101" s="96"/>
      <c r="K101" s="96" t="str">
        <f>IF(A101="","",IF(VLOOKUP(csv!$AJ101,範囲CSV,9,FALSE)="","",VLOOKUP(csv!$AJ101,範囲CSV,9,FALSE)))</f>
        <v/>
      </c>
      <c r="L101" s="96" t="str">
        <f>IF($A101="","",IF(VLOOKUP(csv!$AJ101,範囲CSV,10,FALSE)="","",VLOOKUP(csv!$AJ101,範囲CSV,10,FALSE)))</f>
        <v/>
      </c>
      <c r="M101" s="96" t="str">
        <f t="shared" si="2"/>
        <v/>
      </c>
      <c r="N101" s="96" t="str">
        <f t="shared" si="3"/>
        <v/>
      </c>
      <c r="O101" s="96" t="str">
        <f>IF($A101="","",IF(VLOOKUP(csv!$AJ101,範囲CSV,13,FALSE)="","",VLOOKUP(csv!$AJ101,範囲CSV,13,FALSE)))</f>
        <v/>
      </c>
      <c r="P101" s="96" t="str">
        <f>IF($A101="","",IF(VLOOKUP(csv!$AJ101,範囲CSV,14,FALSE)="","",VLOOKUP(csv!$AJ101,範囲CSV,14,FALSE)))</f>
        <v/>
      </c>
      <c r="Q101" s="96" t="str">
        <f>IF($A101="","",IF(VLOOKUP(csv!$AJ101,範囲CSV,15,FALSE)="","",VLOOKUP(csv!$AJ101,範囲CSV,15,FALSE)))</f>
        <v/>
      </c>
      <c r="R101" s="96" t="str">
        <f>IF($A101="","",IF(VLOOKUP(csv!$AJ101,範囲CSV,16,FALSE)="","",VLOOKUP(csv!$AJ101,範囲CSV,16,FALSE)))</f>
        <v/>
      </c>
      <c r="S101" s="96" t="str">
        <f>IF($A101="","",IF(VLOOKUP(csv!$AJ101,範囲CSV,17,FALSE)="","",VLOOKUP(csv!$AJ101,範囲CSV,17,FALSE)))</f>
        <v/>
      </c>
      <c r="T101" s="96" t="str">
        <f>IF($A101="","",IF(VLOOKUP(csv!$AJ101,範囲CSV,18,FALSE)="","",VLOOKUP(csv!$AJ101,範囲CSV,18,FALSE)))</f>
        <v/>
      </c>
      <c r="U101" s="96" t="str">
        <f>IF($A101="","",IF(VLOOKUP(csv!$AJ101,範囲CSV,19,FALSE)="","",VLOOKUP(csv!$AJ101,範囲CSV,19,FALSE)))</f>
        <v/>
      </c>
      <c r="V101" s="96" t="str">
        <f>IF($A101="","",IF(VLOOKUP(csv!$AJ101,範囲CSV,20,FALSE)="","",VLOOKUP(csv!$AJ101,範囲CSV,20,FALSE)))</f>
        <v/>
      </c>
      <c r="W101" s="96" t="str">
        <f>IF($A101="","",IF(VLOOKUP(csv!$AJ101,範囲CSV,21,FALSE)="","",VLOOKUP(csv!$AJ101,範囲CSV,21,FALSE)))</f>
        <v/>
      </c>
      <c r="X101" s="96" t="str">
        <f>IF($A101="","",IF(VLOOKUP(csv!$AJ101,範囲CSV,22,FALSE)="","",VLOOKUP(csv!$AJ101,範囲CSV,22,FALSE)))</f>
        <v/>
      </c>
      <c r="Y101" s="96" t="str">
        <f>IF($A101="","",IF(VLOOKUP(csv!$AJ101,範囲CSV,23,FALSE)="","",VLOOKUP(csv!$AJ101,範囲CSV,23,FALSE)))</f>
        <v/>
      </c>
      <c r="Z101" s="96" t="str">
        <f>IF($A101="","",IF(VLOOKUP(csv!$AJ101,範囲CSV,24,FALSE)="","",VLOOKUP(csv!$AJ101,範囲CSV,24,FALSE)))</f>
        <v/>
      </c>
      <c r="AA101" s="96" t="str">
        <f>IF($A101="","",IF(VLOOKUP(csv!$AJ101,範囲CSV,25,FALSE)="","",VLOOKUP(csv!$AJ101,範囲CSV,25,FALSE)))</f>
        <v/>
      </c>
      <c r="AB101" s="96" t="str">
        <f>IF($A101="","",IF(VLOOKUP(csv!$AJ101,範囲CSV,26,FALSE)="","",VLOOKUP(csv!$AJ101,範囲CSV,26,FALSE)))</f>
        <v/>
      </c>
      <c r="AC101" s="96" t="str">
        <f>IF($A101="","",IF(VLOOKUP(csv!$AJ101,範囲CSV,27,FALSE)="","",VLOOKUP(csv!$AJ101,範囲CSV,27,FALSE)))</f>
        <v/>
      </c>
      <c r="AD101" s="96" t="str">
        <f>IF($A101="","",IF(VLOOKUP(csv!$AJ101,範囲CSV,28,FALSE)="","",VLOOKUP(csv!$AJ101,範囲CSV,28,FALSE)))</f>
        <v/>
      </c>
      <c r="AE101" s="96" t="str">
        <f>IF($A101="","",IF(VLOOKUP(csv!$AJ101,範囲CSV,29,FALSE)="","",VLOOKUP(csv!$AJ101,範囲CSV,29,FALSE)))</f>
        <v/>
      </c>
      <c r="AF101" s="96" t="str">
        <f>IF($A101="","",IF(VLOOKUP(csv!$AJ101,範囲CSV,30,FALSE)="","",VLOOKUP(csv!$AJ101,範囲CSV,30,FALSE)))</f>
        <v/>
      </c>
      <c r="AG101" s="96" t="str">
        <f>IF($A101="","",IF(VLOOKUP(csv!$AJ101,範囲CSV,31,FALSE)="","",VLOOKUP(csv!$AJ101,範囲CSV,31,FALSE)))</f>
        <v/>
      </c>
      <c r="AH101" s="96" t="str">
        <f>IF($A101="","",IF(VLOOKUP(csv!$AJ101,範囲CSV,32,FALSE)="","",VLOOKUP(csv!$AJ101,範囲CSV,32,FALSE)))</f>
        <v/>
      </c>
      <c r="AI101" s="96" t="str">
        <f>IF($A101="","",IF(VLOOKUP(csv!$AJ101,範囲CSV,33,FALSE)="","",VLOOKUP(csv!$AJ101,範囲CSV,33,FALSE)))</f>
        <v/>
      </c>
      <c r="AJ101" s="96" t="str">
        <f>IF($A101="","",IF(VLOOKUP(csv!$AJ101,範囲CSV,34,FALSE)="","",VLOOKUP(csv!$AJ101,範囲CSV,34,FALSE)))</f>
        <v/>
      </c>
      <c r="AK101" s="96"/>
    </row>
    <row r="102" spans="1:37">
      <c r="A102" s="96" t="str">
        <f>IF(csv!AJ102&lt;=csv!A$401,csv!AO102,"")</f>
        <v/>
      </c>
      <c r="B102" s="96" t="str">
        <f>IF($A102="","",IF(VLOOKUP(csv!A102,範囲CSV,2,FALSE)="","",VLOOKUP(csv!A102,範囲CSV,2,FALSE)))</f>
        <v/>
      </c>
      <c r="C102" s="96" t="str">
        <f>IF($A102="","",IF(VLOOKUP(csv!$AJ102,範囲CSV,3,FALSE)="","",VLOOKUP(csv!$AJ102,範囲CSV,3,FALSE)))</f>
        <v/>
      </c>
      <c r="D102" s="96" t="str">
        <f>IF($A102="","",IF(VLOOKUP(csv!$AJ102,範囲CSV,4,FALSE)="","",VLOOKUP(csv!$AJ102,範囲CSV,4,FALSE)))</f>
        <v/>
      </c>
      <c r="E102" s="96" t="str">
        <f>IF($A102="","",IF(VLOOKUP(csv!$AJ102,範囲CSV,5,FALSE)="","",IF(VLOOKUP(csv!$AJ102,範囲CSV,5,FALSE)&gt;10000,"",VLOOKUP(csv!$AJ102,範囲CSV,5,FALSE))))</f>
        <v/>
      </c>
      <c r="F102" s="96" t="str">
        <f>IF($A102="","",IF(VLOOKUP(csv!$AJ102,範囲CSV,6,FALSE)="","",VLOOKUP(csv!$AJ102,範囲CSV,6,FALSE)))</f>
        <v/>
      </c>
      <c r="G102" s="96" t="str">
        <f>IF(A102="","",IF(VLOOKUP(csv!$AJ102,範囲CSV,7,FALSE)="","",VLOOKUP(csv!$AJ102,範囲CSV,7,FALSE)))</f>
        <v/>
      </c>
      <c r="H102" s="96" t="str">
        <f>IF($A102="","",IF(VLOOKUP(csv!$AJ102,範囲CSV,8,FALSE)="","",VLOOKUP(csv!$AJ102,範囲CSV,8,FALSE)))</f>
        <v/>
      </c>
      <c r="I102" s="96"/>
      <c r="J102" s="96"/>
      <c r="K102" s="96" t="str">
        <f>IF(A102="","",IF(VLOOKUP(csv!$AJ102,範囲CSV,9,FALSE)="","",VLOOKUP(csv!$AJ102,範囲CSV,9,FALSE)))</f>
        <v/>
      </c>
      <c r="L102" s="96" t="str">
        <f>IF($A102="","",IF(VLOOKUP(csv!$AJ102,範囲CSV,10,FALSE)="","",VLOOKUP(csv!$AJ102,範囲CSV,10,FALSE)))</f>
        <v/>
      </c>
      <c r="M102" s="96" t="str">
        <f t="shared" si="2"/>
        <v/>
      </c>
      <c r="N102" s="96" t="str">
        <f t="shared" si="3"/>
        <v/>
      </c>
      <c r="O102" s="96" t="str">
        <f>IF($A102="","",IF(VLOOKUP(csv!$AJ102,範囲CSV,13,FALSE)="","",VLOOKUP(csv!$AJ102,範囲CSV,13,FALSE)))</f>
        <v/>
      </c>
      <c r="P102" s="96" t="str">
        <f>IF($A102="","",IF(VLOOKUP(csv!$AJ102,範囲CSV,14,FALSE)="","",VLOOKUP(csv!$AJ102,範囲CSV,14,FALSE)))</f>
        <v/>
      </c>
      <c r="Q102" s="96" t="str">
        <f>IF($A102="","",IF(VLOOKUP(csv!$AJ102,範囲CSV,15,FALSE)="","",VLOOKUP(csv!$AJ102,範囲CSV,15,FALSE)))</f>
        <v/>
      </c>
      <c r="R102" s="96" t="str">
        <f>IF($A102="","",IF(VLOOKUP(csv!$AJ102,範囲CSV,16,FALSE)="","",VLOOKUP(csv!$AJ102,範囲CSV,16,FALSE)))</f>
        <v/>
      </c>
      <c r="S102" s="96" t="str">
        <f>IF($A102="","",IF(VLOOKUP(csv!$AJ102,範囲CSV,17,FALSE)="","",VLOOKUP(csv!$AJ102,範囲CSV,17,FALSE)))</f>
        <v/>
      </c>
      <c r="T102" s="96" t="str">
        <f>IF($A102="","",IF(VLOOKUP(csv!$AJ102,範囲CSV,18,FALSE)="","",VLOOKUP(csv!$AJ102,範囲CSV,18,FALSE)))</f>
        <v/>
      </c>
      <c r="U102" s="96" t="str">
        <f>IF($A102="","",IF(VLOOKUP(csv!$AJ102,範囲CSV,19,FALSE)="","",VLOOKUP(csv!$AJ102,範囲CSV,19,FALSE)))</f>
        <v/>
      </c>
      <c r="V102" s="96" t="str">
        <f>IF($A102="","",IF(VLOOKUP(csv!$AJ102,範囲CSV,20,FALSE)="","",VLOOKUP(csv!$AJ102,範囲CSV,20,FALSE)))</f>
        <v/>
      </c>
      <c r="W102" s="96" t="str">
        <f>IF($A102="","",IF(VLOOKUP(csv!$AJ102,範囲CSV,21,FALSE)="","",VLOOKUP(csv!$AJ102,範囲CSV,21,FALSE)))</f>
        <v/>
      </c>
      <c r="X102" s="96" t="str">
        <f>IF($A102="","",IF(VLOOKUP(csv!$AJ102,範囲CSV,22,FALSE)="","",VLOOKUP(csv!$AJ102,範囲CSV,22,FALSE)))</f>
        <v/>
      </c>
      <c r="Y102" s="96" t="str">
        <f>IF($A102="","",IF(VLOOKUP(csv!$AJ102,範囲CSV,23,FALSE)="","",VLOOKUP(csv!$AJ102,範囲CSV,23,FALSE)))</f>
        <v/>
      </c>
      <c r="Z102" s="96" t="str">
        <f>IF($A102="","",IF(VLOOKUP(csv!$AJ102,範囲CSV,24,FALSE)="","",VLOOKUP(csv!$AJ102,範囲CSV,24,FALSE)))</f>
        <v/>
      </c>
      <c r="AA102" s="96" t="str">
        <f>IF($A102="","",IF(VLOOKUP(csv!$AJ102,範囲CSV,25,FALSE)="","",VLOOKUP(csv!$AJ102,範囲CSV,25,FALSE)))</f>
        <v/>
      </c>
      <c r="AB102" s="96" t="str">
        <f>IF($A102="","",IF(VLOOKUP(csv!$AJ102,範囲CSV,26,FALSE)="","",VLOOKUP(csv!$AJ102,範囲CSV,26,FALSE)))</f>
        <v/>
      </c>
      <c r="AC102" s="96" t="str">
        <f>IF($A102="","",IF(VLOOKUP(csv!$AJ102,範囲CSV,27,FALSE)="","",VLOOKUP(csv!$AJ102,範囲CSV,27,FALSE)))</f>
        <v/>
      </c>
      <c r="AD102" s="96" t="str">
        <f>IF($A102="","",IF(VLOOKUP(csv!$AJ102,範囲CSV,28,FALSE)="","",VLOOKUP(csv!$AJ102,範囲CSV,28,FALSE)))</f>
        <v/>
      </c>
      <c r="AE102" s="96" t="str">
        <f>IF($A102="","",IF(VLOOKUP(csv!$AJ102,範囲CSV,29,FALSE)="","",VLOOKUP(csv!$AJ102,範囲CSV,29,FALSE)))</f>
        <v/>
      </c>
      <c r="AF102" s="96" t="str">
        <f>IF($A102="","",IF(VLOOKUP(csv!$AJ102,範囲CSV,30,FALSE)="","",VLOOKUP(csv!$AJ102,範囲CSV,30,FALSE)))</f>
        <v/>
      </c>
      <c r="AG102" s="96" t="str">
        <f>IF($A102="","",IF(VLOOKUP(csv!$AJ102,範囲CSV,31,FALSE)="","",VLOOKUP(csv!$AJ102,範囲CSV,31,FALSE)))</f>
        <v/>
      </c>
      <c r="AH102" s="96" t="str">
        <f>IF($A102="","",IF(VLOOKUP(csv!$AJ102,範囲CSV,32,FALSE)="","",VLOOKUP(csv!$AJ102,範囲CSV,32,FALSE)))</f>
        <v/>
      </c>
      <c r="AI102" s="96" t="str">
        <f>IF($A102="","",IF(VLOOKUP(csv!$AJ102,範囲CSV,33,FALSE)="","",VLOOKUP(csv!$AJ102,範囲CSV,33,FALSE)))</f>
        <v/>
      </c>
      <c r="AJ102" s="96" t="str">
        <f>IF($A102="","",IF(VLOOKUP(csv!$AJ102,範囲CSV,34,FALSE)="","",VLOOKUP(csv!$AJ102,範囲CSV,34,FALSE)))</f>
        <v/>
      </c>
      <c r="AK102" s="96"/>
    </row>
    <row r="103" spans="1:37">
      <c r="A103" s="96">
        <f>IF(csv!AJ103&lt;=csv!A$401,csv!AO103,"")</f>
        <v>0</v>
      </c>
      <c r="B103" s="96" t="e">
        <f>IF($A103="","",IF(VLOOKUP(csv!A103,範囲CSV,2,FALSE)="","",VLOOKUP(csv!A103,範囲CSV,2,FALSE)))</f>
        <v>#N/A</v>
      </c>
      <c r="C103" s="96" t="e">
        <f>IF($A103="","",IF(VLOOKUP(csv!$AJ103,範囲CSV,3,FALSE)="","",VLOOKUP(csv!$AJ103,範囲CSV,3,FALSE)))</f>
        <v>#N/A</v>
      </c>
      <c r="D103" s="96" t="e">
        <f>IF($A103="","",IF(VLOOKUP(csv!$AJ103,範囲CSV,4,FALSE)="","",VLOOKUP(csv!$AJ103,範囲CSV,4,FALSE)))</f>
        <v>#N/A</v>
      </c>
      <c r="E103" s="96" t="e">
        <f>IF($A103="","",IF(VLOOKUP(csv!$AJ103,範囲CSV,5,FALSE)="","",IF(VLOOKUP(csv!$AJ103,範囲CSV,5,FALSE)&gt;10000,"",VLOOKUP(csv!$AJ103,範囲CSV,5,FALSE))))</f>
        <v>#N/A</v>
      </c>
      <c r="F103" s="96" t="e">
        <f>IF($A103="","",IF(VLOOKUP(csv!$AJ103,範囲CSV,6,FALSE)="","",VLOOKUP(csv!$AJ103,範囲CSV,6,FALSE)))</f>
        <v>#N/A</v>
      </c>
      <c r="G103" s="96" t="e">
        <f>IF(A103="","",IF(VLOOKUP(csv!$AJ103,範囲CSV,7,FALSE)="","",VLOOKUP(csv!$AJ103,範囲CSV,7,FALSE)))</f>
        <v>#N/A</v>
      </c>
      <c r="H103" s="96" t="e">
        <f>IF($A103="","",IF(VLOOKUP(csv!$AJ103,範囲CSV,8,FALSE)="","",VLOOKUP(csv!$AJ103,範囲CSV,8,FALSE)))</f>
        <v>#N/A</v>
      </c>
      <c r="I103" s="96"/>
      <c r="J103" s="96"/>
      <c r="K103" s="96" t="e">
        <f>IF(A103="","",IF(VLOOKUP(csv!$AJ103,範囲CSV,9,FALSE)="","",VLOOKUP(csv!$AJ103,範囲CSV,9,FALSE)))</f>
        <v>#N/A</v>
      </c>
      <c r="L103" s="96" t="e">
        <f>IF($A103="","",IF(VLOOKUP(csv!$AJ103,範囲CSV,10,FALSE)="","",VLOOKUP(csv!$AJ103,範囲CSV,10,FALSE)))</f>
        <v>#N/A</v>
      </c>
      <c r="M103" s="96" t="e">
        <f t="shared" si="2"/>
        <v>#N/A</v>
      </c>
      <c r="N103" s="96" t="e">
        <f t="shared" si="3"/>
        <v>#N/A</v>
      </c>
      <c r="O103" s="96" t="e">
        <f>IF($A103="","",IF(VLOOKUP(csv!$AJ103,範囲CSV,13,FALSE)="","",VLOOKUP(csv!$AJ103,範囲CSV,13,FALSE)))</f>
        <v>#N/A</v>
      </c>
      <c r="P103" s="96" t="e">
        <f>IF($A103="","",IF(VLOOKUP(csv!$AJ103,範囲CSV,14,FALSE)="","",VLOOKUP(csv!$AJ103,範囲CSV,14,FALSE)))</f>
        <v>#N/A</v>
      </c>
      <c r="Q103" s="96" t="e">
        <f>IF($A103="","",IF(VLOOKUP(csv!$AJ103,範囲CSV,15,FALSE)="","",VLOOKUP(csv!$AJ103,範囲CSV,15,FALSE)))</f>
        <v>#N/A</v>
      </c>
      <c r="R103" s="96" t="e">
        <f>IF($A103="","",IF(VLOOKUP(csv!$AJ103,範囲CSV,16,FALSE)="","",VLOOKUP(csv!$AJ103,範囲CSV,16,FALSE)))</f>
        <v>#N/A</v>
      </c>
      <c r="S103" s="96" t="e">
        <f>IF($A103="","",IF(VLOOKUP(csv!$AJ103,範囲CSV,17,FALSE)="","",VLOOKUP(csv!$AJ103,範囲CSV,17,FALSE)))</f>
        <v>#N/A</v>
      </c>
      <c r="T103" s="96" t="e">
        <f>IF($A103="","",IF(VLOOKUP(csv!$AJ103,範囲CSV,18,FALSE)="","",VLOOKUP(csv!$AJ103,範囲CSV,18,FALSE)))</f>
        <v>#N/A</v>
      </c>
      <c r="U103" s="96" t="e">
        <f>IF($A103="","",IF(VLOOKUP(csv!$AJ103,範囲CSV,19,FALSE)="","",VLOOKUP(csv!$AJ103,範囲CSV,19,FALSE)))</f>
        <v>#N/A</v>
      </c>
      <c r="V103" s="96" t="e">
        <f>IF($A103="","",IF(VLOOKUP(csv!$AJ103,範囲CSV,20,FALSE)="","",VLOOKUP(csv!$AJ103,範囲CSV,20,FALSE)))</f>
        <v>#N/A</v>
      </c>
      <c r="W103" s="96" t="e">
        <f>IF($A103="","",IF(VLOOKUP(csv!$AJ103,範囲CSV,21,FALSE)="","",VLOOKUP(csv!$AJ103,範囲CSV,21,FALSE)))</f>
        <v>#N/A</v>
      </c>
      <c r="X103" s="96" t="e">
        <f>IF($A103="","",IF(VLOOKUP(csv!$AJ103,範囲CSV,22,FALSE)="","",VLOOKUP(csv!$AJ103,範囲CSV,22,FALSE)))</f>
        <v>#N/A</v>
      </c>
      <c r="Y103" s="96" t="e">
        <f>IF($A103="","",IF(VLOOKUP(csv!$AJ103,範囲CSV,23,FALSE)="","",VLOOKUP(csv!$AJ103,範囲CSV,23,FALSE)))</f>
        <v>#N/A</v>
      </c>
      <c r="Z103" s="96" t="e">
        <f>IF($A103="","",IF(VLOOKUP(csv!$AJ103,範囲CSV,24,FALSE)="","",VLOOKUP(csv!$AJ103,範囲CSV,24,FALSE)))</f>
        <v>#N/A</v>
      </c>
      <c r="AA103" s="96" t="e">
        <f>IF($A103="","",IF(VLOOKUP(csv!$AJ103,範囲CSV,25,FALSE)="","",VLOOKUP(csv!$AJ103,範囲CSV,25,FALSE)))</f>
        <v>#N/A</v>
      </c>
      <c r="AB103" s="96" t="e">
        <f>IF($A103="","",IF(VLOOKUP(csv!$AJ103,範囲CSV,26,FALSE)="","",VLOOKUP(csv!$AJ103,範囲CSV,26,FALSE)))</f>
        <v>#N/A</v>
      </c>
      <c r="AC103" s="96" t="e">
        <f>IF($A103="","",IF(VLOOKUP(csv!$AJ103,範囲CSV,27,FALSE)="","",VLOOKUP(csv!$AJ103,範囲CSV,27,FALSE)))</f>
        <v>#N/A</v>
      </c>
      <c r="AD103" s="96" t="e">
        <f>IF($A103="","",IF(VLOOKUP(csv!$AJ103,範囲CSV,28,FALSE)="","",VLOOKUP(csv!$AJ103,範囲CSV,28,FALSE)))</f>
        <v>#N/A</v>
      </c>
      <c r="AE103" s="96" t="e">
        <f>IF($A103="","",IF(VLOOKUP(csv!$AJ103,範囲CSV,29,FALSE)="","",VLOOKUP(csv!$AJ103,範囲CSV,29,FALSE)))</f>
        <v>#N/A</v>
      </c>
      <c r="AF103" s="96" t="e">
        <f>IF($A103="","",IF(VLOOKUP(csv!$AJ103,範囲CSV,30,FALSE)="","",VLOOKUP(csv!$AJ103,範囲CSV,30,FALSE)))</f>
        <v>#N/A</v>
      </c>
      <c r="AG103" s="96" t="e">
        <f>IF($A103="","",IF(VLOOKUP(csv!$AJ103,範囲CSV,31,FALSE)="","",VLOOKUP(csv!$AJ103,範囲CSV,31,FALSE)))</f>
        <v>#N/A</v>
      </c>
      <c r="AH103" s="96" t="e">
        <f>IF($A103="","",IF(VLOOKUP(csv!$AJ103,範囲CSV,32,FALSE)="","",VLOOKUP(csv!$AJ103,範囲CSV,32,FALSE)))</f>
        <v>#N/A</v>
      </c>
      <c r="AI103" s="96" t="e">
        <f>IF($A103="","",IF(VLOOKUP(csv!$AJ103,範囲CSV,33,FALSE)="","",VLOOKUP(csv!$AJ103,範囲CSV,33,FALSE)))</f>
        <v>#N/A</v>
      </c>
      <c r="AJ103" s="96" t="e">
        <f>IF($A103="","",IF(VLOOKUP(csv!$AJ103,範囲CSV,34,FALSE)="","",VLOOKUP(csv!$AJ103,範囲CSV,34,FALSE)))</f>
        <v>#N/A</v>
      </c>
      <c r="AK103" s="96"/>
    </row>
    <row r="104" spans="1:37">
      <c r="A104" s="96">
        <f>IF(csv!AJ104&lt;=csv!A$401,csv!AO104,"")</f>
        <v>0</v>
      </c>
      <c r="B104" s="96" t="e">
        <f>IF($A104="","",IF(VLOOKUP(csv!A104,範囲CSV,2,FALSE)="","",VLOOKUP(csv!A104,範囲CSV,2,FALSE)))</f>
        <v>#N/A</v>
      </c>
      <c r="C104" s="96" t="e">
        <f>IF($A104="","",IF(VLOOKUP(csv!$AJ104,範囲CSV,3,FALSE)="","",VLOOKUP(csv!$AJ104,範囲CSV,3,FALSE)))</f>
        <v>#N/A</v>
      </c>
      <c r="D104" s="96" t="e">
        <f>IF($A104="","",IF(VLOOKUP(csv!$AJ104,範囲CSV,4,FALSE)="","",VLOOKUP(csv!$AJ104,範囲CSV,4,FALSE)))</f>
        <v>#N/A</v>
      </c>
      <c r="E104" s="96" t="e">
        <f>IF($A104="","",IF(VLOOKUP(csv!$AJ104,範囲CSV,5,FALSE)="","",IF(VLOOKUP(csv!$AJ104,範囲CSV,5,FALSE)&gt;10000,"",VLOOKUP(csv!$AJ104,範囲CSV,5,FALSE))))</f>
        <v>#N/A</v>
      </c>
      <c r="F104" s="96" t="e">
        <f>IF($A104="","",IF(VLOOKUP(csv!$AJ104,範囲CSV,6,FALSE)="","",VLOOKUP(csv!$AJ104,範囲CSV,6,FALSE)))</f>
        <v>#N/A</v>
      </c>
      <c r="G104" s="96" t="e">
        <f>IF(A104="","",IF(VLOOKUP(csv!$AJ104,範囲CSV,7,FALSE)="","",VLOOKUP(csv!$AJ104,範囲CSV,7,FALSE)))</f>
        <v>#N/A</v>
      </c>
      <c r="H104" s="96" t="e">
        <f>IF($A104="","",IF(VLOOKUP(csv!$AJ104,範囲CSV,8,FALSE)="","",VLOOKUP(csv!$AJ104,範囲CSV,8,FALSE)))</f>
        <v>#N/A</v>
      </c>
      <c r="I104" s="96"/>
      <c r="J104" s="96"/>
      <c r="K104" s="96" t="e">
        <f>IF(A104="","",IF(VLOOKUP(csv!$AJ104,範囲CSV,9,FALSE)="","",VLOOKUP(csv!$AJ104,範囲CSV,9,FALSE)))</f>
        <v>#N/A</v>
      </c>
      <c r="L104" s="96" t="e">
        <f>IF($A104="","",IF(VLOOKUP(csv!$AJ104,範囲CSV,10,FALSE)="","",VLOOKUP(csv!$AJ104,範囲CSV,10,FALSE)))</f>
        <v>#N/A</v>
      </c>
      <c r="M104" s="96" t="e">
        <f t="shared" si="2"/>
        <v>#N/A</v>
      </c>
      <c r="N104" s="96" t="e">
        <f t="shared" si="3"/>
        <v>#N/A</v>
      </c>
      <c r="O104" s="96" t="e">
        <f>IF($A104="","",IF(VLOOKUP(csv!$AJ104,範囲CSV,13,FALSE)="","",VLOOKUP(csv!$AJ104,範囲CSV,13,FALSE)))</f>
        <v>#N/A</v>
      </c>
      <c r="P104" s="96" t="e">
        <f>IF($A104="","",IF(VLOOKUP(csv!$AJ104,範囲CSV,14,FALSE)="","",VLOOKUP(csv!$AJ104,範囲CSV,14,FALSE)))</f>
        <v>#N/A</v>
      </c>
      <c r="Q104" s="96" t="e">
        <f>IF($A104="","",IF(VLOOKUP(csv!$AJ104,範囲CSV,15,FALSE)="","",VLOOKUP(csv!$AJ104,範囲CSV,15,FALSE)))</f>
        <v>#N/A</v>
      </c>
      <c r="R104" s="96" t="e">
        <f>IF($A104="","",IF(VLOOKUP(csv!$AJ104,範囲CSV,16,FALSE)="","",VLOOKUP(csv!$AJ104,範囲CSV,16,FALSE)))</f>
        <v>#N/A</v>
      </c>
      <c r="S104" s="96" t="e">
        <f>IF($A104="","",IF(VLOOKUP(csv!$AJ104,範囲CSV,17,FALSE)="","",VLOOKUP(csv!$AJ104,範囲CSV,17,FALSE)))</f>
        <v>#N/A</v>
      </c>
      <c r="T104" s="96" t="e">
        <f>IF($A104="","",IF(VLOOKUP(csv!$AJ104,範囲CSV,18,FALSE)="","",VLOOKUP(csv!$AJ104,範囲CSV,18,FALSE)))</f>
        <v>#N/A</v>
      </c>
      <c r="U104" s="96" t="e">
        <f>IF($A104="","",IF(VLOOKUP(csv!$AJ104,範囲CSV,19,FALSE)="","",VLOOKUP(csv!$AJ104,範囲CSV,19,FALSE)))</f>
        <v>#N/A</v>
      </c>
      <c r="V104" s="96" t="e">
        <f>IF($A104="","",IF(VLOOKUP(csv!$AJ104,範囲CSV,20,FALSE)="","",VLOOKUP(csv!$AJ104,範囲CSV,20,FALSE)))</f>
        <v>#N/A</v>
      </c>
      <c r="W104" s="96" t="e">
        <f>IF($A104="","",IF(VLOOKUP(csv!$AJ104,範囲CSV,21,FALSE)="","",VLOOKUP(csv!$AJ104,範囲CSV,21,FALSE)))</f>
        <v>#N/A</v>
      </c>
      <c r="X104" s="96" t="e">
        <f>IF($A104="","",IF(VLOOKUP(csv!$AJ104,範囲CSV,22,FALSE)="","",VLOOKUP(csv!$AJ104,範囲CSV,22,FALSE)))</f>
        <v>#N/A</v>
      </c>
      <c r="Y104" s="96" t="e">
        <f>IF($A104="","",IF(VLOOKUP(csv!$AJ104,範囲CSV,23,FALSE)="","",VLOOKUP(csv!$AJ104,範囲CSV,23,FALSE)))</f>
        <v>#N/A</v>
      </c>
      <c r="Z104" s="96" t="e">
        <f>IF($A104="","",IF(VLOOKUP(csv!$AJ104,範囲CSV,24,FALSE)="","",VLOOKUP(csv!$AJ104,範囲CSV,24,FALSE)))</f>
        <v>#N/A</v>
      </c>
      <c r="AA104" s="96" t="e">
        <f>IF($A104="","",IF(VLOOKUP(csv!$AJ104,範囲CSV,25,FALSE)="","",VLOOKUP(csv!$AJ104,範囲CSV,25,FALSE)))</f>
        <v>#N/A</v>
      </c>
      <c r="AB104" s="96" t="e">
        <f>IF($A104="","",IF(VLOOKUP(csv!$AJ104,範囲CSV,26,FALSE)="","",VLOOKUP(csv!$AJ104,範囲CSV,26,FALSE)))</f>
        <v>#N/A</v>
      </c>
      <c r="AC104" s="96" t="e">
        <f>IF($A104="","",IF(VLOOKUP(csv!$AJ104,範囲CSV,27,FALSE)="","",VLOOKUP(csv!$AJ104,範囲CSV,27,FALSE)))</f>
        <v>#N/A</v>
      </c>
      <c r="AD104" s="96" t="e">
        <f>IF($A104="","",IF(VLOOKUP(csv!$AJ104,範囲CSV,28,FALSE)="","",VLOOKUP(csv!$AJ104,範囲CSV,28,FALSE)))</f>
        <v>#N/A</v>
      </c>
      <c r="AE104" s="96" t="e">
        <f>IF($A104="","",IF(VLOOKUP(csv!$AJ104,範囲CSV,29,FALSE)="","",VLOOKUP(csv!$AJ104,範囲CSV,29,FALSE)))</f>
        <v>#N/A</v>
      </c>
      <c r="AF104" s="96" t="e">
        <f>IF($A104="","",IF(VLOOKUP(csv!$AJ104,範囲CSV,30,FALSE)="","",VLOOKUP(csv!$AJ104,範囲CSV,30,FALSE)))</f>
        <v>#N/A</v>
      </c>
      <c r="AG104" s="96" t="e">
        <f>IF($A104="","",IF(VLOOKUP(csv!$AJ104,範囲CSV,31,FALSE)="","",VLOOKUP(csv!$AJ104,範囲CSV,31,FALSE)))</f>
        <v>#N/A</v>
      </c>
      <c r="AH104" s="96" t="e">
        <f>IF($A104="","",IF(VLOOKUP(csv!$AJ104,範囲CSV,32,FALSE)="","",VLOOKUP(csv!$AJ104,範囲CSV,32,FALSE)))</f>
        <v>#N/A</v>
      </c>
      <c r="AI104" s="96" t="e">
        <f>IF($A104="","",IF(VLOOKUP(csv!$AJ104,範囲CSV,33,FALSE)="","",VLOOKUP(csv!$AJ104,範囲CSV,33,FALSE)))</f>
        <v>#N/A</v>
      </c>
      <c r="AJ104" s="96" t="e">
        <f>IF($A104="","",IF(VLOOKUP(csv!$AJ104,範囲CSV,34,FALSE)="","",VLOOKUP(csv!$AJ104,範囲CSV,34,FALSE)))</f>
        <v>#N/A</v>
      </c>
      <c r="AK104" s="96"/>
    </row>
    <row r="105" spans="1:37">
      <c r="A105" s="96">
        <f>IF(csv!AJ105&lt;=csv!A$401,csv!AO105,"")</f>
        <v>0</v>
      </c>
      <c r="B105" s="96" t="e">
        <f>IF($A105="","",IF(VLOOKUP(csv!A105,範囲CSV,2,FALSE)="","",VLOOKUP(csv!A105,範囲CSV,2,FALSE)))</f>
        <v>#N/A</v>
      </c>
      <c r="C105" s="96" t="e">
        <f>IF($A105="","",IF(VLOOKUP(csv!$AJ105,範囲CSV,3,FALSE)="","",VLOOKUP(csv!$AJ105,範囲CSV,3,FALSE)))</f>
        <v>#N/A</v>
      </c>
      <c r="D105" s="96" t="e">
        <f>IF($A105="","",IF(VLOOKUP(csv!$AJ105,範囲CSV,4,FALSE)="","",VLOOKUP(csv!$AJ105,範囲CSV,4,FALSE)))</f>
        <v>#N/A</v>
      </c>
      <c r="E105" s="96" t="e">
        <f>IF($A105="","",IF(VLOOKUP(csv!$AJ105,範囲CSV,5,FALSE)="","",IF(VLOOKUP(csv!$AJ105,範囲CSV,5,FALSE)&gt;10000,"",VLOOKUP(csv!$AJ105,範囲CSV,5,FALSE))))</f>
        <v>#N/A</v>
      </c>
      <c r="F105" s="96" t="e">
        <f>IF($A105="","",IF(VLOOKUP(csv!$AJ105,範囲CSV,6,FALSE)="","",VLOOKUP(csv!$AJ105,範囲CSV,6,FALSE)))</f>
        <v>#N/A</v>
      </c>
      <c r="G105" s="96" t="e">
        <f>IF(A105="","",IF(VLOOKUP(csv!$AJ105,範囲CSV,7,FALSE)="","",VLOOKUP(csv!$AJ105,範囲CSV,7,FALSE)))</f>
        <v>#N/A</v>
      </c>
      <c r="H105" s="96" t="e">
        <f>IF($A105="","",IF(VLOOKUP(csv!$AJ105,範囲CSV,8,FALSE)="","",VLOOKUP(csv!$AJ105,範囲CSV,8,FALSE)))</f>
        <v>#N/A</v>
      </c>
      <c r="I105" s="96"/>
      <c r="J105" s="96"/>
      <c r="K105" s="96" t="e">
        <f>IF(A105="","",IF(VLOOKUP(csv!$AJ105,範囲CSV,9,FALSE)="","",VLOOKUP(csv!$AJ105,範囲CSV,9,FALSE)))</f>
        <v>#N/A</v>
      </c>
      <c r="L105" s="96" t="e">
        <f>IF($A105="","",IF(VLOOKUP(csv!$AJ105,範囲CSV,10,FALSE)="","",VLOOKUP(csv!$AJ105,範囲CSV,10,FALSE)))</f>
        <v>#N/A</v>
      </c>
      <c r="M105" s="96" t="e">
        <f t="shared" si="2"/>
        <v>#N/A</v>
      </c>
      <c r="N105" s="96" t="e">
        <f t="shared" si="3"/>
        <v>#N/A</v>
      </c>
      <c r="O105" s="96" t="e">
        <f>IF($A105="","",IF(VLOOKUP(csv!$AJ105,範囲CSV,13,FALSE)="","",VLOOKUP(csv!$AJ105,範囲CSV,13,FALSE)))</f>
        <v>#N/A</v>
      </c>
      <c r="P105" s="96" t="e">
        <f>IF($A105="","",IF(VLOOKUP(csv!$AJ105,範囲CSV,14,FALSE)="","",VLOOKUP(csv!$AJ105,範囲CSV,14,FALSE)))</f>
        <v>#N/A</v>
      </c>
      <c r="Q105" s="96" t="e">
        <f>IF($A105="","",IF(VLOOKUP(csv!$AJ105,範囲CSV,15,FALSE)="","",VLOOKUP(csv!$AJ105,範囲CSV,15,FALSE)))</f>
        <v>#N/A</v>
      </c>
      <c r="R105" s="96" t="e">
        <f>IF($A105="","",IF(VLOOKUP(csv!$AJ105,範囲CSV,16,FALSE)="","",VLOOKUP(csv!$AJ105,範囲CSV,16,FALSE)))</f>
        <v>#N/A</v>
      </c>
      <c r="S105" s="96" t="e">
        <f>IF($A105="","",IF(VLOOKUP(csv!$AJ105,範囲CSV,17,FALSE)="","",VLOOKUP(csv!$AJ105,範囲CSV,17,FALSE)))</f>
        <v>#N/A</v>
      </c>
      <c r="T105" s="96" t="e">
        <f>IF($A105="","",IF(VLOOKUP(csv!$AJ105,範囲CSV,18,FALSE)="","",VLOOKUP(csv!$AJ105,範囲CSV,18,FALSE)))</f>
        <v>#N/A</v>
      </c>
      <c r="U105" s="96" t="e">
        <f>IF($A105="","",IF(VLOOKUP(csv!$AJ105,範囲CSV,19,FALSE)="","",VLOOKUP(csv!$AJ105,範囲CSV,19,FALSE)))</f>
        <v>#N/A</v>
      </c>
      <c r="V105" s="96" t="e">
        <f>IF($A105="","",IF(VLOOKUP(csv!$AJ105,範囲CSV,20,FALSE)="","",VLOOKUP(csv!$AJ105,範囲CSV,20,FALSE)))</f>
        <v>#N/A</v>
      </c>
      <c r="W105" s="96" t="e">
        <f>IF($A105="","",IF(VLOOKUP(csv!$AJ105,範囲CSV,21,FALSE)="","",VLOOKUP(csv!$AJ105,範囲CSV,21,FALSE)))</f>
        <v>#N/A</v>
      </c>
      <c r="X105" s="96" t="e">
        <f>IF($A105="","",IF(VLOOKUP(csv!$AJ105,範囲CSV,22,FALSE)="","",VLOOKUP(csv!$AJ105,範囲CSV,22,FALSE)))</f>
        <v>#N/A</v>
      </c>
      <c r="Y105" s="96" t="e">
        <f>IF($A105="","",IF(VLOOKUP(csv!$AJ105,範囲CSV,23,FALSE)="","",VLOOKUP(csv!$AJ105,範囲CSV,23,FALSE)))</f>
        <v>#N/A</v>
      </c>
      <c r="Z105" s="96" t="e">
        <f>IF($A105="","",IF(VLOOKUP(csv!$AJ105,範囲CSV,24,FALSE)="","",VLOOKUP(csv!$AJ105,範囲CSV,24,FALSE)))</f>
        <v>#N/A</v>
      </c>
      <c r="AA105" s="96" t="e">
        <f>IF($A105="","",IF(VLOOKUP(csv!$AJ105,範囲CSV,25,FALSE)="","",VLOOKUP(csv!$AJ105,範囲CSV,25,FALSE)))</f>
        <v>#N/A</v>
      </c>
      <c r="AB105" s="96" t="e">
        <f>IF($A105="","",IF(VLOOKUP(csv!$AJ105,範囲CSV,26,FALSE)="","",VLOOKUP(csv!$AJ105,範囲CSV,26,FALSE)))</f>
        <v>#N/A</v>
      </c>
      <c r="AC105" s="96" t="e">
        <f>IF($A105="","",IF(VLOOKUP(csv!$AJ105,範囲CSV,27,FALSE)="","",VLOOKUP(csv!$AJ105,範囲CSV,27,FALSE)))</f>
        <v>#N/A</v>
      </c>
      <c r="AD105" s="96" t="e">
        <f>IF($A105="","",IF(VLOOKUP(csv!$AJ105,範囲CSV,28,FALSE)="","",VLOOKUP(csv!$AJ105,範囲CSV,28,FALSE)))</f>
        <v>#N/A</v>
      </c>
      <c r="AE105" s="96" t="e">
        <f>IF($A105="","",IF(VLOOKUP(csv!$AJ105,範囲CSV,29,FALSE)="","",VLOOKUP(csv!$AJ105,範囲CSV,29,FALSE)))</f>
        <v>#N/A</v>
      </c>
      <c r="AF105" s="96" t="e">
        <f>IF($A105="","",IF(VLOOKUP(csv!$AJ105,範囲CSV,30,FALSE)="","",VLOOKUP(csv!$AJ105,範囲CSV,30,FALSE)))</f>
        <v>#N/A</v>
      </c>
      <c r="AG105" s="96" t="e">
        <f>IF($A105="","",IF(VLOOKUP(csv!$AJ105,範囲CSV,31,FALSE)="","",VLOOKUP(csv!$AJ105,範囲CSV,31,FALSE)))</f>
        <v>#N/A</v>
      </c>
      <c r="AH105" s="96" t="e">
        <f>IF($A105="","",IF(VLOOKUP(csv!$AJ105,範囲CSV,32,FALSE)="","",VLOOKUP(csv!$AJ105,範囲CSV,32,FALSE)))</f>
        <v>#N/A</v>
      </c>
      <c r="AI105" s="96" t="e">
        <f>IF($A105="","",IF(VLOOKUP(csv!$AJ105,範囲CSV,33,FALSE)="","",VLOOKUP(csv!$AJ105,範囲CSV,33,FALSE)))</f>
        <v>#N/A</v>
      </c>
      <c r="AJ105" s="96" t="e">
        <f>IF($A105="","",IF(VLOOKUP(csv!$AJ105,範囲CSV,34,FALSE)="","",VLOOKUP(csv!$AJ105,範囲CSV,34,FALSE)))</f>
        <v>#N/A</v>
      </c>
      <c r="AK105" s="96"/>
    </row>
    <row r="106" spans="1:37">
      <c r="A106" s="96">
        <f>IF(csv!AJ106&lt;=csv!A$401,csv!AO106,"")</f>
        <v>0</v>
      </c>
      <c r="B106" s="96" t="e">
        <f>IF($A106="","",IF(VLOOKUP(csv!A106,範囲CSV,2,FALSE)="","",VLOOKUP(csv!A106,範囲CSV,2,FALSE)))</f>
        <v>#N/A</v>
      </c>
      <c r="C106" s="96" t="e">
        <f>IF($A106="","",IF(VLOOKUP(csv!$AJ106,範囲CSV,3,FALSE)="","",VLOOKUP(csv!$AJ106,範囲CSV,3,FALSE)))</f>
        <v>#N/A</v>
      </c>
      <c r="D106" s="96" t="e">
        <f>IF($A106="","",IF(VLOOKUP(csv!$AJ106,範囲CSV,4,FALSE)="","",VLOOKUP(csv!$AJ106,範囲CSV,4,FALSE)))</f>
        <v>#N/A</v>
      </c>
      <c r="E106" s="96" t="e">
        <f>IF($A106="","",IF(VLOOKUP(csv!$AJ106,範囲CSV,5,FALSE)="","",IF(VLOOKUP(csv!$AJ106,範囲CSV,5,FALSE)&gt;10000,"",VLOOKUP(csv!$AJ106,範囲CSV,5,FALSE))))</f>
        <v>#N/A</v>
      </c>
      <c r="F106" s="96" t="e">
        <f>IF($A106="","",IF(VLOOKUP(csv!$AJ106,範囲CSV,6,FALSE)="","",VLOOKUP(csv!$AJ106,範囲CSV,6,FALSE)))</f>
        <v>#N/A</v>
      </c>
      <c r="G106" s="96" t="e">
        <f>IF(A106="","",IF(VLOOKUP(csv!$AJ106,範囲CSV,7,FALSE)="","",VLOOKUP(csv!$AJ106,範囲CSV,7,FALSE)))</f>
        <v>#N/A</v>
      </c>
      <c r="H106" s="96" t="e">
        <f>IF($A106="","",IF(VLOOKUP(csv!$AJ106,範囲CSV,8,FALSE)="","",VLOOKUP(csv!$AJ106,範囲CSV,8,FALSE)))</f>
        <v>#N/A</v>
      </c>
      <c r="I106" s="96"/>
      <c r="J106" s="96"/>
      <c r="K106" s="96" t="e">
        <f>IF(A106="","",IF(VLOOKUP(csv!$AJ106,範囲CSV,9,FALSE)="","",VLOOKUP(csv!$AJ106,範囲CSV,9,FALSE)))</f>
        <v>#N/A</v>
      </c>
      <c r="L106" s="96" t="e">
        <f>IF($A106="","",IF(VLOOKUP(csv!$AJ106,範囲CSV,10,FALSE)="","",VLOOKUP(csv!$AJ106,範囲CSV,10,FALSE)))</f>
        <v>#N/A</v>
      </c>
      <c r="M106" s="96" t="e">
        <f t="shared" si="2"/>
        <v>#N/A</v>
      </c>
      <c r="N106" s="96" t="e">
        <f t="shared" si="3"/>
        <v>#N/A</v>
      </c>
      <c r="O106" s="96" t="e">
        <f>IF($A106="","",IF(VLOOKUP(csv!$AJ106,範囲CSV,13,FALSE)="","",VLOOKUP(csv!$AJ106,範囲CSV,13,FALSE)))</f>
        <v>#N/A</v>
      </c>
      <c r="P106" s="96" t="e">
        <f>IF($A106="","",IF(VLOOKUP(csv!$AJ106,範囲CSV,14,FALSE)="","",VLOOKUP(csv!$AJ106,範囲CSV,14,FALSE)))</f>
        <v>#N/A</v>
      </c>
      <c r="Q106" s="96" t="e">
        <f>IF($A106="","",IF(VLOOKUP(csv!$AJ106,範囲CSV,15,FALSE)="","",VLOOKUP(csv!$AJ106,範囲CSV,15,FALSE)))</f>
        <v>#N/A</v>
      </c>
      <c r="R106" s="96" t="e">
        <f>IF($A106="","",IF(VLOOKUP(csv!$AJ106,範囲CSV,16,FALSE)="","",VLOOKUP(csv!$AJ106,範囲CSV,16,FALSE)))</f>
        <v>#N/A</v>
      </c>
      <c r="S106" s="96" t="e">
        <f>IF($A106="","",IF(VLOOKUP(csv!$AJ106,範囲CSV,17,FALSE)="","",VLOOKUP(csv!$AJ106,範囲CSV,17,FALSE)))</f>
        <v>#N/A</v>
      </c>
      <c r="T106" s="96" t="e">
        <f>IF($A106="","",IF(VLOOKUP(csv!$AJ106,範囲CSV,18,FALSE)="","",VLOOKUP(csv!$AJ106,範囲CSV,18,FALSE)))</f>
        <v>#N/A</v>
      </c>
      <c r="U106" s="96" t="e">
        <f>IF($A106="","",IF(VLOOKUP(csv!$AJ106,範囲CSV,19,FALSE)="","",VLOOKUP(csv!$AJ106,範囲CSV,19,FALSE)))</f>
        <v>#N/A</v>
      </c>
      <c r="V106" s="96" t="e">
        <f>IF($A106="","",IF(VLOOKUP(csv!$AJ106,範囲CSV,20,FALSE)="","",VLOOKUP(csv!$AJ106,範囲CSV,20,FALSE)))</f>
        <v>#N/A</v>
      </c>
      <c r="W106" s="96" t="e">
        <f>IF($A106="","",IF(VLOOKUP(csv!$AJ106,範囲CSV,21,FALSE)="","",VLOOKUP(csv!$AJ106,範囲CSV,21,FALSE)))</f>
        <v>#N/A</v>
      </c>
      <c r="X106" s="96" t="e">
        <f>IF($A106="","",IF(VLOOKUP(csv!$AJ106,範囲CSV,22,FALSE)="","",VLOOKUP(csv!$AJ106,範囲CSV,22,FALSE)))</f>
        <v>#N/A</v>
      </c>
      <c r="Y106" s="96" t="e">
        <f>IF($A106="","",IF(VLOOKUP(csv!$AJ106,範囲CSV,23,FALSE)="","",VLOOKUP(csv!$AJ106,範囲CSV,23,FALSE)))</f>
        <v>#N/A</v>
      </c>
      <c r="Z106" s="96" t="e">
        <f>IF($A106="","",IF(VLOOKUP(csv!$AJ106,範囲CSV,24,FALSE)="","",VLOOKUP(csv!$AJ106,範囲CSV,24,FALSE)))</f>
        <v>#N/A</v>
      </c>
      <c r="AA106" s="96" t="e">
        <f>IF($A106="","",IF(VLOOKUP(csv!$AJ106,範囲CSV,25,FALSE)="","",VLOOKUP(csv!$AJ106,範囲CSV,25,FALSE)))</f>
        <v>#N/A</v>
      </c>
      <c r="AB106" s="96" t="e">
        <f>IF($A106="","",IF(VLOOKUP(csv!$AJ106,範囲CSV,26,FALSE)="","",VLOOKUP(csv!$AJ106,範囲CSV,26,FALSE)))</f>
        <v>#N/A</v>
      </c>
      <c r="AC106" s="96" t="e">
        <f>IF($A106="","",IF(VLOOKUP(csv!$AJ106,範囲CSV,27,FALSE)="","",VLOOKUP(csv!$AJ106,範囲CSV,27,FALSE)))</f>
        <v>#N/A</v>
      </c>
      <c r="AD106" s="96" t="e">
        <f>IF($A106="","",IF(VLOOKUP(csv!$AJ106,範囲CSV,28,FALSE)="","",VLOOKUP(csv!$AJ106,範囲CSV,28,FALSE)))</f>
        <v>#N/A</v>
      </c>
      <c r="AE106" s="96" t="e">
        <f>IF($A106="","",IF(VLOOKUP(csv!$AJ106,範囲CSV,29,FALSE)="","",VLOOKUP(csv!$AJ106,範囲CSV,29,FALSE)))</f>
        <v>#N/A</v>
      </c>
      <c r="AF106" s="96" t="e">
        <f>IF($A106="","",IF(VLOOKUP(csv!$AJ106,範囲CSV,30,FALSE)="","",VLOOKUP(csv!$AJ106,範囲CSV,30,FALSE)))</f>
        <v>#N/A</v>
      </c>
      <c r="AG106" s="96" t="e">
        <f>IF($A106="","",IF(VLOOKUP(csv!$AJ106,範囲CSV,31,FALSE)="","",VLOOKUP(csv!$AJ106,範囲CSV,31,FALSE)))</f>
        <v>#N/A</v>
      </c>
      <c r="AH106" s="96" t="e">
        <f>IF($A106="","",IF(VLOOKUP(csv!$AJ106,範囲CSV,32,FALSE)="","",VLOOKUP(csv!$AJ106,範囲CSV,32,FALSE)))</f>
        <v>#N/A</v>
      </c>
      <c r="AI106" s="96" t="e">
        <f>IF($A106="","",IF(VLOOKUP(csv!$AJ106,範囲CSV,33,FALSE)="","",VLOOKUP(csv!$AJ106,範囲CSV,33,FALSE)))</f>
        <v>#N/A</v>
      </c>
      <c r="AJ106" s="96" t="e">
        <f>IF($A106="","",IF(VLOOKUP(csv!$AJ106,範囲CSV,34,FALSE)="","",VLOOKUP(csv!$AJ106,範囲CSV,34,FALSE)))</f>
        <v>#N/A</v>
      </c>
      <c r="AK106" s="96"/>
    </row>
    <row r="107" spans="1:37">
      <c r="A107" s="96">
        <f>IF(csv!AJ107&lt;=csv!A$401,csv!AO107,"")</f>
        <v>0</v>
      </c>
      <c r="B107" s="96" t="e">
        <f>IF($A107="","",IF(VLOOKUP(csv!A107,範囲CSV,2,FALSE)="","",VLOOKUP(csv!A107,範囲CSV,2,FALSE)))</f>
        <v>#N/A</v>
      </c>
      <c r="C107" s="96" t="e">
        <f>IF($A107="","",IF(VLOOKUP(csv!$AJ107,範囲CSV,3,FALSE)="","",VLOOKUP(csv!$AJ107,範囲CSV,3,FALSE)))</f>
        <v>#N/A</v>
      </c>
      <c r="D107" s="96" t="e">
        <f>IF($A107="","",IF(VLOOKUP(csv!$AJ107,範囲CSV,4,FALSE)="","",VLOOKUP(csv!$AJ107,範囲CSV,4,FALSE)))</f>
        <v>#N/A</v>
      </c>
      <c r="E107" s="96" t="e">
        <f>IF($A107="","",IF(VLOOKUP(csv!$AJ107,範囲CSV,5,FALSE)="","",IF(VLOOKUP(csv!$AJ107,範囲CSV,5,FALSE)&gt;10000,"",VLOOKUP(csv!$AJ107,範囲CSV,5,FALSE))))</f>
        <v>#N/A</v>
      </c>
      <c r="F107" s="96" t="e">
        <f>IF($A107="","",IF(VLOOKUP(csv!$AJ107,範囲CSV,6,FALSE)="","",VLOOKUP(csv!$AJ107,範囲CSV,6,FALSE)))</f>
        <v>#N/A</v>
      </c>
      <c r="G107" s="96" t="e">
        <f>IF(A107="","",IF(VLOOKUP(csv!$AJ107,範囲CSV,7,FALSE)="","",VLOOKUP(csv!$AJ107,範囲CSV,7,FALSE)))</f>
        <v>#N/A</v>
      </c>
      <c r="H107" s="96" t="e">
        <f>IF($A107="","",IF(VLOOKUP(csv!$AJ107,範囲CSV,8,FALSE)="","",VLOOKUP(csv!$AJ107,範囲CSV,8,FALSE)))</f>
        <v>#N/A</v>
      </c>
      <c r="I107" s="96"/>
      <c r="J107" s="96"/>
      <c r="K107" s="96" t="e">
        <f>IF(A107="","",IF(VLOOKUP(csv!$AJ107,範囲CSV,9,FALSE)="","",VLOOKUP(csv!$AJ107,範囲CSV,9,FALSE)))</f>
        <v>#N/A</v>
      </c>
      <c r="L107" s="96" t="e">
        <f>IF($A107="","",IF(VLOOKUP(csv!$AJ107,範囲CSV,10,FALSE)="","",VLOOKUP(csv!$AJ107,範囲CSV,10,FALSE)))</f>
        <v>#N/A</v>
      </c>
      <c r="M107" s="96" t="e">
        <f t="shared" si="2"/>
        <v>#N/A</v>
      </c>
      <c r="N107" s="96" t="e">
        <f t="shared" si="3"/>
        <v>#N/A</v>
      </c>
      <c r="O107" s="96" t="e">
        <f>IF($A107="","",IF(VLOOKUP(csv!$AJ107,範囲CSV,13,FALSE)="","",VLOOKUP(csv!$AJ107,範囲CSV,13,FALSE)))</f>
        <v>#N/A</v>
      </c>
      <c r="P107" s="96" t="e">
        <f>IF($A107="","",IF(VLOOKUP(csv!$AJ107,範囲CSV,14,FALSE)="","",VLOOKUP(csv!$AJ107,範囲CSV,14,FALSE)))</f>
        <v>#N/A</v>
      </c>
      <c r="Q107" s="96" t="e">
        <f>IF($A107="","",IF(VLOOKUP(csv!$AJ107,範囲CSV,15,FALSE)="","",VLOOKUP(csv!$AJ107,範囲CSV,15,FALSE)))</f>
        <v>#N/A</v>
      </c>
      <c r="R107" s="96" t="e">
        <f>IF($A107="","",IF(VLOOKUP(csv!$AJ107,範囲CSV,16,FALSE)="","",VLOOKUP(csv!$AJ107,範囲CSV,16,FALSE)))</f>
        <v>#N/A</v>
      </c>
      <c r="S107" s="96" t="e">
        <f>IF($A107="","",IF(VLOOKUP(csv!$AJ107,範囲CSV,17,FALSE)="","",VLOOKUP(csv!$AJ107,範囲CSV,17,FALSE)))</f>
        <v>#N/A</v>
      </c>
      <c r="T107" s="96" t="e">
        <f>IF($A107="","",IF(VLOOKUP(csv!$AJ107,範囲CSV,18,FALSE)="","",VLOOKUP(csv!$AJ107,範囲CSV,18,FALSE)))</f>
        <v>#N/A</v>
      </c>
      <c r="U107" s="96" t="e">
        <f>IF($A107="","",IF(VLOOKUP(csv!$AJ107,範囲CSV,19,FALSE)="","",VLOOKUP(csv!$AJ107,範囲CSV,19,FALSE)))</f>
        <v>#N/A</v>
      </c>
      <c r="V107" s="96" t="e">
        <f>IF($A107="","",IF(VLOOKUP(csv!$AJ107,範囲CSV,20,FALSE)="","",VLOOKUP(csv!$AJ107,範囲CSV,20,FALSE)))</f>
        <v>#N/A</v>
      </c>
      <c r="W107" s="96" t="e">
        <f>IF($A107="","",IF(VLOOKUP(csv!$AJ107,範囲CSV,21,FALSE)="","",VLOOKUP(csv!$AJ107,範囲CSV,21,FALSE)))</f>
        <v>#N/A</v>
      </c>
      <c r="X107" s="96" t="e">
        <f>IF($A107="","",IF(VLOOKUP(csv!$AJ107,範囲CSV,22,FALSE)="","",VLOOKUP(csv!$AJ107,範囲CSV,22,FALSE)))</f>
        <v>#N/A</v>
      </c>
      <c r="Y107" s="96" t="e">
        <f>IF($A107="","",IF(VLOOKUP(csv!$AJ107,範囲CSV,23,FALSE)="","",VLOOKUP(csv!$AJ107,範囲CSV,23,FALSE)))</f>
        <v>#N/A</v>
      </c>
      <c r="Z107" s="96" t="e">
        <f>IF($A107="","",IF(VLOOKUP(csv!$AJ107,範囲CSV,24,FALSE)="","",VLOOKUP(csv!$AJ107,範囲CSV,24,FALSE)))</f>
        <v>#N/A</v>
      </c>
      <c r="AA107" s="96" t="e">
        <f>IF($A107="","",IF(VLOOKUP(csv!$AJ107,範囲CSV,25,FALSE)="","",VLOOKUP(csv!$AJ107,範囲CSV,25,FALSE)))</f>
        <v>#N/A</v>
      </c>
      <c r="AB107" s="96" t="e">
        <f>IF($A107="","",IF(VLOOKUP(csv!$AJ107,範囲CSV,26,FALSE)="","",VLOOKUP(csv!$AJ107,範囲CSV,26,FALSE)))</f>
        <v>#N/A</v>
      </c>
      <c r="AC107" s="96" t="e">
        <f>IF($A107="","",IF(VLOOKUP(csv!$AJ107,範囲CSV,27,FALSE)="","",VLOOKUP(csv!$AJ107,範囲CSV,27,FALSE)))</f>
        <v>#N/A</v>
      </c>
      <c r="AD107" s="96" t="e">
        <f>IF($A107="","",IF(VLOOKUP(csv!$AJ107,範囲CSV,28,FALSE)="","",VLOOKUP(csv!$AJ107,範囲CSV,28,FALSE)))</f>
        <v>#N/A</v>
      </c>
      <c r="AE107" s="96" t="e">
        <f>IF($A107="","",IF(VLOOKUP(csv!$AJ107,範囲CSV,29,FALSE)="","",VLOOKUP(csv!$AJ107,範囲CSV,29,FALSE)))</f>
        <v>#N/A</v>
      </c>
      <c r="AF107" s="96" t="e">
        <f>IF($A107="","",IF(VLOOKUP(csv!$AJ107,範囲CSV,30,FALSE)="","",VLOOKUP(csv!$AJ107,範囲CSV,30,FALSE)))</f>
        <v>#N/A</v>
      </c>
      <c r="AG107" s="96" t="e">
        <f>IF($A107="","",IF(VLOOKUP(csv!$AJ107,範囲CSV,31,FALSE)="","",VLOOKUP(csv!$AJ107,範囲CSV,31,FALSE)))</f>
        <v>#N/A</v>
      </c>
      <c r="AH107" s="96" t="e">
        <f>IF($A107="","",IF(VLOOKUP(csv!$AJ107,範囲CSV,32,FALSE)="","",VLOOKUP(csv!$AJ107,範囲CSV,32,FALSE)))</f>
        <v>#N/A</v>
      </c>
      <c r="AI107" s="96" t="e">
        <f>IF($A107="","",IF(VLOOKUP(csv!$AJ107,範囲CSV,33,FALSE)="","",VLOOKUP(csv!$AJ107,範囲CSV,33,FALSE)))</f>
        <v>#N/A</v>
      </c>
      <c r="AJ107" s="96" t="e">
        <f>IF($A107="","",IF(VLOOKUP(csv!$AJ107,範囲CSV,34,FALSE)="","",VLOOKUP(csv!$AJ107,範囲CSV,34,FALSE)))</f>
        <v>#N/A</v>
      </c>
      <c r="AK107" s="96"/>
    </row>
    <row r="108" spans="1:37">
      <c r="A108" s="96">
        <f>IF(csv!AJ108&lt;=csv!A$401,csv!AO108,"")</f>
        <v>0</v>
      </c>
      <c r="B108" s="96" t="e">
        <f>IF($A108="","",IF(VLOOKUP(csv!A108,範囲CSV,2,FALSE)="","",VLOOKUP(csv!A108,範囲CSV,2,FALSE)))</f>
        <v>#N/A</v>
      </c>
      <c r="C108" s="96" t="e">
        <f>IF($A108="","",IF(VLOOKUP(csv!$AJ108,範囲CSV,3,FALSE)="","",VLOOKUP(csv!$AJ108,範囲CSV,3,FALSE)))</f>
        <v>#N/A</v>
      </c>
      <c r="D108" s="96" t="e">
        <f>IF($A108="","",IF(VLOOKUP(csv!$AJ108,範囲CSV,4,FALSE)="","",VLOOKUP(csv!$AJ108,範囲CSV,4,FALSE)))</f>
        <v>#N/A</v>
      </c>
      <c r="E108" s="96" t="e">
        <f>IF($A108="","",IF(VLOOKUP(csv!$AJ108,範囲CSV,5,FALSE)="","",IF(VLOOKUP(csv!$AJ108,範囲CSV,5,FALSE)&gt;10000,"",VLOOKUP(csv!$AJ108,範囲CSV,5,FALSE))))</f>
        <v>#N/A</v>
      </c>
      <c r="F108" s="96" t="e">
        <f>IF($A108="","",IF(VLOOKUP(csv!$AJ108,範囲CSV,6,FALSE)="","",VLOOKUP(csv!$AJ108,範囲CSV,6,FALSE)))</f>
        <v>#N/A</v>
      </c>
      <c r="G108" s="96" t="e">
        <f>IF(A108="","",IF(VLOOKUP(csv!$AJ108,範囲CSV,7,FALSE)="","",VLOOKUP(csv!$AJ108,範囲CSV,7,FALSE)))</f>
        <v>#N/A</v>
      </c>
      <c r="H108" s="96" t="e">
        <f>IF($A108="","",IF(VLOOKUP(csv!$AJ108,範囲CSV,8,FALSE)="","",VLOOKUP(csv!$AJ108,範囲CSV,8,FALSE)))</f>
        <v>#N/A</v>
      </c>
      <c r="I108" s="96"/>
      <c r="J108" s="96"/>
      <c r="K108" s="96" t="e">
        <f>IF(A108="","",IF(VLOOKUP(csv!$AJ108,範囲CSV,9,FALSE)="","",VLOOKUP(csv!$AJ108,範囲CSV,9,FALSE)))</f>
        <v>#N/A</v>
      </c>
      <c r="L108" s="96" t="e">
        <f>IF($A108="","",IF(VLOOKUP(csv!$AJ108,範囲CSV,10,FALSE)="","",VLOOKUP(csv!$AJ108,範囲CSV,10,FALSE)))</f>
        <v>#N/A</v>
      </c>
      <c r="M108" s="96" t="e">
        <f t="shared" si="2"/>
        <v>#N/A</v>
      </c>
      <c r="N108" s="96" t="e">
        <f t="shared" si="3"/>
        <v>#N/A</v>
      </c>
      <c r="O108" s="96" t="e">
        <f>IF($A108="","",IF(VLOOKUP(csv!$AJ108,範囲CSV,13,FALSE)="","",VLOOKUP(csv!$AJ108,範囲CSV,13,FALSE)))</f>
        <v>#N/A</v>
      </c>
      <c r="P108" s="96" t="e">
        <f>IF($A108="","",IF(VLOOKUP(csv!$AJ108,範囲CSV,14,FALSE)="","",VLOOKUP(csv!$AJ108,範囲CSV,14,FALSE)))</f>
        <v>#N/A</v>
      </c>
      <c r="Q108" s="96" t="e">
        <f>IF($A108="","",IF(VLOOKUP(csv!$AJ108,範囲CSV,15,FALSE)="","",VLOOKUP(csv!$AJ108,範囲CSV,15,FALSE)))</f>
        <v>#N/A</v>
      </c>
      <c r="R108" s="96" t="e">
        <f>IF($A108="","",IF(VLOOKUP(csv!$AJ108,範囲CSV,16,FALSE)="","",VLOOKUP(csv!$AJ108,範囲CSV,16,FALSE)))</f>
        <v>#N/A</v>
      </c>
      <c r="S108" s="96" t="e">
        <f>IF($A108="","",IF(VLOOKUP(csv!$AJ108,範囲CSV,17,FALSE)="","",VLOOKUP(csv!$AJ108,範囲CSV,17,FALSE)))</f>
        <v>#N/A</v>
      </c>
      <c r="T108" s="96" t="e">
        <f>IF($A108="","",IF(VLOOKUP(csv!$AJ108,範囲CSV,18,FALSE)="","",VLOOKUP(csv!$AJ108,範囲CSV,18,FALSE)))</f>
        <v>#N/A</v>
      </c>
      <c r="U108" s="96" t="e">
        <f>IF($A108="","",IF(VLOOKUP(csv!$AJ108,範囲CSV,19,FALSE)="","",VLOOKUP(csv!$AJ108,範囲CSV,19,FALSE)))</f>
        <v>#N/A</v>
      </c>
      <c r="V108" s="96" t="e">
        <f>IF($A108="","",IF(VLOOKUP(csv!$AJ108,範囲CSV,20,FALSE)="","",VLOOKUP(csv!$AJ108,範囲CSV,20,FALSE)))</f>
        <v>#N/A</v>
      </c>
      <c r="W108" s="96" t="e">
        <f>IF($A108="","",IF(VLOOKUP(csv!$AJ108,範囲CSV,21,FALSE)="","",VLOOKUP(csv!$AJ108,範囲CSV,21,FALSE)))</f>
        <v>#N/A</v>
      </c>
      <c r="X108" s="96" t="e">
        <f>IF($A108="","",IF(VLOOKUP(csv!$AJ108,範囲CSV,22,FALSE)="","",VLOOKUP(csv!$AJ108,範囲CSV,22,FALSE)))</f>
        <v>#N/A</v>
      </c>
      <c r="Y108" s="96" t="e">
        <f>IF($A108="","",IF(VLOOKUP(csv!$AJ108,範囲CSV,23,FALSE)="","",VLOOKUP(csv!$AJ108,範囲CSV,23,FALSE)))</f>
        <v>#N/A</v>
      </c>
      <c r="Z108" s="96" t="e">
        <f>IF($A108="","",IF(VLOOKUP(csv!$AJ108,範囲CSV,24,FALSE)="","",VLOOKUP(csv!$AJ108,範囲CSV,24,FALSE)))</f>
        <v>#N/A</v>
      </c>
      <c r="AA108" s="96" t="e">
        <f>IF($A108="","",IF(VLOOKUP(csv!$AJ108,範囲CSV,25,FALSE)="","",VLOOKUP(csv!$AJ108,範囲CSV,25,FALSE)))</f>
        <v>#N/A</v>
      </c>
      <c r="AB108" s="96" t="e">
        <f>IF($A108="","",IF(VLOOKUP(csv!$AJ108,範囲CSV,26,FALSE)="","",VLOOKUP(csv!$AJ108,範囲CSV,26,FALSE)))</f>
        <v>#N/A</v>
      </c>
      <c r="AC108" s="96" t="e">
        <f>IF($A108="","",IF(VLOOKUP(csv!$AJ108,範囲CSV,27,FALSE)="","",VLOOKUP(csv!$AJ108,範囲CSV,27,FALSE)))</f>
        <v>#N/A</v>
      </c>
      <c r="AD108" s="96" t="e">
        <f>IF($A108="","",IF(VLOOKUP(csv!$AJ108,範囲CSV,28,FALSE)="","",VLOOKUP(csv!$AJ108,範囲CSV,28,FALSE)))</f>
        <v>#N/A</v>
      </c>
      <c r="AE108" s="96" t="e">
        <f>IF($A108="","",IF(VLOOKUP(csv!$AJ108,範囲CSV,29,FALSE)="","",VLOOKUP(csv!$AJ108,範囲CSV,29,FALSE)))</f>
        <v>#N/A</v>
      </c>
      <c r="AF108" s="96" t="e">
        <f>IF($A108="","",IF(VLOOKUP(csv!$AJ108,範囲CSV,30,FALSE)="","",VLOOKUP(csv!$AJ108,範囲CSV,30,FALSE)))</f>
        <v>#N/A</v>
      </c>
      <c r="AG108" s="96" t="e">
        <f>IF($A108="","",IF(VLOOKUP(csv!$AJ108,範囲CSV,31,FALSE)="","",VLOOKUP(csv!$AJ108,範囲CSV,31,FALSE)))</f>
        <v>#N/A</v>
      </c>
      <c r="AH108" s="96" t="e">
        <f>IF($A108="","",IF(VLOOKUP(csv!$AJ108,範囲CSV,32,FALSE)="","",VLOOKUP(csv!$AJ108,範囲CSV,32,FALSE)))</f>
        <v>#N/A</v>
      </c>
      <c r="AI108" s="96" t="e">
        <f>IF($A108="","",IF(VLOOKUP(csv!$AJ108,範囲CSV,33,FALSE)="","",VLOOKUP(csv!$AJ108,範囲CSV,33,FALSE)))</f>
        <v>#N/A</v>
      </c>
      <c r="AJ108" s="96" t="e">
        <f>IF($A108="","",IF(VLOOKUP(csv!$AJ108,範囲CSV,34,FALSE)="","",VLOOKUP(csv!$AJ108,範囲CSV,34,FALSE)))</f>
        <v>#N/A</v>
      </c>
      <c r="AK108" s="96"/>
    </row>
    <row r="109" spans="1:37">
      <c r="A109" s="96">
        <f>IF(csv!AJ109&lt;=csv!A$401,csv!AO109,"")</f>
        <v>0</v>
      </c>
      <c r="B109" s="96" t="e">
        <f>IF($A109="","",IF(VLOOKUP(csv!A109,範囲CSV,2,FALSE)="","",VLOOKUP(csv!A109,範囲CSV,2,FALSE)))</f>
        <v>#N/A</v>
      </c>
      <c r="C109" s="96" t="e">
        <f>IF($A109="","",IF(VLOOKUP(csv!$AJ109,範囲CSV,3,FALSE)="","",VLOOKUP(csv!$AJ109,範囲CSV,3,FALSE)))</f>
        <v>#N/A</v>
      </c>
      <c r="D109" s="96" t="e">
        <f>IF($A109="","",IF(VLOOKUP(csv!$AJ109,範囲CSV,4,FALSE)="","",VLOOKUP(csv!$AJ109,範囲CSV,4,FALSE)))</f>
        <v>#N/A</v>
      </c>
      <c r="E109" s="96" t="e">
        <f>IF($A109="","",IF(VLOOKUP(csv!$AJ109,範囲CSV,5,FALSE)="","",IF(VLOOKUP(csv!$AJ109,範囲CSV,5,FALSE)&gt;10000,"",VLOOKUP(csv!$AJ109,範囲CSV,5,FALSE))))</f>
        <v>#N/A</v>
      </c>
      <c r="F109" s="96" t="e">
        <f>IF($A109="","",IF(VLOOKUP(csv!$AJ109,範囲CSV,6,FALSE)="","",VLOOKUP(csv!$AJ109,範囲CSV,6,FALSE)))</f>
        <v>#N/A</v>
      </c>
      <c r="G109" s="96" t="e">
        <f>IF(A109="","",IF(VLOOKUP(csv!$AJ109,範囲CSV,7,FALSE)="","",VLOOKUP(csv!$AJ109,範囲CSV,7,FALSE)))</f>
        <v>#N/A</v>
      </c>
      <c r="H109" s="96" t="e">
        <f>IF($A109="","",IF(VLOOKUP(csv!$AJ109,範囲CSV,8,FALSE)="","",VLOOKUP(csv!$AJ109,範囲CSV,8,FALSE)))</f>
        <v>#N/A</v>
      </c>
      <c r="I109" s="96"/>
      <c r="J109" s="96"/>
      <c r="K109" s="96" t="e">
        <f>IF(A109="","",IF(VLOOKUP(csv!$AJ109,範囲CSV,9,FALSE)="","",VLOOKUP(csv!$AJ109,範囲CSV,9,FALSE)))</f>
        <v>#N/A</v>
      </c>
      <c r="L109" s="96" t="e">
        <f>IF($A109="","",IF(VLOOKUP(csv!$AJ109,範囲CSV,10,FALSE)="","",VLOOKUP(csv!$AJ109,範囲CSV,10,FALSE)))</f>
        <v>#N/A</v>
      </c>
      <c r="M109" s="96" t="e">
        <f t="shared" si="2"/>
        <v>#N/A</v>
      </c>
      <c r="N109" s="96" t="e">
        <f t="shared" si="3"/>
        <v>#N/A</v>
      </c>
      <c r="O109" s="96" t="e">
        <f>IF($A109="","",IF(VLOOKUP(csv!$AJ109,範囲CSV,13,FALSE)="","",VLOOKUP(csv!$AJ109,範囲CSV,13,FALSE)))</f>
        <v>#N/A</v>
      </c>
      <c r="P109" s="96" t="e">
        <f>IF($A109="","",IF(VLOOKUP(csv!$AJ109,範囲CSV,14,FALSE)="","",VLOOKUP(csv!$AJ109,範囲CSV,14,FALSE)))</f>
        <v>#N/A</v>
      </c>
      <c r="Q109" s="96" t="e">
        <f>IF($A109="","",IF(VLOOKUP(csv!$AJ109,範囲CSV,15,FALSE)="","",VLOOKUP(csv!$AJ109,範囲CSV,15,FALSE)))</f>
        <v>#N/A</v>
      </c>
      <c r="R109" s="96" t="e">
        <f>IF($A109="","",IF(VLOOKUP(csv!$AJ109,範囲CSV,16,FALSE)="","",VLOOKUP(csv!$AJ109,範囲CSV,16,FALSE)))</f>
        <v>#N/A</v>
      </c>
      <c r="S109" s="96" t="e">
        <f>IF($A109="","",IF(VLOOKUP(csv!$AJ109,範囲CSV,17,FALSE)="","",VLOOKUP(csv!$AJ109,範囲CSV,17,FALSE)))</f>
        <v>#N/A</v>
      </c>
      <c r="T109" s="96" t="e">
        <f>IF($A109="","",IF(VLOOKUP(csv!$AJ109,範囲CSV,18,FALSE)="","",VLOOKUP(csv!$AJ109,範囲CSV,18,FALSE)))</f>
        <v>#N/A</v>
      </c>
      <c r="U109" s="96" t="e">
        <f>IF($A109="","",IF(VLOOKUP(csv!$AJ109,範囲CSV,19,FALSE)="","",VLOOKUP(csv!$AJ109,範囲CSV,19,FALSE)))</f>
        <v>#N/A</v>
      </c>
      <c r="V109" s="96" t="e">
        <f>IF($A109="","",IF(VLOOKUP(csv!$AJ109,範囲CSV,20,FALSE)="","",VLOOKUP(csv!$AJ109,範囲CSV,20,FALSE)))</f>
        <v>#N/A</v>
      </c>
      <c r="W109" s="96" t="e">
        <f>IF($A109="","",IF(VLOOKUP(csv!$AJ109,範囲CSV,21,FALSE)="","",VLOOKUP(csv!$AJ109,範囲CSV,21,FALSE)))</f>
        <v>#N/A</v>
      </c>
      <c r="X109" s="96" t="e">
        <f>IF($A109="","",IF(VLOOKUP(csv!$AJ109,範囲CSV,22,FALSE)="","",VLOOKUP(csv!$AJ109,範囲CSV,22,FALSE)))</f>
        <v>#N/A</v>
      </c>
      <c r="Y109" s="96" t="e">
        <f>IF($A109="","",IF(VLOOKUP(csv!$AJ109,範囲CSV,23,FALSE)="","",VLOOKUP(csv!$AJ109,範囲CSV,23,FALSE)))</f>
        <v>#N/A</v>
      </c>
      <c r="Z109" s="96" t="e">
        <f>IF($A109="","",IF(VLOOKUP(csv!$AJ109,範囲CSV,24,FALSE)="","",VLOOKUP(csv!$AJ109,範囲CSV,24,FALSE)))</f>
        <v>#N/A</v>
      </c>
      <c r="AA109" s="96" t="e">
        <f>IF($A109="","",IF(VLOOKUP(csv!$AJ109,範囲CSV,25,FALSE)="","",VLOOKUP(csv!$AJ109,範囲CSV,25,FALSE)))</f>
        <v>#N/A</v>
      </c>
      <c r="AB109" s="96" t="e">
        <f>IF($A109="","",IF(VLOOKUP(csv!$AJ109,範囲CSV,26,FALSE)="","",VLOOKUP(csv!$AJ109,範囲CSV,26,FALSE)))</f>
        <v>#N/A</v>
      </c>
      <c r="AC109" s="96" t="e">
        <f>IF($A109="","",IF(VLOOKUP(csv!$AJ109,範囲CSV,27,FALSE)="","",VLOOKUP(csv!$AJ109,範囲CSV,27,FALSE)))</f>
        <v>#N/A</v>
      </c>
      <c r="AD109" s="96" t="e">
        <f>IF($A109="","",IF(VLOOKUP(csv!$AJ109,範囲CSV,28,FALSE)="","",VLOOKUP(csv!$AJ109,範囲CSV,28,FALSE)))</f>
        <v>#N/A</v>
      </c>
      <c r="AE109" s="96" t="e">
        <f>IF($A109="","",IF(VLOOKUP(csv!$AJ109,範囲CSV,29,FALSE)="","",VLOOKUP(csv!$AJ109,範囲CSV,29,FALSE)))</f>
        <v>#N/A</v>
      </c>
      <c r="AF109" s="96" t="e">
        <f>IF($A109="","",IF(VLOOKUP(csv!$AJ109,範囲CSV,30,FALSE)="","",VLOOKUP(csv!$AJ109,範囲CSV,30,FALSE)))</f>
        <v>#N/A</v>
      </c>
      <c r="AG109" s="96" t="e">
        <f>IF($A109="","",IF(VLOOKUP(csv!$AJ109,範囲CSV,31,FALSE)="","",VLOOKUP(csv!$AJ109,範囲CSV,31,FALSE)))</f>
        <v>#N/A</v>
      </c>
      <c r="AH109" s="96" t="e">
        <f>IF($A109="","",IF(VLOOKUP(csv!$AJ109,範囲CSV,32,FALSE)="","",VLOOKUP(csv!$AJ109,範囲CSV,32,FALSE)))</f>
        <v>#N/A</v>
      </c>
      <c r="AI109" s="96" t="e">
        <f>IF($A109="","",IF(VLOOKUP(csv!$AJ109,範囲CSV,33,FALSE)="","",VLOOKUP(csv!$AJ109,範囲CSV,33,FALSE)))</f>
        <v>#N/A</v>
      </c>
      <c r="AJ109" s="96" t="e">
        <f>IF($A109="","",IF(VLOOKUP(csv!$AJ109,範囲CSV,34,FALSE)="","",VLOOKUP(csv!$AJ109,範囲CSV,34,FALSE)))</f>
        <v>#N/A</v>
      </c>
      <c r="AK109" s="96"/>
    </row>
    <row r="110" spans="1:37">
      <c r="A110" s="96">
        <f>IF(csv!AJ110&lt;=csv!A$401,csv!AO110,"")</f>
        <v>0</v>
      </c>
      <c r="B110" s="96" t="e">
        <f>IF($A110="","",IF(VLOOKUP(csv!A110,範囲CSV,2,FALSE)="","",VLOOKUP(csv!A110,範囲CSV,2,FALSE)))</f>
        <v>#N/A</v>
      </c>
      <c r="C110" s="96" t="e">
        <f>IF($A110="","",IF(VLOOKUP(csv!$AJ110,範囲CSV,3,FALSE)="","",VLOOKUP(csv!$AJ110,範囲CSV,3,FALSE)))</f>
        <v>#N/A</v>
      </c>
      <c r="D110" s="96" t="e">
        <f>IF($A110="","",IF(VLOOKUP(csv!$AJ110,範囲CSV,4,FALSE)="","",VLOOKUP(csv!$AJ110,範囲CSV,4,FALSE)))</f>
        <v>#N/A</v>
      </c>
      <c r="E110" s="96" t="e">
        <f>IF($A110="","",IF(VLOOKUP(csv!$AJ110,範囲CSV,5,FALSE)="","",IF(VLOOKUP(csv!$AJ110,範囲CSV,5,FALSE)&gt;10000,"",VLOOKUP(csv!$AJ110,範囲CSV,5,FALSE))))</f>
        <v>#N/A</v>
      </c>
      <c r="F110" s="96" t="e">
        <f>IF($A110="","",IF(VLOOKUP(csv!$AJ110,範囲CSV,6,FALSE)="","",VLOOKUP(csv!$AJ110,範囲CSV,6,FALSE)))</f>
        <v>#N/A</v>
      </c>
      <c r="G110" s="96" t="e">
        <f>IF(A110="","",IF(VLOOKUP(csv!$AJ110,範囲CSV,7,FALSE)="","",VLOOKUP(csv!$AJ110,範囲CSV,7,FALSE)))</f>
        <v>#N/A</v>
      </c>
      <c r="H110" s="96" t="e">
        <f>IF($A110="","",IF(VLOOKUP(csv!$AJ110,範囲CSV,8,FALSE)="","",VLOOKUP(csv!$AJ110,範囲CSV,8,FALSE)))</f>
        <v>#N/A</v>
      </c>
      <c r="I110" s="96"/>
      <c r="J110" s="96"/>
      <c r="K110" s="96" t="e">
        <f>IF(A110="","",IF(VLOOKUP(csv!$AJ110,範囲CSV,9,FALSE)="","",VLOOKUP(csv!$AJ110,範囲CSV,9,FALSE)))</f>
        <v>#N/A</v>
      </c>
      <c r="L110" s="96" t="e">
        <f>IF($A110="","",IF(VLOOKUP(csv!$AJ110,範囲CSV,10,FALSE)="","",VLOOKUP(csv!$AJ110,範囲CSV,10,FALSE)))</f>
        <v>#N/A</v>
      </c>
      <c r="M110" s="96" t="e">
        <f t="shared" si="2"/>
        <v>#N/A</v>
      </c>
      <c r="N110" s="96" t="e">
        <f t="shared" si="3"/>
        <v>#N/A</v>
      </c>
      <c r="O110" s="96" t="e">
        <f>IF($A110="","",IF(VLOOKUP(csv!$AJ110,範囲CSV,13,FALSE)="","",VLOOKUP(csv!$AJ110,範囲CSV,13,FALSE)))</f>
        <v>#N/A</v>
      </c>
      <c r="P110" s="96" t="e">
        <f>IF($A110="","",IF(VLOOKUP(csv!$AJ110,範囲CSV,14,FALSE)="","",VLOOKUP(csv!$AJ110,範囲CSV,14,FALSE)))</f>
        <v>#N/A</v>
      </c>
      <c r="Q110" s="96" t="e">
        <f>IF($A110="","",IF(VLOOKUP(csv!$AJ110,範囲CSV,15,FALSE)="","",VLOOKUP(csv!$AJ110,範囲CSV,15,FALSE)))</f>
        <v>#N/A</v>
      </c>
      <c r="R110" s="96" t="e">
        <f>IF($A110="","",IF(VLOOKUP(csv!$AJ110,範囲CSV,16,FALSE)="","",VLOOKUP(csv!$AJ110,範囲CSV,16,FALSE)))</f>
        <v>#N/A</v>
      </c>
      <c r="S110" s="96" t="e">
        <f>IF($A110="","",IF(VLOOKUP(csv!$AJ110,範囲CSV,17,FALSE)="","",VLOOKUP(csv!$AJ110,範囲CSV,17,FALSE)))</f>
        <v>#N/A</v>
      </c>
      <c r="T110" s="96" t="e">
        <f>IF($A110="","",IF(VLOOKUP(csv!$AJ110,範囲CSV,18,FALSE)="","",VLOOKUP(csv!$AJ110,範囲CSV,18,FALSE)))</f>
        <v>#N/A</v>
      </c>
      <c r="U110" s="96" t="e">
        <f>IF($A110="","",IF(VLOOKUP(csv!$AJ110,範囲CSV,19,FALSE)="","",VLOOKUP(csv!$AJ110,範囲CSV,19,FALSE)))</f>
        <v>#N/A</v>
      </c>
      <c r="V110" s="96" t="e">
        <f>IF($A110="","",IF(VLOOKUP(csv!$AJ110,範囲CSV,20,FALSE)="","",VLOOKUP(csv!$AJ110,範囲CSV,20,FALSE)))</f>
        <v>#N/A</v>
      </c>
      <c r="W110" s="96" t="e">
        <f>IF($A110="","",IF(VLOOKUP(csv!$AJ110,範囲CSV,21,FALSE)="","",VLOOKUP(csv!$AJ110,範囲CSV,21,FALSE)))</f>
        <v>#N/A</v>
      </c>
      <c r="X110" s="96" t="e">
        <f>IF($A110="","",IF(VLOOKUP(csv!$AJ110,範囲CSV,22,FALSE)="","",VLOOKUP(csv!$AJ110,範囲CSV,22,FALSE)))</f>
        <v>#N/A</v>
      </c>
      <c r="Y110" s="96" t="e">
        <f>IF($A110="","",IF(VLOOKUP(csv!$AJ110,範囲CSV,23,FALSE)="","",VLOOKUP(csv!$AJ110,範囲CSV,23,FALSE)))</f>
        <v>#N/A</v>
      </c>
      <c r="Z110" s="96" t="e">
        <f>IF($A110="","",IF(VLOOKUP(csv!$AJ110,範囲CSV,24,FALSE)="","",VLOOKUP(csv!$AJ110,範囲CSV,24,FALSE)))</f>
        <v>#N/A</v>
      </c>
      <c r="AA110" s="96" t="e">
        <f>IF($A110="","",IF(VLOOKUP(csv!$AJ110,範囲CSV,25,FALSE)="","",VLOOKUP(csv!$AJ110,範囲CSV,25,FALSE)))</f>
        <v>#N/A</v>
      </c>
      <c r="AB110" s="96" t="e">
        <f>IF($A110="","",IF(VLOOKUP(csv!$AJ110,範囲CSV,26,FALSE)="","",VLOOKUP(csv!$AJ110,範囲CSV,26,FALSE)))</f>
        <v>#N/A</v>
      </c>
      <c r="AC110" s="96" t="e">
        <f>IF($A110="","",IF(VLOOKUP(csv!$AJ110,範囲CSV,27,FALSE)="","",VLOOKUP(csv!$AJ110,範囲CSV,27,FALSE)))</f>
        <v>#N/A</v>
      </c>
      <c r="AD110" s="96" t="e">
        <f>IF($A110="","",IF(VLOOKUP(csv!$AJ110,範囲CSV,28,FALSE)="","",VLOOKUP(csv!$AJ110,範囲CSV,28,FALSE)))</f>
        <v>#N/A</v>
      </c>
      <c r="AE110" s="96" t="e">
        <f>IF($A110="","",IF(VLOOKUP(csv!$AJ110,範囲CSV,29,FALSE)="","",VLOOKUP(csv!$AJ110,範囲CSV,29,FALSE)))</f>
        <v>#N/A</v>
      </c>
      <c r="AF110" s="96" t="e">
        <f>IF($A110="","",IF(VLOOKUP(csv!$AJ110,範囲CSV,30,FALSE)="","",VLOOKUP(csv!$AJ110,範囲CSV,30,FALSE)))</f>
        <v>#N/A</v>
      </c>
      <c r="AG110" s="96" t="e">
        <f>IF($A110="","",IF(VLOOKUP(csv!$AJ110,範囲CSV,31,FALSE)="","",VLOOKUP(csv!$AJ110,範囲CSV,31,FALSE)))</f>
        <v>#N/A</v>
      </c>
      <c r="AH110" s="96" t="e">
        <f>IF($A110="","",IF(VLOOKUP(csv!$AJ110,範囲CSV,32,FALSE)="","",VLOOKUP(csv!$AJ110,範囲CSV,32,FALSE)))</f>
        <v>#N/A</v>
      </c>
      <c r="AI110" s="96" t="e">
        <f>IF($A110="","",IF(VLOOKUP(csv!$AJ110,範囲CSV,33,FALSE)="","",VLOOKUP(csv!$AJ110,範囲CSV,33,FALSE)))</f>
        <v>#N/A</v>
      </c>
      <c r="AJ110" s="96" t="e">
        <f>IF($A110="","",IF(VLOOKUP(csv!$AJ110,範囲CSV,34,FALSE)="","",VLOOKUP(csv!$AJ110,範囲CSV,34,FALSE)))</f>
        <v>#N/A</v>
      </c>
      <c r="AK110" s="96"/>
    </row>
    <row r="111" spans="1:37">
      <c r="A111" s="96">
        <f>IF(csv!AJ111&lt;=csv!A$401,csv!AO111,"")</f>
        <v>0</v>
      </c>
      <c r="B111" s="96" t="e">
        <f>IF($A111="","",IF(VLOOKUP(csv!A111,範囲CSV,2,FALSE)="","",VLOOKUP(csv!A111,範囲CSV,2,FALSE)))</f>
        <v>#N/A</v>
      </c>
      <c r="C111" s="96" t="e">
        <f>IF($A111="","",IF(VLOOKUP(csv!$AJ111,範囲CSV,3,FALSE)="","",VLOOKUP(csv!$AJ111,範囲CSV,3,FALSE)))</f>
        <v>#N/A</v>
      </c>
      <c r="D111" s="96" t="e">
        <f>IF($A111="","",IF(VLOOKUP(csv!$AJ111,範囲CSV,4,FALSE)="","",VLOOKUP(csv!$AJ111,範囲CSV,4,FALSE)))</f>
        <v>#N/A</v>
      </c>
      <c r="E111" s="96" t="e">
        <f>IF($A111="","",IF(VLOOKUP(csv!$AJ111,範囲CSV,5,FALSE)="","",IF(VLOOKUP(csv!$AJ111,範囲CSV,5,FALSE)&gt;10000,"",VLOOKUP(csv!$AJ111,範囲CSV,5,FALSE))))</f>
        <v>#N/A</v>
      </c>
      <c r="F111" s="96" t="e">
        <f>IF($A111="","",IF(VLOOKUP(csv!$AJ111,範囲CSV,6,FALSE)="","",VLOOKUP(csv!$AJ111,範囲CSV,6,FALSE)))</f>
        <v>#N/A</v>
      </c>
      <c r="G111" s="96" t="e">
        <f>IF(A111="","",IF(VLOOKUP(csv!$AJ111,範囲CSV,7,FALSE)="","",VLOOKUP(csv!$AJ111,範囲CSV,7,FALSE)))</f>
        <v>#N/A</v>
      </c>
      <c r="H111" s="96" t="e">
        <f>IF($A111="","",IF(VLOOKUP(csv!$AJ111,範囲CSV,8,FALSE)="","",VLOOKUP(csv!$AJ111,範囲CSV,8,FALSE)))</f>
        <v>#N/A</v>
      </c>
      <c r="I111" s="96"/>
      <c r="J111" s="96"/>
      <c r="K111" s="96" t="e">
        <f>IF(A111="","",IF(VLOOKUP(csv!$AJ111,範囲CSV,9,FALSE)="","",VLOOKUP(csv!$AJ111,範囲CSV,9,FALSE)))</f>
        <v>#N/A</v>
      </c>
      <c r="L111" s="96" t="e">
        <f>IF($A111="","",IF(VLOOKUP(csv!$AJ111,範囲CSV,10,FALSE)="","",VLOOKUP(csv!$AJ111,範囲CSV,10,FALSE)))</f>
        <v>#N/A</v>
      </c>
      <c r="M111" s="96" t="e">
        <f t="shared" si="2"/>
        <v>#N/A</v>
      </c>
      <c r="N111" s="96" t="e">
        <f t="shared" si="3"/>
        <v>#N/A</v>
      </c>
      <c r="O111" s="96" t="e">
        <f>IF($A111="","",IF(VLOOKUP(csv!$AJ111,範囲CSV,13,FALSE)="","",VLOOKUP(csv!$AJ111,範囲CSV,13,FALSE)))</f>
        <v>#N/A</v>
      </c>
      <c r="P111" s="96" t="e">
        <f>IF($A111="","",IF(VLOOKUP(csv!$AJ111,範囲CSV,14,FALSE)="","",VLOOKUP(csv!$AJ111,範囲CSV,14,FALSE)))</f>
        <v>#N/A</v>
      </c>
      <c r="Q111" s="96" t="e">
        <f>IF($A111="","",IF(VLOOKUP(csv!$AJ111,範囲CSV,15,FALSE)="","",VLOOKUP(csv!$AJ111,範囲CSV,15,FALSE)))</f>
        <v>#N/A</v>
      </c>
      <c r="R111" s="96" t="e">
        <f>IF($A111="","",IF(VLOOKUP(csv!$AJ111,範囲CSV,16,FALSE)="","",VLOOKUP(csv!$AJ111,範囲CSV,16,FALSE)))</f>
        <v>#N/A</v>
      </c>
      <c r="S111" s="96" t="e">
        <f>IF($A111="","",IF(VLOOKUP(csv!$AJ111,範囲CSV,17,FALSE)="","",VLOOKUP(csv!$AJ111,範囲CSV,17,FALSE)))</f>
        <v>#N/A</v>
      </c>
      <c r="T111" s="96" t="e">
        <f>IF($A111="","",IF(VLOOKUP(csv!$AJ111,範囲CSV,18,FALSE)="","",VLOOKUP(csv!$AJ111,範囲CSV,18,FALSE)))</f>
        <v>#N/A</v>
      </c>
      <c r="U111" s="96" t="e">
        <f>IF($A111="","",IF(VLOOKUP(csv!$AJ111,範囲CSV,19,FALSE)="","",VLOOKUP(csv!$AJ111,範囲CSV,19,FALSE)))</f>
        <v>#N/A</v>
      </c>
      <c r="V111" s="96" t="e">
        <f>IF($A111="","",IF(VLOOKUP(csv!$AJ111,範囲CSV,20,FALSE)="","",VLOOKUP(csv!$AJ111,範囲CSV,20,FALSE)))</f>
        <v>#N/A</v>
      </c>
      <c r="W111" s="96" t="e">
        <f>IF($A111="","",IF(VLOOKUP(csv!$AJ111,範囲CSV,21,FALSE)="","",VLOOKUP(csv!$AJ111,範囲CSV,21,FALSE)))</f>
        <v>#N/A</v>
      </c>
      <c r="X111" s="96" t="e">
        <f>IF($A111="","",IF(VLOOKUP(csv!$AJ111,範囲CSV,22,FALSE)="","",VLOOKUP(csv!$AJ111,範囲CSV,22,FALSE)))</f>
        <v>#N/A</v>
      </c>
      <c r="Y111" s="96" t="e">
        <f>IF($A111="","",IF(VLOOKUP(csv!$AJ111,範囲CSV,23,FALSE)="","",VLOOKUP(csv!$AJ111,範囲CSV,23,FALSE)))</f>
        <v>#N/A</v>
      </c>
      <c r="Z111" s="96" t="e">
        <f>IF($A111="","",IF(VLOOKUP(csv!$AJ111,範囲CSV,24,FALSE)="","",VLOOKUP(csv!$AJ111,範囲CSV,24,FALSE)))</f>
        <v>#N/A</v>
      </c>
      <c r="AA111" s="96" t="e">
        <f>IF($A111="","",IF(VLOOKUP(csv!$AJ111,範囲CSV,25,FALSE)="","",VLOOKUP(csv!$AJ111,範囲CSV,25,FALSE)))</f>
        <v>#N/A</v>
      </c>
      <c r="AB111" s="96" t="e">
        <f>IF($A111="","",IF(VLOOKUP(csv!$AJ111,範囲CSV,26,FALSE)="","",VLOOKUP(csv!$AJ111,範囲CSV,26,FALSE)))</f>
        <v>#N/A</v>
      </c>
      <c r="AC111" s="96" t="e">
        <f>IF($A111="","",IF(VLOOKUP(csv!$AJ111,範囲CSV,27,FALSE)="","",VLOOKUP(csv!$AJ111,範囲CSV,27,FALSE)))</f>
        <v>#N/A</v>
      </c>
      <c r="AD111" s="96" t="e">
        <f>IF($A111="","",IF(VLOOKUP(csv!$AJ111,範囲CSV,28,FALSE)="","",VLOOKUP(csv!$AJ111,範囲CSV,28,FALSE)))</f>
        <v>#N/A</v>
      </c>
      <c r="AE111" s="96" t="e">
        <f>IF($A111="","",IF(VLOOKUP(csv!$AJ111,範囲CSV,29,FALSE)="","",VLOOKUP(csv!$AJ111,範囲CSV,29,FALSE)))</f>
        <v>#N/A</v>
      </c>
      <c r="AF111" s="96" t="e">
        <f>IF($A111="","",IF(VLOOKUP(csv!$AJ111,範囲CSV,30,FALSE)="","",VLOOKUP(csv!$AJ111,範囲CSV,30,FALSE)))</f>
        <v>#N/A</v>
      </c>
      <c r="AG111" s="96" t="e">
        <f>IF($A111="","",IF(VLOOKUP(csv!$AJ111,範囲CSV,31,FALSE)="","",VLOOKUP(csv!$AJ111,範囲CSV,31,FALSE)))</f>
        <v>#N/A</v>
      </c>
      <c r="AH111" s="96" t="e">
        <f>IF($A111="","",IF(VLOOKUP(csv!$AJ111,範囲CSV,32,FALSE)="","",VLOOKUP(csv!$AJ111,範囲CSV,32,FALSE)))</f>
        <v>#N/A</v>
      </c>
      <c r="AI111" s="96" t="e">
        <f>IF($A111="","",IF(VLOOKUP(csv!$AJ111,範囲CSV,33,FALSE)="","",VLOOKUP(csv!$AJ111,範囲CSV,33,FALSE)))</f>
        <v>#N/A</v>
      </c>
      <c r="AJ111" s="96" t="e">
        <f>IF($A111="","",IF(VLOOKUP(csv!$AJ111,範囲CSV,34,FALSE)="","",VLOOKUP(csv!$AJ111,範囲CSV,34,FALSE)))</f>
        <v>#N/A</v>
      </c>
      <c r="AK111" s="96"/>
    </row>
    <row r="112" spans="1:37">
      <c r="A112" s="96">
        <f>IF(csv!AJ112&lt;=csv!A$401,csv!AO112,"")</f>
        <v>0</v>
      </c>
      <c r="B112" s="96" t="e">
        <f>IF($A112="","",IF(VLOOKUP(csv!A112,範囲CSV,2,FALSE)="","",VLOOKUP(csv!A112,範囲CSV,2,FALSE)))</f>
        <v>#N/A</v>
      </c>
      <c r="C112" s="96" t="e">
        <f>IF($A112="","",IF(VLOOKUP(csv!$AJ112,範囲CSV,3,FALSE)="","",VLOOKUP(csv!$AJ112,範囲CSV,3,FALSE)))</f>
        <v>#N/A</v>
      </c>
      <c r="D112" s="96" t="e">
        <f>IF($A112="","",IF(VLOOKUP(csv!$AJ112,範囲CSV,4,FALSE)="","",VLOOKUP(csv!$AJ112,範囲CSV,4,FALSE)))</f>
        <v>#N/A</v>
      </c>
      <c r="E112" s="96" t="e">
        <f>IF($A112="","",IF(VLOOKUP(csv!$AJ112,範囲CSV,5,FALSE)="","",IF(VLOOKUP(csv!$AJ112,範囲CSV,5,FALSE)&gt;10000,"",VLOOKUP(csv!$AJ112,範囲CSV,5,FALSE))))</f>
        <v>#N/A</v>
      </c>
      <c r="F112" s="96" t="e">
        <f>IF($A112="","",IF(VLOOKUP(csv!$AJ112,範囲CSV,6,FALSE)="","",VLOOKUP(csv!$AJ112,範囲CSV,6,FALSE)))</f>
        <v>#N/A</v>
      </c>
      <c r="G112" s="96" t="e">
        <f>IF(A112="","",IF(VLOOKUP(csv!$AJ112,範囲CSV,7,FALSE)="","",VLOOKUP(csv!$AJ112,範囲CSV,7,FALSE)))</f>
        <v>#N/A</v>
      </c>
      <c r="H112" s="96" t="e">
        <f>IF($A112="","",IF(VLOOKUP(csv!$AJ112,範囲CSV,8,FALSE)="","",VLOOKUP(csv!$AJ112,範囲CSV,8,FALSE)))</f>
        <v>#N/A</v>
      </c>
      <c r="I112" s="96"/>
      <c r="J112" s="96"/>
      <c r="K112" s="96" t="e">
        <f>IF(A112="","",IF(VLOOKUP(csv!$AJ112,範囲CSV,9,FALSE)="","",VLOOKUP(csv!$AJ112,範囲CSV,9,FALSE)))</f>
        <v>#N/A</v>
      </c>
      <c r="L112" s="96" t="e">
        <f>IF($A112="","",IF(VLOOKUP(csv!$AJ112,範囲CSV,10,FALSE)="","",VLOOKUP(csv!$AJ112,範囲CSV,10,FALSE)))</f>
        <v>#N/A</v>
      </c>
      <c r="M112" s="96" t="e">
        <f t="shared" si="2"/>
        <v>#N/A</v>
      </c>
      <c r="N112" s="96" t="e">
        <f t="shared" si="3"/>
        <v>#N/A</v>
      </c>
      <c r="O112" s="96" t="e">
        <f>IF($A112="","",IF(VLOOKUP(csv!$AJ112,範囲CSV,13,FALSE)="","",VLOOKUP(csv!$AJ112,範囲CSV,13,FALSE)))</f>
        <v>#N/A</v>
      </c>
      <c r="P112" s="96" t="e">
        <f>IF($A112="","",IF(VLOOKUP(csv!$AJ112,範囲CSV,14,FALSE)="","",VLOOKUP(csv!$AJ112,範囲CSV,14,FALSE)))</f>
        <v>#N/A</v>
      </c>
      <c r="Q112" s="96" t="e">
        <f>IF($A112="","",IF(VLOOKUP(csv!$AJ112,範囲CSV,15,FALSE)="","",VLOOKUP(csv!$AJ112,範囲CSV,15,FALSE)))</f>
        <v>#N/A</v>
      </c>
      <c r="R112" s="96" t="e">
        <f>IF($A112="","",IF(VLOOKUP(csv!$AJ112,範囲CSV,16,FALSE)="","",VLOOKUP(csv!$AJ112,範囲CSV,16,FALSE)))</f>
        <v>#N/A</v>
      </c>
      <c r="S112" s="96" t="e">
        <f>IF($A112="","",IF(VLOOKUP(csv!$AJ112,範囲CSV,17,FALSE)="","",VLOOKUP(csv!$AJ112,範囲CSV,17,FALSE)))</f>
        <v>#N/A</v>
      </c>
      <c r="T112" s="96" t="e">
        <f>IF($A112="","",IF(VLOOKUP(csv!$AJ112,範囲CSV,18,FALSE)="","",VLOOKUP(csv!$AJ112,範囲CSV,18,FALSE)))</f>
        <v>#N/A</v>
      </c>
      <c r="U112" s="96" t="e">
        <f>IF($A112="","",IF(VLOOKUP(csv!$AJ112,範囲CSV,19,FALSE)="","",VLOOKUP(csv!$AJ112,範囲CSV,19,FALSE)))</f>
        <v>#N/A</v>
      </c>
      <c r="V112" s="96" t="e">
        <f>IF($A112="","",IF(VLOOKUP(csv!$AJ112,範囲CSV,20,FALSE)="","",VLOOKUP(csv!$AJ112,範囲CSV,20,FALSE)))</f>
        <v>#N/A</v>
      </c>
      <c r="W112" s="96" t="e">
        <f>IF($A112="","",IF(VLOOKUP(csv!$AJ112,範囲CSV,21,FALSE)="","",VLOOKUP(csv!$AJ112,範囲CSV,21,FALSE)))</f>
        <v>#N/A</v>
      </c>
      <c r="X112" s="96" t="e">
        <f>IF($A112="","",IF(VLOOKUP(csv!$AJ112,範囲CSV,22,FALSE)="","",VLOOKUP(csv!$AJ112,範囲CSV,22,FALSE)))</f>
        <v>#N/A</v>
      </c>
      <c r="Y112" s="96" t="e">
        <f>IF($A112="","",IF(VLOOKUP(csv!$AJ112,範囲CSV,23,FALSE)="","",VLOOKUP(csv!$AJ112,範囲CSV,23,FALSE)))</f>
        <v>#N/A</v>
      </c>
      <c r="Z112" s="96" t="e">
        <f>IF($A112="","",IF(VLOOKUP(csv!$AJ112,範囲CSV,24,FALSE)="","",VLOOKUP(csv!$AJ112,範囲CSV,24,FALSE)))</f>
        <v>#N/A</v>
      </c>
      <c r="AA112" s="96" t="e">
        <f>IF($A112="","",IF(VLOOKUP(csv!$AJ112,範囲CSV,25,FALSE)="","",VLOOKUP(csv!$AJ112,範囲CSV,25,FALSE)))</f>
        <v>#N/A</v>
      </c>
      <c r="AB112" s="96" t="e">
        <f>IF($A112="","",IF(VLOOKUP(csv!$AJ112,範囲CSV,26,FALSE)="","",VLOOKUP(csv!$AJ112,範囲CSV,26,FALSE)))</f>
        <v>#N/A</v>
      </c>
      <c r="AC112" s="96" t="e">
        <f>IF($A112="","",IF(VLOOKUP(csv!$AJ112,範囲CSV,27,FALSE)="","",VLOOKUP(csv!$AJ112,範囲CSV,27,FALSE)))</f>
        <v>#N/A</v>
      </c>
      <c r="AD112" s="96" t="e">
        <f>IF($A112="","",IF(VLOOKUP(csv!$AJ112,範囲CSV,28,FALSE)="","",VLOOKUP(csv!$AJ112,範囲CSV,28,FALSE)))</f>
        <v>#N/A</v>
      </c>
      <c r="AE112" s="96" t="e">
        <f>IF($A112="","",IF(VLOOKUP(csv!$AJ112,範囲CSV,29,FALSE)="","",VLOOKUP(csv!$AJ112,範囲CSV,29,FALSE)))</f>
        <v>#N/A</v>
      </c>
      <c r="AF112" s="96" t="e">
        <f>IF($A112="","",IF(VLOOKUP(csv!$AJ112,範囲CSV,30,FALSE)="","",VLOOKUP(csv!$AJ112,範囲CSV,30,FALSE)))</f>
        <v>#N/A</v>
      </c>
      <c r="AG112" s="96" t="e">
        <f>IF($A112="","",IF(VLOOKUP(csv!$AJ112,範囲CSV,31,FALSE)="","",VLOOKUP(csv!$AJ112,範囲CSV,31,FALSE)))</f>
        <v>#N/A</v>
      </c>
      <c r="AH112" s="96" t="e">
        <f>IF($A112="","",IF(VLOOKUP(csv!$AJ112,範囲CSV,32,FALSE)="","",VLOOKUP(csv!$AJ112,範囲CSV,32,FALSE)))</f>
        <v>#N/A</v>
      </c>
      <c r="AI112" s="96" t="e">
        <f>IF($A112="","",IF(VLOOKUP(csv!$AJ112,範囲CSV,33,FALSE)="","",VLOOKUP(csv!$AJ112,範囲CSV,33,FALSE)))</f>
        <v>#N/A</v>
      </c>
      <c r="AJ112" s="96" t="e">
        <f>IF($A112="","",IF(VLOOKUP(csv!$AJ112,範囲CSV,34,FALSE)="","",VLOOKUP(csv!$AJ112,範囲CSV,34,FALSE)))</f>
        <v>#N/A</v>
      </c>
      <c r="AK112" s="96"/>
    </row>
    <row r="113" spans="1:37">
      <c r="A113" s="96">
        <f>IF(csv!AJ113&lt;=csv!A$401,csv!AO113,"")</f>
        <v>0</v>
      </c>
      <c r="B113" s="96" t="e">
        <f>IF($A113="","",IF(VLOOKUP(csv!A113,範囲CSV,2,FALSE)="","",VLOOKUP(csv!A113,範囲CSV,2,FALSE)))</f>
        <v>#N/A</v>
      </c>
      <c r="C113" s="96" t="e">
        <f>IF($A113="","",IF(VLOOKUP(csv!$AJ113,範囲CSV,3,FALSE)="","",VLOOKUP(csv!$AJ113,範囲CSV,3,FALSE)))</f>
        <v>#N/A</v>
      </c>
      <c r="D113" s="96" t="e">
        <f>IF($A113="","",IF(VLOOKUP(csv!$AJ113,範囲CSV,4,FALSE)="","",VLOOKUP(csv!$AJ113,範囲CSV,4,FALSE)))</f>
        <v>#N/A</v>
      </c>
      <c r="E113" s="96" t="e">
        <f>IF($A113="","",IF(VLOOKUP(csv!$AJ113,範囲CSV,5,FALSE)="","",IF(VLOOKUP(csv!$AJ113,範囲CSV,5,FALSE)&gt;10000,"",VLOOKUP(csv!$AJ113,範囲CSV,5,FALSE))))</f>
        <v>#N/A</v>
      </c>
      <c r="F113" s="96" t="e">
        <f>IF($A113="","",IF(VLOOKUP(csv!$AJ113,範囲CSV,6,FALSE)="","",VLOOKUP(csv!$AJ113,範囲CSV,6,FALSE)))</f>
        <v>#N/A</v>
      </c>
      <c r="G113" s="96" t="e">
        <f>IF(A113="","",IF(VLOOKUP(csv!$AJ113,範囲CSV,7,FALSE)="","",VLOOKUP(csv!$AJ113,範囲CSV,7,FALSE)))</f>
        <v>#N/A</v>
      </c>
      <c r="H113" s="96" t="e">
        <f>IF($A113="","",IF(VLOOKUP(csv!$AJ113,範囲CSV,8,FALSE)="","",VLOOKUP(csv!$AJ113,範囲CSV,8,FALSE)))</f>
        <v>#N/A</v>
      </c>
      <c r="I113" s="96"/>
      <c r="J113" s="96"/>
      <c r="K113" s="96" t="e">
        <f>IF(A113="","",IF(VLOOKUP(csv!$AJ113,範囲CSV,9,FALSE)="","",VLOOKUP(csv!$AJ113,範囲CSV,9,FALSE)))</f>
        <v>#N/A</v>
      </c>
      <c r="L113" s="96" t="e">
        <f>IF($A113="","",IF(VLOOKUP(csv!$AJ113,範囲CSV,10,FALSE)="","",VLOOKUP(csv!$AJ113,範囲CSV,10,FALSE)))</f>
        <v>#N/A</v>
      </c>
      <c r="M113" s="96" t="e">
        <f t="shared" si="2"/>
        <v>#N/A</v>
      </c>
      <c r="N113" s="96" t="e">
        <f t="shared" si="3"/>
        <v>#N/A</v>
      </c>
      <c r="O113" s="96" t="e">
        <f>IF($A113="","",IF(VLOOKUP(csv!$AJ113,範囲CSV,13,FALSE)="","",VLOOKUP(csv!$AJ113,範囲CSV,13,FALSE)))</f>
        <v>#N/A</v>
      </c>
      <c r="P113" s="96" t="e">
        <f>IF($A113="","",IF(VLOOKUP(csv!$AJ113,範囲CSV,14,FALSE)="","",VLOOKUP(csv!$AJ113,範囲CSV,14,FALSE)))</f>
        <v>#N/A</v>
      </c>
      <c r="Q113" s="96" t="e">
        <f>IF($A113="","",IF(VLOOKUP(csv!$AJ113,範囲CSV,15,FALSE)="","",VLOOKUP(csv!$AJ113,範囲CSV,15,FALSE)))</f>
        <v>#N/A</v>
      </c>
      <c r="R113" s="96" t="e">
        <f>IF($A113="","",IF(VLOOKUP(csv!$AJ113,範囲CSV,16,FALSE)="","",VLOOKUP(csv!$AJ113,範囲CSV,16,FALSE)))</f>
        <v>#N/A</v>
      </c>
      <c r="S113" s="96" t="e">
        <f>IF($A113="","",IF(VLOOKUP(csv!$AJ113,範囲CSV,17,FALSE)="","",VLOOKUP(csv!$AJ113,範囲CSV,17,FALSE)))</f>
        <v>#N/A</v>
      </c>
      <c r="T113" s="96" t="e">
        <f>IF($A113="","",IF(VLOOKUP(csv!$AJ113,範囲CSV,18,FALSE)="","",VLOOKUP(csv!$AJ113,範囲CSV,18,FALSE)))</f>
        <v>#N/A</v>
      </c>
      <c r="U113" s="96" t="e">
        <f>IF($A113="","",IF(VLOOKUP(csv!$AJ113,範囲CSV,19,FALSE)="","",VLOOKUP(csv!$AJ113,範囲CSV,19,FALSE)))</f>
        <v>#N/A</v>
      </c>
      <c r="V113" s="96" t="e">
        <f>IF($A113="","",IF(VLOOKUP(csv!$AJ113,範囲CSV,20,FALSE)="","",VLOOKUP(csv!$AJ113,範囲CSV,20,FALSE)))</f>
        <v>#N/A</v>
      </c>
      <c r="W113" s="96" t="e">
        <f>IF($A113="","",IF(VLOOKUP(csv!$AJ113,範囲CSV,21,FALSE)="","",VLOOKUP(csv!$AJ113,範囲CSV,21,FALSE)))</f>
        <v>#N/A</v>
      </c>
      <c r="X113" s="96" t="e">
        <f>IF($A113="","",IF(VLOOKUP(csv!$AJ113,範囲CSV,22,FALSE)="","",VLOOKUP(csv!$AJ113,範囲CSV,22,FALSE)))</f>
        <v>#N/A</v>
      </c>
      <c r="Y113" s="96" t="e">
        <f>IF($A113="","",IF(VLOOKUP(csv!$AJ113,範囲CSV,23,FALSE)="","",VLOOKUP(csv!$AJ113,範囲CSV,23,FALSE)))</f>
        <v>#N/A</v>
      </c>
      <c r="Z113" s="96" t="e">
        <f>IF($A113="","",IF(VLOOKUP(csv!$AJ113,範囲CSV,24,FALSE)="","",VLOOKUP(csv!$AJ113,範囲CSV,24,FALSE)))</f>
        <v>#N/A</v>
      </c>
      <c r="AA113" s="96" t="e">
        <f>IF($A113="","",IF(VLOOKUP(csv!$AJ113,範囲CSV,25,FALSE)="","",VLOOKUP(csv!$AJ113,範囲CSV,25,FALSE)))</f>
        <v>#N/A</v>
      </c>
      <c r="AB113" s="96" t="e">
        <f>IF($A113="","",IF(VLOOKUP(csv!$AJ113,範囲CSV,26,FALSE)="","",VLOOKUP(csv!$AJ113,範囲CSV,26,FALSE)))</f>
        <v>#N/A</v>
      </c>
      <c r="AC113" s="96" t="e">
        <f>IF($A113="","",IF(VLOOKUP(csv!$AJ113,範囲CSV,27,FALSE)="","",VLOOKUP(csv!$AJ113,範囲CSV,27,FALSE)))</f>
        <v>#N/A</v>
      </c>
      <c r="AD113" s="96" t="e">
        <f>IF($A113="","",IF(VLOOKUP(csv!$AJ113,範囲CSV,28,FALSE)="","",VLOOKUP(csv!$AJ113,範囲CSV,28,FALSE)))</f>
        <v>#N/A</v>
      </c>
      <c r="AE113" s="96" t="e">
        <f>IF($A113="","",IF(VLOOKUP(csv!$AJ113,範囲CSV,29,FALSE)="","",VLOOKUP(csv!$AJ113,範囲CSV,29,FALSE)))</f>
        <v>#N/A</v>
      </c>
      <c r="AF113" s="96" t="e">
        <f>IF($A113="","",IF(VLOOKUP(csv!$AJ113,範囲CSV,30,FALSE)="","",VLOOKUP(csv!$AJ113,範囲CSV,30,FALSE)))</f>
        <v>#N/A</v>
      </c>
      <c r="AG113" s="96" t="e">
        <f>IF($A113="","",IF(VLOOKUP(csv!$AJ113,範囲CSV,31,FALSE)="","",VLOOKUP(csv!$AJ113,範囲CSV,31,FALSE)))</f>
        <v>#N/A</v>
      </c>
      <c r="AH113" s="96" t="e">
        <f>IF($A113="","",IF(VLOOKUP(csv!$AJ113,範囲CSV,32,FALSE)="","",VLOOKUP(csv!$AJ113,範囲CSV,32,FALSE)))</f>
        <v>#N/A</v>
      </c>
      <c r="AI113" s="96" t="e">
        <f>IF($A113="","",IF(VLOOKUP(csv!$AJ113,範囲CSV,33,FALSE)="","",VLOOKUP(csv!$AJ113,範囲CSV,33,FALSE)))</f>
        <v>#N/A</v>
      </c>
      <c r="AJ113" s="96" t="e">
        <f>IF($A113="","",IF(VLOOKUP(csv!$AJ113,範囲CSV,34,FALSE)="","",VLOOKUP(csv!$AJ113,範囲CSV,34,FALSE)))</f>
        <v>#N/A</v>
      </c>
      <c r="AK113" s="96"/>
    </row>
    <row r="114" spans="1:37">
      <c r="A114" s="96">
        <f>IF(csv!AJ114&lt;=csv!A$401,csv!AO114,"")</f>
        <v>0</v>
      </c>
      <c r="B114" s="96" t="e">
        <f>IF($A114="","",IF(VLOOKUP(csv!A114,範囲CSV,2,FALSE)="","",VLOOKUP(csv!A114,範囲CSV,2,FALSE)))</f>
        <v>#N/A</v>
      </c>
      <c r="C114" s="96" t="e">
        <f>IF($A114="","",IF(VLOOKUP(csv!$AJ114,範囲CSV,3,FALSE)="","",VLOOKUP(csv!$AJ114,範囲CSV,3,FALSE)))</f>
        <v>#N/A</v>
      </c>
      <c r="D114" s="96" t="e">
        <f>IF($A114="","",IF(VLOOKUP(csv!$AJ114,範囲CSV,4,FALSE)="","",VLOOKUP(csv!$AJ114,範囲CSV,4,FALSE)))</f>
        <v>#N/A</v>
      </c>
      <c r="E114" s="96" t="e">
        <f>IF($A114="","",IF(VLOOKUP(csv!$AJ114,範囲CSV,5,FALSE)="","",IF(VLOOKUP(csv!$AJ114,範囲CSV,5,FALSE)&gt;10000,"",VLOOKUP(csv!$AJ114,範囲CSV,5,FALSE))))</f>
        <v>#N/A</v>
      </c>
      <c r="F114" s="96" t="e">
        <f>IF($A114="","",IF(VLOOKUP(csv!$AJ114,範囲CSV,6,FALSE)="","",VLOOKUP(csv!$AJ114,範囲CSV,6,FALSE)))</f>
        <v>#N/A</v>
      </c>
      <c r="G114" s="96" t="e">
        <f>IF(A114="","",IF(VLOOKUP(csv!$AJ114,範囲CSV,7,FALSE)="","",VLOOKUP(csv!$AJ114,範囲CSV,7,FALSE)))</f>
        <v>#N/A</v>
      </c>
      <c r="H114" s="96" t="e">
        <f>IF($A114="","",IF(VLOOKUP(csv!$AJ114,範囲CSV,8,FALSE)="","",VLOOKUP(csv!$AJ114,範囲CSV,8,FALSE)))</f>
        <v>#N/A</v>
      </c>
      <c r="I114" s="96"/>
      <c r="J114" s="96"/>
      <c r="K114" s="96" t="e">
        <f>IF(A114="","",IF(VLOOKUP(csv!$AJ114,範囲CSV,9,FALSE)="","",VLOOKUP(csv!$AJ114,範囲CSV,9,FALSE)))</f>
        <v>#N/A</v>
      </c>
      <c r="L114" s="96" t="e">
        <f>IF($A114="","",IF(VLOOKUP(csv!$AJ114,範囲CSV,10,FALSE)="","",VLOOKUP(csv!$AJ114,範囲CSV,10,FALSE)))</f>
        <v>#N/A</v>
      </c>
      <c r="M114" s="96" t="e">
        <f t="shared" si="2"/>
        <v>#N/A</v>
      </c>
      <c r="N114" s="96" t="e">
        <f t="shared" si="3"/>
        <v>#N/A</v>
      </c>
      <c r="O114" s="96" t="e">
        <f>IF($A114="","",IF(VLOOKUP(csv!$AJ114,範囲CSV,13,FALSE)="","",VLOOKUP(csv!$AJ114,範囲CSV,13,FALSE)))</f>
        <v>#N/A</v>
      </c>
      <c r="P114" s="96" t="e">
        <f>IF($A114="","",IF(VLOOKUP(csv!$AJ114,範囲CSV,14,FALSE)="","",VLOOKUP(csv!$AJ114,範囲CSV,14,FALSE)))</f>
        <v>#N/A</v>
      </c>
      <c r="Q114" s="96" t="e">
        <f>IF($A114="","",IF(VLOOKUP(csv!$AJ114,範囲CSV,15,FALSE)="","",VLOOKUP(csv!$AJ114,範囲CSV,15,FALSE)))</f>
        <v>#N/A</v>
      </c>
      <c r="R114" s="96" t="e">
        <f>IF($A114="","",IF(VLOOKUP(csv!$AJ114,範囲CSV,16,FALSE)="","",VLOOKUP(csv!$AJ114,範囲CSV,16,FALSE)))</f>
        <v>#N/A</v>
      </c>
      <c r="S114" s="96" t="e">
        <f>IF($A114="","",IF(VLOOKUP(csv!$AJ114,範囲CSV,17,FALSE)="","",VLOOKUP(csv!$AJ114,範囲CSV,17,FALSE)))</f>
        <v>#N/A</v>
      </c>
      <c r="T114" s="96" t="e">
        <f>IF($A114="","",IF(VLOOKUP(csv!$AJ114,範囲CSV,18,FALSE)="","",VLOOKUP(csv!$AJ114,範囲CSV,18,FALSE)))</f>
        <v>#N/A</v>
      </c>
      <c r="U114" s="96" t="e">
        <f>IF($A114="","",IF(VLOOKUP(csv!$AJ114,範囲CSV,19,FALSE)="","",VLOOKUP(csv!$AJ114,範囲CSV,19,FALSE)))</f>
        <v>#N/A</v>
      </c>
      <c r="V114" s="96" t="e">
        <f>IF($A114="","",IF(VLOOKUP(csv!$AJ114,範囲CSV,20,FALSE)="","",VLOOKUP(csv!$AJ114,範囲CSV,20,FALSE)))</f>
        <v>#N/A</v>
      </c>
      <c r="W114" s="96" t="e">
        <f>IF($A114="","",IF(VLOOKUP(csv!$AJ114,範囲CSV,21,FALSE)="","",VLOOKUP(csv!$AJ114,範囲CSV,21,FALSE)))</f>
        <v>#N/A</v>
      </c>
      <c r="X114" s="96" t="e">
        <f>IF($A114="","",IF(VLOOKUP(csv!$AJ114,範囲CSV,22,FALSE)="","",VLOOKUP(csv!$AJ114,範囲CSV,22,FALSE)))</f>
        <v>#N/A</v>
      </c>
      <c r="Y114" s="96" t="e">
        <f>IF($A114="","",IF(VLOOKUP(csv!$AJ114,範囲CSV,23,FALSE)="","",VLOOKUP(csv!$AJ114,範囲CSV,23,FALSE)))</f>
        <v>#N/A</v>
      </c>
      <c r="Z114" s="96" t="e">
        <f>IF($A114="","",IF(VLOOKUP(csv!$AJ114,範囲CSV,24,FALSE)="","",VLOOKUP(csv!$AJ114,範囲CSV,24,FALSE)))</f>
        <v>#N/A</v>
      </c>
      <c r="AA114" s="96" t="e">
        <f>IF($A114="","",IF(VLOOKUP(csv!$AJ114,範囲CSV,25,FALSE)="","",VLOOKUP(csv!$AJ114,範囲CSV,25,FALSE)))</f>
        <v>#N/A</v>
      </c>
      <c r="AB114" s="96" t="e">
        <f>IF($A114="","",IF(VLOOKUP(csv!$AJ114,範囲CSV,26,FALSE)="","",VLOOKUP(csv!$AJ114,範囲CSV,26,FALSE)))</f>
        <v>#N/A</v>
      </c>
      <c r="AC114" s="96" t="e">
        <f>IF($A114="","",IF(VLOOKUP(csv!$AJ114,範囲CSV,27,FALSE)="","",VLOOKUP(csv!$AJ114,範囲CSV,27,FALSE)))</f>
        <v>#N/A</v>
      </c>
      <c r="AD114" s="96" t="e">
        <f>IF($A114="","",IF(VLOOKUP(csv!$AJ114,範囲CSV,28,FALSE)="","",VLOOKUP(csv!$AJ114,範囲CSV,28,FALSE)))</f>
        <v>#N/A</v>
      </c>
      <c r="AE114" s="96" t="e">
        <f>IF($A114="","",IF(VLOOKUP(csv!$AJ114,範囲CSV,29,FALSE)="","",VLOOKUP(csv!$AJ114,範囲CSV,29,FALSE)))</f>
        <v>#N/A</v>
      </c>
      <c r="AF114" s="96" t="e">
        <f>IF($A114="","",IF(VLOOKUP(csv!$AJ114,範囲CSV,30,FALSE)="","",VLOOKUP(csv!$AJ114,範囲CSV,30,FALSE)))</f>
        <v>#N/A</v>
      </c>
      <c r="AG114" s="96" t="e">
        <f>IF($A114="","",IF(VLOOKUP(csv!$AJ114,範囲CSV,31,FALSE)="","",VLOOKUP(csv!$AJ114,範囲CSV,31,FALSE)))</f>
        <v>#N/A</v>
      </c>
      <c r="AH114" s="96" t="e">
        <f>IF($A114="","",IF(VLOOKUP(csv!$AJ114,範囲CSV,32,FALSE)="","",VLOOKUP(csv!$AJ114,範囲CSV,32,FALSE)))</f>
        <v>#N/A</v>
      </c>
      <c r="AI114" s="96" t="e">
        <f>IF($A114="","",IF(VLOOKUP(csv!$AJ114,範囲CSV,33,FALSE)="","",VLOOKUP(csv!$AJ114,範囲CSV,33,FALSE)))</f>
        <v>#N/A</v>
      </c>
      <c r="AJ114" s="96" t="e">
        <f>IF($A114="","",IF(VLOOKUP(csv!$AJ114,範囲CSV,34,FALSE)="","",VLOOKUP(csv!$AJ114,範囲CSV,34,FALSE)))</f>
        <v>#N/A</v>
      </c>
      <c r="AK114" s="96"/>
    </row>
    <row r="115" spans="1:37">
      <c r="A115" s="96">
        <f>IF(csv!AJ115&lt;=csv!A$401,csv!AO115,"")</f>
        <v>0</v>
      </c>
      <c r="B115" s="96" t="e">
        <f>IF($A115="","",IF(VLOOKUP(csv!A115,範囲CSV,2,FALSE)="","",VLOOKUP(csv!A115,範囲CSV,2,FALSE)))</f>
        <v>#N/A</v>
      </c>
      <c r="C115" s="96" t="e">
        <f>IF($A115="","",IF(VLOOKUP(csv!$AJ115,範囲CSV,3,FALSE)="","",VLOOKUP(csv!$AJ115,範囲CSV,3,FALSE)))</f>
        <v>#N/A</v>
      </c>
      <c r="D115" s="96" t="e">
        <f>IF($A115="","",IF(VLOOKUP(csv!$AJ115,範囲CSV,4,FALSE)="","",VLOOKUP(csv!$AJ115,範囲CSV,4,FALSE)))</f>
        <v>#N/A</v>
      </c>
      <c r="E115" s="96" t="e">
        <f>IF($A115="","",IF(VLOOKUP(csv!$AJ115,範囲CSV,5,FALSE)="","",IF(VLOOKUP(csv!$AJ115,範囲CSV,5,FALSE)&gt;10000,"",VLOOKUP(csv!$AJ115,範囲CSV,5,FALSE))))</f>
        <v>#N/A</v>
      </c>
      <c r="F115" s="96" t="e">
        <f>IF($A115="","",IF(VLOOKUP(csv!$AJ115,範囲CSV,6,FALSE)="","",VLOOKUP(csv!$AJ115,範囲CSV,6,FALSE)))</f>
        <v>#N/A</v>
      </c>
      <c r="G115" s="96" t="e">
        <f>IF(A115="","",IF(VLOOKUP(csv!$AJ115,範囲CSV,7,FALSE)="","",VLOOKUP(csv!$AJ115,範囲CSV,7,FALSE)))</f>
        <v>#N/A</v>
      </c>
      <c r="H115" s="96" t="e">
        <f>IF($A115="","",IF(VLOOKUP(csv!$AJ115,範囲CSV,8,FALSE)="","",VLOOKUP(csv!$AJ115,範囲CSV,8,FALSE)))</f>
        <v>#N/A</v>
      </c>
      <c r="I115" s="96"/>
      <c r="J115" s="96"/>
      <c r="K115" s="96" t="e">
        <f>IF(A115="","",IF(VLOOKUP(csv!$AJ115,範囲CSV,9,FALSE)="","",VLOOKUP(csv!$AJ115,範囲CSV,9,FALSE)))</f>
        <v>#N/A</v>
      </c>
      <c r="L115" s="96" t="e">
        <f>IF($A115="","",IF(VLOOKUP(csv!$AJ115,範囲CSV,10,FALSE)="","",VLOOKUP(csv!$AJ115,範囲CSV,10,FALSE)))</f>
        <v>#N/A</v>
      </c>
      <c r="M115" s="96" t="e">
        <f t="shared" si="2"/>
        <v>#N/A</v>
      </c>
      <c r="N115" s="96" t="e">
        <f t="shared" si="3"/>
        <v>#N/A</v>
      </c>
      <c r="O115" s="96" t="e">
        <f>IF($A115="","",IF(VLOOKUP(csv!$AJ115,範囲CSV,13,FALSE)="","",VLOOKUP(csv!$AJ115,範囲CSV,13,FALSE)))</f>
        <v>#N/A</v>
      </c>
      <c r="P115" s="96" t="e">
        <f>IF($A115="","",IF(VLOOKUP(csv!$AJ115,範囲CSV,14,FALSE)="","",VLOOKUP(csv!$AJ115,範囲CSV,14,FALSE)))</f>
        <v>#N/A</v>
      </c>
      <c r="Q115" s="96" t="e">
        <f>IF($A115="","",IF(VLOOKUP(csv!$AJ115,範囲CSV,15,FALSE)="","",VLOOKUP(csv!$AJ115,範囲CSV,15,FALSE)))</f>
        <v>#N/A</v>
      </c>
      <c r="R115" s="96" t="e">
        <f>IF($A115="","",IF(VLOOKUP(csv!$AJ115,範囲CSV,16,FALSE)="","",VLOOKUP(csv!$AJ115,範囲CSV,16,FALSE)))</f>
        <v>#N/A</v>
      </c>
      <c r="S115" s="96" t="e">
        <f>IF($A115="","",IF(VLOOKUP(csv!$AJ115,範囲CSV,17,FALSE)="","",VLOOKUP(csv!$AJ115,範囲CSV,17,FALSE)))</f>
        <v>#N/A</v>
      </c>
      <c r="T115" s="96" t="e">
        <f>IF($A115="","",IF(VLOOKUP(csv!$AJ115,範囲CSV,18,FALSE)="","",VLOOKUP(csv!$AJ115,範囲CSV,18,FALSE)))</f>
        <v>#N/A</v>
      </c>
      <c r="U115" s="96" t="e">
        <f>IF($A115="","",IF(VLOOKUP(csv!$AJ115,範囲CSV,19,FALSE)="","",VLOOKUP(csv!$AJ115,範囲CSV,19,FALSE)))</f>
        <v>#N/A</v>
      </c>
      <c r="V115" s="96" t="e">
        <f>IF($A115="","",IF(VLOOKUP(csv!$AJ115,範囲CSV,20,FALSE)="","",VLOOKUP(csv!$AJ115,範囲CSV,20,FALSE)))</f>
        <v>#N/A</v>
      </c>
      <c r="W115" s="96" t="e">
        <f>IF($A115="","",IF(VLOOKUP(csv!$AJ115,範囲CSV,21,FALSE)="","",VLOOKUP(csv!$AJ115,範囲CSV,21,FALSE)))</f>
        <v>#N/A</v>
      </c>
      <c r="X115" s="96" t="e">
        <f>IF($A115="","",IF(VLOOKUP(csv!$AJ115,範囲CSV,22,FALSE)="","",VLOOKUP(csv!$AJ115,範囲CSV,22,FALSE)))</f>
        <v>#N/A</v>
      </c>
      <c r="Y115" s="96" t="e">
        <f>IF($A115="","",IF(VLOOKUP(csv!$AJ115,範囲CSV,23,FALSE)="","",VLOOKUP(csv!$AJ115,範囲CSV,23,FALSE)))</f>
        <v>#N/A</v>
      </c>
      <c r="Z115" s="96" t="e">
        <f>IF($A115="","",IF(VLOOKUP(csv!$AJ115,範囲CSV,24,FALSE)="","",VLOOKUP(csv!$AJ115,範囲CSV,24,FALSE)))</f>
        <v>#N/A</v>
      </c>
      <c r="AA115" s="96" t="e">
        <f>IF($A115="","",IF(VLOOKUP(csv!$AJ115,範囲CSV,25,FALSE)="","",VLOOKUP(csv!$AJ115,範囲CSV,25,FALSE)))</f>
        <v>#N/A</v>
      </c>
      <c r="AB115" s="96" t="e">
        <f>IF($A115="","",IF(VLOOKUP(csv!$AJ115,範囲CSV,26,FALSE)="","",VLOOKUP(csv!$AJ115,範囲CSV,26,FALSE)))</f>
        <v>#N/A</v>
      </c>
      <c r="AC115" s="96" t="e">
        <f>IF($A115="","",IF(VLOOKUP(csv!$AJ115,範囲CSV,27,FALSE)="","",VLOOKUP(csv!$AJ115,範囲CSV,27,FALSE)))</f>
        <v>#N/A</v>
      </c>
      <c r="AD115" s="96" t="e">
        <f>IF($A115="","",IF(VLOOKUP(csv!$AJ115,範囲CSV,28,FALSE)="","",VLOOKUP(csv!$AJ115,範囲CSV,28,FALSE)))</f>
        <v>#N/A</v>
      </c>
      <c r="AE115" s="96" t="e">
        <f>IF($A115="","",IF(VLOOKUP(csv!$AJ115,範囲CSV,29,FALSE)="","",VLOOKUP(csv!$AJ115,範囲CSV,29,FALSE)))</f>
        <v>#N/A</v>
      </c>
      <c r="AF115" s="96" t="e">
        <f>IF($A115="","",IF(VLOOKUP(csv!$AJ115,範囲CSV,30,FALSE)="","",VLOOKUP(csv!$AJ115,範囲CSV,30,FALSE)))</f>
        <v>#N/A</v>
      </c>
      <c r="AG115" s="96" t="e">
        <f>IF($A115="","",IF(VLOOKUP(csv!$AJ115,範囲CSV,31,FALSE)="","",VLOOKUP(csv!$AJ115,範囲CSV,31,FALSE)))</f>
        <v>#N/A</v>
      </c>
      <c r="AH115" s="96" t="e">
        <f>IF($A115="","",IF(VLOOKUP(csv!$AJ115,範囲CSV,32,FALSE)="","",VLOOKUP(csv!$AJ115,範囲CSV,32,FALSE)))</f>
        <v>#N/A</v>
      </c>
      <c r="AI115" s="96" t="e">
        <f>IF($A115="","",IF(VLOOKUP(csv!$AJ115,範囲CSV,33,FALSE)="","",VLOOKUP(csv!$AJ115,範囲CSV,33,FALSE)))</f>
        <v>#N/A</v>
      </c>
      <c r="AJ115" s="96" t="e">
        <f>IF($A115="","",IF(VLOOKUP(csv!$AJ115,範囲CSV,34,FALSE)="","",VLOOKUP(csv!$AJ115,範囲CSV,34,FALSE)))</f>
        <v>#N/A</v>
      </c>
      <c r="AK115" s="96"/>
    </row>
    <row r="116" spans="1:37">
      <c r="A116" s="96">
        <f>IF(csv!AJ116&lt;=csv!A$401,csv!AO116,"")</f>
        <v>0</v>
      </c>
      <c r="B116" s="96" t="e">
        <f>IF($A116="","",IF(VLOOKUP(csv!A116,範囲CSV,2,FALSE)="","",VLOOKUP(csv!A116,範囲CSV,2,FALSE)))</f>
        <v>#N/A</v>
      </c>
      <c r="C116" s="96" t="e">
        <f>IF($A116="","",IF(VLOOKUP(csv!$AJ116,範囲CSV,3,FALSE)="","",VLOOKUP(csv!$AJ116,範囲CSV,3,FALSE)))</f>
        <v>#N/A</v>
      </c>
      <c r="D116" s="96" t="e">
        <f>IF($A116="","",IF(VLOOKUP(csv!$AJ116,範囲CSV,4,FALSE)="","",VLOOKUP(csv!$AJ116,範囲CSV,4,FALSE)))</f>
        <v>#N/A</v>
      </c>
      <c r="E116" s="96" t="e">
        <f>IF($A116="","",IF(VLOOKUP(csv!$AJ116,範囲CSV,5,FALSE)="","",IF(VLOOKUP(csv!$AJ116,範囲CSV,5,FALSE)&gt;10000,"",VLOOKUP(csv!$AJ116,範囲CSV,5,FALSE))))</f>
        <v>#N/A</v>
      </c>
      <c r="F116" s="96" t="e">
        <f>IF($A116="","",IF(VLOOKUP(csv!$AJ116,範囲CSV,6,FALSE)="","",VLOOKUP(csv!$AJ116,範囲CSV,6,FALSE)))</f>
        <v>#N/A</v>
      </c>
      <c r="G116" s="96" t="e">
        <f>IF(A116="","",IF(VLOOKUP(csv!$AJ116,範囲CSV,7,FALSE)="","",VLOOKUP(csv!$AJ116,範囲CSV,7,FALSE)))</f>
        <v>#N/A</v>
      </c>
      <c r="H116" s="96" t="e">
        <f>IF($A116="","",IF(VLOOKUP(csv!$AJ116,範囲CSV,8,FALSE)="","",VLOOKUP(csv!$AJ116,範囲CSV,8,FALSE)))</f>
        <v>#N/A</v>
      </c>
      <c r="I116" s="96"/>
      <c r="J116" s="96"/>
      <c r="K116" s="96" t="e">
        <f>IF(A116="","",IF(VLOOKUP(csv!$AJ116,範囲CSV,9,FALSE)="","",VLOOKUP(csv!$AJ116,範囲CSV,9,FALSE)))</f>
        <v>#N/A</v>
      </c>
      <c r="L116" s="96" t="e">
        <f>IF($A116="","",IF(VLOOKUP(csv!$AJ116,範囲CSV,10,FALSE)="","",VLOOKUP(csv!$AJ116,範囲CSV,10,FALSE)))</f>
        <v>#N/A</v>
      </c>
      <c r="M116" s="96" t="e">
        <f t="shared" si="2"/>
        <v>#N/A</v>
      </c>
      <c r="N116" s="96" t="e">
        <f t="shared" si="3"/>
        <v>#N/A</v>
      </c>
      <c r="O116" s="96" t="e">
        <f>IF($A116="","",IF(VLOOKUP(csv!$AJ116,範囲CSV,13,FALSE)="","",VLOOKUP(csv!$AJ116,範囲CSV,13,FALSE)))</f>
        <v>#N/A</v>
      </c>
      <c r="P116" s="96" t="e">
        <f>IF($A116="","",IF(VLOOKUP(csv!$AJ116,範囲CSV,14,FALSE)="","",VLOOKUP(csv!$AJ116,範囲CSV,14,FALSE)))</f>
        <v>#N/A</v>
      </c>
      <c r="Q116" s="96" t="e">
        <f>IF($A116="","",IF(VLOOKUP(csv!$AJ116,範囲CSV,15,FALSE)="","",VLOOKUP(csv!$AJ116,範囲CSV,15,FALSE)))</f>
        <v>#N/A</v>
      </c>
      <c r="R116" s="96" t="e">
        <f>IF($A116="","",IF(VLOOKUP(csv!$AJ116,範囲CSV,16,FALSE)="","",VLOOKUP(csv!$AJ116,範囲CSV,16,FALSE)))</f>
        <v>#N/A</v>
      </c>
      <c r="S116" s="96" t="e">
        <f>IF($A116="","",IF(VLOOKUP(csv!$AJ116,範囲CSV,17,FALSE)="","",VLOOKUP(csv!$AJ116,範囲CSV,17,FALSE)))</f>
        <v>#N/A</v>
      </c>
      <c r="T116" s="96" t="e">
        <f>IF($A116="","",IF(VLOOKUP(csv!$AJ116,範囲CSV,18,FALSE)="","",VLOOKUP(csv!$AJ116,範囲CSV,18,FALSE)))</f>
        <v>#N/A</v>
      </c>
      <c r="U116" s="96" t="e">
        <f>IF($A116="","",IF(VLOOKUP(csv!$AJ116,範囲CSV,19,FALSE)="","",VLOOKUP(csv!$AJ116,範囲CSV,19,FALSE)))</f>
        <v>#N/A</v>
      </c>
      <c r="V116" s="96" t="e">
        <f>IF($A116="","",IF(VLOOKUP(csv!$AJ116,範囲CSV,20,FALSE)="","",VLOOKUP(csv!$AJ116,範囲CSV,20,FALSE)))</f>
        <v>#N/A</v>
      </c>
      <c r="W116" s="96" t="e">
        <f>IF($A116="","",IF(VLOOKUP(csv!$AJ116,範囲CSV,21,FALSE)="","",VLOOKUP(csv!$AJ116,範囲CSV,21,FALSE)))</f>
        <v>#N/A</v>
      </c>
      <c r="X116" s="96" t="e">
        <f>IF($A116="","",IF(VLOOKUP(csv!$AJ116,範囲CSV,22,FALSE)="","",VLOOKUP(csv!$AJ116,範囲CSV,22,FALSE)))</f>
        <v>#N/A</v>
      </c>
      <c r="Y116" s="96" t="e">
        <f>IF($A116="","",IF(VLOOKUP(csv!$AJ116,範囲CSV,23,FALSE)="","",VLOOKUP(csv!$AJ116,範囲CSV,23,FALSE)))</f>
        <v>#N/A</v>
      </c>
      <c r="Z116" s="96" t="e">
        <f>IF($A116="","",IF(VLOOKUP(csv!$AJ116,範囲CSV,24,FALSE)="","",VLOOKUP(csv!$AJ116,範囲CSV,24,FALSE)))</f>
        <v>#N/A</v>
      </c>
      <c r="AA116" s="96" t="e">
        <f>IF($A116="","",IF(VLOOKUP(csv!$AJ116,範囲CSV,25,FALSE)="","",VLOOKUP(csv!$AJ116,範囲CSV,25,FALSE)))</f>
        <v>#N/A</v>
      </c>
      <c r="AB116" s="96" t="e">
        <f>IF($A116="","",IF(VLOOKUP(csv!$AJ116,範囲CSV,26,FALSE)="","",VLOOKUP(csv!$AJ116,範囲CSV,26,FALSE)))</f>
        <v>#N/A</v>
      </c>
      <c r="AC116" s="96" t="e">
        <f>IF($A116="","",IF(VLOOKUP(csv!$AJ116,範囲CSV,27,FALSE)="","",VLOOKUP(csv!$AJ116,範囲CSV,27,FALSE)))</f>
        <v>#N/A</v>
      </c>
      <c r="AD116" s="96" t="e">
        <f>IF($A116="","",IF(VLOOKUP(csv!$AJ116,範囲CSV,28,FALSE)="","",VLOOKUP(csv!$AJ116,範囲CSV,28,FALSE)))</f>
        <v>#N/A</v>
      </c>
      <c r="AE116" s="96" t="e">
        <f>IF($A116="","",IF(VLOOKUP(csv!$AJ116,範囲CSV,29,FALSE)="","",VLOOKUP(csv!$AJ116,範囲CSV,29,FALSE)))</f>
        <v>#N/A</v>
      </c>
      <c r="AF116" s="96" t="e">
        <f>IF($A116="","",IF(VLOOKUP(csv!$AJ116,範囲CSV,30,FALSE)="","",VLOOKUP(csv!$AJ116,範囲CSV,30,FALSE)))</f>
        <v>#N/A</v>
      </c>
      <c r="AG116" s="96" t="e">
        <f>IF($A116="","",IF(VLOOKUP(csv!$AJ116,範囲CSV,31,FALSE)="","",VLOOKUP(csv!$AJ116,範囲CSV,31,FALSE)))</f>
        <v>#N/A</v>
      </c>
      <c r="AH116" s="96" t="e">
        <f>IF($A116="","",IF(VLOOKUP(csv!$AJ116,範囲CSV,32,FALSE)="","",VLOOKUP(csv!$AJ116,範囲CSV,32,FALSE)))</f>
        <v>#N/A</v>
      </c>
      <c r="AI116" s="96" t="e">
        <f>IF($A116="","",IF(VLOOKUP(csv!$AJ116,範囲CSV,33,FALSE)="","",VLOOKUP(csv!$AJ116,範囲CSV,33,FALSE)))</f>
        <v>#N/A</v>
      </c>
      <c r="AJ116" s="96" t="e">
        <f>IF($A116="","",IF(VLOOKUP(csv!$AJ116,範囲CSV,34,FALSE)="","",VLOOKUP(csv!$AJ116,範囲CSV,34,FALSE)))</f>
        <v>#N/A</v>
      </c>
      <c r="AK116" s="96"/>
    </row>
    <row r="117" spans="1:37">
      <c r="A117" s="96">
        <f>IF(csv!AJ117&lt;=csv!A$401,csv!AO117,"")</f>
        <v>0</v>
      </c>
      <c r="B117" s="96" t="e">
        <f>IF($A117="","",IF(VLOOKUP(csv!A117,範囲CSV,2,FALSE)="","",VLOOKUP(csv!A117,範囲CSV,2,FALSE)))</f>
        <v>#N/A</v>
      </c>
      <c r="C117" s="96" t="e">
        <f>IF($A117="","",IF(VLOOKUP(csv!$AJ117,範囲CSV,3,FALSE)="","",VLOOKUP(csv!$AJ117,範囲CSV,3,FALSE)))</f>
        <v>#N/A</v>
      </c>
      <c r="D117" s="96" t="e">
        <f>IF($A117="","",IF(VLOOKUP(csv!$AJ117,範囲CSV,4,FALSE)="","",VLOOKUP(csv!$AJ117,範囲CSV,4,FALSE)))</f>
        <v>#N/A</v>
      </c>
      <c r="E117" s="96" t="e">
        <f>IF($A117="","",IF(VLOOKUP(csv!$AJ117,範囲CSV,5,FALSE)="","",IF(VLOOKUP(csv!$AJ117,範囲CSV,5,FALSE)&gt;10000,"",VLOOKUP(csv!$AJ117,範囲CSV,5,FALSE))))</f>
        <v>#N/A</v>
      </c>
      <c r="F117" s="96" t="e">
        <f>IF($A117="","",IF(VLOOKUP(csv!$AJ117,範囲CSV,6,FALSE)="","",VLOOKUP(csv!$AJ117,範囲CSV,6,FALSE)))</f>
        <v>#N/A</v>
      </c>
      <c r="G117" s="96" t="e">
        <f>IF(A117="","",IF(VLOOKUP(csv!$AJ117,範囲CSV,7,FALSE)="","",VLOOKUP(csv!$AJ117,範囲CSV,7,FALSE)))</f>
        <v>#N/A</v>
      </c>
      <c r="H117" s="96" t="e">
        <f>IF($A117="","",IF(VLOOKUP(csv!$AJ117,範囲CSV,8,FALSE)="","",VLOOKUP(csv!$AJ117,範囲CSV,8,FALSE)))</f>
        <v>#N/A</v>
      </c>
      <c r="I117" s="96"/>
      <c r="J117" s="96"/>
      <c r="K117" s="96" t="e">
        <f>IF(A117="","",IF(VLOOKUP(csv!$AJ117,範囲CSV,9,FALSE)="","",VLOOKUP(csv!$AJ117,範囲CSV,9,FALSE)))</f>
        <v>#N/A</v>
      </c>
      <c r="L117" s="96" t="e">
        <f>IF($A117="","",IF(VLOOKUP(csv!$AJ117,範囲CSV,10,FALSE)="","",VLOOKUP(csv!$AJ117,範囲CSV,10,FALSE)))</f>
        <v>#N/A</v>
      </c>
      <c r="M117" s="96" t="e">
        <f t="shared" si="2"/>
        <v>#N/A</v>
      </c>
      <c r="N117" s="96" t="e">
        <f t="shared" si="3"/>
        <v>#N/A</v>
      </c>
      <c r="O117" s="96" t="e">
        <f>IF($A117="","",IF(VLOOKUP(csv!$AJ117,範囲CSV,13,FALSE)="","",VLOOKUP(csv!$AJ117,範囲CSV,13,FALSE)))</f>
        <v>#N/A</v>
      </c>
      <c r="P117" s="96" t="e">
        <f>IF($A117="","",IF(VLOOKUP(csv!$AJ117,範囲CSV,14,FALSE)="","",VLOOKUP(csv!$AJ117,範囲CSV,14,FALSE)))</f>
        <v>#N/A</v>
      </c>
      <c r="Q117" s="96" t="e">
        <f>IF($A117="","",IF(VLOOKUP(csv!$AJ117,範囲CSV,15,FALSE)="","",VLOOKUP(csv!$AJ117,範囲CSV,15,FALSE)))</f>
        <v>#N/A</v>
      </c>
      <c r="R117" s="96" t="e">
        <f>IF($A117="","",IF(VLOOKUP(csv!$AJ117,範囲CSV,16,FALSE)="","",VLOOKUP(csv!$AJ117,範囲CSV,16,FALSE)))</f>
        <v>#N/A</v>
      </c>
      <c r="S117" s="96" t="e">
        <f>IF($A117="","",IF(VLOOKUP(csv!$AJ117,範囲CSV,17,FALSE)="","",VLOOKUP(csv!$AJ117,範囲CSV,17,FALSE)))</f>
        <v>#N/A</v>
      </c>
      <c r="T117" s="96" t="e">
        <f>IF($A117="","",IF(VLOOKUP(csv!$AJ117,範囲CSV,18,FALSE)="","",VLOOKUP(csv!$AJ117,範囲CSV,18,FALSE)))</f>
        <v>#N/A</v>
      </c>
      <c r="U117" s="96" t="e">
        <f>IF($A117="","",IF(VLOOKUP(csv!$AJ117,範囲CSV,19,FALSE)="","",VLOOKUP(csv!$AJ117,範囲CSV,19,FALSE)))</f>
        <v>#N/A</v>
      </c>
      <c r="V117" s="96" t="e">
        <f>IF($A117="","",IF(VLOOKUP(csv!$AJ117,範囲CSV,20,FALSE)="","",VLOOKUP(csv!$AJ117,範囲CSV,20,FALSE)))</f>
        <v>#N/A</v>
      </c>
      <c r="W117" s="96" t="e">
        <f>IF($A117="","",IF(VLOOKUP(csv!$AJ117,範囲CSV,21,FALSE)="","",VLOOKUP(csv!$AJ117,範囲CSV,21,FALSE)))</f>
        <v>#N/A</v>
      </c>
      <c r="X117" s="96" t="e">
        <f>IF($A117="","",IF(VLOOKUP(csv!$AJ117,範囲CSV,22,FALSE)="","",VLOOKUP(csv!$AJ117,範囲CSV,22,FALSE)))</f>
        <v>#N/A</v>
      </c>
      <c r="Y117" s="96" t="e">
        <f>IF($A117="","",IF(VLOOKUP(csv!$AJ117,範囲CSV,23,FALSE)="","",VLOOKUP(csv!$AJ117,範囲CSV,23,FALSE)))</f>
        <v>#N/A</v>
      </c>
      <c r="Z117" s="96" t="e">
        <f>IF($A117="","",IF(VLOOKUP(csv!$AJ117,範囲CSV,24,FALSE)="","",VLOOKUP(csv!$AJ117,範囲CSV,24,FALSE)))</f>
        <v>#N/A</v>
      </c>
      <c r="AA117" s="96" t="e">
        <f>IF($A117="","",IF(VLOOKUP(csv!$AJ117,範囲CSV,25,FALSE)="","",VLOOKUP(csv!$AJ117,範囲CSV,25,FALSE)))</f>
        <v>#N/A</v>
      </c>
      <c r="AB117" s="96" t="e">
        <f>IF($A117="","",IF(VLOOKUP(csv!$AJ117,範囲CSV,26,FALSE)="","",VLOOKUP(csv!$AJ117,範囲CSV,26,FALSE)))</f>
        <v>#N/A</v>
      </c>
      <c r="AC117" s="96" t="e">
        <f>IF($A117="","",IF(VLOOKUP(csv!$AJ117,範囲CSV,27,FALSE)="","",VLOOKUP(csv!$AJ117,範囲CSV,27,FALSE)))</f>
        <v>#N/A</v>
      </c>
      <c r="AD117" s="96" t="e">
        <f>IF($A117="","",IF(VLOOKUP(csv!$AJ117,範囲CSV,28,FALSE)="","",VLOOKUP(csv!$AJ117,範囲CSV,28,FALSE)))</f>
        <v>#N/A</v>
      </c>
      <c r="AE117" s="96" t="e">
        <f>IF($A117="","",IF(VLOOKUP(csv!$AJ117,範囲CSV,29,FALSE)="","",VLOOKUP(csv!$AJ117,範囲CSV,29,FALSE)))</f>
        <v>#N/A</v>
      </c>
      <c r="AF117" s="96" t="e">
        <f>IF($A117="","",IF(VLOOKUP(csv!$AJ117,範囲CSV,30,FALSE)="","",VLOOKUP(csv!$AJ117,範囲CSV,30,FALSE)))</f>
        <v>#N/A</v>
      </c>
      <c r="AG117" s="96" t="e">
        <f>IF($A117="","",IF(VLOOKUP(csv!$AJ117,範囲CSV,31,FALSE)="","",VLOOKUP(csv!$AJ117,範囲CSV,31,FALSE)))</f>
        <v>#N/A</v>
      </c>
      <c r="AH117" s="96" t="e">
        <f>IF($A117="","",IF(VLOOKUP(csv!$AJ117,範囲CSV,32,FALSE)="","",VLOOKUP(csv!$AJ117,範囲CSV,32,FALSE)))</f>
        <v>#N/A</v>
      </c>
      <c r="AI117" s="96" t="e">
        <f>IF($A117="","",IF(VLOOKUP(csv!$AJ117,範囲CSV,33,FALSE)="","",VLOOKUP(csv!$AJ117,範囲CSV,33,FALSE)))</f>
        <v>#N/A</v>
      </c>
      <c r="AJ117" s="96" t="e">
        <f>IF($A117="","",IF(VLOOKUP(csv!$AJ117,範囲CSV,34,FALSE)="","",VLOOKUP(csv!$AJ117,範囲CSV,34,FALSE)))</f>
        <v>#N/A</v>
      </c>
      <c r="AK117" s="96"/>
    </row>
    <row r="118" spans="1:37">
      <c r="A118" s="96">
        <f>IF(csv!AJ118&lt;=csv!A$401,csv!AO118,"")</f>
        <v>0</v>
      </c>
      <c r="B118" s="96" t="e">
        <f>IF($A118="","",IF(VLOOKUP(csv!A118,範囲CSV,2,FALSE)="","",VLOOKUP(csv!A118,範囲CSV,2,FALSE)))</f>
        <v>#N/A</v>
      </c>
      <c r="C118" s="96" t="e">
        <f>IF($A118="","",IF(VLOOKUP(csv!$AJ118,範囲CSV,3,FALSE)="","",VLOOKUP(csv!$AJ118,範囲CSV,3,FALSE)))</f>
        <v>#N/A</v>
      </c>
      <c r="D118" s="96" t="e">
        <f>IF($A118="","",IF(VLOOKUP(csv!$AJ118,範囲CSV,4,FALSE)="","",VLOOKUP(csv!$AJ118,範囲CSV,4,FALSE)))</f>
        <v>#N/A</v>
      </c>
      <c r="E118" s="96" t="e">
        <f>IF($A118="","",IF(VLOOKUP(csv!$AJ118,範囲CSV,5,FALSE)="","",IF(VLOOKUP(csv!$AJ118,範囲CSV,5,FALSE)&gt;10000,"",VLOOKUP(csv!$AJ118,範囲CSV,5,FALSE))))</f>
        <v>#N/A</v>
      </c>
      <c r="F118" s="96" t="e">
        <f>IF($A118="","",IF(VLOOKUP(csv!$AJ118,範囲CSV,6,FALSE)="","",VLOOKUP(csv!$AJ118,範囲CSV,6,FALSE)))</f>
        <v>#N/A</v>
      </c>
      <c r="G118" s="96" t="e">
        <f>IF(A118="","",IF(VLOOKUP(csv!$AJ118,範囲CSV,7,FALSE)="","",VLOOKUP(csv!$AJ118,範囲CSV,7,FALSE)))</f>
        <v>#N/A</v>
      </c>
      <c r="H118" s="96" t="e">
        <f>IF($A118="","",IF(VLOOKUP(csv!$AJ118,範囲CSV,8,FALSE)="","",VLOOKUP(csv!$AJ118,範囲CSV,8,FALSE)))</f>
        <v>#N/A</v>
      </c>
      <c r="I118" s="96"/>
      <c r="J118" s="96"/>
      <c r="K118" s="96" t="e">
        <f>IF(A118="","",IF(VLOOKUP(csv!$AJ118,範囲CSV,9,FALSE)="","",VLOOKUP(csv!$AJ118,範囲CSV,9,FALSE)))</f>
        <v>#N/A</v>
      </c>
      <c r="L118" s="96" t="e">
        <f>IF($A118="","",IF(VLOOKUP(csv!$AJ118,範囲CSV,10,FALSE)="","",VLOOKUP(csv!$AJ118,範囲CSV,10,FALSE)))</f>
        <v>#N/A</v>
      </c>
      <c r="M118" s="96" t="e">
        <f t="shared" si="2"/>
        <v>#N/A</v>
      </c>
      <c r="N118" s="96" t="e">
        <f t="shared" si="3"/>
        <v>#N/A</v>
      </c>
      <c r="O118" s="96" t="e">
        <f>IF($A118="","",IF(VLOOKUP(csv!$AJ118,範囲CSV,13,FALSE)="","",VLOOKUP(csv!$AJ118,範囲CSV,13,FALSE)))</f>
        <v>#N/A</v>
      </c>
      <c r="P118" s="96" t="e">
        <f>IF($A118="","",IF(VLOOKUP(csv!$AJ118,範囲CSV,14,FALSE)="","",VLOOKUP(csv!$AJ118,範囲CSV,14,FALSE)))</f>
        <v>#N/A</v>
      </c>
      <c r="Q118" s="96" t="e">
        <f>IF($A118="","",IF(VLOOKUP(csv!$AJ118,範囲CSV,15,FALSE)="","",VLOOKUP(csv!$AJ118,範囲CSV,15,FALSE)))</f>
        <v>#N/A</v>
      </c>
      <c r="R118" s="96" t="e">
        <f>IF($A118="","",IF(VLOOKUP(csv!$AJ118,範囲CSV,16,FALSE)="","",VLOOKUP(csv!$AJ118,範囲CSV,16,FALSE)))</f>
        <v>#N/A</v>
      </c>
      <c r="S118" s="96" t="e">
        <f>IF($A118="","",IF(VLOOKUP(csv!$AJ118,範囲CSV,17,FALSE)="","",VLOOKUP(csv!$AJ118,範囲CSV,17,FALSE)))</f>
        <v>#N/A</v>
      </c>
      <c r="T118" s="96" t="e">
        <f>IF($A118="","",IF(VLOOKUP(csv!$AJ118,範囲CSV,18,FALSE)="","",VLOOKUP(csv!$AJ118,範囲CSV,18,FALSE)))</f>
        <v>#N/A</v>
      </c>
      <c r="U118" s="96" t="e">
        <f>IF($A118="","",IF(VLOOKUP(csv!$AJ118,範囲CSV,19,FALSE)="","",VLOOKUP(csv!$AJ118,範囲CSV,19,FALSE)))</f>
        <v>#N/A</v>
      </c>
      <c r="V118" s="96" t="e">
        <f>IF($A118="","",IF(VLOOKUP(csv!$AJ118,範囲CSV,20,FALSE)="","",VLOOKUP(csv!$AJ118,範囲CSV,20,FALSE)))</f>
        <v>#N/A</v>
      </c>
      <c r="W118" s="96" t="e">
        <f>IF($A118="","",IF(VLOOKUP(csv!$AJ118,範囲CSV,21,FALSE)="","",VLOOKUP(csv!$AJ118,範囲CSV,21,FALSE)))</f>
        <v>#N/A</v>
      </c>
      <c r="X118" s="96" t="e">
        <f>IF($A118="","",IF(VLOOKUP(csv!$AJ118,範囲CSV,22,FALSE)="","",VLOOKUP(csv!$AJ118,範囲CSV,22,FALSE)))</f>
        <v>#N/A</v>
      </c>
      <c r="Y118" s="96" t="e">
        <f>IF($A118="","",IF(VLOOKUP(csv!$AJ118,範囲CSV,23,FALSE)="","",VLOOKUP(csv!$AJ118,範囲CSV,23,FALSE)))</f>
        <v>#N/A</v>
      </c>
      <c r="Z118" s="96" t="e">
        <f>IF($A118="","",IF(VLOOKUP(csv!$AJ118,範囲CSV,24,FALSE)="","",VLOOKUP(csv!$AJ118,範囲CSV,24,FALSE)))</f>
        <v>#N/A</v>
      </c>
      <c r="AA118" s="96" t="e">
        <f>IF($A118="","",IF(VLOOKUP(csv!$AJ118,範囲CSV,25,FALSE)="","",VLOOKUP(csv!$AJ118,範囲CSV,25,FALSE)))</f>
        <v>#N/A</v>
      </c>
      <c r="AB118" s="96" t="e">
        <f>IF($A118="","",IF(VLOOKUP(csv!$AJ118,範囲CSV,26,FALSE)="","",VLOOKUP(csv!$AJ118,範囲CSV,26,FALSE)))</f>
        <v>#N/A</v>
      </c>
      <c r="AC118" s="96" t="e">
        <f>IF($A118="","",IF(VLOOKUP(csv!$AJ118,範囲CSV,27,FALSE)="","",VLOOKUP(csv!$AJ118,範囲CSV,27,FALSE)))</f>
        <v>#N/A</v>
      </c>
      <c r="AD118" s="96" t="e">
        <f>IF($A118="","",IF(VLOOKUP(csv!$AJ118,範囲CSV,28,FALSE)="","",VLOOKUP(csv!$AJ118,範囲CSV,28,FALSE)))</f>
        <v>#N/A</v>
      </c>
      <c r="AE118" s="96" t="e">
        <f>IF($A118="","",IF(VLOOKUP(csv!$AJ118,範囲CSV,29,FALSE)="","",VLOOKUP(csv!$AJ118,範囲CSV,29,FALSE)))</f>
        <v>#N/A</v>
      </c>
      <c r="AF118" s="96" t="e">
        <f>IF($A118="","",IF(VLOOKUP(csv!$AJ118,範囲CSV,30,FALSE)="","",VLOOKUP(csv!$AJ118,範囲CSV,30,FALSE)))</f>
        <v>#N/A</v>
      </c>
      <c r="AG118" s="96" t="e">
        <f>IF($A118="","",IF(VLOOKUP(csv!$AJ118,範囲CSV,31,FALSE)="","",VLOOKUP(csv!$AJ118,範囲CSV,31,FALSE)))</f>
        <v>#N/A</v>
      </c>
      <c r="AH118" s="96" t="e">
        <f>IF($A118="","",IF(VLOOKUP(csv!$AJ118,範囲CSV,32,FALSE)="","",VLOOKUP(csv!$AJ118,範囲CSV,32,FALSE)))</f>
        <v>#N/A</v>
      </c>
      <c r="AI118" s="96" t="e">
        <f>IF($A118="","",IF(VLOOKUP(csv!$AJ118,範囲CSV,33,FALSE)="","",VLOOKUP(csv!$AJ118,範囲CSV,33,FALSE)))</f>
        <v>#N/A</v>
      </c>
      <c r="AJ118" s="96" t="e">
        <f>IF($A118="","",IF(VLOOKUP(csv!$AJ118,範囲CSV,34,FALSE)="","",VLOOKUP(csv!$AJ118,範囲CSV,34,FALSE)))</f>
        <v>#N/A</v>
      </c>
      <c r="AK118" s="96"/>
    </row>
    <row r="119" spans="1:37">
      <c r="A119" s="96">
        <f>IF(csv!AJ119&lt;=csv!A$401,csv!AO119,"")</f>
        <v>0</v>
      </c>
      <c r="B119" s="96" t="e">
        <f>IF($A119="","",IF(VLOOKUP(csv!A119,範囲CSV,2,FALSE)="","",VLOOKUP(csv!A119,範囲CSV,2,FALSE)))</f>
        <v>#N/A</v>
      </c>
      <c r="C119" s="96" t="e">
        <f>IF($A119="","",IF(VLOOKUP(csv!$AJ119,範囲CSV,3,FALSE)="","",VLOOKUP(csv!$AJ119,範囲CSV,3,FALSE)))</f>
        <v>#N/A</v>
      </c>
      <c r="D119" s="96" t="e">
        <f>IF($A119="","",IF(VLOOKUP(csv!$AJ119,範囲CSV,4,FALSE)="","",VLOOKUP(csv!$AJ119,範囲CSV,4,FALSE)))</f>
        <v>#N/A</v>
      </c>
      <c r="E119" s="96" t="e">
        <f>IF($A119="","",IF(VLOOKUP(csv!$AJ119,範囲CSV,5,FALSE)="","",IF(VLOOKUP(csv!$AJ119,範囲CSV,5,FALSE)&gt;10000,"",VLOOKUP(csv!$AJ119,範囲CSV,5,FALSE))))</f>
        <v>#N/A</v>
      </c>
      <c r="F119" s="96" t="e">
        <f>IF($A119="","",IF(VLOOKUP(csv!$AJ119,範囲CSV,6,FALSE)="","",VLOOKUP(csv!$AJ119,範囲CSV,6,FALSE)))</f>
        <v>#N/A</v>
      </c>
      <c r="G119" s="96" t="e">
        <f>IF(A119="","",IF(VLOOKUP(csv!$AJ119,範囲CSV,7,FALSE)="","",VLOOKUP(csv!$AJ119,範囲CSV,7,FALSE)))</f>
        <v>#N/A</v>
      </c>
      <c r="H119" s="96" t="e">
        <f>IF($A119="","",IF(VLOOKUP(csv!$AJ119,範囲CSV,8,FALSE)="","",VLOOKUP(csv!$AJ119,範囲CSV,8,FALSE)))</f>
        <v>#N/A</v>
      </c>
      <c r="I119" s="96"/>
      <c r="J119" s="96"/>
      <c r="K119" s="96" t="e">
        <f>IF(A119="","",IF(VLOOKUP(csv!$AJ119,範囲CSV,9,FALSE)="","",VLOOKUP(csv!$AJ119,範囲CSV,9,FALSE)))</f>
        <v>#N/A</v>
      </c>
      <c r="L119" s="96" t="e">
        <f>IF($A119="","",IF(VLOOKUP(csv!$AJ119,範囲CSV,10,FALSE)="","",VLOOKUP(csv!$AJ119,範囲CSV,10,FALSE)))</f>
        <v>#N/A</v>
      </c>
      <c r="M119" s="96" t="e">
        <f t="shared" si="2"/>
        <v>#N/A</v>
      </c>
      <c r="N119" s="96" t="e">
        <f t="shared" si="3"/>
        <v>#N/A</v>
      </c>
      <c r="O119" s="96" t="e">
        <f>IF($A119="","",IF(VLOOKUP(csv!$AJ119,範囲CSV,13,FALSE)="","",VLOOKUP(csv!$AJ119,範囲CSV,13,FALSE)))</f>
        <v>#N/A</v>
      </c>
      <c r="P119" s="96" t="e">
        <f>IF($A119="","",IF(VLOOKUP(csv!$AJ119,範囲CSV,14,FALSE)="","",VLOOKUP(csv!$AJ119,範囲CSV,14,FALSE)))</f>
        <v>#N/A</v>
      </c>
      <c r="Q119" s="96" t="e">
        <f>IF($A119="","",IF(VLOOKUP(csv!$AJ119,範囲CSV,15,FALSE)="","",VLOOKUP(csv!$AJ119,範囲CSV,15,FALSE)))</f>
        <v>#N/A</v>
      </c>
      <c r="R119" s="96" t="e">
        <f>IF($A119="","",IF(VLOOKUP(csv!$AJ119,範囲CSV,16,FALSE)="","",VLOOKUP(csv!$AJ119,範囲CSV,16,FALSE)))</f>
        <v>#N/A</v>
      </c>
      <c r="S119" s="96" t="e">
        <f>IF($A119="","",IF(VLOOKUP(csv!$AJ119,範囲CSV,17,FALSE)="","",VLOOKUP(csv!$AJ119,範囲CSV,17,FALSE)))</f>
        <v>#N/A</v>
      </c>
      <c r="T119" s="96" t="e">
        <f>IF($A119="","",IF(VLOOKUP(csv!$AJ119,範囲CSV,18,FALSE)="","",VLOOKUP(csv!$AJ119,範囲CSV,18,FALSE)))</f>
        <v>#N/A</v>
      </c>
      <c r="U119" s="96" t="e">
        <f>IF($A119="","",IF(VLOOKUP(csv!$AJ119,範囲CSV,19,FALSE)="","",VLOOKUP(csv!$AJ119,範囲CSV,19,FALSE)))</f>
        <v>#N/A</v>
      </c>
      <c r="V119" s="96" t="e">
        <f>IF($A119="","",IF(VLOOKUP(csv!$AJ119,範囲CSV,20,FALSE)="","",VLOOKUP(csv!$AJ119,範囲CSV,20,FALSE)))</f>
        <v>#N/A</v>
      </c>
      <c r="W119" s="96" t="e">
        <f>IF($A119="","",IF(VLOOKUP(csv!$AJ119,範囲CSV,21,FALSE)="","",VLOOKUP(csv!$AJ119,範囲CSV,21,FALSE)))</f>
        <v>#N/A</v>
      </c>
      <c r="X119" s="96" t="e">
        <f>IF($A119="","",IF(VLOOKUP(csv!$AJ119,範囲CSV,22,FALSE)="","",VLOOKUP(csv!$AJ119,範囲CSV,22,FALSE)))</f>
        <v>#N/A</v>
      </c>
      <c r="Y119" s="96" t="e">
        <f>IF($A119="","",IF(VLOOKUP(csv!$AJ119,範囲CSV,23,FALSE)="","",VLOOKUP(csv!$AJ119,範囲CSV,23,FALSE)))</f>
        <v>#N/A</v>
      </c>
      <c r="Z119" s="96" t="e">
        <f>IF($A119="","",IF(VLOOKUP(csv!$AJ119,範囲CSV,24,FALSE)="","",VLOOKUP(csv!$AJ119,範囲CSV,24,FALSE)))</f>
        <v>#N/A</v>
      </c>
      <c r="AA119" s="96" t="e">
        <f>IF($A119="","",IF(VLOOKUP(csv!$AJ119,範囲CSV,25,FALSE)="","",VLOOKUP(csv!$AJ119,範囲CSV,25,FALSE)))</f>
        <v>#N/A</v>
      </c>
      <c r="AB119" s="96" t="e">
        <f>IF($A119="","",IF(VLOOKUP(csv!$AJ119,範囲CSV,26,FALSE)="","",VLOOKUP(csv!$AJ119,範囲CSV,26,FALSE)))</f>
        <v>#N/A</v>
      </c>
      <c r="AC119" s="96" t="e">
        <f>IF($A119="","",IF(VLOOKUP(csv!$AJ119,範囲CSV,27,FALSE)="","",VLOOKUP(csv!$AJ119,範囲CSV,27,FALSE)))</f>
        <v>#N/A</v>
      </c>
      <c r="AD119" s="96" t="e">
        <f>IF($A119="","",IF(VLOOKUP(csv!$AJ119,範囲CSV,28,FALSE)="","",VLOOKUP(csv!$AJ119,範囲CSV,28,FALSE)))</f>
        <v>#N/A</v>
      </c>
      <c r="AE119" s="96" t="e">
        <f>IF($A119="","",IF(VLOOKUP(csv!$AJ119,範囲CSV,29,FALSE)="","",VLOOKUP(csv!$AJ119,範囲CSV,29,FALSE)))</f>
        <v>#N/A</v>
      </c>
      <c r="AF119" s="96" t="e">
        <f>IF($A119="","",IF(VLOOKUP(csv!$AJ119,範囲CSV,30,FALSE)="","",VLOOKUP(csv!$AJ119,範囲CSV,30,FALSE)))</f>
        <v>#N/A</v>
      </c>
      <c r="AG119" s="96" t="e">
        <f>IF($A119="","",IF(VLOOKUP(csv!$AJ119,範囲CSV,31,FALSE)="","",VLOOKUP(csv!$AJ119,範囲CSV,31,FALSE)))</f>
        <v>#N/A</v>
      </c>
      <c r="AH119" s="96" t="e">
        <f>IF($A119="","",IF(VLOOKUP(csv!$AJ119,範囲CSV,32,FALSE)="","",VLOOKUP(csv!$AJ119,範囲CSV,32,FALSE)))</f>
        <v>#N/A</v>
      </c>
      <c r="AI119" s="96" t="e">
        <f>IF($A119="","",IF(VLOOKUP(csv!$AJ119,範囲CSV,33,FALSE)="","",VLOOKUP(csv!$AJ119,範囲CSV,33,FALSE)))</f>
        <v>#N/A</v>
      </c>
      <c r="AJ119" s="96" t="e">
        <f>IF($A119="","",IF(VLOOKUP(csv!$AJ119,範囲CSV,34,FALSE)="","",VLOOKUP(csv!$AJ119,範囲CSV,34,FALSE)))</f>
        <v>#N/A</v>
      </c>
      <c r="AK119" s="96"/>
    </row>
    <row r="120" spans="1:37">
      <c r="A120" s="96">
        <f>IF(csv!AJ120&lt;=csv!A$401,csv!AO120,"")</f>
        <v>0</v>
      </c>
      <c r="B120" s="96" t="e">
        <f>IF($A120="","",IF(VLOOKUP(csv!A120,範囲CSV,2,FALSE)="","",VLOOKUP(csv!A120,範囲CSV,2,FALSE)))</f>
        <v>#N/A</v>
      </c>
      <c r="C120" s="96" t="e">
        <f>IF($A120="","",IF(VLOOKUP(csv!$AJ120,範囲CSV,3,FALSE)="","",VLOOKUP(csv!$AJ120,範囲CSV,3,FALSE)))</f>
        <v>#N/A</v>
      </c>
      <c r="D120" s="96" t="e">
        <f>IF($A120="","",IF(VLOOKUP(csv!$AJ120,範囲CSV,4,FALSE)="","",VLOOKUP(csv!$AJ120,範囲CSV,4,FALSE)))</f>
        <v>#N/A</v>
      </c>
      <c r="E120" s="96" t="e">
        <f>IF($A120="","",IF(VLOOKUP(csv!$AJ120,範囲CSV,5,FALSE)="","",IF(VLOOKUP(csv!$AJ120,範囲CSV,5,FALSE)&gt;10000,"",VLOOKUP(csv!$AJ120,範囲CSV,5,FALSE))))</f>
        <v>#N/A</v>
      </c>
      <c r="F120" s="96" t="e">
        <f>IF($A120="","",IF(VLOOKUP(csv!$AJ120,範囲CSV,6,FALSE)="","",VLOOKUP(csv!$AJ120,範囲CSV,6,FALSE)))</f>
        <v>#N/A</v>
      </c>
      <c r="G120" s="96" t="e">
        <f>IF(A120="","",IF(VLOOKUP(csv!$AJ120,範囲CSV,7,FALSE)="","",VLOOKUP(csv!$AJ120,範囲CSV,7,FALSE)))</f>
        <v>#N/A</v>
      </c>
      <c r="H120" s="96" t="e">
        <f>IF($A120="","",IF(VLOOKUP(csv!$AJ120,範囲CSV,8,FALSE)="","",VLOOKUP(csv!$AJ120,範囲CSV,8,FALSE)))</f>
        <v>#N/A</v>
      </c>
      <c r="I120" s="96"/>
      <c r="J120" s="96"/>
      <c r="K120" s="96" t="e">
        <f>IF(A120="","",IF(VLOOKUP(csv!$AJ120,範囲CSV,9,FALSE)="","",VLOOKUP(csv!$AJ120,範囲CSV,9,FALSE)))</f>
        <v>#N/A</v>
      </c>
      <c r="L120" s="96" t="e">
        <f>IF($A120="","",IF(VLOOKUP(csv!$AJ120,範囲CSV,10,FALSE)="","",VLOOKUP(csv!$AJ120,範囲CSV,10,FALSE)))</f>
        <v>#N/A</v>
      </c>
      <c r="M120" s="96" t="e">
        <f t="shared" si="2"/>
        <v>#N/A</v>
      </c>
      <c r="N120" s="96" t="e">
        <f t="shared" si="3"/>
        <v>#N/A</v>
      </c>
      <c r="O120" s="96" t="e">
        <f>IF($A120="","",IF(VLOOKUP(csv!$AJ120,範囲CSV,13,FALSE)="","",VLOOKUP(csv!$AJ120,範囲CSV,13,FALSE)))</f>
        <v>#N/A</v>
      </c>
      <c r="P120" s="96" t="e">
        <f>IF($A120="","",IF(VLOOKUP(csv!$AJ120,範囲CSV,14,FALSE)="","",VLOOKUP(csv!$AJ120,範囲CSV,14,FALSE)))</f>
        <v>#N/A</v>
      </c>
      <c r="Q120" s="96" t="e">
        <f>IF($A120="","",IF(VLOOKUP(csv!$AJ120,範囲CSV,15,FALSE)="","",VLOOKUP(csv!$AJ120,範囲CSV,15,FALSE)))</f>
        <v>#N/A</v>
      </c>
      <c r="R120" s="96" t="e">
        <f>IF($A120="","",IF(VLOOKUP(csv!$AJ120,範囲CSV,16,FALSE)="","",VLOOKUP(csv!$AJ120,範囲CSV,16,FALSE)))</f>
        <v>#N/A</v>
      </c>
      <c r="S120" s="96" t="e">
        <f>IF($A120="","",IF(VLOOKUP(csv!$AJ120,範囲CSV,17,FALSE)="","",VLOOKUP(csv!$AJ120,範囲CSV,17,FALSE)))</f>
        <v>#N/A</v>
      </c>
      <c r="T120" s="96" t="e">
        <f>IF($A120="","",IF(VLOOKUP(csv!$AJ120,範囲CSV,18,FALSE)="","",VLOOKUP(csv!$AJ120,範囲CSV,18,FALSE)))</f>
        <v>#N/A</v>
      </c>
      <c r="U120" s="96" t="e">
        <f>IF($A120="","",IF(VLOOKUP(csv!$AJ120,範囲CSV,19,FALSE)="","",VLOOKUP(csv!$AJ120,範囲CSV,19,FALSE)))</f>
        <v>#N/A</v>
      </c>
      <c r="V120" s="96" t="e">
        <f>IF($A120="","",IF(VLOOKUP(csv!$AJ120,範囲CSV,20,FALSE)="","",VLOOKUP(csv!$AJ120,範囲CSV,20,FALSE)))</f>
        <v>#N/A</v>
      </c>
      <c r="W120" s="96" t="e">
        <f>IF($A120="","",IF(VLOOKUP(csv!$AJ120,範囲CSV,21,FALSE)="","",VLOOKUP(csv!$AJ120,範囲CSV,21,FALSE)))</f>
        <v>#N/A</v>
      </c>
      <c r="X120" s="96" t="e">
        <f>IF($A120="","",IF(VLOOKUP(csv!$AJ120,範囲CSV,22,FALSE)="","",VLOOKUP(csv!$AJ120,範囲CSV,22,FALSE)))</f>
        <v>#N/A</v>
      </c>
      <c r="Y120" s="96" t="e">
        <f>IF($A120="","",IF(VLOOKUP(csv!$AJ120,範囲CSV,23,FALSE)="","",VLOOKUP(csv!$AJ120,範囲CSV,23,FALSE)))</f>
        <v>#N/A</v>
      </c>
      <c r="Z120" s="96" t="e">
        <f>IF($A120="","",IF(VLOOKUP(csv!$AJ120,範囲CSV,24,FALSE)="","",VLOOKUP(csv!$AJ120,範囲CSV,24,FALSE)))</f>
        <v>#N/A</v>
      </c>
      <c r="AA120" s="96" t="e">
        <f>IF($A120="","",IF(VLOOKUP(csv!$AJ120,範囲CSV,25,FALSE)="","",VLOOKUP(csv!$AJ120,範囲CSV,25,FALSE)))</f>
        <v>#N/A</v>
      </c>
      <c r="AB120" s="96" t="e">
        <f>IF($A120="","",IF(VLOOKUP(csv!$AJ120,範囲CSV,26,FALSE)="","",VLOOKUP(csv!$AJ120,範囲CSV,26,FALSE)))</f>
        <v>#N/A</v>
      </c>
      <c r="AC120" s="96" t="e">
        <f>IF($A120="","",IF(VLOOKUP(csv!$AJ120,範囲CSV,27,FALSE)="","",VLOOKUP(csv!$AJ120,範囲CSV,27,FALSE)))</f>
        <v>#N/A</v>
      </c>
      <c r="AD120" s="96" t="e">
        <f>IF($A120="","",IF(VLOOKUP(csv!$AJ120,範囲CSV,28,FALSE)="","",VLOOKUP(csv!$AJ120,範囲CSV,28,FALSE)))</f>
        <v>#N/A</v>
      </c>
      <c r="AE120" s="96" t="e">
        <f>IF($A120="","",IF(VLOOKUP(csv!$AJ120,範囲CSV,29,FALSE)="","",VLOOKUP(csv!$AJ120,範囲CSV,29,FALSE)))</f>
        <v>#N/A</v>
      </c>
      <c r="AF120" s="96" t="e">
        <f>IF($A120="","",IF(VLOOKUP(csv!$AJ120,範囲CSV,30,FALSE)="","",VLOOKUP(csv!$AJ120,範囲CSV,30,FALSE)))</f>
        <v>#N/A</v>
      </c>
      <c r="AG120" s="96" t="e">
        <f>IF($A120="","",IF(VLOOKUP(csv!$AJ120,範囲CSV,31,FALSE)="","",VLOOKUP(csv!$AJ120,範囲CSV,31,FALSE)))</f>
        <v>#N/A</v>
      </c>
      <c r="AH120" s="96" t="e">
        <f>IF($A120="","",IF(VLOOKUP(csv!$AJ120,範囲CSV,32,FALSE)="","",VLOOKUP(csv!$AJ120,範囲CSV,32,FALSE)))</f>
        <v>#N/A</v>
      </c>
      <c r="AI120" s="96" t="e">
        <f>IF($A120="","",IF(VLOOKUP(csv!$AJ120,範囲CSV,33,FALSE)="","",VLOOKUP(csv!$AJ120,範囲CSV,33,FALSE)))</f>
        <v>#N/A</v>
      </c>
      <c r="AJ120" s="96" t="e">
        <f>IF($A120="","",IF(VLOOKUP(csv!$AJ120,範囲CSV,34,FALSE)="","",VLOOKUP(csv!$AJ120,範囲CSV,34,FALSE)))</f>
        <v>#N/A</v>
      </c>
      <c r="AK120" s="96"/>
    </row>
    <row r="121" spans="1:37">
      <c r="A121" s="96">
        <f>IF(csv!AJ121&lt;=csv!A$401,csv!AO121,"")</f>
        <v>0</v>
      </c>
      <c r="B121" s="96" t="e">
        <f>IF($A121="","",IF(VLOOKUP(csv!A121,範囲CSV,2,FALSE)="","",VLOOKUP(csv!A121,範囲CSV,2,FALSE)))</f>
        <v>#N/A</v>
      </c>
      <c r="C121" s="96" t="e">
        <f>IF($A121="","",IF(VLOOKUP(csv!$AJ121,範囲CSV,3,FALSE)="","",VLOOKUP(csv!$AJ121,範囲CSV,3,FALSE)))</f>
        <v>#N/A</v>
      </c>
      <c r="D121" s="96" t="e">
        <f>IF($A121="","",IF(VLOOKUP(csv!$AJ121,範囲CSV,4,FALSE)="","",VLOOKUP(csv!$AJ121,範囲CSV,4,FALSE)))</f>
        <v>#N/A</v>
      </c>
      <c r="E121" s="96" t="e">
        <f>IF($A121="","",IF(VLOOKUP(csv!$AJ121,範囲CSV,5,FALSE)="","",IF(VLOOKUP(csv!$AJ121,範囲CSV,5,FALSE)&gt;10000,"",VLOOKUP(csv!$AJ121,範囲CSV,5,FALSE))))</f>
        <v>#N/A</v>
      </c>
      <c r="F121" s="96" t="e">
        <f>IF($A121="","",IF(VLOOKUP(csv!$AJ121,範囲CSV,6,FALSE)="","",VLOOKUP(csv!$AJ121,範囲CSV,6,FALSE)))</f>
        <v>#N/A</v>
      </c>
      <c r="G121" s="96" t="e">
        <f>IF(A121="","",IF(VLOOKUP(csv!$AJ121,範囲CSV,7,FALSE)="","",VLOOKUP(csv!$AJ121,範囲CSV,7,FALSE)))</f>
        <v>#N/A</v>
      </c>
      <c r="H121" s="96" t="e">
        <f>IF($A121="","",IF(VLOOKUP(csv!$AJ121,範囲CSV,8,FALSE)="","",VLOOKUP(csv!$AJ121,範囲CSV,8,FALSE)))</f>
        <v>#N/A</v>
      </c>
      <c r="I121" s="96"/>
      <c r="J121" s="96"/>
      <c r="K121" s="96" t="e">
        <f>IF(A121="","",IF(VLOOKUP(csv!$AJ121,範囲CSV,9,FALSE)="","",VLOOKUP(csv!$AJ121,範囲CSV,9,FALSE)))</f>
        <v>#N/A</v>
      </c>
      <c r="L121" s="96" t="e">
        <f>IF($A121="","",IF(VLOOKUP(csv!$AJ121,範囲CSV,10,FALSE)="","",VLOOKUP(csv!$AJ121,範囲CSV,10,FALSE)))</f>
        <v>#N/A</v>
      </c>
      <c r="M121" s="96" t="e">
        <f t="shared" si="2"/>
        <v>#N/A</v>
      </c>
      <c r="N121" s="96" t="e">
        <f t="shared" si="3"/>
        <v>#N/A</v>
      </c>
      <c r="O121" s="96" t="e">
        <f>IF($A121="","",IF(VLOOKUP(csv!$AJ121,範囲CSV,13,FALSE)="","",VLOOKUP(csv!$AJ121,範囲CSV,13,FALSE)))</f>
        <v>#N/A</v>
      </c>
      <c r="P121" s="96" t="e">
        <f>IF($A121="","",IF(VLOOKUP(csv!$AJ121,範囲CSV,14,FALSE)="","",VLOOKUP(csv!$AJ121,範囲CSV,14,FALSE)))</f>
        <v>#N/A</v>
      </c>
      <c r="Q121" s="96" t="e">
        <f>IF($A121="","",IF(VLOOKUP(csv!$AJ121,範囲CSV,15,FALSE)="","",VLOOKUP(csv!$AJ121,範囲CSV,15,FALSE)))</f>
        <v>#N/A</v>
      </c>
      <c r="R121" s="96" t="e">
        <f>IF($A121="","",IF(VLOOKUP(csv!$AJ121,範囲CSV,16,FALSE)="","",VLOOKUP(csv!$AJ121,範囲CSV,16,FALSE)))</f>
        <v>#N/A</v>
      </c>
      <c r="S121" s="96" t="e">
        <f>IF($A121="","",IF(VLOOKUP(csv!$AJ121,範囲CSV,17,FALSE)="","",VLOOKUP(csv!$AJ121,範囲CSV,17,FALSE)))</f>
        <v>#N/A</v>
      </c>
      <c r="T121" s="96" t="e">
        <f>IF($A121="","",IF(VLOOKUP(csv!$AJ121,範囲CSV,18,FALSE)="","",VLOOKUP(csv!$AJ121,範囲CSV,18,FALSE)))</f>
        <v>#N/A</v>
      </c>
      <c r="U121" s="96" t="e">
        <f>IF($A121="","",IF(VLOOKUP(csv!$AJ121,範囲CSV,19,FALSE)="","",VLOOKUP(csv!$AJ121,範囲CSV,19,FALSE)))</f>
        <v>#N/A</v>
      </c>
      <c r="V121" s="96" t="e">
        <f>IF($A121="","",IF(VLOOKUP(csv!$AJ121,範囲CSV,20,FALSE)="","",VLOOKUP(csv!$AJ121,範囲CSV,20,FALSE)))</f>
        <v>#N/A</v>
      </c>
      <c r="W121" s="96" t="e">
        <f>IF($A121="","",IF(VLOOKUP(csv!$AJ121,範囲CSV,21,FALSE)="","",VLOOKUP(csv!$AJ121,範囲CSV,21,FALSE)))</f>
        <v>#N/A</v>
      </c>
      <c r="X121" s="96" t="e">
        <f>IF($A121="","",IF(VLOOKUP(csv!$AJ121,範囲CSV,22,FALSE)="","",VLOOKUP(csv!$AJ121,範囲CSV,22,FALSE)))</f>
        <v>#N/A</v>
      </c>
      <c r="Y121" s="96" t="e">
        <f>IF($A121="","",IF(VLOOKUP(csv!$AJ121,範囲CSV,23,FALSE)="","",VLOOKUP(csv!$AJ121,範囲CSV,23,FALSE)))</f>
        <v>#N/A</v>
      </c>
      <c r="Z121" s="96" t="e">
        <f>IF($A121="","",IF(VLOOKUP(csv!$AJ121,範囲CSV,24,FALSE)="","",VLOOKUP(csv!$AJ121,範囲CSV,24,FALSE)))</f>
        <v>#N/A</v>
      </c>
      <c r="AA121" s="96" t="e">
        <f>IF($A121="","",IF(VLOOKUP(csv!$AJ121,範囲CSV,25,FALSE)="","",VLOOKUP(csv!$AJ121,範囲CSV,25,FALSE)))</f>
        <v>#N/A</v>
      </c>
      <c r="AB121" s="96" t="e">
        <f>IF($A121="","",IF(VLOOKUP(csv!$AJ121,範囲CSV,26,FALSE)="","",VLOOKUP(csv!$AJ121,範囲CSV,26,FALSE)))</f>
        <v>#N/A</v>
      </c>
      <c r="AC121" s="96" t="e">
        <f>IF($A121="","",IF(VLOOKUP(csv!$AJ121,範囲CSV,27,FALSE)="","",VLOOKUP(csv!$AJ121,範囲CSV,27,FALSE)))</f>
        <v>#N/A</v>
      </c>
      <c r="AD121" s="96" t="e">
        <f>IF($A121="","",IF(VLOOKUP(csv!$AJ121,範囲CSV,28,FALSE)="","",VLOOKUP(csv!$AJ121,範囲CSV,28,FALSE)))</f>
        <v>#N/A</v>
      </c>
      <c r="AE121" s="96" t="e">
        <f>IF($A121="","",IF(VLOOKUP(csv!$AJ121,範囲CSV,29,FALSE)="","",VLOOKUP(csv!$AJ121,範囲CSV,29,FALSE)))</f>
        <v>#N/A</v>
      </c>
      <c r="AF121" s="96" t="e">
        <f>IF($A121="","",IF(VLOOKUP(csv!$AJ121,範囲CSV,30,FALSE)="","",VLOOKUP(csv!$AJ121,範囲CSV,30,FALSE)))</f>
        <v>#N/A</v>
      </c>
      <c r="AG121" s="96" t="e">
        <f>IF($A121="","",IF(VLOOKUP(csv!$AJ121,範囲CSV,31,FALSE)="","",VLOOKUP(csv!$AJ121,範囲CSV,31,FALSE)))</f>
        <v>#N/A</v>
      </c>
      <c r="AH121" s="96" t="e">
        <f>IF($A121="","",IF(VLOOKUP(csv!$AJ121,範囲CSV,32,FALSE)="","",VLOOKUP(csv!$AJ121,範囲CSV,32,FALSE)))</f>
        <v>#N/A</v>
      </c>
      <c r="AI121" s="96" t="e">
        <f>IF($A121="","",IF(VLOOKUP(csv!$AJ121,範囲CSV,33,FALSE)="","",VLOOKUP(csv!$AJ121,範囲CSV,33,FALSE)))</f>
        <v>#N/A</v>
      </c>
      <c r="AJ121" s="96" t="e">
        <f>IF($A121="","",IF(VLOOKUP(csv!$AJ121,範囲CSV,34,FALSE)="","",VLOOKUP(csv!$AJ121,範囲CSV,34,FALSE)))</f>
        <v>#N/A</v>
      </c>
      <c r="AK121" s="96"/>
    </row>
    <row r="122" spans="1:37">
      <c r="A122" s="96">
        <f>IF(csv!AJ122&lt;=csv!A$401,csv!AO122,"")</f>
        <v>0</v>
      </c>
      <c r="B122" s="96" t="e">
        <f>IF($A122="","",IF(VLOOKUP(csv!A122,範囲CSV,2,FALSE)="","",VLOOKUP(csv!A122,範囲CSV,2,FALSE)))</f>
        <v>#N/A</v>
      </c>
      <c r="C122" s="96" t="e">
        <f>IF($A122="","",IF(VLOOKUP(csv!$AJ122,範囲CSV,3,FALSE)="","",VLOOKUP(csv!$AJ122,範囲CSV,3,FALSE)))</f>
        <v>#N/A</v>
      </c>
      <c r="D122" s="96" t="e">
        <f>IF($A122="","",IF(VLOOKUP(csv!$AJ122,範囲CSV,4,FALSE)="","",VLOOKUP(csv!$AJ122,範囲CSV,4,FALSE)))</f>
        <v>#N/A</v>
      </c>
      <c r="E122" s="96" t="e">
        <f>IF($A122="","",IF(VLOOKUP(csv!$AJ122,範囲CSV,5,FALSE)="","",IF(VLOOKUP(csv!$AJ122,範囲CSV,5,FALSE)&gt;10000,"",VLOOKUP(csv!$AJ122,範囲CSV,5,FALSE))))</f>
        <v>#N/A</v>
      </c>
      <c r="F122" s="96" t="e">
        <f>IF($A122="","",IF(VLOOKUP(csv!$AJ122,範囲CSV,6,FALSE)="","",VLOOKUP(csv!$AJ122,範囲CSV,6,FALSE)))</f>
        <v>#N/A</v>
      </c>
      <c r="G122" s="96" t="e">
        <f>IF(A122="","",IF(VLOOKUP(csv!$AJ122,範囲CSV,7,FALSE)="","",VLOOKUP(csv!$AJ122,範囲CSV,7,FALSE)))</f>
        <v>#N/A</v>
      </c>
      <c r="H122" s="96" t="e">
        <f>IF($A122="","",IF(VLOOKUP(csv!$AJ122,範囲CSV,8,FALSE)="","",VLOOKUP(csv!$AJ122,範囲CSV,8,FALSE)))</f>
        <v>#N/A</v>
      </c>
      <c r="I122" s="96"/>
      <c r="J122" s="96"/>
      <c r="K122" s="96" t="e">
        <f>IF(A122="","",IF(VLOOKUP(csv!$AJ122,範囲CSV,9,FALSE)="","",VLOOKUP(csv!$AJ122,範囲CSV,9,FALSE)))</f>
        <v>#N/A</v>
      </c>
      <c r="L122" s="96" t="e">
        <f>IF($A122="","",IF(VLOOKUP(csv!$AJ122,範囲CSV,10,FALSE)="","",VLOOKUP(csv!$AJ122,範囲CSV,10,FALSE)))</f>
        <v>#N/A</v>
      </c>
      <c r="M122" s="96" t="e">
        <f t="shared" si="2"/>
        <v>#N/A</v>
      </c>
      <c r="N122" s="96" t="e">
        <f t="shared" si="3"/>
        <v>#N/A</v>
      </c>
      <c r="O122" s="96" t="e">
        <f>IF($A122="","",IF(VLOOKUP(csv!$AJ122,範囲CSV,13,FALSE)="","",VLOOKUP(csv!$AJ122,範囲CSV,13,FALSE)))</f>
        <v>#N/A</v>
      </c>
      <c r="P122" s="96" t="e">
        <f>IF($A122="","",IF(VLOOKUP(csv!$AJ122,範囲CSV,14,FALSE)="","",VLOOKUP(csv!$AJ122,範囲CSV,14,FALSE)))</f>
        <v>#N/A</v>
      </c>
      <c r="Q122" s="96" t="e">
        <f>IF($A122="","",IF(VLOOKUP(csv!$AJ122,範囲CSV,15,FALSE)="","",VLOOKUP(csv!$AJ122,範囲CSV,15,FALSE)))</f>
        <v>#N/A</v>
      </c>
      <c r="R122" s="96" t="e">
        <f>IF($A122="","",IF(VLOOKUP(csv!$AJ122,範囲CSV,16,FALSE)="","",VLOOKUP(csv!$AJ122,範囲CSV,16,FALSE)))</f>
        <v>#N/A</v>
      </c>
      <c r="S122" s="96" t="e">
        <f>IF($A122="","",IF(VLOOKUP(csv!$AJ122,範囲CSV,17,FALSE)="","",VLOOKUP(csv!$AJ122,範囲CSV,17,FALSE)))</f>
        <v>#N/A</v>
      </c>
      <c r="T122" s="96" t="e">
        <f>IF($A122="","",IF(VLOOKUP(csv!$AJ122,範囲CSV,18,FALSE)="","",VLOOKUP(csv!$AJ122,範囲CSV,18,FALSE)))</f>
        <v>#N/A</v>
      </c>
      <c r="U122" s="96" t="e">
        <f>IF($A122="","",IF(VLOOKUP(csv!$AJ122,範囲CSV,19,FALSE)="","",VLOOKUP(csv!$AJ122,範囲CSV,19,FALSE)))</f>
        <v>#N/A</v>
      </c>
      <c r="V122" s="96" t="e">
        <f>IF($A122="","",IF(VLOOKUP(csv!$AJ122,範囲CSV,20,FALSE)="","",VLOOKUP(csv!$AJ122,範囲CSV,20,FALSE)))</f>
        <v>#N/A</v>
      </c>
      <c r="W122" s="96" t="e">
        <f>IF($A122="","",IF(VLOOKUP(csv!$AJ122,範囲CSV,21,FALSE)="","",VLOOKUP(csv!$AJ122,範囲CSV,21,FALSE)))</f>
        <v>#N/A</v>
      </c>
      <c r="X122" s="96" t="e">
        <f>IF($A122="","",IF(VLOOKUP(csv!$AJ122,範囲CSV,22,FALSE)="","",VLOOKUP(csv!$AJ122,範囲CSV,22,FALSE)))</f>
        <v>#N/A</v>
      </c>
      <c r="Y122" s="96" t="e">
        <f>IF($A122="","",IF(VLOOKUP(csv!$AJ122,範囲CSV,23,FALSE)="","",VLOOKUP(csv!$AJ122,範囲CSV,23,FALSE)))</f>
        <v>#N/A</v>
      </c>
      <c r="Z122" s="96" t="e">
        <f>IF($A122="","",IF(VLOOKUP(csv!$AJ122,範囲CSV,24,FALSE)="","",VLOOKUP(csv!$AJ122,範囲CSV,24,FALSE)))</f>
        <v>#N/A</v>
      </c>
      <c r="AA122" s="96" t="e">
        <f>IF($A122="","",IF(VLOOKUP(csv!$AJ122,範囲CSV,25,FALSE)="","",VLOOKUP(csv!$AJ122,範囲CSV,25,FALSE)))</f>
        <v>#N/A</v>
      </c>
      <c r="AB122" s="96" t="e">
        <f>IF($A122="","",IF(VLOOKUP(csv!$AJ122,範囲CSV,26,FALSE)="","",VLOOKUP(csv!$AJ122,範囲CSV,26,FALSE)))</f>
        <v>#N/A</v>
      </c>
      <c r="AC122" s="96" t="e">
        <f>IF($A122="","",IF(VLOOKUP(csv!$AJ122,範囲CSV,27,FALSE)="","",VLOOKUP(csv!$AJ122,範囲CSV,27,FALSE)))</f>
        <v>#N/A</v>
      </c>
      <c r="AD122" s="96" t="e">
        <f>IF($A122="","",IF(VLOOKUP(csv!$AJ122,範囲CSV,28,FALSE)="","",VLOOKUP(csv!$AJ122,範囲CSV,28,FALSE)))</f>
        <v>#N/A</v>
      </c>
      <c r="AE122" s="96" t="e">
        <f>IF($A122="","",IF(VLOOKUP(csv!$AJ122,範囲CSV,29,FALSE)="","",VLOOKUP(csv!$AJ122,範囲CSV,29,FALSE)))</f>
        <v>#N/A</v>
      </c>
      <c r="AF122" s="96" t="e">
        <f>IF($A122="","",IF(VLOOKUP(csv!$AJ122,範囲CSV,30,FALSE)="","",VLOOKUP(csv!$AJ122,範囲CSV,30,FALSE)))</f>
        <v>#N/A</v>
      </c>
      <c r="AG122" s="96" t="e">
        <f>IF($A122="","",IF(VLOOKUP(csv!$AJ122,範囲CSV,31,FALSE)="","",VLOOKUP(csv!$AJ122,範囲CSV,31,FALSE)))</f>
        <v>#N/A</v>
      </c>
      <c r="AH122" s="96" t="e">
        <f>IF($A122="","",IF(VLOOKUP(csv!$AJ122,範囲CSV,32,FALSE)="","",VLOOKUP(csv!$AJ122,範囲CSV,32,FALSE)))</f>
        <v>#N/A</v>
      </c>
      <c r="AI122" s="96" t="e">
        <f>IF($A122="","",IF(VLOOKUP(csv!$AJ122,範囲CSV,33,FALSE)="","",VLOOKUP(csv!$AJ122,範囲CSV,33,FALSE)))</f>
        <v>#N/A</v>
      </c>
      <c r="AJ122" s="96" t="e">
        <f>IF($A122="","",IF(VLOOKUP(csv!$AJ122,範囲CSV,34,FALSE)="","",VLOOKUP(csv!$AJ122,範囲CSV,34,FALSE)))</f>
        <v>#N/A</v>
      </c>
      <c r="AK122" s="96"/>
    </row>
    <row r="123" spans="1:37">
      <c r="A123" s="96">
        <f>IF(csv!AJ123&lt;=csv!A$401,csv!AO123,"")</f>
        <v>0</v>
      </c>
      <c r="B123" s="96" t="e">
        <f>IF($A123="","",IF(VLOOKUP(csv!A123,範囲CSV,2,FALSE)="","",VLOOKUP(csv!A123,範囲CSV,2,FALSE)))</f>
        <v>#N/A</v>
      </c>
      <c r="C123" s="96" t="e">
        <f>IF($A123="","",IF(VLOOKUP(csv!$AJ123,範囲CSV,3,FALSE)="","",VLOOKUP(csv!$AJ123,範囲CSV,3,FALSE)))</f>
        <v>#N/A</v>
      </c>
      <c r="D123" s="96" t="e">
        <f>IF($A123="","",IF(VLOOKUP(csv!$AJ123,範囲CSV,4,FALSE)="","",VLOOKUP(csv!$AJ123,範囲CSV,4,FALSE)))</f>
        <v>#N/A</v>
      </c>
      <c r="E123" s="96" t="e">
        <f>IF($A123="","",IF(VLOOKUP(csv!$AJ123,範囲CSV,5,FALSE)="","",IF(VLOOKUP(csv!$AJ123,範囲CSV,5,FALSE)&gt;10000,"",VLOOKUP(csv!$AJ123,範囲CSV,5,FALSE))))</f>
        <v>#N/A</v>
      </c>
      <c r="F123" s="96" t="e">
        <f>IF($A123="","",IF(VLOOKUP(csv!$AJ123,範囲CSV,6,FALSE)="","",VLOOKUP(csv!$AJ123,範囲CSV,6,FALSE)))</f>
        <v>#N/A</v>
      </c>
      <c r="G123" s="96" t="e">
        <f>IF(A123="","",IF(VLOOKUP(csv!$AJ123,範囲CSV,7,FALSE)="","",VLOOKUP(csv!$AJ123,範囲CSV,7,FALSE)))</f>
        <v>#N/A</v>
      </c>
      <c r="H123" s="96" t="e">
        <f>IF($A123="","",IF(VLOOKUP(csv!$AJ123,範囲CSV,8,FALSE)="","",VLOOKUP(csv!$AJ123,範囲CSV,8,FALSE)))</f>
        <v>#N/A</v>
      </c>
      <c r="I123" s="96"/>
      <c r="J123" s="96"/>
      <c r="K123" s="96" t="e">
        <f>IF(A123="","",IF(VLOOKUP(csv!$AJ123,範囲CSV,9,FALSE)="","",VLOOKUP(csv!$AJ123,範囲CSV,9,FALSE)))</f>
        <v>#N/A</v>
      </c>
      <c r="L123" s="96" t="e">
        <f>IF($A123="","",IF(VLOOKUP(csv!$AJ123,範囲CSV,10,FALSE)="","",VLOOKUP(csv!$AJ123,範囲CSV,10,FALSE)))</f>
        <v>#N/A</v>
      </c>
      <c r="M123" s="96" t="e">
        <f t="shared" si="2"/>
        <v>#N/A</v>
      </c>
      <c r="N123" s="96" t="e">
        <f t="shared" si="3"/>
        <v>#N/A</v>
      </c>
      <c r="O123" s="96" t="e">
        <f>IF($A123="","",IF(VLOOKUP(csv!$AJ123,範囲CSV,13,FALSE)="","",VLOOKUP(csv!$AJ123,範囲CSV,13,FALSE)))</f>
        <v>#N/A</v>
      </c>
      <c r="P123" s="96" t="e">
        <f>IF($A123="","",IF(VLOOKUP(csv!$AJ123,範囲CSV,14,FALSE)="","",VLOOKUP(csv!$AJ123,範囲CSV,14,FALSE)))</f>
        <v>#N/A</v>
      </c>
      <c r="Q123" s="96" t="e">
        <f>IF($A123="","",IF(VLOOKUP(csv!$AJ123,範囲CSV,15,FALSE)="","",VLOOKUP(csv!$AJ123,範囲CSV,15,FALSE)))</f>
        <v>#N/A</v>
      </c>
      <c r="R123" s="96" t="e">
        <f>IF($A123="","",IF(VLOOKUP(csv!$AJ123,範囲CSV,16,FALSE)="","",VLOOKUP(csv!$AJ123,範囲CSV,16,FALSE)))</f>
        <v>#N/A</v>
      </c>
      <c r="S123" s="96" t="e">
        <f>IF($A123="","",IF(VLOOKUP(csv!$AJ123,範囲CSV,17,FALSE)="","",VLOOKUP(csv!$AJ123,範囲CSV,17,FALSE)))</f>
        <v>#N/A</v>
      </c>
      <c r="T123" s="96" t="e">
        <f>IF($A123="","",IF(VLOOKUP(csv!$AJ123,範囲CSV,18,FALSE)="","",VLOOKUP(csv!$AJ123,範囲CSV,18,FALSE)))</f>
        <v>#N/A</v>
      </c>
      <c r="U123" s="96" t="e">
        <f>IF($A123="","",IF(VLOOKUP(csv!$AJ123,範囲CSV,19,FALSE)="","",VLOOKUP(csv!$AJ123,範囲CSV,19,FALSE)))</f>
        <v>#N/A</v>
      </c>
      <c r="V123" s="96" t="e">
        <f>IF($A123="","",IF(VLOOKUP(csv!$AJ123,範囲CSV,20,FALSE)="","",VLOOKUP(csv!$AJ123,範囲CSV,20,FALSE)))</f>
        <v>#N/A</v>
      </c>
      <c r="W123" s="96" t="e">
        <f>IF($A123="","",IF(VLOOKUP(csv!$AJ123,範囲CSV,21,FALSE)="","",VLOOKUP(csv!$AJ123,範囲CSV,21,FALSE)))</f>
        <v>#N/A</v>
      </c>
      <c r="X123" s="96" t="e">
        <f>IF($A123="","",IF(VLOOKUP(csv!$AJ123,範囲CSV,22,FALSE)="","",VLOOKUP(csv!$AJ123,範囲CSV,22,FALSE)))</f>
        <v>#N/A</v>
      </c>
      <c r="Y123" s="96" t="e">
        <f>IF($A123="","",IF(VLOOKUP(csv!$AJ123,範囲CSV,23,FALSE)="","",VLOOKUP(csv!$AJ123,範囲CSV,23,FALSE)))</f>
        <v>#N/A</v>
      </c>
      <c r="Z123" s="96" t="e">
        <f>IF($A123="","",IF(VLOOKUP(csv!$AJ123,範囲CSV,24,FALSE)="","",VLOOKUP(csv!$AJ123,範囲CSV,24,FALSE)))</f>
        <v>#N/A</v>
      </c>
      <c r="AA123" s="96" t="e">
        <f>IF($A123="","",IF(VLOOKUP(csv!$AJ123,範囲CSV,25,FALSE)="","",VLOOKUP(csv!$AJ123,範囲CSV,25,FALSE)))</f>
        <v>#N/A</v>
      </c>
      <c r="AB123" s="96" t="e">
        <f>IF($A123="","",IF(VLOOKUP(csv!$AJ123,範囲CSV,26,FALSE)="","",VLOOKUP(csv!$AJ123,範囲CSV,26,FALSE)))</f>
        <v>#N/A</v>
      </c>
      <c r="AC123" s="96" t="e">
        <f>IF($A123="","",IF(VLOOKUP(csv!$AJ123,範囲CSV,27,FALSE)="","",VLOOKUP(csv!$AJ123,範囲CSV,27,FALSE)))</f>
        <v>#N/A</v>
      </c>
      <c r="AD123" s="96" t="e">
        <f>IF($A123="","",IF(VLOOKUP(csv!$AJ123,範囲CSV,28,FALSE)="","",VLOOKUP(csv!$AJ123,範囲CSV,28,FALSE)))</f>
        <v>#N/A</v>
      </c>
      <c r="AE123" s="96" t="e">
        <f>IF($A123="","",IF(VLOOKUP(csv!$AJ123,範囲CSV,29,FALSE)="","",VLOOKUP(csv!$AJ123,範囲CSV,29,FALSE)))</f>
        <v>#N/A</v>
      </c>
      <c r="AF123" s="96" t="e">
        <f>IF($A123="","",IF(VLOOKUP(csv!$AJ123,範囲CSV,30,FALSE)="","",VLOOKUP(csv!$AJ123,範囲CSV,30,FALSE)))</f>
        <v>#N/A</v>
      </c>
      <c r="AG123" s="96" t="e">
        <f>IF($A123="","",IF(VLOOKUP(csv!$AJ123,範囲CSV,31,FALSE)="","",VLOOKUP(csv!$AJ123,範囲CSV,31,FALSE)))</f>
        <v>#N/A</v>
      </c>
      <c r="AH123" s="96" t="e">
        <f>IF($A123="","",IF(VLOOKUP(csv!$AJ123,範囲CSV,32,FALSE)="","",VLOOKUP(csv!$AJ123,範囲CSV,32,FALSE)))</f>
        <v>#N/A</v>
      </c>
      <c r="AI123" s="96" t="e">
        <f>IF($A123="","",IF(VLOOKUP(csv!$AJ123,範囲CSV,33,FALSE)="","",VLOOKUP(csv!$AJ123,範囲CSV,33,FALSE)))</f>
        <v>#N/A</v>
      </c>
      <c r="AJ123" s="96" t="e">
        <f>IF($A123="","",IF(VLOOKUP(csv!$AJ123,範囲CSV,34,FALSE)="","",VLOOKUP(csv!$AJ123,範囲CSV,34,FALSE)))</f>
        <v>#N/A</v>
      </c>
      <c r="AK123" s="96"/>
    </row>
    <row r="124" spans="1:37">
      <c r="A124" s="96">
        <f>IF(csv!AJ124&lt;=csv!A$401,csv!AO124,"")</f>
        <v>0</v>
      </c>
      <c r="B124" s="96" t="e">
        <f>IF($A124="","",IF(VLOOKUP(csv!A124,範囲CSV,2,FALSE)="","",VLOOKUP(csv!A124,範囲CSV,2,FALSE)))</f>
        <v>#N/A</v>
      </c>
      <c r="C124" s="96" t="e">
        <f>IF($A124="","",IF(VLOOKUP(csv!$AJ124,範囲CSV,3,FALSE)="","",VLOOKUP(csv!$AJ124,範囲CSV,3,FALSE)))</f>
        <v>#N/A</v>
      </c>
      <c r="D124" s="96" t="e">
        <f>IF($A124="","",IF(VLOOKUP(csv!$AJ124,範囲CSV,4,FALSE)="","",VLOOKUP(csv!$AJ124,範囲CSV,4,FALSE)))</f>
        <v>#N/A</v>
      </c>
      <c r="E124" s="96" t="e">
        <f>IF($A124="","",IF(VLOOKUP(csv!$AJ124,範囲CSV,5,FALSE)="","",IF(VLOOKUP(csv!$AJ124,範囲CSV,5,FALSE)&gt;10000,"",VLOOKUP(csv!$AJ124,範囲CSV,5,FALSE))))</f>
        <v>#N/A</v>
      </c>
      <c r="F124" s="96" t="e">
        <f>IF($A124="","",IF(VLOOKUP(csv!$AJ124,範囲CSV,6,FALSE)="","",VLOOKUP(csv!$AJ124,範囲CSV,6,FALSE)))</f>
        <v>#N/A</v>
      </c>
      <c r="G124" s="96" t="e">
        <f>IF(A124="","",IF(VLOOKUP(csv!$AJ124,範囲CSV,7,FALSE)="","",VLOOKUP(csv!$AJ124,範囲CSV,7,FALSE)))</f>
        <v>#N/A</v>
      </c>
      <c r="H124" s="96" t="e">
        <f>IF($A124="","",IF(VLOOKUP(csv!$AJ124,範囲CSV,8,FALSE)="","",VLOOKUP(csv!$AJ124,範囲CSV,8,FALSE)))</f>
        <v>#N/A</v>
      </c>
      <c r="I124" s="96"/>
      <c r="J124" s="96"/>
      <c r="K124" s="96" t="e">
        <f>IF(A124="","",IF(VLOOKUP(csv!$AJ124,範囲CSV,9,FALSE)="","",VLOOKUP(csv!$AJ124,範囲CSV,9,FALSE)))</f>
        <v>#N/A</v>
      </c>
      <c r="L124" s="96" t="e">
        <f>IF($A124="","",IF(VLOOKUP(csv!$AJ124,範囲CSV,10,FALSE)="","",VLOOKUP(csv!$AJ124,範囲CSV,10,FALSE)))</f>
        <v>#N/A</v>
      </c>
      <c r="M124" s="96" t="e">
        <f t="shared" si="2"/>
        <v>#N/A</v>
      </c>
      <c r="N124" s="96" t="e">
        <f t="shared" si="3"/>
        <v>#N/A</v>
      </c>
      <c r="O124" s="96" t="e">
        <f>IF($A124="","",IF(VLOOKUP(csv!$AJ124,範囲CSV,13,FALSE)="","",VLOOKUP(csv!$AJ124,範囲CSV,13,FALSE)))</f>
        <v>#N/A</v>
      </c>
      <c r="P124" s="96" t="e">
        <f>IF($A124="","",IF(VLOOKUP(csv!$AJ124,範囲CSV,14,FALSE)="","",VLOOKUP(csv!$AJ124,範囲CSV,14,FALSE)))</f>
        <v>#N/A</v>
      </c>
      <c r="Q124" s="96" t="e">
        <f>IF($A124="","",IF(VLOOKUP(csv!$AJ124,範囲CSV,15,FALSE)="","",VLOOKUP(csv!$AJ124,範囲CSV,15,FALSE)))</f>
        <v>#N/A</v>
      </c>
      <c r="R124" s="96" t="e">
        <f>IF($A124="","",IF(VLOOKUP(csv!$AJ124,範囲CSV,16,FALSE)="","",VLOOKUP(csv!$AJ124,範囲CSV,16,FALSE)))</f>
        <v>#N/A</v>
      </c>
      <c r="S124" s="96" t="e">
        <f>IF($A124="","",IF(VLOOKUP(csv!$AJ124,範囲CSV,17,FALSE)="","",VLOOKUP(csv!$AJ124,範囲CSV,17,FALSE)))</f>
        <v>#N/A</v>
      </c>
      <c r="T124" s="96" t="e">
        <f>IF($A124="","",IF(VLOOKUP(csv!$AJ124,範囲CSV,18,FALSE)="","",VLOOKUP(csv!$AJ124,範囲CSV,18,FALSE)))</f>
        <v>#N/A</v>
      </c>
      <c r="U124" s="96" t="e">
        <f>IF($A124="","",IF(VLOOKUP(csv!$AJ124,範囲CSV,19,FALSE)="","",VLOOKUP(csv!$AJ124,範囲CSV,19,FALSE)))</f>
        <v>#N/A</v>
      </c>
      <c r="V124" s="96" t="e">
        <f>IF($A124="","",IF(VLOOKUP(csv!$AJ124,範囲CSV,20,FALSE)="","",VLOOKUP(csv!$AJ124,範囲CSV,20,FALSE)))</f>
        <v>#N/A</v>
      </c>
      <c r="W124" s="96" t="e">
        <f>IF($A124="","",IF(VLOOKUP(csv!$AJ124,範囲CSV,21,FALSE)="","",VLOOKUP(csv!$AJ124,範囲CSV,21,FALSE)))</f>
        <v>#N/A</v>
      </c>
      <c r="X124" s="96" t="e">
        <f>IF($A124="","",IF(VLOOKUP(csv!$AJ124,範囲CSV,22,FALSE)="","",VLOOKUP(csv!$AJ124,範囲CSV,22,FALSE)))</f>
        <v>#N/A</v>
      </c>
      <c r="Y124" s="96" t="e">
        <f>IF($A124="","",IF(VLOOKUP(csv!$AJ124,範囲CSV,23,FALSE)="","",VLOOKUP(csv!$AJ124,範囲CSV,23,FALSE)))</f>
        <v>#N/A</v>
      </c>
      <c r="Z124" s="96" t="e">
        <f>IF($A124="","",IF(VLOOKUP(csv!$AJ124,範囲CSV,24,FALSE)="","",VLOOKUP(csv!$AJ124,範囲CSV,24,FALSE)))</f>
        <v>#N/A</v>
      </c>
      <c r="AA124" s="96" t="e">
        <f>IF($A124="","",IF(VLOOKUP(csv!$AJ124,範囲CSV,25,FALSE)="","",VLOOKUP(csv!$AJ124,範囲CSV,25,FALSE)))</f>
        <v>#N/A</v>
      </c>
      <c r="AB124" s="96" t="e">
        <f>IF($A124="","",IF(VLOOKUP(csv!$AJ124,範囲CSV,26,FALSE)="","",VLOOKUP(csv!$AJ124,範囲CSV,26,FALSE)))</f>
        <v>#N/A</v>
      </c>
      <c r="AC124" s="96" t="e">
        <f>IF($A124="","",IF(VLOOKUP(csv!$AJ124,範囲CSV,27,FALSE)="","",VLOOKUP(csv!$AJ124,範囲CSV,27,FALSE)))</f>
        <v>#N/A</v>
      </c>
      <c r="AD124" s="96" t="e">
        <f>IF($A124="","",IF(VLOOKUP(csv!$AJ124,範囲CSV,28,FALSE)="","",VLOOKUP(csv!$AJ124,範囲CSV,28,FALSE)))</f>
        <v>#N/A</v>
      </c>
      <c r="AE124" s="96" t="e">
        <f>IF($A124="","",IF(VLOOKUP(csv!$AJ124,範囲CSV,29,FALSE)="","",VLOOKUP(csv!$AJ124,範囲CSV,29,FALSE)))</f>
        <v>#N/A</v>
      </c>
      <c r="AF124" s="96" t="e">
        <f>IF($A124="","",IF(VLOOKUP(csv!$AJ124,範囲CSV,30,FALSE)="","",VLOOKUP(csv!$AJ124,範囲CSV,30,FALSE)))</f>
        <v>#N/A</v>
      </c>
      <c r="AG124" s="96" t="e">
        <f>IF($A124="","",IF(VLOOKUP(csv!$AJ124,範囲CSV,31,FALSE)="","",VLOOKUP(csv!$AJ124,範囲CSV,31,FALSE)))</f>
        <v>#N/A</v>
      </c>
      <c r="AH124" s="96" t="e">
        <f>IF($A124="","",IF(VLOOKUP(csv!$AJ124,範囲CSV,32,FALSE)="","",VLOOKUP(csv!$AJ124,範囲CSV,32,FALSE)))</f>
        <v>#N/A</v>
      </c>
      <c r="AI124" s="96" t="e">
        <f>IF($A124="","",IF(VLOOKUP(csv!$AJ124,範囲CSV,33,FALSE)="","",VLOOKUP(csv!$AJ124,範囲CSV,33,FALSE)))</f>
        <v>#N/A</v>
      </c>
      <c r="AJ124" s="96" t="e">
        <f>IF($A124="","",IF(VLOOKUP(csv!$AJ124,範囲CSV,34,FALSE)="","",VLOOKUP(csv!$AJ124,範囲CSV,34,FALSE)))</f>
        <v>#N/A</v>
      </c>
      <c r="AK124" s="96"/>
    </row>
    <row r="125" spans="1:37">
      <c r="A125" s="96">
        <f>IF(csv!AJ125&lt;=csv!A$401,csv!AO125,"")</f>
        <v>0</v>
      </c>
      <c r="B125" s="96" t="e">
        <f>IF($A125="","",IF(VLOOKUP(csv!A125,範囲CSV,2,FALSE)="","",VLOOKUP(csv!A125,範囲CSV,2,FALSE)))</f>
        <v>#N/A</v>
      </c>
      <c r="C125" s="96" t="e">
        <f>IF($A125="","",IF(VLOOKUP(csv!$AJ125,範囲CSV,3,FALSE)="","",VLOOKUP(csv!$AJ125,範囲CSV,3,FALSE)))</f>
        <v>#N/A</v>
      </c>
      <c r="D125" s="96" t="e">
        <f>IF($A125="","",IF(VLOOKUP(csv!$AJ125,範囲CSV,4,FALSE)="","",VLOOKUP(csv!$AJ125,範囲CSV,4,FALSE)))</f>
        <v>#N/A</v>
      </c>
      <c r="E125" s="96" t="e">
        <f>IF($A125="","",IF(VLOOKUP(csv!$AJ125,範囲CSV,5,FALSE)="","",IF(VLOOKUP(csv!$AJ125,範囲CSV,5,FALSE)&gt;10000,"",VLOOKUP(csv!$AJ125,範囲CSV,5,FALSE))))</f>
        <v>#N/A</v>
      </c>
      <c r="F125" s="96" t="e">
        <f>IF($A125="","",IF(VLOOKUP(csv!$AJ125,範囲CSV,6,FALSE)="","",VLOOKUP(csv!$AJ125,範囲CSV,6,FALSE)))</f>
        <v>#N/A</v>
      </c>
      <c r="G125" s="96" t="e">
        <f>IF(A125="","",IF(VLOOKUP(csv!$AJ125,範囲CSV,7,FALSE)="","",VLOOKUP(csv!$AJ125,範囲CSV,7,FALSE)))</f>
        <v>#N/A</v>
      </c>
      <c r="H125" s="96" t="e">
        <f>IF($A125="","",IF(VLOOKUP(csv!$AJ125,範囲CSV,8,FALSE)="","",VLOOKUP(csv!$AJ125,範囲CSV,8,FALSE)))</f>
        <v>#N/A</v>
      </c>
      <c r="I125" s="96"/>
      <c r="J125" s="96"/>
      <c r="K125" s="96" t="e">
        <f>IF(A125="","",IF(VLOOKUP(csv!$AJ125,範囲CSV,9,FALSE)="","",VLOOKUP(csv!$AJ125,範囲CSV,9,FALSE)))</f>
        <v>#N/A</v>
      </c>
      <c r="L125" s="96" t="e">
        <f>IF($A125="","",IF(VLOOKUP(csv!$AJ125,範囲CSV,10,FALSE)="","",VLOOKUP(csv!$AJ125,範囲CSV,10,FALSE)))</f>
        <v>#N/A</v>
      </c>
      <c r="M125" s="96" t="e">
        <f t="shared" si="2"/>
        <v>#N/A</v>
      </c>
      <c r="N125" s="96" t="e">
        <f t="shared" si="3"/>
        <v>#N/A</v>
      </c>
      <c r="O125" s="96" t="e">
        <f>IF($A125="","",IF(VLOOKUP(csv!$AJ125,範囲CSV,13,FALSE)="","",VLOOKUP(csv!$AJ125,範囲CSV,13,FALSE)))</f>
        <v>#N/A</v>
      </c>
      <c r="P125" s="96" t="e">
        <f>IF($A125="","",IF(VLOOKUP(csv!$AJ125,範囲CSV,14,FALSE)="","",VLOOKUP(csv!$AJ125,範囲CSV,14,FALSE)))</f>
        <v>#N/A</v>
      </c>
      <c r="Q125" s="96" t="e">
        <f>IF($A125="","",IF(VLOOKUP(csv!$AJ125,範囲CSV,15,FALSE)="","",VLOOKUP(csv!$AJ125,範囲CSV,15,FALSE)))</f>
        <v>#N/A</v>
      </c>
      <c r="R125" s="96" t="e">
        <f>IF($A125="","",IF(VLOOKUP(csv!$AJ125,範囲CSV,16,FALSE)="","",VLOOKUP(csv!$AJ125,範囲CSV,16,FALSE)))</f>
        <v>#N/A</v>
      </c>
      <c r="S125" s="96" t="e">
        <f>IF($A125="","",IF(VLOOKUP(csv!$AJ125,範囲CSV,17,FALSE)="","",VLOOKUP(csv!$AJ125,範囲CSV,17,FALSE)))</f>
        <v>#N/A</v>
      </c>
      <c r="T125" s="96" t="e">
        <f>IF($A125="","",IF(VLOOKUP(csv!$AJ125,範囲CSV,18,FALSE)="","",VLOOKUP(csv!$AJ125,範囲CSV,18,FALSE)))</f>
        <v>#N/A</v>
      </c>
      <c r="U125" s="96" t="e">
        <f>IF($A125="","",IF(VLOOKUP(csv!$AJ125,範囲CSV,19,FALSE)="","",VLOOKUP(csv!$AJ125,範囲CSV,19,FALSE)))</f>
        <v>#N/A</v>
      </c>
      <c r="V125" s="96" t="e">
        <f>IF($A125="","",IF(VLOOKUP(csv!$AJ125,範囲CSV,20,FALSE)="","",VLOOKUP(csv!$AJ125,範囲CSV,20,FALSE)))</f>
        <v>#N/A</v>
      </c>
      <c r="W125" s="96" t="e">
        <f>IF($A125="","",IF(VLOOKUP(csv!$AJ125,範囲CSV,21,FALSE)="","",VLOOKUP(csv!$AJ125,範囲CSV,21,FALSE)))</f>
        <v>#N/A</v>
      </c>
      <c r="X125" s="96" t="e">
        <f>IF($A125="","",IF(VLOOKUP(csv!$AJ125,範囲CSV,22,FALSE)="","",VLOOKUP(csv!$AJ125,範囲CSV,22,FALSE)))</f>
        <v>#N/A</v>
      </c>
      <c r="Y125" s="96" t="e">
        <f>IF($A125="","",IF(VLOOKUP(csv!$AJ125,範囲CSV,23,FALSE)="","",VLOOKUP(csv!$AJ125,範囲CSV,23,FALSE)))</f>
        <v>#N/A</v>
      </c>
      <c r="Z125" s="96" t="e">
        <f>IF($A125="","",IF(VLOOKUP(csv!$AJ125,範囲CSV,24,FALSE)="","",VLOOKUP(csv!$AJ125,範囲CSV,24,FALSE)))</f>
        <v>#N/A</v>
      </c>
      <c r="AA125" s="96" t="e">
        <f>IF($A125="","",IF(VLOOKUP(csv!$AJ125,範囲CSV,25,FALSE)="","",VLOOKUP(csv!$AJ125,範囲CSV,25,FALSE)))</f>
        <v>#N/A</v>
      </c>
      <c r="AB125" s="96" t="e">
        <f>IF($A125="","",IF(VLOOKUP(csv!$AJ125,範囲CSV,26,FALSE)="","",VLOOKUP(csv!$AJ125,範囲CSV,26,FALSE)))</f>
        <v>#N/A</v>
      </c>
      <c r="AC125" s="96" t="e">
        <f>IF($A125="","",IF(VLOOKUP(csv!$AJ125,範囲CSV,27,FALSE)="","",VLOOKUP(csv!$AJ125,範囲CSV,27,FALSE)))</f>
        <v>#N/A</v>
      </c>
      <c r="AD125" s="96" t="e">
        <f>IF($A125="","",IF(VLOOKUP(csv!$AJ125,範囲CSV,28,FALSE)="","",VLOOKUP(csv!$AJ125,範囲CSV,28,FALSE)))</f>
        <v>#N/A</v>
      </c>
      <c r="AE125" s="96" t="e">
        <f>IF($A125="","",IF(VLOOKUP(csv!$AJ125,範囲CSV,29,FALSE)="","",VLOOKUP(csv!$AJ125,範囲CSV,29,FALSE)))</f>
        <v>#N/A</v>
      </c>
      <c r="AF125" s="96" t="e">
        <f>IF($A125="","",IF(VLOOKUP(csv!$AJ125,範囲CSV,30,FALSE)="","",VLOOKUP(csv!$AJ125,範囲CSV,30,FALSE)))</f>
        <v>#N/A</v>
      </c>
      <c r="AG125" s="96" t="e">
        <f>IF($A125="","",IF(VLOOKUP(csv!$AJ125,範囲CSV,31,FALSE)="","",VLOOKUP(csv!$AJ125,範囲CSV,31,FALSE)))</f>
        <v>#N/A</v>
      </c>
      <c r="AH125" s="96" t="e">
        <f>IF($A125="","",IF(VLOOKUP(csv!$AJ125,範囲CSV,32,FALSE)="","",VLOOKUP(csv!$AJ125,範囲CSV,32,FALSE)))</f>
        <v>#N/A</v>
      </c>
      <c r="AI125" s="96" t="e">
        <f>IF($A125="","",IF(VLOOKUP(csv!$AJ125,範囲CSV,33,FALSE)="","",VLOOKUP(csv!$AJ125,範囲CSV,33,FALSE)))</f>
        <v>#N/A</v>
      </c>
      <c r="AJ125" s="96" t="e">
        <f>IF($A125="","",IF(VLOOKUP(csv!$AJ125,範囲CSV,34,FALSE)="","",VLOOKUP(csv!$AJ125,範囲CSV,34,FALSE)))</f>
        <v>#N/A</v>
      </c>
      <c r="AK125" s="96"/>
    </row>
    <row r="126" spans="1:37">
      <c r="A126" s="96">
        <f>IF(csv!AJ126&lt;=csv!A$401,csv!AO126,"")</f>
        <v>0</v>
      </c>
      <c r="B126" s="96" t="e">
        <f>IF($A126="","",IF(VLOOKUP(csv!A126,範囲CSV,2,FALSE)="","",VLOOKUP(csv!A126,範囲CSV,2,FALSE)))</f>
        <v>#N/A</v>
      </c>
      <c r="C126" s="96" t="e">
        <f>IF($A126="","",IF(VLOOKUP(csv!$AJ126,範囲CSV,3,FALSE)="","",VLOOKUP(csv!$AJ126,範囲CSV,3,FALSE)))</f>
        <v>#N/A</v>
      </c>
      <c r="D126" s="96" t="e">
        <f>IF($A126="","",IF(VLOOKUP(csv!$AJ126,範囲CSV,4,FALSE)="","",VLOOKUP(csv!$AJ126,範囲CSV,4,FALSE)))</f>
        <v>#N/A</v>
      </c>
      <c r="E126" s="96" t="e">
        <f>IF($A126="","",IF(VLOOKUP(csv!$AJ126,範囲CSV,5,FALSE)="","",IF(VLOOKUP(csv!$AJ126,範囲CSV,5,FALSE)&gt;10000,"",VLOOKUP(csv!$AJ126,範囲CSV,5,FALSE))))</f>
        <v>#N/A</v>
      </c>
      <c r="F126" s="96" t="e">
        <f>IF($A126="","",IF(VLOOKUP(csv!$AJ126,範囲CSV,6,FALSE)="","",VLOOKUP(csv!$AJ126,範囲CSV,6,FALSE)))</f>
        <v>#N/A</v>
      </c>
      <c r="G126" s="96" t="e">
        <f>IF(A126="","",IF(VLOOKUP(csv!$AJ126,範囲CSV,7,FALSE)="","",VLOOKUP(csv!$AJ126,範囲CSV,7,FALSE)))</f>
        <v>#N/A</v>
      </c>
      <c r="H126" s="96" t="e">
        <f>IF($A126="","",IF(VLOOKUP(csv!$AJ126,範囲CSV,8,FALSE)="","",VLOOKUP(csv!$AJ126,範囲CSV,8,FALSE)))</f>
        <v>#N/A</v>
      </c>
      <c r="I126" s="96"/>
      <c r="J126" s="96"/>
      <c r="K126" s="96" t="e">
        <f>IF(A126="","",IF(VLOOKUP(csv!$AJ126,範囲CSV,9,FALSE)="","",VLOOKUP(csv!$AJ126,範囲CSV,9,FALSE)))</f>
        <v>#N/A</v>
      </c>
      <c r="L126" s="96" t="e">
        <f>IF($A126="","",IF(VLOOKUP(csv!$AJ126,範囲CSV,10,FALSE)="","",VLOOKUP(csv!$AJ126,範囲CSV,10,FALSE)))</f>
        <v>#N/A</v>
      </c>
      <c r="M126" s="96" t="e">
        <f t="shared" si="2"/>
        <v>#N/A</v>
      </c>
      <c r="N126" s="96" t="e">
        <f t="shared" si="3"/>
        <v>#N/A</v>
      </c>
      <c r="O126" s="96" t="e">
        <f>IF($A126="","",IF(VLOOKUP(csv!$AJ126,範囲CSV,13,FALSE)="","",VLOOKUP(csv!$AJ126,範囲CSV,13,FALSE)))</f>
        <v>#N/A</v>
      </c>
      <c r="P126" s="96" t="e">
        <f>IF($A126="","",IF(VLOOKUP(csv!$AJ126,範囲CSV,14,FALSE)="","",VLOOKUP(csv!$AJ126,範囲CSV,14,FALSE)))</f>
        <v>#N/A</v>
      </c>
      <c r="Q126" s="96" t="e">
        <f>IF($A126="","",IF(VLOOKUP(csv!$AJ126,範囲CSV,15,FALSE)="","",VLOOKUP(csv!$AJ126,範囲CSV,15,FALSE)))</f>
        <v>#N/A</v>
      </c>
      <c r="R126" s="96" t="e">
        <f>IF($A126="","",IF(VLOOKUP(csv!$AJ126,範囲CSV,16,FALSE)="","",VLOOKUP(csv!$AJ126,範囲CSV,16,FALSE)))</f>
        <v>#N/A</v>
      </c>
      <c r="S126" s="96" t="e">
        <f>IF($A126="","",IF(VLOOKUP(csv!$AJ126,範囲CSV,17,FALSE)="","",VLOOKUP(csv!$AJ126,範囲CSV,17,FALSE)))</f>
        <v>#N/A</v>
      </c>
      <c r="T126" s="96" t="e">
        <f>IF($A126="","",IF(VLOOKUP(csv!$AJ126,範囲CSV,18,FALSE)="","",VLOOKUP(csv!$AJ126,範囲CSV,18,FALSE)))</f>
        <v>#N/A</v>
      </c>
      <c r="U126" s="96" t="e">
        <f>IF($A126="","",IF(VLOOKUP(csv!$AJ126,範囲CSV,19,FALSE)="","",VLOOKUP(csv!$AJ126,範囲CSV,19,FALSE)))</f>
        <v>#N/A</v>
      </c>
      <c r="V126" s="96" t="e">
        <f>IF($A126="","",IF(VLOOKUP(csv!$AJ126,範囲CSV,20,FALSE)="","",VLOOKUP(csv!$AJ126,範囲CSV,20,FALSE)))</f>
        <v>#N/A</v>
      </c>
      <c r="W126" s="96" t="e">
        <f>IF($A126="","",IF(VLOOKUP(csv!$AJ126,範囲CSV,21,FALSE)="","",VLOOKUP(csv!$AJ126,範囲CSV,21,FALSE)))</f>
        <v>#N/A</v>
      </c>
      <c r="X126" s="96" t="e">
        <f>IF($A126="","",IF(VLOOKUP(csv!$AJ126,範囲CSV,22,FALSE)="","",VLOOKUP(csv!$AJ126,範囲CSV,22,FALSE)))</f>
        <v>#N/A</v>
      </c>
      <c r="Y126" s="96" t="e">
        <f>IF($A126="","",IF(VLOOKUP(csv!$AJ126,範囲CSV,23,FALSE)="","",VLOOKUP(csv!$AJ126,範囲CSV,23,FALSE)))</f>
        <v>#N/A</v>
      </c>
      <c r="Z126" s="96" t="e">
        <f>IF($A126="","",IF(VLOOKUP(csv!$AJ126,範囲CSV,24,FALSE)="","",VLOOKUP(csv!$AJ126,範囲CSV,24,FALSE)))</f>
        <v>#N/A</v>
      </c>
      <c r="AA126" s="96" t="e">
        <f>IF($A126="","",IF(VLOOKUP(csv!$AJ126,範囲CSV,25,FALSE)="","",VLOOKUP(csv!$AJ126,範囲CSV,25,FALSE)))</f>
        <v>#N/A</v>
      </c>
      <c r="AB126" s="96" t="e">
        <f>IF($A126="","",IF(VLOOKUP(csv!$AJ126,範囲CSV,26,FALSE)="","",VLOOKUP(csv!$AJ126,範囲CSV,26,FALSE)))</f>
        <v>#N/A</v>
      </c>
      <c r="AC126" s="96" t="e">
        <f>IF($A126="","",IF(VLOOKUP(csv!$AJ126,範囲CSV,27,FALSE)="","",VLOOKUP(csv!$AJ126,範囲CSV,27,FALSE)))</f>
        <v>#N/A</v>
      </c>
      <c r="AD126" s="96" t="e">
        <f>IF($A126="","",IF(VLOOKUP(csv!$AJ126,範囲CSV,28,FALSE)="","",VLOOKUP(csv!$AJ126,範囲CSV,28,FALSE)))</f>
        <v>#N/A</v>
      </c>
      <c r="AE126" s="96" t="e">
        <f>IF($A126="","",IF(VLOOKUP(csv!$AJ126,範囲CSV,29,FALSE)="","",VLOOKUP(csv!$AJ126,範囲CSV,29,FALSE)))</f>
        <v>#N/A</v>
      </c>
      <c r="AF126" s="96" t="e">
        <f>IF($A126="","",IF(VLOOKUP(csv!$AJ126,範囲CSV,30,FALSE)="","",VLOOKUP(csv!$AJ126,範囲CSV,30,FALSE)))</f>
        <v>#N/A</v>
      </c>
      <c r="AG126" s="96" t="e">
        <f>IF($A126="","",IF(VLOOKUP(csv!$AJ126,範囲CSV,31,FALSE)="","",VLOOKUP(csv!$AJ126,範囲CSV,31,FALSE)))</f>
        <v>#N/A</v>
      </c>
      <c r="AH126" s="96" t="e">
        <f>IF($A126="","",IF(VLOOKUP(csv!$AJ126,範囲CSV,32,FALSE)="","",VLOOKUP(csv!$AJ126,範囲CSV,32,FALSE)))</f>
        <v>#N/A</v>
      </c>
      <c r="AI126" s="96" t="e">
        <f>IF($A126="","",IF(VLOOKUP(csv!$AJ126,範囲CSV,33,FALSE)="","",VLOOKUP(csv!$AJ126,範囲CSV,33,FALSE)))</f>
        <v>#N/A</v>
      </c>
      <c r="AJ126" s="96" t="e">
        <f>IF($A126="","",IF(VLOOKUP(csv!$AJ126,範囲CSV,34,FALSE)="","",VLOOKUP(csv!$AJ126,範囲CSV,34,FALSE)))</f>
        <v>#N/A</v>
      </c>
      <c r="AK126" s="96"/>
    </row>
    <row r="127" spans="1:37">
      <c r="A127" s="96">
        <f>IF(csv!AJ127&lt;=csv!A$401,csv!AO127,"")</f>
        <v>0</v>
      </c>
      <c r="B127" s="96" t="e">
        <f>IF($A127="","",IF(VLOOKUP(csv!A127,範囲CSV,2,FALSE)="","",VLOOKUP(csv!A127,範囲CSV,2,FALSE)))</f>
        <v>#N/A</v>
      </c>
      <c r="C127" s="96" t="e">
        <f>IF($A127="","",IF(VLOOKUP(csv!$AJ127,範囲CSV,3,FALSE)="","",VLOOKUP(csv!$AJ127,範囲CSV,3,FALSE)))</f>
        <v>#N/A</v>
      </c>
      <c r="D127" s="96" t="e">
        <f>IF($A127="","",IF(VLOOKUP(csv!$AJ127,範囲CSV,4,FALSE)="","",VLOOKUP(csv!$AJ127,範囲CSV,4,FALSE)))</f>
        <v>#N/A</v>
      </c>
      <c r="E127" s="96" t="e">
        <f>IF($A127="","",IF(VLOOKUP(csv!$AJ127,範囲CSV,5,FALSE)="","",IF(VLOOKUP(csv!$AJ127,範囲CSV,5,FALSE)&gt;10000,"",VLOOKUP(csv!$AJ127,範囲CSV,5,FALSE))))</f>
        <v>#N/A</v>
      </c>
      <c r="F127" s="96" t="e">
        <f>IF($A127="","",IF(VLOOKUP(csv!$AJ127,範囲CSV,6,FALSE)="","",VLOOKUP(csv!$AJ127,範囲CSV,6,FALSE)))</f>
        <v>#N/A</v>
      </c>
      <c r="G127" s="96" t="e">
        <f>IF(A127="","",IF(VLOOKUP(csv!$AJ127,範囲CSV,7,FALSE)="","",VLOOKUP(csv!$AJ127,範囲CSV,7,FALSE)))</f>
        <v>#N/A</v>
      </c>
      <c r="H127" s="96" t="e">
        <f>IF($A127="","",IF(VLOOKUP(csv!$AJ127,範囲CSV,8,FALSE)="","",VLOOKUP(csv!$AJ127,範囲CSV,8,FALSE)))</f>
        <v>#N/A</v>
      </c>
      <c r="I127" s="96"/>
      <c r="J127" s="96"/>
      <c r="K127" s="96" t="e">
        <f>IF(A127="","",IF(VLOOKUP(csv!$AJ127,範囲CSV,9,FALSE)="","",VLOOKUP(csv!$AJ127,範囲CSV,9,FALSE)))</f>
        <v>#N/A</v>
      </c>
      <c r="L127" s="96" t="e">
        <f>IF($A127="","",IF(VLOOKUP(csv!$AJ127,範囲CSV,10,FALSE)="","",VLOOKUP(csv!$AJ127,範囲CSV,10,FALSE)))</f>
        <v>#N/A</v>
      </c>
      <c r="M127" s="96" t="e">
        <f t="shared" si="2"/>
        <v>#N/A</v>
      </c>
      <c r="N127" s="96" t="e">
        <f t="shared" si="3"/>
        <v>#N/A</v>
      </c>
      <c r="O127" s="96" t="e">
        <f>IF($A127="","",IF(VLOOKUP(csv!$AJ127,範囲CSV,13,FALSE)="","",VLOOKUP(csv!$AJ127,範囲CSV,13,FALSE)))</f>
        <v>#N/A</v>
      </c>
      <c r="P127" s="96" t="e">
        <f>IF($A127="","",IF(VLOOKUP(csv!$AJ127,範囲CSV,14,FALSE)="","",VLOOKUP(csv!$AJ127,範囲CSV,14,FALSE)))</f>
        <v>#N/A</v>
      </c>
      <c r="Q127" s="96" t="e">
        <f>IF($A127="","",IF(VLOOKUP(csv!$AJ127,範囲CSV,15,FALSE)="","",VLOOKUP(csv!$AJ127,範囲CSV,15,FALSE)))</f>
        <v>#N/A</v>
      </c>
      <c r="R127" s="96" t="e">
        <f>IF($A127="","",IF(VLOOKUP(csv!$AJ127,範囲CSV,16,FALSE)="","",VLOOKUP(csv!$AJ127,範囲CSV,16,FALSE)))</f>
        <v>#N/A</v>
      </c>
      <c r="S127" s="96" t="e">
        <f>IF($A127="","",IF(VLOOKUP(csv!$AJ127,範囲CSV,17,FALSE)="","",VLOOKUP(csv!$AJ127,範囲CSV,17,FALSE)))</f>
        <v>#N/A</v>
      </c>
      <c r="T127" s="96" t="e">
        <f>IF($A127="","",IF(VLOOKUP(csv!$AJ127,範囲CSV,18,FALSE)="","",VLOOKUP(csv!$AJ127,範囲CSV,18,FALSE)))</f>
        <v>#N/A</v>
      </c>
      <c r="U127" s="96" t="e">
        <f>IF($A127="","",IF(VLOOKUP(csv!$AJ127,範囲CSV,19,FALSE)="","",VLOOKUP(csv!$AJ127,範囲CSV,19,FALSE)))</f>
        <v>#N/A</v>
      </c>
      <c r="V127" s="96" t="e">
        <f>IF($A127="","",IF(VLOOKUP(csv!$AJ127,範囲CSV,20,FALSE)="","",VLOOKUP(csv!$AJ127,範囲CSV,20,FALSE)))</f>
        <v>#N/A</v>
      </c>
      <c r="W127" s="96" t="e">
        <f>IF($A127="","",IF(VLOOKUP(csv!$AJ127,範囲CSV,21,FALSE)="","",VLOOKUP(csv!$AJ127,範囲CSV,21,FALSE)))</f>
        <v>#N/A</v>
      </c>
      <c r="X127" s="96" t="e">
        <f>IF($A127="","",IF(VLOOKUP(csv!$AJ127,範囲CSV,22,FALSE)="","",VLOOKUP(csv!$AJ127,範囲CSV,22,FALSE)))</f>
        <v>#N/A</v>
      </c>
      <c r="Y127" s="96" t="e">
        <f>IF($A127="","",IF(VLOOKUP(csv!$AJ127,範囲CSV,23,FALSE)="","",VLOOKUP(csv!$AJ127,範囲CSV,23,FALSE)))</f>
        <v>#N/A</v>
      </c>
      <c r="Z127" s="96" t="e">
        <f>IF($A127="","",IF(VLOOKUP(csv!$AJ127,範囲CSV,24,FALSE)="","",VLOOKUP(csv!$AJ127,範囲CSV,24,FALSE)))</f>
        <v>#N/A</v>
      </c>
      <c r="AA127" s="96" t="e">
        <f>IF($A127="","",IF(VLOOKUP(csv!$AJ127,範囲CSV,25,FALSE)="","",VLOOKUP(csv!$AJ127,範囲CSV,25,FALSE)))</f>
        <v>#N/A</v>
      </c>
      <c r="AB127" s="96" t="e">
        <f>IF($A127="","",IF(VLOOKUP(csv!$AJ127,範囲CSV,26,FALSE)="","",VLOOKUP(csv!$AJ127,範囲CSV,26,FALSE)))</f>
        <v>#N/A</v>
      </c>
      <c r="AC127" s="96" t="e">
        <f>IF($A127="","",IF(VLOOKUP(csv!$AJ127,範囲CSV,27,FALSE)="","",VLOOKUP(csv!$AJ127,範囲CSV,27,FALSE)))</f>
        <v>#N/A</v>
      </c>
      <c r="AD127" s="96" t="e">
        <f>IF($A127="","",IF(VLOOKUP(csv!$AJ127,範囲CSV,28,FALSE)="","",VLOOKUP(csv!$AJ127,範囲CSV,28,FALSE)))</f>
        <v>#N/A</v>
      </c>
      <c r="AE127" s="96" t="e">
        <f>IF($A127="","",IF(VLOOKUP(csv!$AJ127,範囲CSV,29,FALSE)="","",VLOOKUP(csv!$AJ127,範囲CSV,29,FALSE)))</f>
        <v>#N/A</v>
      </c>
      <c r="AF127" s="96" t="e">
        <f>IF($A127="","",IF(VLOOKUP(csv!$AJ127,範囲CSV,30,FALSE)="","",VLOOKUP(csv!$AJ127,範囲CSV,30,FALSE)))</f>
        <v>#N/A</v>
      </c>
      <c r="AG127" s="96" t="e">
        <f>IF($A127="","",IF(VLOOKUP(csv!$AJ127,範囲CSV,31,FALSE)="","",VLOOKUP(csv!$AJ127,範囲CSV,31,FALSE)))</f>
        <v>#N/A</v>
      </c>
      <c r="AH127" s="96" t="e">
        <f>IF($A127="","",IF(VLOOKUP(csv!$AJ127,範囲CSV,32,FALSE)="","",VLOOKUP(csv!$AJ127,範囲CSV,32,FALSE)))</f>
        <v>#N/A</v>
      </c>
      <c r="AI127" s="96" t="e">
        <f>IF($A127="","",IF(VLOOKUP(csv!$AJ127,範囲CSV,33,FALSE)="","",VLOOKUP(csv!$AJ127,範囲CSV,33,FALSE)))</f>
        <v>#N/A</v>
      </c>
      <c r="AJ127" s="96" t="e">
        <f>IF($A127="","",IF(VLOOKUP(csv!$AJ127,範囲CSV,34,FALSE)="","",VLOOKUP(csv!$AJ127,範囲CSV,34,FALSE)))</f>
        <v>#N/A</v>
      </c>
      <c r="AK127" s="96"/>
    </row>
    <row r="128" spans="1:37">
      <c r="A128" s="96">
        <f>IF(csv!AJ128&lt;=csv!A$401,csv!AO128,"")</f>
        <v>0</v>
      </c>
      <c r="B128" s="96" t="e">
        <f>IF($A128="","",IF(VLOOKUP(csv!A128,範囲CSV,2,FALSE)="","",VLOOKUP(csv!A128,範囲CSV,2,FALSE)))</f>
        <v>#N/A</v>
      </c>
      <c r="C128" s="96" t="e">
        <f>IF($A128="","",IF(VLOOKUP(csv!$AJ128,範囲CSV,3,FALSE)="","",VLOOKUP(csv!$AJ128,範囲CSV,3,FALSE)))</f>
        <v>#N/A</v>
      </c>
      <c r="D128" s="96" t="e">
        <f>IF($A128="","",IF(VLOOKUP(csv!$AJ128,範囲CSV,4,FALSE)="","",VLOOKUP(csv!$AJ128,範囲CSV,4,FALSE)))</f>
        <v>#N/A</v>
      </c>
      <c r="E128" s="96" t="e">
        <f>IF($A128="","",IF(VLOOKUP(csv!$AJ128,範囲CSV,5,FALSE)="","",IF(VLOOKUP(csv!$AJ128,範囲CSV,5,FALSE)&gt;10000,"",VLOOKUP(csv!$AJ128,範囲CSV,5,FALSE))))</f>
        <v>#N/A</v>
      </c>
      <c r="F128" s="96" t="e">
        <f>IF($A128="","",IF(VLOOKUP(csv!$AJ128,範囲CSV,6,FALSE)="","",VLOOKUP(csv!$AJ128,範囲CSV,6,FALSE)))</f>
        <v>#N/A</v>
      </c>
      <c r="G128" s="96" t="e">
        <f>IF(A128="","",IF(VLOOKUP(csv!$AJ128,範囲CSV,7,FALSE)="","",VLOOKUP(csv!$AJ128,範囲CSV,7,FALSE)))</f>
        <v>#N/A</v>
      </c>
      <c r="H128" s="96" t="e">
        <f>IF($A128="","",IF(VLOOKUP(csv!$AJ128,範囲CSV,8,FALSE)="","",VLOOKUP(csv!$AJ128,範囲CSV,8,FALSE)))</f>
        <v>#N/A</v>
      </c>
      <c r="I128" s="96"/>
      <c r="J128" s="96"/>
      <c r="K128" s="96" t="e">
        <f>IF(A128="","",IF(VLOOKUP(csv!$AJ128,範囲CSV,9,FALSE)="","",VLOOKUP(csv!$AJ128,範囲CSV,9,FALSE)))</f>
        <v>#N/A</v>
      </c>
      <c r="L128" s="96" t="e">
        <f>IF($A128="","",IF(VLOOKUP(csv!$AJ128,範囲CSV,10,FALSE)="","",VLOOKUP(csv!$AJ128,範囲CSV,10,FALSE)))</f>
        <v>#N/A</v>
      </c>
      <c r="M128" s="96" t="e">
        <f t="shared" si="2"/>
        <v>#N/A</v>
      </c>
      <c r="N128" s="96" t="e">
        <f t="shared" si="3"/>
        <v>#N/A</v>
      </c>
      <c r="O128" s="96" t="e">
        <f>IF($A128="","",IF(VLOOKUP(csv!$AJ128,範囲CSV,13,FALSE)="","",VLOOKUP(csv!$AJ128,範囲CSV,13,FALSE)))</f>
        <v>#N/A</v>
      </c>
      <c r="P128" s="96" t="e">
        <f>IF($A128="","",IF(VLOOKUP(csv!$AJ128,範囲CSV,14,FALSE)="","",VLOOKUP(csv!$AJ128,範囲CSV,14,FALSE)))</f>
        <v>#N/A</v>
      </c>
      <c r="Q128" s="96" t="e">
        <f>IF($A128="","",IF(VLOOKUP(csv!$AJ128,範囲CSV,15,FALSE)="","",VLOOKUP(csv!$AJ128,範囲CSV,15,FALSE)))</f>
        <v>#N/A</v>
      </c>
      <c r="R128" s="96" t="e">
        <f>IF($A128="","",IF(VLOOKUP(csv!$AJ128,範囲CSV,16,FALSE)="","",VLOOKUP(csv!$AJ128,範囲CSV,16,FALSE)))</f>
        <v>#N/A</v>
      </c>
      <c r="S128" s="96" t="e">
        <f>IF($A128="","",IF(VLOOKUP(csv!$AJ128,範囲CSV,17,FALSE)="","",VLOOKUP(csv!$AJ128,範囲CSV,17,FALSE)))</f>
        <v>#N/A</v>
      </c>
      <c r="T128" s="96" t="e">
        <f>IF($A128="","",IF(VLOOKUP(csv!$AJ128,範囲CSV,18,FALSE)="","",VLOOKUP(csv!$AJ128,範囲CSV,18,FALSE)))</f>
        <v>#N/A</v>
      </c>
      <c r="U128" s="96" t="e">
        <f>IF($A128="","",IF(VLOOKUP(csv!$AJ128,範囲CSV,19,FALSE)="","",VLOOKUP(csv!$AJ128,範囲CSV,19,FALSE)))</f>
        <v>#N/A</v>
      </c>
      <c r="V128" s="96" t="e">
        <f>IF($A128="","",IF(VLOOKUP(csv!$AJ128,範囲CSV,20,FALSE)="","",VLOOKUP(csv!$AJ128,範囲CSV,20,FALSE)))</f>
        <v>#N/A</v>
      </c>
      <c r="W128" s="96" t="e">
        <f>IF($A128="","",IF(VLOOKUP(csv!$AJ128,範囲CSV,21,FALSE)="","",VLOOKUP(csv!$AJ128,範囲CSV,21,FALSE)))</f>
        <v>#N/A</v>
      </c>
      <c r="X128" s="96" t="e">
        <f>IF($A128="","",IF(VLOOKUP(csv!$AJ128,範囲CSV,22,FALSE)="","",VLOOKUP(csv!$AJ128,範囲CSV,22,FALSE)))</f>
        <v>#N/A</v>
      </c>
      <c r="Y128" s="96" t="e">
        <f>IF($A128="","",IF(VLOOKUP(csv!$AJ128,範囲CSV,23,FALSE)="","",VLOOKUP(csv!$AJ128,範囲CSV,23,FALSE)))</f>
        <v>#N/A</v>
      </c>
      <c r="Z128" s="96" t="e">
        <f>IF($A128="","",IF(VLOOKUP(csv!$AJ128,範囲CSV,24,FALSE)="","",VLOOKUP(csv!$AJ128,範囲CSV,24,FALSE)))</f>
        <v>#N/A</v>
      </c>
      <c r="AA128" s="96" t="e">
        <f>IF($A128="","",IF(VLOOKUP(csv!$AJ128,範囲CSV,25,FALSE)="","",VLOOKUP(csv!$AJ128,範囲CSV,25,FALSE)))</f>
        <v>#N/A</v>
      </c>
      <c r="AB128" s="96" t="e">
        <f>IF($A128="","",IF(VLOOKUP(csv!$AJ128,範囲CSV,26,FALSE)="","",VLOOKUP(csv!$AJ128,範囲CSV,26,FALSE)))</f>
        <v>#N/A</v>
      </c>
      <c r="AC128" s="96" t="e">
        <f>IF($A128="","",IF(VLOOKUP(csv!$AJ128,範囲CSV,27,FALSE)="","",VLOOKUP(csv!$AJ128,範囲CSV,27,FALSE)))</f>
        <v>#N/A</v>
      </c>
      <c r="AD128" s="96" t="e">
        <f>IF($A128="","",IF(VLOOKUP(csv!$AJ128,範囲CSV,28,FALSE)="","",VLOOKUP(csv!$AJ128,範囲CSV,28,FALSE)))</f>
        <v>#N/A</v>
      </c>
      <c r="AE128" s="96" t="e">
        <f>IF($A128="","",IF(VLOOKUP(csv!$AJ128,範囲CSV,29,FALSE)="","",VLOOKUP(csv!$AJ128,範囲CSV,29,FALSE)))</f>
        <v>#N/A</v>
      </c>
      <c r="AF128" s="96" t="e">
        <f>IF($A128="","",IF(VLOOKUP(csv!$AJ128,範囲CSV,30,FALSE)="","",VLOOKUP(csv!$AJ128,範囲CSV,30,FALSE)))</f>
        <v>#N/A</v>
      </c>
      <c r="AG128" s="96" t="e">
        <f>IF($A128="","",IF(VLOOKUP(csv!$AJ128,範囲CSV,31,FALSE)="","",VLOOKUP(csv!$AJ128,範囲CSV,31,FALSE)))</f>
        <v>#N/A</v>
      </c>
      <c r="AH128" s="96" t="e">
        <f>IF($A128="","",IF(VLOOKUP(csv!$AJ128,範囲CSV,32,FALSE)="","",VLOOKUP(csv!$AJ128,範囲CSV,32,FALSE)))</f>
        <v>#N/A</v>
      </c>
      <c r="AI128" s="96" t="e">
        <f>IF($A128="","",IF(VLOOKUP(csv!$AJ128,範囲CSV,33,FALSE)="","",VLOOKUP(csv!$AJ128,範囲CSV,33,FALSE)))</f>
        <v>#N/A</v>
      </c>
      <c r="AJ128" s="96" t="e">
        <f>IF($A128="","",IF(VLOOKUP(csv!$AJ128,範囲CSV,34,FALSE)="","",VLOOKUP(csv!$AJ128,範囲CSV,34,FALSE)))</f>
        <v>#N/A</v>
      </c>
      <c r="AK128" s="96"/>
    </row>
    <row r="129" spans="1:37">
      <c r="A129" s="96">
        <f>IF(csv!AJ129&lt;=csv!A$401,csv!AO129,"")</f>
        <v>0</v>
      </c>
      <c r="B129" s="96" t="e">
        <f>IF($A129="","",IF(VLOOKUP(csv!A129,範囲CSV,2,FALSE)="","",VLOOKUP(csv!A129,範囲CSV,2,FALSE)))</f>
        <v>#N/A</v>
      </c>
      <c r="C129" s="96" t="e">
        <f>IF($A129="","",IF(VLOOKUP(csv!$AJ129,範囲CSV,3,FALSE)="","",VLOOKUP(csv!$AJ129,範囲CSV,3,FALSE)))</f>
        <v>#N/A</v>
      </c>
      <c r="D129" s="96" t="e">
        <f>IF($A129="","",IF(VLOOKUP(csv!$AJ129,範囲CSV,4,FALSE)="","",VLOOKUP(csv!$AJ129,範囲CSV,4,FALSE)))</f>
        <v>#N/A</v>
      </c>
      <c r="E129" s="96" t="e">
        <f>IF($A129="","",IF(VLOOKUP(csv!$AJ129,範囲CSV,5,FALSE)="","",IF(VLOOKUP(csv!$AJ129,範囲CSV,5,FALSE)&gt;10000,"",VLOOKUP(csv!$AJ129,範囲CSV,5,FALSE))))</f>
        <v>#N/A</v>
      </c>
      <c r="F129" s="96" t="e">
        <f>IF($A129="","",IF(VLOOKUP(csv!$AJ129,範囲CSV,6,FALSE)="","",VLOOKUP(csv!$AJ129,範囲CSV,6,FALSE)))</f>
        <v>#N/A</v>
      </c>
      <c r="G129" s="96" t="e">
        <f>IF(A129="","",IF(VLOOKUP(csv!$AJ129,範囲CSV,7,FALSE)="","",VLOOKUP(csv!$AJ129,範囲CSV,7,FALSE)))</f>
        <v>#N/A</v>
      </c>
      <c r="H129" s="96" t="e">
        <f>IF($A129="","",IF(VLOOKUP(csv!$AJ129,範囲CSV,8,FALSE)="","",VLOOKUP(csv!$AJ129,範囲CSV,8,FALSE)))</f>
        <v>#N/A</v>
      </c>
      <c r="I129" s="96"/>
      <c r="J129" s="96"/>
      <c r="K129" s="96" t="e">
        <f>IF(A129="","",IF(VLOOKUP(csv!$AJ129,範囲CSV,9,FALSE)="","",VLOOKUP(csv!$AJ129,範囲CSV,9,FALSE)))</f>
        <v>#N/A</v>
      </c>
      <c r="L129" s="96" t="e">
        <f>IF($A129="","",IF(VLOOKUP(csv!$AJ129,範囲CSV,10,FALSE)="","",VLOOKUP(csv!$AJ129,範囲CSV,10,FALSE)))</f>
        <v>#N/A</v>
      </c>
      <c r="M129" s="96" t="e">
        <f t="shared" si="2"/>
        <v>#N/A</v>
      </c>
      <c r="N129" s="96" t="e">
        <f t="shared" si="3"/>
        <v>#N/A</v>
      </c>
      <c r="O129" s="96" t="e">
        <f>IF($A129="","",IF(VLOOKUP(csv!$AJ129,範囲CSV,13,FALSE)="","",VLOOKUP(csv!$AJ129,範囲CSV,13,FALSE)))</f>
        <v>#N/A</v>
      </c>
      <c r="P129" s="96" t="e">
        <f>IF($A129="","",IF(VLOOKUP(csv!$AJ129,範囲CSV,14,FALSE)="","",VLOOKUP(csv!$AJ129,範囲CSV,14,FALSE)))</f>
        <v>#N/A</v>
      </c>
      <c r="Q129" s="96" t="e">
        <f>IF($A129="","",IF(VLOOKUP(csv!$AJ129,範囲CSV,15,FALSE)="","",VLOOKUP(csv!$AJ129,範囲CSV,15,FALSE)))</f>
        <v>#N/A</v>
      </c>
      <c r="R129" s="96" t="e">
        <f>IF($A129="","",IF(VLOOKUP(csv!$AJ129,範囲CSV,16,FALSE)="","",VLOOKUP(csv!$AJ129,範囲CSV,16,FALSE)))</f>
        <v>#N/A</v>
      </c>
      <c r="S129" s="96" t="e">
        <f>IF($A129="","",IF(VLOOKUP(csv!$AJ129,範囲CSV,17,FALSE)="","",VLOOKUP(csv!$AJ129,範囲CSV,17,FALSE)))</f>
        <v>#N/A</v>
      </c>
      <c r="T129" s="96" t="e">
        <f>IF($A129="","",IF(VLOOKUP(csv!$AJ129,範囲CSV,18,FALSE)="","",VLOOKUP(csv!$AJ129,範囲CSV,18,FALSE)))</f>
        <v>#N/A</v>
      </c>
      <c r="U129" s="96" t="e">
        <f>IF($A129="","",IF(VLOOKUP(csv!$AJ129,範囲CSV,19,FALSE)="","",VLOOKUP(csv!$AJ129,範囲CSV,19,FALSE)))</f>
        <v>#N/A</v>
      </c>
      <c r="V129" s="96" t="e">
        <f>IF($A129="","",IF(VLOOKUP(csv!$AJ129,範囲CSV,20,FALSE)="","",VLOOKUP(csv!$AJ129,範囲CSV,20,FALSE)))</f>
        <v>#N/A</v>
      </c>
      <c r="W129" s="96" t="e">
        <f>IF($A129="","",IF(VLOOKUP(csv!$AJ129,範囲CSV,21,FALSE)="","",VLOOKUP(csv!$AJ129,範囲CSV,21,FALSE)))</f>
        <v>#N/A</v>
      </c>
      <c r="X129" s="96" t="e">
        <f>IF($A129="","",IF(VLOOKUP(csv!$AJ129,範囲CSV,22,FALSE)="","",VLOOKUP(csv!$AJ129,範囲CSV,22,FALSE)))</f>
        <v>#N/A</v>
      </c>
      <c r="Y129" s="96" t="e">
        <f>IF($A129="","",IF(VLOOKUP(csv!$AJ129,範囲CSV,23,FALSE)="","",VLOOKUP(csv!$AJ129,範囲CSV,23,FALSE)))</f>
        <v>#N/A</v>
      </c>
      <c r="Z129" s="96" t="e">
        <f>IF($A129="","",IF(VLOOKUP(csv!$AJ129,範囲CSV,24,FALSE)="","",VLOOKUP(csv!$AJ129,範囲CSV,24,FALSE)))</f>
        <v>#N/A</v>
      </c>
      <c r="AA129" s="96" t="e">
        <f>IF($A129="","",IF(VLOOKUP(csv!$AJ129,範囲CSV,25,FALSE)="","",VLOOKUP(csv!$AJ129,範囲CSV,25,FALSE)))</f>
        <v>#N/A</v>
      </c>
      <c r="AB129" s="96" t="e">
        <f>IF($A129="","",IF(VLOOKUP(csv!$AJ129,範囲CSV,26,FALSE)="","",VLOOKUP(csv!$AJ129,範囲CSV,26,FALSE)))</f>
        <v>#N/A</v>
      </c>
      <c r="AC129" s="96" t="e">
        <f>IF($A129="","",IF(VLOOKUP(csv!$AJ129,範囲CSV,27,FALSE)="","",VLOOKUP(csv!$AJ129,範囲CSV,27,FALSE)))</f>
        <v>#N/A</v>
      </c>
      <c r="AD129" s="96" t="e">
        <f>IF($A129="","",IF(VLOOKUP(csv!$AJ129,範囲CSV,28,FALSE)="","",VLOOKUP(csv!$AJ129,範囲CSV,28,FALSE)))</f>
        <v>#N/A</v>
      </c>
      <c r="AE129" s="96" t="e">
        <f>IF($A129="","",IF(VLOOKUP(csv!$AJ129,範囲CSV,29,FALSE)="","",VLOOKUP(csv!$AJ129,範囲CSV,29,FALSE)))</f>
        <v>#N/A</v>
      </c>
      <c r="AF129" s="96" t="e">
        <f>IF($A129="","",IF(VLOOKUP(csv!$AJ129,範囲CSV,30,FALSE)="","",VLOOKUP(csv!$AJ129,範囲CSV,30,FALSE)))</f>
        <v>#N/A</v>
      </c>
      <c r="AG129" s="96" t="e">
        <f>IF($A129="","",IF(VLOOKUP(csv!$AJ129,範囲CSV,31,FALSE)="","",VLOOKUP(csv!$AJ129,範囲CSV,31,FALSE)))</f>
        <v>#N/A</v>
      </c>
      <c r="AH129" s="96" t="e">
        <f>IF($A129="","",IF(VLOOKUP(csv!$AJ129,範囲CSV,32,FALSE)="","",VLOOKUP(csv!$AJ129,範囲CSV,32,FALSE)))</f>
        <v>#N/A</v>
      </c>
      <c r="AI129" s="96" t="e">
        <f>IF($A129="","",IF(VLOOKUP(csv!$AJ129,範囲CSV,33,FALSE)="","",VLOOKUP(csv!$AJ129,範囲CSV,33,FALSE)))</f>
        <v>#N/A</v>
      </c>
      <c r="AJ129" s="96" t="e">
        <f>IF($A129="","",IF(VLOOKUP(csv!$AJ129,範囲CSV,34,FALSE)="","",VLOOKUP(csv!$AJ129,範囲CSV,34,FALSE)))</f>
        <v>#N/A</v>
      </c>
      <c r="AK129" s="96"/>
    </row>
    <row r="130" spans="1:37">
      <c r="A130" s="96">
        <f>IF(csv!AJ130&lt;=csv!A$401,csv!AO130,"")</f>
        <v>0</v>
      </c>
      <c r="B130" s="96" t="e">
        <f>IF($A130="","",IF(VLOOKUP(csv!A130,範囲CSV,2,FALSE)="","",VLOOKUP(csv!A130,範囲CSV,2,FALSE)))</f>
        <v>#N/A</v>
      </c>
      <c r="C130" s="96" t="e">
        <f>IF($A130="","",IF(VLOOKUP(csv!$AJ130,範囲CSV,3,FALSE)="","",VLOOKUP(csv!$AJ130,範囲CSV,3,FALSE)))</f>
        <v>#N/A</v>
      </c>
      <c r="D130" s="96" t="e">
        <f>IF($A130="","",IF(VLOOKUP(csv!$AJ130,範囲CSV,4,FALSE)="","",VLOOKUP(csv!$AJ130,範囲CSV,4,FALSE)))</f>
        <v>#N/A</v>
      </c>
      <c r="E130" s="96" t="e">
        <f>IF($A130="","",IF(VLOOKUP(csv!$AJ130,範囲CSV,5,FALSE)="","",IF(VLOOKUP(csv!$AJ130,範囲CSV,5,FALSE)&gt;10000,"",VLOOKUP(csv!$AJ130,範囲CSV,5,FALSE))))</f>
        <v>#N/A</v>
      </c>
      <c r="F130" s="96" t="e">
        <f>IF($A130="","",IF(VLOOKUP(csv!$AJ130,範囲CSV,6,FALSE)="","",VLOOKUP(csv!$AJ130,範囲CSV,6,FALSE)))</f>
        <v>#N/A</v>
      </c>
      <c r="G130" s="96" t="e">
        <f>IF(A130="","",IF(VLOOKUP(csv!$AJ130,範囲CSV,7,FALSE)="","",VLOOKUP(csv!$AJ130,範囲CSV,7,FALSE)))</f>
        <v>#N/A</v>
      </c>
      <c r="H130" s="96" t="e">
        <f>IF($A130="","",IF(VLOOKUP(csv!$AJ130,範囲CSV,8,FALSE)="","",VLOOKUP(csv!$AJ130,範囲CSV,8,FALSE)))</f>
        <v>#N/A</v>
      </c>
      <c r="I130" s="96"/>
      <c r="J130" s="96"/>
      <c r="K130" s="96" t="e">
        <f>IF(A130="","",IF(VLOOKUP(csv!$AJ130,範囲CSV,9,FALSE)="","",VLOOKUP(csv!$AJ130,範囲CSV,9,FALSE)))</f>
        <v>#N/A</v>
      </c>
      <c r="L130" s="96" t="e">
        <f>IF($A130="","",IF(VLOOKUP(csv!$AJ130,範囲CSV,10,FALSE)="","",VLOOKUP(csv!$AJ130,範囲CSV,10,FALSE)))</f>
        <v>#N/A</v>
      </c>
      <c r="M130" s="96" t="e">
        <f t="shared" ref="M130:M193" si="4">IF($A130="","",IF(VLOOKUP($A130,生年,20,FALSE)="","",VLOOKUP($A130,生年,21,FALSE)))</f>
        <v>#N/A</v>
      </c>
      <c r="N130" s="96" t="e">
        <f t="shared" ref="N130:N193" si="5">IF($A130="","",IF(VLOOKUP($A130,生年,21,FALSE)="","",VLOOKUP($A130,生年,22,FALSE)))</f>
        <v>#N/A</v>
      </c>
      <c r="O130" s="96" t="e">
        <f>IF($A130="","",IF(VLOOKUP(csv!$AJ130,範囲CSV,13,FALSE)="","",VLOOKUP(csv!$AJ130,範囲CSV,13,FALSE)))</f>
        <v>#N/A</v>
      </c>
      <c r="P130" s="96" t="e">
        <f>IF($A130="","",IF(VLOOKUP(csv!$AJ130,範囲CSV,14,FALSE)="","",VLOOKUP(csv!$AJ130,範囲CSV,14,FALSE)))</f>
        <v>#N/A</v>
      </c>
      <c r="Q130" s="96" t="e">
        <f>IF($A130="","",IF(VLOOKUP(csv!$AJ130,範囲CSV,15,FALSE)="","",VLOOKUP(csv!$AJ130,範囲CSV,15,FALSE)))</f>
        <v>#N/A</v>
      </c>
      <c r="R130" s="96" t="e">
        <f>IF($A130="","",IF(VLOOKUP(csv!$AJ130,範囲CSV,16,FALSE)="","",VLOOKUP(csv!$AJ130,範囲CSV,16,FALSE)))</f>
        <v>#N/A</v>
      </c>
      <c r="S130" s="96" t="e">
        <f>IF($A130="","",IF(VLOOKUP(csv!$AJ130,範囲CSV,17,FALSE)="","",VLOOKUP(csv!$AJ130,範囲CSV,17,FALSE)))</f>
        <v>#N/A</v>
      </c>
      <c r="T130" s="96" t="e">
        <f>IF($A130="","",IF(VLOOKUP(csv!$AJ130,範囲CSV,18,FALSE)="","",VLOOKUP(csv!$AJ130,範囲CSV,18,FALSE)))</f>
        <v>#N/A</v>
      </c>
      <c r="U130" s="96" t="e">
        <f>IF($A130="","",IF(VLOOKUP(csv!$AJ130,範囲CSV,19,FALSE)="","",VLOOKUP(csv!$AJ130,範囲CSV,19,FALSE)))</f>
        <v>#N/A</v>
      </c>
      <c r="V130" s="96" t="e">
        <f>IF($A130="","",IF(VLOOKUP(csv!$AJ130,範囲CSV,20,FALSE)="","",VLOOKUP(csv!$AJ130,範囲CSV,20,FALSE)))</f>
        <v>#N/A</v>
      </c>
      <c r="W130" s="96" t="e">
        <f>IF($A130="","",IF(VLOOKUP(csv!$AJ130,範囲CSV,21,FALSE)="","",VLOOKUP(csv!$AJ130,範囲CSV,21,FALSE)))</f>
        <v>#N/A</v>
      </c>
      <c r="X130" s="96" t="e">
        <f>IF($A130="","",IF(VLOOKUP(csv!$AJ130,範囲CSV,22,FALSE)="","",VLOOKUP(csv!$AJ130,範囲CSV,22,FALSE)))</f>
        <v>#N/A</v>
      </c>
      <c r="Y130" s="96" t="e">
        <f>IF($A130="","",IF(VLOOKUP(csv!$AJ130,範囲CSV,23,FALSE)="","",VLOOKUP(csv!$AJ130,範囲CSV,23,FALSE)))</f>
        <v>#N/A</v>
      </c>
      <c r="Z130" s="96" t="e">
        <f>IF($A130="","",IF(VLOOKUP(csv!$AJ130,範囲CSV,24,FALSE)="","",VLOOKUP(csv!$AJ130,範囲CSV,24,FALSE)))</f>
        <v>#N/A</v>
      </c>
      <c r="AA130" s="96" t="e">
        <f>IF($A130="","",IF(VLOOKUP(csv!$AJ130,範囲CSV,25,FALSE)="","",VLOOKUP(csv!$AJ130,範囲CSV,25,FALSE)))</f>
        <v>#N/A</v>
      </c>
      <c r="AB130" s="96" t="e">
        <f>IF($A130="","",IF(VLOOKUP(csv!$AJ130,範囲CSV,26,FALSE)="","",VLOOKUP(csv!$AJ130,範囲CSV,26,FALSE)))</f>
        <v>#N/A</v>
      </c>
      <c r="AC130" s="96" t="e">
        <f>IF($A130="","",IF(VLOOKUP(csv!$AJ130,範囲CSV,27,FALSE)="","",VLOOKUP(csv!$AJ130,範囲CSV,27,FALSE)))</f>
        <v>#N/A</v>
      </c>
      <c r="AD130" s="96" t="e">
        <f>IF($A130="","",IF(VLOOKUP(csv!$AJ130,範囲CSV,28,FALSE)="","",VLOOKUP(csv!$AJ130,範囲CSV,28,FALSE)))</f>
        <v>#N/A</v>
      </c>
      <c r="AE130" s="96" t="e">
        <f>IF($A130="","",IF(VLOOKUP(csv!$AJ130,範囲CSV,29,FALSE)="","",VLOOKUP(csv!$AJ130,範囲CSV,29,FALSE)))</f>
        <v>#N/A</v>
      </c>
      <c r="AF130" s="96" t="e">
        <f>IF($A130="","",IF(VLOOKUP(csv!$AJ130,範囲CSV,30,FALSE)="","",VLOOKUP(csv!$AJ130,範囲CSV,30,FALSE)))</f>
        <v>#N/A</v>
      </c>
      <c r="AG130" s="96" t="e">
        <f>IF($A130="","",IF(VLOOKUP(csv!$AJ130,範囲CSV,31,FALSE)="","",VLOOKUP(csv!$AJ130,範囲CSV,31,FALSE)))</f>
        <v>#N/A</v>
      </c>
      <c r="AH130" s="96" t="e">
        <f>IF($A130="","",IF(VLOOKUP(csv!$AJ130,範囲CSV,32,FALSE)="","",VLOOKUP(csv!$AJ130,範囲CSV,32,FALSE)))</f>
        <v>#N/A</v>
      </c>
      <c r="AI130" s="96" t="e">
        <f>IF($A130="","",IF(VLOOKUP(csv!$AJ130,範囲CSV,33,FALSE)="","",VLOOKUP(csv!$AJ130,範囲CSV,33,FALSE)))</f>
        <v>#N/A</v>
      </c>
      <c r="AJ130" s="96" t="e">
        <f>IF($A130="","",IF(VLOOKUP(csv!$AJ130,範囲CSV,34,FALSE)="","",VLOOKUP(csv!$AJ130,範囲CSV,34,FALSE)))</f>
        <v>#N/A</v>
      </c>
      <c r="AK130" s="96"/>
    </row>
    <row r="131" spans="1:37">
      <c r="A131" s="96">
        <f>IF(csv!AJ131&lt;=csv!A$401,csv!AO131,"")</f>
        <v>0</v>
      </c>
      <c r="B131" s="96" t="e">
        <f>IF($A131="","",IF(VLOOKUP(csv!A131,範囲CSV,2,FALSE)="","",VLOOKUP(csv!A131,範囲CSV,2,FALSE)))</f>
        <v>#N/A</v>
      </c>
      <c r="C131" s="96" t="e">
        <f>IF($A131="","",IF(VLOOKUP(csv!$AJ131,範囲CSV,3,FALSE)="","",VLOOKUP(csv!$AJ131,範囲CSV,3,FALSE)))</f>
        <v>#N/A</v>
      </c>
      <c r="D131" s="96" t="e">
        <f>IF($A131="","",IF(VLOOKUP(csv!$AJ131,範囲CSV,4,FALSE)="","",VLOOKUP(csv!$AJ131,範囲CSV,4,FALSE)))</f>
        <v>#N/A</v>
      </c>
      <c r="E131" s="96" t="e">
        <f>IF($A131="","",IF(VLOOKUP(csv!$AJ131,範囲CSV,5,FALSE)="","",IF(VLOOKUP(csv!$AJ131,範囲CSV,5,FALSE)&gt;10000,"",VLOOKUP(csv!$AJ131,範囲CSV,5,FALSE))))</f>
        <v>#N/A</v>
      </c>
      <c r="F131" s="96" t="e">
        <f>IF($A131="","",IF(VLOOKUP(csv!$AJ131,範囲CSV,6,FALSE)="","",VLOOKUP(csv!$AJ131,範囲CSV,6,FALSE)))</f>
        <v>#N/A</v>
      </c>
      <c r="G131" s="96" t="e">
        <f>IF(A131="","",IF(VLOOKUP(csv!$AJ131,範囲CSV,7,FALSE)="","",VLOOKUP(csv!$AJ131,範囲CSV,7,FALSE)))</f>
        <v>#N/A</v>
      </c>
      <c r="H131" s="96" t="e">
        <f>IF($A131="","",IF(VLOOKUP(csv!$AJ131,範囲CSV,8,FALSE)="","",VLOOKUP(csv!$AJ131,範囲CSV,8,FALSE)))</f>
        <v>#N/A</v>
      </c>
      <c r="I131" s="96"/>
      <c r="J131" s="96"/>
      <c r="K131" s="96" t="e">
        <f>IF(A131="","",IF(VLOOKUP(csv!$AJ131,範囲CSV,9,FALSE)="","",VLOOKUP(csv!$AJ131,範囲CSV,9,FALSE)))</f>
        <v>#N/A</v>
      </c>
      <c r="L131" s="96" t="e">
        <f>IF($A131="","",IF(VLOOKUP(csv!$AJ131,範囲CSV,10,FALSE)="","",VLOOKUP(csv!$AJ131,範囲CSV,10,FALSE)))</f>
        <v>#N/A</v>
      </c>
      <c r="M131" s="96" t="e">
        <f t="shared" si="4"/>
        <v>#N/A</v>
      </c>
      <c r="N131" s="96" t="e">
        <f t="shared" si="5"/>
        <v>#N/A</v>
      </c>
      <c r="O131" s="96" t="e">
        <f>IF($A131="","",IF(VLOOKUP(csv!$AJ131,範囲CSV,13,FALSE)="","",VLOOKUP(csv!$AJ131,範囲CSV,13,FALSE)))</f>
        <v>#N/A</v>
      </c>
      <c r="P131" s="96" t="e">
        <f>IF($A131="","",IF(VLOOKUP(csv!$AJ131,範囲CSV,14,FALSE)="","",VLOOKUP(csv!$AJ131,範囲CSV,14,FALSE)))</f>
        <v>#N/A</v>
      </c>
      <c r="Q131" s="96" t="e">
        <f>IF($A131="","",IF(VLOOKUP(csv!$AJ131,範囲CSV,15,FALSE)="","",VLOOKUP(csv!$AJ131,範囲CSV,15,FALSE)))</f>
        <v>#N/A</v>
      </c>
      <c r="R131" s="96" t="e">
        <f>IF($A131="","",IF(VLOOKUP(csv!$AJ131,範囲CSV,16,FALSE)="","",VLOOKUP(csv!$AJ131,範囲CSV,16,FALSE)))</f>
        <v>#N/A</v>
      </c>
      <c r="S131" s="96" t="e">
        <f>IF($A131="","",IF(VLOOKUP(csv!$AJ131,範囲CSV,17,FALSE)="","",VLOOKUP(csv!$AJ131,範囲CSV,17,FALSE)))</f>
        <v>#N/A</v>
      </c>
      <c r="T131" s="96" t="e">
        <f>IF($A131="","",IF(VLOOKUP(csv!$AJ131,範囲CSV,18,FALSE)="","",VLOOKUP(csv!$AJ131,範囲CSV,18,FALSE)))</f>
        <v>#N/A</v>
      </c>
      <c r="U131" s="96" t="e">
        <f>IF($A131="","",IF(VLOOKUP(csv!$AJ131,範囲CSV,19,FALSE)="","",VLOOKUP(csv!$AJ131,範囲CSV,19,FALSE)))</f>
        <v>#N/A</v>
      </c>
      <c r="V131" s="96" t="e">
        <f>IF($A131="","",IF(VLOOKUP(csv!$AJ131,範囲CSV,20,FALSE)="","",VLOOKUP(csv!$AJ131,範囲CSV,20,FALSE)))</f>
        <v>#N/A</v>
      </c>
      <c r="W131" s="96" t="e">
        <f>IF($A131="","",IF(VLOOKUP(csv!$AJ131,範囲CSV,21,FALSE)="","",VLOOKUP(csv!$AJ131,範囲CSV,21,FALSE)))</f>
        <v>#N/A</v>
      </c>
      <c r="X131" s="96" t="e">
        <f>IF($A131="","",IF(VLOOKUP(csv!$AJ131,範囲CSV,22,FALSE)="","",VLOOKUP(csv!$AJ131,範囲CSV,22,FALSE)))</f>
        <v>#N/A</v>
      </c>
      <c r="Y131" s="96" t="e">
        <f>IF($A131="","",IF(VLOOKUP(csv!$AJ131,範囲CSV,23,FALSE)="","",VLOOKUP(csv!$AJ131,範囲CSV,23,FALSE)))</f>
        <v>#N/A</v>
      </c>
      <c r="Z131" s="96" t="e">
        <f>IF($A131="","",IF(VLOOKUP(csv!$AJ131,範囲CSV,24,FALSE)="","",VLOOKUP(csv!$AJ131,範囲CSV,24,FALSE)))</f>
        <v>#N/A</v>
      </c>
      <c r="AA131" s="96" t="e">
        <f>IF($A131="","",IF(VLOOKUP(csv!$AJ131,範囲CSV,25,FALSE)="","",VLOOKUP(csv!$AJ131,範囲CSV,25,FALSE)))</f>
        <v>#N/A</v>
      </c>
      <c r="AB131" s="96" t="e">
        <f>IF($A131="","",IF(VLOOKUP(csv!$AJ131,範囲CSV,26,FALSE)="","",VLOOKUP(csv!$AJ131,範囲CSV,26,FALSE)))</f>
        <v>#N/A</v>
      </c>
      <c r="AC131" s="96" t="e">
        <f>IF($A131="","",IF(VLOOKUP(csv!$AJ131,範囲CSV,27,FALSE)="","",VLOOKUP(csv!$AJ131,範囲CSV,27,FALSE)))</f>
        <v>#N/A</v>
      </c>
      <c r="AD131" s="96" t="e">
        <f>IF($A131="","",IF(VLOOKUP(csv!$AJ131,範囲CSV,28,FALSE)="","",VLOOKUP(csv!$AJ131,範囲CSV,28,FALSE)))</f>
        <v>#N/A</v>
      </c>
      <c r="AE131" s="96" t="e">
        <f>IF($A131="","",IF(VLOOKUP(csv!$AJ131,範囲CSV,29,FALSE)="","",VLOOKUP(csv!$AJ131,範囲CSV,29,FALSE)))</f>
        <v>#N/A</v>
      </c>
      <c r="AF131" s="96" t="e">
        <f>IF($A131="","",IF(VLOOKUP(csv!$AJ131,範囲CSV,30,FALSE)="","",VLOOKUP(csv!$AJ131,範囲CSV,30,FALSE)))</f>
        <v>#N/A</v>
      </c>
      <c r="AG131" s="96" t="e">
        <f>IF($A131="","",IF(VLOOKUP(csv!$AJ131,範囲CSV,31,FALSE)="","",VLOOKUP(csv!$AJ131,範囲CSV,31,FALSE)))</f>
        <v>#N/A</v>
      </c>
      <c r="AH131" s="96" t="e">
        <f>IF($A131="","",IF(VLOOKUP(csv!$AJ131,範囲CSV,32,FALSE)="","",VLOOKUP(csv!$AJ131,範囲CSV,32,FALSE)))</f>
        <v>#N/A</v>
      </c>
      <c r="AI131" s="96" t="e">
        <f>IF($A131="","",IF(VLOOKUP(csv!$AJ131,範囲CSV,33,FALSE)="","",VLOOKUP(csv!$AJ131,範囲CSV,33,FALSE)))</f>
        <v>#N/A</v>
      </c>
      <c r="AJ131" s="96" t="e">
        <f>IF($A131="","",IF(VLOOKUP(csv!$AJ131,範囲CSV,34,FALSE)="","",VLOOKUP(csv!$AJ131,範囲CSV,34,FALSE)))</f>
        <v>#N/A</v>
      </c>
      <c r="AK131" s="96"/>
    </row>
    <row r="132" spans="1:37">
      <c r="A132" s="96">
        <f>IF(csv!AJ132&lt;=csv!A$401,csv!AO132,"")</f>
        <v>0</v>
      </c>
      <c r="B132" s="96" t="e">
        <f>IF($A132="","",IF(VLOOKUP(csv!A132,範囲CSV,2,FALSE)="","",VLOOKUP(csv!A132,範囲CSV,2,FALSE)))</f>
        <v>#N/A</v>
      </c>
      <c r="C132" s="96" t="e">
        <f>IF($A132="","",IF(VLOOKUP(csv!$AJ132,範囲CSV,3,FALSE)="","",VLOOKUP(csv!$AJ132,範囲CSV,3,FALSE)))</f>
        <v>#N/A</v>
      </c>
      <c r="D132" s="96" t="e">
        <f>IF($A132="","",IF(VLOOKUP(csv!$AJ132,範囲CSV,4,FALSE)="","",VLOOKUP(csv!$AJ132,範囲CSV,4,FALSE)))</f>
        <v>#N/A</v>
      </c>
      <c r="E132" s="96" t="e">
        <f>IF($A132="","",IF(VLOOKUP(csv!$AJ132,範囲CSV,5,FALSE)="","",IF(VLOOKUP(csv!$AJ132,範囲CSV,5,FALSE)&gt;10000,"",VLOOKUP(csv!$AJ132,範囲CSV,5,FALSE))))</f>
        <v>#N/A</v>
      </c>
      <c r="F132" s="96" t="e">
        <f>IF($A132="","",IF(VLOOKUP(csv!$AJ132,範囲CSV,6,FALSE)="","",VLOOKUP(csv!$AJ132,範囲CSV,6,FALSE)))</f>
        <v>#N/A</v>
      </c>
      <c r="G132" s="96" t="e">
        <f>IF(A132="","",IF(VLOOKUP(csv!$AJ132,範囲CSV,7,FALSE)="","",VLOOKUP(csv!$AJ132,範囲CSV,7,FALSE)))</f>
        <v>#N/A</v>
      </c>
      <c r="H132" s="96" t="e">
        <f>IF($A132="","",IF(VLOOKUP(csv!$AJ132,範囲CSV,8,FALSE)="","",VLOOKUP(csv!$AJ132,範囲CSV,8,FALSE)))</f>
        <v>#N/A</v>
      </c>
      <c r="I132" s="96"/>
      <c r="J132" s="96"/>
      <c r="K132" s="96" t="e">
        <f>IF(A132="","",IF(VLOOKUP(csv!$AJ132,範囲CSV,9,FALSE)="","",VLOOKUP(csv!$AJ132,範囲CSV,9,FALSE)))</f>
        <v>#N/A</v>
      </c>
      <c r="L132" s="96" t="e">
        <f>IF($A132="","",IF(VLOOKUP(csv!$AJ132,範囲CSV,10,FALSE)="","",VLOOKUP(csv!$AJ132,範囲CSV,10,FALSE)))</f>
        <v>#N/A</v>
      </c>
      <c r="M132" s="96" t="e">
        <f t="shared" si="4"/>
        <v>#N/A</v>
      </c>
      <c r="N132" s="96" t="e">
        <f t="shared" si="5"/>
        <v>#N/A</v>
      </c>
      <c r="O132" s="96" t="e">
        <f>IF($A132="","",IF(VLOOKUP(csv!$AJ132,範囲CSV,13,FALSE)="","",VLOOKUP(csv!$AJ132,範囲CSV,13,FALSE)))</f>
        <v>#N/A</v>
      </c>
      <c r="P132" s="96" t="e">
        <f>IF($A132="","",IF(VLOOKUP(csv!$AJ132,範囲CSV,14,FALSE)="","",VLOOKUP(csv!$AJ132,範囲CSV,14,FALSE)))</f>
        <v>#N/A</v>
      </c>
      <c r="Q132" s="96" t="e">
        <f>IF($A132="","",IF(VLOOKUP(csv!$AJ132,範囲CSV,15,FALSE)="","",VLOOKUP(csv!$AJ132,範囲CSV,15,FALSE)))</f>
        <v>#N/A</v>
      </c>
      <c r="R132" s="96" t="e">
        <f>IF($A132="","",IF(VLOOKUP(csv!$AJ132,範囲CSV,16,FALSE)="","",VLOOKUP(csv!$AJ132,範囲CSV,16,FALSE)))</f>
        <v>#N/A</v>
      </c>
      <c r="S132" s="96" t="e">
        <f>IF($A132="","",IF(VLOOKUP(csv!$AJ132,範囲CSV,17,FALSE)="","",VLOOKUP(csv!$AJ132,範囲CSV,17,FALSE)))</f>
        <v>#N/A</v>
      </c>
      <c r="T132" s="96" t="e">
        <f>IF($A132="","",IF(VLOOKUP(csv!$AJ132,範囲CSV,18,FALSE)="","",VLOOKUP(csv!$AJ132,範囲CSV,18,FALSE)))</f>
        <v>#N/A</v>
      </c>
      <c r="U132" s="96" t="e">
        <f>IF($A132="","",IF(VLOOKUP(csv!$AJ132,範囲CSV,19,FALSE)="","",VLOOKUP(csv!$AJ132,範囲CSV,19,FALSE)))</f>
        <v>#N/A</v>
      </c>
      <c r="V132" s="96" t="e">
        <f>IF($A132="","",IF(VLOOKUP(csv!$AJ132,範囲CSV,20,FALSE)="","",VLOOKUP(csv!$AJ132,範囲CSV,20,FALSE)))</f>
        <v>#N/A</v>
      </c>
      <c r="W132" s="96" t="e">
        <f>IF($A132="","",IF(VLOOKUP(csv!$AJ132,範囲CSV,21,FALSE)="","",VLOOKUP(csv!$AJ132,範囲CSV,21,FALSE)))</f>
        <v>#N/A</v>
      </c>
      <c r="X132" s="96" t="e">
        <f>IF($A132="","",IF(VLOOKUP(csv!$AJ132,範囲CSV,22,FALSE)="","",VLOOKUP(csv!$AJ132,範囲CSV,22,FALSE)))</f>
        <v>#N/A</v>
      </c>
      <c r="Y132" s="96" t="e">
        <f>IF($A132="","",IF(VLOOKUP(csv!$AJ132,範囲CSV,23,FALSE)="","",VLOOKUP(csv!$AJ132,範囲CSV,23,FALSE)))</f>
        <v>#N/A</v>
      </c>
      <c r="Z132" s="96" t="e">
        <f>IF($A132="","",IF(VLOOKUP(csv!$AJ132,範囲CSV,24,FALSE)="","",VLOOKUP(csv!$AJ132,範囲CSV,24,FALSE)))</f>
        <v>#N/A</v>
      </c>
      <c r="AA132" s="96" t="e">
        <f>IF($A132="","",IF(VLOOKUP(csv!$AJ132,範囲CSV,25,FALSE)="","",VLOOKUP(csv!$AJ132,範囲CSV,25,FALSE)))</f>
        <v>#N/A</v>
      </c>
      <c r="AB132" s="96" t="e">
        <f>IF($A132="","",IF(VLOOKUP(csv!$AJ132,範囲CSV,26,FALSE)="","",VLOOKUP(csv!$AJ132,範囲CSV,26,FALSE)))</f>
        <v>#N/A</v>
      </c>
      <c r="AC132" s="96" t="e">
        <f>IF($A132="","",IF(VLOOKUP(csv!$AJ132,範囲CSV,27,FALSE)="","",VLOOKUP(csv!$AJ132,範囲CSV,27,FALSE)))</f>
        <v>#N/A</v>
      </c>
      <c r="AD132" s="96" t="e">
        <f>IF($A132="","",IF(VLOOKUP(csv!$AJ132,範囲CSV,28,FALSE)="","",VLOOKUP(csv!$AJ132,範囲CSV,28,FALSE)))</f>
        <v>#N/A</v>
      </c>
      <c r="AE132" s="96" t="e">
        <f>IF($A132="","",IF(VLOOKUP(csv!$AJ132,範囲CSV,29,FALSE)="","",VLOOKUP(csv!$AJ132,範囲CSV,29,FALSE)))</f>
        <v>#N/A</v>
      </c>
      <c r="AF132" s="96" t="e">
        <f>IF($A132="","",IF(VLOOKUP(csv!$AJ132,範囲CSV,30,FALSE)="","",VLOOKUP(csv!$AJ132,範囲CSV,30,FALSE)))</f>
        <v>#N/A</v>
      </c>
      <c r="AG132" s="96" t="e">
        <f>IF($A132="","",IF(VLOOKUP(csv!$AJ132,範囲CSV,31,FALSE)="","",VLOOKUP(csv!$AJ132,範囲CSV,31,FALSE)))</f>
        <v>#N/A</v>
      </c>
      <c r="AH132" s="96" t="e">
        <f>IF($A132="","",IF(VLOOKUP(csv!$AJ132,範囲CSV,32,FALSE)="","",VLOOKUP(csv!$AJ132,範囲CSV,32,FALSE)))</f>
        <v>#N/A</v>
      </c>
      <c r="AI132" s="96" t="e">
        <f>IF($A132="","",IF(VLOOKUP(csv!$AJ132,範囲CSV,33,FALSE)="","",VLOOKUP(csv!$AJ132,範囲CSV,33,FALSE)))</f>
        <v>#N/A</v>
      </c>
      <c r="AJ132" s="96" t="e">
        <f>IF($A132="","",IF(VLOOKUP(csv!$AJ132,範囲CSV,34,FALSE)="","",VLOOKUP(csv!$AJ132,範囲CSV,34,FALSE)))</f>
        <v>#N/A</v>
      </c>
      <c r="AK132" s="96"/>
    </row>
    <row r="133" spans="1:37">
      <c r="A133" s="96">
        <f>IF(csv!AJ133&lt;=csv!A$401,csv!AO133,"")</f>
        <v>0</v>
      </c>
      <c r="B133" s="96" t="e">
        <f>IF($A133="","",IF(VLOOKUP(csv!A133,範囲CSV,2,FALSE)="","",VLOOKUP(csv!A133,範囲CSV,2,FALSE)))</f>
        <v>#N/A</v>
      </c>
      <c r="C133" s="96" t="e">
        <f>IF($A133="","",IF(VLOOKUP(csv!$AJ133,範囲CSV,3,FALSE)="","",VLOOKUP(csv!$AJ133,範囲CSV,3,FALSE)))</f>
        <v>#N/A</v>
      </c>
      <c r="D133" s="96" t="e">
        <f>IF($A133="","",IF(VLOOKUP(csv!$AJ133,範囲CSV,4,FALSE)="","",VLOOKUP(csv!$AJ133,範囲CSV,4,FALSE)))</f>
        <v>#N/A</v>
      </c>
      <c r="E133" s="96" t="e">
        <f>IF($A133="","",IF(VLOOKUP(csv!$AJ133,範囲CSV,5,FALSE)="","",IF(VLOOKUP(csv!$AJ133,範囲CSV,5,FALSE)&gt;10000,"",VLOOKUP(csv!$AJ133,範囲CSV,5,FALSE))))</f>
        <v>#N/A</v>
      </c>
      <c r="F133" s="96" t="e">
        <f>IF($A133="","",IF(VLOOKUP(csv!$AJ133,範囲CSV,6,FALSE)="","",VLOOKUP(csv!$AJ133,範囲CSV,6,FALSE)))</f>
        <v>#N/A</v>
      </c>
      <c r="G133" s="96" t="e">
        <f>IF(A133="","",IF(VLOOKUP(csv!$AJ133,範囲CSV,7,FALSE)="","",VLOOKUP(csv!$AJ133,範囲CSV,7,FALSE)))</f>
        <v>#N/A</v>
      </c>
      <c r="H133" s="96" t="e">
        <f>IF($A133="","",IF(VLOOKUP(csv!$AJ133,範囲CSV,8,FALSE)="","",VLOOKUP(csv!$AJ133,範囲CSV,8,FALSE)))</f>
        <v>#N/A</v>
      </c>
      <c r="I133" s="96"/>
      <c r="J133" s="96"/>
      <c r="K133" s="96" t="e">
        <f>IF(A133="","",IF(VLOOKUP(csv!$AJ133,範囲CSV,9,FALSE)="","",VLOOKUP(csv!$AJ133,範囲CSV,9,FALSE)))</f>
        <v>#N/A</v>
      </c>
      <c r="L133" s="96" t="e">
        <f>IF($A133="","",IF(VLOOKUP(csv!$AJ133,範囲CSV,10,FALSE)="","",VLOOKUP(csv!$AJ133,範囲CSV,10,FALSE)))</f>
        <v>#N/A</v>
      </c>
      <c r="M133" s="96" t="e">
        <f t="shared" si="4"/>
        <v>#N/A</v>
      </c>
      <c r="N133" s="96" t="e">
        <f t="shared" si="5"/>
        <v>#N/A</v>
      </c>
      <c r="O133" s="96" t="e">
        <f>IF($A133="","",IF(VLOOKUP(csv!$AJ133,範囲CSV,13,FALSE)="","",VLOOKUP(csv!$AJ133,範囲CSV,13,FALSE)))</f>
        <v>#N/A</v>
      </c>
      <c r="P133" s="96" t="e">
        <f>IF($A133="","",IF(VLOOKUP(csv!$AJ133,範囲CSV,14,FALSE)="","",VLOOKUP(csv!$AJ133,範囲CSV,14,FALSE)))</f>
        <v>#N/A</v>
      </c>
      <c r="Q133" s="96" t="e">
        <f>IF($A133="","",IF(VLOOKUP(csv!$AJ133,範囲CSV,15,FALSE)="","",VLOOKUP(csv!$AJ133,範囲CSV,15,FALSE)))</f>
        <v>#N/A</v>
      </c>
      <c r="R133" s="96" t="e">
        <f>IF($A133="","",IF(VLOOKUP(csv!$AJ133,範囲CSV,16,FALSE)="","",VLOOKUP(csv!$AJ133,範囲CSV,16,FALSE)))</f>
        <v>#N/A</v>
      </c>
      <c r="S133" s="96" t="e">
        <f>IF($A133="","",IF(VLOOKUP(csv!$AJ133,範囲CSV,17,FALSE)="","",VLOOKUP(csv!$AJ133,範囲CSV,17,FALSE)))</f>
        <v>#N/A</v>
      </c>
      <c r="T133" s="96" t="e">
        <f>IF($A133="","",IF(VLOOKUP(csv!$AJ133,範囲CSV,18,FALSE)="","",VLOOKUP(csv!$AJ133,範囲CSV,18,FALSE)))</f>
        <v>#N/A</v>
      </c>
      <c r="U133" s="96" t="e">
        <f>IF($A133="","",IF(VLOOKUP(csv!$AJ133,範囲CSV,19,FALSE)="","",VLOOKUP(csv!$AJ133,範囲CSV,19,FALSE)))</f>
        <v>#N/A</v>
      </c>
      <c r="V133" s="96" t="e">
        <f>IF($A133="","",IF(VLOOKUP(csv!$AJ133,範囲CSV,20,FALSE)="","",VLOOKUP(csv!$AJ133,範囲CSV,20,FALSE)))</f>
        <v>#N/A</v>
      </c>
      <c r="W133" s="96" t="e">
        <f>IF($A133="","",IF(VLOOKUP(csv!$AJ133,範囲CSV,21,FALSE)="","",VLOOKUP(csv!$AJ133,範囲CSV,21,FALSE)))</f>
        <v>#N/A</v>
      </c>
      <c r="X133" s="96" t="e">
        <f>IF($A133="","",IF(VLOOKUP(csv!$AJ133,範囲CSV,22,FALSE)="","",VLOOKUP(csv!$AJ133,範囲CSV,22,FALSE)))</f>
        <v>#N/A</v>
      </c>
      <c r="Y133" s="96" t="e">
        <f>IF($A133="","",IF(VLOOKUP(csv!$AJ133,範囲CSV,23,FALSE)="","",VLOOKUP(csv!$AJ133,範囲CSV,23,FALSE)))</f>
        <v>#N/A</v>
      </c>
      <c r="Z133" s="96" t="e">
        <f>IF($A133="","",IF(VLOOKUP(csv!$AJ133,範囲CSV,24,FALSE)="","",VLOOKUP(csv!$AJ133,範囲CSV,24,FALSE)))</f>
        <v>#N/A</v>
      </c>
      <c r="AA133" s="96" t="e">
        <f>IF($A133="","",IF(VLOOKUP(csv!$AJ133,範囲CSV,25,FALSE)="","",VLOOKUP(csv!$AJ133,範囲CSV,25,FALSE)))</f>
        <v>#N/A</v>
      </c>
      <c r="AB133" s="96" t="e">
        <f>IF($A133="","",IF(VLOOKUP(csv!$AJ133,範囲CSV,26,FALSE)="","",VLOOKUP(csv!$AJ133,範囲CSV,26,FALSE)))</f>
        <v>#N/A</v>
      </c>
      <c r="AC133" s="96" t="e">
        <f>IF($A133="","",IF(VLOOKUP(csv!$AJ133,範囲CSV,27,FALSE)="","",VLOOKUP(csv!$AJ133,範囲CSV,27,FALSE)))</f>
        <v>#N/A</v>
      </c>
      <c r="AD133" s="96" t="e">
        <f>IF($A133="","",IF(VLOOKUP(csv!$AJ133,範囲CSV,28,FALSE)="","",VLOOKUP(csv!$AJ133,範囲CSV,28,FALSE)))</f>
        <v>#N/A</v>
      </c>
      <c r="AE133" s="96" t="e">
        <f>IF($A133="","",IF(VLOOKUP(csv!$AJ133,範囲CSV,29,FALSE)="","",VLOOKUP(csv!$AJ133,範囲CSV,29,FALSE)))</f>
        <v>#N/A</v>
      </c>
      <c r="AF133" s="96" t="e">
        <f>IF($A133="","",IF(VLOOKUP(csv!$AJ133,範囲CSV,30,FALSE)="","",VLOOKUP(csv!$AJ133,範囲CSV,30,FALSE)))</f>
        <v>#N/A</v>
      </c>
      <c r="AG133" s="96" t="e">
        <f>IF($A133="","",IF(VLOOKUP(csv!$AJ133,範囲CSV,31,FALSE)="","",VLOOKUP(csv!$AJ133,範囲CSV,31,FALSE)))</f>
        <v>#N/A</v>
      </c>
      <c r="AH133" s="96" t="e">
        <f>IF($A133="","",IF(VLOOKUP(csv!$AJ133,範囲CSV,32,FALSE)="","",VLOOKUP(csv!$AJ133,範囲CSV,32,FALSE)))</f>
        <v>#N/A</v>
      </c>
      <c r="AI133" s="96" t="e">
        <f>IF($A133="","",IF(VLOOKUP(csv!$AJ133,範囲CSV,33,FALSE)="","",VLOOKUP(csv!$AJ133,範囲CSV,33,FALSE)))</f>
        <v>#N/A</v>
      </c>
      <c r="AJ133" s="96" t="e">
        <f>IF($A133="","",IF(VLOOKUP(csv!$AJ133,範囲CSV,34,FALSE)="","",VLOOKUP(csv!$AJ133,範囲CSV,34,FALSE)))</f>
        <v>#N/A</v>
      </c>
      <c r="AK133" s="96"/>
    </row>
    <row r="134" spans="1:37">
      <c r="A134" s="96">
        <f>IF(csv!AJ134&lt;=csv!A$401,csv!AO134,"")</f>
        <v>0</v>
      </c>
      <c r="B134" s="96" t="e">
        <f>IF($A134="","",IF(VLOOKUP(csv!A134,範囲CSV,2,FALSE)="","",VLOOKUP(csv!A134,範囲CSV,2,FALSE)))</f>
        <v>#N/A</v>
      </c>
      <c r="C134" s="96" t="e">
        <f>IF($A134="","",IF(VLOOKUP(csv!$AJ134,範囲CSV,3,FALSE)="","",VLOOKUP(csv!$AJ134,範囲CSV,3,FALSE)))</f>
        <v>#N/A</v>
      </c>
      <c r="D134" s="96" t="e">
        <f>IF($A134="","",IF(VLOOKUP(csv!$AJ134,範囲CSV,4,FALSE)="","",VLOOKUP(csv!$AJ134,範囲CSV,4,FALSE)))</f>
        <v>#N/A</v>
      </c>
      <c r="E134" s="96" t="e">
        <f>IF($A134="","",IF(VLOOKUP(csv!$AJ134,範囲CSV,5,FALSE)="","",IF(VLOOKUP(csv!$AJ134,範囲CSV,5,FALSE)&gt;10000,"",VLOOKUP(csv!$AJ134,範囲CSV,5,FALSE))))</f>
        <v>#N/A</v>
      </c>
      <c r="F134" s="96" t="e">
        <f>IF($A134="","",IF(VLOOKUP(csv!$AJ134,範囲CSV,6,FALSE)="","",VLOOKUP(csv!$AJ134,範囲CSV,6,FALSE)))</f>
        <v>#N/A</v>
      </c>
      <c r="G134" s="96" t="e">
        <f>IF(A134="","",IF(VLOOKUP(csv!$AJ134,範囲CSV,7,FALSE)="","",VLOOKUP(csv!$AJ134,範囲CSV,7,FALSE)))</f>
        <v>#N/A</v>
      </c>
      <c r="H134" s="96" t="e">
        <f>IF($A134="","",IF(VLOOKUP(csv!$AJ134,範囲CSV,8,FALSE)="","",VLOOKUP(csv!$AJ134,範囲CSV,8,FALSE)))</f>
        <v>#N/A</v>
      </c>
      <c r="I134" s="96"/>
      <c r="J134" s="96"/>
      <c r="K134" s="96" t="e">
        <f>IF(A134="","",IF(VLOOKUP(csv!$AJ134,範囲CSV,9,FALSE)="","",VLOOKUP(csv!$AJ134,範囲CSV,9,FALSE)))</f>
        <v>#N/A</v>
      </c>
      <c r="L134" s="96" t="e">
        <f>IF($A134="","",IF(VLOOKUP(csv!$AJ134,範囲CSV,10,FALSE)="","",VLOOKUP(csv!$AJ134,範囲CSV,10,FALSE)))</f>
        <v>#N/A</v>
      </c>
      <c r="M134" s="96" t="e">
        <f t="shared" si="4"/>
        <v>#N/A</v>
      </c>
      <c r="N134" s="96" t="e">
        <f t="shared" si="5"/>
        <v>#N/A</v>
      </c>
      <c r="O134" s="96" t="e">
        <f>IF($A134="","",IF(VLOOKUP(csv!$AJ134,範囲CSV,13,FALSE)="","",VLOOKUP(csv!$AJ134,範囲CSV,13,FALSE)))</f>
        <v>#N/A</v>
      </c>
      <c r="P134" s="96" t="e">
        <f>IF($A134="","",IF(VLOOKUP(csv!$AJ134,範囲CSV,14,FALSE)="","",VLOOKUP(csv!$AJ134,範囲CSV,14,FALSE)))</f>
        <v>#N/A</v>
      </c>
      <c r="Q134" s="96" t="e">
        <f>IF($A134="","",IF(VLOOKUP(csv!$AJ134,範囲CSV,15,FALSE)="","",VLOOKUP(csv!$AJ134,範囲CSV,15,FALSE)))</f>
        <v>#N/A</v>
      </c>
      <c r="R134" s="96" t="e">
        <f>IF($A134="","",IF(VLOOKUP(csv!$AJ134,範囲CSV,16,FALSE)="","",VLOOKUP(csv!$AJ134,範囲CSV,16,FALSE)))</f>
        <v>#N/A</v>
      </c>
      <c r="S134" s="96" t="e">
        <f>IF($A134="","",IF(VLOOKUP(csv!$AJ134,範囲CSV,17,FALSE)="","",VLOOKUP(csv!$AJ134,範囲CSV,17,FALSE)))</f>
        <v>#N/A</v>
      </c>
      <c r="T134" s="96" t="e">
        <f>IF($A134="","",IF(VLOOKUP(csv!$AJ134,範囲CSV,18,FALSE)="","",VLOOKUP(csv!$AJ134,範囲CSV,18,FALSE)))</f>
        <v>#N/A</v>
      </c>
      <c r="U134" s="96" t="e">
        <f>IF($A134="","",IF(VLOOKUP(csv!$AJ134,範囲CSV,19,FALSE)="","",VLOOKUP(csv!$AJ134,範囲CSV,19,FALSE)))</f>
        <v>#N/A</v>
      </c>
      <c r="V134" s="96" t="e">
        <f>IF($A134="","",IF(VLOOKUP(csv!$AJ134,範囲CSV,20,FALSE)="","",VLOOKUP(csv!$AJ134,範囲CSV,20,FALSE)))</f>
        <v>#N/A</v>
      </c>
      <c r="W134" s="96" t="e">
        <f>IF($A134="","",IF(VLOOKUP(csv!$AJ134,範囲CSV,21,FALSE)="","",VLOOKUP(csv!$AJ134,範囲CSV,21,FALSE)))</f>
        <v>#N/A</v>
      </c>
      <c r="X134" s="96" t="e">
        <f>IF($A134="","",IF(VLOOKUP(csv!$AJ134,範囲CSV,22,FALSE)="","",VLOOKUP(csv!$AJ134,範囲CSV,22,FALSE)))</f>
        <v>#N/A</v>
      </c>
      <c r="Y134" s="96" t="e">
        <f>IF($A134="","",IF(VLOOKUP(csv!$AJ134,範囲CSV,23,FALSE)="","",VLOOKUP(csv!$AJ134,範囲CSV,23,FALSE)))</f>
        <v>#N/A</v>
      </c>
      <c r="Z134" s="96" t="e">
        <f>IF($A134="","",IF(VLOOKUP(csv!$AJ134,範囲CSV,24,FALSE)="","",VLOOKUP(csv!$AJ134,範囲CSV,24,FALSE)))</f>
        <v>#N/A</v>
      </c>
      <c r="AA134" s="96" t="e">
        <f>IF($A134="","",IF(VLOOKUP(csv!$AJ134,範囲CSV,25,FALSE)="","",VLOOKUP(csv!$AJ134,範囲CSV,25,FALSE)))</f>
        <v>#N/A</v>
      </c>
      <c r="AB134" s="96" t="e">
        <f>IF($A134="","",IF(VLOOKUP(csv!$AJ134,範囲CSV,26,FALSE)="","",VLOOKUP(csv!$AJ134,範囲CSV,26,FALSE)))</f>
        <v>#N/A</v>
      </c>
      <c r="AC134" s="96" t="e">
        <f>IF($A134="","",IF(VLOOKUP(csv!$AJ134,範囲CSV,27,FALSE)="","",VLOOKUP(csv!$AJ134,範囲CSV,27,FALSE)))</f>
        <v>#N/A</v>
      </c>
      <c r="AD134" s="96" t="e">
        <f>IF($A134="","",IF(VLOOKUP(csv!$AJ134,範囲CSV,28,FALSE)="","",VLOOKUP(csv!$AJ134,範囲CSV,28,FALSE)))</f>
        <v>#N/A</v>
      </c>
      <c r="AE134" s="96" t="e">
        <f>IF($A134="","",IF(VLOOKUP(csv!$AJ134,範囲CSV,29,FALSE)="","",VLOOKUP(csv!$AJ134,範囲CSV,29,FALSE)))</f>
        <v>#N/A</v>
      </c>
      <c r="AF134" s="96" t="e">
        <f>IF($A134="","",IF(VLOOKUP(csv!$AJ134,範囲CSV,30,FALSE)="","",VLOOKUP(csv!$AJ134,範囲CSV,30,FALSE)))</f>
        <v>#N/A</v>
      </c>
      <c r="AG134" s="96" t="e">
        <f>IF($A134="","",IF(VLOOKUP(csv!$AJ134,範囲CSV,31,FALSE)="","",VLOOKUP(csv!$AJ134,範囲CSV,31,FALSE)))</f>
        <v>#N/A</v>
      </c>
      <c r="AH134" s="96" t="e">
        <f>IF($A134="","",IF(VLOOKUP(csv!$AJ134,範囲CSV,32,FALSE)="","",VLOOKUP(csv!$AJ134,範囲CSV,32,FALSE)))</f>
        <v>#N/A</v>
      </c>
      <c r="AI134" s="96" t="e">
        <f>IF($A134="","",IF(VLOOKUP(csv!$AJ134,範囲CSV,33,FALSE)="","",VLOOKUP(csv!$AJ134,範囲CSV,33,FALSE)))</f>
        <v>#N/A</v>
      </c>
      <c r="AJ134" s="96" t="e">
        <f>IF($A134="","",IF(VLOOKUP(csv!$AJ134,範囲CSV,34,FALSE)="","",VLOOKUP(csv!$AJ134,範囲CSV,34,FALSE)))</f>
        <v>#N/A</v>
      </c>
      <c r="AK134" s="96"/>
    </row>
    <row r="135" spans="1:37">
      <c r="A135" s="96">
        <f>IF(csv!AJ135&lt;=csv!A$401,csv!AO135,"")</f>
        <v>0</v>
      </c>
      <c r="B135" s="96" t="e">
        <f>IF($A135="","",IF(VLOOKUP(csv!A135,範囲CSV,2,FALSE)="","",VLOOKUP(csv!A135,範囲CSV,2,FALSE)))</f>
        <v>#N/A</v>
      </c>
      <c r="C135" s="96" t="e">
        <f>IF($A135="","",IF(VLOOKUP(csv!$AJ135,範囲CSV,3,FALSE)="","",VLOOKUP(csv!$AJ135,範囲CSV,3,FALSE)))</f>
        <v>#N/A</v>
      </c>
      <c r="D135" s="96" t="e">
        <f>IF($A135="","",IF(VLOOKUP(csv!$AJ135,範囲CSV,4,FALSE)="","",VLOOKUP(csv!$AJ135,範囲CSV,4,FALSE)))</f>
        <v>#N/A</v>
      </c>
      <c r="E135" s="96" t="e">
        <f>IF($A135="","",IF(VLOOKUP(csv!$AJ135,範囲CSV,5,FALSE)="","",IF(VLOOKUP(csv!$AJ135,範囲CSV,5,FALSE)&gt;10000,"",VLOOKUP(csv!$AJ135,範囲CSV,5,FALSE))))</f>
        <v>#N/A</v>
      </c>
      <c r="F135" s="96" t="e">
        <f>IF($A135="","",IF(VLOOKUP(csv!$AJ135,範囲CSV,6,FALSE)="","",VLOOKUP(csv!$AJ135,範囲CSV,6,FALSE)))</f>
        <v>#N/A</v>
      </c>
      <c r="G135" s="96" t="e">
        <f>IF(A135="","",IF(VLOOKUP(csv!$AJ135,範囲CSV,7,FALSE)="","",VLOOKUP(csv!$AJ135,範囲CSV,7,FALSE)))</f>
        <v>#N/A</v>
      </c>
      <c r="H135" s="96" t="e">
        <f>IF($A135="","",IF(VLOOKUP(csv!$AJ135,範囲CSV,8,FALSE)="","",VLOOKUP(csv!$AJ135,範囲CSV,8,FALSE)))</f>
        <v>#N/A</v>
      </c>
      <c r="I135" s="96"/>
      <c r="J135" s="96"/>
      <c r="K135" s="96" t="e">
        <f>IF(A135="","",IF(VLOOKUP(csv!$AJ135,範囲CSV,9,FALSE)="","",VLOOKUP(csv!$AJ135,範囲CSV,9,FALSE)))</f>
        <v>#N/A</v>
      </c>
      <c r="L135" s="96" t="e">
        <f>IF($A135="","",IF(VLOOKUP(csv!$AJ135,範囲CSV,10,FALSE)="","",VLOOKUP(csv!$AJ135,範囲CSV,10,FALSE)))</f>
        <v>#N/A</v>
      </c>
      <c r="M135" s="96" t="e">
        <f t="shared" si="4"/>
        <v>#N/A</v>
      </c>
      <c r="N135" s="96" t="e">
        <f t="shared" si="5"/>
        <v>#N/A</v>
      </c>
      <c r="O135" s="96" t="e">
        <f>IF($A135="","",IF(VLOOKUP(csv!$AJ135,範囲CSV,13,FALSE)="","",VLOOKUP(csv!$AJ135,範囲CSV,13,FALSE)))</f>
        <v>#N/A</v>
      </c>
      <c r="P135" s="96" t="e">
        <f>IF($A135="","",IF(VLOOKUP(csv!$AJ135,範囲CSV,14,FALSE)="","",VLOOKUP(csv!$AJ135,範囲CSV,14,FALSE)))</f>
        <v>#N/A</v>
      </c>
      <c r="Q135" s="96" t="e">
        <f>IF($A135="","",IF(VLOOKUP(csv!$AJ135,範囲CSV,15,FALSE)="","",VLOOKUP(csv!$AJ135,範囲CSV,15,FALSE)))</f>
        <v>#N/A</v>
      </c>
      <c r="R135" s="96" t="e">
        <f>IF($A135="","",IF(VLOOKUP(csv!$AJ135,範囲CSV,16,FALSE)="","",VLOOKUP(csv!$AJ135,範囲CSV,16,FALSE)))</f>
        <v>#N/A</v>
      </c>
      <c r="S135" s="96" t="e">
        <f>IF($A135="","",IF(VLOOKUP(csv!$AJ135,範囲CSV,17,FALSE)="","",VLOOKUP(csv!$AJ135,範囲CSV,17,FALSE)))</f>
        <v>#N/A</v>
      </c>
      <c r="T135" s="96" t="e">
        <f>IF($A135="","",IF(VLOOKUP(csv!$AJ135,範囲CSV,18,FALSE)="","",VLOOKUP(csv!$AJ135,範囲CSV,18,FALSE)))</f>
        <v>#N/A</v>
      </c>
      <c r="U135" s="96" t="e">
        <f>IF($A135="","",IF(VLOOKUP(csv!$AJ135,範囲CSV,19,FALSE)="","",VLOOKUP(csv!$AJ135,範囲CSV,19,FALSE)))</f>
        <v>#N/A</v>
      </c>
      <c r="V135" s="96" t="e">
        <f>IF($A135="","",IF(VLOOKUP(csv!$AJ135,範囲CSV,20,FALSE)="","",VLOOKUP(csv!$AJ135,範囲CSV,20,FALSE)))</f>
        <v>#N/A</v>
      </c>
      <c r="W135" s="96" t="e">
        <f>IF($A135="","",IF(VLOOKUP(csv!$AJ135,範囲CSV,21,FALSE)="","",VLOOKUP(csv!$AJ135,範囲CSV,21,FALSE)))</f>
        <v>#N/A</v>
      </c>
      <c r="X135" s="96" t="e">
        <f>IF($A135="","",IF(VLOOKUP(csv!$AJ135,範囲CSV,22,FALSE)="","",VLOOKUP(csv!$AJ135,範囲CSV,22,FALSE)))</f>
        <v>#N/A</v>
      </c>
      <c r="Y135" s="96" t="e">
        <f>IF($A135="","",IF(VLOOKUP(csv!$AJ135,範囲CSV,23,FALSE)="","",VLOOKUP(csv!$AJ135,範囲CSV,23,FALSE)))</f>
        <v>#N/A</v>
      </c>
      <c r="Z135" s="96" t="e">
        <f>IF($A135="","",IF(VLOOKUP(csv!$AJ135,範囲CSV,24,FALSE)="","",VLOOKUP(csv!$AJ135,範囲CSV,24,FALSE)))</f>
        <v>#N/A</v>
      </c>
      <c r="AA135" s="96" t="e">
        <f>IF($A135="","",IF(VLOOKUP(csv!$AJ135,範囲CSV,25,FALSE)="","",VLOOKUP(csv!$AJ135,範囲CSV,25,FALSE)))</f>
        <v>#N/A</v>
      </c>
      <c r="AB135" s="96" t="e">
        <f>IF($A135="","",IF(VLOOKUP(csv!$AJ135,範囲CSV,26,FALSE)="","",VLOOKUP(csv!$AJ135,範囲CSV,26,FALSE)))</f>
        <v>#N/A</v>
      </c>
      <c r="AC135" s="96" t="e">
        <f>IF($A135="","",IF(VLOOKUP(csv!$AJ135,範囲CSV,27,FALSE)="","",VLOOKUP(csv!$AJ135,範囲CSV,27,FALSE)))</f>
        <v>#N/A</v>
      </c>
      <c r="AD135" s="96" t="e">
        <f>IF($A135="","",IF(VLOOKUP(csv!$AJ135,範囲CSV,28,FALSE)="","",VLOOKUP(csv!$AJ135,範囲CSV,28,FALSE)))</f>
        <v>#N/A</v>
      </c>
      <c r="AE135" s="96" t="e">
        <f>IF($A135="","",IF(VLOOKUP(csv!$AJ135,範囲CSV,29,FALSE)="","",VLOOKUP(csv!$AJ135,範囲CSV,29,FALSE)))</f>
        <v>#N/A</v>
      </c>
      <c r="AF135" s="96" t="e">
        <f>IF($A135="","",IF(VLOOKUP(csv!$AJ135,範囲CSV,30,FALSE)="","",VLOOKUP(csv!$AJ135,範囲CSV,30,FALSE)))</f>
        <v>#N/A</v>
      </c>
      <c r="AG135" s="96" t="e">
        <f>IF($A135="","",IF(VLOOKUP(csv!$AJ135,範囲CSV,31,FALSE)="","",VLOOKUP(csv!$AJ135,範囲CSV,31,FALSE)))</f>
        <v>#N/A</v>
      </c>
      <c r="AH135" s="96" t="e">
        <f>IF($A135="","",IF(VLOOKUP(csv!$AJ135,範囲CSV,32,FALSE)="","",VLOOKUP(csv!$AJ135,範囲CSV,32,FALSE)))</f>
        <v>#N/A</v>
      </c>
      <c r="AI135" s="96" t="e">
        <f>IF($A135="","",IF(VLOOKUP(csv!$AJ135,範囲CSV,33,FALSE)="","",VLOOKUP(csv!$AJ135,範囲CSV,33,FALSE)))</f>
        <v>#N/A</v>
      </c>
      <c r="AJ135" s="96" t="e">
        <f>IF($A135="","",IF(VLOOKUP(csv!$AJ135,範囲CSV,34,FALSE)="","",VLOOKUP(csv!$AJ135,範囲CSV,34,FALSE)))</f>
        <v>#N/A</v>
      </c>
      <c r="AK135" s="96"/>
    </row>
    <row r="136" spans="1:37">
      <c r="A136" s="96">
        <f>IF(csv!AJ136&lt;=csv!A$401,csv!AO136,"")</f>
        <v>0</v>
      </c>
      <c r="B136" s="96" t="e">
        <f>IF($A136="","",IF(VLOOKUP(csv!A136,範囲CSV,2,FALSE)="","",VLOOKUP(csv!A136,範囲CSV,2,FALSE)))</f>
        <v>#N/A</v>
      </c>
      <c r="C136" s="96" t="e">
        <f>IF($A136="","",IF(VLOOKUP(csv!$AJ136,範囲CSV,3,FALSE)="","",VLOOKUP(csv!$AJ136,範囲CSV,3,FALSE)))</f>
        <v>#N/A</v>
      </c>
      <c r="D136" s="96" t="e">
        <f>IF($A136="","",IF(VLOOKUP(csv!$AJ136,範囲CSV,4,FALSE)="","",VLOOKUP(csv!$AJ136,範囲CSV,4,FALSE)))</f>
        <v>#N/A</v>
      </c>
      <c r="E136" s="96" t="e">
        <f>IF($A136="","",IF(VLOOKUP(csv!$AJ136,範囲CSV,5,FALSE)="","",IF(VLOOKUP(csv!$AJ136,範囲CSV,5,FALSE)&gt;10000,"",VLOOKUP(csv!$AJ136,範囲CSV,5,FALSE))))</f>
        <v>#N/A</v>
      </c>
      <c r="F136" s="96" t="e">
        <f>IF($A136="","",IF(VLOOKUP(csv!$AJ136,範囲CSV,6,FALSE)="","",VLOOKUP(csv!$AJ136,範囲CSV,6,FALSE)))</f>
        <v>#N/A</v>
      </c>
      <c r="G136" s="96" t="e">
        <f>IF(A136="","",IF(VLOOKUP(csv!$AJ136,範囲CSV,7,FALSE)="","",VLOOKUP(csv!$AJ136,範囲CSV,7,FALSE)))</f>
        <v>#N/A</v>
      </c>
      <c r="H136" s="96" t="e">
        <f>IF($A136="","",IF(VLOOKUP(csv!$AJ136,範囲CSV,8,FALSE)="","",VLOOKUP(csv!$AJ136,範囲CSV,8,FALSE)))</f>
        <v>#N/A</v>
      </c>
      <c r="I136" s="96"/>
      <c r="J136" s="96"/>
      <c r="K136" s="96" t="e">
        <f>IF(A136="","",IF(VLOOKUP(csv!$AJ136,範囲CSV,9,FALSE)="","",VLOOKUP(csv!$AJ136,範囲CSV,9,FALSE)))</f>
        <v>#N/A</v>
      </c>
      <c r="L136" s="96" t="e">
        <f>IF($A136="","",IF(VLOOKUP(csv!$AJ136,範囲CSV,10,FALSE)="","",VLOOKUP(csv!$AJ136,範囲CSV,10,FALSE)))</f>
        <v>#N/A</v>
      </c>
      <c r="M136" s="96" t="e">
        <f t="shared" si="4"/>
        <v>#N/A</v>
      </c>
      <c r="N136" s="96" t="e">
        <f t="shared" si="5"/>
        <v>#N/A</v>
      </c>
      <c r="O136" s="96" t="e">
        <f>IF($A136="","",IF(VLOOKUP(csv!$AJ136,範囲CSV,13,FALSE)="","",VLOOKUP(csv!$AJ136,範囲CSV,13,FALSE)))</f>
        <v>#N/A</v>
      </c>
      <c r="P136" s="96" t="e">
        <f>IF($A136="","",IF(VLOOKUP(csv!$AJ136,範囲CSV,14,FALSE)="","",VLOOKUP(csv!$AJ136,範囲CSV,14,FALSE)))</f>
        <v>#N/A</v>
      </c>
      <c r="Q136" s="96" t="e">
        <f>IF($A136="","",IF(VLOOKUP(csv!$AJ136,範囲CSV,15,FALSE)="","",VLOOKUP(csv!$AJ136,範囲CSV,15,FALSE)))</f>
        <v>#N/A</v>
      </c>
      <c r="R136" s="96" t="e">
        <f>IF($A136="","",IF(VLOOKUP(csv!$AJ136,範囲CSV,16,FALSE)="","",VLOOKUP(csv!$AJ136,範囲CSV,16,FALSE)))</f>
        <v>#N/A</v>
      </c>
      <c r="S136" s="96" t="e">
        <f>IF($A136="","",IF(VLOOKUP(csv!$AJ136,範囲CSV,17,FALSE)="","",VLOOKUP(csv!$AJ136,範囲CSV,17,FALSE)))</f>
        <v>#N/A</v>
      </c>
      <c r="T136" s="96" t="e">
        <f>IF($A136="","",IF(VLOOKUP(csv!$AJ136,範囲CSV,18,FALSE)="","",VLOOKUP(csv!$AJ136,範囲CSV,18,FALSE)))</f>
        <v>#N/A</v>
      </c>
      <c r="U136" s="96" t="e">
        <f>IF($A136="","",IF(VLOOKUP(csv!$AJ136,範囲CSV,19,FALSE)="","",VLOOKUP(csv!$AJ136,範囲CSV,19,FALSE)))</f>
        <v>#N/A</v>
      </c>
      <c r="V136" s="96" t="e">
        <f>IF($A136="","",IF(VLOOKUP(csv!$AJ136,範囲CSV,20,FALSE)="","",VLOOKUP(csv!$AJ136,範囲CSV,20,FALSE)))</f>
        <v>#N/A</v>
      </c>
      <c r="W136" s="96" t="e">
        <f>IF($A136="","",IF(VLOOKUP(csv!$AJ136,範囲CSV,21,FALSE)="","",VLOOKUP(csv!$AJ136,範囲CSV,21,FALSE)))</f>
        <v>#N/A</v>
      </c>
      <c r="X136" s="96" t="e">
        <f>IF($A136="","",IF(VLOOKUP(csv!$AJ136,範囲CSV,22,FALSE)="","",VLOOKUP(csv!$AJ136,範囲CSV,22,FALSE)))</f>
        <v>#N/A</v>
      </c>
      <c r="Y136" s="96" t="e">
        <f>IF($A136="","",IF(VLOOKUP(csv!$AJ136,範囲CSV,23,FALSE)="","",VLOOKUP(csv!$AJ136,範囲CSV,23,FALSE)))</f>
        <v>#N/A</v>
      </c>
      <c r="Z136" s="96" t="e">
        <f>IF($A136="","",IF(VLOOKUP(csv!$AJ136,範囲CSV,24,FALSE)="","",VLOOKUP(csv!$AJ136,範囲CSV,24,FALSE)))</f>
        <v>#N/A</v>
      </c>
      <c r="AA136" s="96" t="e">
        <f>IF($A136="","",IF(VLOOKUP(csv!$AJ136,範囲CSV,25,FALSE)="","",VLOOKUP(csv!$AJ136,範囲CSV,25,FALSE)))</f>
        <v>#N/A</v>
      </c>
      <c r="AB136" s="96" t="e">
        <f>IF($A136="","",IF(VLOOKUP(csv!$AJ136,範囲CSV,26,FALSE)="","",VLOOKUP(csv!$AJ136,範囲CSV,26,FALSE)))</f>
        <v>#N/A</v>
      </c>
      <c r="AC136" s="96" t="e">
        <f>IF($A136="","",IF(VLOOKUP(csv!$AJ136,範囲CSV,27,FALSE)="","",VLOOKUP(csv!$AJ136,範囲CSV,27,FALSE)))</f>
        <v>#N/A</v>
      </c>
      <c r="AD136" s="96" t="e">
        <f>IF($A136="","",IF(VLOOKUP(csv!$AJ136,範囲CSV,28,FALSE)="","",VLOOKUP(csv!$AJ136,範囲CSV,28,FALSE)))</f>
        <v>#N/A</v>
      </c>
      <c r="AE136" s="96" t="e">
        <f>IF($A136="","",IF(VLOOKUP(csv!$AJ136,範囲CSV,29,FALSE)="","",VLOOKUP(csv!$AJ136,範囲CSV,29,FALSE)))</f>
        <v>#N/A</v>
      </c>
      <c r="AF136" s="96" t="e">
        <f>IF($A136="","",IF(VLOOKUP(csv!$AJ136,範囲CSV,30,FALSE)="","",VLOOKUP(csv!$AJ136,範囲CSV,30,FALSE)))</f>
        <v>#N/A</v>
      </c>
      <c r="AG136" s="96" t="e">
        <f>IF($A136="","",IF(VLOOKUP(csv!$AJ136,範囲CSV,31,FALSE)="","",VLOOKUP(csv!$AJ136,範囲CSV,31,FALSE)))</f>
        <v>#N/A</v>
      </c>
      <c r="AH136" s="96" t="e">
        <f>IF($A136="","",IF(VLOOKUP(csv!$AJ136,範囲CSV,32,FALSE)="","",VLOOKUP(csv!$AJ136,範囲CSV,32,FALSE)))</f>
        <v>#N/A</v>
      </c>
      <c r="AI136" s="96" t="e">
        <f>IF($A136="","",IF(VLOOKUP(csv!$AJ136,範囲CSV,33,FALSE)="","",VLOOKUP(csv!$AJ136,範囲CSV,33,FALSE)))</f>
        <v>#N/A</v>
      </c>
      <c r="AJ136" s="96" t="e">
        <f>IF($A136="","",IF(VLOOKUP(csv!$AJ136,範囲CSV,34,FALSE)="","",VLOOKUP(csv!$AJ136,範囲CSV,34,FALSE)))</f>
        <v>#N/A</v>
      </c>
      <c r="AK136" s="96"/>
    </row>
    <row r="137" spans="1:37">
      <c r="A137" s="96">
        <f>IF(csv!AJ137&lt;=csv!A$401,csv!AO137,"")</f>
        <v>0</v>
      </c>
      <c r="B137" s="96" t="e">
        <f>IF($A137="","",IF(VLOOKUP(csv!A137,範囲CSV,2,FALSE)="","",VLOOKUP(csv!A137,範囲CSV,2,FALSE)))</f>
        <v>#N/A</v>
      </c>
      <c r="C137" s="96" t="e">
        <f>IF($A137="","",IF(VLOOKUP(csv!$AJ137,範囲CSV,3,FALSE)="","",VLOOKUP(csv!$AJ137,範囲CSV,3,FALSE)))</f>
        <v>#N/A</v>
      </c>
      <c r="D137" s="96" t="e">
        <f>IF($A137="","",IF(VLOOKUP(csv!$AJ137,範囲CSV,4,FALSE)="","",VLOOKUP(csv!$AJ137,範囲CSV,4,FALSE)))</f>
        <v>#N/A</v>
      </c>
      <c r="E137" s="96" t="e">
        <f>IF($A137="","",IF(VLOOKUP(csv!$AJ137,範囲CSV,5,FALSE)="","",IF(VLOOKUP(csv!$AJ137,範囲CSV,5,FALSE)&gt;10000,"",VLOOKUP(csv!$AJ137,範囲CSV,5,FALSE))))</f>
        <v>#N/A</v>
      </c>
      <c r="F137" s="96" t="e">
        <f>IF($A137="","",IF(VLOOKUP(csv!$AJ137,範囲CSV,6,FALSE)="","",VLOOKUP(csv!$AJ137,範囲CSV,6,FALSE)))</f>
        <v>#N/A</v>
      </c>
      <c r="G137" s="96" t="e">
        <f>IF(A137="","",IF(VLOOKUP(csv!$AJ137,範囲CSV,7,FALSE)="","",VLOOKUP(csv!$AJ137,範囲CSV,7,FALSE)))</f>
        <v>#N/A</v>
      </c>
      <c r="H137" s="96" t="e">
        <f>IF($A137="","",IF(VLOOKUP(csv!$AJ137,範囲CSV,8,FALSE)="","",VLOOKUP(csv!$AJ137,範囲CSV,8,FALSE)))</f>
        <v>#N/A</v>
      </c>
      <c r="I137" s="96"/>
      <c r="J137" s="96"/>
      <c r="K137" s="96" t="e">
        <f>IF(A137="","",IF(VLOOKUP(csv!$AJ137,範囲CSV,9,FALSE)="","",VLOOKUP(csv!$AJ137,範囲CSV,9,FALSE)))</f>
        <v>#N/A</v>
      </c>
      <c r="L137" s="96" t="e">
        <f>IF($A137="","",IF(VLOOKUP(csv!$AJ137,範囲CSV,10,FALSE)="","",VLOOKUP(csv!$AJ137,範囲CSV,10,FALSE)))</f>
        <v>#N/A</v>
      </c>
      <c r="M137" s="96" t="e">
        <f t="shared" si="4"/>
        <v>#N/A</v>
      </c>
      <c r="N137" s="96" t="e">
        <f t="shared" si="5"/>
        <v>#N/A</v>
      </c>
      <c r="O137" s="96" t="e">
        <f>IF($A137="","",IF(VLOOKUP(csv!$AJ137,範囲CSV,13,FALSE)="","",VLOOKUP(csv!$AJ137,範囲CSV,13,FALSE)))</f>
        <v>#N/A</v>
      </c>
      <c r="P137" s="96" t="e">
        <f>IF($A137="","",IF(VLOOKUP(csv!$AJ137,範囲CSV,14,FALSE)="","",VLOOKUP(csv!$AJ137,範囲CSV,14,FALSE)))</f>
        <v>#N/A</v>
      </c>
      <c r="Q137" s="96" t="e">
        <f>IF($A137="","",IF(VLOOKUP(csv!$AJ137,範囲CSV,15,FALSE)="","",VLOOKUP(csv!$AJ137,範囲CSV,15,FALSE)))</f>
        <v>#N/A</v>
      </c>
      <c r="R137" s="96" t="e">
        <f>IF($A137="","",IF(VLOOKUP(csv!$AJ137,範囲CSV,16,FALSE)="","",VLOOKUP(csv!$AJ137,範囲CSV,16,FALSE)))</f>
        <v>#N/A</v>
      </c>
      <c r="S137" s="96" t="e">
        <f>IF($A137="","",IF(VLOOKUP(csv!$AJ137,範囲CSV,17,FALSE)="","",VLOOKUP(csv!$AJ137,範囲CSV,17,FALSE)))</f>
        <v>#N/A</v>
      </c>
      <c r="T137" s="96" t="e">
        <f>IF($A137="","",IF(VLOOKUP(csv!$AJ137,範囲CSV,18,FALSE)="","",VLOOKUP(csv!$AJ137,範囲CSV,18,FALSE)))</f>
        <v>#N/A</v>
      </c>
      <c r="U137" s="96" t="e">
        <f>IF($A137="","",IF(VLOOKUP(csv!$AJ137,範囲CSV,19,FALSE)="","",VLOOKUP(csv!$AJ137,範囲CSV,19,FALSE)))</f>
        <v>#N/A</v>
      </c>
      <c r="V137" s="96" t="e">
        <f>IF($A137="","",IF(VLOOKUP(csv!$AJ137,範囲CSV,20,FALSE)="","",VLOOKUP(csv!$AJ137,範囲CSV,20,FALSE)))</f>
        <v>#N/A</v>
      </c>
      <c r="W137" s="96" t="e">
        <f>IF($A137="","",IF(VLOOKUP(csv!$AJ137,範囲CSV,21,FALSE)="","",VLOOKUP(csv!$AJ137,範囲CSV,21,FALSE)))</f>
        <v>#N/A</v>
      </c>
      <c r="X137" s="96" t="e">
        <f>IF($A137="","",IF(VLOOKUP(csv!$AJ137,範囲CSV,22,FALSE)="","",VLOOKUP(csv!$AJ137,範囲CSV,22,FALSE)))</f>
        <v>#N/A</v>
      </c>
      <c r="Y137" s="96" t="e">
        <f>IF($A137="","",IF(VLOOKUP(csv!$AJ137,範囲CSV,23,FALSE)="","",VLOOKUP(csv!$AJ137,範囲CSV,23,FALSE)))</f>
        <v>#N/A</v>
      </c>
      <c r="Z137" s="96" t="e">
        <f>IF($A137="","",IF(VLOOKUP(csv!$AJ137,範囲CSV,24,FALSE)="","",VLOOKUP(csv!$AJ137,範囲CSV,24,FALSE)))</f>
        <v>#N/A</v>
      </c>
      <c r="AA137" s="96" t="e">
        <f>IF($A137="","",IF(VLOOKUP(csv!$AJ137,範囲CSV,25,FALSE)="","",VLOOKUP(csv!$AJ137,範囲CSV,25,FALSE)))</f>
        <v>#N/A</v>
      </c>
      <c r="AB137" s="96" t="e">
        <f>IF($A137="","",IF(VLOOKUP(csv!$AJ137,範囲CSV,26,FALSE)="","",VLOOKUP(csv!$AJ137,範囲CSV,26,FALSE)))</f>
        <v>#N/A</v>
      </c>
      <c r="AC137" s="96" t="e">
        <f>IF($A137="","",IF(VLOOKUP(csv!$AJ137,範囲CSV,27,FALSE)="","",VLOOKUP(csv!$AJ137,範囲CSV,27,FALSE)))</f>
        <v>#N/A</v>
      </c>
      <c r="AD137" s="96" t="e">
        <f>IF($A137="","",IF(VLOOKUP(csv!$AJ137,範囲CSV,28,FALSE)="","",VLOOKUP(csv!$AJ137,範囲CSV,28,FALSE)))</f>
        <v>#N/A</v>
      </c>
      <c r="AE137" s="96" t="e">
        <f>IF($A137="","",IF(VLOOKUP(csv!$AJ137,範囲CSV,29,FALSE)="","",VLOOKUP(csv!$AJ137,範囲CSV,29,FALSE)))</f>
        <v>#N/A</v>
      </c>
      <c r="AF137" s="96" t="e">
        <f>IF($A137="","",IF(VLOOKUP(csv!$AJ137,範囲CSV,30,FALSE)="","",VLOOKUP(csv!$AJ137,範囲CSV,30,FALSE)))</f>
        <v>#N/A</v>
      </c>
      <c r="AG137" s="96" t="e">
        <f>IF($A137="","",IF(VLOOKUP(csv!$AJ137,範囲CSV,31,FALSE)="","",VLOOKUP(csv!$AJ137,範囲CSV,31,FALSE)))</f>
        <v>#N/A</v>
      </c>
      <c r="AH137" s="96" t="e">
        <f>IF($A137="","",IF(VLOOKUP(csv!$AJ137,範囲CSV,32,FALSE)="","",VLOOKUP(csv!$AJ137,範囲CSV,32,FALSE)))</f>
        <v>#N/A</v>
      </c>
      <c r="AI137" s="96" t="e">
        <f>IF($A137="","",IF(VLOOKUP(csv!$AJ137,範囲CSV,33,FALSE)="","",VLOOKUP(csv!$AJ137,範囲CSV,33,FALSE)))</f>
        <v>#N/A</v>
      </c>
      <c r="AJ137" s="96" t="e">
        <f>IF($A137="","",IF(VLOOKUP(csv!$AJ137,範囲CSV,34,FALSE)="","",VLOOKUP(csv!$AJ137,範囲CSV,34,FALSE)))</f>
        <v>#N/A</v>
      </c>
      <c r="AK137" s="96"/>
    </row>
    <row r="138" spans="1:37">
      <c r="A138" s="96">
        <f>IF(csv!AJ138&lt;=csv!A$401,csv!AO138,"")</f>
        <v>0</v>
      </c>
      <c r="B138" s="96" t="e">
        <f>IF($A138="","",IF(VLOOKUP(csv!A138,範囲CSV,2,FALSE)="","",VLOOKUP(csv!A138,範囲CSV,2,FALSE)))</f>
        <v>#N/A</v>
      </c>
      <c r="C138" s="96" t="e">
        <f>IF($A138="","",IF(VLOOKUP(csv!$AJ138,範囲CSV,3,FALSE)="","",VLOOKUP(csv!$AJ138,範囲CSV,3,FALSE)))</f>
        <v>#N/A</v>
      </c>
      <c r="D138" s="96" t="e">
        <f>IF($A138="","",IF(VLOOKUP(csv!$AJ138,範囲CSV,4,FALSE)="","",VLOOKUP(csv!$AJ138,範囲CSV,4,FALSE)))</f>
        <v>#N/A</v>
      </c>
      <c r="E138" s="96" t="e">
        <f>IF($A138="","",IF(VLOOKUP(csv!$AJ138,範囲CSV,5,FALSE)="","",IF(VLOOKUP(csv!$AJ138,範囲CSV,5,FALSE)&gt;10000,"",VLOOKUP(csv!$AJ138,範囲CSV,5,FALSE))))</f>
        <v>#N/A</v>
      </c>
      <c r="F138" s="96" t="e">
        <f>IF($A138="","",IF(VLOOKUP(csv!$AJ138,範囲CSV,6,FALSE)="","",VLOOKUP(csv!$AJ138,範囲CSV,6,FALSE)))</f>
        <v>#N/A</v>
      </c>
      <c r="G138" s="96" t="e">
        <f>IF(A138="","",IF(VLOOKUP(csv!$AJ138,範囲CSV,7,FALSE)="","",VLOOKUP(csv!$AJ138,範囲CSV,7,FALSE)))</f>
        <v>#N/A</v>
      </c>
      <c r="H138" s="96" t="e">
        <f>IF($A138="","",IF(VLOOKUP(csv!$AJ138,範囲CSV,8,FALSE)="","",VLOOKUP(csv!$AJ138,範囲CSV,8,FALSE)))</f>
        <v>#N/A</v>
      </c>
      <c r="I138" s="96"/>
      <c r="J138" s="96"/>
      <c r="K138" s="96" t="e">
        <f>IF(A138="","",IF(VLOOKUP(csv!$AJ138,範囲CSV,9,FALSE)="","",VLOOKUP(csv!$AJ138,範囲CSV,9,FALSE)))</f>
        <v>#N/A</v>
      </c>
      <c r="L138" s="96" t="e">
        <f>IF($A138="","",IF(VLOOKUP(csv!$AJ138,範囲CSV,10,FALSE)="","",VLOOKUP(csv!$AJ138,範囲CSV,10,FALSE)))</f>
        <v>#N/A</v>
      </c>
      <c r="M138" s="96" t="e">
        <f t="shared" si="4"/>
        <v>#N/A</v>
      </c>
      <c r="N138" s="96" t="e">
        <f t="shared" si="5"/>
        <v>#N/A</v>
      </c>
      <c r="O138" s="96" t="e">
        <f>IF($A138="","",IF(VLOOKUP(csv!$AJ138,範囲CSV,13,FALSE)="","",VLOOKUP(csv!$AJ138,範囲CSV,13,FALSE)))</f>
        <v>#N/A</v>
      </c>
      <c r="P138" s="96" t="e">
        <f>IF($A138="","",IF(VLOOKUP(csv!$AJ138,範囲CSV,14,FALSE)="","",VLOOKUP(csv!$AJ138,範囲CSV,14,FALSE)))</f>
        <v>#N/A</v>
      </c>
      <c r="Q138" s="96" t="e">
        <f>IF($A138="","",IF(VLOOKUP(csv!$AJ138,範囲CSV,15,FALSE)="","",VLOOKUP(csv!$AJ138,範囲CSV,15,FALSE)))</f>
        <v>#N/A</v>
      </c>
      <c r="R138" s="96" t="e">
        <f>IF($A138="","",IF(VLOOKUP(csv!$AJ138,範囲CSV,16,FALSE)="","",VLOOKUP(csv!$AJ138,範囲CSV,16,FALSE)))</f>
        <v>#N/A</v>
      </c>
      <c r="S138" s="96" t="e">
        <f>IF($A138="","",IF(VLOOKUP(csv!$AJ138,範囲CSV,17,FALSE)="","",VLOOKUP(csv!$AJ138,範囲CSV,17,FALSE)))</f>
        <v>#N/A</v>
      </c>
      <c r="T138" s="96" t="e">
        <f>IF($A138="","",IF(VLOOKUP(csv!$AJ138,範囲CSV,18,FALSE)="","",VLOOKUP(csv!$AJ138,範囲CSV,18,FALSE)))</f>
        <v>#N/A</v>
      </c>
      <c r="U138" s="96" t="e">
        <f>IF($A138="","",IF(VLOOKUP(csv!$AJ138,範囲CSV,19,FALSE)="","",VLOOKUP(csv!$AJ138,範囲CSV,19,FALSE)))</f>
        <v>#N/A</v>
      </c>
      <c r="V138" s="96" t="e">
        <f>IF($A138="","",IF(VLOOKUP(csv!$AJ138,範囲CSV,20,FALSE)="","",VLOOKUP(csv!$AJ138,範囲CSV,20,FALSE)))</f>
        <v>#N/A</v>
      </c>
      <c r="W138" s="96" t="e">
        <f>IF($A138="","",IF(VLOOKUP(csv!$AJ138,範囲CSV,21,FALSE)="","",VLOOKUP(csv!$AJ138,範囲CSV,21,FALSE)))</f>
        <v>#N/A</v>
      </c>
      <c r="X138" s="96" t="e">
        <f>IF($A138="","",IF(VLOOKUP(csv!$AJ138,範囲CSV,22,FALSE)="","",VLOOKUP(csv!$AJ138,範囲CSV,22,FALSE)))</f>
        <v>#N/A</v>
      </c>
      <c r="Y138" s="96" t="e">
        <f>IF($A138="","",IF(VLOOKUP(csv!$AJ138,範囲CSV,23,FALSE)="","",VLOOKUP(csv!$AJ138,範囲CSV,23,FALSE)))</f>
        <v>#N/A</v>
      </c>
      <c r="Z138" s="96" t="e">
        <f>IF($A138="","",IF(VLOOKUP(csv!$AJ138,範囲CSV,24,FALSE)="","",VLOOKUP(csv!$AJ138,範囲CSV,24,FALSE)))</f>
        <v>#N/A</v>
      </c>
      <c r="AA138" s="96" t="e">
        <f>IF($A138="","",IF(VLOOKUP(csv!$AJ138,範囲CSV,25,FALSE)="","",VLOOKUP(csv!$AJ138,範囲CSV,25,FALSE)))</f>
        <v>#N/A</v>
      </c>
      <c r="AB138" s="96" t="e">
        <f>IF($A138="","",IF(VLOOKUP(csv!$AJ138,範囲CSV,26,FALSE)="","",VLOOKUP(csv!$AJ138,範囲CSV,26,FALSE)))</f>
        <v>#N/A</v>
      </c>
      <c r="AC138" s="96" t="e">
        <f>IF($A138="","",IF(VLOOKUP(csv!$AJ138,範囲CSV,27,FALSE)="","",VLOOKUP(csv!$AJ138,範囲CSV,27,FALSE)))</f>
        <v>#N/A</v>
      </c>
      <c r="AD138" s="96" t="e">
        <f>IF($A138="","",IF(VLOOKUP(csv!$AJ138,範囲CSV,28,FALSE)="","",VLOOKUP(csv!$AJ138,範囲CSV,28,FALSE)))</f>
        <v>#N/A</v>
      </c>
      <c r="AE138" s="96" t="e">
        <f>IF($A138="","",IF(VLOOKUP(csv!$AJ138,範囲CSV,29,FALSE)="","",VLOOKUP(csv!$AJ138,範囲CSV,29,FALSE)))</f>
        <v>#N/A</v>
      </c>
      <c r="AF138" s="96" t="e">
        <f>IF($A138="","",IF(VLOOKUP(csv!$AJ138,範囲CSV,30,FALSE)="","",VLOOKUP(csv!$AJ138,範囲CSV,30,FALSE)))</f>
        <v>#N/A</v>
      </c>
      <c r="AG138" s="96" t="e">
        <f>IF($A138="","",IF(VLOOKUP(csv!$AJ138,範囲CSV,31,FALSE)="","",VLOOKUP(csv!$AJ138,範囲CSV,31,FALSE)))</f>
        <v>#N/A</v>
      </c>
      <c r="AH138" s="96" t="e">
        <f>IF($A138="","",IF(VLOOKUP(csv!$AJ138,範囲CSV,32,FALSE)="","",VLOOKUP(csv!$AJ138,範囲CSV,32,FALSE)))</f>
        <v>#N/A</v>
      </c>
      <c r="AI138" s="96" t="e">
        <f>IF($A138="","",IF(VLOOKUP(csv!$AJ138,範囲CSV,33,FALSE)="","",VLOOKUP(csv!$AJ138,範囲CSV,33,FALSE)))</f>
        <v>#N/A</v>
      </c>
      <c r="AJ138" s="96" t="e">
        <f>IF($A138="","",IF(VLOOKUP(csv!$AJ138,範囲CSV,34,FALSE)="","",VLOOKUP(csv!$AJ138,範囲CSV,34,FALSE)))</f>
        <v>#N/A</v>
      </c>
      <c r="AK138" s="96"/>
    </row>
    <row r="139" spans="1:37">
      <c r="A139" s="96">
        <f>IF(csv!AJ139&lt;=csv!A$401,csv!AO139,"")</f>
        <v>0</v>
      </c>
      <c r="B139" s="96" t="e">
        <f>IF($A139="","",IF(VLOOKUP(csv!A139,範囲CSV,2,FALSE)="","",VLOOKUP(csv!A139,範囲CSV,2,FALSE)))</f>
        <v>#N/A</v>
      </c>
      <c r="C139" s="96" t="e">
        <f>IF($A139="","",IF(VLOOKUP(csv!$AJ139,範囲CSV,3,FALSE)="","",VLOOKUP(csv!$AJ139,範囲CSV,3,FALSE)))</f>
        <v>#N/A</v>
      </c>
      <c r="D139" s="96" t="e">
        <f>IF($A139="","",IF(VLOOKUP(csv!$AJ139,範囲CSV,4,FALSE)="","",VLOOKUP(csv!$AJ139,範囲CSV,4,FALSE)))</f>
        <v>#N/A</v>
      </c>
      <c r="E139" s="96" t="e">
        <f>IF($A139="","",IF(VLOOKUP(csv!$AJ139,範囲CSV,5,FALSE)="","",IF(VLOOKUP(csv!$AJ139,範囲CSV,5,FALSE)&gt;10000,"",VLOOKUP(csv!$AJ139,範囲CSV,5,FALSE))))</f>
        <v>#N/A</v>
      </c>
      <c r="F139" s="96" t="e">
        <f>IF($A139="","",IF(VLOOKUP(csv!$AJ139,範囲CSV,6,FALSE)="","",VLOOKUP(csv!$AJ139,範囲CSV,6,FALSE)))</f>
        <v>#N/A</v>
      </c>
      <c r="G139" s="96" t="e">
        <f>IF(A139="","",IF(VLOOKUP(csv!$AJ139,範囲CSV,7,FALSE)="","",VLOOKUP(csv!$AJ139,範囲CSV,7,FALSE)))</f>
        <v>#N/A</v>
      </c>
      <c r="H139" s="96" t="e">
        <f>IF($A139="","",IF(VLOOKUP(csv!$AJ139,範囲CSV,8,FALSE)="","",VLOOKUP(csv!$AJ139,範囲CSV,8,FALSE)))</f>
        <v>#N/A</v>
      </c>
      <c r="I139" s="96"/>
      <c r="J139" s="96"/>
      <c r="K139" s="96" t="e">
        <f>IF(A139="","",IF(VLOOKUP(csv!$AJ139,範囲CSV,9,FALSE)="","",VLOOKUP(csv!$AJ139,範囲CSV,9,FALSE)))</f>
        <v>#N/A</v>
      </c>
      <c r="L139" s="96" t="e">
        <f>IF($A139="","",IF(VLOOKUP(csv!$AJ139,範囲CSV,10,FALSE)="","",VLOOKUP(csv!$AJ139,範囲CSV,10,FALSE)))</f>
        <v>#N/A</v>
      </c>
      <c r="M139" s="96" t="e">
        <f t="shared" si="4"/>
        <v>#N/A</v>
      </c>
      <c r="N139" s="96" t="e">
        <f t="shared" si="5"/>
        <v>#N/A</v>
      </c>
      <c r="O139" s="96" t="e">
        <f>IF($A139="","",IF(VLOOKUP(csv!$AJ139,範囲CSV,13,FALSE)="","",VLOOKUP(csv!$AJ139,範囲CSV,13,FALSE)))</f>
        <v>#N/A</v>
      </c>
      <c r="P139" s="96" t="e">
        <f>IF($A139="","",IF(VLOOKUP(csv!$AJ139,範囲CSV,14,FALSE)="","",VLOOKUP(csv!$AJ139,範囲CSV,14,FALSE)))</f>
        <v>#N/A</v>
      </c>
      <c r="Q139" s="96" t="e">
        <f>IF($A139="","",IF(VLOOKUP(csv!$AJ139,範囲CSV,15,FALSE)="","",VLOOKUP(csv!$AJ139,範囲CSV,15,FALSE)))</f>
        <v>#N/A</v>
      </c>
      <c r="R139" s="96" t="e">
        <f>IF($A139="","",IF(VLOOKUP(csv!$AJ139,範囲CSV,16,FALSE)="","",VLOOKUP(csv!$AJ139,範囲CSV,16,FALSE)))</f>
        <v>#N/A</v>
      </c>
      <c r="S139" s="96" t="e">
        <f>IF($A139="","",IF(VLOOKUP(csv!$AJ139,範囲CSV,17,FALSE)="","",VLOOKUP(csv!$AJ139,範囲CSV,17,FALSE)))</f>
        <v>#N/A</v>
      </c>
      <c r="T139" s="96" t="e">
        <f>IF($A139="","",IF(VLOOKUP(csv!$AJ139,範囲CSV,18,FALSE)="","",VLOOKUP(csv!$AJ139,範囲CSV,18,FALSE)))</f>
        <v>#N/A</v>
      </c>
      <c r="U139" s="96" t="e">
        <f>IF($A139="","",IF(VLOOKUP(csv!$AJ139,範囲CSV,19,FALSE)="","",VLOOKUP(csv!$AJ139,範囲CSV,19,FALSE)))</f>
        <v>#N/A</v>
      </c>
      <c r="V139" s="96" t="e">
        <f>IF($A139="","",IF(VLOOKUP(csv!$AJ139,範囲CSV,20,FALSE)="","",VLOOKUP(csv!$AJ139,範囲CSV,20,FALSE)))</f>
        <v>#N/A</v>
      </c>
      <c r="W139" s="96" t="e">
        <f>IF($A139="","",IF(VLOOKUP(csv!$AJ139,範囲CSV,21,FALSE)="","",VLOOKUP(csv!$AJ139,範囲CSV,21,FALSE)))</f>
        <v>#N/A</v>
      </c>
      <c r="X139" s="96" t="e">
        <f>IF($A139="","",IF(VLOOKUP(csv!$AJ139,範囲CSV,22,FALSE)="","",VLOOKUP(csv!$AJ139,範囲CSV,22,FALSE)))</f>
        <v>#N/A</v>
      </c>
      <c r="Y139" s="96" t="e">
        <f>IF($A139="","",IF(VLOOKUP(csv!$AJ139,範囲CSV,23,FALSE)="","",VLOOKUP(csv!$AJ139,範囲CSV,23,FALSE)))</f>
        <v>#N/A</v>
      </c>
      <c r="Z139" s="96" t="e">
        <f>IF($A139="","",IF(VLOOKUP(csv!$AJ139,範囲CSV,24,FALSE)="","",VLOOKUP(csv!$AJ139,範囲CSV,24,FALSE)))</f>
        <v>#N/A</v>
      </c>
      <c r="AA139" s="96" t="e">
        <f>IF($A139="","",IF(VLOOKUP(csv!$AJ139,範囲CSV,25,FALSE)="","",VLOOKUP(csv!$AJ139,範囲CSV,25,FALSE)))</f>
        <v>#N/A</v>
      </c>
      <c r="AB139" s="96" t="e">
        <f>IF($A139="","",IF(VLOOKUP(csv!$AJ139,範囲CSV,26,FALSE)="","",VLOOKUP(csv!$AJ139,範囲CSV,26,FALSE)))</f>
        <v>#N/A</v>
      </c>
      <c r="AC139" s="96" t="e">
        <f>IF($A139="","",IF(VLOOKUP(csv!$AJ139,範囲CSV,27,FALSE)="","",VLOOKUP(csv!$AJ139,範囲CSV,27,FALSE)))</f>
        <v>#N/A</v>
      </c>
      <c r="AD139" s="96" t="e">
        <f>IF($A139="","",IF(VLOOKUP(csv!$AJ139,範囲CSV,28,FALSE)="","",VLOOKUP(csv!$AJ139,範囲CSV,28,FALSE)))</f>
        <v>#N/A</v>
      </c>
      <c r="AE139" s="96" t="e">
        <f>IF($A139="","",IF(VLOOKUP(csv!$AJ139,範囲CSV,29,FALSE)="","",VLOOKUP(csv!$AJ139,範囲CSV,29,FALSE)))</f>
        <v>#N/A</v>
      </c>
      <c r="AF139" s="96" t="e">
        <f>IF($A139="","",IF(VLOOKUP(csv!$AJ139,範囲CSV,30,FALSE)="","",VLOOKUP(csv!$AJ139,範囲CSV,30,FALSE)))</f>
        <v>#N/A</v>
      </c>
      <c r="AG139" s="96" t="e">
        <f>IF($A139="","",IF(VLOOKUP(csv!$AJ139,範囲CSV,31,FALSE)="","",VLOOKUP(csv!$AJ139,範囲CSV,31,FALSE)))</f>
        <v>#N/A</v>
      </c>
      <c r="AH139" s="96" t="e">
        <f>IF($A139="","",IF(VLOOKUP(csv!$AJ139,範囲CSV,32,FALSE)="","",VLOOKUP(csv!$AJ139,範囲CSV,32,FALSE)))</f>
        <v>#N/A</v>
      </c>
      <c r="AI139" s="96" t="e">
        <f>IF($A139="","",IF(VLOOKUP(csv!$AJ139,範囲CSV,33,FALSE)="","",VLOOKUP(csv!$AJ139,範囲CSV,33,FALSE)))</f>
        <v>#N/A</v>
      </c>
      <c r="AJ139" s="96" t="e">
        <f>IF($A139="","",IF(VLOOKUP(csv!$AJ139,範囲CSV,34,FALSE)="","",VLOOKUP(csv!$AJ139,範囲CSV,34,FALSE)))</f>
        <v>#N/A</v>
      </c>
      <c r="AK139" s="96"/>
    </row>
    <row r="140" spans="1:37">
      <c r="A140" s="96">
        <f>IF(csv!AJ140&lt;=csv!A$401,csv!AO140,"")</f>
        <v>0</v>
      </c>
      <c r="B140" s="96" t="e">
        <f>IF($A140="","",IF(VLOOKUP(csv!A140,範囲CSV,2,FALSE)="","",VLOOKUP(csv!A140,範囲CSV,2,FALSE)))</f>
        <v>#N/A</v>
      </c>
      <c r="C140" s="96" t="e">
        <f>IF($A140="","",IF(VLOOKUP(csv!$AJ140,範囲CSV,3,FALSE)="","",VLOOKUP(csv!$AJ140,範囲CSV,3,FALSE)))</f>
        <v>#N/A</v>
      </c>
      <c r="D140" s="96" t="e">
        <f>IF($A140="","",IF(VLOOKUP(csv!$AJ140,範囲CSV,4,FALSE)="","",VLOOKUP(csv!$AJ140,範囲CSV,4,FALSE)))</f>
        <v>#N/A</v>
      </c>
      <c r="E140" s="96" t="e">
        <f>IF($A140="","",IF(VLOOKUP(csv!$AJ140,範囲CSV,5,FALSE)="","",IF(VLOOKUP(csv!$AJ140,範囲CSV,5,FALSE)&gt;10000,"",VLOOKUP(csv!$AJ140,範囲CSV,5,FALSE))))</f>
        <v>#N/A</v>
      </c>
      <c r="F140" s="96" t="e">
        <f>IF($A140="","",IF(VLOOKUP(csv!$AJ140,範囲CSV,6,FALSE)="","",VLOOKUP(csv!$AJ140,範囲CSV,6,FALSE)))</f>
        <v>#N/A</v>
      </c>
      <c r="G140" s="96" t="e">
        <f>IF(A140="","",IF(VLOOKUP(csv!$AJ140,範囲CSV,7,FALSE)="","",VLOOKUP(csv!$AJ140,範囲CSV,7,FALSE)))</f>
        <v>#N/A</v>
      </c>
      <c r="H140" s="96" t="e">
        <f>IF($A140="","",IF(VLOOKUP(csv!$AJ140,範囲CSV,8,FALSE)="","",VLOOKUP(csv!$AJ140,範囲CSV,8,FALSE)))</f>
        <v>#N/A</v>
      </c>
      <c r="I140" s="96"/>
      <c r="J140" s="96"/>
      <c r="K140" s="96" t="e">
        <f>IF(A140="","",IF(VLOOKUP(csv!$AJ140,範囲CSV,9,FALSE)="","",VLOOKUP(csv!$AJ140,範囲CSV,9,FALSE)))</f>
        <v>#N/A</v>
      </c>
      <c r="L140" s="96" t="e">
        <f>IF($A140="","",IF(VLOOKUP(csv!$AJ140,範囲CSV,10,FALSE)="","",VLOOKUP(csv!$AJ140,範囲CSV,10,FALSE)))</f>
        <v>#N/A</v>
      </c>
      <c r="M140" s="96" t="e">
        <f t="shared" si="4"/>
        <v>#N/A</v>
      </c>
      <c r="N140" s="96" t="e">
        <f t="shared" si="5"/>
        <v>#N/A</v>
      </c>
      <c r="O140" s="96" t="e">
        <f>IF($A140="","",IF(VLOOKUP(csv!$AJ140,範囲CSV,13,FALSE)="","",VLOOKUP(csv!$AJ140,範囲CSV,13,FALSE)))</f>
        <v>#N/A</v>
      </c>
      <c r="P140" s="96" t="e">
        <f>IF($A140="","",IF(VLOOKUP(csv!$AJ140,範囲CSV,14,FALSE)="","",VLOOKUP(csv!$AJ140,範囲CSV,14,FALSE)))</f>
        <v>#N/A</v>
      </c>
      <c r="Q140" s="96" t="e">
        <f>IF($A140="","",IF(VLOOKUP(csv!$AJ140,範囲CSV,15,FALSE)="","",VLOOKUP(csv!$AJ140,範囲CSV,15,FALSE)))</f>
        <v>#N/A</v>
      </c>
      <c r="R140" s="96" t="e">
        <f>IF($A140="","",IF(VLOOKUP(csv!$AJ140,範囲CSV,16,FALSE)="","",VLOOKUP(csv!$AJ140,範囲CSV,16,FALSE)))</f>
        <v>#N/A</v>
      </c>
      <c r="S140" s="96" t="e">
        <f>IF($A140="","",IF(VLOOKUP(csv!$AJ140,範囲CSV,17,FALSE)="","",VLOOKUP(csv!$AJ140,範囲CSV,17,FALSE)))</f>
        <v>#N/A</v>
      </c>
      <c r="T140" s="96" t="e">
        <f>IF($A140="","",IF(VLOOKUP(csv!$AJ140,範囲CSV,18,FALSE)="","",VLOOKUP(csv!$AJ140,範囲CSV,18,FALSE)))</f>
        <v>#N/A</v>
      </c>
      <c r="U140" s="96" t="e">
        <f>IF($A140="","",IF(VLOOKUP(csv!$AJ140,範囲CSV,19,FALSE)="","",VLOOKUP(csv!$AJ140,範囲CSV,19,FALSE)))</f>
        <v>#N/A</v>
      </c>
      <c r="V140" s="96" t="e">
        <f>IF($A140="","",IF(VLOOKUP(csv!$AJ140,範囲CSV,20,FALSE)="","",VLOOKUP(csv!$AJ140,範囲CSV,20,FALSE)))</f>
        <v>#N/A</v>
      </c>
      <c r="W140" s="96" t="e">
        <f>IF($A140="","",IF(VLOOKUP(csv!$AJ140,範囲CSV,21,FALSE)="","",VLOOKUP(csv!$AJ140,範囲CSV,21,FALSE)))</f>
        <v>#N/A</v>
      </c>
      <c r="X140" s="96" t="e">
        <f>IF($A140="","",IF(VLOOKUP(csv!$AJ140,範囲CSV,22,FALSE)="","",VLOOKUP(csv!$AJ140,範囲CSV,22,FALSE)))</f>
        <v>#N/A</v>
      </c>
      <c r="Y140" s="96" t="e">
        <f>IF($A140="","",IF(VLOOKUP(csv!$AJ140,範囲CSV,23,FALSE)="","",VLOOKUP(csv!$AJ140,範囲CSV,23,FALSE)))</f>
        <v>#N/A</v>
      </c>
      <c r="Z140" s="96" t="e">
        <f>IF($A140="","",IF(VLOOKUP(csv!$AJ140,範囲CSV,24,FALSE)="","",VLOOKUP(csv!$AJ140,範囲CSV,24,FALSE)))</f>
        <v>#N/A</v>
      </c>
      <c r="AA140" s="96" t="e">
        <f>IF($A140="","",IF(VLOOKUP(csv!$AJ140,範囲CSV,25,FALSE)="","",VLOOKUP(csv!$AJ140,範囲CSV,25,FALSE)))</f>
        <v>#N/A</v>
      </c>
      <c r="AB140" s="96" t="e">
        <f>IF($A140="","",IF(VLOOKUP(csv!$AJ140,範囲CSV,26,FALSE)="","",VLOOKUP(csv!$AJ140,範囲CSV,26,FALSE)))</f>
        <v>#N/A</v>
      </c>
      <c r="AC140" s="96" t="e">
        <f>IF($A140="","",IF(VLOOKUP(csv!$AJ140,範囲CSV,27,FALSE)="","",VLOOKUP(csv!$AJ140,範囲CSV,27,FALSE)))</f>
        <v>#N/A</v>
      </c>
      <c r="AD140" s="96" t="e">
        <f>IF($A140="","",IF(VLOOKUP(csv!$AJ140,範囲CSV,28,FALSE)="","",VLOOKUP(csv!$AJ140,範囲CSV,28,FALSE)))</f>
        <v>#N/A</v>
      </c>
      <c r="AE140" s="96" t="e">
        <f>IF($A140="","",IF(VLOOKUP(csv!$AJ140,範囲CSV,29,FALSE)="","",VLOOKUP(csv!$AJ140,範囲CSV,29,FALSE)))</f>
        <v>#N/A</v>
      </c>
      <c r="AF140" s="96" t="e">
        <f>IF($A140="","",IF(VLOOKUP(csv!$AJ140,範囲CSV,30,FALSE)="","",VLOOKUP(csv!$AJ140,範囲CSV,30,FALSE)))</f>
        <v>#N/A</v>
      </c>
      <c r="AG140" s="96" t="e">
        <f>IF($A140="","",IF(VLOOKUP(csv!$AJ140,範囲CSV,31,FALSE)="","",VLOOKUP(csv!$AJ140,範囲CSV,31,FALSE)))</f>
        <v>#N/A</v>
      </c>
      <c r="AH140" s="96" t="e">
        <f>IF($A140="","",IF(VLOOKUP(csv!$AJ140,範囲CSV,32,FALSE)="","",VLOOKUP(csv!$AJ140,範囲CSV,32,FALSE)))</f>
        <v>#N/A</v>
      </c>
      <c r="AI140" s="96" t="e">
        <f>IF($A140="","",IF(VLOOKUP(csv!$AJ140,範囲CSV,33,FALSE)="","",VLOOKUP(csv!$AJ140,範囲CSV,33,FALSE)))</f>
        <v>#N/A</v>
      </c>
      <c r="AJ140" s="96" t="e">
        <f>IF($A140="","",IF(VLOOKUP(csv!$AJ140,範囲CSV,34,FALSE)="","",VLOOKUP(csv!$AJ140,範囲CSV,34,FALSE)))</f>
        <v>#N/A</v>
      </c>
      <c r="AK140" s="96"/>
    </row>
    <row r="141" spans="1:37">
      <c r="A141" s="96">
        <f>IF(csv!AJ141&lt;=csv!A$401,csv!AO141,"")</f>
        <v>0</v>
      </c>
      <c r="B141" s="96" t="e">
        <f>IF($A141="","",IF(VLOOKUP(csv!A141,範囲CSV,2,FALSE)="","",VLOOKUP(csv!A141,範囲CSV,2,FALSE)))</f>
        <v>#N/A</v>
      </c>
      <c r="C141" s="96" t="e">
        <f>IF($A141="","",IF(VLOOKUP(csv!$AJ141,範囲CSV,3,FALSE)="","",VLOOKUP(csv!$AJ141,範囲CSV,3,FALSE)))</f>
        <v>#N/A</v>
      </c>
      <c r="D141" s="96" t="e">
        <f>IF($A141="","",IF(VLOOKUP(csv!$AJ141,範囲CSV,4,FALSE)="","",VLOOKUP(csv!$AJ141,範囲CSV,4,FALSE)))</f>
        <v>#N/A</v>
      </c>
      <c r="E141" s="96" t="e">
        <f>IF($A141="","",IF(VLOOKUP(csv!$AJ141,範囲CSV,5,FALSE)="","",IF(VLOOKUP(csv!$AJ141,範囲CSV,5,FALSE)&gt;10000,"",VLOOKUP(csv!$AJ141,範囲CSV,5,FALSE))))</f>
        <v>#N/A</v>
      </c>
      <c r="F141" s="96" t="e">
        <f>IF($A141="","",IF(VLOOKUP(csv!$AJ141,範囲CSV,6,FALSE)="","",VLOOKUP(csv!$AJ141,範囲CSV,6,FALSE)))</f>
        <v>#N/A</v>
      </c>
      <c r="G141" s="96" t="e">
        <f>IF(A141="","",IF(VLOOKUP(csv!$AJ141,範囲CSV,7,FALSE)="","",VLOOKUP(csv!$AJ141,範囲CSV,7,FALSE)))</f>
        <v>#N/A</v>
      </c>
      <c r="H141" s="96" t="e">
        <f>IF($A141="","",IF(VLOOKUP(csv!$AJ141,範囲CSV,8,FALSE)="","",VLOOKUP(csv!$AJ141,範囲CSV,8,FALSE)))</f>
        <v>#N/A</v>
      </c>
      <c r="I141" s="96"/>
      <c r="J141" s="96"/>
      <c r="K141" s="96" t="e">
        <f>IF(A141="","",IF(VLOOKUP(csv!$AJ141,範囲CSV,9,FALSE)="","",VLOOKUP(csv!$AJ141,範囲CSV,9,FALSE)))</f>
        <v>#N/A</v>
      </c>
      <c r="L141" s="96" t="e">
        <f>IF($A141="","",IF(VLOOKUP(csv!$AJ141,範囲CSV,10,FALSE)="","",VLOOKUP(csv!$AJ141,範囲CSV,10,FALSE)))</f>
        <v>#N/A</v>
      </c>
      <c r="M141" s="96" t="e">
        <f t="shared" si="4"/>
        <v>#N/A</v>
      </c>
      <c r="N141" s="96" t="e">
        <f t="shared" si="5"/>
        <v>#N/A</v>
      </c>
      <c r="O141" s="96" t="e">
        <f>IF($A141="","",IF(VLOOKUP(csv!$AJ141,範囲CSV,13,FALSE)="","",VLOOKUP(csv!$AJ141,範囲CSV,13,FALSE)))</f>
        <v>#N/A</v>
      </c>
      <c r="P141" s="96" t="e">
        <f>IF($A141="","",IF(VLOOKUP(csv!$AJ141,範囲CSV,14,FALSE)="","",VLOOKUP(csv!$AJ141,範囲CSV,14,FALSE)))</f>
        <v>#N/A</v>
      </c>
      <c r="Q141" s="96" t="e">
        <f>IF($A141="","",IF(VLOOKUP(csv!$AJ141,範囲CSV,15,FALSE)="","",VLOOKUP(csv!$AJ141,範囲CSV,15,FALSE)))</f>
        <v>#N/A</v>
      </c>
      <c r="R141" s="96" t="e">
        <f>IF($A141="","",IF(VLOOKUP(csv!$AJ141,範囲CSV,16,FALSE)="","",VLOOKUP(csv!$AJ141,範囲CSV,16,FALSE)))</f>
        <v>#N/A</v>
      </c>
      <c r="S141" s="96" t="e">
        <f>IF($A141="","",IF(VLOOKUP(csv!$AJ141,範囲CSV,17,FALSE)="","",VLOOKUP(csv!$AJ141,範囲CSV,17,FALSE)))</f>
        <v>#N/A</v>
      </c>
      <c r="T141" s="96" t="e">
        <f>IF($A141="","",IF(VLOOKUP(csv!$AJ141,範囲CSV,18,FALSE)="","",VLOOKUP(csv!$AJ141,範囲CSV,18,FALSE)))</f>
        <v>#N/A</v>
      </c>
      <c r="U141" s="96" t="e">
        <f>IF($A141="","",IF(VLOOKUP(csv!$AJ141,範囲CSV,19,FALSE)="","",VLOOKUP(csv!$AJ141,範囲CSV,19,FALSE)))</f>
        <v>#N/A</v>
      </c>
      <c r="V141" s="96" t="e">
        <f>IF($A141="","",IF(VLOOKUP(csv!$AJ141,範囲CSV,20,FALSE)="","",VLOOKUP(csv!$AJ141,範囲CSV,20,FALSE)))</f>
        <v>#N/A</v>
      </c>
      <c r="W141" s="96" t="e">
        <f>IF($A141="","",IF(VLOOKUP(csv!$AJ141,範囲CSV,21,FALSE)="","",VLOOKUP(csv!$AJ141,範囲CSV,21,FALSE)))</f>
        <v>#N/A</v>
      </c>
      <c r="X141" s="96" t="e">
        <f>IF($A141="","",IF(VLOOKUP(csv!$AJ141,範囲CSV,22,FALSE)="","",VLOOKUP(csv!$AJ141,範囲CSV,22,FALSE)))</f>
        <v>#N/A</v>
      </c>
      <c r="Y141" s="96" t="e">
        <f>IF($A141="","",IF(VLOOKUP(csv!$AJ141,範囲CSV,23,FALSE)="","",VLOOKUP(csv!$AJ141,範囲CSV,23,FALSE)))</f>
        <v>#N/A</v>
      </c>
      <c r="Z141" s="96" t="e">
        <f>IF($A141="","",IF(VLOOKUP(csv!$AJ141,範囲CSV,24,FALSE)="","",VLOOKUP(csv!$AJ141,範囲CSV,24,FALSE)))</f>
        <v>#N/A</v>
      </c>
      <c r="AA141" s="96" t="e">
        <f>IF($A141="","",IF(VLOOKUP(csv!$AJ141,範囲CSV,25,FALSE)="","",VLOOKUP(csv!$AJ141,範囲CSV,25,FALSE)))</f>
        <v>#N/A</v>
      </c>
      <c r="AB141" s="96" t="e">
        <f>IF($A141="","",IF(VLOOKUP(csv!$AJ141,範囲CSV,26,FALSE)="","",VLOOKUP(csv!$AJ141,範囲CSV,26,FALSE)))</f>
        <v>#N/A</v>
      </c>
      <c r="AC141" s="96" t="e">
        <f>IF($A141="","",IF(VLOOKUP(csv!$AJ141,範囲CSV,27,FALSE)="","",VLOOKUP(csv!$AJ141,範囲CSV,27,FALSE)))</f>
        <v>#N/A</v>
      </c>
      <c r="AD141" s="96" t="e">
        <f>IF($A141="","",IF(VLOOKUP(csv!$AJ141,範囲CSV,28,FALSE)="","",VLOOKUP(csv!$AJ141,範囲CSV,28,FALSE)))</f>
        <v>#N/A</v>
      </c>
      <c r="AE141" s="96" t="e">
        <f>IF($A141="","",IF(VLOOKUP(csv!$AJ141,範囲CSV,29,FALSE)="","",VLOOKUP(csv!$AJ141,範囲CSV,29,FALSE)))</f>
        <v>#N/A</v>
      </c>
      <c r="AF141" s="96" t="e">
        <f>IF($A141="","",IF(VLOOKUP(csv!$AJ141,範囲CSV,30,FALSE)="","",VLOOKUP(csv!$AJ141,範囲CSV,30,FALSE)))</f>
        <v>#N/A</v>
      </c>
      <c r="AG141" s="96" t="e">
        <f>IF($A141="","",IF(VLOOKUP(csv!$AJ141,範囲CSV,31,FALSE)="","",VLOOKUP(csv!$AJ141,範囲CSV,31,FALSE)))</f>
        <v>#N/A</v>
      </c>
      <c r="AH141" s="96" t="e">
        <f>IF($A141="","",IF(VLOOKUP(csv!$AJ141,範囲CSV,32,FALSE)="","",VLOOKUP(csv!$AJ141,範囲CSV,32,FALSE)))</f>
        <v>#N/A</v>
      </c>
      <c r="AI141" s="96" t="e">
        <f>IF($A141="","",IF(VLOOKUP(csv!$AJ141,範囲CSV,33,FALSE)="","",VLOOKUP(csv!$AJ141,範囲CSV,33,FALSE)))</f>
        <v>#N/A</v>
      </c>
      <c r="AJ141" s="96" t="e">
        <f>IF($A141="","",IF(VLOOKUP(csv!$AJ141,範囲CSV,34,FALSE)="","",VLOOKUP(csv!$AJ141,範囲CSV,34,FALSE)))</f>
        <v>#N/A</v>
      </c>
      <c r="AK141" s="96"/>
    </row>
    <row r="142" spans="1:37">
      <c r="A142" s="96">
        <f>IF(csv!AJ142&lt;=csv!A$401,csv!AO142,"")</f>
        <v>0</v>
      </c>
      <c r="B142" s="96" t="e">
        <f>IF($A142="","",IF(VLOOKUP(csv!A142,範囲CSV,2,FALSE)="","",VLOOKUP(csv!A142,範囲CSV,2,FALSE)))</f>
        <v>#N/A</v>
      </c>
      <c r="C142" s="96" t="e">
        <f>IF($A142="","",IF(VLOOKUP(csv!$AJ142,範囲CSV,3,FALSE)="","",VLOOKUP(csv!$AJ142,範囲CSV,3,FALSE)))</f>
        <v>#N/A</v>
      </c>
      <c r="D142" s="96" t="e">
        <f>IF($A142="","",IF(VLOOKUP(csv!$AJ142,範囲CSV,4,FALSE)="","",VLOOKUP(csv!$AJ142,範囲CSV,4,FALSE)))</f>
        <v>#N/A</v>
      </c>
      <c r="E142" s="96" t="e">
        <f>IF($A142="","",IF(VLOOKUP(csv!$AJ142,範囲CSV,5,FALSE)="","",IF(VLOOKUP(csv!$AJ142,範囲CSV,5,FALSE)&gt;10000,"",VLOOKUP(csv!$AJ142,範囲CSV,5,FALSE))))</f>
        <v>#N/A</v>
      </c>
      <c r="F142" s="96" t="e">
        <f>IF($A142="","",IF(VLOOKUP(csv!$AJ142,範囲CSV,6,FALSE)="","",VLOOKUP(csv!$AJ142,範囲CSV,6,FALSE)))</f>
        <v>#N/A</v>
      </c>
      <c r="G142" s="96" t="e">
        <f>IF(A142="","",IF(VLOOKUP(csv!$AJ142,範囲CSV,7,FALSE)="","",VLOOKUP(csv!$AJ142,範囲CSV,7,FALSE)))</f>
        <v>#N/A</v>
      </c>
      <c r="H142" s="96" t="e">
        <f>IF($A142="","",IF(VLOOKUP(csv!$AJ142,範囲CSV,8,FALSE)="","",VLOOKUP(csv!$AJ142,範囲CSV,8,FALSE)))</f>
        <v>#N/A</v>
      </c>
      <c r="I142" s="96"/>
      <c r="J142" s="96"/>
      <c r="K142" s="96" t="e">
        <f>IF(A142="","",IF(VLOOKUP(csv!$AJ142,範囲CSV,9,FALSE)="","",VLOOKUP(csv!$AJ142,範囲CSV,9,FALSE)))</f>
        <v>#N/A</v>
      </c>
      <c r="L142" s="96" t="e">
        <f>IF($A142="","",IF(VLOOKUP(csv!$AJ142,範囲CSV,10,FALSE)="","",VLOOKUP(csv!$AJ142,範囲CSV,10,FALSE)))</f>
        <v>#N/A</v>
      </c>
      <c r="M142" s="96" t="e">
        <f t="shared" si="4"/>
        <v>#N/A</v>
      </c>
      <c r="N142" s="96" t="e">
        <f t="shared" si="5"/>
        <v>#N/A</v>
      </c>
      <c r="O142" s="96" t="e">
        <f>IF($A142="","",IF(VLOOKUP(csv!$AJ142,範囲CSV,13,FALSE)="","",VLOOKUP(csv!$AJ142,範囲CSV,13,FALSE)))</f>
        <v>#N/A</v>
      </c>
      <c r="P142" s="96" t="e">
        <f>IF($A142="","",IF(VLOOKUP(csv!$AJ142,範囲CSV,14,FALSE)="","",VLOOKUP(csv!$AJ142,範囲CSV,14,FALSE)))</f>
        <v>#N/A</v>
      </c>
      <c r="Q142" s="96" t="e">
        <f>IF($A142="","",IF(VLOOKUP(csv!$AJ142,範囲CSV,15,FALSE)="","",VLOOKUP(csv!$AJ142,範囲CSV,15,FALSE)))</f>
        <v>#N/A</v>
      </c>
      <c r="R142" s="96" t="e">
        <f>IF($A142="","",IF(VLOOKUP(csv!$AJ142,範囲CSV,16,FALSE)="","",VLOOKUP(csv!$AJ142,範囲CSV,16,FALSE)))</f>
        <v>#N/A</v>
      </c>
      <c r="S142" s="96" t="e">
        <f>IF($A142="","",IF(VLOOKUP(csv!$AJ142,範囲CSV,17,FALSE)="","",VLOOKUP(csv!$AJ142,範囲CSV,17,FALSE)))</f>
        <v>#N/A</v>
      </c>
      <c r="T142" s="96" t="e">
        <f>IF($A142="","",IF(VLOOKUP(csv!$AJ142,範囲CSV,18,FALSE)="","",VLOOKUP(csv!$AJ142,範囲CSV,18,FALSE)))</f>
        <v>#N/A</v>
      </c>
      <c r="U142" s="96" t="e">
        <f>IF($A142="","",IF(VLOOKUP(csv!$AJ142,範囲CSV,19,FALSE)="","",VLOOKUP(csv!$AJ142,範囲CSV,19,FALSE)))</f>
        <v>#N/A</v>
      </c>
      <c r="V142" s="96" t="e">
        <f>IF($A142="","",IF(VLOOKUP(csv!$AJ142,範囲CSV,20,FALSE)="","",VLOOKUP(csv!$AJ142,範囲CSV,20,FALSE)))</f>
        <v>#N/A</v>
      </c>
      <c r="W142" s="96" t="e">
        <f>IF($A142="","",IF(VLOOKUP(csv!$AJ142,範囲CSV,21,FALSE)="","",VLOOKUP(csv!$AJ142,範囲CSV,21,FALSE)))</f>
        <v>#N/A</v>
      </c>
      <c r="X142" s="96" t="e">
        <f>IF($A142="","",IF(VLOOKUP(csv!$AJ142,範囲CSV,22,FALSE)="","",VLOOKUP(csv!$AJ142,範囲CSV,22,FALSE)))</f>
        <v>#N/A</v>
      </c>
      <c r="Y142" s="96" t="e">
        <f>IF($A142="","",IF(VLOOKUP(csv!$AJ142,範囲CSV,23,FALSE)="","",VLOOKUP(csv!$AJ142,範囲CSV,23,FALSE)))</f>
        <v>#N/A</v>
      </c>
      <c r="Z142" s="96" t="e">
        <f>IF($A142="","",IF(VLOOKUP(csv!$AJ142,範囲CSV,24,FALSE)="","",VLOOKUP(csv!$AJ142,範囲CSV,24,FALSE)))</f>
        <v>#N/A</v>
      </c>
      <c r="AA142" s="96" t="e">
        <f>IF($A142="","",IF(VLOOKUP(csv!$AJ142,範囲CSV,25,FALSE)="","",VLOOKUP(csv!$AJ142,範囲CSV,25,FALSE)))</f>
        <v>#N/A</v>
      </c>
      <c r="AB142" s="96" t="e">
        <f>IF($A142="","",IF(VLOOKUP(csv!$AJ142,範囲CSV,26,FALSE)="","",VLOOKUP(csv!$AJ142,範囲CSV,26,FALSE)))</f>
        <v>#N/A</v>
      </c>
      <c r="AC142" s="96" t="e">
        <f>IF($A142="","",IF(VLOOKUP(csv!$AJ142,範囲CSV,27,FALSE)="","",VLOOKUP(csv!$AJ142,範囲CSV,27,FALSE)))</f>
        <v>#N/A</v>
      </c>
      <c r="AD142" s="96" t="e">
        <f>IF($A142="","",IF(VLOOKUP(csv!$AJ142,範囲CSV,28,FALSE)="","",VLOOKUP(csv!$AJ142,範囲CSV,28,FALSE)))</f>
        <v>#N/A</v>
      </c>
      <c r="AE142" s="96" t="e">
        <f>IF($A142="","",IF(VLOOKUP(csv!$AJ142,範囲CSV,29,FALSE)="","",VLOOKUP(csv!$AJ142,範囲CSV,29,FALSE)))</f>
        <v>#N/A</v>
      </c>
      <c r="AF142" s="96" t="e">
        <f>IF($A142="","",IF(VLOOKUP(csv!$AJ142,範囲CSV,30,FALSE)="","",VLOOKUP(csv!$AJ142,範囲CSV,30,FALSE)))</f>
        <v>#N/A</v>
      </c>
      <c r="AG142" s="96" t="e">
        <f>IF($A142="","",IF(VLOOKUP(csv!$AJ142,範囲CSV,31,FALSE)="","",VLOOKUP(csv!$AJ142,範囲CSV,31,FALSE)))</f>
        <v>#N/A</v>
      </c>
      <c r="AH142" s="96" t="e">
        <f>IF($A142="","",IF(VLOOKUP(csv!$AJ142,範囲CSV,32,FALSE)="","",VLOOKUP(csv!$AJ142,範囲CSV,32,FALSE)))</f>
        <v>#N/A</v>
      </c>
      <c r="AI142" s="96" t="e">
        <f>IF($A142="","",IF(VLOOKUP(csv!$AJ142,範囲CSV,33,FALSE)="","",VLOOKUP(csv!$AJ142,範囲CSV,33,FALSE)))</f>
        <v>#N/A</v>
      </c>
      <c r="AJ142" s="96" t="e">
        <f>IF($A142="","",IF(VLOOKUP(csv!$AJ142,範囲CSV,34,FALSE)="","",VLOOKUP(csv!$AJ142,範囲CSV,34,FALSE)))</f>
        <v>#N/A</v>
      </c>
      <c r="AK142" s="96"/>
    </row>
    <row r="143" spans="1:37">
      <c r="A143" s="96">
        <f>IF(csv!AJ143&lt;=csv!A$401,csv!AO143,"")</f>
        <v>0</v>
      </c>
      <c r="B143" s="96" t="e">
        <f>IF($A143="","",IF(VLOOKUP(csv!A143,範囲CSV,2,FALSE)="","",VLOOKUP(csv!A143,範囲CSV,2,FALSE)))</f>
        <v>#N/A</v>
      </c>
      <c r="C143" s="96" t="e">
        <f>IF($A143="","",IF(VLOOKUP(csv!$AJ143,範囲CSV,3,FALSE)="","",VLOOKUP(csv!$AJ143,範囲CSV,3,FALSE)))</f>
        <v>#N/A</v>
      </c>
      <c r="D143" s="96" t="e">
        <f>IF($A143="","",IF(VLOOKUP(csv!$AJ143,範囲CSV,4,FALSE)="","",VLOOKUP(csv!$AJ143,範囲CSV,4,FALSE)))</f>
        <v>#N/A</v>
      </c>
      <c r="E143" s="96" t="e">
        <f>IF($A143="","",IF(VLOOKUP(csv!$AJ143,範囲CSV,5,FALSE)="","",IF(VLOOKUP(csv!$AJ143,範囲CSV,5,FALSE)&gt;10000,"",VLOOKUP(csv!$AJ143,範囲CSV,5,FALSE))))</f>
        <v>#N/A</v>
      </c>
      <c r="F143" s="96" t="e">
        <f>IF($A143="","",IF(VLOOKUP(csv!$AJ143,範囲CSV,6,FALSE)="","",VLOOKUP(csv!$AJ143,範囲CSV,6,FALSE)))</f>
        <v>#N/A</v>
      </c>
      <c r="G143" s="96" t="e">
        <f>IF(A143="","",IF(VLOOKUP(csv!$AJ143,範囲CSV,7,FALSE)="","",VLOOKUP(csv!$AJ143,範囲CSV,7,FALSE)))</f>
        <v>#N/A</v>
      </c>
      <c r="H143" s="96" t="e">
        <f>IF($A143="","",IF(VLOOKUP(csv!$AJ143,範囲CSV,8,FALSE)="","",VLOOKUP(csv!$AJ143,範囲CSV,8,FALSE)))</f>
        <v>#N/A</v>
      </c>
      <c r="I143" s="96"/>
      <c r="J143" s="96"/>
      <c r="K143" s="96" t="e">
        <f>IF(A143="","",IF(VLOOKUP(csv!$AJ143,範囲CSV,9,FALSE)="","",VLOOKUP(csv!$AJ143,範囲CSV,9,FALSE)))</f>
        <v>#N/A</v>
      </c>
      <c r="L143" s="96" t="e">
        <f>IF($A143="","",IF(VLOOKUP(csv!$AJ143,範囲CSV,10,FALSE)="","",VLOOKUP(csv!$AJ143,範囲CSV,10,FALSE)))</f>
        <v>#N/A</v>
      </c>
      <c r="M143" s="96" t="e">
        <f t="shared" si="4"/>
        <v>#N/A</v>
      </c>
      <c r="N143" s="96" t="e">
        <f t="shared" si="5"/>
        <v>#N/A</v>
      </c>
      <c r="O143" s="96" t="e">
        <f>IF($A143="","",IF(VLOOKUP(csv!$AJ143,範囲CSV,13,FALSE)="","",VLOOKUP(csv!$AJ143,範囲CSV,13,FALSE)))</f>
        <v>#N/A</v>
      </c>
      <c r="P143" s="96" t="e">
        <f>IF($A143="","",IF(VLOOKUP(csv!$AJ143,範囲CSV,14,FALSE)="","",VLOOKUP(csv!$AJ143,範囲CSV,14,FALSE)))</f>
        <v>#N/A</v>
      </c>
      <c r="Q143" s="96" t="e">
        <f>IF($A143="","",IF(VLOOKUP(csv!$AJ143,範囲CSV,15,FALSE)="","",VLOOKUP(csv!$AJ143,範囲CSV,15,FALSE)))</f>
        <v>#N/A</v>
      </c>
      <c r="R143" s="96" t="e">
        <f>IF($A143="","",IF(VLOOKUP(csv!$AJ143,範囲CSV,16,FALSE)="","",VLOOKUP(csv!$AJ143,範囲CSV,16,FALSE)))</f>
        <v>#N/A</v>
      </c>
      <c r="S143" s="96" t="e">
        <f>IF($A143="","",IF(VLOOKUP(csv!$AJ143,範囲CSV,17,FALSE)="","",VLOOKUP(csv!$AJ143,範囲CSV,17,FALSE)))</f>
        <v>#N/A</v>
      </c>
      <c r="T143" s="96" t="e">
        <f>IF($A143="","",IF(VLOOKUP(csv!$AJ143,範囲CSV,18,FALSE)="","",VLOOKUP(csv!$AJ143,範囲CSV,18,FALSE)))</f>
        <v>#N/A</v>
      </c>
      <c r="U143" s="96" t="e">
        <f>IF($A143="","",IF(VLOOKUP(csv!$AJ143,範囲CSV,19,FALSE)="","",VLOOKUP(csv!$AJ143,範囲CSV,19,FALSE)))</f>
        <v>#N/A</v>
      </c>
      <c r="V143" s="96" t="e">
        <f>IF($A143="","",IF(VLOOKUP(csv!$AJ143,範囲CSV,20,FALSE)="","",VLOOKUP(csv!$AJ143,範囲CSV,20,FALSE)))</f>
        <v>#N/A</v>
      </c>
      <c r="W143" s="96" t="e">
        <f>IF($A143="","",IF(VLOOKUP(csv!$AJ143,範囲CSV,21,FALSE)="","",VLOOKUP(csv!$AJ143,範囲CSV,21,FALSE)))</f>
        <v>#N/A</v>
      </c>
      <c r="X143" s="96" t="e">
        <f>IF($A143="","",IF(VLOOKUP(csv!$AJ143,範囲CSV,22,FALSE)="","",VLOOKUP(csv!$AJ143,範囲CSV,22,FALSE)))</f>
        <v>#N/A</v>
      </c>
      <c r="Y143" s="96" t="e">
        <f>IF($A143="","",IF(VLOOKUP(csv!$AJ143,範囲CSV,23,FALSE)="","",VLOOKUP(csv!$AJ143,範囲CSV,23,FALSE)))</f>
        <v>#N/A</v>
      </c>
      <c r="Z143" s="96" t="e">
        <f>IF($A143="","",IF(VLOOKUP(csv!$AJ143,範囲CSV,24,FALSE)="","",VLOOKUP(csv!$AJ143,範囲CSV,24,FALSE)))</f>
        <v>#N/A</v>
      </c>
      <c r="AA143" s="96" t="e">
        <f>IF($A143="","",IF(VLOOKUP(csv!$AJ143,範囲CSV,25,FALSE)="","",VLOOKUP(csv!$AJ143,範囲CSV,25,FALSE)))</f>
        <v>#N/A</v>
      </c>
      <c r="AB143" s="96" t="e">
        <f>IF($A143="","",IF(VLOOKUP(csv!$AJ143,範囲CSV,26,FALSE)="","",VLOOKUP(csv!$AJ143,範囲CSV,26,FALSE)))</f>
        <v>#N/A</v>
      </c>
      <c r="AC143" s="96" t="e">
        <f>IF($A143="","",IF(VLOOKUP(csv!$AJ143,範囲CSV,27,FALSE)="","",VLOOKUP(csv!$AJ143,範囲CSV,27,FALSE)))</f>
        <v>#N/A</v>
      </c>
      <c r="AD143" s="96" t="e">
        <f>IF($A143="","",IF(VLOOKUP(csv!$AJ143,範囲CSV,28,FALSE)="","",VLOOKUP(csv!$AJ143,範囲CSV,28,FALSE)))</f>
        <v>#N/A</v>
      </c>
      <c r="AE143" s="96" t="e">
        <f>IF($A143="","",IF(VLOOKUP(csv!$AJ143,範囲CSV,29,FALSE)="","",VLOOKUP(csv!$AJ143,範囲CSV,29,FALSE)))</f>
        <v>#N/A</v>
      </c>
      <c r="AF143" s="96" t="e">
        <f>IF($A143="","",IF(VLOOKUP(csv!$AJ143,範囲CSV,30,FALSE)="","",VLOOKUP(csv!$AJ143,範囲CSV,30,FALSE)))</f>
        <v>#N/A</v>
      </c>
      <c r="AG143" s="96" t="e">
        <f>IF($A143="","",IF(VLOOKUP(csv!$AJ143,範囲CSV,31,FALSE)="","",VLOOKUP(csv!$AJ143,範囲CSV,31,FALSE)))</f>
        <v>#N/A</v>
      </c>
      <c r="AH143" s="96" t="e">
        <f>IF($A143="","",IF(VLOOKUP(csv!$AJ143,範囲CSV,32,FALSE)="","",VLOOKUP(csv!$AJ143,範囲CSV,32,FALSE)))</f>
        <v>#N/A</v>
      </c>
      <c r="AI143" s="96" t="e">
        <f>IF($A143="","",IF(VLOOKUP(csv!$AJ143,範囲CSV,33,FALSE)="","",VLOOKUP(csv!$AJ143,範囲CSV,33,FALSE)))</f>
        <v>#N/A</v>
      </c>
      <c r="AJ143" s="96" t="e">
        <f>IF($A143="","",IF(VLOOKUP(csv!$AJ143,範囲CSV,34,FALSE)="","",VLOOKUP(csv!$AJ143,範囲CSV,34,FALSE)))</f>
        <v>#N/A</v>
      </c>
      <c r="AK143" s="96"/>
    </row>
    <row r="144" spans="1:37">
      <c r="A144" s="96">
        <f>IF(csv!AJ144&lt;=csv!A$401,csv!AO144,"")</f>
        <v>0</v>
      </c>
      <c r="B144" s="96" t="e">
        <f>IF($A144="","",IF(VLOOKUP(csv!A144,範囲CSV,2,FALSE)="","",VLOOKUP(csv!A144,範囲CSV,2,FALSE)))</f>
        <v>#N/A</v>
      </c>
      <c r="C144" s="96" t="e">
        <f>IF($A144="","",IF(VLOOKUP(csv!$AJ144,範囲CSV,3,FALSE)="","",VLOOKUP(csv!$AJ144,範囲CSV,3,FALSE)))</f>
        <v>#N/A</v>
      </c>
      <c r="D144" s="96" t="e">
        <f>IF($A144="","",IF(VLOOKUP(csv!$AJ144,範囲CSV,4,FALSE)="","",VLOOKUP(csv!$AJ144,範囲CSV,4,FALSE)))</f>
        <v>#N/A</v>
      </c>
      <c r="E144" s="96" t="e">
        <f>IF($A144="","",IF(VLOOKUP(csv!$AJ144,範囲CSV,5,FALSE)="","",IF(VLOOKUP(csv!$AJ144,範囲CSV,5,FALSE)&gt;10000,"",VLOOKUP(csv!$AJ144,範囲CSV,5,FALSE))))</f>
        <v>#N/A</v>
      </c>
      <c r="F144" s="96" t="e">
        <f>IF($A144="","",IF(VLOOKUP(csv!$AJ144,範囲CSV,6,FALSE)="","",VLOOKUP(csv!$AJ144,範囲CSV,6,FALSE)))</f>
        <v>#N/A</v>
      </c>
      <c r="G144" s="96" t="e">
        <f>IF(A144="","",IF(VLOOKUP(csv!$AJ144,範囲CSV,7,FALSE)="","",VLOOKUP(csv!$AJ144,範囲CSV,7,FALSE)))</f>
        <v>#N/A</v>
      </c>
      <c r="H144" s="96" t="e">
        <f>IF($A144="","",IF(VLOOKUP(csv!$AJ144,範囲CSV,8,FALSE)="","",VLOOKUP(csv!$AJ144,範囲CSV,8,FALSE)))</f>
        <v>#N/A</v>
      </c>
      <c r="I144" s="96"/>
      <c r="J144" s="96"/>
      <c r="K144" s="96" t="e">
        <f>IF(A144="","",IF(VLOOKUP(csv!$AJ144,範囲CSV,9,FALSE)="","",VLOOKUP(csv!$AJ144,範囲CSV,9,FALSE)))</f>
        <v>#N/A</v>
      </c>
      <c r="L144" s="96" t="e">
        <f>IF($A144="","",IF(VLOOKUP(csv!$AJ144,範囲CSV,10,FALSE)="","",VLOOKUP(csv!$AJ144,範囲CSV,10,FALSE)))</f>
        <v>#N/A</v>
      </c>
      <c r="M144" s="96" t="e">
        <f t="shared" si="4"/>
        <v>#N/A</v>
      </c>
      <c r="N144" s="96" t="e">
        <f t="shared" si="5"/>
        <v>#N/A</v>
      </c>
      <c r="O144" s="96" t="e">
        <f>IF($A144="","",IF(VLOOKUP(csv!$AJ144,範囲CSV,13,FALSE)="","",VLOOKUP(csv!$AJ144,範囲CSV,13,FALSE)))</f>
        <v>#N/A</v>
      </c>
      <c r="P144" s="96" t="e">
        <f>IF($A144="","",IF(VLOOKUP(csv!$AJ144,範囲CSV,14,FALSE)="","",VLOOKUP(csv!$AJ144,範囲CSV,14,FALSE)))</f>
        <v>#N/A</v>
      </c>
      <c r="Q144" s="96" t="e">
        <f>IF($A144="","",IF(VLOOKUP(csv!$AJ144,範囲CSV,15,FALSE)="","",VLOOKUP(csv!$AJ144,範囲CSV,15,FALSE)))</f>
        <v>#N/A</v>
      </c>
      <c r="R144" s="96" t="e">
        <f>IF($A144="","",IF(VLOOKUP(csv!$AJ144,範囲CSV,16,FALSE)="","",VLOOKUP(csv!$AJ144,範囲CSV,16,FALSE)))</f>
        <v>#N/A</v>
      </c>
      <c r="S144" s="96" t="e">
        <f>IF($A144="","",IF(VLOOKUP(csv!$AJ144,範囲CSV,17,FALSE)="","",VLOOKUP(csv!$AJ144,範囲CSV,17,FALSE)))</f>
        <v>#N/A</v>
      </c>
      <c r="T144" s="96" t="e">
        <f>IF($A144="","",IF(VLOOKUP(csv!$AJ144,範囲CSV,18,FALSE)="","",VLOOKUP(csv!$AJ144,範囲CSV,18,FALSE)))</f>
        <v>#N/A</v>
      </c>
      <c r="U144" s="96" t="e">
        <f>IF($A144="","",IF(VLOOKUP(csv!$AJ144,範囲CSV,19,FALSE)="","",VLOOKUP(csv!$AJ144,範囲CSV,19,FALSE)))</f>
        <v>#N/A</v>
      </c>
      <c r="V144" s="96" t="e">
        <f>IF($A144="","",IF(VLOOKUP(csv!$AJ144,範囲CSV,20,FALSE)="","",VLOOKUP(csv!$AJ144,範囲CSV,20,FALSE)))</f>
        <v>#N/A</v>
      </c>
      <c r="W144" s="96" t="e">
        <f>IF($A144="","",IF(VLOOKUP(csv!$AJ144,範囲CSV,21,FALSE)="","",VLOOKUP(csv!$AJ144,範囲CSV,21,FALSE)))</f>
        <v>#N/A</v>
      </c>
      <c r="X144" s="96" t="e">
        <f>IF($A144="","",IF(VLOOKUP(csv!$AJ144,範囲CSV,22,FALSE)="","",VLOOKUP(csv!$AJ144,範囲CSV,22,FALSE)))</f>
        <v>#N/A</v>
      </c>
      <c r="Y144" s="96" t="e">
        <f>IF($A144="","",IF(VLOOKUP(csv!$AJ144,範囲CSV,23,FALSE)="","",VLOOKUP(csv!$AJ144,範囲CSV,23,FALSE)))</f>
        <v>#N/A</v>
      </c>
      <c r="Z144" s="96" t="e">
        <f>IF($A144="","",IF(VLOOKUP(csv!$AJ144,範囲CSV,24,FALSE)="","",VLOOKUP(csv!$AJ144,範囲CSV,24,FALSE)))</f>
        <v>#N/A</v>
      </c>
      <c r="AA144" s="96" t="e">
        <f>IF($A144="","",IF(VLOOKUP(csv!$AJ144,範囲CSV,25,FALSE)="","",VLOOKUP(csv!$AJ144,範囲CSV,25,FALSE)))</f>
        <v>#N/A</v>
      </c>
      <c r="AB144" s="96" t="e">
        <f>IF($A144="","",IF(VLOOKUP(csv!$AJ144,範囲CSV,26,FALSE)="","",VLOOKUP(csv!$AJ144,範囲CSV,26,FALSE)))</f>
        <v>#N/A</v>
      </c>
      <c r="AC144" s="96" t="e">
        <f>IF($A144="","",IF(VLOOKUP(csv!$AJ144,範囲CSV,27,FALSE)="","",VLOOKUP(csv!$AJ144,範囲CSV,27,FALSE)))</f>
        <v>#N/A</v>
      </c>
      <c r="AD144" s="96" t="e">
        <f>IF($A144="","",IF(VLOOKUP(csv!$AJ144,範囲CSV,28,FALSE)="","",VLOOKUP(csv!$AJ144,範囲CSV,28,FALSE)))</f>
        <v>#N/A</v>
      </c>
      <c r="AE144" s="96" t="e">
        <f>IF($A144="","",IF(VLOOKUP(csv!$AJ144,範囲CSV,29,FALSE)="","",VLOOKUP(csv!$AJ144,範囲CSV,29,FALSE)))</f>
        <v>#N/A</v>
      </c>
      <c r="AF144" s="96" t="e">
        <f>IF($A144="","",IF(VLOOKUP(csv!$AJ144,範囲CSV,30,FALSE)="","",VLOOKUP(csv!$AJ144,範囲CSV,30,FALSE)))</f>
        <v>#N/A</v>
      </c>
      <c r="AG144" s="96" t="e">
        <f>IF($A144="","",IF(VLOOKUP(csv!$AJ144,範囲CSV,31,FALSE)="","",VLOOKUP(csv!$AJ144,範囲CSV,31,FALSE)))</f>
        <v>#N/A</v>
      </c>
      <c r="AH144" s="96" t="e">
        <f>IF($A144="","",IF(VLOOKUP(csv!$AJ144,範囲CSV,32,FALSE)="","",VLOOKUP(csv!$AJ144,範囲CSV,32,FALSE)))</f>
        <v>#N/A</v>
      </c>
      <c r="AI144" s="96" t="e">
        <f>IF($A144="","",IF(VLOOKUP(csv!$AJ144,範囲CSV,33,FALSE)="","",VLOOKUP(csv!$AJ144,範囲CSV,33,FALSE)))</f>
        <v>#N/A</v>
      </c>
      <c r="AJ144" s="96" t="e">
        <f>IF($A144="","",IF(VLOOKUP(csv!$AJ144,範囲CSV,34,FALSE)="","",VLOOKUP(csv!$AJ144,範囲CSV,34,FALSE)))</f>
        <v>#N/A</v>
      </c>
      <c r="AK144" s="96"/>
    </row>
    <row r="145" spans="1:37">
      <c r="A145" s="96">
        <f>IF(csv!AJ145&lt;=csv!A$401,csv!AO145,"")</f>
        <v>0</v>
      </c>
      <c r="B145" s="96" t="e">
        <f>IF($A145="","",IF(VLOOKUP(csv!A145,範囲CSV,2,FALSE)="","",VLOOKUP(csv!A145,範囲CSV,2,FALSE)))</f>
        <v>#N/A</v>
      </c>
      <c r="C145" s="96" t="e">
        <f>IF($A145="","",IF(VLOOKUP(csv!$AJ145,範囲CSV,3,FALSE)="","",VLOOKUP(csv!$AJ145,範囲CSV,3,FALSE)))</f>
        <v>#N/A</v>
      </c>
      <c r="D145" s="96" t="e">
        <f>IF($A145="","",IF(VLOOKUP(csv!$AJ145,範囲CSV,4,FALSE)="","",VLOOKUP(csv!$AJ145,範囲CSV,4,FALSE)))</f>
        <v>#N/A</v>
      </c>
      <c r="E145" s="96" t="e">
        <f>IF($A145="","",IF(VLOOKUP(csv!$AJ145,範囲CSV,5,FALSE)="","",IF(VLOOKUP(csv!$AJ145,範囲CSV,5,FALSE)&gt;10000,"",VLOOKUP(csv!$AJ145,範囲CSV,5,FALSE))))</f>
        <v>#N/A</v>
      </c>
      <c r="F145" s="96" t="e">
        <f>IF($A145="","",IF(VLOOKUP(csv!$AJ145,範囲CSV,6,FALSE)="","",VLOOKUP(csv!$AJ145,範囲CSV,6,FALSE)))</f>
        <v>#N/A</v>
      </c>
      <c r="G145" s="96" t="e">
        <f>IF(A145="","",IF(VLOOKUP(csv!$AJ145,範囲CSV,7,FALSE)="","",VLOOKUP(csv!$AJ145,範囲CSV,7,FALSE)))</f>
        <v>#N/A</v>
      </c>
      <c r="H145" s="96" t="e">
        <f>IF($A145="","",IF(VLOOKUP(csv!$AJ145,範囲CSV,8,FALSE)="","",VLOOKUP(csv!$AJ145,範囲CSV,8,FALSE)))</f>
        <v>#N/A</v>
      </c>
      <c r="I145" s="96"/>
      <c r="J145" s="96"/>
      <c r="K145" s="96" t="e">
        <f>IF(A145="","",IF(VLOOKUP(csv!$AJ145,範囲CSV,9,FALSE)="","",VLOOKUP(csv!$AJ145,範囲CSV,9,FALSE)))</f>
        <v>#N/A</v>
      </c>
      <c r="L145" s="96" t="e">
        <f>IF($A145="","",IF(VLOOKUP(csv!$AJ145,範囲CSV,10,FALSE)="","",VLOOKUP(csv!$AJ145,範囲CSV,10,FALSE)))</f>
        <v>#N/A</v>
      </c>
      <c r="M145" s="96" t="e">
        <f t="shared" si="4"/>
        <v>#N/A</v>
      </c>
      <c r="N145" s="96" t="e">
        <f t="shared" si="5"/>
        <v>#N/A</v>
      </c>
      <c r="O145" s="96" t="e">
        <f>IF($A145="","",IF(VLOOKUP(csv!$AJ145,範囲CSV,13,FALSE)="","",VLOOKUP(csv!$AJ145,範囲CSV,13,FALSE)))</f>
        <v>#N/A</v>
      </c>
      <c r="P145" s="96" t="e">
        <f>IF($A145="","",IF(VLOOKUP(csv!$AJ145,範囲CSV,14,FALSE)="","",VLOOKUP(csv!$AJ145,範囲CSV,14,FALSE)))</f>
        <v>#N/A</v>
      </c>
      <c r="Q145" s="96" t="e">
        <f>IF($A145="","",IF(VLOOKUP(csv!$AJ145,範囲CSV,15,FALSE)="","",VLOOKUP(csv!$AJ145,範囲CSV,15,FALSE)))</f>
        <v>#N/A</v>
      </c>
      <c r="R145" s="96" t="e">
        <f>IF($A145="","",IF(VLOOKUP(csv!$AJ145,範囲CSV,16,FALSE)="","",VLOOKUP(csv!$AJ145,範囲CSV,16,FALSE)))</f>
        <v>#N/A</v>
      </c>
      <c r="S145" s="96" t="e">
        <f>IF($A145="","",IF(VLOOKUP(csv!$AJ145,範囲CSV,17,FALSE)="","",VLOOKUP(csv!$AJ145,範囲CSV,17,FALSE)))</f>
        <v>#N/A</v>
      </c>
      <c r="T145" s="96" t="e">
        <f>IF($A145="","",IF(VLOOKUP(csv!$AJ145,範囲CSV,18,FALSE)="","",VLOOKUP(csv!$AJ145,範囲CSV,18,FALSE)))</f>
        <v>#N/A</v>
      </c>
      <c r="U145" s="96" t="e">
        <f>IF($A145="","",IF(VLOOKUP(csv!$AJ145,範囲CSV,19,FALSE)="","",VLOOKUP(csv!$AJ145,範囲CSV,19,FALSE)))</f>
        <v>#N/A</v>
      </c>
      <c r="V145" s="96" t="e">
        <f>IF($A145="","",IF(VLOOKUP(csv!$AJ145,範囲CSV,20,FALSE)="","",VLOOKUP(csv!$AJ145,範囲CSV,20,FALSE)))</f>
        <v>#N/A</v>
      </c>
      <c r="W145" s="96" t="e">
        <f>IF($A145="","",IF(VLOOKUP(csv!$AJ145,範囲CSV,21,FALSE)="","",VLOOKUP(csv!$AJ145,範囲CSV,21,FALSE)))</f>
        <v>#N/A</v>
      </c>
      <c r="X145" s="96" t="e">
        <f>IF($A145="","",IF(VLOOKUP(csv!$AJ145,範囲CSV,22,FALSE)="","",VLOOKUP(csv!$AJ145,範囲CSV,22,FALSE)))</f>
        <v>#N/A</v>
      </c>
      <c r="Y145" s="96" t="e">
        <f>IF($A145="","",IF(VLOOKUP(csv!$AJ145,範囲CSV,23,FALSE)="","",VLOOKUP(csv!$AJ145,範囲CSV,23,FALSE)))</f>
        <v>#N/A</v>
      </c>
      <c r="Z145" s="96" t="e">
        <f>IF($A145="","",IF(VLOOKUP(csv!$AJ145,範囲CSV,24,FALSE)="","",VLOOKUP(csv!$AJ145,範囲CSV,24,FALSE)))</f>
        <v>#N/A</v>
      </c>
      <c r="AA145" s="96" t="e">
        <f>IF($A145="","",IF(VLOOKUP(csv!$AJ145,範囲CSV,25,FALSE)="","",VLOOKUP(csv!$AJ145,範囲CSV,25,FALSE)))</f>
        <v>#N/A</v>
      </c>
      <c r="AB145" s="96" t="e">
        <f>IF($A145="","",IF(VLOOKUP(csv!$AJ145,範囲CSV,26,FALSE)="","",VLOOKUP(csv!$AJ145,範囲CSV,26,FALSE)))</f>
        <v>#N/A</v>
      </c>
      <c r="AC145" s="96" t="e">
        <f>IF($A145="","",IF(VLOOKUP(csv!$AJ145,範囲CSV,27,FALSE)="","",VLOOKUP(csv!$AJ145,範囲CSV,27,FALSE)))</f>
        <v>#N/A</v>
      </c>
      <c r="AD145" s="96" t="e">
        <f>IF($A145="","",IF(VLOOKUP(csv!$AJ145,範囲CSV,28,FALSE)="","",VLOOKUP(csv!$AJ145,範囲CSV,28,FALSE)))</f>
        <v>#N/A</v>
      </c>
      <c r="AE145" s="96" t="e">
        <f>IF($A145="","",IF(VLOOKUP(csv!$AJ145,範囲CSV,29,FALSE)="","",VLOOKUP(csv!$AJ145,範囲CSV,29,FALSE)))</f>
        <v>#N/A</v>
      </c>
      <c r="AF145" s="96" t="e">
        <f>IF($A145="","",IF(VLOOKUP(csv!$AJ145,範囲CSV,30,FALSE)="","",VLOOKUP(csv!$AJ145,範囲CSV,30,FALSE)))</f>
        <v>#N/A</v>
      </c>
      <c r="AG145" s="96" t="e">
        <f>IF($A145="","",IF(VLOOKUP(csv!$AJ145,範囲CSV,31,FALSE)="","",VLOOKUP(csv!$AJ145,範囲CSV,31,FALSE)))</f>
        <v>#N/A</v>
      </c>
      <c r="AH145" s="96" t="e">
        <f>IF($A145="","",IF(VLOOKUP(csv!$AJ145,範囲CSV,32,FALSE)="","",VLOOKUP(csv!$AJ145,範囲CSV,32,FALSE)))</f>
        <v>#N/A</v>
      </c>
      <c r="AI145" s="96" t="e">
        <f>IF($A145="","",IF(VLOOKUP(csv!$AJ145,範囲CSV,33,FALSE)="","",VLOOKUP(csv!$AJ145,範囲CSV,33,FALSE)))</f>
        <v>#N/A</v>
      </c>
      <c r="AJ145" s="96" t="e">
        <f>IF($A145="","",IF(VLOOKUP(csv!$AJ145,範囲CSV,34,FALSE)="","",VLOOKUP(csv!$AJ145,範囲CSV,34,FALSE)))</f>
        <v>#N/A</v>
      </c>
      <c r="AK145" s="96"/>
    </row>
    <row r="146" spans="1:37">
      <c r="A146" s="96">
        <f>IF(csv!AJ146&lt;=csv!A$401,csv!AO146,"")</f>
        <v>0</v>
      </c>
      <c r="B146" s="96" t="e">
        <f>IF($A146="","",IF(VLOOKUP(csv!A146,範囲CSV,2,FALSE)="","",VLOOKUP(csv!A146,範囲CSV,2,FALSE)))</f>
        <v>#N/A</v>
      </c>
      <c r="C146" s="96" t="e">
        <f>IF($A146="","",IF(VLOOKUP(csv!$AJ146,範囲CSV,3,FALSE)="","",VLOOKUP(csv!$AJ146,範囲CSV,3,FALSE)))</f>
        <v>#N/A</v>
      </c>
      <c r="D146" s="96" t="e">
        <f>IF($A146="","",IF(VLOOKUP(csv!$AJ146,範囲CSV,4,FALSE)="","",VLOOKUP(csv!$AJ146,範囲CSV,4,FALSE)))</f>
        <v>#N/A</v>
      </c>
      <c r="E146" s="96" t="e">
        <f>IF($A146="","",IF(VLOOKUP(csv!$AJ146,範囲CSV,5,FALSE)="","",IF(VLOOKUP(csv!$AJ146,範囲CSV,5,FALSE)&gt;10000,"",VLOOKUP(csv!$AJ146,範囲CSV,5,FALSE))))</f>
        <v>#N/A</v>
      </c>
      <c r="F146" s="96" t="e">
        <f>IF($A146="","",IF(VLOOKUP(csv!$AJ146,範囲CSV,6,FALSE)="","",VLOOKUP(csv!$AJ146,範囲CSV,6,FALSE)))</f>
        <v>#N/A</v>
      </c>
      <c r="G146" s="96" t="e">
        <f>IF(A146="","",IF(VLOOKUP(csv!$AJ146,範囲CSV,7,FALSE)="","",VLOOKUP(csv!$AJ146,範囲CSV,7,FALSE)))</f>
        <v>#N/A</v>
      </c>
      <c r="H146" s="96" t="e">
        <f>IF($A146="","",IF(VLOOKUP(csv!$AJ146,範囲CSV,8,FALSE)="","",VLOOKUP(csv!$AJ146,範囲CSV,8,FALSE)))</f>
        <v>#N/A</v>
      </c>
      <c r="I146" s="96"/>
      <c r="J146" s="96"/>
      <c r="K146" s="96" t="e">
        <f>IF(A146="","",IF(VLOOKUP(csv!$AJ146,範囲CSV,9,FALSE)="","",VLOOKUP(csv!$AJ146,範囲CSV,9,FALSE)))</f>
        <v>#N/A</v>
      </c>
      <c r="L146" s="96" t="e">
        <f>IF($A146="","",IF(VLOOKUP(csv!$AJ146,範囲CSV,10,FALSE)="","",VLOOKUP(csv!$AJ146,範囲CSV,10,FALSE)))</f>
        <v>#N/A</v>
      </c>
      <c r="M146" s="96" t="e">
        <f t="shared" si="4"/>
        <v>#N/A</v>
      </c>
      <c r="N146" s="96" t="e">
        <f t="shared" si="5"/>
        <v>#N/A</v>
      </c>
      <c r="O146" s="96" t="e">
        <f>IF($A146="","",IF(VLOOKUP(csv!$AJ146,範囲CSV,13,FALSE)="","",VLOOKUP(csv!$AJ146,範囲CSV,13,FALSE)))</f>
        <v>#N/A</v>
      </c>
      <c r="P146" s="96" t="e">
        <f>IF($A146="","",IF(VLOOKUP(csv!$AJ146,範囲CSV,14,FALSE)="","",VLOOKUP(csv!$AJ146,範囲CSV,14,FALSE)))</f>
        <v>#N/A</v>
      </c>
      <c r="Q146" s="96" t="e">
        <f>IF($A146="","",IF(VLOOKUP(csv!$AJ146,範囲CSV,15,FALSE)="","",VLOOKUP(csv!$AJ146,範囲CSV,15,FALSE)))</f>
        <v>#N/A</v>
      </c>
      <c r="R146" s="96" t="e">
        <f>IF($A146="","",IF(VLOOKUP(csv!$AJ146,範囲CSV,16,FALSE)="","",VLOOKUP(csv!$AJ146,範囲CSV,16,FALSE)))</f>
        <v>#N/A</v>
      </c>
      <c r="S146" s="96" t="e">
        <f>IF($A146="","",IF(VLOOKUP(csv!$AJ146,範囲CSV,17,FALSE)="","",VLOOKUP(csv!$AJ146,範囲CSV,17,FALSE)))</f>
        <v>#N/A</v>
      </c>
      <c r="T146" s="96" t="e">
        <f>IF($A146="","",IF(VLOOKUP(csv!$AJ146,範囲CSV,18,FALSE)="","",VLOOKUP(csv!$AJ146,範囲CSV,18,FALSE)))</f>
        <v>#N/A</v>
      </c>
      <c r="U146" s="96" t="e">
        <f>IF($A146="","",IF(VLOOKUP(csv!$AJ146,範囲CSV,19,FALSE)="","",VLOOKUP(csv!$AJ146,範囲CSV,19,FALSE)))</f>
        <v>#N/A</v>
      </c>
      <c r="V146" s="96" t="e">
        <f>IF($A146="","",IF(VLOOKUP(csv!$AJ146,範囲CSV,20,FALSE)="","",VLOOKUP(csv!$AJ146,範囲CSV,20,FALSE)))</f>
        <v>#N/A</v>
      </c>
      <c r="W146" s="96" t="e">
        <f>IF($A146="","",IF(VLOOKUP(csv!$AJ146,範囲CSV,21,FALSE)="","",VLOOKUP(csv!$AJ146,範囲CSV,21,FALSE)))</f>
        <v>#N/A</v>
      </c>
      <c r="X146" s="96" t="e">
        <f>IF($A146="","",IF(VLOOKUP(csv!$AJ146,範囲CSV,22,FALSE)="","",VLOOKUP(csv!$AJ146,範囲CSV,22,FALSE)))</f>
        <v>#N/A</v>
      </c>
      <c r="Y146" s="96" t="e">
        <f>IF($A146="","",IF(VLOOKUP(csv!$AJ146,範囲CSV,23,FALSE)="","",VLOOKUP(csv!$AJ146,範囲CSV,23,FALSE)))</f>
        <v>#N/A</v>
      </c>
      <c r="Z146" s="96" t="e">
        <f>IF($A146="","",IF(VLOOKUP(csv!$AJ146,範囲CSV,24,FALSE)="","",VLOOKUP(csv!$AJ146,範囲CSV,24,FALSE)))</f>
        <v>#N/A</v>
      </c>
      <c r="AA146" s="96" t="e">
        <f>IF($A146="","",IF(VLOOKUP(csv!$AJ146,範囲CSV,25,FALSE)="","",VLOOKUP(csv!$AJ146,範囲CSV,25,FALSE)))</f>
        <v>#N/A</v>
      </c>
      <c r="AB146" s="96" t="e">
        <f>IF($A146="","",IF(VLOOKUP(csv!$AJ146,範囲CSV,26,FALSE)="","",VLOOKUP(csv!$AJ146,範囲CSV,26,FALSE)))</f>
        <v>#N/A</v>
      </c>
      <c r="AC146" s="96" t="e">
        <f>IF($A146="","",IF(VLOOKUP(csv!$AJ146,範囲CSV,27,FALSE)="","",VLOOKUP(csv!$AJ146,範囲CSV,27,FALSE)))</f>
        <v>#N/A</v>
      </c>
      <c r="AD146" s="96" t="e">
        <f>IF($A146="","",IF(VLOOKUP(csv!$AJ146,範囲CSV,28,FALSE)="","",VLOOKUP(csv!$AJ146,範囲CSV,28,FALSE)))</f>
        <v>#N/A</v>
      </c>
      <c r="AE146" s="96" t="e">
        <f>IF($A146="","",IF(VLOOKUP(csv!$AJ146,範囲CSV,29,FALSE)="","",VLOOKUP(csv!$AJ146,範囲CSV,29,FALSE)))</f>
        <v>#N/A</v>
      </c>
      <c r="AF146" s="96" t="e">
        <f>IF($A146="","",IF(VLOOKUP(csv!$AJ146,範囲CSV,30,FALSE)="","",VLOOKUP(csv!$AJ146,範囲CSV,30,FALSE)))</f>
        <v>#N/A</v>
      </c>
      <c r="AG146" s="96" t="e">
        <f>IF($A146="","",IF(VLOOKUP(csv!$AJ146,範囲CSV,31,FALSE)="","",VLOOKUP(csv!$AJ146,範囲CSV,31,FALSE)))</f>
        <v>#N/A</v>
      </c>
      <c r="AH146" s="96" t="e">
        <f>IF($A146="","",IF(VLOOKUP(csv!$AJ146,範囲CSV,32,FALSE)="","",VLOOKUP(csv!$AJ146,範囲CSV,32,FALSE)))</f>
        <v>#N/A</v>
      </c>
      <c r="AI146" s="96" t="e">
        <f>IF($A146="","",IF(VLOOKUP(csv!$AJ146,範囲CSV,33,FALSE)="","",VLOOKUP(csv!$AJ146,範囲CSV,33,FALSE)))</f>
        <v>#N/A</v>
      </c>
      <c r="AJ146" s="96" t="e">
        <f>IF($A146="","",IF(VLOOKUP(csv!$AJ146,範囲CSV,34,FALSE)="","",VLOOKUP(csv!$AJ146,範囲CSV,34,FALSE)))</f>
        <v>#N/A</v>
      </c>
      <c r="AK146" s="96"/>
    </row>
    <row r="147" spans="1:37">
      <c r="A147" s="96">
        <f>IF(csv!AJ147&lt;=csv!A$401,csv!AO147,"")</f>
        <v>0</v>
      </c>
      <c r="B147" s="96" t="e">
        <f>IF($A147="","",IF(VLOOKUP(csv!A147,範囲CSV,2,FALSE)="","",VLOOKUP(csv!A147,範囲CSV,2,FALSE)))</f>
        <v>#N/A</v>
      </c>
      <c r="C147" s="96" t="e">
        <f>IF($A147="","",IF(VLOOKUP(csv!$AJ147,範囲CSV,3,FALSE)="","",VLOOKUP(csv!$AJ147,範囲CSV,3,FALSE)))</f>
        <v>#N/A</v>
      </c>
      <c r="D147" s="96" t="e">
        <f>IF($A147="","",IF(VLOOKUP(csv!$AJ147,範囲CSV,4,FALSE)="","",VLOOKUP(csv!$AJ147,範囲CSV,4,FALSE)))</f>
        <v>#N/A</v>
      </c>
      <c r="E147" s="96" t="e">
        <f>IF($A147="","",IF(VLOOKUP(csv!$AJ147,範囲CSV,5,FALSE)="","",IF(VLOOKUP(csv!$AJ147,範囲CSV,5,FALSE)&gt;10000,"",VLOOKUP(csv!$AJ147,範囲CSV,5,FALSE))))</f>
        <v>#N/A</v>
      </c>
      <c r="F147" s="96" t="e">
        <f>IF($A147="","",IF(VLOOKUP(csv!$AJ147,範囲CSV,6,FALSE)="","",VLOOKUP(csv!$AJ147,範囲CSV,6,FALSE)))</f>
        <v>#N/A</v>
      </c>
      <c r="G147" s="96" t="e">
        <f>IF(A147="","",IF(VLOOKUP(csv!$AJ147,範囲CSV,7,FALSE)="","",VLOOKUP(csv!$AJ147,範囲CSV,7,FALSE)))</f>
        <v>#N/A</v>
      </c>
      <c r="H147" s="96" t="e">
        <f>IF($A147="","",IF(VLOOKUP(csv!$AJ147,範囲CSV,8,FALSE)="","",VLOOKUP(csv!$AJ147,範囲CSV,8,FALSE)))</f>
        <v>#N/A</v>
      </c>
      <c r="I147" s="96"/>
      <c r="J147" s="96"/>
      <c r="K147" s="96" t="e">
        <f>IF(A147="","",IF(VLOOKUP(csv!$AJ147,範囲CSV,9,FALSE)="","",VLOOKUP(csv!$AJ147,範囲CSV,9,FALSE)))</f>
        <v>#N/A</v>
      </c>
      <c r="L147" s="96" t="e">
        <f>IF($A147="","",IF(VLOOKUP(csv!$AJ147,範囲CSV,10,FALSE)="","",VLOOKUP(csv!$AJ147,範囲CSV,10,FALSE)))</f>
        <v>#N/A</v>
      </c>
      <c r="M147" s="96" t="e">
        <f t="shared" si="4"/>
        <v>#N/A</v>
      </c>
      <c r="N147" s="96" t="e">
        <f t="shared" si="5"/>
        <v>#N/A</v>
      </c>
      <c r="O147" s="96" t="e">
        <f>IF($A147="","",IF(VLOOKUP(csv!$AJ147,範囲CSV,13,FALSE)="","",VLOOKUP(csv!$AJ147,範囲CSV,13,FALSE)))</f>
        <v>#N/A</v>
      </c>
      <c r="P147" s="96" t="e">
        <f>IF($A147="","",IF(VLOOKUP(csv!$AJ147,範囲CSV,14,FALSE)="","",VLOOKUP(csv!$AJ147,範囲CSV,14,FALSE)))</f>
        <v>#N/A</v>
      </c>
      <c r="Q147" s="96" t="e">
        <f>IF($A147="","",IF(VLOOKUP(csv!$AJ147,範囲CSV,15,FALSE)="","",VLOOKUP(csv!$AJ147,範囲CSV,15,FALSE)))</f>
        <v>#N/A</v>
      </c>
      <c r="R147" s="96" t="e">
        <f>IF($A147="","",IF(VLOOKUP(csv!$AJ147,範囲CSV,16,FALSE)="","",VLOOKUP(csv!$AJ147,範囲CSV,16,FALSE)))</f>
        <v>#N/A</v>
      </c>
      <c r="S147" s="96" t="e">
        <f>IF($A147="","",IF(VLOOKUP(csv!$AJ147,範囲CSV,17,FALSE)="","",VLOOKUP(csv!$AJ147,範囲CSV,17,FALSE)))</f>
        <v>#N/A</v>
      </c>
      <c r="T147" s="96" t="e">
        <f>IF($A147="","",IF(VLOOKUP(csv!$AJ147,範囲CSV,18,FALSE)="","",VLOOKUP(csv!$AJ147,範囲CSV,18,FALSE)))</f>
        <v>#N/A</v>
      </c>
      <c r="U147" s="96" t="e">
        <f>IF($A147="","",IF(VLOOKUP(csv!$AJ147,範囲CSV,19,FALSE)="","",VLOOKUP(csv!$AJ147,範囲CSV,19,FALSE)))</f>
        <v>#N/A</v>
      </c>
      <c r="V147" s="96" t="e">
        <f>IF($A147="","",IF(VLOOKUP(csv!$AJ147,範囲CSV,20,FALSE)="","",VLOOKUP(csv!$AJ147,範囲CSV,20,FALSE)))</f>
        <v>#N/A</v>
      </c>
      <c r="W147" s="96" t="e">
        <f>IF($A147="","",IF(VLOOKUP(csv!$AJ147,範囲CSV,21,FALSE)="","",VLOOKUP(csv!$AJ147,範囲CSV,21,FALSE)))</f>
        <v>#N/A</v>
      </c>
      <c r="X147" s="96" t="e">
        <f>IF($A147="","",IF(VLOOKUP(csv!$AJ147,範囲CSV,22,FALSE)="","",VLOOKUP(csv!$AJ147,範囲CSV,22,FALSE)))</f>
        <v>#N/A</v>
      </c>
      <c r="Y147" s="96" t="e">
        <f>IF($A147="","",IF(VLOOKUP(csv!$AJ147,範囲CSV,23,FALSE)="","",VLOOKUP(csv!$AJ147,範囲CSV,23,FALSE)))</f>
        <v>#N/A</v>
      </c>
      <c r="Z147" s="96" t="e">
        <f>IF($A147="","",IF(VLOOKUP(csv!$AJ147,範囲CSV,24,FALSE)="","",VLOOKUP(csv!$AJ147,範囲CSV,24,FALSE)))</f>
        <v>#N/A</v>
      </c>
      <c r="AA147" s="96" t="e">
        <f>IF($A147="","",IF(VLOOKUP(csv!$AJ147,範囲CSV,25,FALSE)="","",VLOOKUP(csv!$AJ147,範囲CSV,25,FALSE)))</f>
        <v>#N/A</v>
      </c>
      <c r="AB147" s="96" t="e">
        <f>IF($A147="","",IF(VLOOKUP(csv!$AJ147,範囲CSV,26,FALSE)="","",VLOOKUP(csv!$AJ147,範囲CSV,26,FALSE)))</f>
        <v>#N/A</v>
      </c>
      <c r="AC147" s="96" t="e">
        <f>IF($A147="","",IF(VLOOKUP(csv!$AJ147,範囲CSV,27,FALSE)="","",VLOOKUP(csv!$AJ147,範囲CSV,27,FALSE)))</f>
        <v>#N/A</v>
      </c>
      <c r="AD147" s="96" t="e">
        <f>IF($A147="","",IF(VLOOKUP(csv!$AJ147,範囲CSV,28,FALSE)="","",VLOOKUP(csv!$AJ147,範囲CSV,28,FALSE)))</f>
        <v>#N/A</v>
      </c>
      <c r="AE147" s="96" t="e">
        <f>IF($A147="","",IF(VLOOKUP(csv!$AJ147,範囲CSV,29,FALSE)="","",VLOOKUP(csv!$AJ147,範囲CSV,29,FALSE)))</f>
        <v>#N/A</v>
      </c>
      <c r="AF147" s="96" t="e">
        <f>IF($A147="","",IF(VLOOKUP(csv!$AJ147,範囲CSV,30,FALSE)="","",VLOOKUP(csv!$AJ147,範囲CSV,30,FALSE)))</f>
        <v>#N/A</v>
      </c>
      <c r="AG147" s="96" t="e">
        <f>IF($A147="","",IF(VLOOKUP(csv!$AJ147,範囲CSV,31,FALSE)="","",VLOOKUP(csv!$AJ147,範囲CSV,31,FALSE)))</f>
        <v>#N/A</v>
      </c>
      <c r="AH147" s="96" t="e">
        <f>IF($A147="","",IF(VLOOKUP(csv!$AJ147,範囲CSV,32,FALSE)="","",VLOOKUP(csv!$AJ147,範囲CSV,32,FALSE)))</f>
        <v>#N/A</v>
      </c>
      <c r="AI147" s="96" t="e">
        <f>IF($A147="","",IF(VLOOKUP(csv!$AJ147,範囲CSV,33,FALSE)="","",VLOOKUP(csv!$AJ147,範囲CSV,33,FALSE)))</f>
        <v>#N/A</v>
      </c>
      <c r="AJ147" s="96" t="e">
        <f>IF($A147="","",IF(VLOOKUP(csv!$AJ147,範囲CSV,34,FALSE)="","",VLOOKUP(csv!$AJ147,範囲CSV,34,FALSE)))</f>
        <v>#N/A</v>
      </c>
      <c r="AK147" s="96"/>
    </row>
    <row r="148" spans="1:37">
      <c r="A148" s="96">
        <f>IF(csv!AJ148&lt;=csv!A$401,csv!AO148,"")</f>
        <v>0</v>
      </c>
      <c r="B148" s="96" t="e">
        <f>IF($A148="","",IF(VLOOKUP(csv!A148,範囲CSV,2,FALSE)="","",VLOOKUP(csv!A148,範囲CSV,2,FALSE)))</f>
        <v>#N/A</v>
      </c>
      <c r="C148" s="96" t="e">
        <f>IF($A148="","",IF(VLOOKUP(csv!$AJ148,範囲CSV,3,FALSE)="","",VLOOKUP(csv!$AJ148,範囲CSV,3,FALSE)))</f>
        <v>#N/A</v>
      </c>
      <c r="D148" s="96" t="e">
        <f>IF($A148="","",IF(VLOOKUP(csv!$AJ148,範囲CSV,4,FALSE)="","",VLOOKUP(csv!$AJ148,範囲CSV,4,FALSE)))</f>
        <v>#N/A</v>
      </c>
      <c r="E148" s="96" t="e">
        <f>IF($A148="","",IF(VLOOKUP(csv!$AJ148,範囲CSV,5,FALSE)="","",IF(VLOOKUP(csv!$AJ148,範囲CSV,5,FALSE)&gt;10000,"",VLOOKUP(csv!$AJ148,範囲CSV,5,FALSE))))</f>
        <v>#N/A</v>
      </c>
      <c r="F148" s="96" t="e">
        <f>IF($A148="","",IF(VLOOKUP(csv!$AJ148,範囲CSV,6,FALSE)="","",VLOOKUP(csv!$AJ148,範囲CSV,6,FALSE)))</f>
        <v>#N/A</v>
      </c>
      <c r="G148" s="96" t="e">
        <f>IF(A148="","",IF(VLOOKUP(csv!$AJ148,範囲CSV,7,FALSE)="","",VLOOKUP(csv!$AJ148,範囲CSV,7,FALSE)))</f>
        <v>#N/A</v>
      </c>
      <c r="H148" s="96" t="e">
        <f>IF($A148="","",IF(VLOOKUP(csv!$AJ148,範囲CSV,8,FALSE)="","",VLOOKUP(csv!$AJ148,範囲CSV,8,FALSE)))</f>
        <v>#N/A</v>
      </c>
      <c r="I148" s="96"/>
      <c r="J148" s="96"/>
      <c r="K148" s="96" t="e">
        <f>IF(A148="","",IF(VLOOKUP(csv!$AJ148,範囲CSV,9,FALSE)="","",VLOOKUP(csv!$AJ148,範囲CSV,9,FALSE)))</f>
        <v>#N/A</v>
      </c>
      <c r="L148" s="96" t="e">
        <f>IF($A148="","",IF(VLOOKUP(csv!$AJ148,範囲CSV,10,FALSE)="","",VLOOKUP(csv!$AJ148,範囲CSV,10,FALSE)))</f>
        <v>#N/A</v>
      </c>
      <c r="M148" s="96" t="e">
        <f t="shared" si="4"/>
        <v>#N/A</v>
      </c>
      <c r="N148" s="96" t="e">
        <f t="shared" si="5"/>
        <v>#N/A</v>
      </c>
      <c r="O148" s="96" t="e">
        <f>IF($A148="","",IF(VLOOKUP(csv!$AJ148,範囲CSV,13,FALSE)="","",VLOOKUP(csv!$AJ148,範囲CSV,13,FALSE)))</f>
        <v>#N/A</v>
      </c>
      <c r="P148" s="96" t="e">
        <f>IF($A148="","",IF(VLOOKUP(csv!$AJ148,範囲CSV,14,FALSE)="","",VLOOKUP(csv!$AJ148,範囲CSV,14,FALSE)))</f>
        <v>#N/A</v>
      </c>
      <c r="Q148" s="96" t="e">
        <f>IF($A148="","",IF(VLOOKUP(csv!$AJ148,範囲CSV,15,FALSE)="","",VLOOKUP(csv!$AJ148,範囲CSV,15,FALSE)))</f>
        <v>#N/A</v>
      </c>
      <c r="R148" s="96" t="e">
        <f>IF($A148="","",IF(VLOOKUP(csv!$AJ148,範囲CSV,16,FALSE)="","",VLOOKUP(csv!$AJ148,範囲CSV,16,FALSE)))</f>
        <v>#N/A</v>
      </c>
      <c r="S148" s="96" t="e">
        <f>IF($A148="","",IF(VLOOKUP(csv!$AJ148,範囲CSV,17,FALSE)="","",VLOOKUP(csv!$AJ148,範囲CSV,17,FALSE)))</f>
        <v>#N/A</v>
      </c>
      <c r="T148" s="96" t="e">
        <f>IF($A148="","",IF(VLOOKUP(csv!$AJ148,範囲CSV,18,FALSE)="","",VLOOKUP(csv!$AJ148,範囲CSV,18,FALSE)))</f>
        <v>#N/A</v>
      </c>
      <c r="U148" s="96" t="e">
        <f>IF($A148="","",IF(VLOOKUP(csv!$AJ148,範囲CSV,19,FALSE)="","",VLOOKUP(csv!$AJ148,範囲CSV,19,FALSE)))</f>
        <v>#N/A</v>
      </c>
      <c r="V148" s="96" t="e">
        <f>IF($A148="","",IF(VLOOKUP(csv!$AJ148,範囲CSV,20,FALSE)="","",VLOOKUP(csv!$AJ148,範囲CSV,20,FALSE)))</f>
        <v>#N/A</v>
      </c>
      <c r="W148" s="96" t="e">
        <f>IF($A148="","",IF(VLOOKUP(csv!$AJ148,範囲CSV,21,FALSE)="","",VLOOKUP(csv!$AJ148,範囲CSV,21,FALSE)))</f>
        <v>#N/A</v>
      </c>
      <c r="X148" s="96" t="e">
        <f>IF($A148="","",IF(VLOOKUP(csv!$AJ148,範囲CSV,22,FALSE)="","",VLOOKUP(csv!$AJ148,範囲CSV,22,FALSE)))</f>
        <v>#N/A</v>
      </c>
      <c r="Y148" s="96" t="e">
        <f>IF($A148="","",IF(VLOOKUP(csv!$AJ148,範囲CSV,23,FALSE)="","",VLOOKUP(csv!$AJ148,範囲CSV,23,FALSE)))</f>
        <v>#N/A</v>
      </c>
      <c r="Z148" s="96" t="e">
        <f>IF($A148="","",IF(VLOOKUP(csv!$AJ148,範囲CSV,24,FALSE)="","",VLOOKUP(csv!$AJ148,範囲CSV,24,FALSE)))</f>
        <v>#N/A</v>
      </c>
      <c r="AA148" s="96" t="e">
        <f>IF($A148="","",IF(VLOOKUP(csv!$AJ148,範囲CSV,25,FALSE)="","",VLOOKUP(csv!$AJ148,範囲CSV,25,FALSE)))</f>
        <v>#N/A</v>
      </c>
      <c r="AB148" s="96" t="e">
        <f>IF($A148="","",IF(VLOOKUP(csv!$AJ148,範囲CSV,26,FALSE)="","",VLOOKUP(csv!$AJ148,範囲CSV,26,FALSE)))</f>
        <v>#N/A</v>
      </c>
      <c r="AC148" s="96" t="e">
        <f>IF($A148="","",IF(VLOOKUP(csv!$AJ148,範囲CSV,27,FALSE)="","",VLOOKUP(csv!$AJ148,範囲CSV,27,FALSE)))</f>
        <v>#N/A</v>
      </c>
      <c r="AD148" s="96" t="e">
        <f>IF($A148="","",IF(VLOOKUP(csv!$AJ148,範囲CSV,28,FALSE)="","",VLOOKUP(csv!$AJ148,範囲CSV,28,FALSE)))</f>
        <v>#N/A</v>
      </c>
      <c r="AE148" s="96" t="e">
        <f>IF($A148="","",IF(VLOOKUP(csv!$AJ148,範囲CSV,29,FALSE)="","",VLOOKUP(csv!$AJ148,範囲CSV,29,FALSE)))</f>
        <v>#N/A</v>
      </c>
      <c r="AF148" s="96" t="e">
        <f>IF($A148="","",IF(VLOOKUP(csv!$AJ148,範囲CSV,30,FALSE)="","",VLOOKUP(csv!$AJ148,範囲CSV,30,FALSE)))</f>
        <v>#N/A</v>
      </c>
      <c r="AG148" s="96" t="e">
        <f>IF($A148="","",IF(VLOOKUP(csv!$AJ148,範囲CSV,31,FALSE)="","",VLOOKUP(csv!$AJ148,範囲CSV,31,FALSE)))</f>
        <v>#N/A</v>
      </c>
      <c r="AH148" s="96" t="e">
        <f>IF($A148="","",IF(VLOOKUP(csv!$AJ148,範囲CSV,32,FALSE)="","",VLOOKUP(csv!$AJ148,範囲CSV,32,FALSE)))</f>
        <v>#N/A</v>
      </c>
      <c r="AI148" s="96" t="e">
        <f>IF($A148="","",IF(VLOOKUP(csv!$AJ148,範囲CSV,33,FALSE)="","",VLOOKUP(csv!$AJ148,範囲CSV,33,FALSE)))</f>
        <v>#N/A</v>
      </c>
      <c r="AJ148" s="96" t="e">
        <f>IF($A148="","",IF(VLOOKUP(csv!$AJ148,範囲CSV,34,FALSE)="","",VLOOKUP(csv!$AJ148,範囲CSV,34,FALSE)))</f>
        <v>#N/A</v>
      </c>
      <c r="AK148" s="96"/>
    </row>
    <row r="149" spans="1:37">
      <c r="A149" s="96">
        <f>IF(csv!AJ149&lt;=csv!A$401,csv!AO149,"")</f>
        <v>0</v>
      </c>
      <c r="B149" s="96" t="e">
        <f>IF($A149="","",IF(VLOOKUP(csv!A149,範囲CSV,2,FALSE)="","",VLOOKUP(csv!A149,範囲CSV,2,FALSE)))</f>
        <v>#N/A</v>
      </c>
      <c r="C149" s="96" t="e">
        <f>IF($A149="","",IF(VLOOKUP(csv!$AJ149,範囲CSV,3,FALSE)="","",VLOOKUP(csv!$AJ149,範囲CSV,3,FALSE)))</f>
        <v>#N/A</v>
      </c>
      <c r="D149" s="96" t="e">
        <f>IF($A149="","",IF(VLOOKUP(csv!$AJ149,範囲CSV,4,FALSE)="","",VLOOKUP(csv!$AJ149,範囲CSV,4,FALSE)))</f>
        <v>#N/A</v>
      </c>
      <c r="E149" s="96" t="e">
        <f>IF($A149="","",IF(VLOOKUP(csv!$AJ149,範囲CSV,5,FALSE)="","",IF(VLOOKUP(csv!$AJ149,範囲CSV,5,FALSE)&gt;10000,"",VLOOKUP(csv!$AJ149,範囲CSV,5,FALSE))))</f>
        <v>#N/A</v>
      </c>
      <c r="F149" s="96" t="e">
        <f>IF($A149="","",IF(VLOOKUP(csv!$AJ149,範囲CSV,6,FALSE)="","",VLOOKUP(csv!$AJ149,範囲CSV,6,FALSE)))</f>
        <v>#N/A</v>
      </c>
      <c r="G149" s="96" t="e">
        <f>IF(A149="","",IF(VLOOKUP(csv!$AJ149,範囲CSV,7,FALSE)="","",VLOOKUP(csv!$AJ149,範囲CSV,7,FALSE)))</f>
        <v>#N/A</v>
      </c>
      <c r="H149" s="96" t="e">
        <f>IF($A149="","",IF(VLOOKUP(csv!$AJ149,範囲CSV,8,FALSE)="","",VLOOKUP(csv!$AJ149,範囲CSV,8,FALSE)))</f>
        <v>#N/A</v>
      </c>
      <c r="I149" s="96"/>
      <c r="J149" s="96"/>
      <c r="K149" s="96" t="e">
        <f>IF(A149="","",IF(VLOOKUP(csv!$AJ149,範囲CSV,9,FALSE)="","",VLOOKUP(csv!$AJ149,範囲CSV,9,FALSE)))</f>
        <v>#N/A</v>
      </c>
      <c r="L149" s="96" t="e">
        <f>IF($A149="","",IF(VLOOKUP(csv!$AJ149,範囲CSV,10,FALSE)="","",VLOOKUP(csv!$AJ149,範囲CSV,10,FALSE)))</f>
        <v>#N/A</v>
      </c>
      <c r="M149" s="96" t="e">
        <f t="shared" si="4"/>
        <v>#N/A</v>
      </c>
      <c r="N149" s="96" t="e">
        <f t="shared" si="5"/>
        <v>#N/A</v>
      </c>
      <c r="O149" s="96" t="e">
        <f>IF($A149="","",IF(VLOOKUP(csv!$AJ149,範囲CSV,13,FALSE)="","",VLOOKUP(csv!$AJ149,範囲CSV,13,FALSE)))</f>
        <v>#N/A</v>
      </c>
      <c r="P149" s="96" t="e">
        <f>IF($A149="","",IF(VLOOKUP(csv!$AJ149,範囲CSV,14,FALSE)="","",VLOOKUP(csv!$AJ149,範囲CSV,14,FALSE)))</f>
        <v>#N/A</v>
      </c>
      <c r="Q149" s="96" t="e">
        <f>IF($A149="","",IF(VLOOKUP(csv!$AJ149,範囲CSV,15,FALSE)="","",VLOOKUP(csv!$AJ149,範囲CSV,15,FALSE)))</f>
        <v>#N/A</v>
      </c>
      <c r="R149" s="96" t="e">
        <f>IF($A149="","",IF(VLOOKUP(csv!$AJ149,範囲CSV,16,FALSE)="","",VLOOKUP(csv!$AJ149,範囲CSV,16,FALSE)))</f>
        <v>#N/A</v>
      </c>
      <c r="S149" s="96" t="e">
        <f>IF($A149="","",IF(VLOOKUP(csv!$AJ149,範囲CSV,17,FALSE)="","",VLOOKUP(csv!$AJ149,範囲CSV,17,FALSE)))</f>
        <v>#N/A</v>
      </c>
      <c r="T149" s="96" t="e">
        <f>IF($A149="","",IF(VLOOKUP(csv!$AJ149,範囲CSV,18,FALSE)="","",VLOOKUP(csv!$AJ149,範囲CSV,18,FALSE)))</f>
        <v>#N/A</v>
      </c>
      <c r="U149" s="96" t="e">
        <f>IF($A149="","",IF(VLOOKUP(csv!$AJ149,範囲CSV,19,FALSE)="","",VLOOKUP(csv!$AJ149,範囲CSV,19,FALSE)))</f>
        <v>#N/A</v>
      </c>
      <c r="V149" s="96" t="e">
        <f>IF($A149="","",IF(VLOOKUP(csv!$AJ149,範囲CSV,20,FALSE)="","",VLOOKUP(csv!$AJ149,範囲CSV,20,FALSE)))</f>
        <v>#N/A</v>
      </c>
      <c r="W149" s="96" t="e">
        <f>IF($A149="","",IF(VLOOKUP(csv!$AJ149,範囲CSV,21,FALSE)="","",VLOOKUP(csv!$AJ149,範囲CSV,21,FALSE)))</f>
        <v>#N/A</v>
      </c>
      <c r="X149" s="96" t="e">
        <f>IF($A149="","",IF(VLOOKUP(csv!$AJ149,範囲CSV,22,FALSE)="","",VLOOKUP(csv!$AJ149,範囲CSV,22,FALSE)))</f>
        <v>#N/A</v>
      </c>
      <c r="Y149" s="96" t="e">
        <f>IF($A149="","",IF(VLOOKUP(csv!$AJ149,範囲CSV,23,FALSE)="","",VLOOKUP(csv!$AJ149,範囲CSV,23,FALSE)))</f>
        <v>#N/A</v>
      </c>
      <c r="Z149" s="96" t="e">
        <f>IF($A149="","",IF(VLOOKUP(csv!$AJ149,範囲CSV,24,FALSE)="","",VLOOKUP(csv!$AJ149,範囲CSV,24,FALSE)))</f>
        <v>#N/A</v>
      </c>
      <c r="AA149" s="96" t="e">
        <f>IF($A149="","",IF(VLOOKUP(csv!$AJ149,範囲CSV,25,FALSE)="","",VLOOKUP(csv!$AJ149,範囲CSV,25,FALSE)))</f>
        <v>#N/A</v>
      </c>
      <c r="AB149" s="96" t="e">
        <f>IF($A149="","",IF(VLOOKUP(csv!$AJ149,範囲CSV,26,FALSE)="","",VLOOKUP(csv!$AJ149,範囲CSV,26,FALSE)))</f>
        <v>#N/A</v>
      </c>
      <c r="AC149" s="96" t="e">
        <f>IF($A149="","",IF(VLOOKUP(csv!$AJ149,範囲CSV,27,FALSE)="","",VLOOKUP(csv!$AJ149,範囲CSV,27,FALSE)))</f>
        <v>#N/A</v>
      </c>
      <c r="AD149" s="96" t="e">
        <f>IF($A149="","",IF(VLOOKUP(csv!$AJ149,範囲CSV,28,FALSE)="","",VLOOKUP(csv!$AJ149,範囲CSV,28,FALSE)))</f>
        <v>#N/A</v>
      </c>
      <c r="AE149" s="96" t="e">
        <f>IF($A149="","",IF(VLOOKUP(csv!$AJ149,範囲CSV,29,FALSE)="","",VLOOKUP(csv!$AJ149,範囲CSV,29,FALSE)))</f>
        <v>#N/A</v>
      </c>
      <c r="AF149" s="96" t="e">
        <f>IF($A149="","",IF(VLOOKUP(csv!$AJ149,範囲CSV,30,FALSE)="","",VLOOKUP(csv!$AJ149,範囲CSV,30,FALSE)))</f>
        <v>#N/A</v>
      </c>
      <c r="AG149" s="96" t="e">
        <f>IF($A149="","",IF(VLOOKUP(csv!$AJ149,範囲CSV,31,FALSE)="","",VLOOKUP(csv!$AJ149,範囲CSV,31,FALSE)))</f>
        <v>#N/A</v>
      </c>
      <c r="AH149" s="96" t="e">
        <f>IF($A149="","",IF(VLOOKUP(csv!$AJ149,範囲CSV,32,FALSE)="","",VLOOKUP(csv!$AJ149,範囲CSV,32,FALSE)))</f>
        <v>#N/A</v>
      </c>
      <c r="AI149" s="96" t="e">
        <f>IF($A149="","",IF(VLOOKUP(csv!$AJ149,範囲CSV,33,FALSE)="","",VLOOKUP(csv!$AJ149,範囲CSV,33,FALSE)))</f>
        <v>#N/A</v>
      </c>
      <c r="AJ149" s="96" t="e">
        <f>IF($A149="","",IF(VLOOKUP(csv!$AJ149,範囲CSV,34,FALSE)="","",VLOOKUP(csv!$AJ149,範囲CSV,34,FALSE)))</f>
        <v>#N/A</v>
      </c>
      <c r="AK149" s="96"/>
    </row>
    <row r="150" spans="1:37">
      <c r="A150" s="96">
        <f>IF(csv!AJ150&lt;=csv!A$401,csv!AO150,"")</f>
        <v>0</v>
      </c>
      <c r="B150" s="96" t="e">
        <f>IF($A150="","",IF(VLOOKUP(csv!A150,範囲CSV,2,FALSE)="","",VLOOKUP(csv!A150,範囲CSV,2,FALSE)))</f>
        <v>#N/A</v>
      </c>
      <c r="C150" s="96" t="e">
        <f>IF($A150="","",IF(VLOOKUP(csv!$AJ150,範囲CSV,3,FALSE)="","",VLOOKUP(csv!$AJ150,範囲CSV,3,FALSE)))</f>
        <v>#N/A</v>
      </c>
      <c r="D150" s="96" t="e">
        <f>IF($A150="","",IF(VLOOKUP(csv!$AJ150,範囲CSV,4,FALSE)="","",VLOOKUP(csv!$AJ150,範囲CSV,4,FALSE)))</f>
        <v>#N/A</v>
      </c>
      <c r="E150" s="96" t="e">
        <f>IF($A150="","",IF(VLOOKUP(csv!$AJ150,範囲CSV,5,FALSE)="","",IF(VLOOKUP(csv!$AJ150,範囲CSV,5,FALSE)&gt;10000,"",VLOOKUP(csv!$AJ150,範囲CSV,5,FALSE))))</f>
        <v>#N/A</v>
      </c>
      <c r="F150" s="96" t="e">
        <f>IF($A150="","",IF(VLOOKUP(csv!$AJ150,範囲CSV,6,FALSE)="","",VLOOKUP(csv!$AJ150,範囲CSV,6,FALSE)))</f>
        <v>#N/A</v>
      </c>
      <c r="G150" s="96" t="e">
        <f>IF(A150="","",IF(VLOOKUP(csv!$AJ150,範囲CSV,7,FALSE)="","",VLOOKUP(csv!$AJ150,範囲CSV,7,FALSE)))</f>
        <v>#N/A</v>
      </c>
      <c r="H150" s="96" t="e">
        <f>IF($A150="","",IF(VLOOKUP(csv!$AJ150,範囲CSV,8,FALSE)="","",VLOOKUP(csv!$AJ150,範囲CSV,8,FALSE)))</f>
        <v>#N/A</v>
      </c>
      <c r="I150" s="96"/>
      <c r="J150" s="96"/>
      <c r="K150" s="96" t="e">
        <f>IF(A150="","",IF(VLOOKUP(csv!$AJ150,範囲CSV,9,FALSE)="","",VLOOKUP(csv!$AJ150,範囲CSV,9,FALSE)))</f>
        <v>#N/A</v>
      </c>
      <c r="L150" s="96" t="e">
        <f>IF($A150="","",IF(VLOOKUP(csv!$AJ150,範囲CSV,10,FALSE)="","",VLOOKUP(csv!$AJ150,範囲CSV,10,FALSE)))</f>
        <v>#N/A</v>
      </c>
      <c r="M150" s="96" t="e">
        <f t="shared" si="4"/>
        <v>#N/A</v>
      </c>
      <c r="N150" s="96" t="e">
        <f t="shared" si="5"/>
        <v>#N/A</v>
      </c>
      <c r="O150" s="96" t="e">
        <f>IF($A150="","",IF(VLOOKUP(csv!$AJ150,範囲CSV,13,FALSE)="","",VLOOKUP(csv!$AJ150,範囲CSV,13,FALSE)))</f>
        <v>#N/A</v>
      </c>
      <c r="P150" s="96" t="e">
        <f>IF($A150="","",IF(VLOOKUP(csv!$AJ150,範囲CSV,14,FALSE)="","",VLOOKUP(csv!$AJ150,範囲CSV,14,FALSE)))</f>
        <v>#N/A</v>
      </c>
      <c r="Q150" s="96" t="e">
        <f>IF($A150="","",IF(VLOOKUP(csv!$AJ150,範囲CSV,15,FALSE)="","",VLOOKUP(csv!$AJ150,範囲CSV,15,FALSE)))</f>
        <v>#N/A</v>
      </c>
      <c r="R150" s="96" t="e">
        <f>IF($A150="","",IF(VLOOKUP(csv!$AJ150,範囲CSV,16,FALSE)="","",VLOOKUP(csv!$AJ150,範囲CSV,16,FALSE)))</f>
        <v>#N/A</v>
      </c>
      <c r="S150" s="96" t="e">
        <f>IF($A150="","",IF(VLOOKUP(csv!$AJ150,範囲CSV,17,FALSE)="","",VLOOKUP(csv!$AJ150,範囲CSV,17,FALSE)))</f>
        <v>#N/A</v>
      </c>
      <c r="T150" s="96" t="e">
        <f>IF($A150="","",IF(VLOOKUP(csv!$AJ150,範囲CSV,18,FALSE)="","",VLOOKUP(csv!$AJ150,範囲CSV,18,FALSE)))</f>
        <v>#N/A</v>
      </c>
      <c r="U150" s="96" t="e">
        <f>IF($A150="","",IF(VLOOKUP(csv!$AJ150,範囲CSV,19,FALSE)="","",VLOOKUP(csv!$AJ150,範囲CSV,19,FALSE)))</f>
        <v>#N/A</v>
      </c>
      <c r="V150" s="96" t="e">
        <f>IF($A150="","",IF(VLOOKUP(csv!$AJ150,範囲CSV,20,FALSE)="","",VLOOKUP(csv!$AJ150,範囲CSV,20,FALSE)))</f>
        <v>#N/A</v>
      </c>
      <c r="W150" s="96" t="e">
        <f>IF($A150="","",IF(VLOOKUP(csv!$AJ150,範囲CSV,21,FALSE)="","",VLOOKUP(csv!$AJ150,範囲CSV,21,FALSE)))</f>
        <v>#N/A</v>
      </c>
      <c r="X150" s="96" t="e">
        <f>IF($A150="","",IF(VLOOKUP(csv!$AJ150,範囲CSV,22,FALSE)="","",VLOOKUP(csv!$AJ150,範囲CSV,22,FALSE)))</f>
        <v>#N/A</v>
      </c>
      <c r="Y150" s="96" t="e">
        <f>IF($A150="","",IF(VLOOKUP(csv!$AJ150,範囲CSV,23,FALSE)="","",VLOOKUP(csv!$AJ150,範囲CSV,23,FALSE)))</f>
        <v>#N/A</v>
      </c>
      <c r="Z150" s="96" t="e">
        <f>IF($A150="","",IF(VLOOKUP(csv!$AJ150,範囲CSV,24,FALSE)="","",VLOOKUP(csv!$AJ150,範囲CSV,24,FALSE)))</f>
        <v>#N/A</v>
      </c>
      <c r="AA150" s="96" t="e">
        <f>IF($A150="","",IF(VLOOKUP(csv!$AJ150,範囲CSV,25,FALSE)="","",VLOOKUP(csv!$AJ150,範囲CSV,25,FALSE)))</f>
        <v>#N/A</v>
      </c>
      <c r="AB150" s="96" t="e">
        <f>IF($A150="","",IF(VLOOKUP(csv!$AJ150,範囲CSV,26,FALSE)="","",VLOOKUP(csv!$AJ150,範囲CSV,26,FALSE)))</f>
        <v>#N/A</v>
      </c>
      <c r="AC150" s="96" t="e">
        <f>IF($A150="","",IF(VLOOKUP(csv!$AJ150,範囲CSV,27,FALSE)="","",VLOOKUP(csv!$AJ150,範囲CSV,27,FALSE)))</f>
        <v>#N/A</v>
      </c>
      <c r="AD150" s="96" t="e">
        <f>IF($A150="","",IF(VLOOKUP(csv!$AJ150,範囲CSV,28,FALSE)="","",VLOOKUP(csv!$AJ150,範囲CSV,28,FALSE)))</f>
        <v>#N/A</v>
      </c>
      <c r="AE150" s="96" t="e">
        <f>IF($A150="","",IF(VLOOKUP(csv!$AJ150,範囲CSV,29,FALSE)="","",VLOOKUP(csv!$AJ150,範囲CSV,29,FALSE)))</f>
        <v>#N/A</v>
      </c>
      <c r="AF150" s="96" t="e">
        <f>IF($A150="","",IF(VLOOKUP(csv!$AJ150,範囲CSV,30,FALSE)="","",VLOOKUP(csv!$AJ150,範囲CSV,30,FALSE)))</f>
        <v>#N/A</v>
      </c>
      <c r="AG150" s="96" t="e">
        <f>IF($A150="","",IF(VLOOKUP(csv!$AJ150,範囲CSV,31,FALSE)="","",VLOOKUP(csv!$AJ150,範囲CSV,31,FALSE)))</f>
        <v>#N/A</v>
      </c>
      <c r="AH150" s="96" t="e">
        <f>IF($A150="","",IF(VLOOKUP(csv!$AJ150,範囲CSV,32,FALSE)="","",VLOOKUP(csv!$AJ150,範囲CSV,32,FALSE)))</f>
        <v>#N/A</v>
      </c>
      <c r="AI150" s="96" t="e">
        <f>IF($A150="","",IF(VLOOKUP(csv!$AJ150,範囲CSV,33,FALSE)="","",VLOOKUP(csv!$AJ150,範囲CSV,33,FALSE)))</f>
        <v>#N/A</v>
      </c>
      <c r="AJ150" s="96" t="e">
        <f>IF($A150="","",IF(VLOOKUP(csv!$AJ150,範囲CSV,34,FALSE)="","",VLOOKUP(csv!$AJ150,範囲CSV,34,FALSE)))</f>
        <v>#N/A</v>
      </c>
      <c r="AK150" s="96"/>
    </row>
    <row r="151" spans="1:37">
      <c r="A151" s="96">
        <f>IF(csv!AJ151&lt;=csv!A$401,csv!AO151,"")</f>
        <v>0</v>
      </c>
      <c r="B151" s="96" t="e">
        <f>IF($A151="","",IF(VLOOKUP(csv!A151,範囲CSV,2,FALSE)="","",VLOOKUP(csv!A151,範囲CSV,2,FALSE)))</f>
        <v>#N/A</v>
      </c>
      <c r="C151" s="96" t="e">
        <f>IF($A151="","",IF(VLOOKUP(csv!$AJ151,範囲CSV,3,FALSE)="","",VLOOKUP(csv!$AJ151,範囲CSV,3,FALSE)))</f>
        <v>#N/A</v>
      </c>
      <c r="D151" s="96" t="e">
        <f>IF($A151="","",IF(VLOOKUP(csv!$AJ151,範囲CSV,4,FALSE)="","",VLOOKUP(csv!$AJ151,範囲CSV,4,FALSE)))</f>
        <v>#N/A</v>
      </c>
      <c r="E151" s="96" t="e">
        <f>IF($A151="","",IF(VLOOKUP(csv!$AJ151,範囲CSV,5,FALSE)="","",IF(VLOOKUP(csv!$AJ151,範囲CSV,5,FALSE)&gt;10000,"",VLOOKUP(csv!$AJ151,範囲CSV,5,FALSE))))</f>
        <v>#N/A</v>
      </c>
      <c r="F151" s="96" t="e">
        <f>IF($A151="","",IF(VLOOKUP(csv!$AJ151,範囲CSV,6,FALSE)="","",VLOOKUP(csv!$AJ151,範囲CSV,6,FALSE)))</f>
        <v>#N/A</v>
      </c>
      <c r="G151" s="96" t="e">
        <f>IF(A151="","",IF(VLOOKUP(csv!$AJ151,範囲CSV,7,FALSE)="","",VLOOKUP(csv!$AJ151,範囲CSV,7,FALSE)))</f>
        <v>#N/A</v>
      </c>
      <c r="H151" s="96" t="e">
        <f>IF($A151="","",IF(VLOOKUP(csv!$AJ151,範囲CSV,8,FALSE)="","",VLOOKUP(csv!$AJ151,範囲CSV,8,FALSE)))</f>
        <v>#N/A</v>
      </c>
      <c r="I151" s="96"/>
      <c r="J151" s="96"/>
      <c r="K151" s="96" t="e">
        <f>IF(A151="","",IF(VLOOKUP(csv!$AJ151,範囲CSV,9,FALSE)="","",VLOOKUP(csv!$AJ151,範囲CSV,9,FALSE)))</f>
        <v>#N/A</v>
      </c>
      <c r="L151" s="96" t="e">
        <f>IF($A151="","",IF(VLOOKUP(csv!$AJ151,範囲CSV,10,FALSE)="","",VLOOKUP(csv!$AJ151,範囲CSV,10,FALSE)))</f>
        <v>#N/A</v>
      </c>
      <c r="M151" s="96" t="e">
        <f t="shared" si="4"/>
        <v>#N/A</v>
      </c>
      <c r="N151" s="96" t="e">
        <f t="shared" si="5"/>
        <v>#N/A</v>
      </c>
      <c r="O151" s="96" t="e">
        <f>IF($A151="","",IF(VLOOKUP(csv!$AJ151,範囲CSV,13,FALSE)="","",VLOOKUP(csv!$AJ151,範囲CSV,13,FALSE)))</f>
        <v>#N/A</v>
      </c>
      <c r="P151" s="96" t="e">
        <f>IF($A151="","",IF(VLOOKUP(csv!$AJ151,範囲CSV,14,FALSE)="","",VLOOKUP(csv!$AJ151,範囲CSV,14,FALSE)))</f>
        <v>#N/A</v>
      </c>
      <c r="Q151" s="96" t="e">
        <f>IF($A151="","",IF(VLOOKUP(csv!$AJ151,範囲CSV,15,FALSE)="","",VLOOKUP(csv!$AJ151,範囲CSV,15,FALSE)))</f>
        <v>#N/A</v>
      </c>
      <c r="R151" s="96" t="e">
        <f>IF($A151="","",IF(VLOOKUP(csv!$AJ151,範囲CSV,16,FALSE)="","",VLOOKUP(csv!$AJ151,範囲CSV,16,FALSE)))</f>
        <v>#N/A</v>
      </c>
      <c r="S151" s="96" t="e">
        <f>IF($A151="","",IF(VLOOKUP(csv!$AJ151,範囲CSV,17,FALSE)="","",VLOOKUP(csv!$AJ151,範囲CSV,17,FALSE)))</f>
        <v>#N/A</v>
      </c>
      <c r="T151" s="96" t="e">
        <f>IF($A151="","",IF(VLOOKUP(csv!$AJ151,範囲CSV,18,FALSE)="","",VLOOKUP(csv!$AJ151,範囲CSV,18,FALSE)))</f>
        <v>#N/A</v>
      </c>
      <c r="U151" s="96" t="e">
        <f>IF($A151="","",IF(VLOOKUP(csv!$AJ151,範囲CSV,19,FALSE)="","",VLOOKUP(csv!$AJ151,範囲CSV,19,FALSE)))</f>
        <v>#N/A</v>
      </c>
      <c r="V151" s="96" t="e">
        <f>IF($A151="","",IF(VLOOKUP(csv!$AJ151,範囲CSV,20,FALSE)="","",VLOOKUP(csv!$AJ151,範囲CSV,20,FALSE)))</f>
        <v>#N/A</v>
      </c>
      <c r="W151" s="96" t="e">
        <f>IF($A151="","",IF(VLOOKUP(csv!$AJ151,範囲CSV,21,FALSE)="","",VLOOKUP(csv!$AJ151,範囲CSV,21,FALSE)))</f>
        <v>#N/A</v>
      </c>
      <c r="X151" s="96" t="e">
        <f>IF($A151="","",IF(VLOOKUP(csv!$AJ151,範囲CSV,22,FALSE)="","",VLOOKUP(csv!$AJ151,範囲CSV,22,FALSE)))</f>
        <v>#N/A</v>
      </c>
      <c r="Y151" s="96" t="e">
        <f>IF($A151="","",IF(VLOOKUP(csv!$AJ151,範囲CSV,23,FALSE)="","",VLOOKUP(csv!$AJ151,範囲CSV,23,FALSE)))</f>
        <v>#N/A</v>
      </c>
      <c r="Z151" s="96" t="e">
        <f>IF($A151="","",IF(VLOOKUP(csv!$AJ151,範囲CSV,24,FALSE)="","",VLOOKUP(csv!$AJ151,範囲CSV,24,FALSE)))</f>
        <v>#N/A</v>
      </c>
      <c r="AA151" s="96" t="e">
        <f>IF($A151="","",IF(VLOOKUP(csv!$AJ151,範囲CSV,25,FALSE)="","",VLOOKUP(csv!$AJ151,範囲CSV,25,FALSE)))</f>
        <v>#N/A</v>
      </c>
      <c r="AB151" s="96" t="e">
        <f>IF($A151="","",IF(VLOOKUP(csv!$AJ151,範囲CSV,26,FALSE)="","",VLOOKUP(csv!$AJ151,範囲CSV,26,FALSE)))</f>
        <v>#N/A</v>
      </c>
      <c r="AC151" s="96" t="e">
        <f>IF($A151="","",IF(VLOOKUP(csv!$AJ151,範囲CSV,27,FALSE)="","",VLOOKUP(csv!$AJ151,範囲CSV,27,FALSE)))</f>
        <v>#N/A</v>
      </c>
      <c r="AD151" s="96" t="e">
        <f>IF($A151="","",IF(VLOOKUP(csv!$AJ151,範囲CSV,28,FALSE)="","",VLOOKUP(csv!$AJ151,範囲CSV,28,FALSE)))</f>
        <v>#N/A</v>
      </c>
      <c r="AE151" s="96" t="e">
        <f>IF($A151="","",IF(VLOOKUP(csv!$AJ151,範囲CSV,29,FALSE)="","",VLOOKUP(csv!$AJ151,範囲CSV,29,FALSE)))</f>
        <v>#N/A</v>
      </c>
      <c r="AF151" s="96" t="e">
        <f>IF($A151="","",IF(VLOOKUP(csv!$AJ151,範囲CSV,30,FALSE)="","",VLOOKUP(csv!$AJ151,範囲CSV,30,FALSE)))</f>
        <v>#N/A</v>
      </c>
      <c r="AG151" s="96" t="e">
        <f>IF($A151="","",IF(VLOOKUP(csv!$AJ151,範囲CSV,31,FALSE)="","",VLOOKUP(csv!$AJ151,範囲CSV,31,FALSE)))</f>
        <v>#N/A</v>
      </c>
      <c r="AH151" s="96" t="e">
        <f>IF($A151="","",IF(VLOOKUP(csv!$AJ151,範囲CSV,32,FALSE)="","",VLOOKUP(csv!$AJ151,範囲CSV,32,FALSE)))</f>
        <v>#N/A</v>
      </c>
      <c r="AI151" s="96" t="e">
        <f>IF($A151="","",IF(VLOOKUP(csv!$AJ151,範囲CSV,33,FALSE)="","",VLOOKUP(csv!$AJ151,範囲CSV,33,FALSE)))</f>
        <v>#N/A</v>
      </c>
      <c r="AJ151" s="96" t="e">
        <f>IF($A151="","",IF(VLOOKUP(csv!$AJ151,範囲CSV,34,FALSE)="","",VLOOKUP(csv!$AJ151,範囲CSV,34,FALSE)))</f>
        <v>#N/A</v>
      </c>
      <c r="AK151" s="96"/>
    </row>
    <row r="152" spans="1:37">
      <c r="A152" s="96">
        <f>IF(csv!AJ152&lt;=csv!A$401,csv!AO152,"")</f>
        <v>0</v>
      </c>
      <c r="B152" s="96" t="e">
        <f>IF($A152="","",IF(VLOOKUP(csv!A152,範囲CSV,2,FALSE)="","",VLOOKUP(csv!A152,範囲CSV,2,FALSE)))</f>
        <v>#N/A</v>
      </c>
      <c r="C152" s="96" t="e">
        <f>IF($A152="","",IF(VLOOKUP(csv!$AJ152,範囲CSV,3,FALSE)="","",VLOOKUP(csv!$AJ152,範囲CSV,3,FALSE)))</f>
        <v>#N/A</v>
      </c>
      <c r="D152" s="96" t="e">
        <f>IF($A152="","",IF(VLOOKUP(csv!$AJ152,範囲CSV,4,FALSE)="","",VLOOKUP(csv!$AJ152,範囲CSV,4,FALSE)))</f>
        <v>#N/A</v>
      </c>
      <c r="E152" s="96" t="e">
        <f>IF($A152="","",IF(VLOOKUP(csv!$AJ152,範囲CSV,5,FALSE)="","",IF(VLOOKUP(csv!$AJ152,範囲CSV,5,FALSE)&gt;10000,"",VLOOKUP(csv!$AJ152,範囲CSV,5,FALSE))))</f>
        <v>#N/A</v>
      </c>
      <c r="F152" s="96" t="e">
        <f>IF($A152="","",IF(VLOOKUP(csv!$AJ152,範囲CSV,6,FALSE)="","",VLOOKUP(csv!$AJ152,範囲CSV,6,FALSE)))</f>
        <v>#N/A</v>
      </c>
      <c r="G152" s="96" t="e">
        <f>IF(A152="","",IF(VLOOKUP(csv!$AJ152,範囲CSV,7,FALSE)="","",VLOOKUP(csv!$AJ152,範囲CSV,7,FALSE)))</f>
        <v>#N/A</v>
      </c>
      <c r="H152" s="96" t="e">
        <f>IF($A152="","",IF(VLOOKUP(csv!$AJ152,範囲CSV,8,FALSE)="","",VLOOKUP(csv!$AJ152,範囲CSV,8,FALSE)))</f>
        <v>#N/A</v>
      </c>
      <c r="I152" s="96"/>
      <c r="J152" s="96"/>
      <c r="K152" s="96" t="e">
        <f>IF(A152="","",IF(VLOOKUP(csv!$AJ152,範囲CSV,9,FALSE)="","",VLOOKUP(csv!$AJ152,範囲CSV,9,FALSE)))</f>
        <v>#N/A</v>
      </c>
      <c r="L152" s="96" t="e">
        <f>IF($A152="","",IF(VLOOKUP(csv!$AJ152,範囲CSV,10,FALSE)="","",VLOOKUP(csv!$AJ152,範囲CSV,10,FALSE)))</f>
        <v>#N/A</v>
      </c>
      <c r="M152" s="96" t="e">
        <f t="shared" si="4"/>
        <v>#N/A</v>
      </c>
      <c r="N152" s="96" t="e">
        <f t="shared" si="5"/>
        <v>#N/A</v>
      </c>
      <c r="O152" s="96" t="e">
        <f>IF($A152="","",IF(VLOOKUP(csv!$AJ152,範囲CSV,13,FALSE)="","",VLOOKUP(csv!$AJ152,範囲CSV,13,FALSE)))</f>
        <v>#N/A</v>
      </c>
      <c r="P152" s="96" t="e">
        <f>IF($A152="","",IF(VLOOKUP(csv!$AJ152,範囲CSV,14,FALSE)="","",VLOOKUP(csv!$AJ152,範囲CSV,14,FALSE)))</f>
        <v>#N/A</v>
      </c>
      <c r="Q152" s="96" t="e">
        <f>IF($A152="","",IF(VLOOKUP(csv!$AJ152,範囲CSV,15,FALSE)="","",VLOOKUP(csv!$AJ152,範囲CSV,15,FALSE)))</f>
        <v>#N/A</v>
      </c>
      <c r="R152" s="96" t="e">
        <f>IF($A152="","",IF(VLOOKUP(csv!$AJ152,範囲CSV,16,FALSE)="","",VLOOKUP(csv!$AJ152,範囲CSV,16,FALSE)))</f>
        <v>#N/A</v>
      </c>
      <c r="S152" s="96" t="e">
        <f>IF($A152="","",IF(VLOOKUP(csv!$AJ152,範囲CSV,17,FALSE)="","",VLOOKUP(csv!$AJ152,範囲CSV,17,FALSE)))</f>
        <v>#N/A</v>
      </c>
      <c r="T152" s="96" t="e">
        <f>IF($A152="","",IF(VLOOKUP(csv!$AJ152,範囲CSV,18,FALSE)="","",VLOOKUP(csv!$AJ152,範囲CSV,18,FALSE)))</f>
        <v>#N/A</v>
      </c>
      <c r="U152" s="96" t="e">
        <f>IF($A152="","",IF(VLOOKUP(csv!$AJ152,範囲CSV,19,FALSE)="","",VLOOKUP(csv!$AJ152,範囲CSV,19,FALSE)))</f>
        <v>#N/A</v>
      </c>
      <c r="V152" s="96" t="e">
        <f>IF($A152="","",IF(VLOOKUP(csv!$AJ152,範囲CSV,20,FALSE)="","",VLOOKUP(csv!$AJ152,範囲CSV,20,FALSE)))</f>
        <v>#N/A</v>
      </c>
      <c r="W152" s="96" t="e">
        <f>IF($A152="","",IF(VLOOKUP(csv!$AJ152,範囲CSV,21,FALSE)="","",VLOOKUP(csv!$AJ152,範囲CSV,21,FALSE)))</f>
        <v>#N/A</v>
      </c>
      <c r="X152" s="96" t="e">
        <f>IF($A152="","",IF(VLOOKUP(csv!$AJ152,範囲CSV,22,FALSE)="","",VLOOKUP(csv!$AJ152,範囲CSV,22,FALSE)))</f>
        <v>#N/A</v>
      </c>
      <c r="Y152" s="96" t="e">
        <f>IF($A152="","",IF(VLOOKUP(csv!$AJ152,範囲CSV,23,FALSE)="","",VLOOKUP(csv!$AJ152,範囲CSV,23,FALSE)))</f>
        <v>#N/A</v>
      </c>
      <c r="Z152" s="96" t="e">
        <f>IF($A152="","",IF(VLOOKUP(csv!$AJ152,範囲CSV,24,FALSE)="","",VLOOKUP(csv!$AJ152,範囲CSV,24,FALSE)))</f>
        <v>#N/A</v>
      </c>
      <c r="AA152" s="96" t="e">
        <f>IF($A152="","",IF(VLOOKUP(csv!$AJ152,範囲CSV,25,FALSE)="","",VLOOKUP(csv!$AJ152,範囲CSV,25,FALSE)))</f>
        <v>#N/A</v>
      </c>
      <c r="AB152" s="96" t="e">
        <f>IF($A152="","",IF(VLOOKUP(csv!$AJ152,範囲CSV,26,FALSE)="","",VLOOKUP(csv!$AJ152,範囲CSV,26,FALSE)))</f>
        <v>#N/A</v>
      </c>
      <c r="AC152" s="96" t="e">
        <f>IF($A152="","",IF(VLOOKUP(csv!$AJ152,範囲CSV,27,FALSE)="","",VLOOKUP(csv!$AJ152,範囲CSV,27,FALSE)))</f>
        <v>#N/A</v>
      </c>
      <c r="AD152" s="96" t="e">
        <f>IF($A152="","",IF(VLOOKUP(csv!$AJ152,範囲CSV,28,FALSE)="","",VLOOKUP(csv!$AJ152,範囲CSV,28,FALSE)))</f>
        <v>#N/A</v>
      </c>
      <c r="AE152" s="96" t="e">
        <f>IF($A152="","",IF(VLOOKUP(csv!$AJ152,範囲CSV,29,FALSE)="","",VLOOKUP(csv!$AJ152,範囲CSV,29,FALSE)))</f>
        <v>#N/A</v>
      </c>
      <c r="AF152" s="96" t="e">
        <f>IF($A152="","",IF(VLOOKUP(csv!$AJ152,範囲CSV,30,FALSE)="","",VLOOKUP(csv!$AJ152,範囲CSV,30,FALSE)))</f>
        <v>#N/A</v>
      </c>
      <c r="AG152" s="96" t="e">
        <f>IF($A152="","",IF(VLOOKUP(csv!$AJ152,範囲CSV,31,FALSE)="","",VLOOKUP(csv!$AJ152,範囲CSV,31,FALSE)))</f>
        <v>#N/A</v>
      </c>
      <c r="AH152" s="96" t="e">
        <f>IF($A152="","",IF(VLOOKUP(csv!$AJ152,範囲CSV,32,FALSE)="","",VLOOKUP(csv!$AJ152,範囲CSV,32,FALSE)))</f>
        <v>#N/A</v>
      </c>
      <c r="AI152" s="96" t="e">
        <f>IF($A152="","",IF(VLOOKUP(csv!$AJ152,範囲CSV,33,FALSE)="","",VLOOKUP(csv!$AJ152,範囲CSV,33,FALSE)))</f>
        <v>#N/A</v>
      </c>
      <c r="AJ152" s="96" t="e">
        <f>IF($A152="","",IF(VLOOKUP(csv!$AJ152,範囲CSV,34,FALSE)="","",VLOOKUP(csv!$AJ152,範囲CSV,34,FALSE)))</f>
        <v>#N/A</v>
      </c>
      <c r="AK152" s="96"/>
    </row>
    <row r="153" spans="1:37">
      <c r="A153" s="96">
        <f>IF(csv!AJ153&lt;=csv!A$401,csv!AO153,"")</f>
        <v>0</v>
      </c>
      <c r="B153" s="96" t="e">
        <f>IF($A153="","",IF(VLOOKUP(csv!A153,範囲CSV,2,FALSE)="","",VLOOKUP(csv!A153,範囲CSV,2,FALSE)))</f>
        <v>#N/A</v>
      </c>
      <c r="C153" s="96" t="e">
        <f>IF($A153="","",IF(VLOOKUP(csv!$AJ153,範囲CSV,3,FALSE)="","",VLOOKUP(csv!$AJ153,範囲CSV,3,FALSE)))</f>
        <v>#N/A</v>
      </c>
      <c r="D153" s="96" t="e">
        <f>IF($A153="","",IF(VLOOKUP(csv!$AJ153,範囲CSV,4,FALSE)="","",VLOOKUP(csv!$AJ153,範囲CSV,4,FALSE)))</f>
        <v>#N/A</v>
      </c>
      <c r="E153" s="96" t="e">
        <f>IF($A153="","",IF(VLOOKUP(csv!$AJ153,範囲CSV,5,FALSE)="","",IF(VLOOKUP(csv!$AJ153,範囲CSV,5,FALSE)&gt;10000,"",VLOOKUP(csv!$AJ153,範囲CSV,5,FALSE))))</f>
        <v>#N/A</v>
      </c>
      <c r="F153" s="96" t="e">
        <f>IF($A153="","",IF(VLOOKUP(csv!$AJ153,範囲CSV,6,FALSE)="","",VLOOKUP(csv!$AJ153,範囲CSV,6,FALSE)))</f>
        <v>#N/A</v>
      </c>
      <c r="G153" s="96" t="e">
        <f>IF(A153="","",IF(VLOOKUP(csv!$AJ153,範囲CSV,7,FALSE)="","",VLOOKUP(csv!$AJ153,範囲CSV,7,FALSE)))</f>
        <v>#N/A</v>
      </c>
      <c r="H153" s="96" t="e">
        <f>IF($A153="","",IF(VLOOKUP(csv!$AJ153,範囲CSV,8,FALSE)="","",VLOOKUP(csv!$AJ153,範囲CSV,8,FALSE)))</f>
        <v>#N/A</v>
      </c>
      <c r="I153" s="96"/>
      <c r="J153" s="96"/>
      <c r="K153" s="96" t="e">
        <f>IF(A153="","",IF(VLOOKUP(csv!$AJ153,範囲CSV,9,FALSE)="","",VLOOKUP(csv!$AJ153,範囲CSV,9,FALSE)))</f>
        <v>#N/A</v>
      </c>
      <c r="L153" s="96" t="e">
        <f>IF($A153="","",IF(VLOOKUP(csv!$AJ153,範囲CSV,10,FALSE)="","",VLOOKUP(csv!$AJ153,範囲CSV,10,FALSE)))</f>
        <v>#N/A</v>
      </c>
      <c r="M153" s="96" t="e">
        <f t="shared" si="4"/>
        <v>#N/A</v>
      </c>
      <c r="N153" s="96" t="e">
        <f t="shared" si="5"/>
        <v>#N/A</v>
      </c>
      <c r="O153" s="96" t="e">
        <f>IF($A153="","",IF(VLOOKUP(csv!$AJ153,範囲CSV,13,FALSE)="","",VLOOKUP(csv!$AJ153,範囲CSV,13,FALSE)))</f>
        <v>#N/A</v>
      </c>
      <c r="P153" s="96" t="e">
        <f>IF($A153="","",IF(VLOOKUP(csv!$AJ153,範囲CSV,14,FALSE)="","",VLOOKUP(csv!$AJ153,範囲CSV,14,FALSE)))</f>
        <v>#N/A</v>
      </c>
      <c r="Q153" s="96" t="e">
        <f>IF($A153="","",IF(VLOOKUP(csv!$AJ153,範囲CSV,15,FALSE)="","",VLOOKUP(csv!$AJ153,範囲CSV,15,FALSE)))</f>
        <v>#N/A</v>
      </c>
      <c r="R153" s="96" t="e">
        <f>IF($A153="","",IF(VLOOKUP(csv!$AJ153,範囲CSV,16,FALSE)="","",VLOOKUP(csv!$AJ153,範囲CSV,16,FALSE)))</f>
        <v>#N/A</v>
      </c>
      <c r="S153" s="96" t="e">
        <f>IF($A153="","",IF(VLOOKUP(csv!$AJ153,範囲CSV,17,FALSE)="","",VLOOKUP(csv!$AJ153,範囲CSV,17,FALSE)))</f>
        <v>#N/A</v>
      </c>
      <c r="T153" s="96" t="e">
        <f>IF($A153="","",IF(VLOOKUP(csv!$AJ153,範囲CSV,18,FALSE)="","",VLOOKUP(csv!$AJ153,範囲CSV,18,FALSE)))</f>
        <v>#N/A</v>
      </c>
      <c r="U153" s="96" t="e">
        <f>IF($A153="","",IF(VLOOKUP(csv!$AJ153,範囲CSV,19,FALSE)="","",VLOOKUP(csv!$AJ153,範囲CSV,19,FALSE)))</f>
        <v>#N/A</v>
      </c>
      <c r="V153" s="96" t="e">
        <f>IF($A153="","",IF(VLOOKUP(csv!$AJ153,範囲CSV,20,FALSE)="","",VLOOKUP(csv!$AJ153,範囲CSV,20,FALSE)))</f>
        <v>#N/A</v>
      </c>
      <c r="W153" s="96" t="e">
        <f>IF($A153="","",IF(VLOOKUP(csv!$AJ153,範囲CSV,21,FALSE)="","",VLOOKUP(csv!$AJ153,範囲CSV,21,FALSE)))</f>
        <v>#N/A</v>
      </c>
      <c r="X153" s="96" t="e">
        <f>IF($A153="","",IF(VLOOKUP(csv!$AJ153,範囲CSV,22,FALSE)="","",VLOOKUP(csv!$AJ153,範囲CSV,22,FALSE)))</f>
        <v>#N/A</v>
      </c>
      <c r="Y153" s="96" t="e">
        <f>IF($A153="","",IF(VLOOKUP(csv!$AJ153,範囲CSV,23,FALSE)="","",VLOOKUP(csv!$AJ153,範囲CSV,23,FALSE)))</f>
        <v>#N/A</v>
      </c>
      <c r="Z153" s="96" t="e">
        <f>IF($A153="","",IF(VLOOKUP(csv!$AJ153,範囲CSV,24,FALSE)="","",VLOOKUP(csv!$AJ153,範囲CSV,24,FALSE)))</f>
        <v>#N/A</v>
      </c>
      <c r="AA153" s="96" t="e">
        <f>IF($A153="","",IF(VLOOKUP(csv!$AJ153,範囲CSV,25,FALSE)="","",VLOOKUP(csv!$AJ153,範囲CSV,25,FALSE)))</f>
        <v>#N/A</v>
      </c>
      <c r="AB153" s="96" t="e">
        <f>IF($A153="","",IF(VLOOKUP(csv!$AJ153,範囲CSV,26,FALSE)="","",VLOOKUP(csv!$AJ153,範囲CSV,26,FALSE)))</f>
        <v>#N/A</v>
      </c>
      <c r="AC153" s="96" t="e">
        <f>IF($A153="","",IF(VLOOKUP(csv!$AJ153,範囲CSV,27,FALSE)="","",VLOOKUP(csv!$AJ153,範囲CSV,27,FALSE)))</f>
        <v>#N/A</v>
      </c>
      <c r="AD153" s="96" t="e">
        <f>IF($A153="","",IF(VLOOKUP(csv!$AJ153,範囲CSV,28,FALSE)="","",VLOOKUP(csv!$AJ153,範囲CSV,28,FALSE)))</f>
        <v>#N/A</v>
      </c>
      <c r="AE153" s="96" t="e">
        <f>IF($A153="","",IF(VLOOKUP(csv!$AJ153,範囲CSV,29,FALSE)="","",VLOOKUP(csv!$AJ153,範囲CSV,29,FALSE)))</f>
        <v>#N/A</v>
      </c>
      <c r="AF153" s="96" t="e">
        <f>IF($A153="","",IF(VLOOKUP(csv!$AJ153,範囲CSV,30,FALSE)="","",VLOOKUP(csv!$AJ153,範囲CSV,30,FALSE)))</f>
        <v>#N/A</v>
      </c>
      <c r="AG153" s="96" t="e">
        <f>IF($A153="","",IF(VLOOKUP(csv!$AJ153,範囲CSV,31,FALSE)="","",VLOOKUP(csv!$AJ153,範囲CSV,31,FALSE)))</f>
        <v>#N/A</v>
      </c>
      <c r="AH153" s="96" t="e">
        <f>IF($A153="","",IF(VLOOKUP(csv!$AJ153,範囲CSV,32,FALSE)="","",VLOOKUP(csv!$AJ153,範囲CSV,32,FALSE)))</f>
        <v>#N/A</v>
      </c>
      <c r="AI153" s="96" t="e">
        <f>IF($A153="","",IF(VLOOKUP(csv!$AJ153,範囲CSV,33,FALSE)="","",VLOOKUP(csv!$AJ153,範囲CSV,33,FALSE)))</f>
        <v>#N/A</v>
      </c>
      <c r="AJ153" s="96" t="e">
        <f>IF($A153="","",IF(VLOOKUP(csv!$AJ153,範囲CSV,34,FALSE)="","",VLOOKUP(csv!$AJ153,範囲CSV,34,FALSE)))</f>
        <v>#N/A</v>
      </c>
      <c r="AK153" s="96"/>
    </row>
    <row r="154" spans="1:37">
      <c r="A154" s="96">
        <f>IF(csv!AJ154&lt;=csv!A$401,csv!AO154,"")</f>
        <v>0</v>
      </c>
      <c r="B154" s="96" t="e">
        <f>IF($A154="","",IF(VLOOKUP(csv!A154,範囲CSV,2,FALSE)="","",VLOOKUP(csv!A154,範囲CSV,2,FALSE)))</f>
        <v>#N/A</v>
      </c>
      <c r="C154" s="96" t="e">
        <f>IF($A154="","",IF(VLOOKUP(csv!$AJ154,範囲CSV,3,FALSE)="","",VLOOKUP(csv!$AJ154,範囲CSV,3,FALSE)))</f>
        <v>#N/A</v>
      </c>
      <c r="D154" s="96" t="e">
        <f>IF($A154="","",IF(VLOOKUP(csv!$AJ154,範囲CSV,4,FALSE)="","",VLOOKUP(csv!$AJ154,範囲CSV,4,FALSE)))</f>
        <v>#N/A</v>
      </c>
      <c r="E154" s="96" t="e">
        <f>IF($A154="","",IF(VLOOKUP(csv!$AJ154,範囲CSV,5,FALSE)="","",IF(VLOOKUP(csv!$AJ154,範囲CSV,5,FALSE)&gt;10000,"",VLOOKUP(csv!$AJ154,範囲CSV,5,FALSE))))</f>
        <v>#N/A</v>
      </c>
      <c r="F154" s="96" t="e">
        <f>IF($A154="","",IF(VLOOKUP(csv!$AJ154,範囲CSV,6,FALSE)="","",VLOOKUP(csv!$AJ154,範囲CSV,6,FALSE)))</f>
        <v>#N/A</v>
      </c>
      <c r="G154" s="96" t="e">
        <f>IF(A154="","",IF(VLOOKUP(csv!$AJ154,範囲CSV,7,FALSE)="","",VLOOKUP(csv!$AJ154,範囲CSV,7,FALSE)))</f>
        <v>#N/A</v>
      </c>
      <c r="H154" s="96" t="e">
        <f>IF($A154="","",IF(VLOOKUP(csv!$AJ154,範囲CSV,8,FALSE)="","",VLOOKUP(csv!$AJ154,範囲CSV,8,FALSE)))</f>
        <v>#N/A</v>
      </c>
      <c r="I154" s="96"/>
      <c r="J154" s="96"/>
      <c r="K154" s="96" t="e">
        <f>IF(A154="","",IF(VLOOKUP(csv!$AJ154,範囲CSV,9,FALSE)="","",VLOOKUP(csv!$AJ154,範囲CSV,9,FALSE)))</f>
        <v>#N/A</v>
      </c>
      <c r="L154" s="96" t="e">
        <f>IF($A154="","",IF(VLOOKUP(csv!$AJ154,範囲CSV,10,FALSE)="","",VLOOKUP(csv!$AJ154,範囲CSV,10,FALSE)))</f>
        <v>#N/A</v>
      </c>
      <c r="M154" s="96" t="e">
        <f t="shared" si="4"/>
        <v>#N/A</v>
      </c>
      <c r="N154" s="96" t="e">
        <f t="shared" si="5"/>
        <v>#N/A</v>
      </c>
      <c r="O154" s="96" t="e">
        <f>IF($A154="","",IF(VLOOKUP(csv!$AJ154,範囲CSV,13,FALSE)="","",VLOOKUP(csv!$AJ154,範囲CSV,13,FALSE)))</f>
        <v>#N/A</v>
      </c>
      <c r="P154" s="96" t="e">
        <f>IF($A154="","",IF(VLOOKUP(csv!$AJ154,範囲CSV,14,FALSE)="","",VLOOKUP(csv!$AJ154,範囲CSV,14,FALSE)))</f>
        <v>#N/A</v>
      </c>
      <c r="Q154" s="96" t="e">
        <f>IF($A154="","",IF(VLOOKUP(csv!$AJ154,範囲CSV,15,FALSE)="","",VLOOKUP(csv!$AJ154,範囲CSV,15,FALSE)))</f>
        <v>#N/A</v>
      </c>
      <c r="R154" s="96" t="e">
        <f>IF($A154="","",IF(VLOOKUP(csv!$AJ154,範囲CSV,16,FALSE)="","",VLOOKUP(csv!$AJ154,範囲CSV,16,FALSE)))</f>
        <v>#N/A</v>
      </c>
      <c r="S154" s="96" t="e">
        <f>IF($A154="","",IF(VLOOKUP(csv!$AJ154,範囲CSV,17,FALSE)="","",VLOOKUP(csv!$AJ154,範囲CSV,17,FALSE)))</f>
        <v>#N/A</v>
      </c>
      <c r="T154" s="96" t="e">
        <f>IF($A154="","",IF(VLOOKUP(csv!$AJ154,範囲CSV,18,FALSE)="","",VLOOKUP(csv!$AJ154,範囲CSV,18,FALSE)))</f>
        <v>#N/A</v>
      </c>
      <c r="U154" s="96" t="e">
        <f>IF($A154="","",IF(VLOOKUP(csv!$AJ154,範囲CSV,19,FALSE)="","",VLOOKUP(csv!$AJ154,範囲CSV,19,FALSE)))</f>
        <v>#N/A</v>
      </c>
      <c r="V154" s="96" t="e">
        <f>IF($A154="","",IF(VLOOKUP(csv!$AJ154,範囲CSV,20,FALSE)="","",VLOOKUP(csv!$AJ154,範囲CSV,20,FALSE)))</f>
        <v>#N/A</v>
      </c>
      <c r="W154" s="96" t="e">
        <f>IF($A154="","",IF(VLOOKUP(csv!$AJ154,範囲CSV,21,FALSE)="","",VLOOKUP(csv!$AJ154,範囲CSV,21,FALSE)))</f>
        <v>#N/A</v>
      </c>
      <c r="X154" s="96" t="e">
        <f>IF($A154="","",IF(VLOOKUP(csv!$AJ154,範囲CSV,22,FALSE)="","",VLOOKUP(csv!$AJ154,範囲CSV,22,FALSE)))</f>
        <v>#N/A</v>
      </c>
      <c r="Y154" s="96" t="e">
        <f>IF($A154="","",IF(VLOOKUP(csv!$AJ154,範囲CSV,23,FALSE)="","",VLOOKUP(csv!$AJ154,範囲CSV,23,FALSE)))</f>
        <v>#N/A</v>
      </c>
      <c r="Z154" s="96" t="e">
        <f>IF($A154="","",IF(VLOOKUP(csv!$AJ154,範囲CSV,24,FALSE)="","",VLOOKUP(csv!$AJ154,範囲CSV,24,FALSE)))</f>
        <v>#N/A</v>
      </c>
      <c r="AA154" s="96" t="e">
        <f>IF($A154="","",IF(VLOOKUP(csv!$AJ154,範囲CSV,25,FALSE)="","",VLOOKUP(csv!$AJ154,範囲CSV,25,FALSE)))</f>
        <v>#N/A</v>
      </c>
      <c r="AB154" s="96" t="e">
        <f>IF($A154="","",IF(VLOOKUP(csv!$AJ154,範囲CSV,26,FALSE)="","",VLOOKUP(csv!$AJ154,範囲CSV,26,FALSE)))</f>
        <v>#N/A</v>
      </c>
      <c r="AC154" s="96" t="e">
        <f>IF($A154="","",IF(VLOOKUP(csv!$AJ154,範囲CSV,27,FALSE)="","",VLOOKUP(csv!$AJ154,範囲CSV,27,FALSE)))</f>
        <v>#N/A</v>
      </c>
      <c r="AD154" s="96" t="e">
        <f>IF($A154="","",IF(VLOOKUP(csv!$AJ154,範囲CSV,28,FALSE)="","",VLOOKUP(csv!$AJ154,範囲CSV,28,FALSE)))</f>
        <v>#N/A</v>
      </c>
      <c r="AE154" s="96" t="e">
        <f>IF($A154="","",IF(VLOOKUP(csv!$AJ154,範囲CSV,29,FALSE)="","",VLOOKUP(csv!$AJ154,範囲CSV,29,FALSE)))</f>
        <v>#N/A</v>
      </c>
      <c r="AF154" s="96" t="e">
        <f>IF($A154="","",IF(VLOOKUP(csv!$AJ154,範囲CSV,30,FALSE)="","",VLOOKUP(csv!$AJ154,範囲CSV,30,FALSE)))</f>
        <v>#N/A</v>
      </c>
      <c r="AG154" s="96" t="e">
        <f>IF($A154="","",IF(VLOOKUP(csv!$AJ154,範囲CSV,31,FALSE)="","",VLOOKUP(csv!$AJ154,範囲CSV,31,FALSE)))</f>
        <v>#N/A</v>
      </c>
      <c r="AH154" s="96" t="e">
        <f>IF($A154="","",IF(VLOOKUP(csv!$AJ154,範囲CSV,32,FALSE)="","",VLOOKUP(csv!$AJ154,範囲CSV,32,FALSE)))</f>
        <v>#N/A</v>
      </c>
      <c r="AI154" s="96" t="e">
        <f>IF($A154="","",IF(VLOOKUP(csv!$AJ154,範囲CSV,33,FALSE)="","",VLOOKUP(csv!$AJ154,範囲CSV,33,FALSE)))</f>
        <v>#N/A</v>
      </c>
      <c r="AJ154" s="96" t="e">
        <f>IF($A154="","",IF(VLOOKUP(csv!$AJ154,範囲CSV,34,FALSE)="","",VLOOKUP(csv!$AJ154,範囲CSV,34,FALSE)))</f>
        <v>#N/A</v>
      </c>
      <c r="AK154" s="96"/>
    </row>
    <row r="155" spans="1:37">
      <c r="A155" s="96">
        <f>IF(csv!AJ155&lt;=csv!A$401,csv!AO155,"")</f>
        <v>0</v>
      </c>
      <c r="B155" s="96" t="e">
        <f>IF($A155="","",IF(VLOOKUP(csv!A155,範囲CSV,2,FALSE)="","",VLOOKUP(csv!A155,範囲CSV,2,FALSE)))</f>
        <v>#N/A</v>
      </c>
      <c r="C155" s="96" t="e">
        <f>IF($A155="","",IF(VLOOKUP(csv!$AJ155,範囲CSV,3,FALSE)="","",VLOOKUP(csv!$AJ155,範囲CSV,3,FALSE)))</f>
        <v>#N/A</v>
      </c>
      <c r="D155" s="96" t="e">
        <f>IF($A155="","",IF(VLOOKUP(csv!$AJ155,範囲CSV,4,FALSE)="","",VLOOKUP(csv!$AJ155,範囲CSV,4,FALSE)))</f>
        <v>#N/A</v>
      </c>
      <c r="E155" s="96" t="e">
        <f>IF($A155="","",IF(VLOOKUP(csv!$AJ155,範囲CSV,5,FALSE)="","",IF(VLOOKUP(csv!$AJ155,範囲CSV,5,FALSE)&gt;10000,"",VLOOKUP(csv!$AJ155,範囲CSV,5,FALSE))))</f>
        <v>#N/A</v>
      </c>
      <c r="F155" s="96" t="e">
        <f>IF($A155="","",IF(VLOOKUP(csv!$AJ155,範囲CSV,6,FALSE)="","",VLOOKUP(csv!$AJ155,範囲CSV,6,FALSE)))</f>
        <v>#N/A</v>
      </c>
      <c r="G155" s="96" t="e">
        <f>IF(A155="","",IF(VLOOKUP(csv!$AJ155,範囲CSV,7,FALSE)="","",VLOOKUP(csv!$AJ155,範囲CSV,7,FALSE)))</f>
        <v>#N/A</v>
      </c>
      <c r="H155" s="96" t="e">
        <f>IF($A155="","",IF(VLOOKUP(csv!$AJ155,範囲CSV,8,FALSE)="","",VLOOKUP(csv!$AJ155,範囲CSV,8,FALSE)))</f>
        <v>#N/A</v>
      </c>
      <c r="I155" s="96"/>
      <c r="J155" s="96"/>
      <c r="K155" s="96" t="e">
        <f>IF(A155="","",IF(VLOOKUP(csv!$AJ155,範囲CSV,9,FALSE)="","",VLOOKUP(csv!$AJ155,範囲CSV,9,FALSE)))</f>
        <v>#N/A</v>
      </c>
      <c r="L155" s="96" t="e">
        <f>IF($A155="","",IF(VLOOKUP(csv!$AJ155,範囲CSV,10,FALSE)="","",VLOOKUP(csv!$AJ155,範囲CSV,10,FALSE)))</f>
        <v>#N/A</v>
      </c>
      <c r="M155" s="96" t="e">
        <f t="shared" si="4"/>
        <v>#N/A</v>
      </c>
      <c r="N155" s="96" t="e">
        <f t="shared" si="5"/>
        <v>#N/A</v>
      </c>
      <c r="O155" s="96" t="e">
        <f>IF($A155="","",IF(VLOOKUP(csv!$AJ155,範囲CSV,13,FALSE)="","",VLOOKUP(csv!$AJ155,範囲CSV,13,FALSE)))</f>
        <v>#N/A</v>
      </c>
      <c r="P155" s="96" t="e">
        <f>IF($A155="","",IF(VLOOKUP(csv!$AJ155,範囲CSV,14,FALSE)="","",VLOOKUP(csv!$AJ155,範囲CSV,14,FALSE)))</f>
        <v>#N/A</v>
      </c>
      <c r="Q155" s="96" t="e">
        <f>IF($A155="","",IF(VLOOKUP(csv!$AJ155,範囲CSV,15,FALSE)="","",VLOOKUP(csv!$AJ155,範囲CSV,15,FALSE)))</f>
        <v>#N/A</v>
      </c>
      <c r="R155" s="96" t="e">
        <f>IF($A155="","",IF(VLOOKUP(csv!$AJ155,範囲CSV,16,FALSE)="","",VLOOKUP(csv!$AJ155,範囲CSV,16,FALSE)))</f>
        <v>#N/A</v>
      </c>
      <c r="S155" s="96" t="e">
        <f>IF($A155="","",IF(VLOOKUP(csv!$AJ155,範囲CSV,17,FALSE)="","",VLOOKUP(csv!$AJ155,範囲CSV,17,FALSE)))</f>
        <v>#N/A</v>
      </c>
      <c r="T155" s="96" t="e">
        <f>IF($A155="","",IF(VLOOKUP(csv!$AJ155,範囲CSV,18,FALSE)="","",VLOOKUP(csv!$AJ155,範囲CSV,18,FALSE)))</f>
        <v>#N/A</v>
      </c>
      <c r="U155" s="96" t="e">
        <f>IF($A155="","",IF(VLOOKUP(csv!$AJ155,範囲CSV,19,FALSE)="","",VLOOKUP(csv!$AJ155,範囲CSV,19,FALSE)))</f>
        <v>#N/A</v>
      </c>
      <c r="V155" s="96" t="e">
        <f>IF($A155="","",IF(VLOOKUP(csv!$AJ155,範囲CSV,20,FALSE)="","",VLOOKUP(csv!$AJ155,範囲CSV,20,FALSE)))</f>
        <v>#N/A</v>
      </c>
      <c r="W155" s="96" t="e">
        <f>IF($A155="","",IF(VLOOKUP(csv!$AJ155,範囲CSV,21,FALSE)="","",VLOOKUP(csv!$AJ155,範囲CSV,21,FALSE)))</f>
        <v>#N/A</v>
      </c>
      <c r="X155" s="96" t="e">
        <f>IF($A155="","",IF(VLOOKUP(csv!$AJ155,範囲CSV,22,FALSE)="","",VLOOKUP(csv!$AJ155,範囲CSV,22,FALSE)))</f>
        <v>#N/A</v>
      </c>
      <c r="Y155" s="96" t="e">
        <f>IF($A155="","",IF(VLOOKUP(csv!$AJ155,範囲CSV,23,FALSE)="","",VLOOKUP(csv!$AJ155,範囲CSV,23,FALSE)))</f>
        <v>#N/A</v>
      </c>
      <c r="Z155" s="96" t="e">
        <f>IF($A155="","",IF(VLOOKUP(csv!$AJ155,範囲CSV,24,FALSE)="","",VLOOKUP(csv!$AJ155,範囲CSV,24,FALSE)))</f>
        <v>#N/A</v>
      </c>
      <c r="AA155" s="96" t="e">
        <f>IF($A155="","",IF(VLOOKUP(csv!$AJ155,範囲CSV,25,FALSE)="","",VLOOKUP(csv!$AJ155,範囲CSV,25,FALSE)))</f>
        <v>#N/A</v>
      </c>
      <c r="AB155" s="96" t="e">
        <f>IF($A155="","",IF(VLOOKUP(csv!$AJ155,範囲CSV,26,FALSE)="","",VLOOKUP(csv!$AJ155,範囲CSV,26,FALSE)))</f>
        <v>#N/A</v>
      </c>
      <c r="AC155" s="96" t="e">
        <f>IF($A155="","",IF(VLOOKUP(csv!$AJ155,範囲CSV,27,FALSE)="","",VLOOKUP(csv!$AJ155,範囲CSV,27,FALSE)))</f>
        <v>#N/A</v>
      </c>
      <c r="AD155" s="96" t="e">
        <f>IF($A155="","",IF(VLOOKUP(csv!$AJ155,範囲CSV,28,FALSE)="","",VLOOKUP(csv!$AJ155,範囲CSV,28,FALSE)))</f>
        <v>#N/A</v>
      </c>
      <c r="AE155" s="96" t="e">
        <f>IF($A155="","",IF(VLOOKUP(csv!$AJ155,範囲CSV,29,FALSE)="","",VLOOKUP(csv!$AJ155,範囲CSV,29,FALSE)))</f>
        <v>#N/A</v>
      </c>
      <c r="AF155" s="96" t="e">
        <f>IF($A155="","",IF(VLOOKUP(csv!$AJ155,範囲CSV,30,FALSE)="","",VLOOKUP(csv!$AJ155,範囲CSV,30,FALSE)))</f>
        <v>#N/A</v>
      </c>
      <c r="AG155" s="96" t="e">
        <f>IF($A155="","",IF(VLOOKUP(csv!$AJ155,範囲CSV,31,FALSE)="","",VLOOKUP(csv!$AJ155,範囲CSV,31,FALSE)))</f>
        <v>#N/A</v>
      </c>
      <c r="AH155" s="96" t="e">
        <f>IF($A155="","",IF(VLOOKUP(csv!$AJ155,範囲CSV,32,FALSE)="","",VLOOKUP(csv!$AJ155,範囲CSV,32,FALSE)))</f>
        <v>#N/A</v>
      </c>
      <c r="AI155" s="96" t="e">
        <f>IF($A155="","",IF(VLOOKUP(csv!$AJ155,範囲CSV,33,FALSE)="","",VLOOKUP(csv!$AJ155,範囲CSV,33,FALSE)))</f>
        <v>#N/A</v>
      </c>
      <c r="AJ155" s="96" t="e">
        <f>IF($A155="","",IF(VLOOKUP(csv!$AJ155,範囲CSV,34,FALSE)="","",VLOOKUP(csv!$AJ155,範囲CSV,34,FALSE)))</f>
        <v>#N/A</v>
      </c>
      <c r="AK155" s="96"/>
    </row>
    <row r="156" spans="1:37">
      <c r="A156" s="96">
        <f>IF(csv!AJ156&lt;=csv!A$401,csv!AO156,"")</f>
        <v>0</v>
      </c>
      <c r="B156" s="96" t="e">
        <f>IF($A156="","",IF(VLOOKUP(csv!A156,範囲CSV,2,FALSE)="","",VLOOKUP(csv!A156,範囲CSV,2,FALSE)))</f>
        <v>#N/A</v>
      </c>
      <c r="C156" s="96" t="e">
        <f>IF($A156="","",IF(VLOOKUP(csv!$AJ156,範囲CSV,3,FALSE)="","",VLOOKUP(csv!$AJ156,範囲CSV,3,FALSE)))</f>
        <v>#N/A</v>
      </c>
      <c r="D156" s="96" t="e">
        <f>IF($A156="","",IF(VLOOKUP(csv!$AJ156,範囲CSV,4,FALSE)="","",VLOOKUP(csv!$AJ156,範囲CSV,4,FALSE)))</f>
        <v>#N/A</v>
      </c>
      <c r="E156" s="96" t="e">
        <f>IF($A156="","",IF(VLOOKUP(csv!$AJ156,範囲CSV,5,FALSE)="","",IF(VLOOKUP(csv!$AJ156,範囲CSV,5,FALSE)&gt;10000,"",VLOOKUP(csv!$AJ156,範囲CSV,5,FALSE))))</f>
        <v>#N/A</v>
      </c>
      <c r="F156" s="96" t="e">
        <f>IF($A156="","",IF(VLOOKUP(csv!$AJ156,範囲CSV,6,FALSE)="","",VLOOKUP(csv!$AJ156,範囲CSV,6,FALSE)))</f>
        <v>#N/A</v>
      </c>
      <c r="G156" s="96" t="e">
        <f>IF(A156="","",IF(VLOOKUP(csv!$AJ156,範囲CSV,7,FALSE)="","",VLOOKUP(csv!$AJ156,範囲CSV,7,FALSE)))</f>
        <v>#N/A</v>
      </c>
      <c r="H156" s="96" t="e">
        <f>IF($A156="","",IF(VLOOKUP(csv!$AJ156,範囲CSV,8,FALSE)="","",VLOOKUP(csv!$AJ156,範囲CSV,8,FALSE)))</f>
        <v>#N/A</v>
      </c>
      <c r="I156" s="96"/>
      <c r="J156" s="96"/>
      <c r="K156" s="96" t="e">
        <f>IF(A156="","",IF(VLOOKUP(csv!$AJ156,範囲CSV,9,FALSE)="","",VLOOKUP(csv!$AJ156,範囲CSV,9,FALSE)))</f>
        <v>#N/A</v>
      </c>
      <c r="L156" s="96" t="e">
        <f>IF($A156="","",IF(VLOOKUP(csv!$AJ156,範囲CSV,10,FALSE)="","",VLOOKUP(csv!$AJ156,範囲CSV,10,FALSE)))</f>
        <v>#N/A</v>
      </c>
      <c r="M156" s="96" t="e">
        <f t="shared" si="4"/>
        <v>#N/A</v>
      </c>
      <c r="N156" s="96" t="e">
        <f t="shared" si="5"/>
        <v>#N/A</v>
      </c>
      <c r="O156" s="96" t="e">
        <f>IF($A156="","",IF(VLOOKUP(csv!$AJ156,範囲CSV,13,FALSE)="","",VLOOKUP(csv!$AJ156,範囲CSV,13,FALSE)))</f>
        <v>#N/A</v>
      </c>
      <c r="P156" s="96" t="e">
        <f>IF($A156="","",IF(VLOOKUP(csv!$AJ156,範囲CSV,14,FALSE)="","",VLOOKUP(csv!$AJ156,範囲CSV,14,FALSE)))</f>
        <v>#N/A</v>
      </c>
      <c r="Q156" s="96" t="e">
        <f>IF($A156="","",IF(VLOOKUP(csv!$AJ156,範囲CSV,15,FALSE)="","",VLOOKUP(csv!$AJ156,範囲CSV,15,FALSE)))</f>
        <v>#N/A</v>
      </c>
      <c r="R156" s="96" t="e">
        <f>IF($A156="","",IF(VLOOKUP(csv!$AJ156,範囲CSV,16,FALSE)="","",VLOOKUP(csv!$AJ156,範囲CSV,16,FALSE)))</f>
        <v>#N/A</v>
      </c>
      <c r="S156" s="96" t="e">
        <f>IF($A156="","",IF(VLOOKUP(csv!$AJ156,範囲CSV,17,FALSE)="","",VLOOKUP(csv!$AJ156,範囲CSV,17,FALSE)))</f>
        <v>#N/A</v>
      </c>
      <c r="T156" s="96" t="e">
        <f>IF($A156="","",IF(VLOOKUP(csv!$AJ156,範囲CSV,18,FALSE)="","",VLOOKUP(csv!$AJ156,範囲CSV,18,FALSE)))</f>
        <v>#N/A</v>
      </c>
      <c r="U156" s="96" t="e">
        <f>IF($A156="","",IF(VLOOKUP(csv!$AJ156,範囲CSV,19,FALSE)="","",VLOOKUP(csv!$AJ156,範囲CSV,19,FALSE)))</f>
        <v>#N/A</v>
      </c>
      <c r="V156" s="96" t="e">
        <f>IF($A156="","",IF(VLOOKUP(csv!$AJ156,範囲CSV,20,FALSE)="","",VLOOKUP(csv!$AJ156,範囲CSV,20,FALSE)))</f>
        <v>#N/A</v>
      </c>
      <c r="W156" s="96" t="e">
        <f>IF($A156="","",IF(VLOOKUP(csv!$AJ156,範囲CSV,21,FALSE)="","",VLOOKUP(csv!$AJ156,範囲CSV,21,FALSE)))</f>
        <v>#N/A</v>
      </c>
      <c r="X156" s="96" t="e">
        <f>IF($A156="","",IF(VLOOKUP(csv!$AJ156,範囲CSV,22,FALSE)="","",VLOOKUP(csv!$AJ156,範囲CSV,22,FALSE)))</f>
        <v>#N/A</v>
      </c>
      <c r="Y156" s="96" t="e">
        <f>IF($A156="","",IF(VLOOKUP(csv!$AJ156,範囲CSV,23,FALSE)="","",VLOOKUP(csv!$AJ156,範囲CSV,23,FALSE)))</f>
        <v>#N/A</v>
      </c>
      <c r="Z156" s="96" t="e">
        <f>IF($A156="","",IF(VLOOKUP(csv!$AJ156,範囲CSV,24,FALSE)="","",VLOOKUP(csv!$AJ156,範囲CSV,24,FALSE)))</f>
        <v>#N/A</v>
      </c>
      <c r="AA156" s="96" t="e">
        <f>IF($A156="","",IF(VLOOKUP(csv!$AJ156,範囲CSV,25,FALSE)="","",VLOOKUP(csv!$AJ156,範囲CSV,25,FALSE)))</f>
        <v>#N/A</v>
      </c>
      <c r="AB156" s="96" t="e">
        <f>IF($A156="","",IF(VLOOKUP(csv!$AJ156,範囲CSV,26,FALSE)="","",VLOOKUP(csv!$AJ156,範囲CSV,26,FALSE)))</f>
        <v>#N/A</v>
      </c>
      <c r="AC156" s="96" t="e">
        <f>IF($A156="","",IF(VLOOKUP(csv!$AJ156,範囲CSV,27,FALSE)="","",VLOOKUP(csv!$AJ156,範囲CSV,27,FALSE)))</f>
        <v>#N/A</v>
      </c>
      <c r="AD156" s="96" t="e">
        <f>IF($A156="","",IF(VLOOKUP(csv!$AJ156,範囲CSV,28,FALSE)="","",VLOOKUP(csv!$AJ156,範囲CSV,28,FALSE)))</f>
        <v>#N/A</v>
      </c>
      <c r="AE156" s="96" t="e">
        <f>IF($A156="","",IF(VLOOKUP(csv!$AJ156,範囲CSV,29,FALSE)="","",VLOOKUP(csv!$AJ156,範囲CSV,29,FALSE)))</f>
        <v>#N/A</v>
      </c>
      <c r="AF156" s="96" t="e">
        <f>IF($A156="","",IF(VLOOKUP(csv!$AJ156,範囲CSV,30,FALSE)="","",VLOOKUP(csv!$AJ156,範囲CSV,30,FALSE)))</f>
        <v>#N/A</v>
      </c>
      <c r="AG156" s="96" t="e">
        <f>IF($A156="","",IF(VLOOKUP(csv!$AJ156,範囲CSV,31,FALSE)="","",VLOOKUP(csv!$AJ156,範囲CSV,31,FALSE)))</f>
        <v>#N/A</v>
      </c>
      <c r="AH156" s="96" t="e">
        <f>IF($A156="","",IF(VLOOKUP(csv!$AJ156,範囲CSV,32,FALSE)="","",VLOOKUP(csv!$AJ156,範囲CSV,32,FALSE)))</f>
        <v>#N/A</v>
      </c>
      <c r="AI156" s="96" t="e">
        <f>IF($A156="","",IF(VLOOKUP(csv!$AJ156,範囲CSV,33,FALSE)="","",VLOOKUP(csv!$AJ156,範囲CSV,33,FALSE)))</f>
        <v>#N/A</v>
      </c>
      <c r="AJ156" s="96" t="e">
        <f>IF($A156="","",IF(VLOOKUP(csv!$AJ156,範囲CSV,34,FALSE)="","",VLOOKUP(csv!$AJ156,範囲CSV,34,FALSE)))</f>
        <v>#N/A</v>
      </c>
      <c r="AK156" s="96"/>
    </row>
    <row r="157" spans="1:37">
      <c r="A157" s="96">
        <f>IF(csv!AJ157&lt;=csv!A$401,csv!AO157,"")</f>
        <v>0</v>
      </c>
      <c r="B157" s="96" t="e">
        <f>IF($A157="","",IF(VLOOKUP(csv!A157,範囲CSV,2,FALSE)="","",VLOOKUP(csv!A157,範囲CSV,2,FALSE)))</f>
        <v>#N/A</v>
      </c>
      <c r="C157" s="96" t="e">
        <f>IF($A157="","",IF(VLOOKUP(csv!$AJ157,範囲CSV,3,FALSE)="","",VLOOKUP(csv!$AJ157,範囲CSV,3,FALSE)))</f>
        <v>#N/A</v>
      </c>
      <c r="D157" s="96" t="e">
        <f>IF($A157="","",IF(VLOOKUP(csv!$AJ157,範囲CSV,4,FALSE)="","",VLOOKUP(csv!$AJ157,範囲CSV,4,FALSE)))</f>
        <v>#N/A</v>
      </c>
      <c r="E157" s="96" t="e">
        <f>IF($A157="","",IF(VLOOKUP(csv!$AJ157,範囲CSV,5,FALSE)="","",IF(VLOOKUP(csv!$AJ157,範囲CSV,5,FALSE)&gt;10000,"",VLOOKUP(csv!$AJ157,範囲CSV,5,FALSE))))</f>
        <v>#N/A</v>
      </c>
      <c r="F157" s="96" t="e">
        <f>IF($A157="","",IF(VLOOKUP(csv!$AJ157,範囲CSV,6,FALSE)="","",VLOOKUP(csv!$AJ157,範囲CSV,6,FALSE)))</f>
        <v>#N/A</v>
      </c>
      <c r="G157" s="96" t="e">
        <f>IF(A157="","",IF(VLOOKUP(csv!$AJ157,範囲CSV,7,FALSE)="","",VLOOKUP(csv!$AJ157,範囲CSV,7,FALSE)))</f>
        <v>#N/A</v>
      </c>
      <c r="H157" s="96" t="e">
        <f>IF($A157="","",IF(VLOOKUP(csv!$AJ157,範囲CSV,8,FALSE)="","",VLOOKUP(csv!$AJ157,範囲CSV,8,FALSE)))</f>
        <v>#N/A</v>
      </c>
      <c r="I157" s="96"/>
      <c r="J157" s="96"/>
      <c r="K157" s="96" t="e">
        <f>IF(A157="","",IF(VLOOKUP(csv!$AJ157,範囲CSV,9,FALSE)="","",VLOOKUP(csv!$AJ157,範囲CSV,9,FALSE)))</f>
        <v>#N/A</v>
      </c>
      <c r="L157" s="96" t="e">
        <f>IF($A157="","",IF(VLOOKUP(csv!$AJ157,範囲CSV,10,FALSE)="","",VLOOKUP(csv!$AJ157,範囲CSV,10,FALSE)))</f>
        <v>#N/A</v>
      </c>
      <c r="M157" s="96" t="e">
        <f t="shared" si="4"/>
        <v>#N/A</v>
      </c>
      <c r="N157" s="96" t="e">
        <f t="shared" si="5"/>
        <v>#N/A</v>
      </c>
      <c r="O157" s="96" t="e">
        <f>IF($A157="","",IF(VLOOKUP(csv!$AJ157,範囲CSV,13,FALSE)="","",VLOOKUP(csv!$AJ157,範囲CSV,13,FALSE)))</f>
        <v>#N/A</v>
      </c>
      <c r="P157" s="96" t="e">
        <f>IF($A157="","",IF(VLOOKUP(csv!$AJ157,範囲CSV,14,FALSE)="","",VLOOKUP(csv!$AJ157,範囲CSV,14,FALSE)))</f>
        <v>#N/A</v>
      </c>
      <c r="Q157" s="96" t="e">
        <f>IF($A157="","",IF(VLOOKUP(csv!$AJ157,範囲CSV,15,FALSE)="","",VLOOKUP(csv!$AJ157,範囲CSV,15,FALSE)))</f>
        <v>#N/A</v>
      </c>
      <c r="R157" s="96" t="e">
        <f>IF($A157="","",IF(VLOOKUP(csv!$AJ157,範囲CSV,16,FALSE)="","",VLOOKUP(csv!$AJ157,範囲CSV,16,FALSE)))</f>
        <v>#N/A</v>
      </c>
      <c r="S157" s="96" t="e">
        <f>IF($A157="","",IF(VLOOKUP(csv!$AJ157,範囲CSV,17,FALSE)="","",VLOOKUP(csv!$AJ157,範囲CSV,17,FALSE)))</f>
        <v>#N/A</v>
      </c>
      <c r="T157" s="96" t="e">
        <f>IF($A157="","",IF(VLOOKUP(csv!$AJ157,範囲CSV,18,FALSE)="","",VLOOKUP(csv!$AJ157,範囲CSV,18,FALSE)))</f>
        <v>#N/A</v>
      </c>
      <c r="U157" s="96" t="e">
        <f>IF($A157="","",IF(VLOOKUP(csv!$AJ157,範囲CSV,19,FALSE)="","",VLOOKUP(csv!$AJ157,範囲CSV,19,FALSE)))</f>
        <v>#N/A</v>
      </c>
      <c r="V157" s="96" t="e">
        <f>IF($A157="","",IF(VLOOKUP(csv!$AJ157,範囲CSV,20,FALSE)="","",VLOOKUP(csv!$AJ157,範囲CSV,20,FALSE)))</f>
        <v>#N/A</v>
      </c>
      <c r="W157" s="96" t="e">
        <f>IF($A157="","",IF(VLOOKUP(csv!$AJ157,範囲CSV,21,FALSE)="","",VLOOKUP(csv!$AJ157,範囲CSV,21,FALSE)))</f>
        <v>#N/A</v>
      </c>
      <c r="X157" s="96" t="e">
        <f>IF($A157="","",IF(VLOOKUP(csv!$AJ157,範囲CSV,22,FALSE)="","",VLOOKUP(csv!$AJ157,範囲CSV,22,FALSE)))</f>
        <v>#N/A</v>
      </c>
      <c r="Y157" s="96" t="e">
        <f>IF($A157="","",IF(VLOOKUP(csv!$AJ157,範囲CSV,23,FALSE)="","",VLOOKUP(csv!$AJ157,範囲CSV,23,FALSE)))</f>
        <v>#N/A</v>
      </c>
      <c r="Z157" s="96" t="e">
        <f>IF($A157="","",IF(VLOOKUP(csv!$AJ157,範囲CSV,24,FALSE)="","",VLOOKUP(csv!$AJ157,範囲CSV,24,FALSE)))</f>
        <v>#N/A</v>
      </c>
      <c r="AA157" s="96" t="e">
        <f>IF($A157="","",IF(VLOOKUP(csv!$AJ157,範囲CSV,25,FALSE)="","",VLOOKUP(csv!$AJ157,範囲CSV,25,FALSE)))</f>
        <v>#N/A</v>
      </c>
      <c r="AB157" s="96" t="e">
        <f>IF($A157="","",IF(VLOOKUP(csv!$AJ157,範囲CSV,26,FALSE)="","",VLOOKUP(csv!$AJ157,範囲CSV,26,FALSE)))</f>
        <v>#N/A</v>
      </c>
      <c r="AC157" s="96" t="e">
        <f>IF($A157="","",IF(VLOOKUP(csv!$AJ157,範囲CSV,27,FALSE)="","",VLOOKUP(csv!$AJ157,範囲CSV,27,FALSE)))</f>
        <v>#N/A</v>
      </c>
      <c r="AD157" s="96" t="e">
        <f>IF($A157="","",IF(VLOOKUP(csv!$AJ157,範囲CSV,28,FALSE)="","",VLOOKUP(csv!$AJ157,範囲CSV,28,FALSE)))</f>
        <v>#N/A</v>
      </c>
      <c r="AE157" s="96" t="e">
        <f>IF($A157="","",IF(VLOOKUP(csv!$AJ157,範囲CSV,29,FALSE)="","",VLOOKUP(csv!$AJ157,範囲CSV,29,FALSE)))</f>
        <v>#N/A</v>
      </c>
      <c r="AF157" s="96" t="e">
        <f>IF($A157="","",IF(VLOOKUP(csv!$AJ157,範囲CSV,30,FALSE)="","",VLOOKUP(csv!$AJ157,範囲CSV,30,FALSE)))</f>
        <v>#N/A</v>
      </c>
      <c r="AG157" s="96" t="e">
        <f>IF($A157="","",IF(VLOOKUP(csv!$AJ157,範囲CSV,31,FALSE)="","",VLOOKUP(csv!$AJ157,範囲CSV,31,FALSE)))</f>
        <v>#N/A</v>
      </c>
      <c r="AH157" s="96" t="e">
        <f>IF($A157="","",IF(VLOOKUP(csv!$AJ157,範囲CSV,32,FALSE)="","",VLOOKUP(csv!$AJ157,範囲CSV,32,FALSE)))</f>
        <v>#N/A</v>
      </c>
      <c r="AI157" s="96" t="e">
        <f>IF($A157="","",IF(VLOOKUP(csv!$AJ157,範囲CSV,33,FALSE)="","",VLOOKUP(csv!$AJ157,範囲CSV,33,FALSE)))</f>
        <v>#N/A</v>
      </c>
      <c r="AJ157" s="96" t="e">
        <f>IF($A157="","",IF(VLOOKUP(csv!$AJ157,範囲CSV,34,FALSE)="","",VLOOKUP(csv!$AJ157,範囲CSV,34,FALSE)))</f>
        <v>#N/A</v>
      </c>
      <c r="AK157" s="96"/>
    </row>
    <row r="158" spans="1:37">
      <c r="A158" s="96">
        <f>IF(csv!AJ158&lt;=csv!A$401,csv!AO158,"")</f>
        <v>0</v>
      </c>
      <c r="B158" s="96" t="e">
        <f>IF($A158="","",IF(VLOOKUP(csv!A158,範囲CSV,2,FALSE)="","",VLOOKUP(csv!A158,範囲CSV,2,FALSE)))</f>
        <v>#N/A</v>
      </c>
      <c r="C158" s="96" t="e">
        <f>IF($A158="","",IF(VLOOKUP(csv!$AJ158,範囲CSV,3,FALSE)="","",VLOOKUP(csv!$AJ158,範囲CSV,3,FALSE)))</f>
        <v>#N/A</v>
      </c>
      <c r="D158" s="96" t="e">
        <f>IF($A158="","",IF(VLOOKUP(csv!$AJ158,範囲CSV,4,FALSE)="","",VLOOKUP(csv!$AJ158,範囲CSV,4,FALSE)))</f>
        <v>#N/A</v>
      </c>
      <c r="E158" s="96" t="e">
        <f>IF($A158="","",IF(VLOOKUP(csv!$AJ158,範囲CSV,5,FALSE)="","",IF(VLOOKUP(csv!$AJ158,範囲CSV,5,FALSE)&gt;10000,"",VLOOKUP(csv!$AJ158,範囲CSV,5,FALSE))))</f>
        <v>#N/A</v>
      </c>
      <c r="F158" s="96" t="e">
        <f>IF($A158="","",IF(VLOOKUP(csv!$AJ158,範囲CSV,6,FALSE)="","",VLOOKUP(csv!$AJ158,範囲CSV,6,FALSE)))</f>
        <v>#N/A</v>
      </c>
      <c r="G158" s="96" t="e">
        <f>IF(A158="","",IF(VLOOKUP(csv!$AJ158,範囲CSV,7,FALSE)="","",VLOOKUP(csv!$AJ158,範囲CSV,7,FALSE)))</f>
        <v>#N/A</v>
      </c>
      <c r="H158" s="96" t="e">
        <f>IF($A158="","",IF(VLOOKUP(csv!$AJ158,範囲CSV,8,FALSE)="","",VLOOKUP(csv!$AJ158,範囲CSV,8,FALSE)))</f>
        <v>#N/A</v>
      </c>
      <c r="I158" s="96"/>
      <c r="J158" s="96"/>
      <c r="K158" s="96" t="e">
        <f>IF(A158="","",IF(VLOOKUP(csv!$AJ158,範囲CSV,9,FALSE)="","",VLOOKUP(csv!$AJ158,範囲CSV,9,FALSE)))</f>
        <v>#N/A</v>
      </c>
      <c r="L158" s="96" t="e">
        <f>IF($A158="","",IF(VLOOKUP(csv!$AJ158,範囲CSV,10,FALSE)="","",VLOOKUP(csv!$AJ158,範囲CSV,10,FALSE)))</f>
        <v>#N/A</v>
      </c>
      <c r="M158" s="96" t="e">
        <f t="shared" si="4"/>
        <v>#N/A</v>
      </c>
      <c r="N158" s="96" t="e">
        <f t="shared" si="5"/>
        <v>#N/A</v>
      </c>
      <c r="O158" s="96" t="e">
        <f>IF($A158="","",IF(VLOOKUP(csv!$AJ158,範囲CSV,13,FALSE)="","",VLOOKUP(csv!$AJ158,範囲CSV,13,FALSE)))</f>
        <v>#N/A</v>
      </c>
      <c r="P158" s="96" t="e">
        <f>IF($A158="","",IF(VLOOKUP(csv!$AJ158,範囲CSV,14,FALSE)="","",VLOOKUP(csv!$AJ158,範囲CSV,14,FALSE)))</f>
        <v>#N/A</v>
      </c>
      <c r="Q158" s="96" t="e">
        <f>IF($A158="","",IF(VLOOKUP(csv!$AJ158,範囲CSV,15,FALSE)="","",VLOOKUP(csv!$AJ158,範囲CSV,15,FALSE)))</f>
        <v>#N/A</v>
      </c>
      <c r="R158" s="96" t="e">
        <f>IF($A158="","",IF(VLOOKUP(csv!$AJ158,範囲CSV,16,FALSE)="","",VLOOKUP(csv!$AJ158,範囲CSV,16,FALSE)))</f>
        <v>#N/A</v>
      </c>
      <c r="S158" s="96" t="e">
        <f>IF($A158="","",IF(VLOOKUP(csv!$AJ158,範囲CSV,17,FALSE)="","",VLOOKUP(csv!$AJ158,範囲CSV,17,FALSE)))</f>
        <v>#N/A</v>
      </c>
      <c r="T158" s="96" t="e">
        <f>IF($A158="","",IF(VLOOKUP(csv!$AJ158,範囲CSV,18,FALSE)="","",VLOOKUP(csv!$AJ158,範囲CSV,18,FALSE)))</f>
        <v>#N/A</v>
      </c>
      <c r="U158" s="96" t="e">
        <f>IF($A158="","",IF(VLOOKUP(csv!$AJ158,範囲CSV,19,FALSE)="","",VLOOKUP(csv!$AJ158,範囲CSV,19,FALSE)))</f>
        <v>#N/A</v>
      </c>
      <c r="V158" s="96" t="e">
        <f>IF($A158="","",IF(VLOOKUP(csv!$AJ158,範囲CSV,20,FALSE)="","",VLOOKUP(csv!$AJ158,範囲CSV,20,FALSE)))</f>
        <v>#N/A</v>
      </c>
      <c r="W158" s="96" t="e">
        <f>IF($A158="","",IF(VLOOKUP(csv!$AJ158,範囲CSV,21,FALSE)="","",VLOOKUP(csv!$AJ158,範囲CSV,21,FALSE)))</f>
        <v>#N/A</v>
      </c>
      <c r="X158" s="96" t="e">
        <f>IF($A158="","",IF(VLOOKUP(csv!$AJ158,範囲CSV,22,FALSE)="","",VLOOKUP(csv!$AJ158,範囲CSV,22,FALSE)))</f>
        <v>#N/A</v>
      </c>
      <c r="Y158" s="96" t="e">
        <f>IF($A158="","",IF(VLOOKUP(csv!$AJ158,範囲CSV,23,FALSE)="","",VLOOKUP(csv!$AJ158,範囲CSV,23,FALSE)))</f>
        <v>#N/A</v>
      </c>
      <c r="Z158" s="96" t="e">
        <f>IF($A158="","",IF(VLOOKUP(csv!$AJ158,範囲CSV,24,FALSE)="","",VLOOKUP(csv!$AJ158,範囲CSV,24,FALSE)))</f>
        <v>#N/A</v>
      </c>
      <c r="AA158" s="96" t="e">
        <f>IF($A158="","",IF(VLOOKUP(csv!$AJ158,範囲CSV,25,FALSE)="","",VLOOKUP(csv!$AJ158,範囲CSV,25,FALSE)))</f>
        <v>#N/A</v>
      </c>
      <c r="AB158" s="96" t="e">
        <f>IF($A158="","",IF(VLOOKUP(csv!$AJ158,範囲CSV,26,FALSE)="","",VLOOKUP(csv!$AJ158,範囲CSV,26,FALSE)))</f>
        <v>#N/A</v>
      </c>
      <c r="AC158" s="96" t="e">
        <f>IF($A158="","",IF(VLOOKUP(csv!$AJ158,範囲CSV,27,FALSE)="","",VLOOKUP(csv!$AJ158,範囲CSV,27,FALSE)))</f>
        <v>#N/A</v>
      </c>
      <c r="AD158" s="96" t="e">
        <f>IF($A158="","",IF(VLOOKUP(csv!$AJ158,範囲CSV,28,FALSE)="","",VLOOKUP(csv!$AJ158,範囲CSV,28,FALSE)))</f>
        <v>#N/A</v>
      </c>
      <c r="AE158" s="96" t="e">
        <f>IF($A158="","",IF(VLOOKUP(csv!$AJ158,範囲CSV,29,FALSE)="","",VLOOKUP(csv!$AJ158,範囲CSV,29,FALSE)))</f>
        <v>#N/A</v>
      </c>
      <c r="AF158" s="96" t="e">
        <f>IF($A158="","",IF(VLOOKUP(csv!$AJ158,範囲CSV,30,FALSE)="","",VLOOKUP(csv!$AJ158,範囲CSV,30,FALSE)))</f>
        <v>#N/A</v>
      </c>
      <c r="AG158" s="96" t="e">
        <f>IF($A158="","",IF(VLOOKUP(csv!$AJ158,範囲CSV,31,FALSE)="","",VLOOKUP(csv!$AJ158,範囲CSV,31,FALSE)))</f>
        <v>#N/A</v>
      </c>
      <c r="AH158" s="96" t="e">
        <f>IF($A158="","",IF(VLOOKUP(csv!$AJ158,範囲CSV,32,FALSE)="","",VLOOKUP(csv!$AJ158,範囲CSV,32,FALSE)))</f>
        <v>#N/A</v>
      </c>
      <c r="AI158" s="96" t="e">
        <f>IF($A158="","",IF(VLOOKUP(csv!$AJ158,範囲CSV,33,FALSE)="","",VLOOKUP(csv!$AJ158,範囲CSV,33,FALSE)))</f>
        <v>#N/A</v>
      </c>
      <c r="AJ158" s="96" t="e">
        <f>IF($A158="","",IF(VLOOKUP(csv!$AJ158,範囲CSV,34,FALSE)="","",VLOOKUP(csv!$AJ158,範囲CSV,34,FALSE)))</f>
        <v>#N/A</v>
      </c>
      <c r="AK158" s="96"/>
    </row>
    <row r="159" spans="1:37">
      <c r="A159" s="96">
        <f>IF(csv!AJ159&lt;=csv!A$401,csv!AO159,"")</f>
        <v>0</v>
      </c>
      <c r="B159" s="96" t="e">
        <f>IF($A159="","",IF(VLOOKUP(csv!A159,範囲CSV,2,FALSE)="","",VLOOKUP(csv!A159,範囲CSV,2,FALSE)))</f>
        <v>#N/A</v>
      </c>
      <c r="C159" s="96" t="e">
        <f>IF($A159="","",IF(VLOOKUP(csv!$AJ159,範囲CSV,3,FALSE)="","",VLOOKUP(csv!$AJ159,範囲CSV,3,FALSE)))</f>
        <v>#N/A</v>
      </c>
      <c r="D159" s="96" t="e">
        <f>IF($A159="","",IF(VLOOKUP(csv!$AJ159,範囲CSV,4,FALSE)="","",VLOOKUP(csv!$AJ159,範囲CSV,4,FALSE)))</f>
        <v>#N/A</v>
      </c>
      <c r="E159" s="96" t="e">
        <f>IF($A159="","",IF(VLOOKUP(csv!$AJ159,範囲CSV,5,FALSE)="","",IF(VLOOKUP(csv!$AJ159,範囲CSV,5,FALSE)&gt;10000,"",VLOOKUP(csv!$AJ159,範囲CSV,5,FALSE))))</f>
        <v>#N/A</v>
      </c>
      <c r="F159" s="96" t="e">
        <f>IF($A159="","",IF(VLOOKUP(csv!$AJ159,範囲CSV,6,FALSE)="","",VLOOKUP(csv!$AJ159,範囲CSV,6,FALSE)))</f>
        <v>#N/A</v>
      </c>
      <c r="G159" s="96" t="e">
        <f>IF(A159="","",IF(VLOOKUP(csv!$AJ159,範囲CSV,7,FALSE)="","",VLOOKUP(csv!$AJ159,範囲CSV,7,FALSE)))</f>
        <v>#N/A</v>
      </c>
      <c r="H159" s="96" t="e">
        <f>IF($A159="","",IF(VLOOKUP(csv!$AJ159,範囲CSV,8,FALSE)="","",VLOOKUP(csv!$AJ159,範囲CSV,8,FALSE)))</f>
        <v>#N/A</v>
      </c>
      <c r="I159" s="96"/>
      <c r="J159" s="96"/>
      <c r="K159" s="96" t="e">
        <f>IF(A159="","",IF(VLOOKUP(csv!$AJ159,範囲CSV,9,FALSE)="","",VLOOKUP(csv!$AJ159,範囲CSV,9,FALSE)))</f>
        <v>#N/A</v>
      </c>
      <c r="L159" s="96" t="e">
        <f>IF($A159="","",IF(VLOOKUP(csv!$AJ159,範囲CSV,10,FALSE)="","",VLOOKUP(csv!$AJ159,範囲CSV,10,FALSE)))</f>
        <v>#N/A</v>
      </c>
      <c r="M159" s="96" t="e">
        <f t="shared" si="4"/>
        <v>#N/A</v>
      </c>
      <c r="N159" s="96" t="e">
        <f t="shared" si="5"/>
        <v>#N/A</v>
      </c>
      <c r="O159" s="96" t="e">
        <f>IF($A159="","",IF(VLOOKUP(csv!$AJ159,範囲CSV,13,FALSE)="","",VLOOKUP(csv!$AJ159,範囲CSV,13,FALSE)))</f>
        <v>#N/A</v>
      </c>
      <c r="P159" s="96" t="e">
        <f>IF($A159="","",IF(VLOOKUP(csv!$AJ159,範囲CSV,14,FALSE)="","",VLOOKUP(csv!$AJ159,範囲CSV,14,FALSE)))</f>
        <v>#N/A</v>
      </c>
      <c r="Q159" s="96" t="e">
        <f>IF($A159="","",IF(VLOOKUP(csv!$AJ159,範囲CSV,15,FALSE)="","",VLOOKUP(csv!$AJ159,範囲CSV,15,FALSE)))</f>
        <v>#N/A</v>
      </c>
      <c r="R159" s="96" t="e">
        <f>IF($A159="","",IF(VLOOKUP(csv!$AJ159,範囲CSV,16,FALSE)="","",VLOOKUP(csv!$AJ159,範囲CSV,16,FALSE)))</f>
        <v>#N/A</v>
      </c>
      <c r="S159" s="96" t="e">
        <f>IF($A159="","",IF(VLOOKUP(csv!$AJ159,範囲CSV,17,FALSE)="","",VLOOKUP(csv!$AJ159,範囲CSV,17,FALSE)))</f>
        <v>#N/A</v>
      </c>
      <c r="T159" s="96" t="e">
        <f>IF($A159="","",IF(VLOOKUP(csv!$AJ159,範囲CSV,18,FALSE)="","",VLOOKUP(csv!$AJ159,範囲CSV,18,FALSE)))</f>
        <v>#N/A</v>
      </c>
      <c r="U159" s="96" t="e">
        <f>IF($A159="","",IF(VLOOKUP(csv!$AJ159,範囲CSV,19,FALSE)="","",VLOOKUP(csv!$AJ159,範囲CSV,19,FALSE)))</f>
        <v>#N/A</v>
      </c>
      <c r="V159" s="96" t="e">
        <f>IF($A159="","",IF(VLOOKUP(csv!$AJ159,範囲CSV,20,FALSE)="","",VLOOKUP(csv!$AJ159,範囲CSV,20,FALSE)))</f>
        <v>#N/A</v>
      </c>
      <c r="W159" s="96" t="e">
        <f>IF($A159="","",IF(VLOOKUP(csv!$AJ159,範囲CSV,21,FALSE)="","",VLOOKUP(csv!$AJ159,範囲CSV,21,FALSE)))</f>
        <v>#N/A</v>
      </c>
      <c r="X159" s="96" t="e">
        <f>IF($A159="","",IF(VLOOKUP(csv!$AJ159,範囲CSV,22,FALSE)="","",VLOOKUP(csv!$AJ159,範囲CSV,22,FALSE)))</f>
        <v>#N/A</v>
      </c>
      <c r="Y159" s="96" t="e">
        <f>IF($A159="","",IF(VLOOKUP(csv!$AJ159,範囲CSV,23,FALSE)="","",VLOOKUP(csv!$AJ159,範囲CSV,23,FALSE)))</f>
        <v>#N/A</v>
      </c>
      <c r="Z159" s="96" t="e">
        <f>IF($A159="","",IF(VLOOKUP(csv!$AJ159,範囲CSV,24,FALSE)="","",VLOOKUP(csv!$AJ159,範囲CSV,24,FALSE)))</f>
        <v>#N/A</v>
      </c>
      <c r="AA159" s="96" t="e">
        <f>IF($A159="","",IF(VLOOKUP(csv!$AJ159,範囲CSV,25,FALSE)="","",VLOOKUP(csv!$AJ159,範囲CSV,25,FALSE)))</f>
        <v>#N/A</v>
      </c>
      <c r="AB159" s="96" t="e">
        <f>IF($A159="","",IF(VLOOKUP(csv!$AJ159,範囲CSV,26,FALSE)="","",VLOOKUP(csv!$AJ159,範囲CSV,26,FALSE)))</f>
        <v>#N/A</v>
      </c>
      <c r="AC159" s="96" t="e">
        <f>IF($A159="","",IF(VLOOKUP(csv!$AJ159,範囲CSV,27,FALSE)="","",VLOOKUP(csv!$AJ159,範囲CSV,27,FALSE)))</f>
        <v>#N/A</v>
      </c>
      <c r="AD159" s="96" t="e">
        <f>IF($A159="","",IF(VLOOKUP(csv!$AJ159,範囲CSV,28,FALSE)="","",VLOOKUP(csv!$AJ159,範囲CSV,28,FALSE)))</f>
        <v>#N/A</v>
      </c>
      <c r="AE159" s="96" t="e">
        <f>IF($A159="","",IF(VLOOKUP(csv!$AJ159,範囲CSV,29,FALSE)="","",VLOOKUP(csv!$AJ159,範囲CSV,29,FALSE)))</f>
        <v>#N/A</v>
      </c>
      <c r="AF159" s="96" t="e">
        <f>IF($A159="","",IF(VLOOKUP(csv!$AJ159,範囲CSV,30,FALSE)="","",VLOOKUP(csv!$AJ159,範囲CSV,30,FALSE)))</f>
        <v>#N/A</v>
      </c>
      <c r="AG159" s="96" t="e">
        <f>IF($A159="","",IF(VLOOKUP(csv!$AJ159,範囲CSV,31,FALSE)="","",VLOOKUP(csv!$AJ159,範囲CSV,31,FALSE)))</f>
        <v>#N/A</v>
      </c>
      <c r="AH159" s="96" t="e">
        <f>IF($A159="","",IF(VLOOKUP(csv!$AJ159,範囲CSV,32,FALSE)="","",VLOOKUP(csv!$AJ159,範囲CSV,32,FALSE)))</f>
        <v>#N/A</v>
      </c>
      <c r="AI159" s="96" t="e">
        <f>IF($A159="","",IF(VLOOKUP(csv!$AJ159,範囲CSV,33,FALSE)="","",VLOOKUP(csv!$AJ159,範囲CSV,33,FALSE)))</f>
        <v>#N/A</v>
      </c>
      <c r="AJ159" s="96" t="e">
        <f>IF($A159="","",IF(VLOOKUP(csv!$AJ159,範囲CSV,34,FALSE)="","",VLOOKUP(csv!$AJ159,範囲CSV,34,FALSE)))</f>
        <v>#N/A</v>
      </c>
      <c r="AK159" s="96"/>
    </row>
    <row r="160" spans="1:37">
      <c r="A160" s="96">
        <f>IF(csv!AJ160&lt;=csv!A$401,csv!AO160,"")</f>
        <v>0</v>
      </c>
      <c r="B160" s="96" t="e">
        <f>IF($A160="","",IF(VLOOKUP(csv!A160,範囲CSV,2,FALSE)="","",VLOOKUP(csv!A160,範囲CSV,2,FALSE)))</f>
        <v>#N/A</v>
      </c>
      <c r="C160" s="96" t="e">
        <f>IF($A160="","",IF(VLOOKUP(csv!$AJ160,範囲CSV,3,FALSE)="","",VLOOKUP(csv!$AJ160,範囲CSV,3,FALSE)))</f>
        <v>#N/A</v>
      </c>
      <c r="D160" s="96" t="e">
        <f>IF($A160="","",IF(VLOOKUP(csv!$AJ160,範囲CSV,4,FALSE)="","",VLOOKUP(csv!$AJ160,範囲CSV,4,FALSE)))</f>
        <v>#N/A</v>
      </c>
      <c r="E160" s="96" t="e">
        <f>IF($A160="","",IF(VLOOKUP(csv!$AJ160,範囲CSV,5,FALSE)="","",IF(VLOOKUP(csv!$AJ160,範囲CSV,5,FALSE)&gt;10000,"",VLOOKUP(csv!$AJ160,範囲CSV,5,FALSE))))</f>
        <v>#N/A</v>
      </c>
      <c r="F160" s="96" t="e">
        <f>IF($A160="","",IF(VLOOKUP(csv!$AJ160,範囲CSV,6,FALSE)="","",VLOOKUP(csv!$AJ160,範囲CSV,6,FALSE)))</f>
        <v>#N/A</v>
      </c>
      <c r="G160" s="96" t="e">
        <f>IF(A160="","",IF(VLOOKUP(csv!$AJ160,範囲CSV,7,FALSE)="","",VLOOKUP(csv!$AJ160,範囲CSV,7,FALSE)))</f>
        <v>#N/A</v>
      </c>
      <c r="H160" s="96" t="e">
        <f>IF($A160="","",IF(VLOOKUP(csv!$AJ160,範囲CSV,8,FALSE)="","",VLOOKUP(csv!$AJ160,範囲CSV,8,FALSE)))</f>
        <v>#N/A</v>
      </c>
      <c r="I160" s="96"/>
      <c r="J160" s="96"/>
      <c r="K160" s="96" t="e">
        <f>IF(A160="","",IF(VLOOKUP(csv!$AJ160,範囲CSV,9,FALSE)="","",VLOOKUP(csv!$AJ160,範囲CSV,9,FALSE)))</f>
        <v>#N/A</v>
      </c>
      <c r="L160" s="96" t="e">
        <f>IF($A160="","",IF(VLOOKUP(csv!$AJ160,範囲CSV,10,FALSE)="","",VLOOKUP(csv!$AJ160,範囲CSV,10,FALSE)))</f>
        <v>#N/A</v>
      </c>
      <c r="M160" s="96" t="e">
        <f t="shared" si="4"/>
        <v>#N/A</v>
      </c>
      <c r="N160" s="96" t="e">
        <f t="shared" si="5"/>
        <v>#N/A</v>
      </c>
      <c r="O160" s="96" t="e">
        <f>IF($A160="","",IF(VLOOKUP(csv!$AJ160,範囲CSV,13,FALSE)="","",VLOOKUP(csv!$AJ160,範囲CSV,13,FALSE)))</f>
        <v>#N/A</v>
      </c>
      <c r="P160" s="96" t="e">
        <f>IF($A160="","",IF(VLOOKUP(csv!$AJ160,範囲CSV,14,FALSE)="","",VLOOKUP(csv!$AJ160,範囲CSV,14,FALSE)))</f>
        <v>#N/A</v>
      </c>
      <c r="Q160" s="96" t="e">
        <f>IF($A160="","",IF(VLOOKUP(csv!$AJ160,範囲CSV,15,FALSE)="","",VLOOKUP(csv!$AJ160,範囲CSV,15,FALSE)))</f>
        <v>#N/A</v>
      </c>
      <c r="R160" s="96" t="e">
        <f>IF($A160="","",IF(VLOOKUP(csv!$AJ160,範囲CSV,16,FALSE)="","",VLOOKUP(csv!$AJ160,範囲CSV,16,FALSE)))</f>
        <v>#N/A</v>
      </c>
      <c r="S160" s="96" t="e">
        <f>IF($A160="","",IF(VLOOKUP(csv!$AJ160,範囲CSV,17,FALSE)="","",VLOOKUP(csv!$AJ160,範囲CSV,17,FALSE)))</f>
        <v>#N/A</v>
      </c>
      <c r="T160" s="96" t="e">
        <f>IF($A160="","",IF(VLOOKUP(csv!$AJ160,範囲CSV,18,FALSE)="","",VLOOKUP(csv!$AJ160,範囲CSV,18,FALSE)))</f>
        <v>#N/A</v>
      </c>
      <c r="U160" s="96" t="e">
        <f>IF($A160="","",IF(VLOOKUP(csv!$AJ160,範囲CSV,19,FALSE)="","",VLOOKUP(csv!$AJ160,範囲CSV,19,FALSE)))</f>
        <v>#N/A</v>
      </c>
      <c r="V160" s="96" t="e">
        <f>IF($A160="","",IF(VLOOKUP(csv!$AJ160,範囲CSV,20,FALSE)="","",VLOOKUP(csv!$AJ160,範囲CSV,20,FALSE)))</f>
        <v>#N/A</v>
      </c>
      <c r="W160" s="96" t="e">
        <f>IF($A160="","",IF(VLOOKUP(csv!$AJ160,範囲CSV,21,FALSE)="","",VLOOKUP(csv!$AJ160,範囲CSV,21,FALSE)))</f>
        <v>#N/A</v>
      </c>
      <c r="X160" s="96" t="e">
        <f>IF($A160="","",IF(VLOOKUP(csv!$AJ160,範囲CSV,22,FALSE)="","",VLOOKUP(csv!$AJ160,範囲CSV,22,FALSE)))</f>
        <v>#N/A</v>
      </c>
      <c r="Y160" s="96" t="e">
        <f>IF($A160="","",IF(VLOOKUP(csv!$AJ160,範囲CSV,23,FALSE)="","",VLOOKUP(csv!$AJ160,範囲CSV,23,FALSE)))</f>
        <v>#N/A</v>
      </c>
      <c r="Z160" s="96" t="e">
        <f>IF($A160="","",IF(VLOOKUP(csv!$AJ160,範囲CSV,24,FALSE)="","",VLOOKUP(csv!$AJ160,範囲CSV,24,FALSE)))</f>
        <v>#N/A</v>
      </c>
      <c r="AA160" s="96" t="e">
        <f>IF($A160="","",IF(VLOOKUP(csv!$AJ160,範囲CSV,25,FALSE)="","",VLOOKUP(csv!$AJ160,範囲CSV,25,FALSE)))</f>
        <v>#N/A</v>
      </c>
      <c r="AB160" s="96" t="e">
        <f>IF($A160="","",IF(VLOOKUP(csv!$AJ160,範囲CSV,26,FALSE)="","",VLOOKUP(csv!$AJ160,範囲CSV,26,FALSE)))</f>
        <v>#N/A</v>
      </c>
      <c r="AC160" s="96" t="e">
        <f>IF($A160="","",IF(VLOOKUP(csv!$AJ160,範囲CSV,27,FALSE)="","",VLOOKUP(csv!$AJ160,範囲CSV,27,FALSE)))</f>
        <v>#N/A</v>
      </c>
      <c r="AD160" s="96" t="e">
        <f>IF($A160="","",IF(VLOOKUP(csv!$AJ160,範囲CSV,28,FALSE)="","",VLOOKUP(csv!$AJ160,範囲CSV,28,FALSE)))</f>
        <v>#N/A</v>
      </c>
      <c r="AE160" s="96" t="e">
        <f>IF($A160="","",IF(VLOOKUP(csv!$AJ160,範囲CSV,29,FALSE)="","",VLOOKUP(csv!$AJ160,範囲CSV,29,FALSE)))</f>
        <v>#N/A</v>
      </c>
      <c r="AF160" s="96" t="e">
        <f>IF($A160="","",IF(VLOOKUP(csv!$AJ160,範囲CSV,30,FALSE)="","",VLOOKUP(csv!$AJ160,範囲CSV,30,FALSE)))</f>
        <v>#N/A</v>
      </c>
      <c r="AG160" s="96" t="e">
        <f>IF($A160="","",IF(VLOOKUP(csv!$AJ160,範囲CSV,31,FALSE)="","",VLOOKUP(csv!$AJ160,範囲CSV,31,FALSE)))</f>
        <v>#N/A</v>
      </c>
      <c r="AH160" s="96" t="e">
        <f>IF($A160="","",IF(VLOOKUP(csv!$AJ160,範囲CSV,32,FALSE)="","",VLOOKUP(csv!$AJ160,範囲CSV,32,FALSE)))</f>
        <v>#N/A</v>
      </c>
      <c r="AI160" s="96" t="e">
        <f>IF($A160="","",IF(VLOOKUP(csv!$AJ160,範囲CSV,33,FALSE)="","",VLOOKUP(csv!$AJ160,範囲CSV,33,FALSE)))</f>
        <v>#N/A</v>
      </c>
      <c r="AJ160" s="96" t="e">
        <f>IF($A160="","",IF(VLOOKUP(csv!$AJ160,範囲CSV,34,FALSE)="","",VLOOKUP(csv!$AJ160,範囲CSV,34,FALSE)))</f>
        <v>#N/A</v>
      </c>
      <c r="AK160" s="96"/>
    </row>
    <row r="161" spans="1:37">
      <c r="A161" s="96">
        <f>IF(csv!AJ161&lt;=csv!A$401,csv!AO161,"")</f>
        <v>0</v>
      </c>
      <c r="B161" s="96" t="e">
        <f>IF($A161="","",IF(VLOOKUP(csv!A161,範囲CSV,2,FALSE)="","",VLOOKUP(csv!A161,範囲CSV,2,FALSE)))</f>
        <v>#N/A</v>
      </c>
      <c r="C161" s="96" t="e">
        <f>IF($A161="","",IF(VLOOKUP(csv!$AJ161,範囲CSV,3,FALSE)="","",VLOOKUP(csv!$AJ161,範囲CSV,3,FALSE)))</f>
        <v>#N/A</v>
      </c>
      <c r="D161" s="96" t="e">
        <f>IF($A161="","",IF(VLOOKUP(csv!$AJ161,範囲CSV,4,FALSE)="","",VLOOKUP(csv!$AJ161,範囲CSV,4,FALSE)))</f>
        <v>#N/A</v>
      </c>
      <c r="E161" s="96" t="e">
        <f>IF($A161="","",IF(VLOOKUP(csv!$AJ161,範囲CSV,5,FALSE)="","",IF(VLOOKUP(csv!$AJ161,範囲CSV,5,FALSE)&gt;10000,"",VLOOKUP(csv!$AJ161,範囲CSV,5,FALSE))))</f>
        <v>#N/A</v>
      </c>
      <c r="F161" s="96" t="e">
        <f>IF($A161="","",IF(VLOOKUP(csv!$AJ161,範囲CSV,6,FALSE)="","",VLOOKUP(csv!$AJ161,範囲CSV,6,FALSE)))</f>
        <v>#N/A</v>
      </c>
      <c r="G161" s="96" t="e">
        <f>IF(A161="","",IF(VLOOKUP(csv!$AJ161,範囲CSV,7,FALSE)="","",VLOOKUP(csv!$AJ161,範囲CSV,7,FALSE)))</f>
        <v>#N/A</v>
      </c>
      <c r="H161" s="96" t="e">
        <f>IF($A161="","",IF(VLOOKUP(csv!$AJ161,範囲CSV,8,FALSE)="","",VLOOKUP(csv!$AJ161,範囲CSV,8,FALSE)))</f>
        <v>#N/A</v>
      </c>
      <c r="I161" s="96"/>
      <c r="J161" s="96"/>
      <c r="K161" s="96" t="e">
        <f>IF(A161="","",IF(VLOOKUP(csv!$AJ161,範囲CSV,9,FALSE)="","",VLOOKUP(csv!$AJ161,範囲CSV,9,FALSE)))</f>
        <v>#N/A</v>
      </c>
      <c r="L161" s="96" t="e">
        <f>IF($A161="","",IF(VLOOKUP(csv!$AJ161,範囲CSV,10,FALSE)="","",VLOOKUP(csv!$AJ161,範囲CSV,10,FALSE)))</f>
        <v>#N/A</v>
      </c>
      <c r="M161" s="96" t="e">
        <f t="shared" si="4"/>
        <v>#N/A</v>
      </c>
      <c r="N161" s="96" t="e">
        <f t="shared" si="5"/>
        <v>#N/A</v>
      </c>
      <c r="O161" s="96" t="e">
        <f>IF($A161="","",IF(VLOOKUP(csv!$AJ161,範囲CSV,13,FALSE)="","",VLOOKUP(csv!$AJ161,範囲CSV,13,FALSE)))</f>
        <v>#N/A</v>
      </c>
      <c r="P161" s="96" t="e">
        <f>IF($A161="","",IF(VLOOKUP(csv!$AJ161,範囲CSV,14,FALSE)="","",VLOOKUP(csv!$AJ161,範囲CSV,14,FALSE)))</f>
        <v>#N/A</v>
      </c>
      <c r="Q161" s="96" t="e">
        <f>IF($A161="","",IF(VLOOKUP(csv!$AJ161,範囲CSV,15,FALSE)="","",VLOOKUP(csv!$AJ161,範囲CSV,15,FALSE)))</f>
        <v>#N/A</v>
      </c>
      <c r="R161" s="96" t="e">
        <f>IF($A161="","",IF(VLOOKUP(csv!$AJ161,範囲CSV,16,FALSE)="","",VLOOKUP(csv!$AJ161,範囲CSV,16,FALSE)))</f>
        <v>#N/A</v>
      </c>
      <c r="S161" s="96" t="e">
        <f>IF($A161="","",IF(VLOOKUP(csv!$AJ161,範囲CSV,17,FALSE)="","",VLOOKUP(csv!$AJ161,範囲CSV,17,FALSE)))</f>
        <v>#N/A</v>
      </c>
      <c r="T161" s="96" t="e">
        <f>IF($A161="","",IF(VLOOKUP(csv!$AJ161,範囲CSV,18,FALSE)="","",VLOOKUP(csv!$AJ161,範囲CSV,18,FALSE)))</f>
        <v>#N/A</v>
      </c>
      <c r="U161" s="96" t="e">
        <f>IF($A161="","",IF(VLOOKUP(csv!$AJ161,範囲CSV,19,FALSE)="","",VLOOKUP(csv!$AJ161,範囲CSV,19,FALSE)))</f>
        <v>#N/A</v>
      </c>
      <c r="V161" s="96" t="e">
        <f>IF($A161="","",IF(VLOOKUP(csv!$AJ161,範囲CSV,20,FALSE)="","",VLOOKUP(csv!$AJ161,範囲CSV,20,FALSE)))</f>
        <v>#N/A</v>
      </c>
      <c r="W161" s="96" t="e">
        <f>IF($A161="","",IF(VLOOKUP(csv!$AJ161,範囲CSV,21,FALSE)="","",VLOOKUP(csv!$AJ161,範囲CSV,21,FALSE)))</f>
        <v>#N/A</v>
      </c>
      <c r="X161" s="96" t="e">
        <f>IF($A161="","",IF(VLOOKUP(csv!$AJ161,範囲CSV,22,FALSE)="","",VLOOKUP(csv!$AJ161,範囲CSV,22,FALSE)))</f>
        <v>#N/A</v>
      </c>
      <c r="Y161" s="96" t="e">
        <f>IF($A161="","",IF(VLOOKUP(csv!$AJ161,範囲CSV,23,FALSE)="","",VLOOKUP(csv!$AJ161,範囲CSV,23,FALSE)))</f>
        <v>#N/A</v>
      </c>
      <c r="Z161" s="96" t="e">
        <f>IF($A161="","",IF(VLOOKUP(csv!$AJ161,範囲CSV,24,FALSE)="","",VLOOKUP(csv!$AJ161,範囲CSV,24,FALSE)))</f>
        <v>#N/A</v>
      </c>
      <c r="AA161" s="96" t="e">
        <f>IF($A161="","",IF(VLOOKUP(csv!$AJ161,範囲CSV,25,FALSE)="","",VLOOKUP(csv!$AJ161,範囲CSV,25,FALSE)))</f>
        <v>#N/A</v>
      </c>
      <c r="AB161" s="96" t="e">
        <f>IF($A161="","",IF(VLOOKUP(csv!$AJ161,範囲CSV,26,FALSE)="","",VLOOKUP(csv!$AJ161,範囲CSV,26,FALSE)))</f>
        <v>#N/A</v>
      </c>
      <c r="AC161" s="96" t="e">
        <f>IF($A161="","",IF(VLOOKUP(csv!$AJ161,範囲CSV,27,FALSE)="","",VLOOKUP(csv!$AJ161,範囲CSV,27,FALSE)))</f>
        <v>#N/A</v>
      </c>
      <c r="AD161" s="96" t="e">
        <f>IF($A161="","",IF(VLOOKUP(csv!$AJ161,範囲CSV,28,FALSE)="","",VLOOKUP(csv!$AJ161,範囲CSV,28,FALSE)))</f>
        <v>#N/A</v>
      </c>
      <c r="AE161" s="96" t="e">
        <f>IF($A161="","",IF(VLOOKUP(csv!$AJ161,範囲CSV,29,FALSE)="","",VLOOKUP(csv!$AJ161,範囲CSV,29,FALSE)))</f>
        <v>#N/A</v>
      </c>
      <c r="AF161" s="96" t="e">
        <f>IF($A161="","",IF(VLOOKUP(csv!$AJ161,範囲CSV,30,FALSE)="","",VLOOKUP(csv!$AJ161,範囲CSV,30,FALSE)))</f>
        <v>#N/A</v>
      </c>
      <c r="AG161" s="96" t="e">
        <f>IF($A161="","",IF(VLOOKUP(csv!$AJ161,範囲CSV,31,FALSE)="","",VLOOKUP(csv!$AJ161,範囲CSV,31,FALSE)))</f>
        <v>#N/A</v>
      </c>
      <c r="AH161" s="96" t="e">
        <f>IF($A161="","",IF(VLOOKUP(csv!$AJ161,範囲CSV,32,FALSE)="","",VLOOKUP(csv!$AJ161,範囲CSV,32,FALSE)))</f>
        <v>#N/A</v>
      </c>
      <c r="AI161" s="96" t="e">
        <f>IF($A161="","",IF(VLOOKUP(csv!$AJ161,範囲CSV,33,FALSE)="","",VLOOKUP(csv!$AJ161,範囲CSV,33,FALSE)))</f>
        <v>#N/A</v>
      </c>
      <c r="AJ161" s="96" t="e">
        <f>IF($A161="","",IF(VLOOKUP(csv!$AJ161,範囲CSV,34,FALSE)="","",VLOOKUP(csv!$AJ161,範囲CSV,34,FALSE)))</f>
        <v>#N/A</v>
      </c>
      <c r="AK161" s="96"/>
    </row>
    <row r="162" spans="1:37">
      <c r="A162" s="96">
        <f>IF(csv!AJ162&lt;=csv!A$401,csv!AO162,"")</f>
        <v>0</v>
      </c>
      <c r="B162" s="96" t="e">
        <f>IF($A162="","",IF(VLOOKUP(csv!A162,範囲CSV,2,FALSE)="","",VLOOKUP(csv!A162,範囲CSV,2,FALSE)))</f>
        <v>#N/A</v>
      </c>
      <c r="C162" s="96" t="e">
        <f>IF($A162="","",IF(VLOOKUP(csv!$AJ162,範囲CSV,3,FALSE)="","",VLOOKUP(csv!$AJ162,範囲CSV,3,FALSE)))</f>
        <v>#N/A</v>
      </c>
      <c r="D162" s="96" t="e">
        <f>IF($A162="","",IF(VLOOKUP(csv!$AJ162,範囲CSV,4,FALSE)="","",VLOOKUP(csv!$AJ162,範囲CSV,4,FALSE)))</f>
        <v>#N/A</v>
      </c>
      <c r="E162" s="96" t="e">
        <f>IF($A162="","",IF(VLOOKUP(csv!$AJ162,範囲CSV,5,FALSE)="","",IF(VLOOKUP(csv!$AJ162,範囲CSV,5,FALSE)&gt;10000,"",VLOOKUP(csv!$AJ162,範囲CSV,5,FALSE))))</f>
        <v>#N/A</v>
      </c>
      <c r="F162" s="96" t="e">
        <f>IF($A162="","",IF(VLOOKUP(csv!$AJ162,範囲CSV,6,FALSE)="","",VLOOKUP(csv!$AJ162,範囲CSV,6,FALSE)))</f>
        <v>#N/A</v>
      </c>
      <c r="G162" s="96" t="e">
        <f>IF(A162="","",IF(VLOOKUP(csv!$AJ162,範囲CSV,7,FALSE)="","",VLOOKUP(csv!$AJ162,範囲CSV,7,FALSE)))</f>
        <v>#N/A</v>
      </c>
      <c r="H162" s="96" t="e">
        <f>IF($A162="","",IF(VLOOKUP(csv!$AJ162,範囲CSV,8,FALSE)="","",VLOOKUP(csv!$AJ162,範囲CSV,8,FALSE)))</f>
        <v>#N/A</v>
      </c>
      <c r="I162" s="96"/>
      <c r="J162" s="96"/>
      <c r="K162" s="96" t="e">
        <f>IF(A162="","",IF(VLOOKUP(csv!$AJ162,範囲CSV,9,FALSE)="","",VLOOKUP(csv!$AJ162,範囲CSV,9,FALSE)))</f>
        <v>#N/A</v>
      </c>
      <c r="L162" s="96" t="e">
        <f>IF($A162="","",IF(VLOOKUP(csv!$AJ162,範囲CSV,10,FALSE)="","",VLOOKUP(csv!$AJ162,範囲CSV,10,FALSE)))</f>
        <v>#N/A</v>
      </c>
      <c r="M162" s="96" t="e">
        <f t="shared" si="4"/>
        <v>#N/A</v>
      </c>
      <c r="N162" s="96" t="e">
        <f t="shared" si="5"/>
        <v>#N/A</v>
      </c>
      <c r="O162" s="96" t="e">
        <f>IF($A162="","",IF(VLOOKUP(csv!$AJ162,範囲CSV,13,FALSE)="","",VLOOKUP(csv!$AJ162,範囲CSV,13,FALSE)))</f>
        <v>#N/A</v>
      </c>
      <c r="P162" s="96" t="e">
        <f>IF($A162="","",IF(VLOOKUP(csv!$AJ162,範囲CSV,14,FALSE)="","",VLOOKUP(csv!$AJ162,範囲CSV,14,FALSE)))</f>
        <v>#N/A</v>
      </c>
      <c r="Q162" s="96" t="e">
        <f>IF($A162="","",IF(VLOOKUP(csv!$AJ162,範囲CSV,15,FALSE)="","",VLOOKUP(csv!$AJ162,範囲CSV,15,FALSE)))</f>
        <v>#N/A</v>
      </c>
      <c r="R162" s="96" t="e">
        <f>IF($A162="","",IF(VLOOKUP(csv!$AJ162,範囲CSV,16,FALSE)="","",VLOOKUP(csv!$AJ162,範囲CSV,16,FALSE)))</f>
        <v>#N/A</v>
      </c>
      <c r="S162" s="96" t="e">
        <f>IF($A162="","",IF(VLOOKUP(csv!$AJ162,範囲CSV,17,FALSE)="","",VLOOKUP(csv!$AJ162,範囲CSV,17,FALSE)))</f>
        <v>#N/A</v>
      </c>
      <c r="T162" s="96" t="e">
        <f>IF($A162="","",IF(VLOOKUP(csv!$AJ162,範囲CSV,18,FALSE)="","",VLOOKUP(csv!$AJ162,範囲CSV,18,FALSE)))</f>
        <v>#N/A</v>
      </c>
      <c r="U162" s="96" t="e">
        <f>IF($A162="","",IF(VLOOKUP(csv!$AJ162,範囲CSV,19,FALSE)="","",VLOOKUP(csv!$AJ162,範囲CSV,19,FALSE)))</f>
        <v>#N/A</v>
      </c>
      <c r="V162" s="96" t="e">
        <f>IF($A162="","",IF(VLOOKUP(csv!$AJ162,範囲CSV,20,FALSE)="","",VLOOKUP(csv!$AJ162,範囲CSV,20,FALSE)))</f>
        <v>#N/A</v>
      </c>
      <c r="W162" s="96" t="e">
        <f>IF($A162="","",IF(VLOOKUP(csv!$AJ162,範囲CSV,21,FALSE)="","",VLOOKUP(csv!$AJ162,範囲CSV,21,FALSE)))</f>
        <v>#N/A</v>
      </c>
      <c r="X162" s="96" t="e">
        <f>IF($A162="","",IF(VLOOKUP(csv!$AJ162,範囲CSV,22,FALSE)="","",VLOOKUP(csv!$AJ162,範囲CSV,22,FALSE)))</f>
        <v>#N/A</v>
      </c>
      <c r="Y162" s="96" t="e">
        <f>IF($A162="","",IF(VLOOKUP(csv!$AJ162,範囲CSV,23,FALSE)="","",VLOOKUP(csv!$AJ162,範囲CSV,23,FALSE)))</f>
        <v>#N/A</v>
      </c>
      <c r="Z162" s="96" t="e">
        <f>IF($A162="","",IF(VLOOKUP(csv!$AJ162,範囲CSV,24,FALSE)="","",VLOOKUP(csv!$AJ162,範囲CSV,24,FALSE)))</f>
        <v>#N/A</v>
      </c>
      <c r="AA162" s="96" t="e">
        <f>IF($A162="","",IF(VLOOKUP(csv!$AJ162,範囲CSV,25,FALSE)="","",VLOOKUP(csv!$AJ162,範囲CSV,25,FALSE)))</f>
        <v>#N/A</v>
      </c>
      <c r="AB162" s="96" t="e">
        <f>IF($A162="","",IF(VLOOKUP(csv!$AJ162,範囲CSV,26,FALSE)="","",VLOOKUP(csv!$AJ162,範囲CSV,26,FALSE)))</f>
        <v>#N/A</v>
      </c>
      <c r="AC162" s="96" t="e">
        <f>IF($A162="","",IF(VLOOKUP(csv!$AJ162,範囲CSV,27,FALSE)="","",VLOOKUP(csv!$AJ162,範囲CSV,27,FALSE)))</f>
        <v>#N/A</v>
      </c>
      <c r="AD162" s="96" t="e">
        <f>IF($A162="","",IF(VLOOKUP(csv!$AJ162,範囲CSV,28,FALSE)="","",VLOOKUP(csv!$AJ162,範囲CSV,28,FALSE)))</f>
        <v>#N/A</v>
      </c>
      <c r="AE162" s="96" t="e">
        <f>IF($A162="","",IF(VLOOKUP(csv!$AJ162,範囲CSV,29,FALSE)="","",VLOOKUP(csv!$AJ162,範囲CSV,29,FALSE)))</f>
        <v>#N/A</v>
      </c>
      <c r="AF162" s="96" t="e">
        <f>IF($A162="","",IF(VLOOKUP(csv!$AJ162,範囲CSV,30,FALSE)="","",VLOOKUP(csv!$AJ162,範囲CSV,30,FALSE)))</f>
        <v>#N/A</v>
      </c>
      <c r="AG162" s="96" t="e">
        <f>IF($A162="","",IF(VLOOKUP(csv!$AJ162,範囲CSV,31,FALSE)="","",VLOOKUP(csv!$AJ162,範囲CSV,31,FALSE)))</f>
        <v>#N/A</v>
      </c>
      <c r="AH162" s="96" t="e">
        <f>IF($A162="","",IF(VLOOKUP(csv!$AJ162,範囲CSV,32,FALSE)="","",VLOOKUP(csv!$AJ162,範囲CSV,32,FALSE)))</f>
        <v>#N/A</v>
      </c>
      <c r="AI162" s="96" t="e">
        <f>IF($A162="","",IF(VLOOKUP(csv!$AJ162,範囲CSV,33,FALSE)="","",VLOOKUP(csv!$AJ162,範囲CSV,33,FALSE)))</f>
        <v>#N/A</v>
      </c>
      <c r="AJ162" s="96" t="e">
        <f>IF($A162="","",IF(VLOOKUP(csv!$AJ162,範囲CSV,34,FALSE)="","",VLOOKUP(csv!$AJ162,範囲CSV,34,FALSE)))</f>
        <v>#N/A</v>
      </c>
      <c r="AK162" s="96"/>
    </row>
    <row r="163" spans="1:37">
      <c r="A163" s="96">
        <f>IF(csv!AJ163&lt;=csv!A$401,csv!AO163,"")</f>
        <v>0</v>
      </c>
      <c r="B163" s="96" t="e">
        <f>IF($A163="","",IF(VLOOKUP(csv!A163,範囲CSV,2,FALSE)="","",VLOOKUP(csv!A163,範囲CSV,2,FALSE)))</f>
        <v>#N/A</v>
      </c>
      <c r="C163" s="96" t="e">
        <f>IF($A163="","",IF(VLOOKUP(csv!$AJ163,範囲CSV,3,FALSE)="","",VLOOKUP(csv!$AJ163,範囲CSV,3,FALSE)))</f>
        <v>#N/A</v>
      </c>
      <c r="D163" s="96" t="e">
        <f>IF($A163="","",IF(VLOOKUP(csv!$AJ163,範囲CSV,4,FALSE)="","",VLOOKUP(csv!$AJ163,範囲CSV,4,FALSE)))</f>
        <v>#N/A</v>
      </c>
      <c r="E163" s="96" t="e">
        <f>IF($A163="","",IF(VLOOKUP(csv!$AJ163,範囲CSV,5,FALSE)="","",IF(VLOOKUP(csv!$AJ163,範囲CSV,5,FALSE)&gt;10000,"",VLOOKUP(csv!$AJ163,範囲CSV,5,FALSE))))</f>
        <v>#N/A</v>
      </c>
      <c r="F163" s="96" t="e">
        <f>IF($A163="","",IF(VLOOKUP(csv!$AJ163,範囲CSV,6,FALSE)="","",VLOOKUP(csv!$AJ163,範囲CSV,6,FALSE)))</f>
        <v>#N/A</v>
      </c>
      <c r="G163" s="96" t="e">
        <f>IF(A163="","",IF(VLOOKUP(csv!$AJ163,範囲CSV,7,FALSE)="","",VLOOKUP(csv!$AJ163,範囲CSV,7,FALSE)))</f>
        <v>#N/A</v>
      </c>
      <c r="H163" s="96" t="e">
        <f>IF($A163="","",IF(VLOOKUP(csv!$AJ163,範囲CSV,8,FALSE)="","",VLOOKUP(csv!$AJ163,範囲CSV,8,FALSE)))</f>
        <v>#N/A</v>
      </c>
      <c r="I163" s="96"/>
      <c r="J163" s="96"/>
      <c r="K163" s="96" t="e">
        <f>IF(A163="","",IF(VLOOKUP(csv!$AJ163,範囲CSV,9,FALSE)="","",VLOOKUP(csv!$AJ163,範囲CSV,9,FALSE)))</f>
        <v>#N/A</v>
      </c>
      <c r="L163" s="96" t="e">
        <f>IF($A163="","",IF(VLOOKUP(csv!$AJ163,範囲CSV,10,FALSE)="","",VLOOKUP(csv!$AJ163,範囲CSV,10,FALSE)))</f>
        <v>#N/A</v>
      </c>
      <c r="M163" s="96" t="e">
        <f t="shared" si="4"/>
        <v>#N/A</v>
      </c>
      <c r="N163" s="96" t="e">
        <f t="shared" si="5"/>
        <v>#N/A</v>
      </c>
      <c r="O163" s="96" t="e">
        <f>IF($A163="","",IF(VLOOKUP(csv!$AJ163,範囲CSV,13,FALSE)="","",VLOOKUP(csv!$AJ163,範囲CSV,13,FALSE)))</f>
        <v>#N/A</v>
      </c>
      <c r="P163" s="96" t="e">
        <f>IF($A163="","",IF(VLOOKUP(csv!$AJ163,範囲CSV,14,FALSE)="","",VLOOKUP(csv!$AJ163,範囲CSV,14,FALSE)))</f>
        <v>#N/A</v>
      </c>
      <c r="Q163" s="96" t="e">
        <f>IF($A163="","",IF(VLOOKUP(csv!$AJ163,範囲CSV,15,FALSE)="","",VLOOKUP(csv!$AJ163,範囲CSV,15,FALSE)))</f>
        <v>#N/A</v>
      </c>
      <c r="R163" s="96" t="e">
        <f>IF($A163="","",IF(VLOOKUP(csv!$AJ163,範囲CSV,16,FALSE)="","",VLOOKUP(csv!$AJ163,範囲CSV,16,FALSE)))</f>
        <v>#N/A</v>
      </c>
      <c r="S163" s="96" t="e">
        <f>IF($A163="","",IF(VLOOKUP(csv!$AJ163,範囲CSV,17,FALSE)="","",VLOOKUP(csv!$AJ163,範囲CSV,17,FALSE)))</f>
        <v>#N/A</v>
      </c>
      <c r="T163" s="96" t="e">
        <f>IF($A163="","",IF(VLOOKUP(csv!$AJ163,範囲CSV,18,FALSE)="","",VLOOKUP(csv!$AJ163,範囲CSV,18,FALSE)))</f>
        <v>#N/A</v>
      </c>
      <c r="U163" s="96" t="e">
        <f>IF($A163="","",IF(VLOOKUP(csv!$AJ163,範囲CSV,19,FALSE)="","",VLOOKUP(csv!$AJ163,範囲CSV,19,FALSE)))</f>
        <v>#N/A</v>
      </c>
      <c r="V163" s="96" t="e">
        <f>IF($A163="","",IF(VLOOKUP(csv!$AJ163,範囲CSV,20,FALSE)="","",VLOOKUP(csv!$AJ163,範囲CSV,20,FALSE)))</f>
        <v>#N/A</v>
      </c>
      <c r="W163" s="96" t="e">
        <f>IF($A163="","",IF(VLOOKUP(csv!$AJ163,範囲CSV,21,FALSE)="","",VLOOKUP(csv!$AJ163,範囲CSV,21,FALSE)))</f>
        <v>#N/A</v>
      </c>
      <c r="X163" s="96" t="e">
        <f>IF($A163="","",IF(VLOOKUP(csv!$AJ163,範囲CSV,22,FALSE)="","",VLOOKUP(csv!$AJ163,範囲CSV,22,FALSE)))</f>
        <v>#N/A</v>
      </c>
      <c r="Y163" s="96" t="e">
        <f>IF($A163="","",IF(VLOOKUP(csv!$AJ163,範囲CSV,23,FALSE)="","",VLOOKUP(csv!$AJ163,範囲CSV,23,FALSE)))</f>
        <v>#N/A</v>
      </c>
      <c r="Z163" s="96" t="e">
        <f>IF($A163="","",IF(VLOOKUP(csv!$AJ163,範囲CSV,24,FALSE)="","",VLOOKUP(csv!$AJ163,範囲CSV,24,FALSE)))</f>
        <v>#N/A</v>
      </c>
      <c r="AA163" s="96" t="e">
        <f>IF($A163="","",IF(VLOOKUP(csv!$AJ163,範囲CSV,25,FALSE)="","",VLOOKUP(csv!$AJ163,範囲CSV,25,FALSE)))</f>
        <v>#N/A</v>
      </c>
      <c r="AB163" s="96" t="e">
        <f>IF($A163="","",IF(VLOOKUP(csv!$AJ163,範囲CSV,26,FALSE)="","",VLOOKUP(csv!$AJ163,範囲CSV,26,FALSE)))</f>
        <v>#N/A</v>
      </c>
      <c r="AC163" s="96" t="e">
        <f>IF($A163="","",IF(VLOOKUP(csv!$AJ163,範囲CSV,27,FALSE)="","",VLOOKUP(csv!$AJ163,範囲CSV,27,FALSE)))</f>
        <v>#N/A</v>
      </c>
      <c r="AD163" s="96" t="e">
        <f>IF($A163="","",IF(VLOOKUP(csv!$AJ163,範囲CSV,28,FALSE)="","",VLOOKUP(csv!$AJ163,範囲CSV,28,FALSE)))</f>
        <v>#N/A</v>
      </c>
      <c r="AE163" s="96" t="e">
        <f>IF($A163="","",IF(VLOOKUP(csv!$AJ163,範囲CSV,29,FALSE)="","",VLOOKUP(csv!$AJ163,範囲CSV,29,FALSE)))</f>
        <v>#N/A</v>
      </c>
      <c r="AF163" s="96" t="e">
        <f>IF($A163="","",IF(VLOOKUP(csv!$AJ163,範囲CSV,30,FALSE)="","",VLOOKUP(csv!$AJ163,範囲CSV,30,FALSE)))</f>
        <v>#N/A</v>
      </c>
      <c r="AG163" s="96" t="e">
        <f>IF($A163="","",IF(VLOOKUP(csv!$AJ163,範囲CSV,31,FALSE)="","",VLOOKUP(csv!$AJ163,範囲CSV,31,FALSE)))</f>
        <v>#N/A</v>
      </c>
      <c r="AH163" s="96" t="e">
        <f>IF($A163="","",IF(VLOOKUP(csv!$AJ163,範囲CSV,32,FALSE)="","",VLOOKUP(csv!$AJ163,範囲CSV,32,FALSE)))</f>
        <v>#N/A</v>
      </c>
      <c r="AI163" s="96" t="e">
        <f>IF($A163="","",IF(VLOOKUP(csv!$AJ163,範囲CSV,33,FALSE)="","",VLOOKUP(csv!$AJ163,範囲CSV,33,FALSE)))</f>
        <v>#N/A</v>
      </c>
      <c r="AJ163" s="96" t="e">
        <f>IF($A163="","",IF(VLOOKUP(csv!$AJ163,範囲CSV,34,FALSE)="","",VLOOKUP(csv!$AJ163,範囲CSV,34,FALSE)))</f>
        <v>#N/A</v>
      </c>
      <c r="AK163" s="96"/>
    </row>
    <row r="164" spans="1:37">
      <c r="A164" s="96">
        <f>IF(csv!AJ164&lt;=csv!A$401,csv!AO164,"")</f>
        <v>0</v>
      </c>
      <c r="B164" s="96" t="e">
        <f>IF($A164="","",IF(VLOOKUP(csv!A164,範囲CSV,2,FALSE)="","",VLOOKUP(csv!A164,範囲CSV,2,FALSE)))</f>
        <v>#N/A</v>
      </c>
      <c r="C164" s="96" t="e">
        <f>IF($A164="","",IF(VLOOKUP(csv!$AJ164,範囲CSV,3,FALSE)="","",VLOOKUP(csv!$AJ164,範囲CSV,3,FALSE)))</f>
        <v>#N/A</v>
      </c>
      <c r="D164" s="96" t="e">
        <f>IF($A164="","",IF(VLOOKUP(csv!$AJ164,範囲CSV,4,FALSE)="","",VLOOKUP(csv!$AJ164,範囲CSV,4,FALSE)))</f>
        <v>#N/A</v>
      </c>
      <c r="E164" s="96" t="e">
        <f>IF($A164="","",IF(VLOOKUP(csv!$AJ164,範囲CSV,5,FALSE)="","",IF(VLOOKUP(csv!$AJ164,範囲CSV,5,FALSE)&gt;10000,"",VLOOKUP(csv!$AJ164,範囲CSV,5,FALSE))))</f>
        <v>#N/A</v>
      </c>
      <c r="F164" s="96" t="e">
        <f>IF($A164="","",IF(VLOOKUP(csv!$AJ164,範囲CSV,6,FALSE)="","",VLOOKUP(csv!$AJ164,範囲CSV,6,FALSE)))</f>
        <v>#N/A</v>
      </c>
      <c r="G164" s="96" t="e">
        <f>IF(A164="","",IF(VLOOKUP(csv!$AJ164,範囲CSV,7,FALSE)="","",VLOOKUP(csv!$AJ164,範囲CSV,7,FALSE)))</f>
        <v>#N/A</v>
      </c>
      <c r="H164" s="96" t="e">
        <f>IF($A164="","",IF(VLOOKUP(csv!$AJ164,範囲CSV,8,FALSE)="","",VLOOKUP(csv!$AJ164,範囲CSV,8,FALSE)))</f>
        <v>#N/A</v>
      </c>
      <c r="I164" s="96"/>
      <c r="J164" s="96"/>
      <c r="K164" s="96" t="e">
        <f>IF(A164="","",IF(VLOOKUP(csv!$AJ164,範囲CSV,9,FALSE)="","",VLOOKUP(csv!$AJ164,範囲CSV,9,FALSE)))</f>
        <v>#N/A</v>
      </c>
      <c r="L164" s="96" t="e">
        <f>IF($A164="","",IF(VLOOKUP(csv!$AJ164,範囲CSV,10,FALSE)="","",VLOOKUP(csv!$AJ164,範囲CSV,10,FALSE)))</f>
        <v>#N/A</v>
      </c>
      <c r="M164" s="96" t="e">
        <f t="shared" si="4"/>
        <v>#N/A</v>
      </c>
      <c r="N164" s="96" t="e">
        <f t="shared" si="5"/>
        <v>#N/A</v>
      </c>
      <c r="O164" s="96" t="e">
        <f>IF($A164="","",IF(VLOOKUP(csv!$AJ164,範囲CSV,13,FALSE)="","",VLOOKUP(csv!$AJ164,範囲CSV,13,FALSE)))</f>
        <v>#N/A</v>
      </c>
      <c r="P164" s="96" t="e">
        <f>IF($A164="","",IF(VLOOKUP(csv!$AJ164,範囲CSV,14,FALSE)="","",VLOOKUP(csv!$AJ164,範囲CSV,14,FALSE)))</f>
        <v>#N/A</v>
      </c>
      <c r="Q164" s="96" t="e">
        <f>IF($A164="","",IF(VLOOKUP(csv!$AJ164,範囲CSV,15,FALSE)="","",VLOOKUP(csv!$AJ164,範囲CSV,15,FALSE)))</f>
        <v>#N/A</v>
      </c>
      <c r="R164" s="96" t="e">
        <f>IF($A164="","",IF(VLOOKUP(csv!$AJ164,範囲CSV,16,FALSE)="","",VLOOKUP(csv!$AJ164,範囲CSV,16,FALSE)))</f>
        <v>#N/A</v>
      </c>
      <c r="S164" s="96" t="e">
        <f>IF($A164="","",IF(VLOOKUP(csv!$AJ164,範囲CSV,17,FALSE)="","",VLOOKUP(csv!$AJ164,範囲CSV,17,FALSE)))</f>
        <v>#N/A</v>
      </c>
      <c r="T164" s="96" t="e">
        <f>IF($A164="","",IF(VLOOKUP(csv!$AJ164,範囲CSV,18,FALSE)="","",VLOOKUP(csv!$AJ164,範囲CSV,18,FALSE)))</f>
        <v>#N/A</v>
      </c>
      <c r="U164" s="96" t="e">
        <f>IF($A164="","",IF(VLOOKUP(csv!$AJ164,範囲CSV,19,FALSE)="","",VLOOKUP(csv!$AJ164,範囲CSV,19,FALSE)))</f>
        <v>#N/A</v>
      </c>
      <c r="V164" s="96" t="e">
        <f>IF($A164="","",IF(VLOOKUP(csv!$AJ164,範囲CSV,20,FALSE)="","",VLOOKUP(csv!$AJ164,範囲CSV,20,FALSE)))</f>
        <v>#N/A</v>
      </c>
      <c r="W164" s="96" t="e">
        <f>IF($A164="","",IF(VLOOKUP(csv!$AJ164,範囲CSV,21,FALSE)="","",VLOOKUP(csv!$AJ164,範囲CSV,21,FALSE)))</f>
        <v>#N/A</v>
      </c>
      <c r="X164" s="96" t="e">
        <f>IF($A164="","",IF(VLOOKUP(csv!$AJ164,範囲CSV,22,FALSE)="","",VLOOKUP(csv!$AJ164,範囲CSV,22,FALSE)))</f>
        <v>#N/A</v>
      </c>
      <c r="Y164" s="96" t="e">
        <f>IF($A164="","",IF(VLOOKUP(csv!$AJ164,範囲CSV,23,FALSE)="","",VLOOKUP(csv!$AJ164,範囲CSV,23,FALSE)))</f>
        <v>#N/A</v>
      </c>
      <c r="Z164" s="96" t="e">
        <f>IF($A164="","",IF(VLOOKUP(csv!$AJ164,範囲CSV,24,FALSE)="","",VLOOKUP(csv!$AJ164,範囲CSV,24,FALSE)))</f>
        <v>#N/A</v>
      </c>
      <c r="AA164" s="96" t="e">
        <f>IF($A164="","",IF(VLOOKUP(csv!$AJ164,範囲CSV,25,FALSE)="","",VLOOKUP(csv!$AJ164,範囲CSV,25,FALSE)))</f>
        <v>#N/A</v>
      </c>
      <c r="AB164" s="96" t="e">
        <f>IF($A164="","",IF(VLOOKUP(csv!$AJ164,範囲CSV,26,FALSE)="","",VLOOKUP(csv!$AJ164,範囲CSV,26,FALSE)))</f>
        <v>#N/A</v>
      </c>
      <c r="AC164" s="96" t="e">
        <f>IF($A164="","",IF(VLOOKUP(csv!$AJ164,範囲CSV,27,FALSE)="","",VLOOKUP(csv!$AJ164,範囲CSV,27,FALSE)))</f>
        <v>#N/A</v>
      </c>
      <c r="AD164" s="96" t="e">
        <f>IF($A164="","",IF(VLOOKUP(csv!$AJ164,範囲CSV,28,FALSE)="","",VLOOKUP(csv!$AJ164,範囲CSV,28,FALSE)))</f>
        <v>#N/A</v>
      </c>
      <c r="AE164" s="96" t="e">
        <f>IF($A164="","",IF(VLOOKUP(csv!$AJ164,範囲CSV,29,FALSE)="","",VLOOKUP(csv!$AJ164,範囲CSV,29,FALSE)))</f>
        <v>#N/A</v>
      </c>
      <c r="AF164" s="96" t="e">
        <f>IF($A164="","",IF(VLOOKUP(csv!$AJ164,範囲CSV,30,FALSE)="","",VLOOKUP(csv!$AJ164,範囲CSV,30,FALSE)))</f>
        <v>#N/A</v>
      </c>
      <c r="AG164" s="96" t="e">
        <f>IF($A164="","",IF(VLOOKUP(csv!$AJ164,範囲CSV,31,FALSE)="","",VLOOKUP(csv!$AJ164,範囲CSV,31,FALSE)))</f>
        <v>#N/A</v>
      </c>
      <c r="AH164" s="96" t="e">
        <f>IF($A164="","",IF(VLOOKUP(csv!$AJ164,範囲CSV,32,FALSE)="","",VLOOKUP(csv!$AJ164,範囲CSV,32,FALSE)))</f>
        <v>#N/A</v>
      </c>
      <c r="AI164" s="96" t="e">
        <f>IF($A164="","",IF(VLOOKUP(csv!$AJ164,範囲CSV,33,FALSE)="","",VLOOKUP(csv!$AJ164,範囲CSV,33,FALSE)))</f>
        <v>#N/A</v>
      </c>
      <c r="AJ164" s="96" t="e">
        <f>IF($A164="","",IF(VLOOKUP(csv!$AJ164,範囲CSV,34,FALSE)="","",VLOOKUP(csv!$AJ164,範囲CSV,34,FALSE)))</f>
        <v>#N/A</v>
      </c>
      <c r="AK164" s="96"/>
    </row>
    <row r="165" spans="1:37">
      <c r="A165" s="96">
        <f>IF(csv!AJ165&lt;=csv!A$401,csv!AO165,"")</f>
        <v>0</v>
      </c>
      <c r="B165" s="96" t="e">
        <f>IF($A165="","",IF(VLOOKUP(csv!A165,範囲CSV,2,FALSE)="","",VLOOKUP(csv!A165,範囲CSV,2,FALSE)))</f>
        <v>#N/A</v>
      </c>
      <c r="C165" s="96" t="e">
        <f>IF($A165="","",IF(VLOOKUP(csv!$AJ165,範囲CSV,3,FALSE)="","",VLOOKUP(csv!$AJ165,範囲CSV,3,FALSE)))</f>
        <v>#N/A</v>
      </c>
      <c r="D165" s="96" t="e">
        <f>IF($A165="","",IF(VLOOKUP(csv!$AJ165,範囲CSV,4,FALSE)="","",VLOOKUP(csv!$AJ165,範囲CSV,4,FALSE)))</f>
        <v>#N/A</v>
      </c>
      <c r="E165" s="96" t="e">
        <f>IF($A165="","",IF(VLOOKUP(csv!$AJ165,範囲CSV,5,FALSE)="","",IF(VLOOKUP(csv!$AJ165,範囲CSV,5,FALSE)&gt;10000,"",VLOOKUP(csv!$AJ165,範囲CSV,5,FALSE))))</f>
        <v>#N/A</v>
      </c>
      <c r="F165" s="96" t="e">
        <f>IF($A165="","",IF(VLOOKUP(csv!$AJ165,範囲CSV,6,FALSE)="","",VLOOKUP(csv!$AJ165,範囲CSV,6,FALSE)))</f>
        <v>#N/A</v>
      </c>
      <c r="G165" s="96" t="e">
        <f>IF(A165="","",IF(VLOOKUP(csv!$AJ165,範囲CSV,7,FALSE)="","",VLOOKUP(csv!$AJ165,範囲CSV,7,FALSE)))</f>
        <v>#N/A</v>
      </c>
      <c r="H165" s="96" t="e">
        <f>IF($A165="","",IF(VLOOKUP(csv!$AJ165,範囲CSV,8,FALSE)="","",VLOOKUP(csv!$AJ165,範囲CSV,8,FALSE)))</f>
        <v>#N/A</v>
      </c>
      <c r="I165" s="96"/>
      <c r="J165" s="96"/>
      <c r="K165" s="96" t="e">
        <f>IF(A165="","",IF(VLOOKUP(csv!$AJ165,範囲CSV,9,FALSE)="","",VLOOKUP(csv!$AJ165,範囲CSV,9,FALSE)))</f>
        <v>#N/A</v>
      </c>
      <c r="L165" s="96" t="e">
        <f>IF($A165="","",IF(VLOOKUP(csv!$AJ165,範囲CSV,10,FALSE)="","",VLOOKUP(csv!$AJ165,範囲CSV,10,FALSE)))</f>
        <v>#N/A</v>
      </c>
      <c r="M165" s="96" t="e">
        <f t="shared" si="4"/>
        <v>#N/A</v>
      </c>
      <c r="N165" s="96" t="e">
        <f t="shared" si="5"/>
        <v>#N/A</v>
      </c>
      <c r="O165" s="96" t="e">
        <f>IF($A165="","",IF(VLOOKUP(csv!$AJ165,範囲CSV,13,FALSE)="","",VLOOKUP(csv!$AJ165,範囲CSV,13,FALSE)))</f>
        <v>#N/A</v>
      </c>
      <c r="P165" s="96" t="e">
        <f>IF($A165="","",IF(VLOOKUP(csv!$AJ165,範囲CSV,14,FALSE)="","",VLOOKUP(csv!$AJ165,範囲CSV,14,FALSE)))</f>
        <v>#N/A</v>
      </c>
      <c r="Q165" s="96" t="e">
        <f>IF($A165="","",IF(VLOOKUP(csv!$AJ165,範囲CSV,15,FALSE)="","",VLOOKUP(csv!$AJ165,範囲CSV,15,FALSE)))</f>
        <v>#N/A</v>
      </c>
      <c r="R165" s="96" t="e">
        <f>IF($A165="","",IF(VLOOKUP(csv!$AJ165,範囲CSV,16,FALSE)="","",VLOOKUP(csv!$AJ165,範囲CSV,16,FALSE)))</f>
        <v>#N/A</v>
      </c>
      <c r="S165" s="96" t="e">
        <f>IF($A165="","",IF(VLOOKUP(csv!$AJ165,範囲CSV,17,FALSE)="","",VLOOKUP(csv!$AJ165,範囲CSV,17,FALSE)))</f>
        <v>#N/A</v>
      </c>
      <c r="T165" s="96" t="e">
        <f>IF($A165="","",IF(VLOOKUP(csv!$AJ165,範囲CSV,18,FALSE)="","",VLOOKUP(csv!$AJ165,範囲CSV,18,FALSE)))</f>
        <v>#N/A</v>
      </c>
      <c r="U165" s="96" t="e">
        <f>IF($A165="","",IF(VLOOKUP(csv!$AJ165,範囲CSV,19,FALSE)="","",VLOOKUP(csv!$AJ165,範囲CSV,19,FALSE)))</f>
        <v>#N/A</v>
      </c>
      <c r="V165" s="96" t="e">
        <f>IF($A165="","",IF(VLOOKUP(csv!$AJ165,範囲CSV,20,FALSE)="","",VLOOKUP(csv!$AJ165,範囲CSV,20,FALSE)))</f>
        <v>#N/A</v>
      </c>
      <c r="W165" s="96" t="e">
        <f>IF($A165="","",IF(VLOOKUP(csv!$AJ165,範囲CSV,21,FALSE)="","",VLOOKUP(csv!$AJ165,範囲CSV,21,FALSE)))</f>
        <v>#N/A</v>
      </c>
      <c r="X165" s="96" t="e">
        <f>IF($A165="","",IF(VLOOKUP(csv!$AJ165,範囲CSV,22,FALSE)="","",VLOOKUP(csv!$AJ165,範囲CSV,22,FALSE)))</f>
        <v>#N/A</v>
      </c>
      <c r="Y165" s="96" t="e">
        <f>IF($A165="","",IF(VLOOKUP(csv!$AJ165,範囲CSV,23,FALSE)="","",VLOOKUP(csv!$AJ165,範囲CSV,23,FALSE)))</f>
        <v>#N/A</v>
      </c>
      <c r="Z165" s="96" t="e">
        <f>IF($A165="","",IF(VLOOKUP(csv!$AJ165,範囲CSV,24,FALSE)="","",VLOOKUP(csv!$AJ165,範囲CSV,24,FALSE)))</f>
        <v>#N/A</v>
      </c>
      <c r="AA165" s="96" t="e">
        <f>IF($A165="","",IF(VLOOKUP(csv!$AJ165,範囲CSV,25,FALSE)="","",VLOOKUP(csv!$AJ165,範囲CSV,25,FALSE)))</f>
        <v>#N/A</v>
      </c>
      <c r="AB165" s="96" t="e">
        <f>IF($A165="","",IF(VLOOKUP(csv!$AJ165,範囲CSV,26,FALSE)="","",VLOOKUP(csv!$AJ165,範囲CSV,26,FALSE)))</f>
        <v>#N/A</v>
      </c>
      <c r="AC165" s="96" t="e">
        <f>IF($A165="","",IF(VLOOKUP(csv!$AJ165,範囲CSV,27,FALSE)="","",VLOOKUP(csv!$AJ165,範囲CSV,27,FALSE)))</f>
        <v>#N/A</v>
      </c>
      <c r="AD165" s="96" t="e">
        <f>IF($A165="","",IF(VLOOKUP(csv!$AJ165,範囲CSV,28,FALSE)="","",VLOOKUP(csv!$AJ165,範囲CSV,28,FALSE)))</f>
        <v>#N/A</v>
      </c>
      <c r="AE165" s="96" t="e">
        <f>IF($A165="","",IF(VLOOKUP(csv!$AJ165,範囲CSV,29,FALSE)="","",VLOOKUP(csv!$AJ165,範囲CSV,29,FALSE)))</f>
        <v>#N/A</v>
      </c>
      <c r="AF165" s="96" t="e">
        <f>IF($A165="","",IF(VLOOKUP(csv!$AJ165,範囲CSV,30,FALSE)="","",VLOOKUP(csv!$AJ165,範囲CSV,30,FALSE)))</f>
        <v>#N/A</v>
      </c>
      <c r="AG165" s="96" t="e">
        <f>IF($A165="","",IF(VLOOKUP(csv!$AJ165,範囲CSV,31,FALSE)="","",VLOOKUP(csv!$AJ165,範囲CSV,31,FALSE)))</f>
        <v>#N/A</v>
      </c>
      <c r="AH165" s="96" t="e">
        <f>IF($A165="","",IF(VLOOKUP(csv!$AJ165,範囲CSV,32,FALSE)="","",VLOOKUP(csv!$AJ165,範囲CSV,32,FALSE)))</f>
        <v>#N/A</v>
      </c>
      <c r="AI165" s="96" t="e">
        <f>IF($A165="","",IF(VLOOKUP(csv!$AJ165,範囲CSV,33,FALSE)="","",VLOOKUP(csv!$AJ165,範囲CSV,33,FALSE)))</f>
        <v>#N/A</v>
      </c>
      <c r="AJ165" s="96" t="e">
        <f>IF($A165="","",IF(VLOOKUP(csv!$AJ165,範囲CSV,34,FALSE)="","",VLOOKUP(csv!$AJ165,範囲CSV,34,FALSE)))</f>
        <v>#N/A</v>
      </c>
      <c r="AK165" s="96"/>
    </row>
    <row r="166" spans="1:37">
      <c r="A166" s="96">
        <f>IF(csv!AJ166&lt;=csv!A$401,csv!AO166,"")</f>
        <v>0</v>
      </c>
      <c r="B166" s="96" t="e">
        <f>IF($A166="","",IF(VLOOKUP(csv!A166,範囲CSV,2,FALSE)="","",VLOOKUP(csv!A166,範囲CSV,2,FALSE)))</f>
        <v>#N/A</v>
      </c>
      <c r="C166" s="96" t="e">
        <f>IF($A166="","",IF(VLOOKUP(csv!$AJ166,範囲CSV,3,FALSE)="","",VLOOKUP(csv!$AJ166,範囲CSV,3,FALSE)))</f>
        <v>#N/A</v>
      </c>
      <c r="D166" s="96" t="e">
        <f>IF($A166="","",IF(VLOOKUP(csv!$AJ166,範囲CSV,4,FALSE)="","",VLOOKUP(csv!$AJ166,範囲CSV,4,FALSE)))</f>
        <v>#N/A</v>
      </c>
      <c r="E166" s="96" t="e">
        <f>IF($A166="","",IF(VLOOKUP(csv!$AJ166,範囲CSV,5,FALSE)="","",IF(VLOOKUP(csv!$AJ166,範囲CSV,5,FALSE)&gt;10000,"",VLOOKUP(csv!$AJ166,範囲CSV,5,FALSE))))</f>
        <v>#N/A</v>
      </c>
      <c r="F166" s="96" t="e">
        <f>IF($A166="","",IF(VLOOKUP(csv!$AJ166,範囲CSV,6,FALSE)="","",VLOOKUP(csv!$AJ166,範囲CSV,6,FALSE)))</f>
        <v>#N/A</v>
      </c>
      <c r="G166" s="96" t="e">
        <f>IF(A166="","",IF(VLOOKUP(csv!$AJ166,範囲CSV,7,FALSE)="","",VLOOKUP(csv!$AJ166,範囲CSV,7,FALSE)))</f>
        <v>#N/A</v>
      </c>
      <c r="H166" s="96" t="e">
        <f>IF($A166="","",IF(VLOOKUP(csv!$AJ166,範囲CSV,8,FALSE)="","",VLOOKUP(csv!$AJ166,範囲CSV,8,FALSE)))</f>
        <v>#N/A</v>
      </c>
      <c r="I166" s="96"/>
      <c r="J166" s="96"/>
      <c r="K166" s="96" t="e">
        <f>IF(A166="","",IF(VLOOKUP(csv!$AJ166,範囲CSV,9,FALSE)="","",VLOOKUP(csv!$AJ166,範囲CSV,9,FALSE)))</f>
        <v>#N/A</v>
      </c>
      <c r="L166" s="96" t="e">
        <f>IF($A166="","",IF(VLOOKUP(csv!$AJ166,範囲CSV,10,FALSE)="","",VLOOKUP(csv!$AJ166,範囲CSV,10,FALSE)))</f>
        <v>#N/A</v>
      </c>
      <c r="M166" s="96" t="e">
        <f t="shared" si="4"/>
        <v>#N/A</v>
      </c>
      <c r="N166" s="96" t="e">
        <f t="shared" si="5"/>
        <v>#N/A</v>
      </c>
      <c r="O166" s="96" t="e">
        <f>IF($A166="","",IF(VLOOKUP(csv!$AJ166,範囲CSV,13,FALSE)="","",VLOOKUP(csv!$AJ166,範囲CSV,13,FALSE)))</f>
        <v>#N/A</v>
      </c>
      <c r="P166" s="96" t="e">
        <f>IF($A166="","",IF(VLOOKUP(csv!$AJ166,範囲CSV,14,FALSE)="","",VLOOKUP(csv!$AJ166,範囲CSV,14,FALSE)))</f>
        <v>#N/A</v>
      </c>
      <c r="Q166" s="96" t="e">
        <f>IF($A166="","",IF(VLOOKUP(csv!$AJ166,範囲CSV,15,FALSE)="","",VLOOKUP(csv!$AJ166,範囲CSV,15,FALSE)))</f>
        <v>#N/A</v>
      </c>
      <c r="R166" s="96" t="e">
        <f>IF($A166="","",IF(VLOOKUP(csv!$AJ166,範囲CSV,16,FALSE)="","",VLOOKUP(csv!$AJ166,範囲CSV,16,FALSE)))</f>
        <v>#N/A</v>
      </c>
      <c r="S166" s="96" t="e">
        <f>IF($A166="","",IF(VLOOKUP(csv!$AJ166,範囲CSV,17,FALSE)="","",VLOOKUP(csv!$AJ166,範囲CSV,17,FALSE)))</f>
        <v>#N/A</v>
      </c>
      <c r="T166" s="96" t="e">
        <f>IF($A166="","",IF(VLOOKUP(csv!$AJ166,範囲CSV,18,FALSE)="","",VLOOKUP(csv!$AJ166,範囲CSV,18,FALSE)))</f>
        <v>#N/A</v>
      </c>
      <c r="U166" s="96" t="e">
        <f>IF($A166="","",IF(VLOOKUP(csv!$AJ166,範囲CSV,19,FALSE)="","",VLOOKUP(csv!$AJ166,範囲CSV,19,FALSE)))</f>
        <v>#N/A</v>
      </c>
      <c r="V166" s="96" t="e">
        <f>IF($A166="","",IF(VLOOKUP(csv!$AJ166,範囲CSV,20,FALSE)="","",VLOOKUP(csv!$AJ166,範囲CSV,20,FALSE)))</f>
        <v>#N/A</v>
      </c>
      <c r="W166" s="96" t="e">
        <f>IF($A166="","",IF(VLOOKUP(csv!$AJ166,範囲CSV,21,FALSE)="","",VLOOKUP(csv!$AJ166,範囲CSV,21,FALSE)))</f>
        <v>#N/A</v>
      </c>
      <c r="X166" s="96" t="e">
        <f>IF($A166="","",IF(VLOOKUP(csv!$AJ166,範囲CSV,22,FALSE)="","",VLOOKUP(csv!$AJ166,範囲CSV,22,FALSE)))</f>
        <v>#N/A</v>
      </c>
      <c r="Y166" s="96" t="e">
        <f>IF($A166="","",IF(VLOOKUP(csv!$AJ166,範囲CSV,23,FALSE)="","",VLOOKUP(csv!$AJ166,範囲CSV,23,FALSE)))</f>
        <v>#N/A</v>
      </c>
      <c r="Z166" s="96" t="e">
        <f>IF($A166="","",IF(VLOOKUP(csv!$AJ166,範囲CSV,24,FALSE)="","",VLOOKUP(csv!$AJ166,範囲CSV,24,FALSE)))</f>
        <v>#N/A</v>
      </c>
      <c r="AA166" s="96" t="e">
        <f>IF($A166="","",IF(VLOOKUP(csv!$AJ166,範囲CSV,25,FALSE)="","",VLOOKUP(csv!$AJ166,範囲CSV,25,FALSE)))</f>
        <v>#N/A</v>
      </c>
      <c r="AB166" s="96" t="e">
        <f>IF($A166="","",IF(VLOOKUP(csv!$AJ166,範囲CSV,26,FALSE)="","",VLOOKUP(csv!$AJ166,範囲CSV,26,FALSE)))</f>
        <v>#N/A</v>
      </c>
      <c r="AC166" s="96" t="e">
        <f>IF($A166="","",IF(VLOOKUP(csv!$AJ166,範囲CSV,27,FALSE)="","",VLOOKUP(csv!$AJ166,範囲CSV,27,FALSE)))</f>
        <v>#N/A</v>
      </c>
      <c r="AD166" s="96" t="e">
        <f>IF($A166="","",IF(VLOOKUP(csv!$AJ166,範囲CSV,28,FALSE)="","",VLOOKUP(csv!$AJ166,範囲CSV,28,FALSE)))</f>
        <v>#N/A</v>
      </c>
      <c r="AE166" s="96" t="e">
        <f>IF($A166="","",IF(VLOOKUP(csv!$AJ166,範囲CSV,29,FALSE)="","",VLOOKUP(csv!$AJ166,範囲CSV,29,FALSE)))</f>
        <v>#N/A</v>
      </c>
      <c r="AF166" s="96" t="e">
        <f>IF($A166="","",IF(VLOOKUP(csv!$AJ166,範囲CSV,30,FALSE)="","",VLOOKUP(csv!$AJ166,範囲CSV,30,FALSE)))</f>
        <v>#N/A</v>
      </c>
      <c r="AG166" s="96" t="e">
        <f>IF($A166="","",IF(VLOOKUP(csv!$AJ166,範囲CSV,31,FALSE)="","",VLOOKUP(csv!$AJ166,範囲CSV,31,FALSE)))</f>
        <v>#N/A</v>
      </c>
      <c r="AH166" s="96" t="e">
        <f>IF($A166="","",IF(VLOOKUP(csv!$AJ166,範囲CSV,32,FALSE)="","",VLOOKUP(csv!$AJ166,範囲CSV,32,FALSE)))</f>
        <v>#N/A</v>
      </c>
      <c r="AI166" s="96" t="e">
        <f>IF($A166="","",IF(VLOOKUP(csv!$AJ166,範囲CSV,33,FALSE)="","",VLOOKUP(csv!$AJ166,範囲CSV,33,FALSE)))</f>
        <v>#N/A</v>
      </c>
      <c r="AJ166" s="96" t="e">
        <f>IF($A166="","",IF(VLOOKUP(csv!$AJ166,範囲CSV,34,FALSE)="","",VLOOKUP(csv!$AJ166,範囲CSV,34,FALSE)))</f>
        <v>#N/A</v>
      </c>
      <c r="AK166" s="96"/>
    </row>
    <row r="167" spans="1:37">
      <c r="A167" s="96">
        <f>IF(csv!AJ167&lt;=csv!A$401,csv!AO167,"")</f>
        <v>0</v>
      </c>
      <c r="B167" s="96" t="e">
        <f>IF($A167="","",IF(VLOOKUP(csv!A167,範囲CSV,2,FALSE)="","",VLOOKUP(csv!A167,範囲CSV,2,FALSE)))</f>
        <v>#N/A</v>
      </c>
      <c r="C167" s="96" t="e">
        <f>IF($A167="","",IF(VLOOKUP(csv!$AJ167,範囲CSV,3,FALSE)="","",VLOOKUP(csv!$AJ167,範囲CSV,3,FALSE)))</f>
        <v>#N/A</v>
      </c>
      <c r="D167" s="96" t="e">
        <f>IF($A167="","",IF(VLOOKUP(csv!$AJ167,範囲CSV,4,FALSE)="","",VLOOKUP(csv!$AJ167,範囲CSV,4,FALSE)))</f>
        <v>#N/A</v>
      </c>
      <c r="E167" s="96" t="e">
        <f>IF($A167="","",IF(VLOOKUP(csv!$AJ167,範囲CSV,5,FALSE)="","",IF(VLOOKUP(csv!$AJ167,範囲CSV,5,FALSE)&gt;10000,"",VLOOKUP(csv!$AJ167,範囲CSV,5,FALSE))))</f>
        <v>#N/A</v>
      </c>
      <c r="F167" s="96" t="e">
        <f>IF($A167="","",IF(VLOOKUP(csv!$AJ167,範囲CSV,6,FALSE)="","",VLOOKUP(csv!$AJ167,範囲CSV,6,FALSE)))</f>
        <v>#N/A</v>
      </c>
      <c r="G167" s="96" t="e">
        <f>IF(A167="","",IF(VLOOKUP(csv!$AJ167,範囲CSV,7,FALSE)="","",VLOOKUP(csv!$AJ167,範囲CSV,7,FALSE)))</f>
        <v>#N/A</v>
      </c>
      <c r="H167" s="96" t="e">
        <f>IF($A167="","",IF(VLOOKUP(csv!$AJ167,範囲CSV,8,FALSE)="","",VLOOKUP(csv!$AJ167,範囲CSV,8,FALSE)))</f>
        <v>#N/A</v>
      </c>
      <c r="I167" s="96"/>
      <c r="J167" s="96"/>
      <c r="K167" s="96" t="e">
        <f>IF(A167="","",IF(VLOOKUP(csv!$AJ167,範囲CSV,9,FALSE)="","",VLOOKUP(csv!$AJ167,範囲CSV,9,FALSE)))</f>
        <v>#N/A</v>
      </c>
      <c r="L167" s="96" t="e">
        <f>IF($A167="","",IF(VLOOKUP(csv!$AJ167,範囲CSV,10,FALSE)="","",VLOOKUP(csv!$AJ167,範囲CSV,10,FALSE)))</f>
        <v>#N/A</v>
      </c>
      <c r="M167" s="96" t="e">
        <f t="shared" si="4"/>
        <v>#N/A</v>
      </c>
      <c r="N167" s="96" t="e">
        <f t="shared" si="5"/>
        <v>#N/A</v>
      </c>
      <c r="O167" s="96" t="e">
        <f>IF($A167="","",IF(VLOOKUP(csv!$AJ167,範囲CSV,13,FALSE)="","",VLOOKUP(csv!$AJ167,範囲CSV,13,FALSE)))</f>
        <v>#N/A</v>
      </c>
      <c r="P167" s="96" t="e">
        <f>IF($A167="","",IF(VLOOKUP(csv!$AJ167,範囲CSV,14,FALSE)="","",VLOOKUP(csv!$AJ167,範囲CSV,14,FALSE)))</f>
        <v>#N/A</v>
      </c>
      <c r="Q167" s="96" t="e">
        <f>IF($A167="","",IF(VLOOKUP(csv!$AJ167,範囲CSV,15,FALSE)="","",VLOOKUP(csv!$AJ167,範囲CSV,15,FALSE)))</f>
        <v>#N/A</v>
      </c>
      <c r="R167" s="96" t="e">
        <f>IF($A167="","",IF(VLOOKUP(csv!$AJ167,範囲CSV,16,FALSE)="","",VLOOKUP(csv!$AJ167,範囲CSV,16,FALSE)))</f>
        <v>#N/A</v>
      </c>
      <c r="S167" s="96" t="e">
        <f>IF($A167="","",IF(VLOOKUP(csv!$AJ167,範囲CSV,17,FALSE)="","",VLOOKUP(csv!$AJ167,範囲CSV,17,FALSE)))</f>
        <v>#N/A</v>
      </c>
      <c r="T167" s="96" t="e">
        <f>IF($A167="","",IF(VLOOKUP(csv!$AJ167,範囲CSV,18,FALSE)="","",VLOOKUP(csv!$AJ167,範囲CSV,18,FALSE)))</f>
        <v>#N/A</v>
      </c>
      <c r="U167" s="96" t="e">
        <f>IF($A167="","",IF(VLOOKUP(csv!$AJ167,範囲CSV,19,FALSE)="","",VLOOKUP(csv!$AJ167,範囲CSV,19,FALSE)))</f>
        <v>#N/A</v>
      </c>
      <c r="V167" s="96" t="e">
        <f>IF($A167="","",IF(VLOOKUP(csv!$AJ167,範囲CSV,20,FALSE)="","",VLOOKUP(csv!$AJ167,範囲CSV,20,FALSE)))</f>
        <v>#N/A</v>
      </c>
      <c r="W167" s="96" t="e">
        <f>IF($A167="","",IF(VLOOKUP(csv!$AJ167,範囲CSV,21,FALSE)="","",VLOOKUP(csv!$AJ167,範囲CSV,21,FALSE)))</f>
        <v>#N/A</v>
      </c>
      <c r="X167" s="96" t="e">
        <f>IF($A167="","",IF(VLOOKUP(csv!$AJ167,範囲CSV,22,FALSE)="","",VLOOKUP(csv!$AJ167,範囲CSV,22,FALSE)))</f>
        <v>#N/A</v>
      </c>
      <c r="Y167" s="96" t="e">
        <f>IF($A167="","",IF(VLOOKUP(csv!$AJ167,範囲CSV,23,FALSE)="","",VLOOKUP(csv!$AJ167,範囲CSV,23,FALSE)))</f>
        <v>#N/A</v>
      </c>
      <c r="Z167" s="96" t="e">
        <f>IF($A167="","",IF(VLOOKUP(csv!$AJ167,範囲CSV,24,FALSE)="","",VLOOKUP(csv!$AJ167,範囲CSV,24,FALSE)))</f>
        <v>#N/A</v>
      </c>
      <c r="AA167" s="96" t="e">
        <f>IF($A167="","",IF(VLOOKUP(csv!$AJ167,範囲CSV,25,FALSE)="","",VLOOKUP(csv!$AJ167,範囲CSV,25,FALSE)))</f>
        <v>#N/A</v>
      </c>
      <c r="AB167" s="96" t="e">
        <f>IF($A167="","",IF(VLOOKUP(csv!$AJ167,範囲CSV,26,FALSE)="","",VLOOKUP(csv!$AJ167,範囲CSV,26,FALSE)))</f>
        <v>#N/A</v>
      </c>
      <c r="AC167" s="96" t="e">
        <f>IF($A167="","",IF(VLOOKUP(csv!$AJ167,範囲CSV,27,FALSE)="","",VLOOKUP(csv!$AJ167,範囲CSV,27,FALSE)))</f>
        <v>#N/A</v>
      </c>
      <c r="AD167" s="96" t="e">
        <f>IF($A167="","",IF(VLOOKUP(csv!$AJ167,範囲CSV,28,FALSE)="","",VLOOKUP(csv!$AJ167,範囲CSV,28,FALSE)))</f>
        <v>#N/A</v>
      </c>
      <c r="AE167" s="96" t="e">
        <f>IF($A167="","",IF(VLOOKUP(csv!$AJ167,範囲CSV,29,FALSE)="","",VLOOKUP(csv!$AJ167,範囲CSV,29,FALSE)))</f>
        <v>#N/A</v>
      </c>
      <c r="AF167" s="96" t="e">
        <f>IF($A167="","",IF(VLOOKUP(csv!$AJ167,範囲CSV,30,FALSE)="","",VLOOKUP(csv!$AJ167,範囲CSV,30,FALSE)))</f>
        <v>#N/A</v>
      </c>
      <c r="AG167" s="96" t="e">
        <f>IF($A167="","",IF(VLOOKUP(csv!$AJ167,範囲CSV,31,FALSE)="","",VLOOKUP(csv!$AJ167,範囲CSV,31,FALSE)))</f>
        <v>#N/A</v>
      </c>
      <c r="AH167" s="96" t="e">
        <f>IF($A167="","",IF(VLOOKUP(csv!$AJ167,範囲CSV,32,FALSE)="","",VLOOKUP(csv!$AJ167,範囲CSV,32,FALSE)))</f>
        <v>#N/A</v>
      </c>
      <c r="AI167" s="96" t="e">
        <f>IF($A167="","",IF(VLOOKUP(csv!$AJ167,範囲CSV,33,FALSE)="","",VLOOKUP(csv!$AJ167,範囲CSV,33,FALSE)))</f>
        <v>#N/A</v>
      </c>
      <c r="AJ167" s="96" t="e">
        <f>IF($A167="","",IF(VLOOKUP(csv!$AJ167,範囲CSV,34,FALSE)="","",VLOOKUP(csv!$AJ167,範囲CSV,34,FALSE)))</f>
        <v>#N/A</v>
      </c>
      <c r="AK167" s="96"/>
    </row>
    <row r="168" spans="1:37">
      <c r="A168" s="96">
        <f>IF(csv!AJ168&lt;=csv!A$401,csv!AO168,"")</f>
        <v>0</v>
      </c>
      <c r="B168" s="96" t="e">
        <f>IF($A168="","",IF(VLOOKUP(csv!A168,範囲CSV,2,FALSE)="","",VLOOKUP(csv!A168,範囲CSV,2,FALSE)))</f>
        <v>#N/A</v>
      </c>
      <c r="C168" s="96" t="e">
        <f>IF($A168="","",IF(VLOOKUP(csv!$AJ168,範囲CSV,3,FALSE)="","",VLOOKUP(csv!$AJ168,範囲CSV,3,FALSE)))</f>
        <v>#N/A</v>
      </c>
      <c r="D168" s="96" t="e">
        <f>IF($A168="","",IF(VLOOKUP(csv!$AJ168,範囲CSV,4,FALSE)="","",VLOOKUP(csv!$AJ168,範囲CSV,4,FALSE)))</f>
        <v>#N/A</v>
      </c>
      <c r="E168" s="96" t="e">
        <f>IF($A168="","",IF(VLOOKUP(csv!$AJ168,範囲CSV,5,FALSE)="","",IF(VLOOKUP(csv!$AJ168,範囲CSV,5,FALSE)&gt;10000,"",VLOOKUP(csv!$AJ168,範囲CSV,5,FALSE))))</f>
        <v>#N/A</v>
      </c>
      <c r="F168" s="96" t="e">
        <f>IF($A168="","",IF(VLOOKUP(csv!$AJ168,範囲CSV,6,FALSE)="","",VLOOKUP(csv!$AJ168,範囲CSV,6,FALSE)))</f>
        <v>#N/A</v>
      </c>
      <c r="G168" s="96" t="e">
        <f>IF(A168="","",IF(VLOOKUP(csv!$AJ168,範囲CSV,7,FALSE)="","",VLOOKUP(csv!$AJ168,範囲CSV,7,FALSE)))</f>
        <v>#N/A</v>
      </c>
      <c r="H168" s="96" t="e">
        <f>IF($A168="","",IF(VLOOKUP(csv!$AJ168,範囲CSV,8,FALSE)="","",VLOOKUP(csv!$AJ168,範囲CSV,8,FALSE)))</f>
        <v>#N/A</v>
      </c>
      <c r="I168" s="96"/>
      <c r="J168" s="96"/>
      <c r="K168" s="96" t="e">
        <f>IF(A168="","",IF(VLOOKUP(csv!$AJ168,範囲CSV,9,FALSE)="","",VLOOKUP(csv!$AJ168,範囲CSV,9,FALSE)))</f>
        <v>#N/A</v>
      </c>
      <c r="L168" s="96" t="e">
        <f>IF($A168="","",IF(VLOOKUP(csv!$AJ168,範囲CSV,10,FALSE)="","",VLOOKUP(csv!$AJ168,範囲CSV,10,FALSE)))</f>
        <v>#N/A</v>
      </c>
      <c r="M168" s="96" t="e">
        <f t="shared" si="4"/>
        <v>#N/A</v>
      </c>
      <c r="N168" s="96" t="e">
        <f t="shared" si="5"/>
        <v>#N/A</v>
      </c>
      <c r="O168" s="96" t="e">
        <f>IF($A168="","",IF(VLOOKUP(csv!$AJ168,範囲CSV,13,FALSE)="","",VLOOKUP(csv!$AJ168,範囲CSV,13,FALSE)))</f>
        <v>#N/A</v>
      </c>
      <c r="P168" s="96" t="e">
        <f>IF($A168="","",IF(VLOOKUP(csv!$AJ168,範囲CSV,14,FALSE)="","",VLOOKUP(csv!$AJ168,範囲CSV,14,FALSE)))</f>
        <v>#N/A</v>
      </c>
      <c r="Q168" s="96" t="e">
        <f>IF($A168="","",IF(VLOOKUP(csv!$AJ168,範囲CSV,15,FALSE)="","",VLOOKUP(csv!$AJ168,範囲CSV,15,FALSE)))</f>
        <v>#N/A</v>
      </c>
      <c r="R168" s="96" t="e">
        <f>IF($A168="","",IF(VLOOKUP(csv!$AJ168,範囲CSV,16,FALSE)="","",VLOOKUP(csv!$AJ168,範囲CSV,16,FALSE)))</f>
        <v>#N/A</v>
      </c>
      <c r="S168" s="96" t="e">
        <f>IF($A168="","",IF(VLOOKUP(csv!$AJ168,範囲CSV,17,FALSE)="","",VLOOKUP(csv!$AJ168,範囲CSV,17,FALSE)))</f>
        <v>#N/A</v>
      </c>
      <c r="T168" s="96" t="e">
        <f>IF($A168="","",IF(VLOOKUP(csv!$AJ168,範囲CSV,18,FALSE)="","",VLOOKUP(csv!$AJ168,範囲CSV,18,FALSE)))</f>
        <v>#N/A</v>
      </c>
      <c r="U168" s="96" t="e">
        <f>IF($A168="","",IF(VLOOKUP(csv!$AJ168,範囲CSV,19,FALSE)="","",VLOOKUP(csv!$AJ168,範囲CSV,19,FALSE)))</f>
        <v>#N/A</v>
      </c>
      <c r="V168" s="96" t="e">
        <f>IF($A168="","",IF(VLOOKUP(csv!$AJ168,範囲CSV,20,FALSE)="","",VLOOKUP(csv!$AJ168,範囲CSV,20,FALSE)))</f>
        <v>#N/A</v>
      </c>
      <c r="W168" s="96" t="e">
        <f>IF($A168="","",IF(VLOOKUP(csv!$AJ168,範囲CSV,21,FALSE)="","",VLOOKUP(csv!$AJ168,範囲CSV,21,FALSE)))</f>
        <v>#N/A</v>
      </c>
      <c r="X168" s="96" t="e">
        <f>IF($A168="","",IF(VLOOKUP(csv!$AJ168,範囲CSV,22,FALSE)="","",VLOOKUP(csv!$AJ168,範囲CSV,22,FALSE)))</f>
        <v>#N/A</v>
      </c>
      <c r="Y168" s="96" t="e">
        <f>IF($A168="","",IF(VLOOKUP(csv!$AJ168,範囲CSV,23,FALSE)="","",VLOOKUP(csv!$AJ168,範囲CSV,23,FALSE)))</f>
        <v>#N/A</v>
      </c>
      <c r="Z168" s="96" t="e">
        <f>IF($A168="","",IF(VLOOKUP(csv!$AJ168,範囲CSV,24,FALSE)="","",VLOOKUP(csv!$AJ168,範囲CSV,24,FALSE)))</f>
        <v>#N/A</v>
      </c>
      <c r="AA168" s="96" t="e">
        <f>IF($A168="","",IF(VLOOKUP(csv!$AJ168,範囲CSV,25,FALSE)="","",VLOOKUP(csv!$AJ168,範囲CSV,25,FALSE)))</f>
        <v>#N/A</v>
      </c>
      <c r="AB168" s="96" t="e">
        <f>IF($A168="","",IF(VLOOKUP(csv!$AJ168,範囲CSV,26,FALSE)="","",VLOOKUP(csv!$AJ168,範囲CSV,26,FALSE)))</f>
        <v>#N/A</v>
      </c>
      <c r="AC168" s="96" t="e">
        <f>IF($A168="","",IF(VLOOKUP(csv!$AJ168,範囲CSV,27,FALSE)="","",VLOOKUP(csv!$AJ168,範囲CSV,27,FALSE)))</f>
        <v>#N/A</v>
      </c>
      <c r="AD168" s="96" t="e">
        <f>IF($A168="","",IF(VLOOKUP(csv!$AJ168,範囲CSV,28,FALSE)="","",VLOOKUP(csv!$AJ168,範囲CSV,28,FALSE)))</f>
        <v>#N/A</v>
      </c>
      <c r="AE168" s="96" t="e">
        <f>IF($A168="","",IF(VLOOKUP(csv!$AJ168,範囲CSV,29,FALSE)="","",VLOOKUP(csv!$AJ168,範囲CSV,29,FALSE)))</f>
        <v>#N/A</v>
      </c>
      <c r="AF168" s="96" t="e">
        <f>IF($A168="","",IF(VLOOKUP(csv!$AJ168,範囲CSV,30,FALSE)="","",VLOOKUP(csv!$AJ168,範囲CSV,30,FALSE)))</f>
        <v>#N/A</v>
      </c>
      <c r="AG168" s="96" t="e">
        <f>IF($A168="","",IF(VLOOKUP(csv!$AJ168,範囲CSV,31,FALSE)="","",VLOOKUP(csv!$AJ168,範囲CSV,31,FALSE)))</f>
        <v>#N/A</v>
      </c>
      <c r="AH168" s="96" t="e">
        <f>IF($A168="","",IF(VLOOKUP(csv!$AJ168,範囲CSV,32,FALSE)="","",VLOOKUP(csv!$AJ168,範囲CSV,32,FALSE)))</f>
        <v>#N/A</v>
      </c>
      <c r="AI168" s="96" t="e">
        <f>IF($A168="","",IF(VLOOKUP(csv!$AJ168,範囲CSV,33,FALSE)="","",VLOOKUP(csv!$AJ168,範囲CSV,33,FALSE)))</f>
        <v>#N/A</v>
      </c>
      <c r="AJ168" s="96" t="e">
        <f>IF($A168="","",IF(VLOOKUP(csv!$AJ168,範囲CSV,34,FALSE)="","",VLOOKUP(csv!$AJ168,範囲CSV,34,FALSE)))</f>
        <v>#N/A</v>
      </c>
      <c r="AK168" s="96"/>
    </row>
    <row r="169" spans="1:37">
      <c r="A169" s="96">
        <f>IF(csv!AJ169&lt;=csv!A$401,csv!AO169,"")</f>
        <v>0</v>
      </c>
      <c r="B169" s="96" t="e">
        <f>IF($A169="","",IF(VLOOKUP(csv!A169,範囲CSV,2,FALSE)="","",VLOOKUP(csv!A169,範囲CSV,2,FALSE)))</f>
        <v>#N/A</v>
      </c>
      <c r="C169" s="96" t="e">
        <f>IF($A169="","",IF(VLOOKUP(csv!$AJ169,範囲CSV,3,FALSE)="","",VLOOKUP(csv!$AJ169,範囲CSV,3,FALSE)))</f>
        <v>#N/A</v>
      </c>
      <c r="D169" s="96" t="e">
        <f>IF($A169="","",IF(VLOOKUP(csv!$AJ169,範囲CSV,4,FALSE)="","",VLOOKUP(csv!$AJ169,範囲CSV,4,FALSE)))</f>
        <v>#N/A</v>
      </c>
      <c r="E169" s="96" t="e">
        <f>IF($A169="","",IF(VLOOKUP(csv!$AJ169,範囲CSV,5,FALSE)="","",IF(VLOOKUP(csv!$AJ169,範囲CSV,5,FALSE)&gt;10000,"",VLOOKUP(csv!$AJ169,範囲CSV,5,FALSE))))</f>
        <v>#N/A</v>
      </c>
      <c r="F169" s="96" t="e">
        <f>IF($A169="","",IF(VLOOKUP(csv!$AJ169,範囲CSV,6,FALSE)="","",VLOOKUP(csv!$AJ169,範囲CSV,6,FALSE)))</f>
        <v>#N/A</v>
      </c>
      <c r="G169" s="96" t="e">
        <f>IF(A169="","",IF(VLOOKUP(csv!$AJ169,範囲CSV,7,FALSE)="","",VLOOKUP(csv!$AJ169,範囲CSV,7,FALSE)))</f>
        <v>#N/A</v>
      </c>
      <c r="H169" s="96" t="e">
        <f>IF($A169="","",IF(VLOOKUP(csv!$AJ169,範囲CSV,8,FALSE)="","",VLOOKUP(csv!$AJ169,範囲CSV,8,FALSE)))</f>
        <v>#N/A</v>
      </c>
      <c r="I169" s="96"/>
      <c r="J169" s="96"/>
      <c r="K169" s="96" t="e">
        <f>IF(A169="","",IF(VLOOKUP(csv!$AJ169,範囲CSV,9,FALSE)="","",VLOOKUP(csv!$AJ169,範囲CSV,9,FALSE)))</f>
        <v>#N/A</v>
      </c>
      <c r="L169" s="96" t="e">
        <f>IF($A169="","",IF(VLOOKUP(csv!$AJ169,範囲CSV,10,FALSE)="","",VLOOKUP(csv!$AJ169,範囲CSV,10,FALSE)))</f>
        <v>#N/A</v>
      </c>
      <c r="M169" s="96" t="e">
        <f t="shared" si="4"/>
        <v>#N/A</v>
      </c>
      <c r="N169" s="96" t="e">
        <f t="shared" si="5"/>
        <v>#N/A</v>
      </c>
      <c r="O169" s="96" t="e">
        <f>IF($A169="","",IF(VLOOKUP(csv!$AJ169,範囲CSV,13,FALSE)="","",VLOOKUP(csv!$AJ169,範囲CSV,13,FALSE)))</f>
        <v>#N/A</v>
      </c>
      <c r="P169" s="96" t="e">
        <f>IF($A169="","",IF(VLOOKUP(csv!$AJ169,範囲CSV,14,FALSE)="","",VLOOKUP(csv!$AJ169,範囲CSV,14,FALSE)))</f>
        <v>#N/A</v>
      </c>
      <c r="Q169" s="96" t="e">
        <f>IF($A169="","",IF(VLOOKUP(csv!$AJ169,範囲CSV,15,FALSE)="","",VLOOKUP(csv!$AJ169,範囲CSV,15,FALSE)))</f>
        <v>#N/A</v>
      </c>
      <c r="R169" s="96" t="e">
        <f>IF($A169="","",IF(VLOOKUP(csv!$AJ169,範囲CSV,16,FALSE)="","",VLOOKUP(csv!$AJ169,範囲CSV,16,FALSE)))</f>
        <v>#N/A</v>
      </c>
      <c r="S169" s="96" t="e">
        <f>IF($A169="","",IF(VLOOKUP(csv!$AJ169,範囲CSV,17,FALSE)="","",VLOOKUP(csv!$AJ169,範囲CSV,17,FALSE)))</f>
        <v>#N/A</v>
      </c>
      <c r="T169" s="96" t="e">
        <f>IF($A169="","",IF(VLOOKUP(csv!$AJ169,範囲CSV,18,FALSE)="","",VLOOKUP(csv!$AJ169,範囲CSV,18,FALSE)))</f>
        <v>#N/A</v>
      </c>
      <c r="U169" s="96" t="e">
        <f>IF($A169="","",IF(VLOOKUP(csv!$AJ169,範囲CSV,19,FALSE)="","",VLOOKUP(csv!$AJ169,範囲CSV,19,FALSE)))</f>
        <v>#N/A</v>
      </c>
      <c r="V169" s="96" t="e">
        <f>IF($A169="","",IF(VLOOKUP(csv!$AJ169,範囲CSV,20,FALSE)="","",VLOOKUP(csv!$AJ169,範囲CSV,20,FALSE)))</f>
        <v>#N/A</v>
      </c>
      <c r="W169" s="96" t="e">
        <f>IF($A169="","",IF(VLOOKUP(csv!$AJ169,範囲CSV,21,FALSE)="","",VLOOKUP(csv!$AJ169,範囲CSV,21,FALSE)))</f>
        <v>#N/A</v>
      </c>
      <c r="X169" s="96" t="e">
        <f>IF($A169="","",IF(VLOOKUP(csv!$AJ169,範囲CSV,22,FALSE)="","",VLOOKUP(csv!$AJ169,範囲CSV,22,FALSE)))</f>
        <v>#N/A</v>
      </c>
      <c r="Y169" s="96" t="e">
        <f>IF($A169="","",IF(VLOOKUP(csv!$AJ169,範囲CSV,23,FALSE)="","",VLOOKUP(csv!$AJ169,範囲CSV,23,FALSE)))</f>
        <v>#N/A</v>
      </c>
      <c r="Z169" s="96" t="e">
        <f>IF($A169="","",IF(VLOOKUP(csv!$AJ169,範囲CSV,24,FALSE)="","",VLOOKUP(csv!$AJ169,範囲CSV,24,FALSE)))</f>
        <v>#N/A</v>
      </c>
      <c r="AA169" s="96" t="e">
        <f>IF($A169="","",IF(VLOOKUP(csv!$AJ169,範囲CSV,25,FALSE)="","",VLOOKUP(csv!$AJ169,範囲CSV,25,FALSE)))</f>
        <v>#N/A</v>
      </c>
      <c r="AB169" s="96" t="e">
        <f>IF($A169="","",IF(VLOOKUP(csv!$AJ169,範囲CSV,26,FALSE)="","",VLOOKUP(csv!$AJ169,範囲CSV,26,FALSE)))</f>
        <v>#N/A</v>
      </c>
      <c r="AC169" s="96" t="e">
        <f>IF($A169="","",IF(VLOOKUP(csv!$AJ169,範囲CSV,27,FALSE)="","",VLOOKUP(csv!$AJ169,範囲CSV,27,FALSE)))</f>
        <v>#N/A</v>
      </c>
      <c r="AD169" s="96" t="e">
        <f>IF($A169="","",IF(VLOOKUP(csv!$AJ169,範囲CSV,28,FALSE)="","",VLOOKUP(csv!$AJ169,範囲CSV,28,FALSE)))</f>
        <v>#N/A</v>
      </c>
      <c r="AE169" s="96" t="e">
        <f>IF($A169="","",IF(VLOOKUP(csv!$AJ169,範囲CSV,29,FALSE)="","",VLOOKUP(csv!$AJ169,範囲CSV,29,FALSE)))</f>
        <v>#N/A</v>
      </c>
      <c r="AF169" s="96" t="e">
        <f>IF($A169="","",IF(VLOOKUP(csv!$AJ169,範囲CSV,30,FALSE)="","",VLOOKUP(csv!$AJ169,範囲CSV,30,FALSE)))</f>
        <v>#N/A</v>
      </c>
      <c r="AG169" s="96" t="e">
        <f>IF($A169="","",IF(VLOOKUP(csv!$AJ169,範囲CSV,31,FALSE)="","",VLOOKUP(csv!$AJ169,範囲CSV,31,FALSE)))</f>
        <v>#N/A</v>
      </c>
      <c r="AH169" s="96" t="e">
        <f>IF($A169="","",IF(VLOOKUP(csv!$AJ169,範囲CSV,32,FALSE)="","",VLOOKUP(csv!$AJ169,範囲CSV,32,FALSE)))</f>
        <v>#N/A</v>
      </c>
      <c r="AI169" s="96" t="e">
        <f>IF($A169="","",IF(VLOOKUP(csv!$AJ169,範囲CSV,33,FALSE)="","",VLOOKUP(csv!$AJ169,範囲CSV,33,FALSE)))</f>
        <v>#N/A</v>
      </c>
      <c r="AJ169" s="96" t="e">
        <f>IF($A169="","",IF(VLOOKUP(csv!$AJ169,範囲CSV,34,FALSE)="","",VLOOKUP(csv!$AJ169,範囲CSV,34,FALSE)))</f>
        <v>#N/A</v>
      </c>
      <c r="AK169" s="96"/>
    </row>
    <row r="170" spans="1:37">
      <c r="A170" s="96">
        <f>IF(csv!AJ170&lt;=csv!A$401,csv!AO170,"")</f>
        <v>0</v>
      </c>
      <c r="B170" s="96" t="e">
        <f>IF($A170="","",IF(VLOOKUP(csv!A170,範囲CSV,2,FALSE)="","",VLOOKUP(csv!A170,範囲CSV,2,FALSE)))</f>
        <v>#N/A</v>
      </c>
      <c r="C170" s="96" t="e">
        <f>IF($A170="","",IF(VLOOKUP(csv!$AJ170,範囲CSV,3,FALSE)="","",VLOOKUP(csv!$AJ170,範囲CSV,3,FALSE)))</f>
        <v>#N/A</v>
      </c>
      <c r="D170" s="96" t="e">
        <f>IF($A170="","",IF(VLOOKUP(csv!$AJ170,範囲CSV,4,FALSE)="","",VLOOKUP(csv!$AJ170,範囲CSV,4,FALSE)))</f>
        <v>#N/A</v>
      </c>
      <c r="E170" s="96" t="e">
        <f>IF($A170="","",IF(VLOOKUP(csv!$AJ170,範囲CSV,5,FALSE)="","",IF(VLOOKUP(csv!$AJ170,範囲CSV,5,FALSE)&gt;10000,"",VLOOKUP(csv!$AJ170,範囲CSV,5,FALSE))))</f>
        <v>#N/A</v>
      </c>
      <c r="F170" s="96" t="e">
        <f>IF($A170="","",IF(VLOOKUP(csv!$AJ170,範囲CSV,6,FALSE)="","",VLOOKUP(csv!$AJ170,範囲CSV,6,FALSE)))</f>
        <v>#N/A</v>
      </c>
      <c r="G170" s="96" t="e">
        <f>IF(A170="","",IF(VLOOKUP(csv!$AJ170,範囲CSV,7,FALSE)="","",VLOOKUP(csv!$AJ170,範囲CSV,7,FALSE)))</f>
        <v>#N/A</v>
      </c>
      <c r="H170" s="96" t="e">
        <f>IF($A170="","",IF(VLOOKUP(csv!$AJ170,範囲CSV,8,FALSE)="","",VLOOKUP(csv!$AJ170,範囲CSV,8,FALSE)))</f>
        <v>#N/A</v>
      </c>
      <c r="I170" s="96"/>
      <c r="J170" s="96"/>
      <c r="K170" s="96" t="e">
        <f>IF(A170="","",IF(VLOOKUP(csv!$AJ170,範囲CSV,9,FALSE)="","",VLOOKUP(csv!$AJ170,範囲CSV,9,FALSE)))</f>
        <v>#N/A</v>
      </c>
      <c r="L170" s="96" t="e">
        <f>IF($A170="","",IF(VLOOKUP(csv!$AJ170,範囲CSV,10,FALSE)="","",VLOOKUP(csv!$AJ170,範囲CSV,10,FALSE)))</f>
        <v>#N/A</v>
      </c>
      <c r="M170" s="96" t="e">
        <f t="shared" si="4"/>
        <v>#N/A</v>
      </c>
      <c r="N170" s="96" t="e">
        <f t="shared" si="5"/>
        <v>#N/A</v>
      </c>
      <c r="O170" s="96" t="e">
        <f>IF($A170="","",IF(VLOOKUP(csv!$AJ170,範囲CSV,13,FALSE)="","",VLOOKUP(csv!$AJ170,範囲CSV,13,FALSE)))</f>
        <v>#N/A</v>
      </c>
      <c r="P170" s="96" t="e">
        <f>IF($A170="","",IF(VLOOKUP(csv!$AJ170,範囲CSV,14,FALSE)="","",VLOOKUP(csv!$AJ170,範囲CSV,14,FALSE)))</f>
        <v>#N/A</v>
      </c>
      <c r="Q170" s="96" t="e">
        <f>IF($A170="","",IF(VLOOKUP(csv!$AJ170,範囲CSV,15,FALSE)="","",VLOOKUP(csv!$AJ170,範囲CSV,15,FALSE)))</f>
        <v>#N/A</v>
      </c>
      <c r="R170" s="96" t="e">
        <f>IF($A170="","",IF(VLOOKUP(csv!$AJ170,範囲CSV,16,FALSE)="","",VLOOKUP(csv!$AJ170,範囲CSV,16,FALSE)))</f>
        <v>#N/A</v>
      </c>
      <c r="S170" s="96" t="e">
        <f>IF($A170="","",IF(VLOOKUP(csv!$AJ170,範囲CSV,17,FALSE)="","",VLOOKUP(csv!$AJ170,範囲CSV,17,FALSE)))</f>
        <v>#N/A</v>
      </c>
      <c r="T170" s="96" t="e">
        <f>IF($A170="","",IF(VLOOKUP(csv!$AJ170,範囲CSV,18,FALSE)="","",VLOOKUP(csv!$AJ170,範囲CSV,18,FALSE)))</f>
        <v>#N/A</v>
      </c>
      <c r="U170" s="96" t="e">
        <f>IF($A170="","",IF(VLOOKUP(csv!$AJ170,範囲CSV,19,FALSE)="","",VLOOKUP(csv!$AJ170,範囲CSV,19,FALSE)))</f>
        <v>#N/A</v>
      </c>
      <c r="V170" s="96" t="e">
        <f>IF($A170="","",IF(VLOOKUP(csv!$AJ170,範囲CSV,20,FALSE)="","",VLOOKUP(csv!$AJ170,範囲CSV,20,FALSE)))</f>
        <v>#N/A</v>
      </c>
      <c r="W170" s="96" t="e">
        <f>IF($A170="","",IF(VLOOKUP(csv!$AJ170,範囲CSV,21,FALSE)="","",VLOOKUP(csv!$AJ170,範囲CSV,21,FALSE)))</f>
        <v>#N/A</v>
      </c>
      <c r="X170" s="96" t="e">
        <f>IF($A170="","",IF(VLOOKUP(csv!$AJ170,範囲CSV,22,FALSE)="","",VLOOKUP(csv!$AJ170,範囲CSV,22,FALSE)))</f>
        <v>#N/A</v>
      </c>
      <c r="Y170" s="96" t="e">
        <f>IF($A170="","",IF(VLOOKUP(csv!$AJ170,範囲CSV,23,FALSE)="","",VLOOKUP(csv!$AJ170,範囲CSV,23,FALSE)))</f>
        <v>#N/A</v>
      </c>
      <c r="Z170" s="96" t="e">
        <f>IF($A170="","",IF(VLOOKUP(csv!$AJ170,範囲CSV,24,FALSE)="","",VLOOKUP(csv!$AJ170,範囲CSV,24,FALSE)))</f>
        <v>#N/A</v>
      </c>
      <c r="AA170" s="96" t="e">
        <f>IF($A170="","",IF(VLOOKUP(csv!$AJ170,範囲CSV,25,FALSE)="","",VLOOKUP(csv!$AJ170,範囲CSV,25,FALSE)))</f>
        <v>#N/A</v>
      </c>
      <c r="AB170" s="96" t="e">
        <f>IF($A170="","",IF(VLOOKUP(csv!$AJ170,範囲CSV,26,FALSE)="","",VLOOKUP(csv!$AJ170,範囲CSV,26,FALSE)))</f>
        <v>#N/A</v>
      </c>
      <c r="AC170" s="96" t="e">
        <f>IF($A170="","",IF(VLOOKUP(csv!$AJ170,範囲CSV,27,FALSE)="","",VLOOKUP(csv!$AJ170,範囲CSV,27,FALSE)))</f>
        <v>#N/A</v>
      </c>
      <c r="AD170" s="96" t="e">
        <f>IF($A170="","",IF(VLOOKUP(csv!$AJ170,範囲CSV,28,FALSE)="","",VLOOKUP(csv!$AJ170,範囲CSV,28,FALSE)))</f>
        <v>#N/A</v>
      </c>
      <c r="AE170" s="96" t="e">
        <f>IF($A170="","",IF(VLOOKUP(csv!$AJ170,範囲CSV,29,FALSE)="","",VLOOKUP(csv!$AJ170,範囲CSV,29,FALSE)))</f>
        <v>#N/A</v>
      </c>
      <c r="AF170" s="96" t="e">
        <f>IF($A170="","",IF(VLOOKUP(csv!$AJ170,範囲CSV,30,FALSE)="","",VLOOKUP(csv!$AJ170,範囲CSV,30,FALSE)))</f>
        <v>#N/A</v>
      </c>
      <c r="AG170" s="96" t="e">
        <f>IF($A170="","",IF(VLOOKUP(csv!$AJ170,範囲CSV,31,FALSE)="","",VLOOKUP(csv!$AJ170,範囲CSV,31,FALSE)))</f>
        <v>#N/A</v>
      </c>
      <c r="AH170" s="96" t="e">
        <f>IF($A170="","",IF(VLOOKUP(csv!$AJ170,範囲CSV,32,FALSE)="","",VLOOKUP(csv!$AJ170,範囲CSV,32,FALSE)))</f>
        <v>#N/A</v>
      </c>
      <c r="AI170" s="96" t="e">
        <f>IF($A170="","",IF(VLOOKUP(csv!$AJ170,範囲CSV,33,FALSE)="","",VLOOKUP(csv!$AJ170,範囲CSV,33,FALSE)))</f>
        <v>#N/A</v>
      </c>
      <c r="AJ170" s="96" t="e">
        <f>IF($A170="","",IF(VLOOKUP(csv!$AJ170,範囲CSV,34,FALSE)="","",VLOOKUP(csv!$AJ170,範囲CSV,34,FALSE)))</f>
        <v>#N/A</v>
      </c>
      <c r="AK170" s="96"/>
    </row>
    <row r="171" spans="1:37">
      <c r="A171" s="96">
        <f>IF(csv!AJ171&lt;=csv!A$401,csv!AO171,"")</f>
        <v>0</v>
      </c>
      <c r="B171" s="96" t="e">
        <f>IF($A171="","",IF(VLOOKUP(csv!A171,範囲CSV,2,FALSE)="","",VLOOKUP(csv!A171,範囲CSV,2,FALSE)))</f>
        <v>#N/A</v>
      </c>
      <c r="C171" s="96" t="e">
        <f>IF($A171="","",IF(VLOOKUP(csv!$AJ171,範囲CSV,3,FALSE)="","",VLOOKUP(csv!$AJ171,範囲CSV,3,FALSE)))</f>
        <v>#N/A</v>
      </c>
      <c r="D171" s="96" t="e">
        <f>IF($A171="","",IF(VLOOKUP(csv!$AJ171,範囲CSV,4,FALSE)="","",VLOOKUP(csv!$AJ171,範囲CSV,4,FALSE)))</f>
        <v>#N/A</v>
      </c>
      <c r="E171" s="96" t="e">
        <f>IF($A171="","",IF(VLOOKUP(csv!$AJ171,範囲CSV,5,FALSE)="","",IF(VLOOKUP(csv!$AJ171,範囲CSV,5,FALSE)&gt;10000,"",VLOOKUP(csv!$AJ171,範囲CSV,5,FALSE))))</f>
        <v>#N/A</v>
      </c>
      <c r="F171" s="96" t="e">
        <f>IF($A171="","",IF(VLOOKUP(csv!$AJ171,範囲CSV,6,FALSE)="","",VLOOKUP(csv!$AJ171,範囲CSV,6,FALSE)))</f>
        <v>#N/A</v>
      </c>
      <c r="G171" s="96" t="e">
        <f>IF(A171="","",IF(VLOOKUP(csv!$AJ171,範囲CSV,7,FALSE)="","",VLOOKUP(csv!$AJ171,範囲CSV,7,FALSE)))</f>
        <v>#N/A</v>
      </c>
      <c r="H171" s="96" t="e">
        <f>IF($A171="","",IF(VLOOKUP(csv!$AJ171,範囲CSV,8,FALSE)="","",VLOOKUP(csv!$AJ171,範囲CSV,8,FALSE)))</f>
        <v>#N/A</v>
      </c>
      <c r="I171" s="96"/>
      <c r="J171" s="96"/>
      <c r="K171" s="96" t="e">
        <f>IF(A171="","",IF(VLOOKUP(csv!$AJ171,範囲CSV,9,FALSE)="","",VLOOKUP(csv!$AJ171,範囲CSV,9,FALSE)))</f>
        <v>#N/A</v>
      </c>
      <c r="L171" s="96" t="e">
        <f>IF($A171="","",IF(VLOOKUP(csv!$AJ171,範囲CSV,10,FALSE)="","",VLOOKUP(csv!$AJ171,範囲CSV,10,FALSE)))</f>
        <v>#N/A</v>
      </c>
      <c r="M171" s="96" t="e">
        <f t="shared" si="4"/>
        <v>#N/A</v>
      </c>
      <c r="N171" s="96" t="e">
        <f t="shared" si="5"/>
        <v>#N/A</v>
      </c>
      <c r="O171" s="96" t="e">
        <f>IF($A171="","",IF(VLOOKUP(csv!$AJ171,範囲CSV,13,FALSE)="","",VLOOKUP(csv!$AJ171,範囲CSV,13,FALSE)))</f>
        <v>#N/A</v>
      </c>
      <c r="P171" s="96" t="e">
        <f>IF($A171="","",IF(VLOOKUP(csv!$AJ171,範囲CSV,14,FALSE)="","",VLOOKUP(csv!$AJ171,範囲CSV,14,FALSE)))</f>
        <v>#N/A</v>
      </c>
      <c r="Q171" s="96" t="e">
        <f>IF($A171="","",IF(VLOOKUP(csv!$AJ171,範囲CSV,15,FALSE)="","",VLOOKUP(csv!$AJ171,範囲CSV,15,FALSE)))</f>
        <v>#N/A</v>
      </c>
      <c r="R171" s="96" t="e">
        <f>IF($A171="","",IF(VLOOKUP(csv!$AJ171,範囲CSV,16,FALSE)="","",VLOOKUP(csv!$AJ171,範囲CSV,16,FALSE)))</f>
        <v>#N/A</v>
      </c>
      <c r="S171" s="96" t="e">
        <f>IF($A171="","",IF(VLOOKUP(csv!$AJ171,範囲CSV,17,FALSE)="","",VLOOKUP(csv!$AJ171,範囲CSV,17,FALSE)))</f>
        <v>#N/A</v>
      </c>
      <c r="T171" s="96" t="e">
        <f>IF($A171="","",IF(VLOOKUP(csv!$AJ171,範囲CSV,18,FALSE)="","",VLOOKUP(csv!$AJ171,範囲CSV,18,FALSE)))</f>
        <v>#N/A</v>
      </c>
      <c r="U171" s="96" t="e">
        <f>IF($A171="","",IF(VLOOKUP(csv!$AJ171,範囲CSV,19,FALSE)="","",VLOOKUP(csv!$AJ171,範囲CSV,19,FALSE)))</f>
        <v>#N/A</v>
      </c>
      <c r="V171" s="96" t="e">
        <f>IF($A171="","",IF(VLOOKUP(csv!$AJ171,範囲CSV,20,FALSE)="","",VLOOKUP(csv!$AJ171,範囲CSV,20,FALSE)))</f>
        <v>#N/A</v>
      </c>
      <c r="W171" s="96" t="e">
        <f>IF($A171="","",IF(VLOOKUP(csv!$AJ171,範囲CSV,21,FALSE)="","",VLOOKUP(csv!$AJ171,範囲CSV,21,FALSE)))</f>
        <v>#N/A</v>
      </c>
      <c r="X171" s="96" t="e">
        <f>IF($A171="","",IF(VLOOKUP(csv!$AJ171,範囲CSV,22,FALSE)="","",VLOOKUP(csv!$AJ171,範囲CSV,22,FALSE)))</f>
        <v>#N/A</v>
      </c>
      <c r="Y171" s="96" t="e">
        <f>IF($A171="","",IF(VLOOKUP(csv!$AJ171,範囲CSV,23,FALSE)="","",VLOOKUP(csv!$AJ171,範囲CSV,23,FALSE)))</f>
        <v>#N/A</v>
      </c>
      <c r="Z171" s="96" t="e">
        <f>IF($A171="","",IF(VLOOKUP(csv!$AJ171,範囲CSV,24,FALSE)="","",VLOOKUP(csv!$AJ171,範囲CSV,24,FALSE)))</f>
        <v>#N/A</v>
      </c>
      <c r="AA171" s="96" t="e">
        <f>IF($A171="","",IF(VLOOKUP(csv!$AJ171,範囲CSV,25,FALSE)="","",VLOOKUP(csv!$AJ171,範囲CSV,25,FALSE)))</f>
        <v>#N/A</v>
      </c>
      <c r="AB171" s="96" t="e">
        <f>IF($A171="","",IF(VLOOKUP(csv!$AJ171,範囲CSV,26,FALSE)="","",VLOOKUP(csv!$AJ171,範囲CSV,26,FALSE)))</f>
        <v>#N/A</v>
      </c>
      <c r="AC171" s="96" t="e">
        <f>IF($A171="","",IF(VLOOKUP(csv!$AJ171,範囲CSV,27,FALSE)="","",VLOOKUP(csv!$AJ171,範囲CSV,27,FALSE)))</f>
        <v>#N/A</v>
      </c>
      <c r="AD171" s="96" t="e">
        <f>IF($A171="","",IF(VLOOKUP(csv!$AJ171,範囲CSV,28,FALSE)="","",VLOOKUP(csv!$AJ171,範囲CSV,28,FALSE)))</f>
        <v>#N/A</v>
      </c>
      <c r="AE171" s="96" t="e">
        <f>IF($A171="","",IF(VLOOKUP(csv!$AJ171,範囲CSV,29,FALSE)="","",VLOOKUP(csv!$AJ171,範囲CSV,29,FALSE)))</f>
        <v>#N/A</v>
      </c>
      <c r="AF171" s="96" t="e">
        <f>IF($A171="","",IF(VLOOKUP(csv!$AJ171,範囲CSV,30,FALSE)="","",VLOOKUP(csv!$AJ171,範囲CSV,30,FALSE)))</f>
        <v>#N/A</v>
      </c>
      <c r="AG171" s="96" t="e">
        <f>IF($A171="","",IF(VLOOKUP(csv!$AJ171,範囲CSV,31,FALSE)="","",VLOOKUP(csv!$AJ171,範囲CSV,31,FALSE)))</f>
        <v>#N/A</v>
      </c>
      <c r="AH171" s="96" t="e">
        <f>IF($A171="","",IF(VLOOKUP(csv!$AJ171,範囲CSV,32,FALSE)="","",VLOOKUP(csv!$AJ171,範囲CSV,32,FALSE)))</f>
        <v>#N/A</v>
      </c>
      <c r="AI171" s="96" t="e">
        <f>IF($A171="","",IF(VLOOKUP(csv!$AJ171,範囲CSV,33,FALSE)="","",VLOOKUP(csv!$AJ171,範囲CSV,33,FALSE)))</f>
        <v>#N/A</v>
      </c>
      <c r="AJ171" s="96" t="e">
        <f>IF($A171="","",IF(VLOOKUP(csv!$AJ171,範囲CSV,34,FALSE)="","",VLOOKUP(csv!$AJ171,範囲CSV,34,FALSE)))</f>
        <v>#N/A</v>
      </c>
      <c r="AK171" s="96"/>
    </row>
    <row r="172" spans="1:37">
      <c r="A172" s="96">
        <f>IF(csv!AJ172&lt;=csv!A$401,csv!AO172,"")</f>
        <v>0</v>
      </c>
      <c r="B172" s="96" t="e">
        <f>IF($A172="","",IF(VLOOKUP(csv!A172,範囲CSV,2,FALSE)="","",VLOOKUP(csv!A172,範囲CSV,2,FALSE)))</f>
        <v>#N/A</v>
      </c>
      <c r="C172" s="96" t="e">
        <f>IF($A172="","",IF(VLOOKUP(csv!$AJ172,範囲CSV,3,FALSE)="","",VLOOKUP(csv!$AJ172,範囲CSV,3,FALSE)))</f>
        <v>#N/A</v>
      </c>
      <c r="D172" s="96" t="e">
        <f>IF($A172="","",IF(VLOOKUP(csv!$AJ172,範囲CSV,4,FALSE)="","",VLOOKUP(csv!$AJ172,範囲CSV,4,FALSE)))</f>
        <v>#N/A</v>
      </c>
      <c r="E172" s="96" t="e">
        <f>IF($A172="","",IF(VLOOKUP(csv!$AJ172,範囲CSV,5,FALSE)="","",IF(VLOOKUP(csv!$AJ172,範囲CSV,5,FALSE)&gt;10000,"",VLOOKUP(csv!$AJ172,範囲CSV,5,FALSE))))</f>
        <v>#N/A</v>
      </c>
      <c r="F172" s="96" t="e">
        <f>IF($A172="","",IF(VLOOKUP(csv!$AJ172,範囲CSV,6,FALSE)="","",VLOOKUP(csv!$AJ172,範囲CSV,6,FALSE)))</f>
        <v>#N/A</v>
      </c>
      <c r="G172" s="96" t="e">
        <f>IF(A172="","",IF(VLOOKUP(csv!$AJ172,範囲CSV,7,FALSE)="","",VLOOKUP(csv!$AJ172,範囲CSV,7,FALSE)))</f>
        <v>#N/A</v>
      </c>
      <c r="H172" s="96" t="e">
        <f>IF($A172="","",IF(VLOOKUP(csv!$AJ172,範囲CSV,8,FALSE)="","",VLOOKUP(csv!$AJ172,範囲CSV,8,FALSE)))</f>
        <v>#N/A</v>
      </c>
      <c r="I172" s="96"/>
      <c r="J172" s="96"/>
      <c r="K172" s="96" t="e">
        <f>IF(A172="","",IF(VLOOKUP(csv!$AJ172,範囲CSV,9,FALSE)="","",VLOOKUP(csv!$AJ172,範囲CSV,9,FALSE)))</f>
        <v>#N/A</v>
      </c>
      <c r="L172" s="96" t="e">
        <f>IF($A172="","",IF(VLOOKUP(csv!$AJ172,範囲CSV,10,FALSE)="","",VLOOKUP(csv!$AJ172,範囲CSV,10,FALSE)))</f>
        <v>#N/A</v>
      </c>
      <c r="M172" s="96" t="e">
        <f t="shared" si="4"/>
        <v>#N/A</v>
      </c>
      <c r="N172" s="96" t="e">
        <f t="shared" si="5"/>
        <v>#N/A</v>
      </c>
      <c r="O172" s="96" t="e">
        <f>IF($A172="","",IF(VLOOKUP(csv!$AJ172,範囲CSV,13,FALSE)="","",VLOOKUP(csv!$AJ172,範囲CSV,13,FALSE)))</f>
        <v>#N/A</v>
      </c>
      <c r="P172" s="96" t="e">
        <f>IF($A172="","",IF(VLOOKUP(csv!$AJ172,範囲CSV,14,FALSE)="","",VLOOKUP(csv!$AJ172,範囲CSV,14,FALSE)))</f>
        <v>#N/A</v>
      </c>
      <c r="Q172" s="96" t="e">
        <f>IF($A172="","",IF(VLOOKUP(csv!$AJ172,範囲CSV,15,FALSE)="","",VLOOKUP(csv!$AJ172,範囲CSV,15,FALSE)))</f>
        <v>#N/A</v>
      </c>
      <c r="R172" s="96" t="e">
        <f>IF($A172="","",IF(VLOOKUP(csv!$AJ172,範囲CSV,16,FALSE)="","",VLOOKUP(csv!$AJ172,範囲CSV,16,FALSE)))</f>
        <v>#N/A</v>
      </c>
      <c r="S172" s="96" t="e">
        <f>IF($A172="","",IF(VLOOKUP(csv!$AJ172,範囲CSV,17,FALSE)="","",VLOOKUP(csv!$AJ172,範囲CSV,17,FALSE)))</f>
        <v>#N/A</v>
      </c>
      <c r="T172" s="96" t="e">
        <f>IF($A172="","",IF(VLOOKUP(csv!$AJ172,範囲CSV,18,FALSE)="","",VLOOKUP(csv!$AJ172,範囲CSV,18,FALSE)))</f>
        <v>#N/A</v>
      </c>
      <c r="U172" s="96" t="e">
        <f>IF($A172="","",IF(VLOOKUP(csv!$AJ172,範囲CSV,19,FALSE)="","",VLOOKUP(csv!$AJ172,範囲CSV,19,FALSE)))</f>
        <v>#N/A</v>
      </c>
      <c r="V172" s="96" t="e">
        <f>IF($A172="","",IF(VLOOKUP(csv!$AJ172,範囲CSV,20,FALSE)="","",VLOOKUP(csv!$AJ172,範囲CSV,20,FALSE)))</f>
        <v>#N/A</v>
      </c>
      <c r="W172" s="96" t="e">
        <f>IF($A172="","",IF(VLOOKUP(csv!$AJ172,範囲CSV,21,FALSE)="","",VLOOKUP(csv!$AJ172,範囲CSV,21,FALSE)))</f>
        <v>#N/A</v>
      </c>
      <c r="X172" s="96" t="e">
        <f>IF($A172="","",IF(VLOOKUP(csv!$AJ172,範囲CSV,22,FALSE)="","",VLOOKUP(csv!$AJ172,範囲CSV,22,FALSE)))</f>
        <v>#N/A</v>
      </c>
      <c r="Y172" s="96" t="e">
        <f>IF($A172="","",IF(VLOOKUP(csv!$AJ172,範囲CSV,23,FALSE)="","",VLOOKUP(csv!$AJ172,範囲CSV,23,FALSE)))</f>
        <v>#N/A</v>
      </c>
      <c r="Z172" s="96" t="e">
        <f>IF($A172="","",IF(VLOOKUP(csv!$AJ172,範囲CSV,24,FALSE)="","",VLOOKUP(csv!$AJ172,範囲CSV,24,FALSE)))</f>
        <v>#N/A</v>
      </c>
      <c r="AA172" s="96" t="e">
        <f>IF($A172="","",IF(VLOOKUP(csv!$AJ172,範囲CSV,25,FALSE)="","",VLOOKUP(csv!$AJ172,範囲CSV,25,FALSE)))</f>
        <v>#N/A</v>
      </c>
      <c r="AB172" s="96" t="e">
        <f>IF($A172="","",IF(VLOOKUP(csv!$AJ172,範囲CSV,26,FALSE)="","",VLOOKUP(csv!$AJ172,範囲CSV,26,FALSE)))</f>
        <v>#N/A</v>
      </c>
      <c r="AC172" s="96" t="e">
        <f>IF($A172="","",IF(VLOOKUP(csv!$AJ172,範囲CSV,27,FALSE)="","",VLOOKUP(csv!$AJ172,範囲CSV,27,FALSE)))</f>
        <v>#N/A</v>
      </c>
      <c r="AD172" s="96" t="e">
        <f>IF($A172="","",IF(VLOOKUP(csv!$AJ172,範囲CSV,28,FALSE)="","",VLOOKUP(csv!$AJ172,範囲CSV,28,FALSE)))</f>
        <v>#N/A</v>
      </c>
      <c r="AE172" s="96" t="e">
        <f>IF($A172="","",IF(VLOOKUP(csv!$AJ172,範囲CSV,29,FALSE)="","",VLOOKUP(csv!$AJ172,範囲CSV,29,FALSE)))</f>
        <v>#N/A</v>
      </c>
      <c r="AF172" s="96" t="e">
        <f>IF($A172="","",IF(VLOOKUP(csv!$AJ172,範囲CSV,30,FALSE)="","",VLOOKUP(csv!$AJ172,範囲CSV,30,FALSE)))</f>
        <v>#N/A</v>
      </c>
      <c r="AG172" s="96" t="e">
        <f>IF($A172="","",IF(VLOOKUP(csv!$AJ172,範囲CSV,31,FALSE)="","",VLOOKUP(csv!$AJ172,範囲CSV,31,FALSE)))</f>
        <v>#N/A</v>
      </c>
      <c r="AH172" s="96" t="e">
        <f>IF($A172="","",IF(VLOOKUP(csv!$AJ172,範囲CSV,32,FALSE)="","",VLOOKUP(csv!$AJ172,範囲CSV,32,FALSE)))</f>
        <v>#N/A</v>
      </c>
      <c r="AI172" s="96" t="e">
        <f>IF($A172="","",IF(VLOOKUP(csv!$AJ172,範囲CSV,33,FALSE)="","",VLOOKUP(csv!$AJ172,範囲CSV,33,FALSE)))</f>
        <v>#N/A</v>
      </c>
      <c r="AJ172" s="96" t="e">
        <f>IF($A172="","",IF(VLOOKUP(csv!$AJ172,範囲CSV,34,FALSE)="","",VLOOKUP(csv!$AJ172,範囲CSV,34,FALSE)))</f>
        <v>#N/A</v>
      </c>
      <c r="AK172" s="96"/>
    </row>
    <row r="173" spans="1:37">
      <c r="A173" s="96">
        <f>IF(csv!AJ173&lt;=csv!A$401,csv!AO173,"")</f>
        <v>0</v>
      </c>
      <c r="B173" s="96" t="e">
        <f>IF($A173="","",IF(VLOOKUP(csv!A173,範囲CSV,2,FALSE)="","",VLOOKUP(csv!A173,範囲CSV,2,FALSE)))</f>
        <v>#N/A</v>
      </c>
      <c r="C173" s="96" t="e">
        <f>IF($A173="","",IF(VLOOKUP(csv!$AJ173,範囲CSV,3,FALSE)="","",VLOOKUP(csv!$AJ173,範囲CSV,3,FALSE)))</f>
        <v>#N/A</v>
      </c>
      <c r="D173" s="96" t="e">
        <f>IF($A173="","",IF(VLOOKUP(csv!$AJ173,範囲CSV,4,FALSE)="","",VLOOKUP(csv!$AJ173,範囲CSV,4,FALSE)))</f>
        <v>#N/A</v>
      </c>
      <c r="E173" s="96" t="e">
        <f>IF($A173="","",IF(VLOOKUP(csv!$AJ173,範囲CSV,5,FALSE)="","",IF(VLOOKUP(csv!$AJ173,範囲CSV,5,FALSE)&gt;10000,"",VLOOKUP(csv!$AJ173,範囲CSV,5,FALSE))))</f>
        <v>#N/A</v>
      </c>
      <c r="F173" s="96" t="e">
        <f>IF($A173="","",IF(VLOOKUP(csv!$AJ173,範囲CSV,6,FALSE)="","",VLOOKUP(csv!$AJ173,範囲CSV,6,FALSE)))</f>
        <v>#N/A</v>
      </c>
      <c r="G173" s="96" t="e">
        <f>IF(A173="","",IF(VLOOKUP(csv!$AJ173,範囲CSV,7,FALSE)="","",VLOOKUP(csv!$AJ173,範囲CSV,7,FALSE)))</f>
        <v>#N/A</v>
      </c>
      <c r="H173" s="96" t="e">
        <f>IF($A173="","",IF(VLOOKUP(csv!$AJ173,範囲CSV,8,FALSE)="","",VLOOKUP(csv!$AJ173,範囲CSV,8,FALSE)))</f>
        <v>#N/A</v>
      </c>
      <c r="I173" s="96"/>
      <c r="J173" s="96"/>
      <c r="K173" s="96" t="e">
        <f>IF(A173="","",IF(VLOOKUP(csv!$AJ173,範囲CSV,9,FALSE)="","",VLOOKUP(csv!$AJ173,範囲CSV,9,FALSE)))</f>
        <v>#N/A</v>
      </c>
      <c r="L173" s="96" t="e">
        <f>IF($A173="","",IF(VLOOKUP(csv!$AJ173,範囲CSV,10,FALSE)="","",VLOOKUP(csv!$AJ173,範囲CSV,10,FALSE)))</f>
        <v>#N/A</v>
      </c>
      <c r="M173" s="96" t="e">
        <f t="shared" si="4"/>
        <v>#N/A</v>
      </c>
      <c r="N173" s="96" t="e">
        <f t="shared" si="5"/>
        <v>#N/A</v>
      </c>
      <c r="O173" s="96" t="e">
        <f>IF($A173="","",IF(VLOOKUP(csv!$AJ173,範囲CSV,13,FALSE)="","",VLOOKUP(csv!$AJ173,範囲CSV,13,FALSE)))</f>
        <v>#N/A</v>
      </c>
      <c r="P173" s="96" t="e">
        <f>IF($A173="","",IF(VLOOKUP(csv!$AJ173,範囲CSV,14,FALSE)="","",VLOOKUP(csv!$AJ173,範囲CSV,14,FALSE)))</f>
        <v>#N/A</v>
      </c>
      <c r="Q173" s="96" t="e">
        <f>IF($A173="","",IF(VLOOKUP(csv!$AJ173,範囲CSV,15,FALSE)="","",VLOOKUP(csv!$AJ173,範囲CSV,15,FALSE)))</f>
        <v>#N/A</v>
      </c>
      <c r="R173" s="96" t="e">
        <f>IF($A173="","",IF(VLOOKUP(csv!$AJ173,範囲CSV,16,FALSE)="","",VLOOKUP(csv!$AJ173,範囲CSV,16,FALSE)))</f>
        <v>#N/A</v>
      </c>
      <c r="S173" s="96" t="e">
        <f>IF($A173="","",IF(VLOOKUP(csv!$AJ173,範囲CSV,17,FALSE)="","",VLOOKUP(csv!$AJ173,範囲CSV,17,FALSE)))</f>
        <v>#N/A</v>
      </c>
      <c r="T173" s="96" t="e">
        <f>IF($A173="","",IF(VLOOKUP(csv!$AJ173,範囲CSV,18,FALSE)="","",VLOOKUP(csv!$AJ173,範囲CSV,18,FALSE)))</f>
        <v>#N/A</v>
      </c>
      <c r="U173" s="96" t="e">
        <f>IF($A173="","",IF(VLOOKUP(csv!$AJ173,範囲CSV,19,FALSE)="","",VLOOKUP(csv!$AJ173,範囲CSV,19,FALSE)))</f>
        <v>#N/A</v>
      </c>
      <c r="V173" s="96" t="e">
        <f>IF($A173="","",IF(VLOOKUP(csv!$AJ173,範囲CSV,20,FALSE)="","",VLOOKUP(csv!$AJ173,範囲CSV,20,FALSE)))</f>
        <v>#N/A</v>
      </c>
      <c r="W173" s="96" t="e">
        <f>IF($A173="","",IF(VLOOKUP(csv!$AJ173,範囲CSV,21,FALSE)="","",VLOOKUP(csv!$AJ173,範囲CSV,21,FALSE)))</f>
        <v>#N/A</v>
      </c>
      <c r="X173" s="96" t="e">
        <f>IF($A173="","",IF(VLOOKUP(csv!$AJ173,範囲CSV,22,FALSE)="","",VLOOKUP(csv!$AJ173,範囲CSV,22,FALSE)))</f>
        <v>#N/A</v>
      </c>
      <c r="Y173" s="96" t="e">
        <f>IF($A173="","",IF(VLOOKUP(csv!$AJ173,範囲CSV,23,FALSE)="","",VLOOKUP(csv!$AJ173,範囲CSV,23,FALSE)))</f>
        <v>#N/A</v>
      </c>
      <c r="Z173" s="96" t="e">
        <f>IF($A173="","",IF(VLOOKUP(csv!$AJ173,範囲CSV,24,FALSE)="","",VLOOKUP(csv!$AJ173,範囲CSV,24,FALSE)))</f>
        <v>#N/A</v>
      </c>
      <c r="AA173" s="96" t="e">
        <f>IF($A173="","",IF(VLOOKUP(csv!$AJ173,範囲CSV,25,FALSE)="","",VLOOKUP(csv!$AJ173,範囲CSV,25,FALSE)))</f>
        <v>#N/A</v>
      </c>
      <c r="AB173" s="96" t="e">
        <f>IF($A173="","",IF(VLOOKUP(csv!$AJ173,範囲CSV,26,FALSE)="","",VLOOKUP(csv!$AJ173,範囲CSV,26,FALSE)))</f>
        <v>#N/A</v>
      </c>
      <c r="AC173" s="96" t="e">
        <f>IF($A173="","",IF(VLOOKUP(csv!$AJ173,範囲CSV,27,FALSE)="","",VLOOKUP(csv!$AJ173,範囲CSV,27,FALSE)))</f>
        <v>#N/A</v>
      </c>
      <c r="AD173" s="96" t="e">
        <f>IF($A173="","",IF(VLOOKUP(csv!$AJ173,範囲CSV,28,FALSE)="","",VLOOKUP(csv!$AJ173,範囲CSV,28,FALSE)))</f>
        <v>#N/A</v>
      </c>
      <c r="AE173" s="96" t="e">
        <f>IF($A173="","",IF(VLOOKUP(csv!$AJ173,範囲CSV,29,FALSE)="","",VLOOKUP(csv!$AJ173,範囲CSV,29,FALSE)))</f>
        <v>#N/A</v>
      </c>
      <c r="AF173" s="96" t="e">
        <f>IF($A173="","",IF(VLOOKUP(csv!$AJ173,範囲CSV,30,FALSE)="","",VLOOKUP(csv!$AJ173,範囲CSV,30,FALSE)))</f>
        <v>#N/A</v>
      </c>
      <c r="AG173" s="96" t="e">
        <f>IF($A173="","",IF(VLOOKUP(csv!$AJ173,範囲CSV,31,FALSE)="","",VLOOKUP(csv!$AJ173,範囲CSV,31,FALSE)))</f>
        <v>#N/A</v>
      </c>
      <c r="AH173" s="96" t="e">
        <f>IF($A173="","",IF(VLOOKUP(csv!$AJ173,範囲CSV,32,FALSE)="","",VLOOKUP(csv!$AJ173,範囲CSV,32,FALSE)))</f>
        <v>#N/A</v>
      </c>
      <c r="AI173" s="96" t="e">
        <f>IF($A173="","",IF(VLOOKUP(csv!$AJ173,範囲CSV,33,FALSE)="","",VLOOKUP(csv!$AJ173,範囲CSV,33,FALSE)))</f>
        <v>#N/A</v>
      </c>
      <c r="AJ173" s="96" t="e">
        <f>IF($A173="","",IF(VLOOKUP(csv!$AJ173,範囲CSV,34,FALSE)="","",VLOOKUP(csv!$AJ173,範囲CSV,34,FALSE)))</f>
        <v>#N/A</v>
      </c>
      <c r="AK173" s="96"/>
    </row>
    <row r="174" spans="1:37">
      <c r="A174" s="96">
        <f>IF(csv!AJ174&lt;=csv!A$401,csv!AO174,"")</f>
        <v>0</v>
      </c>
      <c r="B174" s="96" t="e">
        <f>IF($A174="","",IF(VLOOKUP(csv!A174,範囲CSV,2,FALSE)="","",VLOOKUP(csv!A174,範囲CSV,2,FALSE)))</f>
        <v>#N/A</v>
      </c>
      <c r="C174" s="96" t="e">
        <f>IF($A174="","",IF(VLOOKUP(csv!$AJ174,範囲CSV,3,FALSE)="","",VLOOKUP(csv!$AJ174,範囲CSV,3,FALSE)))</f>
        <v>#N/A</v>
      </c>
      <c r="D174" s="96" t="e">
        <f>IF($A174="","",IF(VLOOKUP(csv!$AJ174,範囲CSV,4,FALSE)="","",VLOOKUP(csv!$AJ174,範囲CSV,4,FALSE)))</f>
        <v>#N/A</v>
      </c>
      <c r="E174" s="96" t="e">
        <f>IF($A174="","",IF(VLOOKUP(csv!$AJ174,範囲CSV,5,FALSE)="","",IF(VLOOKUP(csv!$AJ174,範囲CSV,5,FALSE)&gt;10000,"",VLOOKUP(csv!$AJ174,範囲CSV,5,FALSE))))</f>
        <v>#N/A</v>
      </c>
      <c r="F174" s="96" t="e">
        <f>IF($A174="","",IF(VLOOKUP(csv!$AJ174,範囲CSV,6,FALSE)="","",VLOOKUP(csv!$AJ174,範囲CSV,6,FALSE)))</f>
        <v>#N/A</v>
      </c>
      <c r="G174" s="96" t="e">
        <f>IF(A174="","",IF(VLOOKUP(csv!$AJ174,範囲CSV,7,FALSE)="","",VLOOKUP(csv!$AJ174,範囲CSV,7,FALSE)))</f>
        <v>#N/A</v>
      </c>
      <c r="H174" s="96" t="e">
        <f>IF($A174="","",IF(VLOOKUP(csv!$AJ174,範囲CSV,8,FALSE)="","",VLOOKUP(csv!$AJ174,範囲CSV,8,FALSE)))</f>
        <v>#N/A</v>
      </c>
      <c r="I174" s="96"/>
      <c r="J174" s="96"/>
      <c r="K174" s="96" t="e">
        <f>IF(A174="","",IF(VLOOKUP(csv!$AJ174,範囲CSV,9,FALSE)="","",VLOOKUP(csv!$AJ174,範囲CSV,9,FALSE)))</f>
        <v>#N/A</v>
      </c>
      <c r="L174" s="96" t="e">
        <f>IF($A174="","",IF(VLOOKUP(csv!$AJ174,範囲CSV,10,FALSE)="","",VLOOKUP(csv!$AJ174,範囲CSV,10,FALSE)))</f>
        <v>#N/A</v>
      </c>
      <c r="M174" s="96" t="e">
        <f t="shared" si="4"/>
        <v>#N/A</v>
      </c>
      <c r="N174" s="96" t="e">
        <f t="shared" si="5"/>
        <v>#N/A</v>
      </c>
      <c r="O174" s="96" t="e">
        <f>IF($A174="","",IF(VLOOKUP(csv!$AJ174,範囲CSV,13,FALSE)="","",VLOOKUP(csv!$AJ174,範囲CSV,13,FALSE)))</f>
        <v>#N/A</v>
      </c>
      <c r="P174" s="96" t="e">
        <f>IF($A174="","",IF(VLOOKUP(csv!$AJ174,範囲CSV,14,FALSE)="","",VLOOKUP(csv!$AJ174,範囲CSV,14,FALSE)))</f>
        <v>#N/A</v>
      </c>
      <c r="Q174" s="96" t="e">
        <f>IF($A174="","",IF(VLOOKUP(csv!$AJ174,範囲CSV,15,FALSE)="","",VLOOKUP(csv!$AJ174,範囲CSV,15,FALSE)))</f>
        <v>#N/A</v>
      </c>
      <c r="R174" s="96" t="e">
        <f>IF($A174="","",IF(VLOOKUP(csv!$AJ174,範囲CSV,16,FALSE)="","",VLOOKUP(csv!$AJ174,範囲CSV,16,FALSE)))</f>
        <v>#N/A</v>
      </c>
      <c r="S174" s="96" t="e">
        <f>IF($A174="","",IF(VLOOKUP(csv!$AJ174,範囲CSV,17,FALSE)="","",VLOOKUP(csv!$AJ174,範囲CSV,17,FALSE)))</f>
        <v>#N/A</v>
      </c>
      <c r="T174" s="96" t="e">
        <f>IF($A174="","",IF(VLOOKUP(csv!$AJ174,範囲CSV,18,FALSE)="","",VLOOKUP(csv!$AJ174,範囲CSV,18,FALSE)))</f>
        <v>#N/A</v>
      </c>
      <c r="U174" s="96" t="e">
        <f>IF($A174="","",IF(VLOOKUP(csv!$AJ174,範囲CSV,19,FALSE)="","",VLOOKUP(csv!$AJ174,範囲CSV,19,FALSE)))</f>
        <v>#N/A</v>
      </c>
      <c r="V174" s="96" t="e">
        <f>IF($A174="","",IF(VLOOKUP(csv!$AJ174,範囲CSV,20,FALSE)="","",VLOOKUP(csv!$AJ174,範囲CSV,20,FALSE)))</f>
        <v>#N/A</v>
      </c>
      <c r="W174" s="96" t="e">
        <f>IF($A174="","",IF(VLOOKUP(csv!$AJ174,範囲CSV,21,FALSE)="","",VLOOKUP(csv!$AJ174,範囲CSV,21,FALSE)))</f>
        <v>#N/A</v>
      </c>
      <c r="X174" s="96" t="e">
        <f>IF($A174="","",IF(VLOOKUP(csv!$AJ174,範囲CSV,22,FALSE)="","",VLOOKUP(csv!$AJ174,範囲CSV,22,FALSE)))</f>
        <v>#N/A</v>
      </c>
      <c r="Y174" s="96" t="e">
        <f>IF($A174="","",IF(VLOOKUP(csv!$AJ174,範囲CSV,23,FALSE)="","",VLOOKUP(csv!$AJ174,範囲CSV,23,FALSE)))</f>
        <v>#N/A</v>
      </c>
      <c r="Z174" s="96" t="e">
        <f>IF($A174="","",IF(VLOOKUP(csv!$AJ174,範囲CSV,24,FALSE)="","",VLOOKUP(csv!$AJ174,範囲CSV,24,FALSE)))</f>
        <v>#N/A</v>
      </c>
      <c r="AA174" s="96" t="e">
        <f>IF($A174="","",IF(VLOOKUP(csv!$AJ174,範囲CSV,25,FALSE)="","",VLOOKUP(csv!$AJ174,範囲CSV,25,FALSE)))</f>
        <v>#N/A</v>
      </c>
      <c r="AB174" s="96" t="e">
        <f>IF($A174="","",IF(VLOOKUP(csv!$AJ174,範囲CSV,26,FALSE)="","",VLOOKUP(csv!$AJ174,範囲CSV,26,FALSE)))</f>
        <v>#N/A</v>
      </c>
      <c r="AC174" s="96" t="e">
        <f>IF($A174="","",IF(VLOOKUP(csv!$AJ174,範囲CSV,27,FALSE)="","",VLOOKUP(csv!$AJ174,範囲CSV,27,FALSE)))</f>
        <v>#N/A</v>
      </c>
      <c r="AD174" s="96" t="e">
        <f>IF($A174="","",IF(VLOOKUP(csv!$AJ174,範囲CSV,28,FALSE)="","",VLOOKUP(csv!$AJ174,範囲CSV,28,FALSE)))</f>
        <v>#N/A</v>
      </c>
      <c r="AE174" s="96" t="e">
        <f>IF($A174="","",IF(VLOOKUP(csv!$AJ174,範囲CSV,29,FALSE)="","",VLOOKUP(csv!$AJ174,範囲CSV,29,FALSE)))</f>
        <v>#N/A</v>
      </c>
      <c r="AF174" s="96" t="e">
        <f>IF($A174="","",IF(VLOOKUP(csv!$AJ174,範囲CSV,30,FALSE)="","",VLOOKUP(csv!$AJ174,範囲CSV,30,FALSE)))</f>
        <v>#N/A</v>
      </c>
      <c r="AG174" s="96" t="e">
        <f>IF($A174="","",IF(VLOOKUP(csv!$AJ174,範囲CSV,31,FALSE)="","",VLOOKUP(csv!$AJ174,範囲CSV,31,FALSE)))</f>
        <v>#N/A</v>
      </c>
      <c r="AH174" s="96" t="e">
        <f>IF($A174="","",IF(VLOOKUP(csv!$AJ174,範囲CSV,32,FALSE)="","",VLOOKUP(csv!$AJ174,範囲CSV,32,FALSE)))</f>
        <v>#N/A</v>
      </c>
      <c r="AI174" s="96" t="e">
        <f>IF($A174="","",IF(VLOOKUP(csv!$AJ174,範囲CSV,33,FALSE)="","",VLOOKUP(csv!$AJ174,範囲CSV,33,FALSE)))</f>
        <v>#N/A</v>
      </c>
      <c r="AJ174" s="96" t="e">
        <f>IF($A174="","",IF(VLOOKUP(csv!$AJ174,範囲CSV,34,FALSE)="","",VLOOKUP(csv!$AJ174,範囲CSV,34,FALSE)))</f>
        <v>#N/A</v>
      </c>
      <c r="AK174" s="96"/>
    </row>
    <row r="175" spans="1:37">
      <c r="A175" s="96">
        <f>IF(csv!AJ175&lt;=csv!A$401,csv!AO175,"")</f>
        <v>0</v>
      </c>
      <c r="B175" s="96" t="e">
        <f>IF($A175="","",IF(VLOOKUP(csv!A175,範囲CSV,2,FALSE)="","",VLOOKUP(csv!A175,範囲CSV,2,FALSE)))</f>
        <v>#N/A</v>
      </c>
      <c r="C175" s="96" t="e">
        <f>IF($A175="","",IF(VLOOKUP(csv!$AJ175,範囲CSV,3,FALSE)="","",VLOOKUP(csv!$AJ175,範囲CSV,3,FALSE)))</f>
        <v>#N/A</v>
      </c>
      <c r="D175" s="96" t="e">
        <f>IF($A175="","",IF(VLOOKUP(csv!$AJ175,範囲CSV,4,FALSE)="","",VLOOKUP(csv!$AJ175,範囲CSV,4,FALSE)))</f>
        <v>#N/A</v>
      </c>
      <c r="E175" s="96" t="e">
        <f>IF($A175="","",IF(VLOOKUP(csv!$AJ175,範囲CSV,5,FALSE)="","",IF(VLOOKUP(csv!$AJ175,範囲CSV,5,FALSE)&gt;10000,"",VLOOKUP(csv!$AJ175,範囲CSV,5,FALSE))))</f>
        <v>#N/A</v>
      </c>
      <c r="F175" s="96" t="e">
        <f>IF($A175="","",IF(VLOOKUP(csv!$AJ175,範囲CSV,6,FALSE)="","",VLOOKUP(csv!$AJ175,範囲CSV,6,FALSE)))</f>
        <v>#N/A</v>
      </c>
      <c r="G175" s="96" t="e">
        <f>IF(A175="","",IF(VLOOKUP(csv!$AJ175,範囲CSV,7,FALSE)="","",VLOOKUP(csv!$AJ175,範囲CSV,7,FALSE)))</f>
        <v>#N/A</v>
      </c>
      <c r="H175" s="96" t="e">
        <f>IF($A175="","",IF(VLOOKUP(csv!$AJ175,範囲CSV,8,FALSE)="","",VLOOKUP(csv!$AJ175,範囲CSV,8,FALSE)))</f>
        <v>#N/A</v>
      </c>
      <c r="I175" s="96"/>
      <c r="J175" s="96"/>
      <c r="K175" s="96" t="e">
        <f>IF(A175="","",IF(VLOOKUP(csv!$AJ175,範囲CSV,9,FALSE)="","",VLOOKUP(csv!$AJ175,範囲CSV,9,FALSE)))</f>
        <v>#N/A</v>
      </c>
      <c r="L175" s="96" t="e">
        <f>IF($A175="","",IF(VLOOKUP(csv!$AJ175,範囲CSV,10,FALSE)="","",VLOOKUP(csv!$AJ175,範囲CSV,10,FALSE)))</f>
        <v>#N/A</v>
      </c>
      <c r="M175" s="96" t="e">
        <f t="shared" si="4"/>
        <v>#N/A</v>
      </c>
      <c r="N175" s="96" t="e">
        <f t="shared" si="5"/>
        <v>#N/A</v>
      </c>
      <c r="O175" s="96" t="e">
        <f>IF($A175="","",IF(VLOOKUP(csv!$AJ175,範囲CSV,13,FALSE)="","",VLOOKUP(csv!$AJ175,範囲CSV,13,FALSE)))</f>
        <v>#N/A</v>
      </c>
      <c r="P175" s="96" t="e">
        <f>IF($A175="","",IF(VLOOKUP(csv!$AJ175,範囲CSV,14,FALSE)="","",VLOOKUP(csv!$AJ175,範囲CSV,14,FALSE)))</f>
        <v>#N/A</v>
      </c>
      <c r="Q175" s="96" t="e">
        <f>IF($A175="","",IF(VLOOKUP(csv!$AJ175,範囲CSV,15,FALSE)="","",VLOOKUP(csv!$AJ175,範囲CSV,15,FALSE)))</f>
        <v>#N/A</v>
      </c>
      <c r="R175" s="96" t="e">
        <f>IF($A175="","",IF(VLOOKUP(csv!$AJ175,範囲CSV,16,FALSE)="","",VLOOKUP(csv!$AJ175,範囲CSV,16,FALSE)))</f>
        <v>#N/A</v>
      </c>
      <c r="S175" s="96" t="e">
        <f>IF($A175="","",IF(VLOOKUP(csv!$AJ175,範囲CSV,17,FALSE)="","",VLOOKUP(csv!$AJ175,範囲CSV,17,FALSE)))</f>
        <v>#N/A</v>
      </c>
      <c r="T175" s="96" t="e">
        <f>IF($A175="","",IF(VLOOKUP(csv!$AJ175,範囲CSV,18,FALSE)="","",VLOOKUP(csv!$AJ175,範囲CSV,18,FALSE)))</f>
        <v>#N/A</v>
      </c>
      <c r="U175" s="96" t="e">
        <f>IF($A175="","",IF(VLOOKUP(csv!$AJ175,範囲CSV,19,FALSE)="","",VLOOKUP(csv!$AJ175,範囲CSV,19,FALSE)))</f>
        <v>#N/A</v>
      </c>
      <c r="V175" s="96" t="e">
        <f>IF($A175="","",IF(VLOOKUP(csv!$AJ175,範囲CSV,20,FALSE)="","",VLOOKUP(csv!$AJ175,範囲CSV,20,FALSE)))</f>
        <v>#N/A</v>
      </c>
      <c r="W175" s="96" t="e">
        <f>IF($A175="","",IF(VLOOKUP(csv!$AJ175,範囲CSV,21,FALSE)="","",VLOOKUP(csv!$AJ175,範囲CSV,21,FALSE)))</f>
        <v>#N/A</v>
      </c>
      <c r="X175" s="96" t="e">
        <f>IF($A175="","",IF(VLOOKUP(csv!$AJ175,範囲CSV,22,FALSE)="","",VLOOKUP(csv!$AJ175,範囲CSV,22,FALSE)))</f>
        <v>#N/A</v>
      </c>
      <c r="Y175" s="96" t="e">
        <f>IF($A175="","",IF(VLOOKUP(csv!$AJ175,範囲CSV,23,FALSE)="","",VLOOKUP(csv!$AJ175,範囲CSV,23,FALSE)))</f>
        <v>#N/A</v>
      </c>
      <c r="Z175" s="96" t="e">
        <f>IF($A175="","",IF(VLOOKUP(csv!$AJ175,範囲CSV,24,FALSE)="","",VLOOKUP(csv!$AJ175,範囲CSV,24,FALSE)))</f>
        <v>#N/A</v>
      </c>
      <c r="AA175" s="96" t="e">
        <f>IF($A175="","",IF(VLOOKUP(csv!$AJ175,範囲CSV,25,FALSE)="","",VLOOKUP(csv!$AJ175,範囲CSV,25,FALSE)))</f>
        <v>#N/A</v>
      </c>
      <c r="AB175" s="96" t="e">
        <f>IF($A175="","",IF(VLOOKUP(csv!$AJ175,範囲CSV,26,FALSE)="","",VLOOKUP(csv!$AJ175,範囲CSV,26,FALSE)))</f>
        <v>#N/A</v>
      </c>
      <c r="AC175" s="96" t="e">
        <f>IF($A175="","",IF(VLOOKUP(csv!$AJ175,範囲CSV,27,FALSE)="","",VLOOKUP(csv!$AJ175,範囲CSV,27,FALSE)))</f>
        <v>#N/A</v>
      </c>
      <c r="AD175" s="96" t="e">
        <f>IF($A175="","",IF(VLOOKUP(csv!$AJ175,範囲CSV,28,FALSE)="","",VLOOKUP(csv!$AJ175,範囲CSV,28,FALSE)))</f>
        <v>#N/A</v>
      </c>
      <c r="AE175" s="96" t="e">
        <f>IF($A175="","",IF(VLOOKUP(csv!$AJ175,範囲CSV,29,FALSE)="","",VLOOKUP(csv!$AJ175,範囲CSV,29,FALSE)))</f>
        <v>#N/A</v>
      </c>
      <c r="AF175" s="96" t="e">
        <f>IF($A175="","",IF(VLOOKUP(csv!$AJ175,範囲CSV,30,FALSE)="","",VLOOKUP(csv!$AJ175,範囲CSV,30,FALSE)))</f>
        <v>#N/A</v>
      </c>
      <c r="AG175" s="96" t="e">
        <f>IF($A175="","",IF(VLOOKUP(csv!$AJ175,範囲CSV,31,FALSE)="","",VLOOKUP(csv!$AJ175,範囲CSV,31,FALSE)))</f>
        <v>#N/A</v>
      </c>
      <c r="AH175" s="96" t="e">
        <f>IF($A175="","",IF(VLOOKUP(csv!$AJ175,範囲CSV,32,FALSE)="","",VLOOKUP(csv!$AJ175,範囲CSV,32,FALSE)))</f>
        <v>#N/A</v>
      </c>
      <c r="AI175" s="96" t="e">
        <f>IF($A175="","",IF(VLOOKUP(csv!$AJ175,範囲CSV,33,FALSE)="","",VLOOKUP(csv!$AJ175,範囲CSV,33,FALSE)))</f>
        <v>#N/A</v>
      </c>
      <c r="AJ175" s="96" t="e">
        <f>IF($A175="","",IF(VLOOKUP(csv!$AJ175,範囲CSV,34,FALSE)="","",VLOOKUP(csv!$AJ175,範囲CSV,34,FALSE)))</f>
        <v>#N/A</v>
      </c>
      <c r="AK175" s="96"/>
    </row>
    <row r="176" spans="1:37">
      <c r="A176" s="96">
        <f>IF(csv!AJ176&lt;=csv!A$401,csv!AO176,"")</f>
        <v>0</v>
      </c>
      <c r="B176" s="96" t="e">
        <f>IF($A176="","",IF(VLOOKUP(csv!A176,範囲CSV,2,FALSE)="","",VLOOKUP(csv!A176,範囲CSV,2,FALSE)))</f>
        <v>#N/A</v>
      </c>
      <c r="C176" s="96" t="e">
        <f>IF($A176="","",IF(VLOOKUP(csv!$AJ176,範囲CSV,3,FALSE)="","",VLOOKUP(csv!$AJ176,範囲CSV,3,FALSE)))</f>
        <v>#N/A</v>
      </c>
      <c r="D176" s="96" t="e">
        <f>IF($A176="","",IF(VLOOKUP(csv!$AJ176,範囲CSV,4,FALSE)="","",VLOOKUP(csv!$AJ176,範囲CSV,4,FALSE)))</f>
        <v>#N/A</v>
      </c>
      <c r="E176" s="96" t="e">
        <f>IF($A176="","",IF(VLOOKUP(csv!$AJ176,範囲CSV,5,FALSE)="","",IF(VLOOKUP(csv!$AJ176,範囲CSV,5,FALSE)&gt;10000,"",VLOOKUP(csv!$AJ176,範囲CSV,5,FALSE))))</f>
        <v>#N/A</v>
      </c>
      <c r="F176" s="96" t="e">
        <f>IF($A176="","",IF(VLOOKUP(csv!$AJ176,範囲CSV,6,FALSE)="","",VLOOKUP(csv!$AJ176,範囲CSV,6,FALSE)))</f>
        <v>#N/A</v>
      </c>
      <c r="G176" s="96" t="e">
        <f>IF(A176="","",IF(VLOOKUP(csv!$AJ176,範囲CSV,7,FALSE)="","",VLOOKUP(csv!$AJ176,範囲CSV,7,FALSE)))</f>
        <v>#N/A</v>
      </c>
      <c r="H176" s="96" t="e">
        <f>IF($A176="","",IF(VLOOKUP(csv!$AJ176,範囲CSV,8,FALSE)="","",VLOOKUP(csv!$AJ176,範囲CSV,8,FALSE)))</f>
        <v>#N/A</v>
      </c>
      <c r="I176" s="96"/>
      <c r="J176" s="96"/>
      <c r="K176" s="96" t="e">
        <f>IF(A176="","",IF(VLOOKUP(csv!$AJ176,範囲CSV,9,FALSE)="","",VLOOKUP(csv!$AJ176,範囲CSV,9,FALSE)))</f>
        <v>#N/A</v>
      </c>
      <c r="L176" s="96" t="e">
        <f>IF($A176="","",IF(VLOOKUP(csv!$AJ176,範囲CSV,10,FALSE)="","",VLOOKUP(csv!$AJ176,範囲CSV,10,FALSE)))</f>
        <v>#N/A</v>
      </c>
      <c r="M176" s="96" t="e">
        <f t="shared" si="4"/>
        <v>#N/A</v>
      </c>
      <c r="N176" s="96" t="e">
        <f t="shared" si="5"/>
        <v>#N/A</v>
      </c>
      <c r="O176" s="96" t="e">
        <f>IF($A176="","",IF(VLOOKUP(csv!$AJ176,範囲CSV,13,FALSE)="","",VLOOKUP(csv!$AJ176,範囲CSV,13,FALSE)))</f>
        <v>#N/A</v>
      </c>
      <c r="P176" s="96" t="e">
        <f>IF($A176="","",IF(VLOOKUP(csv!$AJ176,範囲CSV,14,FALSE)="","",VLOOKUP(csv!$AJ176,範囲CSV,14,FALSE)))</f>
        <v>#N/A</v>
      </c>
      <c r="Q176" s="96" t="e">
        <f>IF($A176="","",IF(VLOOKUP(csv!$AJ176,範囲CSV,15,FALSE)="","",VLOOKUP(csv!$AJ176,範囲CSV,15,FALSE)))</f>
        <v>#N/A</v>
      </c>
      <c r="R176" s="96" t="e">
        <f>IF($A176="","",IF(VLOOKUP(csv!$AJ176,範囲CSV,16,FALSE)="","",VLOOKUP(csv!$AJ176,範囲CSV,16,FALSE)))</f>
        <v>#N/A</v>
      </c>
      <c r="S176" s="96" t="e">
        <f>IF($A176="","",IF(VLOOKUP(csv!$AJ176,範囲CSV,17,FALSE)="","",VLOOKUP(csv!$AJ176,範囲CSV,17,FALSE)))</f>
        <v>#N/A</v>
      </c>
      <c r="T176" s="96" t="e">
        <f>IF($A176="","",IF(VLOOKUP(csv!$AJ176,範囲CSV,18,FALSE)="","",VLOOKUP(csv!$AJ176,範囲CSV,18,FALSE)))</f>
        <v>#N/A</v>
      </c>
      <c r="U176" s="96" t="e">
        <f>IF($A176="","",IF(VLOOKUP(csv!$AJ176,範囲CSV,19,FALSE)="","",VLOOKUP(csv!$AJ176,範囲CSV,19,FALSE)))</f>
        <v>#N/A</v>
      </c>
      <c r="V176" s="96" t="e">
        <f>IF($A176="","",IF(VLOOKUP(csv!$AJ176,範囲CSV,20,FALSE)="","",VLOOKUP(csv!$AJ176,範囲CSV,20,FALSE)))</f>
        <v>#N/A</v>
      </c>
      <c r="W176" s="96" t="e">
        <f>IF($A176="","",IF(VLOOKUP(csv!$AJ176,範囲CSV,21,FALSE)="","",VLOOKUP(csv!$AJ176,範囲CSV,21,FALSE)))</f>
        <v>#N/A</v>
      </c>
      <c r="X176" s="96" t="e">
        <f>IF($A176="","",IF(VLOOKUP(csv!$AJ176,範囲CSV,22,FALSE)="","",VLOOKUP(csv!$AJ176,範囲CSV,22,FALSE)))</f>
        <v>#N/A</v>
      </c>
      <c r="Y176" s="96" t="e">
        <f>IF($A176="","",IF(VLOOKUP(csv!$AJ176,範囲CSV,23,FALSE)="","",VLOOKUP(csv!$AJ176,範囲CSV,23,FALSE)))</f>
        <v>#N/A</v>
      </c>
      <c r="Z176" s="96" t="e">
        <f>IF($A176="","",IF(VLOOKUP(csv!$AJ176,範囲CSV,24,FALSE)="","",VLOOKUP(csv!$AJ176,範囲CSV,24,FALSE)))</f>
        <v>#N/A</v>
      </c>
      <c r="AA176" s="96" t="e">
        <f>IF($A176="","",IF(VLOOKUP(csv!$AJ176,範囲CSV,25,FALSE)="","",VLOOKUP(csv!$AJ176,範囲CSV,25,FALSE)))</f>
        <v>#N/A</v>
      </c>
      <c r="AB176" s="96" t="e">
        <f>IF($A176="","",IF(VLOOKUP(csv!$AJ176,範囲CSV,26,FALSE)="","",VLOOKUP(csv!$AJ176,範囲CSV,26,FALSE)))</f>
        <v>#N/A</v>
      </c>
      <c r="AC176" s="96" t="e">
        <f>IF($A176="","",IF(VLOOKUP(csv!$AJ176,範囲CSV,27,FALSE)="","",VLOOKUP(csv!$AJ176,範囲CSV,27,FALSE)))</f>
        <v>#N/A</v>
      </c>
      <c r="AD176" s="96" t="e">
        <f>IF($A176="","",IF(VLOOKUP(csv!$AJ176,範囲CSV,28,FALSE)="","",VLOOKUP(csv!$AJ176,範囲CSV,28,FALSE)))</f>
        <v>#N/A</v>
      </c>
      <c r="AE176" s="96" t="e">
        <f>IF($A176="","",IF(VLOOKUP(csv!$AJ176,範囲CSV,29,FALSE)="","",VLOOKUP(csv!$AJ176,範囲CSV,29,FALSE)))</f>
        <v>#N/A</v>
      </c>
      <c r="AF176" s="96" t="e">
        <f>IF($A176="","",IF(VLOOKUP(csv!$AJ176,範囲CSV,30,FALSE)="","",VLOOKUP(csv!$AJ176,範囲CSV,30,FALSE)))</f>
        <v>#N/A</v>
      </c>
      <c r="AG176" s="96" t="e">
        <f>IF($A176="","",IF(VLOOKUP(csv!$AJ176,範囲CSV,31,FALSE)="","",VLOOKUP(csv!$AJ176,範囲CSV,31,FALSE)))</f>
        <v>#N/A</v>
      </c>
      <c r="AH176" s="96" t="e">
        <f>IF($A176="","",IF(VLOOKUP(csv!$AJ176,範囲CSV,32,FALSE)="","",VLOOKUP(csv!$AJ176,範囲CSV,32,FALSE)))</f>
        <v>#N/A</v>
      </c>
      <c r="AI176" s="96" t="e">
        <f>IF($A176="","",IF(VLOOKUP(csv!$AJ176,範囲CSV,33,FALSE)="","",VLOOKUP(csv!$AJ176,範囲CSV,33,FALSE)))</f>
        <v>#N/A</v>
      </c>
      <c r="AJ176" s="96" t="e">
        <f>IF($A176="","",IF(VLOOKUP(csv!$AJ176,範囲CSV,34,FALSE)="","",VLOOKUP(csv!$AJ176,範囲CSV,34,FALSE)))</f>
        <v>#N/A</v>
      </c>
      <c r="AK176" s="96"/>
    </row>
    <row r="177" spans="1:37">
      <c r="A177" s="96">
        <f>IF(csv!AJ177&lt;=csv!A$401,csv!AO177,"")</f>
        <v>0</v>
      </c>
      <c r="B177" s="96" t="e">
        <f>IF($A177="","",IF(VLOOKUP(csv!A177,範囲CSV,2,FALSE)="","",VLOOKUP(csv!A177,範囲CSV,2,FALSE)))</f>
        <v>#N/A</v>
      </c>
      <c r="C177" s="96" t="e">
        <f>IF($A177="","",IF(VLOOKUP(csv!$AJ177,範囲CSV,3,FALSE)="","",VLOOKUP(csv!$AJ177,範囲CSV,3,FALSE)))</f>
        <v>#N/A</v>
      </c>
      <c r="D177" s="96" t="e">
        <f>IF($A177="","",IF(VLOOKUP(csv!$AJ177,範囲CSV,4,FALSE)="","",VLOOKUP(csv!$AJ177,範囲CSV,4,FALSE)))</f>
        <v>#N/A</v>
      </c>
      <c r="E177" s="96" t="e">
        <f>IF($A177="","",IF(VLOOKUP(csv!$AJ177,範囲CSV,5,FALSE)="","",IF(VLOOKUP(csv!$AJ177,範囲CSV,5,FALSE)&gt;10000,"",VLOOKUP(csv!$AJ177,範囲CSV,5,FALSE))))</f>
        <v>#N/A</v>
      </c>
      <c r="F177" s="96" t="e">
        <f>IF($A177="","",IF(VLOOKUP(csv!$AJ177,範囲CSV,6,FALSE)="","",VLOOKUP(csv!$AJ177,範囲CSV,6,FALSE)))</f>
        <v>#N/A</v>
      </c>
      <c r="G177" s="96" t="e">
        <f>IF(A177="","",IF(VLOOKUP(csv!$AJ177,範囲CSV,7,FALSE)="","",VLOOKUP(csv!$AJ177,範囲CSV,7,FALSE)))</f>
        <v>#N/A</v>
      </c>
      <c r="H177" s="96" t="e">
        <f>IF($A177="","",IF(VLOOKUP(csv!$AJ177,範囲CSV,8,FALSE)="","",VLOOKUP(csv!$AJ177,範囲CSV,8,FALSE)))</f>
        <v>#N/A</v>
      </c>
      <c r="I177" s="96"/>
      <c r="J177" s="96"/>
      <c r="K177" s="96" t="e">
        <f>IF(A177="","",IF(VLOOKUP(csv!$AJ177,範囲CSV,9,FALSE)="","",VLOOKUP(csv!$AJ177,範囲CSV,9,FALSE)))</f>
        <v>#N/A</v>
      </c>
      <c r="L177" s="96" t="e">
        <f>IF($A177="","",IF(VLOOKUP(csv!$AJ177,範囲CSV,10,FALSE)="","",VLOOKUP(csv!$AJ177,範囲CSV,10,FALSE)))</f>
        <v>#N/A</v>
      </c>
      <c r="M177" s="96" t="e">
        <f t="shared" si="4"/>
        <v>#N/A</v>
      </c>
      <c r="N177" s="96" t="e">
        <f t="shared" si="5"/>
        <v>#N/A</v>
      </c>
      <c r="O177" s="96" t="e">
        <f>IF($A177="","",IF(VLOOKUP(csv!$AJ177,範囲CSV,13,FALSE)="","",VLOOKUP(csv!$AJ177,範囲CSV,13,FALSE)))</f>
        <v>#N/A</v>
      </c>
      <c r="P177" s="96" t="e">
        <f>IF($A177="","",IF(VLOOKUP(csv!$AJ177,範囲CSV,14,FALSE)="","",VLOOKUP(csv!$AJ177,範囲CSV,14,FALSE)))</f>
        <v>#N/A</v>
      </c>
      <c r="Q177" s="96" t="e">
        <f>IF($A177="","",IF(VLOOKUP(csv!$AJ177,範囲CSV,15,FALSE)="","",VLOOKUP(csv!$AJ177,範囲CSV,15,FALSE)))</f>
        <v>#N/A</v>
      </c>
      <c r="R177" s="96" t="e">
        <f>IF($A177="","",IF(VLOOKUP(csv!$AJ177,範囲CSV,16,FALSE)="","",VLOOKUP(csv!$AJ177,範囲CSV,16,FALSE)))</f>
        <v>#N/A</v>
      </c>
      <c r="S177" s="96" t="e">
        <f>IF($A177="","",IF(VLOOKUP(csv!$AJ177,範囲CSV,17,FALSE)="","",VLOOKUP(csv!$AJ177,範囲CSV,17,FALSE)))</f>
        <v>#N/A</v>
      </c>
      <c r="T177" s="96" t="e">
        <f>IF($A177="","",IF(VLOOKUP(csv!$AJ177,範囲CSV,18,FALSE)="","",VLOOKUP(csv!$AJ177,範囲CSV,18,FALSE)))</f>
        <v>#N/A</v>
      </c>
      <c r="U177" s="96" t="e">
        <f>IF($A177="","",IF(VLOOKUP(csv!$AJ177,範囲CSV,19,FALSE)="","",VLOOKUP(csv!$AJ177,範囲CSV,19,FALSE)))</f>
        <v>#N/A</v>
      </c>
      <c r="V177" s="96" t="e">
        <f>IF($A177="","",IF(VLOOKUP(csv!$AJ177,範囲CSV,20,FALSE)="","",VLOOKUP(csv!$AJ177,範囲CSV,20,FALSE)))</f>
        <v>#N/A</v>
      </c>
      <c r="W177" s="96" t="e">
        <f>IF($A177="","",IF(VLOOKUP(csv!$AJ177,範囲CSV,21,FALSE)="","",VLOOKUP(csv!$AJ177,範囲CSV,21,FALSE)))</f>
        <v>#N/A</v>
      </c>
      <c r="X177" s="96" t="e">
        <f>IF($A177="","",IF(VLOOKUP(csv!$AJ177,範囲CSV,22,FALSE)="","",VLOOKUP(csv!$AJ177,範囲CSV,22,FALSE)))</f>
        <v>#N/A</v>
      </c>
      <c r="Y177" s="96" t="e">
        <f>IF($A177="","",IF(VLOOKUP(csv!$AJ177,範囲CSV,23,FALSE)="","",VLOOKUP(csv!$AJ177,範囲CSV,23,FALSE)))</f>
        <v>#N/A</v>
      </c>
      <c r="Z177" s="96" t="e">
        <f>IF($A177="","",IF(VLOOKUP(csv!$AJ177,範囲CSV,24,FALSE)="","",VLOOKUP(csv!$AJ177,範囲CSV,24,FALSE)))</f>
        <v>#N/A</v>
      </c>
      <c r="AA177" s="96" t="e">
        <f>IF($A177="","",IF(VLOOKUP(csv!$AJ177,範囲CSV,25,FALSE)="","",VLOOKUP(csv!$AJ177,範囲CSV,25,FALSE)))</f>
        <v>#N/A</v>
      </c>
      <c r="AB177" s="96" t="e">
        <f>IF($A177="","",IF(VLOOKUP(csv!$AJ177,範囲CSV,26,FALSE)="","",VLOOKUP(csv!$AJ177,範囲CSV,26,FALSE)))</f>
        <v>#N/A</v>
      </c>
      <c r="AC177" s="96" t="e">
        <f>IF($A177="","",IF(VLOOKUP(csv!$AJ177,範囲CSV,27,FALSE)="","",VLOOKUP(csv!$AJ177,範囲CSV,27,FALSE)))</f>
        <v>#N/A</v>
      </c>
      <c r="AD177" s="96" t="e">
        <f>IF($A177="","",IF(VLOOKUP(csv!$AJ177,範囲CSV,28,FALSE)="","",VLOOKUP(csv!$AJ177,範囲CSV,28,FALSE)))</f>
        <v>#N/A</v>
      </c>
      <c r="AE177" s="96" t="e">
        <f>IF($A177="","",IF(VLOOKUP(csv!$AJ177,範囲CSV,29,FALSE)="","",VLOOKUP(csv!$AJ177,範囲CSV,29,FALSE)))</f>
        <v>#N/A</v>
      </c>
      <c r="AF177" s="96" t="e">
        <f>IF($A177="","",IF(VLOOKUP(csv!$AJ177,範囲CSV,30,FALSE)="","",VLOOKUP(csv!$AJ177,範囲CSV,30,FALSE)))</f>
        <v>#N/A</v>
      </c>
      <c r="AG177" s="96" t="e">
        <f>IF($A177="","",IF(VLOOKUP(csv!$AJ177,範囲CSV,31,FALSE)="","",VLOOKUP(csv!$AJ177,範囲CSV,31,FALSE)))</f>
        <v>#N/A</v>
      </c>
      <c r="AH177" s="96" t="e">
        <f>IF($A177="","",IF(VLOOKUP(csv!$AJ177,範囲CSV,32,FALSE)="","",VLOOKUP(csv!$AJ177,範囲CSV,32,FALSE)))</f>
        <v>#N/A</v>
      </c>
      <c r="AI177" s="96" t="e">
        <f>IF($A177="","",IF(VLOOKUP(csv!$AJ177,範囲CSV,33,FALSE)="","",VLOOKUP(csv!$AJ177,範囲CSV,33,FALSE)))</f>
        <v>#N/A</v>
      </c>
      <c r="AJ177" s="96" t="e">
        <f>IF($A177="","",IF(VLOOKUP(csv!$AJ177,範囲CSV,34,FALSE)="","",VLOOKUP(csv!$AJ177,範囲CSV,34,FALSE)))</f>
        <v>#N/A</v>
      </c>
      <c r="AK177" s="96"/>
    </row>
    <row r="178" spans="1:37">
      <c r="A178" s="96">
        <f>IF(csv!AJ178&lt;=csv!A$401,csv!AO178,"")</f>
        <v>0</v>
      </c>
      <c r="B178" s="96" t="e">
        <f>IF($A178="","",IF(VLOOKUP(csv!A178,範囲CSV,2,FALSE)="","",VLOOKUP(csv!A178,範囲CSV,2,FALSE)))</f>
        <v>#N/A</v>
      </c>
      <c r="C178" s="96" t="e">
        <f>IF($A178="","",IF(VLOOKUP(csv!$AJ178,範囲CSV,3,FALSE)="","",VLOOKUP(csv!$AJ178,範囲CSV,3,FALSE)))</f>
        <v>#N/A</v>
      </c>
      <c r="D178" s="96" t="e">
        <f>IF($A178="","",IF(VLOOKUP(csv!$AJ178,範囲CSV,4,FALSE)="","",VLOOKUP(csv!$AJ178,範囲CSV,4,FALSE)))</f>
        <v>#N/A</v>
      </c>
      <c r="E178" s="96" t="e">
        <f>IF($A178="","",IF(VLOOKUP(csv!$AJ178,範囲CSV,5,FALSE)="","",IF(VLOOKUP(csv!$AJ178,範囲CSV,5,FALSE)&gt;10000,"",VLOOKUP(csv!$AJ178,範囲CSV,5,FALSE))))</f>
        <v>#N/A</v>
      </c>
      <c r="F178" s="96" t="e">
        <f>IF($A178="","",IF(VLOOKUP(csv!$AJ178,範囲CSV,6,FALSE)="","",VLOOKUP(csv!$AJ178,範囲CSV,6,FALSE)))</f>
        <v>#N/A</v>
      </c>
      <c r="G178" s="96" t="e">
        <f>IF(A178="","",IF(VLOOKUP(csv!$AJ178,範囲CSV,7,FALSE)="","",VLOOKUP(csv!$AJ178,範囲CSV,7,FALSE)))</f>
        <v>#N/A</v>
      </c>
      <c r="H178" s="96" t="e">
        <f>IF($A178="","",IF(VLOOKUP(csv!$AJ178,範囲CSV,8,FALSE)="","",VLOOKUP(csv!$AJ178,範囲CSV,8,FALSE)))</f>
        <v>#N/A</v>
      </c>
      <c r="I178" s="96"/>
      <c r="J178" s="96"/>
      <c r="K178" s="96" t="e">
        <f>IF(A178="","",IF(VLOOKUP(csv!$AJ178,範囲CSV,9,FALSE)="","",VLOOKUP(csv!$AJ178,範囲CSV,9,FALSE)))</f>
        <v>#N/A</v>
      </c>
      <c r="L178" s="96" t="e">
        <f>IF($A178="","",IF(VLOOKUP(csv!$AJ178,範囲CSV,10,FALSE)="","",VLOOKUP(csv!$AJ178,範囲CSV,10,FALSE)))</f>
        <v>#N/A</v>
      </c>
      <c r="M178" s="96" t="e">
        <f t="shared" si="4"/>
        <v>#N/A</v>
      </c>
      <c r="N178" s="96" t="e">
        <f t="shared" si="5"/>
        <v>#N/A</v>
      </c>
      <c r="O178" s="96" t="e">
        <f>IF($A178="","",IF(VLOOKUP(csv!$AJ178,範囲CSV,13,FALSE)="","",VLOOKUP(csv!$AJ178,範囲CSV,13,FALSE)))</f>
        <v>#N/A</v>
      </c>
      <c r="P178" s="96" t="e">
        <f>IF($A178="","",IF(VLOOKUP(csv!$AJ178,範囲CSV,14,FALSE)="","",VLOOKUP(csv!$AJ178,範囲CSV,14,FALSE)))</f>
        <v>#N/A</v>
      </c>
      <c r="Q178" s="96" t="e">
        <f>IF($A178="","",IF(VLOOKUP(csv!$AJ178,範囲CSV,15,FALSE)="","",VLOOKUP(csv!$AJ178,範囲CSV,15,FALSE)))</f>
        <v>#N/A</v>
      </c>
      <c r="R178" s="96" t="e">
        <f>IF($A178="","",IF(VLOOKUP(csv!$AJ178,範囲CSV,16,FALSE)="","",VLOOKUP(csv!$AJ178,範囲CSV,16,FALSE)))</f>
        <v>#N/A</v>
      </c>
      <c r="S178" s="96" t="e">
        <f>IF($A178="","",IF(VLOOKUP(csv!$AJ178,範囲CSV,17,FALSE)="","",VLOOKUP(csv!$AJ178,範囲CSV,17,FALSE)))</f>
        <v>#N/A</v>
      </c>
      <c r="T178" s="96" t="e">
        <f>IF($A178="","",IF(VLOOKUP(csv!$AJ178,範囲CSV,18,FALSE)="","",VLOOKUP(csv!$AJ178,範囲CSV,18,FALSE)))</f>
        <v>#N/A</v>
      </c>
      <c r="U178" s="96" t="e">
        <f>IF($A178="","",IF(VLOOKUP(csv!$AJ178,範囲CSV,19,FALSE)="","",VLOOKUP(csv!$AJ178,範囲CSV,19,FALSE)))</f>
        <v>#N/A</v>
      </c>
      <c r="V178" s="96" t="e">
        <f>IF($A178="","",IF(VLOOKUP(csv!$AJ178,範囲CSV,20,FALSE)="","",VLOOKUP(csv!$AJ178,範囲CSV,20,FALSE)))</f>
        <v>#N/A</v>
      </c>
      <c r="W178" s="96" t="e">
        <f>IF($A178="","",IF(VLOOKUP(csv!$AJ178,範囲CSV,21,FALSE)="","",VLOOKUP(csv!$AJ178,範囲CSV,21,FALSE)))</f>
        <v>#N/A</v>
      </c>
      <c r="X178" s="96" t="e">
        <f>IF($A178="","",IF(VLOOKUP(csv!$AJ178,範囲CSV,22,FALSE)="","",VLOOKUP(csv!$AJ178,範囲CSV,22,FALSE)))</f>
        <v>#N/A</v>
      </c>
      <c r="Y178" s="96" t="e">
        <f>IF($A178="","",IF(VLOOKUP(csv!$AJ178,範囲CSV,23,FALSE)="","",VLOOKUP(csv!$AJ178,範囲CSV,23,FALSE)))</f>
        <v>#N/A</v>
      </c>
      <c r="Z178" s="96" t="e">
        <f>IF($A178="","",IF(VLOOKUP(csv!$AJ178,範囲CSV,24,FALSE)="","",VLOOKUP(csv!$AJ178,範囲CSV,24,FALSE)))</f>
        <v>#N/A</v>
      </c>
      <c r="AA178" s="96" t="e">
        <f>IF($A178="","",IF(VLOOKUP(csv!$AJ178,範囲CSV,25,FALSE)="","",VLOOKUP(csv!$AJ178,範囲CSV,25,FALSE)))</f>
        <v>#N/A</v>
      </c>
      <c r="AB178" s="96" t="e">
        <f>IF($A178="","",IF(VLOOKUP(csv!$AJ178,範囲CSV,26,FALSE)="","",VLOOKUP(csv!$AJ178,範囲CSV,26,FALSE)))</f>
        <v>#N/A</v>
      </c>
      <c r="AC178" s="96" t="e">
        <f>IF($A178="","",IF(VLOOKUP(csv!$AJ178,範囲CSV,27,FALSE)="","",VLOOKUP(csv!$AJ178,範囲CSV,27,FALSE)))</f>
        <v>#N/A</v>
      </c>
      <c r="AD178" s="96" t="e">
        <f>IF($A178="","",IF(VLOOKUP(csv!$AJ178,範囲CSV,28,FALSE)="","",VLOOKUP(csv!$AJ178,範囲CSV,28,FALSE)))</f>
        <v>#N/A</v>
      </c>
      <c r="AE178" s="96" t="e">
        <f>IF($A178="","",IF(VLOOKUP(csv!$AJ178,範囲CSV,29,FALSE)="","",VLOOKUP(csv!$AJ178,範囲CSV,29,FALSE)))</f>
        <v>#N/A</v>
      </c>
      <c r="AF178" s="96" t="e">
        <f>IF($A178="","",IF(VLOOKUP(csv!$AJ178,範囲CSV,30,FALSE)="","",VLOOKUP(csv!$AJ178,範囲CSV,30,FALSE)))</f>
        <v>#N/A</v>
      </c>
      <c r="AG178" s="96" t="e">
        <f>IF($A178="","",IF(VLOOKUP(csv!$AJ178,範囲CSV,31,FALSE)="","",VLOOKUP(csv!$AJ178,範囲CSV,31,FALSE)))</f>
        <v>#N/A</v>
      </c>
      <c r="AH178" s="96" t="e">
        <f>IF($A178="","",IF(VLOOKUP(csv!$AJ178,範囲CSV,32,FALSE)="","",VLOOKUP(csv!$AJ178,範囲CSV,32,FALSE)))</f>
        <v>#N/A</v>
      </c>
      <c r="AI178" s="96" t="e">
        <f>IF($A178="","",IF(VLOOKUP(csv!$AJ178,範囲CSV,33,FALSE)="","",VLOOKUP(csv!$AJ178,範囲CSV,33,FALSE)))</f>
        <v>#N/A</v>
      </c>
      <c r="AJ178" s="96" t="e">
        <f>IF($A178="","",IF(VLOOKUP(csv!$AJ178,範囲CSV,34,FALSE)="","",VLOOKUP(csv!$AJ178,範囲CSV,34,FALSE)))</f>
        <v>#N/A</v>
      </c>
      <c r="AK178" s="96"/>
    </row>
    <row r="179" spans="1:37">
      <c r="A179" s="96">
        <f>IF(csv!AJ179&lt;=csv!A$401,csv!AO179,"")</f>
        <v>0</v>
      </c>
      <c r="B179" s="96" t="e">
        <f>IF($A179="","",IF(VLOOKUP(csv!A179,範囲CSV,2,FALSE)="","",VLOOKUP(csv!A179,範囲CSV,2,FALSE)))</f>
        <v>#N/A</v>
      </c>
      <c r="C179" s="96" t="e">
        <f>IF($A179="","",IF(VLOOKUP(csv!$AJ179,範囲CSV,3,FALSE)="","",VLOOKUP(csv!$AJ179,範囲CSV,3,FALSE)))</f>
        <v>#N/A</v>
      </c>
      <c r="D179" s="96" t="e">
        <f>IF($A179="","",IF(VLOOKUP(csv!$AJ179,範囲CSV,4,FALSE)="","",VLOOKUP(csv!$AJ179,範囲CSV,4,FALSE)))</f>
        <v>#N/A</v>
      </c>
      <c r="E179" s="96" t="e">
        <f>IF($A179="","",IF(VLOOKUP(csv!$AJ179,範囲CSV,5,FALSE)="","",IF(VLOOKUP(csv!$AJ179,範囲CSV,5,FALSE)&gt;10000,"",VLOOKUP(csv!$AJ179,範囲CSV,5,FALSE))))</f>
        <v>#N/A</v>
      </c>
      <c r="F179" s="96" t="e">
        <f>IF($A179="","",IF(VLOOKUP(csv!$AJ179,範囲CSV,6,FALSE)="","",VLOOKUP(csv!$AJ179,範囲CSV,6,FALSE)))</f>
        <v>#N/A</v>
      </c>
      <c r="G179" s="96" t="e">
        <f>IF(A179="","",IF(VLOOKUP(csv!$AJ179,範囲CSV,7,FALSE)="","",VLOOKUP(csv!$AJ179,範囲CSV,7,FALSE)))</f>
        <v>#N/A</v>
      </c>
      <c r="H179" s="96" t="e">
        <f>IF($A179="","",IF(VLOOKUP(csv!$AJ179,範囲CSV,8,FALSE)="","",VLOOKUP(csv!$AJ179,範囲CSV,8,FALSE)))</f>
        <v>#N/A</v>
      </c>
      <c r="I179" s="96"/>
      <c r="J179" s="96"/>
      <c r="K179" s="96" t="e">
        <f>IF(A179="","",IF(VLOOKUP(csv!$AJ179,範囲CSV,9,FALSE)="","",VLOOKUP(csv!$AJ179,範囲CSV,9,FALSE)))</f>
        <v>#N/A</v>
      </c>
      <c r="L179" s="96" t="e">
        <f>IF($A179="","",IF(VLOOKUP(csv!$AJ179,範囲CSV,10,FALSE)="","",VLOOKUP(csv!$AJ179,範囲CSV,10,FALSE)))</f>
        <v>#N/A</v>
      </c>
      <c r="M179" s="96" t="e">
        <f t="shared" si="4"/>
        <v>#N/A</v>
      </c>
      <c r="N179" s="96" t="e">
        <f t="shared" si="5"/>
        <v>#N/A</v>
      </c>
      <c r="O179" s="96" t="e">
        <f>IF($A179="","",IF(VLOOKUP(csv!$AJ179,範囲CSV,13,FALSE)="","",VLOOKUP(csv!$AJ179,範囲CSV,13,FALSE)))</f>
        <v>#N/A</v>
      </c>
      <c r="P179" s="96" t="e">
        <f>IF($A179="","",IF(VLOOKUP(csv!$AJ179,範囲CSV,14,FALSE)="","",VLOOKUP(csv!$AJ179,範囲CSV,14,FALSE)))</f>
        <v>#N/A</v>
      </c>
      <c r="Q179" s="96" t="e">
        <f>IF($A179="","",IF(VLOOKUP(csv!$AJ179,範囲CSV,15,FALSE)="","",VLOOKUP(csv!$AJ179,範囲CSV,15,FALSE)))</f>
        <v>#N/A</v>
      </c>
      <c r="R179" s="96" t="e">
        <f>IF($A179="","",IF(VLOOKUP(csv!$AJ179,範囲CSV,16,FALSE)="","",VLOOKUP(csv!$AJ179,範囲CSV,16,FALSE)))</f>
        <v>#N/A</v>
      </c>
      <c r="S179" s="96" t="e">
        <f>IF($A179="","",IF(VLOOKUP(csv!$AJ179,範囲CSV,17,FALSE)="","",VLOOKUP(csv!$AJ179,範囲CSV,17,FALSE)))</f>
        <v>#N/A</v>
      </c>
      <c r="T179" s="96" t="e">
        <f>IF($A179="","",IF(VLOOKUP(csv!$AJ179,範囲CSV,18,FALSE)="","",VLOOKUP(csv!$AJ179,範囲CSV,18,FALSE)))</f>
        <v>#N/A</v>
      </c>
      <c r="U179" s="96" t="e">
        <f>IF($A179="","",IF(VLOOKUP(csv!$AJ179,範囲CSV,19,FALSE)="","",VLOOKUP(csv!$AJ179,範囲CSV,19,FALSE)))</f>
        <v>#N/A</v>
      </c>
      <c r="V179" s="96" t="e">
        <f>IF($A179="","",IF(VLOOKUP(csv!$AJ179,範囲CSV,20,FALSE)="","",VLOOKUP(csv!$AJ179,範囲CSV,20,FALSE)))</f>
        <v>#N/A</v>
      </c>
      <c r="W179" s="96" t="e">
        <f>IF($A179="","",IF(VLOOKUP(csv!$AJ179,範囲CSV,21,FALSE)="","",VLOOKUP(csv!$AJ179,範囲CSV,21,FALSE)))</f>
        <v>#N/A</v>
      </c>
      <c r="X179" s="96" t="e">
        <f>IF($A179="","",IF(VLOOKUP(csv!$AJ179,範囲CSV,22,FALSE)="","",VLOOKUP(csv!$AJ179,範囲CSV,22,FALSE)))</f>
        <v>#N/A</v>
      </c>
      <c r="Y179" s="96" t="e">
        <f>IF($A179="","",IF(VLOOKUP(csv!$AJ179,範囲CSV,23,FALSE)="","",VLOOKUP(csv!$AJ179,範囲CSV,23,FALSE)))</f>
        <v>#N/A</v>
      </c>
      <c r="Z179" s="96" t="e">
        <f>IF($A179="","",IF(VLOOKUP(csv!$AJ179,範囲CSV,24,FALSE)="","",VLOOKUP(csv!$AJ179,範囲CSV,24,FALSE)))</f>
        <v>#N/A</v>
      </c>
      <c r="AA179" s="96" t="e">
        <f>IF($A179="","",IF(VLOOKUP(csv!$AJ179,範囲CSV,25,FALSE)="","",VLOOKUP(csv!$AJ179,範囲CSV,25,FALSE)))</f>
        <v>#N/A</v>
      </c>
      <c r="AB179" s="96" t="e">
        <f>IF($A179="","",IF(VLOOKUP(csv!$AJ179,範囲CSV,26,FALSE)="","",VLOOKUP(csv!$AJ179,範囲CSV,26,FALSE)))</f>
        <v>#N/A</v>
      </c>
      <c r="AC179" s="96" t="e">
        <f>IF($A179="","",IF(VLOOKUP(csv!$AJ179,範囲CSV,27,FALSE)="","",VLOOKUP(csv!$AJ179,範囲CSV,27,FALSE)))</f>
        <v>#N/A</v>
      </c>
      <c r="AD179" s="96" t="e">
        <f>IF($A179="","",IF(VLOOKUP(csv!$AJ179,範囲CSV,28,FALSE)="","",VLOOKUP(csv!$AJ179,範囲CSV,28,FALSE)))</f>
        <v>#N/A</v>
      </c>
      <c r="AE179" s="96" t="e">
        <f>IF($A179="","",IF(VLOOKUP(csv!$AJ179,範囲CSV,29,FALSE)="","",VLOOKUP(csv!$AJ179,範囲CSV,29,FALSE)))</f>
        <v>#N/A</v>
      </c>
      <c r="AF179" s="96" t="e">
        <f>IF($A179="","",IF(VLOOKUP(csv!$AJ179,範囲CSV,30,FALSE)="","",VLOOKUP(csv!$AJ179,範囲CSV,30,FALSE)))</f>
        <v>#N/A</v>
      </c>
      <c r="AG179" s="96" t="e">
        <f>IF($A179="","",IF(VLOOKUP(csv!$AJ179,範囲CSV,31,FALSE)="","",VLOOKUP(csv!$AJ179,範囲CSV,31,FALSE)))</f>
        <v>#N/A</v>
      </c>
      <c r="AH179" s="96" t="e">
        <f>IF($A179="","",IF(VLOOKUP(csv!$AJ179,範囲CSV,32,FALSE)="","",VLOOKUP(csv!$AJ179,範囲CSV,32,FALSE)))</f>
        <v>#N/A</v>
      </c>
      <c r="AI179" s="96" t="e">
        <f>IF($A179="","",IF(VLOOKUP(csv!$AJ179,範囲CSV,33,FALSE)="","",VLOOKUP(csv!$AJ179,範囲CSV,33,FALSE)))</f>
        <v>#N/A</v>
      </c>
      <c r="AJ179" s="96" t="e">
        <f>IF($A179="","",IF(VLOOKUP(csv!$AJ179,範囲CSV,34,FALSE)="","",VLOOKUP(csv!$AJ179,範囲CSV,34,FALSE)))</f>
        <v>#N/A</v>
      </c>
      <c r="AK179" s="96"/>
    </row>
    <row r="180" spans="1:37">
      <c r="A180" s="96">
        <f>IF(csv!AJ180&lt;=csv!A$401,csv!AO180,"")</f>
        <v>0</v>
      </c>
      <c r="B180" s="96" t="e">
        <f>IF($A180="","",IF(VLOOKUP(csv!A180,範囲CSV,2,FALSE)="","",VLOOKUP(csv!A180,範囲CSV,2,FALSE)))</f>
        <v>#N/A</v>
      </c>
      <c r="C180" s="96" t="e">
        <f>IF($A180="","",IF(VLOOKUP(csv!$AJ180,範囲CSV,3,FALSE)="","",VLOOKUP(csv!$AJ180,範囲CSV,3,FALSE)))</f>
        <v>#N/A</v>
      </c>
      <c r="D180" s="96" t="e">
        <f>IF($A180="","",IF(VLOOKUP(csv!$AJ180,範囲CSV,4,FALSE)="","",VLOOKUP(csv!$AJ180,範囲CSV,4,FALSE)))</f>
        <v>#N/A</v>
      </c>
      <c r="E180" s="96" t="e">
        <f>IF($A180="","",IF(VLOOKUP(csv!$AJ180,範囲CSV,5,FALSE)="","",IF(VLOOKUP(csv!$AJ180,範囲CSV,5,FALSE)&gt;10000,"",VLOOKUP(csv!$AJ180,範囲CSV,5,FALSE))))</f>
        <v>#N/A</v>
      </c>
      <c r="F180" s="96" t="e">
        <f>IF($A180="","",IF(VLOOKUP(csv!$AJ180,範囲CSV,6,FALSE)="","",VLOOKUP(csv!$AJ180,範囲CSV,6,FALSE)))</f>
        <v>#N/A</v>
      </c>
      <c r="G180" s="96" t="e">
        <f>IF(A180="","",IF(VLOOKUP(csv!$AJ180,範囲CSV,7,FALSE)="","",VLOOKUP(csv!$AJ180,範囲CSV,7,FALSE)))</f>
        <v>#N/A</v>
      </c>
      <c r="H180" s="96" t="e">
        <f>IF($A180="","",IF(VLOOKUP(csv!$AJ180,範囲CSV,8,FALSE)="","",VLOOKUP(csv!$AJ180,範囲CSV,8,FALSE)))</f>
        <v>#N/A</v>
      </c>
      <c r="I180" s="96"/>
      <c r="J180" s="96"/>
      <c r="K180" s="96" t="e">
        <f>IF(A180="","",IF(VLOOKUP(csv!$AJ180,範囲CSV,9,FALSE)="","",VLOOKUP(csv!$AJ180,範囲CSV,9,FALSE)))</f>
        <v>#N/A</v>
      </c>
      <c r="L180" s="96" t="e">
        <f>IF($A180="","",IF(VLOOKUP(csv!$AJ180,範囲CSV,10,FALSE)="","",VLOOKUP(csv!$AJ180,範囲CSV,10,FALSE)))</f>
        <v>#N/A</v>
      </c>
      <c r="M180" s="96" t="e">
        <f t="shared" si="4"/>
        <v>#N/A</v>
      </c>
      <c r="N180" s="96" t="e">
        <f t="shared" si="5"/>
        <v>#N/A</v>
      </c>
      <c r="O180" s="96" t="e">
        <f>IF($A180="","",IF(VLOOKUP(csv!$AJ180,範囲CSV,13,FALSE)="","",VLOOKUP(csv!$AJ180,範囲CSV,13,FALSE)))</f>
        <v>#N/A</v>
      </c>
      <c r="P180" s="96" t="e">
        <f>IF($A180="","",IF(VLOOKUP(csv!$AJ180,範囲CSV,14,FALSE)="","",VLOOKUP(csv!$AJ180,範囲CSV,14,FALSE)))</f>
        <v>#N/A</v>
      </c>
      <c r="Q180" s="96" t="e">
        <f>IF($A180="","",IF(VLOOKUP(csv!$AJ180,範囲CSV,15,FALSE)="","",VLOOKUP(csv!$AJ180,範囲CSV,15,FALSE)))</f>
        <v>#N/A</v>
      </c>
      <c r="R180" s="96" t="e">
        <f>IF($A180="","",IF(VLOOKUP(csv!$AJ180,範囲CSV,16,FALSE)="","",VLOOKUP(csv!$AJ180,範囲CSV,16,FALSE)))</f>
        <v>#N/A</v>
      </c>
      <c r="S180" s="96" t="e">
        <f>IF($A180="","",IF(VLOOKUP(csv!$AJ180,範囲CSV,17,FALSE)="","",VLOOKUP(csv!$AJ180,範囲CSV,17,FALSE)))</f>
        <v>#N/A</v>
      </c>
      <c r="T180" s="96" t="e">
        <f>IF($A180="","",IF(VLOOKUP(csv!$AJ180,範囲CSV,18,FALSE)="","",VLOOKUP(csv!$AJ180,範囲CSV,18,FALSE)))</f>
        <v>#N/A</v>
      </c>
      <c r="U180" s="96" t="e">
        <f>IF($A180="","",IF(VLOOKUP(csv!$AJ180,範囲CSV,19,FALSE)="","",VLOOKUP(csv!$AJ180,範囲CSV,19,FALSE)))</f>
        <v>#N/A</v>
      </c>
      <c r="V180" s="96" t="e">
        <f>IF($A180="","",IF(VLOOKUP(csv!$AJ180,範囲CSV,20,FALSE)="","",VLOOKUP(csv!$AJ180,範囲CSV,20,FALSE)))</f>
        <v>#N/A</v>
      </c>
      <c r="W180" s="96" t="e">
        <f>IF($A180="","",IF(VLOOKUP(csv!$AJ180,範囲CSV,21,FALSE)="","",VLOOKUP(csv!$AJ180,範囲CSV,21,FALSE)))</f>
        <v>#N/A</v>
      </c>
      <c r="X180" s="96" t="e">
        <f>IF($A180="","",IF(VLOOKUP(csv!$AJ180,範囲CSV,22,FALSE)="","",VLOOKUP(csv!$AJ180,範囲CSV,22,FALSE)))</f>
        <v>#N/A</v>
      </c>
      <c r="Y180" s="96" t="e">
        <f>IF($A180="","",IF(VLOOKUP(csv!$AJ180,範囲CSV,23,FALSE)="","",VLOOKUP(csv!$AJ180,範囲CSV,23,FALSE)))</f>
        <v>#N/A</v>
      </c>
      <c r="Z180" s="96" t="e">
        <f>IF($A180="","",IF(VLOOKUP(csv!$AJ180,範囲CSV,24,FALSE)="","",VLOOKUP(csv!$AJ180,範囲CSV,24,FALSE)))</f>
        <v>#N/A</v>
      </c>
      <c r="AA180" s="96" t="e">
        <f>IF($A180="","",IF(VLOOKUP(csv!$AJ180,範囲CSV,25,FALSE)="","",VLOOKUP(csv!$AJ180,範囲CSV,25,FALSE)))</f>
        <v>#N/A</v>
      </c>
      <c r="AB180" s="96" t="e">
        <f>IF($A180="","",IF(VLOOKUP(csv!$AJ180,範囲CSV,26,FALSE)="","",VLOOKUP(csv!$AJ180,範囲CSV,26,FALSE)))</f>
        <v>#N/A</v>
      </c>
      <c r="AC180" s="96" t="e">
        <f>IF($A180="","",IF(VLOOKUP(csv!$AJ180,範囲CSV,27,FALSE)="","",VLOOKUP(csv!$AJ180,範囲CSV,27,FALSE)))</f>
        <v>#N/A</v>
      </c>
      <c r="AD180" s="96" t="e">
        <f>IF($A180="","",IF(VLOOKUP(csv!$AJ180,範囲CSV,28,FALSE)="","",VLOOKUP(csv!$AJ180,範囲CSV,28,FALSE)))</f>
        <v>#N/A</v>
      </c>
      <c r="AE180" s="96" t="e">
        <f>IF($A180="","",IF(VLOOKUP(csv!$AJ180,範囲CSV,29,FALSE)="","",VLOOKUP(csv!$AJ180,範囲CSV,29,FALSE)))</f>
        <v>#N/A</v>
      </c>
      <c r="AF180" s="96" t="e">
        <f>IF($A180="","",IF(VLOOKUP(csv!$AJ180,範囲CSV,30,FALSE)="","",VLOOKUP(csv!$AJ180,範囲CSV,30,FALSE)))</f>
        <v>#N/A</v>
      </c>
      <c r="AG180" s="96" t="e">
        <f>IF($A180="","",IF(VLOOKUP(csv!$AJ180,範囲CSV,31,FALSE)="","",VLOOKUP(csv!$AJ180,範囲CSV,31,FALSE)))</f>
        <v>#N/A</v>
      </c>
      <c r="AH180" s="96" t="e">
        <f>IF($A180="","",IF(VLOOKUP(csv!$AJ180,範囲CSV,32,FALSE)="","",VLOOKUP(csv!$AJ180,範囲CSV,32,FALSE)))</f>
        <v>#N/A</v>
      </c>
      <c r="AI180" s="96" t="e">
        <f>IF($A180="","",IF(VLOOKUP(csv!$AJ180,範囲CSV,33,FALSE)="","",VLOOKUP(csv!$AJ180,範囲CSV,33,FALSE)))</f>
        <v>#N/A</v>
      </c>
      <c r="AJ180" s="96" t="e">
        <f>IF($A180="","",IF(VLOOKUP(csv!$AJ180,範囲CSV,34,FALSE)="","",VLOOKUP(csv!$AJ180,範囲CSV,34,FALSE)))</f>
        <v>#N/A</v>
      </c>
      <c r="AK180" s="96"/>
    </row>
    <row r="181" spans="1:37">
      <c r="A181" s="96">
        <f>IF(csv!AJ181&lt;=csv!A$401,csv!AO181,"")</f>
        <v>0</v>
      </c>
      <c r="B181" s="96" t="e">
        <f>IF($A181="","",IF(VLOOKUP(csv!A181,範囲CSV,2,FALSE)="","",VLOOKUP(csv!A181,範囲CSV,2,FALSE)))</f>
        <v>#N/A</v>
      </c>
      <c r="C181" s="96" t="e">
        <f>IF($A181="","",IF(VLOOKUP(csv!$AJ181,範囲CSV,3,FALSE)="","",VLOOKUP(csv!$AJ181,範囲CSV,3,FALSE)))</f>
        <v>#N/A</v>
      </c>
      <c r="D181" s="96" t="e">
        <f>IF($A181="","",IF(VLOOKUP(csv!$AJ181,範囲CSV,4,FALSE)="","",VLOOKUP(csv!$AJ181,範囲CSV,4,FALSE)))</f>
        <v>#N/A</v>
      </c>
      <c r="E181" s="96" t="e">
        <f>IF($A181="","",IF(VLOOKUP(csv!$AJ181,範囲CSV,5,FALSE)="","",IF(VLOOKUP(csv!$AJ181,範囲CSV,5,FALSE)&gt;10000,"",VLOOKUP(csv!$AJ181,範囲CSV,5,FALSE))))</f>
        <v>#N/A</v>
      </c>
      <c r="F181" s="96" t="e">
        <f>IF($A181="","",IF(VLOOKUP(csv!$AJ181,範囲CSV,6,FALSE)="","",VLOOKUP(csv!$AJ181,範囲CSV,6,FALSE)))</f>
        <v>#N/A</v>
      </c>
      <c r="G181" s="96" t="e">
        <f>IF(A181="","",IF(VLOOKUP(csv!$AJ181,範囲CSV,7,FALSE)="","",VLOOKUP(csv!$AJ181,範囲CSV,7,FALSE)))</f>
        <v>#N/A</v>
      </c>
      <c r="H181" s="96" t="e">
        <f>IF($A181="","",IF(VLOOKUP(csv!$AJ181,範囲CSV,8,FALSE)="","",VLOOKUP(csv!$AJ181,範囲CSV,8,FALSE)))</f>
        <v>#N/A</v>
      </c>
      <c r="I181" s="96"/>
      <c r="J181" s="96"/>
      <c r="K181" s="96" t="e">
        <f>IF(A181="","",IF(VLOOKUP(csv!$AJ181,範囲CSV,9,FALSE)="","",VLOOKUP(csv!$AJ181,範囲CSV,9,FALSE)))</f>
        <v>#N/A</v>
      </c>
      <c r="L181" s="96" t="e">
        <f>IF($A181="","",IF(VLOOKUP(csv!$AJ181,範囲CSV,10,FALSE)="","",VLOOKUP(csv!$AJ181,範囲CSV,10,FALSE)))</f>
        <v>#N/A</v>
      </c>
      <c r="M181" s="96" t="e">
        <f t="shared" si="4"/>
        <v>#N/A</v>
      </c>
      <c r="N181" s="96" t="e">
        <f t="shared" si="5"/>
        <v>#N/A</v>
      </c>
      <c r="O181" s="96" t="e">
        <f>IF($A181="","",IF(VLOOKUP(csv!$AJ181,範囲CSV,13,FALSE)="","",VLOOKUP(csv!$AJ181,範囲CSV,13,FALSE)))</f>
        <v>#N/A</v>
      </c>
      <c r="P181" s="96" t="e">
        <f>IF($A181="","",IF(VLOOKUP(csv!$AJ181,範囲CSV,14,FALSE)="","",VLOOKUP(csv!$AJ181,範囲CSV,14,FALSE)))</f>
        <v>#N/A</v>
      </c>
      <c r="Q181" s="96" t="e">
        <f>IF($A181="","",IF(VLOOKUP(csv!$AJ181,範囲CSV,15,FALSE)="","",VLOOKUP(csv!$AJ181,範囲CSV,15,FALSE)))</f>
        <v>#N/A</v>
      </c>
      <c r="R181" s="96" t="e">
        <f>IF($A181="","",IF(VLOOKUP(csv!$AJ181,範囲CSV,16,FALSE)="","",VLOOKUP(csv!$AJ181,範囲CSV,16,FALSE)))</f>
        <v>#N/A</v>
      </c>
      <c r="S181" s="96" t="e">
        <f>IF($A181="","",IF(VLOOKUP(csv!$AJ181,範囲CSV,17,FALSE)="","",VLOOKUP(csv!$AJ181,範囲CSV,17,FALSE)))</f>
        <v>#N/A</v>
      </c>
      <c r="T181" s="96" t="e">
        <f>IF($A181="","",IF(VLOOKUP(csv!$AJ181,範囲CSV,18,FALSE)="","",VLOOKUP(csv!$AJ181,範囲CSV,18,FALSE)))</f>
        <v>#N/A</v>
      </c>
      <c r="U181" s="96" t="e">
        <f>IF($A181="","",IF(VLOOKUP(csv!$AJ181,範囲CSV,19,FALSE)="","",VLOOKUP(csv!$AJ181,範囲CSV,19,FALSE)))</f>
        <v>#N/A</v>
      </c>
      <c r="V181" s="96" t="e">
        <f>IF($A181="","",IF(VLOOKUP(csv!$AJ181,範囲CSV,20,FALSE)="","",VLOOKUP(csv!$AJ181,範囲CSV,20,FALSE)))</f>
        <v>#N/A</v>
      </c>
      <c r="W181" s="96" t="e">
        <f>IF($A181="","",IF(VLOOKUP(csv!$AJ181,範囲CSV,21,FALSE)="","",VLOOKUP(csv!$AJ181,範囲CSV,21,FALSE)))</f>
        <v>#N/A</v>
      </c>
      <c r="X181" s="96" t="e">
        <f>IF($A181="","",IF(VLOOKUP(csv!$AJ181,範囲CSV,22,FALSE)="","",VLOOKUP(csv!$AJ181,範囲CSV,22,FALSE)))</f>
        <v>#N/A</v>
      </c>
      <c r="Y181" s="96" t="e">
        <f>IF($A181="","",IF(VLOOKUP(csv!$AJ181,範囲CSV,23,FALSE)="","",VLOOKUP(csv!$AJ181,範囲CSV,23,FALSE)))</f>
        <v>#N/A</v>
      </c>
      <c r="Z181" s="96" t="e">
        <f>IF($A181="","",IF(VLOOKUP(csv!$AJ181,範囲CSV,24,FALSE)="","",VLOOKUP(csv!$AJ181,範囲CSV,24,FALSE)))</f>
        <v>#N/A</v>
      </c>
      <c r="AA181" s="96" t="e">
        <f>IF($A181="","",IF(VLOOKUP(csv!$AJ181,範囲CSV,25,FALSE)="","",VLOOKUP(csv!$AJ181,範囲CSV,25,FALSE)))</f>
        <v>#N/A</v>
      </c>
      <c r="AB181" s="96" t="e">
        <f>IF($A181="","",IF(VLOOKUP(csv!$AJ181,範囲CSV,26,FALSE)="","",VLOOKUP(csv!$AJ181,範囲CSV,26,FALSE)))</f>
        <v>#N/A</v>
      </c>
      <c r="AC181" s="96" t="e">
        <f>IF($A181="","",IF(VLOOKUP(csv!$AJ181,範囲CSV,27,FALSE)="","",VLOOKUP(csv!$AJ181,範囲CSV,27,FALSE)))</f>
        <v>#N/A</v>
      </c>
      <c r="AD181" s="96" t="e">
        <f>IF($A181="","",IF(VLOOKUP(csv!$AJ181,範囲CSV,28,FALSE)="","",VLOOKUP(csv!$AJ181,範囲CSV,28,FALSE)))</f>
        <v>#N/A</v>
      </c>
      <c r="AE181" s="96" t="e">
        <f>IF($A181="","",IF(VLOOKUP(csv!$AJ181,範囲CSV,29,FALSE)="","",VLOOKUP(csv!$AJ181,範囲CSV,29,FALSE)))</f>
        <v>#N/A</v>
      </c>
      <c r="AF181" s="96" t="e">
        <f>IF($A181="","",IF(VLOOKUP(csv!$AJ181,範囲CSV,30,FALSE)="","",VLOOKUP(csv!$AJ181,範囲CSV,30,FALSE)))</f>
        <v>#N/A</v>
      </c>
      <c r="AG181" s="96" t="e">
        <f>IF($A181="","",IF(VLOOKUP(csv!$AJ181,範囲CSV,31,FALSE)="","",VLOOKUP(csv!$AJ181,範囲CSV,31,FALSE)))</f>
        <v>#N/A</v>
      </c>
      <c r="AH181" s="96" t="e">
        <f>IF($A181="","",IF(VLOOKUP(csv!$AJ181,範囲CSV,32,FALSE)="","",VLOOKUP(csv!$AJ181,範囲CSV,32,FALSE)))</f>
        <v>#N/A</v>
      </c>
      <c r="AI181" s="96" t="e">
        <f>IF($A181="","",IF(VLOOKUP(csv!$AJ181,範囲CSV,33,FALSE)="","",VLOOKUP(csv!$AJ181,範囲CSV,33,FALSE)))</f>
        <v>#N/A</v>
      </c>
      <c r="AJ181" s="96" t="e">
        <f>IF($A181="","",IF(VLOOKUP(csv!$AJ181,範囲CSV,34,FALSE)="","",VLOOKUP(csv!$AJ181,範囲CSV,34,FALSE)))</f>
        <v>#N/A</v>
      </c>
      <c r="AK181" s="96"/>
    </row>
    <row r="182" spans="1:37">
      <c r="A182" s="96">
        <f>IF(csv!AJ182&lt;=csv!A$401,csv!AO182,"")</f>
        <v>0</v>
      </c>
      <c r="B182" s="96" t="e">
        <f>IF($A182="","",IF(VLOOKUP(csv!A182,範囲CSV,2,FALSE)="","",VLOOKUP(csv!A182,範囲CSV,2,FALSE)))</f>
        <v>#N/A</v>
      </c>
      <c r="C182" s="96" t="e">
        <f>IF($A182="","",IF(VLOOKUP(csv!$AJ182,範囲CSV,3,FALSE)="","",VLOOKUP(csv!$AJ182,範囲CSV,3,FALSE)))</f>
        <v>#N/A</v>
      </c>
      <c r="D182" s="96" t="e">
        <f>IF($A182="","",IF(VLOOKUP(csv!$AJ182,範囲CSV,4,FALSE)="","",VLOOKUP(csv!$AJ182,範囲CSV,4,FALSE)))</f>
        <v>#N/A</v>
      </c>
      <c r="E182" s="96" t="e">
        <f>IF($A182="","",IF(VLOOKUP(csv!$AJ182,範囲CSV,5,FALSE)="","",IF(VLOOKUP(csv!$AJ182,範囲CSV,5,FALSE)&gt;10000,"",VLOOKUP(csv!$AJ182,範囲CSV,5,FALSE))))</f>
        <v>#N/A</v>
      </c>
      <c r="F182" s="96" t="e">
        <f>IF($A182="","",IF(VLOOKUP(csv!$AJ182,範囲CSV,6,FALSE)="","",VLOOKUP(csv!$AJ182,範囲CSV,6,FALSE)))</f>
        <v>#N/A</v>
      </c>
      <c r="G182" s="96" t="e">
        <f>IF(A182="","",IF(VLOOKUP(csv!$AJ182,範囲CSV,7,FALSE)="","",VLOOKUP(csv!$AJ182,範囲CSV,7,FALSE)))</f>
        <v>#N/A</v>
      </c>
      <c r="H182" s="96" t="e">
        <f>IF($A182="","",IF(VLOOKUP(csv!$AJ182,範囲CSV,8,FALSE)="","",VLOOKUP(csv!$AJ182,範囲CSV,8,FALSE)))</f>
        <v>#N/A</v>
      </c>
      <c r="I182" s="96"/>
      <c r="J182" s="96"/>
      <c r="K182" s="96" t="e">
        <f>IF(A182="","",IF(VLOOKUP(csv!$AJ182,範囲CSV,9,FALSE)="","",VLOOKUP(csv!$AJ182,範囲CSV,9,FALSE)))</f>
        <v>#N/A</v>
      </c>
      <c r="L182" s="96" t="e">
        <f>IF($A182="","",IF(VLOOKUP(csv!$AJ182,範囲CSV,10,FALSE)="","",VLOOKUP(csv!$AJ182,範囲CSV,10,FALSE)))</f>
        <v>#N/A</v>
      </c>
      <c r="M182" s="96" t="e">
        <f t="shared" si="4"/>
        <v>#N/A</v>
      </c>
      <c r="N182" s="96" t="e">
        <f t="shared" si="5"/>
        <v>#N/A</v>
      </c>
      <c r="O182" s="96" t="e">
        <f>IF($A182="","",IF(VLOOKUP(csv!$AJ182,範囲CSV,13,FALSE)="","",VLOOKUP(csv!$AJ182,範囲CSV,13,FALSE)))</f>
        <v>#N/A</v>
      </c>
      <c r="P182" s="96" t="e">
        <f>IF($A182="","",IF(VLOOKUP(csv!$AJ182,範囲CSV,14,FALSE)="","",VLOOKUP(csv!$AJ182,範囲CSV,14,FALSE)))</f>
        <v>#N/A</v>
      </c>
      <c r="Q182" s="96" t="e">
        <f>IF($A182="","",IF(VLOOKUP(csv!$AJ182,範囲CSV,15,FALSE)="","",VLOOKUP(csv!$AJ182,範囲CSV,15,FALSE)))</f>
        <v>#N/A</v>
      </c>
      <c r="R182" s="96" t="e">
        <f>IF($A182="","",IF(VLOOKUP(csv!$AJ182,範囲CSV,16,FALSE)="","",VLOOKUP(csv!$AJ182,範囲CSV,16,FALSE)))</f>
        <v>#N/A</v>
      </c>
      <c r="S182" s="96" t="e">
        <f>IF($A182="","",IF(VLOOKUP(csv!$AJ182,範囲CSV,17,FALSE)="","",VLOOKUP(csv!$AJ182,範囲CSV,17,FALSE)))</f>
        <v>#N/A</v>
      </c>
      <c r="T182" s="96" t="e">
        <f>IF($A182="","",IF(VLOOKUP(csv!$AJ182,範囲CSV,18,FALSE)="","",VLOOKUP(csv!$AJ182,範囲CSV,18,FALSE)))</f>
        <v>#N/A</v>
      </c>
      <c r="U182" s="96" t="e">
        <f>IF($A182="","",IF(VLOOKUP(csv!$AJ182,範囲CSV,19,FALSE)="","",VLOOKUP(csv!$AJ182,範囲CSV,19,FALSE)))</f>
        <v>#N/A</v>
      </c>
      <c r="V182" s="96" t="e">
        <f>IF($A182="","",IF(VLOOKUP(csv!$AJ182,範囲CSV,20,FALSE)="","",VLOOKUP(csv!$AJ182,範囲CSV,20,FALSE)))</f>
        <v>#N/A</v>
      </c>
      <c r="W182" s="96" t="e">
        <f>IF($A182="","",IF(VLOOKUP(csv!$AJ182,範囲CSV,21,FALSE)="","",VLOOKUP(csv!$AJ182,範囲CSV,21,FALSE)))</f>
        <v>#N/A</v>
      </c>
      <c r="X182" s="96" t="e">
        <f>IF($A182="","",IF(VLOOKUP(csv!$AJ182,範囲CSV,22,FALSE)="","",VLOOKUP(csv!$AJ182,範囲CSV,22,FALSE)))</f>
        <v>#N/A</v>
      </c>
      <c r="Y182" s="96" t="e">
        <f>IF($A182="","",IF(VLOOKUP(csv!$AJ182,範囲CSV,23,FALSE)="","",VLOOKUP(csv!$AJ182,範囲CSV,23,FALSE)))</f>
        <v>#N/A</v>
      </c>
      <c r="Z182" s="96" t="e">
        <f>IF($A182="","",IF(VLOOKUP(csv!$AJ182,範囲CSV,24,FALSE)="","",VLOOKUP(csv!$AJ182,範囲CSV,24,FALSE)))</f>
        <v>#N/A</v>
      </c>
      <c r="AA182" s="96" t="e">
        <f>IF($A182="","",IF(VLOOKUP(csv!$AJ182,範囲CSV,25,FALSE)="","",VLOOKUP(csv!$AJ182,範囲CSV,25,FALSE)))</f>
        <v>#N/A</v>
      </c>
      <c r="AB182" s="96" t="e">
        <f>IF($A182="","",IF(VLOOKUP(csv!$AJ182,範囲CSV,26,FALSE)="","",VLOOKUP(csv!$AJ182,範囲CSV,26,FALSE)))</f>
        <v>#N/A</v>
      </c>
      <c r="AC182" s="96" t="e">
        <f>IF($A182="","",IF(VLOOKUP(csv!$AJ182,範囲CSV,27,FALSE)="","",VLOOKUP(csv!$AJ182,範囲CSV,27,FALSE)))</f>
        <v>#N/A</v>
      </c>
      <c r="AD182" s="96" t="e">
        <f>IF($A182="","",IF(VLOOKUP(csv!$AJ182,範囲CSV,28,FALSE)="","",VLOOKUP(csv!$AJ182,範囲CSV,28,FALSE)))</f>
        <v>#N/A</v>
      </c>
      <c r="AE182" s="96" t="e">
        <f>IF($A182="","",IF(VLOOKUP(csv!$AJ182,範囲CSV,29,FALSE)="","",VLOOKUP(csv!$AJ182,範囲CSV,29,FALSE)))</f>
        <v>#N/A</v>
      </c>
      <c r="AF182" s="96" t="e">
        <f>IF($A182="","",IF(VLOOKUP(csv!$AJ182,範囲CSV,30,FALSE)="","",VLOOKUP(csv!$AJ182,範囲CSV,30,FALSE)))</f>
        <v>#N/A</v>
      </c>
      <c r="AG182" s="96" t="e">
        <f>IF($A182="","",IF(VLOOKUP(csv!$AJ182,範囲CSV,31,FALSE)="","",VLOOKUP(csv!$AJ182,範囲CSV,31,FALSE)))</f>
        <v>#N/A</v>
      </c>
      <c r="AH182" s="96" t="e">
        <f>IF($A182="","",IF(VLOOKUP(csv!$AJ182,範囲CSV,32,FALSE)="","",VLOOKUP(csv!$AJ182,範囲CSV,32,FALSE)))</f>
        <v>#N/A</v>
      </c>
      <c r="AI182" s="96" t="e">
        <f>IF($A182="","",IF(VLOOKUP(csv!$AJ182,範囲CSV,33,FALSE)="","",VLOOKUP(csv!$AJ182,範囲CSV,33,FALSE)))</f>
        <v>#N/A</v>
      </c>
      <c r="AJ182" s="96" t="e">
        <f>IF($A182="","",IF(VLOOKUP(csv!$AJ182,範囲CSV,34,FALSE)="","",VLOOKUP(csv!$AJ182,範囲CSV,34,FALSE)))</f>
        <v>#N/A</v>
      </c>
      <c r="AK182" s="96"/>
    </row>
    <row r="183" spans="1:37">
      <c r="A183" s="96">
        <f>IF(csv!AJ183&lt;=csv!A$401,csv!AO183,"")</f>
        <v>0</v>
      </c>
      <c r="B183" s="96" t="e">
        <f>IF($A183="","",IF(VLOOKUP(csv!A183,範囲CSV,2,FALSE)="","",VLOOKUP(csv!A183,範囲CSV,2,FALSE)))</f>
        <v>#N/A</v>
      </c>
      <c r="C183" s="96" t="e">
        <f>IF($A183="","",IF(VLOOKUP(csv!$AJ183,範囲CSV,3,FALSE)="","",VLOOKUP(csv!$AJ183,範囲CSV,3,FALSE)))</f>
        <v>#N/A</v>
      </c>
      <c r="D183" s="96" t="e">
        <f>IF($A183="","",IF(VLOOKUP(csv!$AJ183,範囲CSV,4,FALSE)="","",VLOOKUP(csv!$AJ183,範囲CSV,4,FALSE)))</f>
        <v>#N/A</v>
      </c>
      <c r="E183" s="96" t="e">
        <f>IF($A183="","",IF(VLOOKUP(csv!$AJ183,範囲CSV,5,FALSE)="","",IF(VLOOKUP(csv!$AJ183,範囲CSV,5,FALSE)&gt;10000,"",VLOOKUP(csv!$AJ183,範囲CSV,5,FALSE))))</f>
        <v>#N/A</v>
      </c>
      <c r="F183" s="96" t="e">
        <f>IF($A183="","",IF(VLOOKUP(csv!$AJ183,範囲CSV,6,FALSE)="","",VLOOKUP(csv!$AJ183,範囲CSV,6,FALSE)))</f>
        <v>#N/A</v>
      </c>
      <c r="G183" s="96" t="e">
        <f>IF(A183="","",IF(VLOOKUP(csv!$AJ183,範囲CSV,7,FALSE)="","",VLOOKUP(csv!$AJ183,範囲CSV,7,FALSE)))</f>
        <v>#N/A</v>
      </c>
      <c r="H183" s="96" t="e">
        <f>IF($A183="","",IF(VLOOKUP(csv!$AJ183,範囲CSV,8,FALSE)="","",VLOOKUP(csv!$AJ183,範囲CSV,8,FALSE)))</f>
        <v>#N/A</v>
      </c>
      <c r="I183" s="96"/>
      <c r="J183" s="96"/>
      <c r="K183" s="96" t="e">
        <f>IF(A183="","",IF(VLOOKUP(csv!$AJ183,範囲CSV,9,FALSE)="","",VLOOKUP(csv!$AJ183,範囲CSV,9,FALSE)))</f>
        <v>#N/A</v>
      </c>
      <c r="L183" s="96" t="e">
        <f>IF($A183="","",IF(VLOOKUP(csv!$AJ183,範囲CSV,10,FALSE)="","",VLOOKUP(csv!$AJ183,範囲CSV,10,FALSE)))</f>
        <v>#N/A</v>
      </c>
      <c r="M183" s="96" t="e">
        <f t="shared" si="4"/>
        <v>#N/A</v>
      </c>
      <c r="N183" s="96" t="e">
        <f t="shared" si="5"/>
        <v>#N/A</v>
      </c>
      <c r="O183" s="96" t="e">
        <f>IF($A183="","",IF(VLOOKUP(csv!$AJ183,範囲CSV,13,FALSE)="","",VLOOKUP(csv!$AJ183,範囲CSV,13,FALSE)))</f>
        <v>#N/A</v>
      </c>
      <c r="P183" s="96" t="e">
        <f>IF($A183="","",IF(VLOOKUP(csv!$AJ183,範囲CSV,14,FALSE)="","",VLOOKUP(csv!$AJ183,範囲CSV,14,FALSE)))</f>
        <v>#N/A</v>
      </c>
      <c r="Q183" s="96" t="e">
        <f>IF($A183="","",IF(VLOOKUP(csv!$AJ183,範囲CSV,15,FALSE)="","",VLOOKUP(csv!$AJ183,範囲CSV,15,FALSE)))</f>
        <v>#N/A</v>
      </c>
      <c r="R183" s="96" t="e">
        <f>IF($A183="","",IF(VLOOKUP(csv!$AJ183,範囲CSV,16,FALSE)="","",VLOOKUP(csv!$AJ183,範囲CSV,16,FALSE)))</f>
        <v>#N/A</v>
      </c>
      <c r="S183" s="96" t="e">
        <f>IF($A183="","",IF(VLOOKUP(csv!$AJ183,範囲CSV,17,FALSE)="","",VLOOKUP(csv!$AJ183,範囲CSV,17,FALSE)))</f>
        <v>#N/A</v>
      </c>
      <c r="T183" s="96" t="e">
        <f>IF($A183="","",IF(VLOOKUP(csv!$AJ183,範囲CSV,18,FALSE)="","",VLOOKUP(csv!$AJ183,範囲CSV,18,FALSE)))</f>
        <v>#N/A</v>
      </c>
      <c r="U183" s="96" t="e">
        <f>IF($A183="","",IF(VLOOKUP(csv!$AJ183,範囲CSV,19,FALSE)="","",VLOOKUP(csv!$AJ183,範囲CSV,19,FALSE)))</f>
        <v>#N/A</v>
      </c>
      <c r="V183" s="96" t="e">
        <f>IF($A183="","",IF(VLOOKUP(csv!$AJ183,範囲CSV,20,FALSE)="","",VLOOKUP(csv!$AJ183,範囲CSV,20,FALSE)))</f>
        <v>#N/A</v>
      </c>
      <c r="W183" s="96" t="e">
        <f>IF($A183="","",IF(VLOOKUP(csv!$AJ183,範囲CSV,21,FALSE)="","",VLOOKUP(csv!$AJ183,範囲CSV,21,FALSE)))</f>
        <v>#N/A</v>
      </c>
      <c r="X183" s="96" t="e">
        <f>IF($A183="","",IF(VLOOKUP(csv!$AJ183,範囲CSV,22,FALSE)="","",VLOOKUP(csv!$AJ183,範囲CSV,22,FALSE)))</f>
        <v>#N/A</v>
      </c>
      <c r="Y183" s="96" t="e">
        <f>IF($A183="","",IF(VLOOKUP(csv!$AJ183,範囲CSV,23,FALSE)="","",VLOOKUP(csv!$AJ183,範囲CSV,23,FALSE)))</f>
        <v>#N/A</v>
      </c>
      <c r="Z183" s="96" t="e">
        <f>IF($A183="","",IF(VLOOKUP(csv!$AJ183,範囲CSV,24,FALSE)="","",VLOOKUP(csv!$AJ183,範囲CSV,24,FALSE)))</f>
        <v>#N/A</v>
      </c>
      <c r="AA183" s="96" t="e">
        <f>IF($A183="","",IF(VLOOKUP(csv!$AJ183,範囲CSV,25,FALSE)="","",VLOOKUP(csv!$AJ183,範囲CSV,25,FALSE)))</f>
        <v>#N/A</v>
      </c>
      <c r="AB183" s="96" t="e">
        <f>IF($A183="","",IF(VLOOKUP(csv!$AJ183,範囲CSV,26,FALSE)="","",VLOOKUP(csv!$AJ183,範囲CSV,26,FALSE)))</f>
        <v>#N/A</v>
      </c>
      <c r="AC183" s="96" t="e">
        <f>IF($A183="","",IF(VLOOKUP(csv!$AJ183,範囲CSV,27,FALSE)="","",VLOOKUP(csv!$AJ183,範囲CSV,27,FALSE)))</f>
        <v>#N/A</v>
      </c>
      <c r="AD183" s="96" t="e">
        <f>IF($A183="","",IF(VLOOKUP(csv!$AJ183,範囲CSV,28,FALSE)="","",VLOOKUP(csv!$AJ183,範囲CSV,28,FALSE)))</f>
        <v>#N/A</v>
      </c>
      <c r="AE183" s="96" t="e">
        <f>IF($A183="","",IF(VLOOKUP(csv!$AJ183,範囲CSV,29,FALSE)="","",VLOOKUP(csv!$AJ183,範囲CSV,29,FALSE)))</f>
        <v>#N/A</v>
      </c>
      <c r="AF183" s="96" t="e">
        <f>IF($A183="","",IF(VLOOKUP(csv!$AJ183,範囲CSV,30,FALSE)="","",VLOOKUP(csv!$AJ183,範囲CSV,30,FALSE)))</f>
        <v>#N/A</v>
      </c>
      <c r="AG183" s="96" t="e">
        <f>IF($A183="","",IF(VLOOKUP(csv!$AJ183,範囲CSV,31,FALSE)="","",VLOOKUP(csv!$AJ183,範囲CSV,31,FALSE)))</f>
        <v>#N/A</v>
      </c>
      <c r="AH183" s="96" t="e">
        <f>IF($A183="","",IF(VLOOKUP(csv!$AJ183,範囲CSV,32,FALSE)="","",VLOOKUP(csv!$AJ183,範囲CSV,32,FALSE)))</f>
        <v>#N/A</v>
      </c>
      <c r="AI183" s="96" t="e">
        <f>IF($A183="","",IF(VLOOKUP(csv!$AJ183,範囲CSV,33,FALSE)="","",VLOOKUP(csv!$AJ183,範囲CSV,33,FALSE)))</f>
        <v>#N/A</v>
      </c>
      <c r="AJ183" s="96" t="e">
        <f>IF($A183="","",IF(VLOOKUP(csv!$AJ183,範囲CSV,34,FALSE)="","",VLOOKUP(csv!$AJ183,範囲CSV,34,FALSE)))</f>
        <v>#N/A</v>
      </c>
      <c r="AK183" s="96"/>
    </row>
    <row r="184" spans="1:37">
      <c r="A184" s="96">
        <f>IF(csv!AJ184&lt;=csv!A$401,csv!AO184,"")</f>
        <v>0</v>
      </c>
      <c r="B184" s="96" t="e">
        <f>IF($A184="","",IF(VLOOKUP(csv!A184,範囲CSV,2,FALSE)="","",VLOOKUP(csv!A184,範囲CSV,2,FALSE)))</f>
        <v>#N/A</v>
      </c>
      <c r="C184" s="96" t="e">
        <f>IF($A184="","",IF(VLOOKUP(csv!$AJ184,範囲CSV,3,FALSE)="","",VLOOKUP(csv!$AJ184,範囲CSV,3,FALSE)))</f>
        <v>#N/A</v>
      </c>
      <c r="D184" s="96" t="e">
        <f>IF($A184="","",IF(VLOOKUP(csv!$AJ184,範囲CSV,4,FALSE)="","",VLOOKUP(csv!$AJ184,範囲CSV,4,FALSE)))</f>
        <v>#N/A</v>
      </c>
      <c r="E184" s="96" t="e">
        <f>IF($A184="","",IF(VLOOKUP(csv!$AJ184,範囲CSV,5,FALSE)="","",IF(VLOOKUP(csv!$AJ184,範囲CSV,5,FALSE)&gt;10000,"",VLOOKUP(csv!$AJ184,範囲CSV,5,FALSE))))</f>
        <v>#N/A</v>
      </c>
      <c r="F184" s="96" t="e">
        <f>IF($A184="","",IF(VLOOKUP(csv!$AJ184,範囲CSV,6,FALSE)="","",VLOOKUP(csv!$AJ184,範囲CSV,6,FALSE)))</f>
        <v>#N/A</v>
      </c>
      <c r="G184" s="96" t="e">
        <f>IF(A184="","",IF(VLOOKUP(csv!$AJ184,範囲CSV,7,FALSE)="","",VLOOKUP(csv!$AJ184,範囲CSV,7,FALSE)))</f>
        <v>#N/A</v>
      </c>
      <c r="H184" s="96" t="e">
        <f>IF($A184="","",IF(VLOOKUP(csv!$AJ184,範囲CSV,8,FALSE)="","",VLOOKUP(csv!$AJ184,範囲CSV,8,FALSE)))</f>
        <v>#N/A</v>
      </c>
      <c r="I184" s="96"/>
      <c r="J184" s="96"/>
      <c r="K184" s="96" t="e">
        <f>IF(A184="","",IF(VLOOKUP(csv!$AJ184,範囲CSV,9,FALSE)="","",VLOOKUP(csv!$AJ184,範囲CSV,9,FALSE)))</f>
        <v>#N/A</v>
      </c>
      <c r="L184" s="96" t="e">
        <f>IF($A184="","",IF(VLOOKUP(csv!$AJ184,範囲CSV,10,FALSE)="","",VLOOKUP(csv!$AJ184,範囲CSV,10,FALSE)))</f>
        <v>#N/A</v>
      </c>
      <c r="M184" s="96" t="e">
        <f t="shared" si="4"/>
        <v>#N/A</v>
      </c>
      <c r="N184" s="96" t="e">
        <f t="shared" si="5"/>
        <v>#N/A</v>
      </c>
      <c r="O184" s="96" t="e">
        <f>IF($A184="","",IF(VLOOKUP(csv!$AJ184,範囲CSV,13,FALSE)="","",VLOOKUP(csv!$AJ184,範囲CSV,13,FALSE)))</f>
        <v>#N/A</v>
      </c>
      <c r="P184" s="96" t="e">
        <f>IF($A184="","",IF(VLOOKUP(csv!$AJ184,範囲CSV,14,FALSE)="","",VLOOKUP(csv!$AJ184,範囲CSV,14,FALSE)))</f>
        <v>#N/A</v>
      </c>
      <c r="Q184" s="96" t="e">
        <f>IF($A184="","",IF(VLOOKUP(csv!$AJ184,範囲CSV,15,FALSE)="","",VLOOKUP(csv!$AJ184,範囲CSV,15,FALSE)))</f>
        <v>#N/A</v>
      </c>
      <c r="R184" s="96" t="e">
        <f>IF($A184="","",IF(VLOOKUP(csv!$AJ184,範囲CSV,16,FALSE)="","",VLOOKUP(csv!$AJ184,範囲CSV,16,FALSE)))</f>
        <v>#N/A</v>
      </c>
      <c r="S184" s="96" t="e">
        <f>IF($A184="","",IF(VLOOKUP(csv!$AJ184,範囲CSV,17,FALSE)="","",VLOOKUP(csv!$AJ184,範囲CSV,17,FALSE)))</f>
        <v>#N/A</v>
      </c>
      <c r="T184" s="96" t="e">
        <f>IF($A184="","",IF(VLOOKUP(csv!$AJ184,範囲CSV,18,FALSE)="","",VLOOKUP(csv!$AJ184,範囲CSV,18,FALSE)))</f>
        <v>#N/A</v>
      </c>
      <c r="U184" s="96" t="e">
        <f>IF($A184="","",IF(VLOOKUP(csv!$AJ184,範囲CSV,19,FALSE)="","",VLOOKUP(csv!$AJ184,範囲CSV,19,FALSE)))</f>
        <v>#N/A</v>
      </c>
      <c r="V184" s="96" t="e">
        <f>IF($A184="","",IF(VLOOKUP(csv!$AJ184,範囲CSV,20,FALSE)="","",VLOOKUP(csv!$AJ184,範囲CSV,20,FALSE)))</f>
        <v>#N/A</v>
      </c>
      <c r="W184" s="96" t="e">
        <f>IF($A184="","",IF(VLOOKUP(csv!$AJ184,範囲CSV,21,FALSE)="","",VLOOKUP(csv!$AJ184,範囲CSV,21,FALSE)))</f>
        <v>#N/A</v>
      </c>
      <c r="X184" s="96" t="e">
        <f>IF($A184="","",IF(VLOOKUP(csv!$AJ184,範囲CSV,22,FALSE)="","",VLOOKUP(csv!$AJ184,範囲CSV,22,FALSE)))</f>
        <v>#N/A</v>
      </c>
      <c r="Y184" s="96" t="e">
        <f>IF($A184="","",IF(VLOOKUP(csv!$AJ184,範囲CSV,23,FALSE)="","",VLOOKUP(csv!$AJ184,範囲CSV,23,FALSE)))</f>
        <v>#N/A</v>
      </c>
      <c r="Z184" s="96" t="e">
        <f>IF($A184="","",IF(VLOOKUP(csv!$AJ184,範囲CSV,24,FALSE)="","",VLOOKUP(csv!$AJ184,範囲CSV,24,FALSE)))</f>
        <v>#N/A</v>
      </c>
      <c r="AA184" s="96" t="e">
        <f>IF($A184="","",IF(VLOOKUP(csv!$AJ184,範囲CSV,25,FALSE)="","",VLOOKUP(csv!$AJ184,範囲CSV,25,FALSE)))</f>
        <v>#N/A</v>
      </c>
      <c r="AB184" s="96" t="e">
        <f>IF($A184="","",IF(VLOOKUP(csv!$AJ184,範囲CSV,26,FALSE)="","",VLOOKUP(csv!$AJ184,範囲CSV,26,FALSE)))</f>
        <v>#N/A</v>
      </c>
      <c r="AC184" s="96" t="e">
        <f>IF($A184="","",IF(VLOOKUP(csv!$AJ184,範囲CSV,27,FALSE)="","",VLOOKUP(csv!$AJ184,範囲CSV,27,FALSE)))</f>
        <v>#N/A</v>
      </c>
      <c r="AD184" s="96" t="e">
        <f>IF($A184="","",IF(VLOOKUP(csv!$AJ184,範囲CSV,28,FALSE)="","",VLOOKUP(csv!$AJ184,範囲CSV,28,FALSE)))</f>
        <v>#N/A</v>
      </c>
      <c r="AE184" s="96" t="e">
        <f>IF($A184="","",IF(VLOOKUP(csv!$AJ184,範囲CSV,29,FALSE)="","",VLOOKUP(csv!$AJ184,範囲CSV,29,FALSE)))</f>
        <v>#N/A</v>
      </c>
      <c r="AF184" s="96" t="e">
        <f>IF($A184="","",IF(VLOOKUP(csv!$AJ184,範囲CSV,30,FALSE)="","",VLOOKUP(csv!$AJ184,範囲CSV,30,FALSE)))</f>
        <v>#N/A</v>
      </c>
      <c r="AG184" s="96" t="e">
        <f>IF($A184="","",IF(VLOOKUP(csv!$AJ184,範囲CSV,31,FALSE)="","",VLOOKUP(csv!$AJ184,範囲CSV,31,FALSE)))</f>
        <v>#N/A</v>
      </c>
      <c r="AH184" s="96" t="e">
        <f>IF($A184="","",IF(VLOOKUP(csv!$AJ184,範囲CSV,32,FALSE)="","",VLOOKUP(csv!$AJ184,範囲CSV,32,FALSE)))</f>
        <v>#N/A</v>
      </c>
      <c r="AI184" s="96" t="e">
        <f>IF($A184="","",IF(VLOOKUP(csv!$AJ184,範囲CSV,33,FALSE)="","",VLOOKUP(csv!$AJ184,範囲CSV,33,FALSE)))</f>
        <v>#N/A</v>
      </c>
      <c r="AJ184" s="96" t="e">
        <f>IF($A184="","",IF(VLOOKUP(csv!$AJ184,範囲CSV,34,FALSE)="","",VLOOKUP(csv!$AJ184,範囲CSV,34,FALSE)))</f>
        <v>#N/A</v>
      </c>
      <c r="AK184" s="96"/>
    </row>
    <row r="185" spans="1:37">
      <c r="A185" s="96">
        <f>IF(csv!AJ185&lt;=csv!A$401,csv!AO185,"")</f>
        <v>0</v>
      </c>
      <c r="B185" s="96" t="e">
        <f>IF($A185="","",IF(VLOOKUP(csv!A185,範囲CSV,2,FALSE)="","",VLOOKUP(csv!A185,範囲CSV,2,FALSE)))</f>
        <v>#N/A</v>
      </c>
      <c r="C185" s="96" t="e">
        <f>IF($A185="","",IF(VLOOKUP(csv!$AJ185,範囲CSV,3,FALSE)="","",VLOOKUP(csv!$AJ185,範囲CSV,3,FALSE)))</f>
        <v>#N/A</v>
      </c>
      <c r="D185" s="96" t="e">
        <f>IF($A185="","",IF(VLOOKUP(csv!$AJ185,範囲CSV,4,FALSE)="","",VLOOKUP(csv!$AJ185,範囲CSV,4,FALSE)))</f>
        <v>#N/A</v>
      </c>
      <c r="E185" s="96" t="e">
        <f>IF($A185="","",IF(VLOOKUP(csv!$AJ185,範囲CSV,5,FALSE)="","",IF(VLOOKUP(csv!$AJ185,範囲CSV,5,FALSE)&gt;10000,"",VLOOKUP(csv!$AJ185,範囲CSV,5,FALSE))))</f>
        <v>#N/A</v>
      </c>
      <c r="F185" s="96" t="e">
        <f>IF($A185="","",IF(VLOOKUP(csv!$AJ185,範囲CSV,6,FALSE)="","",VLOOKUP(csv!$AJ185,範囲CSV,6,FALSE)))</f>
        <v>#N/A</v>
      </c>
      <c r="G185" s="96" t="e">
        <f>IF(A185="","",IF(VLOOKUP(csv!$AJ185,範囲CSV,7,FALSE)="","",VLOOKUP(csv!$AJ185,範囲CSV,7,FALSE)))</f>
        <v>#N/A</v>
      </c>
      <c r="H185" s="96" t="e">
        <f>IF($A185="","",IF(VLOOKUP(csv!$AJ185,範囲CSV,8,FALSE)="","",VLOOKUP(csv!$AJ185,範囲CSV,8,FALSE)))</f>
        <v>#N/A</v>
      </c>
      <c r="I185" s="96"/>
      <c r="J185" s="96"/>
      <c r="K185" s="96" t="e">
        <f>IF(A185="","",IF(VLOOKUP(csv!$AJ185,範囲CSV,9,FALSE)="","",VLOOKUP(csv!$AJ185,範囲CSV,9,FALSE)))</f>
        <v>#N/A</v>
      </c>
      <c r="L185" s="96" t="e">
        <f>IF($A185="","",IF(VLOOKUP(csv!$AJ185,範囲CSV,10,FALSE)="","",VLOOKUP(csv!$AJ185,範囲CSV,10,FALSE)))</f>
        <v>#N/A</v>
      </c>
      <c r="M185" s="96" t="e">
        <f t="shared" si="4"/>
        <v>#N/A</v>
      </c>
      <c r="N185" s="96" t="e">
        <f t="shared" si="5"/>
        <v>#N/A</v>
      </c>
      <c r="O185" s="96" t="e">
        <f>IF($A185="","",IF(VLOOKUP(csv!$AJ185,範囲CSV,13,FALSE)="","",VLOOKUP(csv!$AJ185,範囲CSV,13,FALSE)))</f>
        <v>#N/A</v>
      </c>
      <c r="P185" s="96" t="e">
        <f>IF($A185="","",IF(VLOOKUP(csv!$AJ185,範囲CSV,14,FALSE)="","",VLOOKUP(csv!$AJ185,範囲CSV,14,FALSE)))</f>
        <v>#N/A</v>
      </c>
      <c r="Q185" s="96" t="e">
        <f>IF($A185="","",IF(VLOOKUP(csv!$AJ185,範囲CSV,15,FALSE)="","",VLOOKUP(csv!$AJ185,範囲CSV,15,FALSE)))</f>
        <v>#N/A</v>
      </c>
      <c r="R185" s="96" t="e">
        <f>IF($A185="","",IF(VLOOKUP(csv!$AJ185,範囲CSV,16,FALSE)="","",VLOOKUP(csv!$AJ185,範囲CSV,16,FALSE)))</f>
        <v>#N/A</v>
      </c>
      <c r="S185" s="96" t="e">
        <f>IF($A185="","",IF(VLOOKUP(csv!$AJ185,範囲CSV,17,FALSE)="","",VLOOKUP(csv!$AJ185,範囲CSV,17,FALSE)))</f>
        <v>#N/A</v>
      </c>
      <c r="T185" s="96" t="e">
        <f>IF($A185="","",IF(VLOOKUP(csv!$AJ185,範囲CSV,18,FALSE)="","",VLOOKUP(csv!$AJ185,範囲CSV,18,FALSE)))</f>
        <v>#N/A</v>
      </c>
      <c r="U185" s="96" t="e">
        <f>IF($A185="","",IF(VLOOKUP(csv!$AJ185,範囲CSV,19,FALSE)="","",VLOOKUP(csv!$AJ185,範囲CSV,19,FALSE)))</f>
        <v>#N/A</v>
      </c>
      <c r="V185" s="96" t="e">
        <f>IF($A185="","",IF(VLOOKUP(csv!$AJ185,範囲CSV,20,FALSE)="","",VLOOKUP(csv!$AJ185,範囲CSV,20,FALSE)))</f>
        <v>#N/A</v>
      </c>
      <c r="W185" s="96" t="e">
        <f>IF($A185="","",IF(VLOOKUP(csv!$AJ185,範囲CSV,21,FALSE)="","",VLOOKUP(csv!$AJ185,範囲CSV,21,FALSE)))</f>
        <v>#N/A</v>
      </c>
      <c r="X185" s="96" t="e">
        <f>IF($A185="","",IF(VLOOKUP(csv!$AJ185,範囲CSV,22,FALSE)="","",VLOOKUP(csv!$AJ185,範囲CSV,22,FALSE)))</f>
        <v>#N/A</v>
      </c>
      <c r="Y185" s="96" t="e">
        <f>IF($A185="","",IF(VLOOKUP(csv!$AJ185,範囲CSV,23,FALSE)="","",VLOOKUP(csv!$AJ185,範囲CSV,23,FALSE)))</f>
        <v>#N/A</v>
      </c>
      <c r="Z185" s="96" t="e">
        <f>IF($A185="","",IF(VLOOKUP(csv!$AJ185,範囲CSV,24,FALSE)="","",VLOOKUP(csv!$AJ185,範囲CSV,24,FALSE)))</f>
        <v>#N/A</v>
      </c>
      <c r="AA185" s="96" t="e">
        <f>IF($A185="","",IF(VLOOKUP(csv!$AJ185,範囲CSV,25,FALSE)="","",VLOOKUP(csv!$AJ185,範囲CSV,25,FALSE)))</f>
        <v>#N/A</v>
      </c>
      <c r="AB185" s="96" t="e">
        <f>IF($A185="","",IF(VLOOKUP(csv!$AJ185,範囲CSV,26,FALSE)="","",VLOOKUP(csv!$AJ185,範囲CSV,26,FALSE)))</f>
        <v>#N/A</v>
      </c>
      <c r="AC185" s="96" t="e">
        <f>IF($A185="","",IF(VLOOKUP(csv!$AJ185,範囲CSV,27,FALSE)="","",VLOOKUP(csv!$AJ185,範囲CSV,27,FALSE)))</f>
        <v>#N/A</v>
      </c>
      <c r="AD185" s="96" t="e">
        <f>IF($A185="","",IF(VLOOKUP(csv!$AJ185,範囲CSV,28,FALSE)="","",VLOOKUP(csv!$AJ185,範囲CSV,28,FALSE)))</f>
        <v>#N/A</v>
      </c>
      <c r="AE185" s="96" t="e">
        <f>IF($A185="","",IF(VLOOKUP(csv!$AJ185,範囲CSV,29,FALSE)="","",VLOOKUP(csv!$AJ185,範囲CSV,29,FALSE)))</f>
        <v>#N/A</v>
      </c>
      <c r="AF185" s="96" t="e">
        <f>IF($A185="","",IF(VLOOKUP(csv!$AJ185,範囲CSV,30,FALSE)="","",VLOOKUP(csv!$AJ185,範囲CSV,30,FALSE)))</f>
        <v>#N/A</v>
      </c>
      <c r="AG185" s="96" t="e">
        <f>IF($A185="","",IF(VLOOKUP(csv!$AJ185,範囲CSV,31,FALSE)="","",VLOOKUP(csv!$AJ185,範囲CSV,31,FALSE)))</f>
        <v>#N/A</v>
      </c>
      <c r="AH185" s="96" t="e">
        <f>IF($A185="","",IF(VLOOKUP(csv!$AJ185,範囲CSV,32,FALSE)="","",VLOOKUP(csv!$AJ185,範囲CSV,32,FALSE)))</f>
        <v>#N/A</v>
      </c>
      <c r="AI185" s="96" t="e">
        <f>IF($A185="","",IF(VLOOKUP(csv!$AJ185,範囲CSV,33,FALSE)="","",VLOOKUP(csv!$AJ185,範囲CSV,33,FALSE)))</f>
        <v>#N/A</v>
      </c>
      <c r="AJ185" s="96" t="e">
        <f>IF($A185="","",IF(VLOOKUP(csv!$AJ185,範囲CSV,34,FALSE)="","",VLOOKUP(csv!$AJ185,範囲CSV,34,FALSE)))</f>
        <v>#N/A</v>
      </c>
      <c r="AK185" s="96"/>
    </row>
    <row r="186" spans="1:37">
      <c r="A186" s="96">
        <f>IF(csv!AJ186&lt;=csv!A$401,csv!AO186,"")</f>
        <v>0</v>
      </c>
      <c r="B186" s="96" t="e">
        <f>IF($A186="","",IF(VLOOKUP(csv!A186,範囲CSV,2,FALSE)="","",VLOOKUP(csv!A186,範囲CSV,2,FALSE)))</f>
        <v>#N/A</v>
      </c>
      <c r="C186" s="96" t="e">
        <f>IF($A186="","",IF(VLOOKUP(csv!$AJ186,範囲CSV,3,FALSE)="","",VLOOKUP(csv!$AJ186,範囲CSV,3,FALSE)))</f>
        <v>#N/A</v>
      </c>
      <c r="D186" s="96" t="e">
        <f>IF($A186="","",IF(VLOOKUP(csv!$AJ186,範囲CSV,4,FALSE)="","",VLOOKUP(csv!$AJ186,範囲CSV,4,FALSE)))</f>
        <v>#N/A</v>
      </c>
      <c r="E186" s="96" t="e">
        <f>IF($A186="","",IF(VLOOKUP(csv!$AJ186,範囲CSV,5,FALSE)="","",IF(VLOOKUP(csv!$AJ186,範囲CSV,5,FALSE)&gt;10000,"",VLOOKUP(csv!$AJ186,範囲CSV,5,FALSE))))</f>
        <v>#N/A</v>
      </c>
      <c r="F186" s="96" t="e">
        <f>IF($A186="","",IF(VLOOKUP(csv!$AJ186,範囲CSV,6,FALSE)="","",VLOOKUP(csv!$AJ186,範囲CSV,6,FALSE)))</f>
        <v>#N/A</v>
      </c>
      <c r="G186" s="96" t="e">
        <f>IF(A186="","",IF(VLOOKUP(csv!$AJ186,範囲CSV,7,FALSE)="","",VLOOKUP(csv!$AJ186,範囲CSV,7,FALSE)))</f>
        <v>#N/A</v>
      </c>
      <c r="H186" s="96" t="e">
        <f>IF($A186="","",IF(VLOOKUP(csv!$AJ186,範囲CSV,8,FALSE)="","",VLOOKUP(csv!$AJ186,範囲CSV,8,FALSE)))</f>
        <v>#N/A</v>
      </c>
      <c r="I186" s="96"/>
      <c r="J186" s="96"/>
      <c r="K186" s="96" t="e">
        <f>IF(A186="","",IF(VLOOKUP(csv!$AJ186,範囲CSV,9,FALSE)="","",VLOOKUP(csv!$AJ186,範囲CSV,9,FALSE)))</f>
        <v>#N/A</v>
      </c>
      <c r="L186" s="96" t="e">
        <f>IF($A186="","",IF(VLOOKUP(csv!$AJ186,範囲CSV,10,FALSE)="","",VLOOKUP(csv!$AJ186,範囲CSV,10,FALSE)))</f>
        <v>#N/A</v>
      </c>
      <c r="M186" s="96" t="e">
        <f t="shared" si="4"/>
        <v>#N/A</v>
      </c>
      <c r="N186" s="96" t="e">
        <f t="shared" si="5"/>
        <v>#N/A</v>
      </c>
      <c r="O186" s="96" t="e">
        <f>IF($A186="","",IF(VLOOKUP(csv!$AJ186,範囲CSV,13,FALSE)="","",VLOOKUP(csv!$AJ186,範囲CSV,13,FALSE)))</f>
        <v>#N/A</v>
      </c>
      <c r="P186" s="96" t="e">
        <f>IF($A186="","",IF(VLOOKUP(csv!$AJ186,範囲CSV,14,FALSE)="","",VLOOKUP(csv!$AJ186,範囲CSV,14,FALSE)))</f>
        <v>#N/A</v>
      </c>
      <c r="Q186" s="96" t="e">
        <f>IF($A186="","",IF(VLOOKUP(csv!$AJ186,範囲CSV,15,FALSE)="","",VLOOKUP(csv!$AJ186,範囲CSV,15,FALSE)))</f>
        <v>#N/A</v>
      </c>
      <c r="R186" s="96" t="e">
        <f>IF($A186="","",IF(VLOOKUP(csv!$AJ186,範囲CSV,16,FALSE)="","",VLOOKUP(csv!$AJ186,範囲CSV,16,FALSE)))</f>
        <v>#N/A</v>
      </c>
      <c r="S186" s="96" t="e">
        <f>IF($A186="","",IF(VLOOKUP(csv!$AJ186,範囲CSV,17,FALSE)="","",VLOOKUP(csv!$AJ186,範囲CSV,17,FALSE)))</f>
        <v>#N/A</v>
      </c>
      <c r="T186" s="96" t="e">
        <f>IF($A186="","",IF(VLOOKUP(csv!$AJ186,範囲CSV,18,FALSE)="","",VLOOKUP(csv!$AJ186,範囲CSV,18,FALSE)))</f>
        <v>#N/A</v>
      </c>
      <c r="U186" s="96" t="e">
        <f>IF($A186="","",IF(VLOOKUP(csv!$AJ186,範囲CSV,19,FALSE)="","",VLOOKUP(csv!$AJ186,範囲CSV,19,FALSE)))</f>
        <v>#N/A</v>
      </c>
      <c r="V186" s="96" t="e">
        <f>IF($A186="","",IF(VLOOKUP(csv!$AJ186,範囲CSV,20,FALSE)="","",VLOOKUP(csv!$AJ186,範囲CSV,20,FALSE)))</f>
        <v>#N/A</v>
      </c>
      <c r="W186" s="96" t="e">
        <f>IF($A186="","",IF(VLOOKUP(csv!$AJ186,範囲CSV,21,FALSE)="","",VLOOKUP(csv!$AJ186,範囲CSV,21,FALSE)))</f>
        <v>#N/A</v>
      </c>
      <c r="X186" s="96" t="e">
        <f>IF($A186="","",IF(VLOOKUP(csv!$AJ186,範囲CSV,22,FALSE)="","",VLOOKUP(csv!$AJ186,範囲CSV,22,FALSE)))</f>
        <v>#N/A</v>
      </c>
      <c r="Y186" s="96" t="e">
        <f>IF($A186="","",IF(VLOOKUP(csv!$AJ186,範囲CSV,23,FALSE)="","",VLOOKUP(csv!$AJ186,範囲CSV,23,FALSE)))</f>
        <v>#N/A</v>
      </c>
      <c r="Z186" s="96" t="e">
        <f>IF($A186="","",IF(VLOOKUP(csv!$AJ186,範囲CSV,24,FALSE)="","",VLOOKUP(csv!$AJ186,範囲CSV,24,FALSE)))</f>
        <v>#N/A</v>
      </c>
      <c r="AA186" s="96" t="e">
        <f>IF($A186="","",IF(VLOOKUP(csv!$AJ186,範囲CSV,25,FALSE)="","",VLOOKUP(csv!$AJ186,範囲CSV,25,FALSE)))</f>
        <v>#N/A</v>
      </c>
      <c r="AB186" s="96" t="e">
        <f>IF($A186="","",IF(VLOOKUP(csv!$AJ186,範囲CSV,26,FALSE)="","",VLOOKUP(csv!$AJ186,範囲CSV,26,FALSE)))</f>
        <v>#N/A</v>
      </c>
      <c r="AC186" s="96" t="e">
        <f>IF($A186="","",IF(VLOOKUP(csv!$AJ186,範囲CSV,27,FALSE)="","",VLOOKUP(csv!$AJ186,範囲CSV,27,FALSE)))</f>
        <v>#N/A</v>
      </c>
      <c r="AD186" s="96" t="e">
        <f>IF($A186="","",IF(VLOOKUP(csv!$AJ186,範囲CSV,28,FALSE)="","",VLOOKUP(csv!$AJ186,範囲CSV,28,FALSE)))</f>
        <v>#N/A</v>
      </c>
      <c r="AE186" s="96" t="e">
        <f>IF($A186="","",IF(VLOOKUP(csv!$AJ186,範囲CSV,29,FALSE)="","",VLOOKUP(csv!$AJ186,範囲CSV,29,FALSE)))</f>
        <v>#N/A</v>
      </c>
      <c r="AF186" s="96" t="e">
        <f>IF($A186="","",IF(VLOOKUP(csv!$AJ186,範囲CSV,30,FALSE)="","",VLOOKUP(csv!$AJ186,範囲CSV,30,FALSE)))</f>
        <v>#N/A</v>
      </c>
      <c r="AG186" s="96" t="e">
        <f>IF($A186="","",IF(VLOOKUP(csv!$AJ186,範囲CSV,31,FALSE)="","",VLOOKUP(csv!$AJ186,範囲CSV,31,FALSE)))</f>
        <v>#N/A</v>
      </c>
      <c r="AH186" s="96" t="e">
        <f>IF($A186="","",IF(VLOOKUP(csv!$AJ186,範囲CSV,32,FALSE)="","",VLOOKUP(csv!$AJ186,範囲CSV,32,FALSE)))</f>
        <v>#N/A</v>
      </c>
      <c r="AI186" s="96" t="e">
        <f>IF($A186="","",IF(VLOOKUP(csv!$AJ186,範囲CSV,33,FALSE)="","",VLOOKUP(csv!$AJ186,範囲CSV,33,FALSE)))</f>
        <v>#N/A</v>
      </c>
      <c r="AJ186" s="96" t="e">
        <f>IF($A186="","",IF(VLOOKUP(csv!$AJ186,範囲CSV,34,FALSE)="","",VLOOKUP(csv!$AJ186,範囲CSV,34,FALSE)))</f>
        <v>#N/A</v>
      </c>
      <c r="AK186" s="96"/>
    </row>
    <row r="187" spans="1:37">
      <c r="A187" s="96">
        <f>IF(csv!AJ187&lt;=csv!A$401,csv!AO187,"")</f>
        <v>0</v>
      </c>
      <c r="B187" s="96" t="e">
        <f>IF($A187="","",IF(VLOOKUP(csv!A187,範囲CSV,2,FALSE)="","",VLOOKUP(csv!A187,範囲CSV,2,FALSE)))</f>
        <v>#N/A</v>
      </c>
      <c r="C187" s="96" t="e">
        <f>IF($A187="","",IF(VLOOKUP(csv!$AJ187,範囲CSV,3,FALSE)="","",VLOOKUP(csv!$AJ187,範囲CSV,3,FALSE)))</f>
        <v>#N/A</v>
      </c>
      <c r="D187" s="96" t="e">
        <f>IF($A187="","",IF(VLOOKUP(csv!$AJ187,範囲CSV,4,FALSE)="","",VLOOKUP(csv!$AJ187,範囲CSV,4,FALSE)))</f>
        <v>#N/A</v>
      </c>
      <c r="E187" s="96" t="e">
        <f>IF($A187="","",IF(VLOOKUP(csv!$AJ187,範囲CSV,5,FALSE)="","",IF(VLOOKUP(csv!$AJ187,範囲CSV,5,FALSE)&gt;10000,"",VLOOKUP(csv!$AJ187,範囲CSV,5,FALSE))))</f>
        <v>#N/A</v>
      </c>
      <c r="F187" s="96" t="e">
        <f>IF($A187="","",IF(VLOOKUP(csv!$AJ187,範囲CSV,6,FALSE)="","",VLOOKUP(csv!$AJ187,範囲CSV,6,FALSE)))</f>
        <v>#N/A</v>
      </c>
      <c r="G187" s="96" t="e">
        <f>IF(A187="","",IF(VLOOKUP(csv!$AJ187,範囲CSV,7,FALSE)="","",VLOOKUP(csv!$AJ187,範囲CSV,7,FALSE)))</f>
        <v>#N/A</v>
      </c>
      <c r="H187" s="96" t="e">
        <f>IF($A187="","",IF(VLOOKUP(csv!$AJ187,範囲CSV,8,FALSE)="","",VLOOKUP(csv!$AJ187,範囲CSV,8,FALSE)))</f>
        <v>#N/A</v>
      </c>
      <c r="I187" s="96"/>
      <c r="J187" s="96"/>
      <c r="K187" s="96" t="e">
        <f>IF(A187="","",IF(VLOOKUP(csv!$AJ187,範囲CSV,9,FALSE)="","",VLOOKUP(csv!$AJ187,範囲CSV,9,FALSE)))</f>
        <v>#N/A</v>
      </c>
      <c r="L187" s="96" t="e">
        <f>IF($A187="","",IF(VLOOKUP(csv!$AJ187,範囲CSV,10,FALSE)="","",VLOOKUP(csv!$AJ187,範囲CSV,10,FALSE)))</f>
        <v>#N/A</v>
      </c>
      <c r="M187" s="96" t="e">
        <f t="shared" si="4"/>
        <v>#N/A</v>
      </c>
      <c r="N187" s="96" t="e">
        <f t="shared" si="5"/>
        <v>#N/A</v>
      </c>
      <c r="O187" s="96" t="e">
        <f>IF($A187="","",IF(VLOOKUP(csv!$AJ187,範囲CSV,13,FALSE)="","",VLOOKUP(csv!$AJ187,範囲CSV,13,FALSE)))</f>
        <v>#N/A</v>
      </c>
      <c r="P187" s="96" t="e">
        <f>IF($A187="","",IF(VLOOKUP(csv!$AJ187,範囲CSV,14,FALSE)="","",VLOOKUP(csv!$AJ187,範囲CSV,14,FALSE)))</f>
        <v>#N/A</v>
      </c>
      <c r="Q187" s="96" t="e">
        <f>IF($A187="","",IF(VLOOKUP(csv!$AJ187,範囲CSV,15,FALSE)="","",VLOOKUP(csv!$AJ187,範囲CSV,15,FALSE)))</f>
        <v>#N/A</v>
      </c>
      <c r="R187" s="96" t="e">
        <f>IF($A187="","",IF(VLOOKUP(csv!$AJ187,範囲CSV,16,FALSE)="","",VLOOKUP(csv!$AJ187,範囲CSV,16,FALSE)))</f>
        <v>#N/A</v>
      </c>
      <c r="S187" s="96" t="e">
        <f>IF($A187="","",IF(VLOOKUP(csv!$AJ187,範囲CSV,17,FALSE)="","",VLOOKUP(csv!$AJ187,範囲CSV,17,FALSE)))</f>
        <v>#N/A</v>
      </c>
      <c r="T187" s="96" t="e">
        <f>IF($A187="","",IF(VLOOKUP(csv!$AJ187,範囲CSV,18,FALSE)="","",VLOOKUP(csv!$AJ187,範囲CSV,18,FALSE)))</f>
        <v>#N/A</v>
      </c>
      <c r="U187" s="96" t="e">
        <f>IF($A187="","",IF(VLOOKUP(csv!$AJ187,範囲CSV,19,FALSE)="","",VLOOKUP(csv!$AJ187,範囲CSV,19,FALSE)))</f>
        <v>#N/A</v>
      </c>
      <c r="V187" s="96" t="e">
        <f>IF($A187="","",IF(VLOOKUP(csv!$AJ187,範囲CSV,20,FALSE)="","",VLOOKUP(csv!$AJ187,範囲CSV,20,FALSE)))</f>
        <v>#N/A</v>
      </c>
      <c r="W187" s="96" t="e">
        <f>IF($A187="","",IF(VLOOKUP(csv!$AJ187,範囲CSV,21,FALSE)="","",VLOOKUP(csv!$AJ187,範囲CSV,21,FALSE)))</f>
        <v>#N/A</v>
      </c>
      <c r="X187" s="96" t="e">
        <f>IF($A187="","",IF(VLOOKUP(csv!$AJ187,範囲CSV,22,FALSE)="","",VLOOKUP(csv!$AJ187,範囲CSV,22,FALSE)))</f>
        <v>#N/A</v>
      </c>
      <c r="Y187" s="96" t="e">
        <f>IF($A187="","",IF(VLOOKUP(csv!$AJ187,範囲CSV,23,FALSE)="","",VLOOKUP(csv!$AJ187,範囲CSV,23,FALSE)))</f>
        <v>#N/A</v>
      </c>
      <c r="Z187" s="96" t="e">
        <f>IF($A187="","",IF(VLOOKUP(csv!$AJ187,範囲CSV,24,FALSE)="","",VLOOKUP(csv!$AJ187,範囲CSV,24,FALSE)))</f>
        <v>#N/A</v>
      </c>
      <c r="AA187" s="96" t="e">
        <f>IF($A187="","",IF(VLOOKUP(csv!$AJ187,範囲CSV,25,FALSE)="","",VLOOKUP(csv!$AJ187,範囲CSV,25,FALSE)))</f>
        <v>#N/A</v>
      </c>
      <c r="AB187" s="96" t="e">
        <f>IF($A187="","",IF(VLOOKUP(csv!$AJ187,範囲CSV,26,FALSE)="","",VLOOKUP(csv!$AJ187,範囲CSV,26,FALSE)))</f>
        <v>#N/A</v>
      </c>
      <c r="AC187" s="96" t="e">
        <f>IF($A187="","",IF(VLOOKUP(csv!$AJ187,範囲CSV,27,FALSE)="","",VLOOKUP(csv!$AJ187,範囲CSV,27,FALSE)))</f>
        <v>#N/A</v>
      </c>
      <c r="AD187" s="96" t="e">
        <f>IF($A187="","",IF(VLOOKUP(csv!$AJ187,範囲CSV,28,FALSE)="","",VLOOKUP(csv!$AJ187,範囲CSV,28,FALSE)))</f>
        <v>#N/A</v>
      </c>
      <c r="AE187" s="96" t="e">
        <f>IF($A187="","",IF(VLOOKUP(csv!$AJ187,範囲CSV,29,FALSE)="","",VLOOKUP(csv!$AJ187,範囲CSV,29,FALSE)))</f>
        <v>#N/A</v>
      </c>
      <c r="AF187" s="96" t="e">
        <f>IF($A187="","",IF(VLOOKUP(csv!$AJ187,範囲CSV,30,FALSE)="","",VLOOKUP(csv!$AJ187,範囲CSV,30,FALSE)))</f>
        <v>#N/A</v>
      </c>
      <c r="AG187" s="96" t="e">
        <f>IF($A187="","",IF(VLOOKUP(csv!$AJ187,範囲CSV,31,FALSE)="","",VLOOKUP(csv!$AJ187,範囲CSV,31,FALSE)))</f>
        <v>#N/A</v>
      </c>
      <c r="AH187" s="96" t="e">
        <f>IF($A187="","",IF(VLOOKUP(csv!$AJ187,範囲CSV,32,FALSE)="","",VLOOKUP(csv!$AJ187,範囲CSV,32,FALSE)))</f>
        <v>#N/A</v>
      </c>
      <c r="AI187" s="96" t="e">
        <f>IF($A187="","",IF(VLOOKUP(csv!$AJ187,範囲CSV,33,FALSE)="","",VLOOKUP(csv!$AJ187,範囲CSV,33,FALSE)))</f>
        <v>#N/A</v>
      </c>
      <c r="AJ187" s="96" t="e">
        <f>IF($A187="","",IF(VLOOKUP(csv!$AJ187,範囲CSV,34,FALSE)="","",VLOOKUP(csv!$AJ187,範囲CSV,34,FALSE)))</f>
        <v>#N/A</v>
      </c>
      <c r="AK187" s="96"/>
    </row>
    <row r="188" spans="1:37">
      <c r="A188" s="96">
        <f>IF(csv!AJ188&lt;=csv!A$401,csv!AO188,"")</f>
        <v>0</v>
      </c>
      <c r="B188" s="96" t="e">
        <f>IF($A188="","",IF(VLOOKUP(csv!A188,範囲CSV,2,FALSE)="","",VLOOKUP(csv!A188,範囲CSV,2,FALSE)))</f>
        <v>#N/A</v>
      </c>
      <c r="C188" s="96" t="e">
        <f>IF($A188="","",IF(VLOOKUP(csv!$AJ188,範囲CSV,3,FALSE)="","",VLOOKUP(csv!$AJ188,範囲CSV,3,FALSE)))</f>
        <v>#N/A</v>
      </c>
      <c r="D188" s="96" t="e">
        <f>IF($A188="","",IF(VLOOKUP(csv!$AJ188,範囲CSV,4,FALSE)="","",VLOOKUP(csv!$AJ188,範囲CSV,4,FALSE)))</f>
        <v>#N/A</v>
      </c>
      <c r="E188" s="96" t="e">
        <f>IF($A188="","",IF(VLOOKUP(csv!$AJ188,範囲CSV,5,FALSE)="","",IF(VLOOKUP(csv!$AJ188,範囲CSV,5,FALSE)&gt;10000,"",VLOOKUP(csv!$AJ188,範囲CSV,5,FALSE))))</f>
        <v>#N/A</v>
      </c>
      <c r="F188" s="96" t="e">
        <f>IF($A188="","",IF(VLOOKUP(csv!$AJ188,範囲CSV,6,FALSE)="","",VLOOKUP(csv!$AJ188,範囲CSV,6,FALSE)))</f>
        <v>#N/A</v>
      </c>
      <c r="G188" s="96" t="e">
        <f>IF(A188="","",IF(VLOOKUP(csv!$AJ188,範囲CSV,7,FALSE)="","",VLOOKUP(csv!$AJ188,範囲CSV,7,FALSE)))</f>
        <v>#N/A</v>
      </c>
      <c r="H188" s="96" t="e">
        <f>IF($A188="","",IF(VLOOKUP(csv!$AJ188,範囲CSV,8,FALSE)="","",VLOOKUP(csv!$AJ188,範囲CSV,8,FALSE)))</f>
        <v>#N/A</v>
      </c>
      <c r="I188" s="96"/>
      <c r="J188" s="96"/>
      <c r="K188" s="96" t="e">
        <f>IF(A188="","",IF(VLOOKUP(csv!$AJ188,範囲CSV,9,FALSE)="","",VLOOKUP(csv!$AJ188,範囲CSV,9,FALSE)))</f>
        <v>#N/A</v>
      </c>
      <c r="L188" s="96" t="e">
        <f>IF($A188="","",IF(VLOOKUP(csv!$AJ188,範囲CSV,10,FALSE)="","",VLOOKUP(csv!$AJ188,範囲CSV,10,FALSE)))</f>
        <v>#N/A</v>
      </c>
      <c r="M188" s="96" t="e">
        <f t="shared" si="4"/>
        <v>#N/A</v>
      </c>
      <c r="N188" s="96" t="e">
        <f t="shared" si="5"/>
        <v>#N/A</v>
      </c>
      <c r="O188" s="96" t="e">
        <f>IF($A188="","",IF(VLOOKUP(csv!$AJ188,範囲CSV,13,FALSE)="","",VLOOKUP(csv!$AJ188,範囲CSV,13,FALSE)))</f>
        <v>#N/A</v>
      </c>
      <c r="P188" s="96" t="e">
        <f>IF($A188="","",IF(VLOOKUP(csv!$AJ188,範囲CSV,14,FALSE)="","",VLOOKUP(csv!$AJ188,範囲CSV,14,FALSE)))</f>
        <v>#N/A</v>
      </c>
      <c r="Q188" s="96" t="e">
        <f>IF($A188="","",IF(VLOOKUP(csv!$AJ188,範囲CSV,15,FALSE)="","",VLOOKUP(csv!$AJ188,範囲CSV,15,FALSE)))</f>
        <v>#N/A</v>
      </c>
      <c r="R188" s="96" t="e">
        <f>IF($A188="","",IF(VLOOKUP(csv!$AJ188,範囲CSV,16,FALSE)="","",VLOOKUP(csv!$AJ188,範囲CSV,16,FALSE)))</f>
        <v>#N/A</v>
      </c>
      <c r="S188" s="96" t="e">
        <f>IF($A188="","",IF(VLOOKUP(csv!$AJ188,範囲CSV,17,FALSE)="","",VLOOKUP(csv!$AJ188,範囲CSV,17,FALSE)))</f>
        <v>#N/A</v>
      </c>
      <c r="T188" s="96" t="e">
        <f>IF($A188="","",IF(VLOOKUP(csv!$AJ188,範囲CSV,18,FALSE)="","",VLOOKUP(csv!$AJ188,範囲CSV,18,FALSE)))</f>
        <v>#N/A</v>
      </c>
      <c r="U188" s="96" t="e">
        <f>IF($A188="","",IF(VLOOKUP(csv!$AJ188,範囲CSV,19,FALSE)="","",VLOOKUP(csv!$AJ188,範囲CSV,19,FALSE)))</f>
        <v>#N/A</v>
      </c>
      <c r="V188" s="96" t="e">
        <f>IF($A188="","",IF(VLOOKUP(csv!$AJ188,範囲CSV,20,FALSE)="","",VLOOKUP(csv!$AJ188,範囲CSV,20,FALSE)))</f>
        <v>#N/A</v>
      </c>
      <c r="W188" s="96" t="e">
        <f>IF($A188="","",IF(VLOOKUP(csv!$AJ188,範囲CSV,21,FALSE)="","",VLOOKUP(csv!$AJ188,範囲CSV,21,FALSE)))</f>
        <v>#N/A</v>
      </c>
      <c r="X188" s="96" t="e">
        <f>IF($A188="","",IF(VLOOKUP(csv!$AJ188,範囲CSV,22,FALSE)="","",VLOOKUP(csv!$AJ188,範囲CSV,22,FALSE)))</f>
        <v>#N/A</v>
      </c>
      <c r="Y188" s="96" t="e">
        <f>IF($A188="","",IF(VLOOKUP(csv!$AJ188,範囲CSV,23,FALSE)="","",VLOOKUP(csv!$AJ188,範囲CSV,23,FALSE)))</f>
        <v>#N/A</v>
      </c>
      <c r="Z188" s="96" t="e">
        <f>IF($A188="","",IF(VLOOKUP(csv!$AJ188,範囲CSV,24,FALSE)="","",VLOOKUP(csv!$AJ188,範囲CSV,24,FALSE)))</f>
        <v>#N/A</v>
      </c>
      <c r="AA188" s="96" t="e">
        <f>IF($A188="","",IF(VLOOKUP(csv!$AJ188,範囲CSV,25,FALSE)="","",VLOOKUP(csv!$AJ188,範囲CSV,25,FALSE)))</f>
        <v>#N/A</v>
      </c>
      <c r="AB188" s="96" t="e">
        <f>IF($A188="","",IF(VLOOKUP(csv!$AJ188,範囲CSV,26,FALSE)="","",VLOOKUP(csv!$AJ188,範囲CSV,26,FALSE)))</f>
        <v>#N/A</v>
      </c>
      <c r="AC188" s="96" t="e">
        <f>IF($A188="","",IF(VLOOKUP(csv!$AJ188,範囲CSV,27,FALSE)="","",VLOOKUP(csv!$AJ188,範囲CSV,27,FALSE)))</f>
        <v>#N/A</v>
      </c>
      <c r="AD188" s="96" t="e">
        <f>IF($A188="","",IF(VLOOKUP(csv!$AJ188,範囲CSV,28,FALSE)="","",VLOOKUP(csv!$AJ188,範囲CSV,28,FALSE)))</f>
        <v>#N/A</v>
      </c>
      <c r="AE188" s="96" t="e">
        <f>IF($A188="","",IF(VLOOKUP(csv!$AJ188,範囲CSV,29,FALSE)="","",VLOOKUP(csv!$AJ188,範囲CSV,29,FALSE)))</f>
        <v>#N/A</v>
      </c>
      <c r="AF188" s="96" t="e">
        <f>IF($A188="","",IF(VLOOKUP(csv!$AJ188,範囲CSV,30,FALSE)="","",VLOOKUP(csv!$AJ188,範囲CSV,30,FALSE)))</f>
        <v>#N/A</v>
      </c>
      <c r="AG188" s="96" t="e">
        <f>IF($A188="","",IF(VLOOKUP(csv!$AJ188,範囲CSV,31,FALSE)="","",VLOOKUP(csv!$AJ188,範囲CSV,31,FALSE)))</f>
        <v>#N/A</v>
      </c>
      <c r="AH188" s="96" t="e">
        <f>IF($A188="","",IF(VLOOKUP(csv!$AJ188,範囲CSV,32,FALSE)="","",VLOOKUP(csv!$AJ188,範囲CSV,32,FALSE)))</f>
        <v>#N/A</v>
      </c>
      <c r="AI188" s="96" t="e">
        <f>IF($A188="","",IF(VLOOKUP(csv!$AJ188,範囲CSV,33,FALSE)="","",VLOOKUP(csv!$AJ188,範囲CSV,33,FALSE)))</f>
        <v>#N/A</v>
      </c>
      <c r="AJ188" s="96" t="e">
        <f>IF($A188="","",IF(VLOOKUP(csv!$AJ188,範囲CSV,34,FALSE)="","",VLOOKUP(csv!$AJ188,範囲CSV,34,FALSE)))</f>
        <v>#N/A</v>
      </c>
      <c r="AK188" s="96"/>
    </row>
    <row r="189" spans="1:37">
      <c r="A189" s="96">
        <f>IF(csv!AJ189&lt;=csv!A$401,csv!AO189,"")</f>
        <v>0</v>
      </c>
      <c r="B189" s="96" t="e">
        <f>IF($A189="","",IF(VLOOKUP(csv!A189,範囲CSV,2,FALSE)="","",VLOOKUP(csv!A189,範囲CSV,2,FALSE)))</f>
        <v>#N/A</v>
      </c>
      <c r="C189" s="96" t="e">
        <f>IF($A189="","",IF(VLOOKUP(csv!$AJ189,範囲CSV,3,FALSE)="","",VLOOKUP(csv!$AJ189,範囲CSV,3,FALSE)))</f>
        <v>#N/A</v>
      </c>
      <c r="D189" s="96" t="e">
        <f>IF($A189="","",IF(VLOOKUP(csv!$AJ189,範囲CSV,4,FALSE)="","",VLOOKUP(csv!$AJ189,範囲CSV,4,FALSE)))</f>
        <v>#N/A</v>
      </c>
      <c r="E189" s="96" t="e">
        <f>IF($A189="","",IF(VLOOKUP(csv!$AJ189,範囲CSV,5,FALSE)="","",IF(VLOOKUP(csv!$AJ189,範囲CSV,5,FALSE)&gt;10000,"",VLOOKUP(csv!$AJ189,範囲CSV,5,FALSE))))</f>
        <v>#N/A</v>
      </c>
      <c r="F189" s="96" t="e">
        <f>IF($A189="","",IF(VLOOKUP(csv!$AJ189,範囲CSV,6,FALSE)="","",VLOOKUP(csv!$AJ189,範囲CSV,6,FALSE)))</f>
        <v>#N/A</v>
      </c>
      <c r="G189" s="96" t="e">
        <f>IF(A189="","",IF(VLOOKUP(csv!$AJ189,範囲CSV,7,FALSE)="","",VLOOKUP(csv!$AJ189,範囲CSV,7,FALSE)))</f>
        <v>#N/A</v>
      </c>
      <c r="H189" s="96" t="e">
        <f>IF($A189="","",IF(VLOOKUP(csv!$AJ189,範囲CSV,8,FALSE)="","",VLOOKUP(csv!$AJ189,範囲CSV,8,FALSE)))</f>
        <v>#N/A</v>
      </c>
      <c r="I189" s="96"/>
      <c r="J189" s="96"/>
      <c r="K189" s="96" t="e">
        <f>IF(A189="","",IF(VLOOKUP(csv!$AJ189,範囲CSV,9,FALSE)="","",VLOOKUP(csv!$AJ189,範囲CSV,9,FALSE)))</f>
        <v>#N/A</v>
      </c>
      <c r="L189" s="96" t="e">
        <f>IF($A189="","",IF(VLOOKUP(csv!$AJ189,範囲CSV,10,FALSE)="","",VLOOKUP(csv!$AJ189,範囲CSV,10,FALSE)))</f>
        <v>#N/A</v>
      </c>
      <c r="M189" s="96" t="e">
        <f t="shared" si="4"/>
        <v>#N/A</v>
      </c>
      <c r="N189" s="96" t="e">
        <f t="shared" si="5"/>
        <v>#N/A</v>
      </c>
      <c r="O189" s="96" t="e">
        <f>IF($A189="","",IF(VLOOKUP(csv!$AJ189,範囲CSV,13,FALSE)="","",VLOOKUP(csv!$AJ189,範囲CSV,13,FALSE)))</f>
        <v>#N/A</v>
      </c>
      <c r="P189" s="96" t="e">
        <f>IF($A189="","",IF(VLOOKUP(csv!$AJ189,範囲CSV,14,FALSE)="","",VLOOKUP(csv!$AJ189,範囲CSV,14,FALSE)))</f>
        <v>#N/A</v>
      </c>
      <c r="Q189" s="96" t="e">
        <f>IF($A189="","",IF(VLOOKUP(csv!$AJ189,範囲CSV,15,FALSE)="","",VLOOKUP(csv!$AJ189,範囲CSV,15,FALSE)))</f>
        <v>#N/A</v>
      </c>
      <c r="R189" s="96" t="e">
        <f>IF($A189="","",IF(VLOOKUP(csv!$AJ189,範囲CSV,16,FALSE)="","",VLOOKUP(csv!$AJ189,範囲CSV,16,FALSE)))</f>
        <v>#N/A</v>
      </c>
      <c r="S189" s="96" t="e">
        <f>IF($A189="","",IF(VLOOKUP(csv!$AJ189,範囲CSV,17,FALSE)="","",VLOOKUP(csv!$AJ189,範囲CSV,17,FALSE)))</f>
        <v>#N/A</v>
      </c>
      <c r="T189" s="96" t="e">
        <f>IF($A189="","",IF(VLOOKUP(csv!$AJ189,範囲CSV,18,FALSE)="","",VLOOKUP(csv!$AJ189,範囲CSV,18,FALSE)))</f>
        <v>#N/A</v>
      </c>
      <c r="U189" s="96" t="e">
        <f>IF($A189="","",IF(VLOOKUP(csv!$AJ189,範囲CSV,19,FALSE)="","",VLOOKUP(csv!$AJ189,範囲CSV,19,FALSE)))</f>
        <v>#N/A</v>
      </c>
      <c r="V189" s="96" t="e">
        <f>IF($A189="","",IF(VLOOKUP(csv!$AJ189,範囲CSV,20,FALSE)="","",VLOOKUP(csv!$AJ189,範囲CSV,20,FALSE)))</f>
        <v>#N/A</v>
      </c>
      <c r="W189" s="96" t="e">
        <f>IF($A189="","",IF(VLOOKUP(csv!$AJ189,範囲CSV,21,FALSE)="","",VLOOKUP(csv!$AJ189,範囲CSV,21,FALSE)))</f>
        <v>#N/A</v>
      </c>
      <c r="X189" s="96" t="e">
        <f>IF($A189="","",IF(VLOOKUP(csv!$AJ189,範囲CSV,22,FALSE)="","",VLOOKUP(csv!$AJ189,範囲CSV,22,FALSE)))</f>
        <v>#N/A</v>
      </c>
      <c r="Y189" s="96" t="e">
        <f>IF($A189="","",IF(VLOOKUP(csv!$AJ189,範囲CSV,23,FALSE)="","",VLOOKUP(csv!$AJ189,範囲CSV,23,FALSE)))</f>
        <v>#N/A</v>
      </c>
      <c r="Z189" s="96" t="e">
        <f>IF($A189="","",IF(VLOOKUP(csv!$AJ189,範囲CSV,24,FALSE)="","",VLOOKUP(csv!$AJ189,範囲CSV,24,FALSE)))</f>
        <v>#N/A</v>
      </c>
      <c r="AA189" s="96" t="e">
        <f>IF($A189="","",IF(VLOOKUP(csv!$AJ189,範囲CSV,25,FALSE)="","",VLOOKUP(csv!$AJ189,範囲CSV,25,FALSE)))</f>
        <v>#N/A</v>
      </c>
      <c r="AB189" s="96" t="e">
        <f>IF($A189="","",IF(VLOOKUP(csv!$AJ189,範囲CSV,26,FALSE)="","",VLOOKUP(csv!$AJ189,範囲CSV,26,FALSE)))</f>
        <v>#N/A</v>
      </c>
      <c r="AC189" s="96" t="e">
        <f>IF($A189="","",IF(VLOOKUP(csv!$AJ189,範囲CSV,27,FALSE)="","",VLOOKUP(csv!$AJ189,範囲CSV,27,FALSE)))</f>
        <v>#N/A</v>
      </c>
      <c r="AD189" s="96" t="e">
        <f>IF($A189="","",IF(VLOOKUP(csv!$AJ189,範囲CSV,28,FALSE)="","",VLOOKUP(csv!$AJ189,範囲CSV,28,FALSE)))</f>
        <v>#N/A</v>
      </c>
      <c r="AE189" s="96" t="e">
        <f>IF($A189="","",IF(VLOOKUP(csv!$AJ189,範囲CSV,29,FALSE)="","",VLOOKUP(csv!$AJ189,範囲CSV,29,FALSE)))</f>
        <v>#N/A</v>
      </c>
      <c r="AF189" s="96" t="e">
        <f>IF($A189="","",IF(VLOOKUP(csv!$AJ189,範囲CSV,30,FALSE)="","",VLOOKUP(csv!$AJ189,範囲CSV,30,FALSE)))</f>
        <v>#N/A</v>
      </c>
      <c r="AG189" s="96" t="e">
        <f>IF($A189="","",IF(VLOOKUP(csv!$AJ189,範囲CSV,31,FALSE)="","",VLOOKUP(csv!$AJ189,範囲CSV,31,FALSE)))</f>
        <v>#N/A</v>
      </c>
      <c r="AH189" s="96" t="e">
        <f>IF($A189="","",IF(VLOOKUP(csv!$AJ189,範囲CSV,32,FALSE)="","",VLOOKUP(csv!$AJ189,範囲CSV,32,FALSE)))</f>
        <v>#N/A</v>
      </c>
      <c r="AI189" s="96" t="e">
        <f>IF($A189="","",IF(VLOOKUP(csv!$AJ189,範囲CSV,33,FALSE)="","",VLOOKUP(csv!$AJ189,範囲CSV,33,FALSE)))</f>
        <v>#N/A</v>
      </c>
      <c r="AJ189" s="96" t="e">
        <f>IF($A189="","",IF(VLOOKUP(csv!$AJ189,範囲CSV,34,FALSE)="","",VLOOKUP(csv!$AJ189,範囲CSV,34,FALSE)))</f>
        <v>#N/A</v>
      </c>
      <c r="AK189" s="96"/>
    </row>
    <row r="190" spans="1:37">
      <c r="A190" s="96">
        <f>IF(csv!AJ190&lt;=csv!A$401,csv!AO190,"")</f>
        <v>0</v>
      </c>
      <c r="B190" s="96" t="e">
        <f>IF($A190="","",IF(VLOOKUP(csv!A190,範囲CSV,2,FALSE)="","",VLOOKUP(csv!A190,範囲CSV,2,FALSE)))</f>
        <v>#N/A</v>
      </c>
      <c r="C190" s="96" t="e">
        <f>IF($A190="","",IF(VLOOKUP(csv!$AJ190,範囲CSV,3,FALSE)="","",VLOOKUP(csv!$AJ190,範囲CSV,3,FALSE)))</f>
        <v>#N/A</v>
      </c>
      <c r="D190" s="96" t="e">
        <f>IF($A190="","",IF(VLOOKUP(csv!$AJ190,範囲CSV,4,FALSE)="","",VLOOKUP(csv!$AJ190,範囲CSV,4,FALSE)))</f>
        <v>#N/A</v>
      </c>
      <c r="E190" s="96" t="e">
        <f>IF($A190="","",IF(VLOOKUP(csv!$AJ190,範囲CSV,5,FALSE)="","",IF(VLOOKUP(csv!$AJ190,範囲CSV,5,FALSE)&gt;10000,"",VLOOKUP(csv!$AJ190,範囲CSV,5,FALSE))))</f>
        <v>#N/A</v>
      </c>
      <c r="F190" s="96" t="e">
        <f>IF($A190="","",IF(VLOOKUP(csv!$AJ190,範囲CSV,6,FALSE)="","",VLOOKUP(csv!$AJ190,範囲CSV,6,FALSE)))</f>
        <v>#N/A</v>
      </c>
      <c r="G190" s="96" t="e">
        <f>IF(A190="","",IF(VLOOKUP(csv!$AJ190,範囲CSV,7,FALSE)="","",VLOOKUP(csv!$AJ190,範囲CSV,7,FALSE)))</f>
        <v>#N/A</v>
      </c>
      <c r="H190" s="96" t="e">
        <f>IF($A190="","",IF(VLOOKUP(csv!$AJ190,範囲CSV,8,FALSE)="","",VLOOKUP(csv!$AJ190,範囲CSV,8,FALSE)))</f>
        <v>#N/A</v>
      </c>
      <c r="I190" s="96"/>
      <c r="J190" s="96"/>
      <c r="K190" s="96" t="e">
        <f>IF(A190="","",IF(VLOOKUP(csv!$AJ190,範囲CSV,9,FALSE)="","",VLOOKUP(csv!$AJ190,範囲CSV,9,FALSE)))</f>
        <v>#N/A</v>
      </c>
      <c r="L190" s="96" t="e">
        <f>IF($A190="","",IF(VLOOKUP(csv!$AJ190,範囲CSV,10,FALSE)="","",VLOOKUP(csv!$AJ190,範囲CSV,10,FALSE)))</f>
        <v>#N/A</v>
      </c>
      <c r="M190" s="96" t="e">
        <f t="shared" si="4"/>
        <v>#N/A</v>
      </c>
      <c r="N190" s="96" t="e">
        <f t="shared" si="5"/>
        <v>#N/A</v>
      </c>
      <c r="O190" s="96" t="e">
        <f>IF($A190="","",IF(VLOOKUP(csv!$AJ190,範囲CSV,13,FALSE)="","",VLOOKUP(csv!$AJ190,範囲CSV,13,FALSE)))</f>
        <v>#N/A</v>
      </c>
      <c r="P190" s="96" t="e">
        <f>IF($A190="","",IF(VLOOKUP(csv!$AJ190,範囲CSV,14,FALSE)="","",VLOOKUP(csv!$AJ190,範囲CSV,14,FALSE)))</f>
        <v>#N/A</v>
      </c>
      <c r="Q190" s="96" t="e">
        <f>IF($A190="","",IF(VLOOKUP(csv!$AJ190,範囲CSV,15,FALSE)="","",VLOOKUP(csv!$AJ190,範囲CSV,15,FALSE)))</f>
        <v>#N/A</v>
      </c>
      <c r="R190" s="96" t="e">
        <f>IF($A190="","",IF(VLOOKUP(csv!$AJ190,範囲CSV,16,FALSE)="","",VLOOKUP(csv!$AJ190,範囲CSV,16,FALSE)))</f>
        <v>#N/A</v>
      </c>
      <c r="S190" s="96" t="e">
        <f>IF($A190="","",IF(VLOOKUP(csv!$AJ190,範囲CSV,17,FALSE)="","",VLOOKUP(csv!$AJ190,範囲CSV,17,FALSE)))</f>
        <v>#N/A</v>
      </c>
      <c r="T190" s="96" t="e">
        <f>IF($A190="","",IF(VLOOKUP(csv!$AJ190,範囲CSV,18,FALSE)="","",VLOOKUP(csv!$AJ190,範囲CSV,18,FALSE)))</f>
        <v>#N/A</v>
      </c>
      <c r="U190" s="96" t="e">
        <f>IF($A190="","",IF(VLOOKUP(csv!$AJ190,範囲CSV,19,FALSE)="","",VLOOKUP(csv!$AJ190,範囲CSV,19,FALSE)))</f>
        <v>#N/A</v>
      </c>
      <c r="V190" s="96" t="e">
        <f>IF($A190="","",IF(VLOOKUP(csv!$AJ190,範囲CSV,20,FALSE)="","",VLOOKUP(csv!$AJ190,範囲CSV,20,FALSE)))</f>
        <v>#N/A</v>
      </c>
      <c r="W190" s="96" t="e">
        <f>IF($A190="","",IF(VLOOKUP(csv!$AJ190,範囲CSV,21,FALSE)="","",VLOOKUP(csv!$AJ190,範囲CSV,21,FALSE)))</f>
        <v>#N/A</v>
      </c>
      <c r="X190" s="96" t="e">
        <f>IF($A190="","",IF(VLOOKUP(csv!$AJ190,範囲CSV,22,FALSE)="","",VLOOKUP(csv!$AJ190,範囲CSV,22,FALSE)))</f>
        <v>#N/A</v>
      </c>
      <c r="Y190" s="96" t="e">
        <f>IF($A190="","",IF(VLOOKUP(csv!$AJ190,範囲CSV,23,FALSE)="","",VLOOKUP(csv!$AJ190,範囲CSV,23,FALSE)))</f>
        <v>#N/A</v>
      </c>
      <c r="Z190" s="96" t="e">
        <f>IF($A190="","",IF(VLOOKUP(csv!$AJ190,範囲CSV,24,FALSE)="","",VLOOKUP(csv!$AJ190,範囲CSV,24,FALSE)))</f>
        <v>#N/A</v>
      </c>
      <c r="AA190" s="96" t="e">
        <f>IF($A190="","",IF(VLOOKUP(csv!$AJ190,範囲CSV,25,FALSE)="","",VLOOKUP(csv!$AJ190,範囲CSV,25,FALSE)))</f>
        <v>#N/A</v>
      </c>
      <c r="AB190" s="96" t="e">
        <f>IF($A190="","",IF(VLOOKUP(csv!$AJ190,範囲CSV,26,FALSE)="","",VLOOKUP(csv!$AJ190,範囲CSV,26,FALSE)))</f>
        <v>#N/A</v>
      </c>
      <c r="AC190" s="96" t="e">
        <f>IF($A190="","",IF(VLOOKUP(csv!$AJ190,範囲CSV,27,FALSE)="","",VLOOKUP(csv!$AJ190,範囲CSV,27,FALSE)))</f>
        <v>#N/A</v>
      </c>
      <c r="AD190" s="96" t="e">
        <f>IF($A190="","",IF(VLOOKUP(csv!$AJ190,範囲CSV,28,FALSE)="","",VLOOKUP(csv!$AJ190,範囲CSV,28,FALSE)))</f>
        <v>#N/A</v>
      </c>
      <c r="AE190" s="96" t="e">
        <f>IF($A190="","",IF(VLOOKUP(csv!$AJ190,範囲CSV,29,FALSE)="","",VLOOKUP(csv!$AJ190,範囲CSV,29,FALSE)))</f>
        <v>#N/A</v>
      </c>
      <c r="AF190" s="96" t="e">
        <f>IF($A190="","",IF(VLOOKUP(csv!$AJ190,範囲CSV,30,FALSE)="","",VLOOKUP(csv!$AJ190,範囲CSV,30,FALSE)))</f>
        <v>#N/A</v>
      </c>
      <c r="AG190" s="96" t="e">
        <f>IF($A190="","",IF(VLOOKUP(csv!$AJ190,範囲CSV,31,FALSE)="","",VLOOKUP(csv!$AJ190,範囲CSV,31,FALSE)))</f>
        <v>#N/A</v>
      </c>
      <c r="AH190" s="96" t="e">
        <f>IF($A190="","",IF(VLOOKUP(csv!$AJ190,範囲CSV,32,FALSE)="","",VLOOKUP(csv!$AJ190,範囲CSV,32,FALSE)))</f>
        <v>#N/A</v>
      </c>
      <c r="AI190" s="96" t="e">
        <f>IF($A190="","",IF(VLOOKUP(csv!$AJ190,範囲CSV,33,FALSE)="","",VLOOKUP(csv!$AJ190,範囲CSV,33,FALSE)))</f>
        <v>#N/A</v>
      </c>
      <c r="AJ190" s="96" t="e">
        <f>IF($A190="","",IF(VLOOKUP(csv!$AJ190,範囲CSV,34,FALSE)="","",VLOOKUP(csv!$AJ190,範囲CSV,34,FALSE)))</f>
        <v>#N/A</v>
      </c>
      <c r="AK190" s="96"/>
    </row>
    <row r="191" spans="1:37">
      <c r="A191" s="96">
        <f>IF(csv!AJ191&lt;=csv!A$401,csv!AO191,"")</f>
        <v>0</v>
      </c>
      <c r="B191" s="96" t="e">
        <f>IF($A191="","",IF(VLOOKUP(csv!A191,範囲CSV,2,FALSE)="","",VLOOKUP(csv!A191,範囲CSV,2,FALSE)))</f>
        <v>#N/A</v>
      </c>
      <c r="C191" s="96" t="e">
        <f>IF($A191="","",IF(VLOOKUP(csv!$AJ191,範囲CSV,3,FALSE)="","",VLOOKUP(csv!$AJ191,範囲CSV,3,FALSE)))</f>
        <v>#N/A</v>
      </c>
      <c r="D191" s="96" t="e">
        <f>IF($A191="","",IF(VLOOKUP(csv!$AJ191,範囲CSV,4,FALSE)="","",VLOOKUP(csv!$AJ191,範囲CSV,4,FALSE)))</f>
        <v>#N/A</v>
      </c>
      <c r="E191" s="96" t="e">
        <f>IF($A191="","",IF(VLOOKUP(csv!$AJ191,範囲CSV,5,FALSE)="","",IF(VLOOKUP(csv!$AJ191,範囲CSV,5,FALSE)&gt;10000,"",VLOOKUP(csv!$AJ191,範囲CSV,5,FALSE))))</f>
        <v>#N/A</v>
      </c>
      <c r="F191" s="96" t="e">
        <f>IF($A191="","",IF(VLOOKUP(csv!$AJ191,範囲CSV,6,FALSE)="","",VLOOKUP(csv!$AJ191,範囲CSV,6,FALSE)))</f>
        <v>#N/A</v>
      </c>
      <c r="G191" s="96" t="e">
        <f>IF(A191="","",IF(VLOOKUP(csv!$AJ191,範囲CSV,7,FALSE)="","",VLOOKUP(csv!$AJ191,範囲CSV,7,FALSE)))</f>
        <v>#N/A</v>
      </c>
      <c r="H191" s="96" t="e">
        <f>IF($A191="","",IF(VLOOKUP(csv!$AJ191,範囲CSV,8,FALSE)="","",VLOOKUP(csv!$AJ191,範囲CSV,8,FALSE)))</f>
        <v>#N/A</v>
      </c>
      <c r="I191" s="96"/>
      <c r="J191" s="96"/>
      <c r="K191" s="96" t="e">
        <f>IF(A191="","",IF(VLOOKUP(csv!$AJ191,範囲CSV,9,FALSE)="","",VLOOKUP(csv!$AJ191,範囲CSV,9,FALSE)))</f>
        <v>#N/A</v>
      </c>
      <c r="L191" s="96" t="e">
        <f>IF($A191="","",IF(VLOOKUP(csv!$AJ191,範囲CSV,10,FALSE)="","",VLOOKUP(csv!$AJ191,範囲CSV,10,FALSE)))</f>
        <v>#N/A</v>
      </c>
      <c r="M191" s="96" t="e">
        <f t="shared" si="4"/>
        <v>#N/A</v>
      </c>
      <c r="N191" s="96" t="e">
        <f t="shared" si="5"/>
        <v>#N/A</v>
      </c>
      <c r="O191" s="96" t="e">
        <f>IF($A191="","",IF(VLOOKUP(csv!$AJ191,範囲CSV,13,FALSE)="","",VLOOKUP(csv!$AJ191,範囲CSV,13,FALSE)))</f>
        <v>#N/A</v>
      </c>
      <c r="P191" s="96" t="e">
        <f>IF($A191="","",IF(VLOOKUP(csv!$AJ191,範囲CSV,14,FALSE)="","",VLOOKUP(csv!$AJ191,範囲CSV,14,FALSE)))</f>
        <v>#N/A</v>
      </c>
      <c r="Q191" s="96" t="e">
        <f>IF($A191="","",IF(VLOOKUP(csv!$AJ191,範囲CSV,15,FALSE)="","",VLOOKUP(csv!$AJ191,範囲CSV,15,FALSE)))</f>
        <v>#N/A</v>
      </c>
      <c r="R191" s="96" t="e">
        <f>IF($A191="","",IF(VLOOKUP(csv!$AJ191,範囲CSV,16,FALSE)="","",VLOOKUP(csv!$AJ191,範囲CSV,16,FALSE)))</f>
        <v>#N/A</v>
      </c>
      <c r="S191" s="96" t="e">
        <f>IF($A191="","",IF(VLOOKUP(csv!$AJ191,範囲CSV,17,FALSE)="","",VLOOKUP(csv!$AJ191,範囲CSV,17,FALSE)))</f>
        <v>#N/A</v>
      </c>
      <c r="T191" s="96" t="e">
        <f>IF($A191="","",IF(VLOOKUP(csv!$AJ191,範囲CSV,18,FALSE)="","",VLOOKUP(csv!$AJ191,範囲CSV,18,FALSE)))</f>
        <v>#N/A</v>
      </c>
      <c r="U191" s="96" t="e">
        <f>IF($A191="","",IF(VLOOKUP(csv!$AJ191,範囲CSV,19,FALSE)="","",VLOOKUP(csv!$AJ191,範囲CSV,19,FALSE)))</f>
        <v>#N/A</v>
      </c>
      <c r="V191" s="96" t="e">
        <f>IF($A191="","",IF(VLOOKUP(csv!$AJ191,範囲CSV,20,FALSE)="","",VLOOKUP(csv!$AJ191,範囲CSV,20,FALSE)))</f>
        <v>#N/A</v>
      </c>
      <c r="W191" s="96" t="e">
        <f>IF($A191="","",IF(VLOOKUP(csv!$AJ191,範囲CSV,21,FALSE)="","",VLOOKUP(csv!$AJ191,範囲CSV,21,FALSE)))</f>
        <v>#N/A</v>
      </c>
      <c r="X191" s="96" t="e">
        <f>IF($A191="","",IF(VLOOKUP(csv!$AJ191,範囲CSV,22,FALSE)="","",VLOOKUP(csv!$AJ191,範囲CSV,22,FALSE)))</f>
        <v>#N/A</v>
      </c>
      <c r="Y191" s="96" t="e">
        <f>IF($A191="","",IF(VLOOKUP(csv!$AJ191,範囲CSV,23,FALSE)="","",VLOOKUP(csv!$AJ191,範囲CSV,23,FALSE)))</f>
        <v>#N/A</v>
      </c>
      <c r="Z191" s="96" t="e">
        <f>IF($A191="","",IF(VLOOKUP(csv!$AJ191,範囲CSV,24,FALSE)="","",VLOOKUP(csv!$AJ191,範囲CSV,24,FALSE)))</f>
        <v>#N/A</v>
      </c>
      <c r="AA191" s="96" t="e">
        <f>IF($A191="","",IF(VLOOKUP(csv!$AJ191,範囲CSV,25,FALSE)="","",VLOOKUP(csv!$AJ191,範囲CSV,25,FALSE)))</f>
        <v>#N/A</v>
      </c>
      <c r="AB191" s="96" t="e">
        <f>IF($A191="","",IF(VLOOKUP(csv!$AJ191,範囲CSV,26,FALSE)="","",VLOOKUP(csv!$AJ191,範囲CSV,26,FALSE)))</f>
        <v>#N/A</v>
      </c>
      <c r="AC191" s="96" t="e">
        <f>IF($A191="","",IF(VLOOKUP(csv!$AJ191,範囲CSV,27,FALSE)="","",VLOOKUP(csv!$AJ191,範囲CSV,27,FALSE)))</f>
        <v>#N/A</v>
      </c>
      <c r="AD191" s="96" t="e">
        <f>IF($A191="","",IF(VLOOKUP(csv!$AJ191,範囲CSV,28,FALSE)="","",VLOOKUP(csv!$AJ191,範囲CSV,28,FALSE)))</f>
        <v>#N/A</v>
      </c>
      <c r="AE191" s="96" t="e">
        <f>IF($A191="","",IF(VLOOKUP(csv!$AJ191,範囲CSV,29,FALSE)="","",VLOOKUP(csv!$AJ191,範囲CSV,29,FALSE)))</f>
        <v>#N/A</v>
      </c>
      <c r="AF191" s="96" t="e">
        <f>IF($A191="","",IF(VLOOKUP(csv!$AJ191,範囲CSV,30,FALSE)="","",VLOOKUP(csv!$AJ191,範囲CSV,30,FALSE)))</f>
        <v>#N/A</v>
      </c>
      <c r="AG191" s="96" t="e">
        <f>IF($A191="","",IF(VLOOKUP(csv!$AJ191,範囲CSV,31,FALSE)="","",VLOOKUP(csv!$AJ191,範囲CSV,31,FALSE)))</f>
        <v>#N/A</v>
      </c>
      <c r="AH191" s="96" t="e">
        <f>IF($A191="","",IF(VLOOKUP(csv!$AJ191,範囲CSV,32,FALSE)="","",VLOOKUP(csv!$AJ191,範囲CSV,32,FALSE)))</f>
        <v>#N/A</v>
      </c>
      <c r="AI191" s="96" t="e">
        <f>IF($A191="","",IF(VLOOKUP(csv!$AJ191,範囲CSV,33,FALSE)="","",VLOOKUP(csv!$AJ191,範囲CSV,33,FALSE)))</f>
        <v>#N/A</v>
      </c>
      <c r="AJ191" s="96" t="e">
        <f>IF($A191="","",IF(VLOOKUP(csv!$AJ191,範囲CSV,34,FALSE)="","",VLOOKUP(csv!$AJ191,範囲CSV,34,FALSE)))</f>
        <v>#N/A</v>
      </c>
      <c r="AK191" s="96"/>
    </row>
    <row r="192" spans="1:37">
      <c r="A192" s="96">
        <f>IF(csv!AJ192&lt;=csv!A$401,csv!AO192,"")</f>
        <v>0</v>
      </c>
      <c r="B192" s="96" t="e">
        <f>IF($A192="","",IF(VLOOKUP(csv!A192,範囲CSV,2,FALSE)="","",VLOOKUP(csv!A192,範囲CSV,2,FALSE)))</f>
        <v>#N/A</v>
      </c>
      <c r="C192" s="96" t="e">
        <f>IF($A192="","",IF(VLOOKUP(csv!$AJ192,範囲CSV,3,FALSE)="","",VLOOKUP(csv!$AJ192,範囲CSV,3,FALSE)))</f>
        <v>#N/A</v>
      </c>
      <c r="D192" s="96" t="e">
        <f>IF($A192="","",IF(VLOOKUP(csv!$AJ192,範囲CSV,4,FALSE)="","",VLOOKUP(csv!$AJ192,範囲CSV,4,FALSE)))</f>
        <v>#N/A</v>
      </c>
      <c r="E192" s="96" t="e">
        <f>IF($A192="","",IF(VLOOKUP(csv!$AJ192,範囲CSV,5,FALSE)="","",IF(VLOOKUP(csv!$AJ192,範囲CSV,5,FALSE)&gt;10000,"",VLOOKUP(csv!$AJ192,範囲CSV,5,FALSE))))</f>
        <v>#N/A</v>
      </c>
      <c r="F192" s="96" t="e">
        <f>IF($A192="","",IF(VLOOKUP(csv!$AJ192,範囲CSV,6,FALSE)="","",VLOOKUP(csv!$AJ192,範囲CSV,6,FALSE)))</f>
        <v>#N/A</v>
      </c>
      <c r="G192" s="96" t="e">
        <f>IF(A192="","",IF(VLOOKUP(csv!$AJ192,範囲CSV,7,FALSE)="","",VLOOKUP(csv!$AJ192,範囲CSV,7,FALSE)))</f>
        <v>#N/A</v>
      </c>
      <c r="H192" s="96" t="e">
        <f>IF($A192="","",IF(VLOOKUP(csv!$AJ192,範囲CSV,8,FALSE)="","",VLOOKUP(csv!$AJ192,範囲CSV,8,FALSE)))</f>
        <v>#N/A</v>
      </c>
      <c r="I192" s="96"/>
      <c r="J192" s="96"/>
      <c r="K192" s="96" t="e">
        <f>IF(A192="","",IF(VLOOKUP(csv!$AJ192,範囲CSV,9,FALSE)="","",VLOOKUP(csv!$AJ192,範囲CSV,9,FALSE)))</f>
        <v>#N/A</v>
      </c>
      <c r="L192" s="96" t="e">
        <f>IF($A192="","",IF(VLOOKUP(csv!$AJ192,範囲CSV,10,FALSE)="","",VLOOKUP(csv!$AJ192,範囲CSV,10,FALSE)))</f>
        <v>#N/A</v>
      </c>
      <c r="M192" s="96" t="e">
        <f t="shared" si="4"/>
        <v>#N/A</v>
      </c>
      <c r="N192" s="96" t="e">
        <f t="shared" si="5"/>
        <v>#N/A</v>
      </c>
      <c r="O192" s="96" t="e">
        <f>IF($A192="","",IF(VLOOKUP(csv!$AJ192,範囲CSV,13,FALSE)="","",VLOOKUP(csv!$AJ192,範囲CSV,13,FALSE)))</f>
        <v>#N/A</v>
      </c>
      <c r="P192" s="96" t="e">
        <f>IF($A192="","",IF(VLOOKUP(csv!$AJ192,範囲CSV,14,FALSE)="","",VLOOKUP(csv!$AJ192,範囲CSV,14,FALSE)))</f>
        <v>#N/A</v>
      </c>
      <c r="Q192" s="96" t="e">
        <f>IF($A192="","",IF(VLOOKUP(csv!$AJ192,範囲CSV,15,FALSE)="","",VLOOKUP(csv!$AJ192,範囲CSV,15,FALSE)))</f>
        <v>#N/A</v>
      </c>
      <c r="R192" s="96" t="e">
        <f>IF($A192="","",IF(VLOOKUP(csv!$AJ192,範囲CSV,16,FALSE)="","",VLOOKUP(csv!$AJ192,範囲CSV,16,FALSE)))</f>
        <v>#N/A</v>
      </c>
      <c r="S192" s="96" t="e">
        <f>IF($A192="","",IF(VLOOKUP(csv!$AJ192,範囲CSV,17,FALSE)="","",VLOOKUP(csv!$AJ192,範囲CSV,17,FALSE)))</f>
        <v>#N/A</v>
      </c>
      <c r="T192" s="96" t="e">
        <f>IF($A192="","",IF(VLOOKUP(csv!$AJ192,範囲CSV,18,FALSE)="","",VLOOKUP(csv!$AJ192,範囲CSV,18,FALSE)))</f>
        <v>#N/A</v>
      </c>
      <c r="U192" s="96" t="e">
        <f>IF($A192="","",IF(VLOOKUP(csv!$AJ192,範囲CSV,19,FALSE)="","",VLOOKUP(csv!$AJ192,範囲CSV,19,FALSE)))</f>
        <v>#N/A</v>
      </c>
      <c r="V192" s="96" t="e">
        <f>IF($A192="","",IF(VLOOKUP(csv!$AJ192,範囲CSV,20,FALSE)="","",VLOOKUP(csv!$AJ192,範囲CSV,20,FALSE)))</f>
        <v>#N/A</v>
      </c>
      <c r="W192" s="96" t="e">
        <f>IF($A192="","",IF(VLOOKUP(csv!$AJ192,範囲CSV,21,FALSE)="","",VLOOKUP(csv!$AJ192,範囲CSV,21,FALSE)))</f>
        <v>#N/A</v>
      </c>
      <c r="X192" s="96" t="e">
        <f>IF($A192="","",IF(VLOOKUP(csv!$AJ192,範囲CSV,22,FALSE)="","",VLOOKUP(csv!$AJ192,範囲CSV,22,FALSE)))</f>
        <v>#N/A</v>
      </c>
      <c r="Y192" s="96" t="e">
        <f>IF($A192="","",IF(VLOOKUP(csv!$AJ192,範囲CSV,23,FALSE)="","",VLOOKUP(csv!$AJ192,範囲CSV,23,FALSE)))</f>
        <v>#N/A</v>
      </c>
      <c r="Z192" s="96" t="e">
        <f>IF($A192="","",IF(VLOOKUP(csv!$AJ192,範囲CSV,24,FALSE)="","",VLOOKUP(csv!$AJ192,範囲CSV,24,FALSE)))</f>
        <v>#N/A</v>
      </c>
      <c r="AA192" s="96" t="e">
        <f>IF($A192="","",IF(VLOOKUP(csv!$AJ192,範囲CSV,25,FALSE)="","",VLOOKUP(csv!$AJ192,範囲CSV,25,FALSE)))</f>
        <v>#N/A</v>
      </c>
      <c r="AB192" s="96" t="e">
        <f>IF($A192="","",IF(VLOOKUP(csv!$AJ192,範囲CSV,26,FALSE)="","",VLOOKUP(csv!$AJ192,範囲CSV,26,FALSE)))</f>
        <v>#N/A</v>
      </c>
      <c r="AC192" s="96" t="e">
        <f>IF($A192="","",IF(VLOOKUP(csv!$AJ192,範囲CSV,27,FALSE)="","",VLOOKUP(csv!$AJ192,範囲CSV,27,FALSE)))</f>
        <v>#N/A</v>
      </c>
      <c r="AD192" s="96" t="e">
        <f>IF($A192="","",IF(VLOOKUP(csv!$AJ192,範囲CSV,28,FALSE)="","",VLOOKUP(csv!$AJ192,範囲CSV,28,FALSE)))</f>
        <v>#N/A</v>
      </c>
      <c r="AE192" s="96" t="e">
        <f>IF($A192="","",IF(VLOOKUP(csv!$AJ192,範囲CSV,29,FALSE)="","",VLOOKUP(csv!$AJ192,範囲CSV,29,FALSE)))</f>
        <v>#N/A</v>
      </c>
      <c r="AF192" s="96" t="e">
        <f>IF($A192="","",IF(VLOOKUP(csv!$AJ192,範囲CSV,30,FALSE)="","",VLOOKUP(csv!$AJ192,範囲CSV,30,FALSE)))</f>
        <v>#N/A</v>
      </c>
      <c r="AG192" s="96" t="e">
        <f>IF($A192="","",IF(VLOOKUP(csv!$AJ192,範囲CSV,31,FALSE)="","",VLOOKUP(csv!$AJ192,範囲CSV,31,FALSE)))</f>
        <v>#N/A</v>
      </c>
      <c r="AH192" s="96" t="e">
        <f>IF($A192="","",IF(VLOOKUP(csv!$AJ192,範囲CSV,32,FALSE)="","",VLOOKUP(csv!$AJ192,範囲CSV,32,FALSE)))</f>
        <v>#N/A</v>
      </c>
      <c r="AI192" s="96" t="e">
        <f>IF($A192="","",IF(VLOOKUP(csv!$AJ192,範囲CSV,33,FALSE)="","",VLOOKUP(csv!$AJ192,範囲CSV,33,FALSE)))</f>
        <v>#N/A</v>
      </c>
      <c r="AJ192" s="96" t="e">
        <f>IF($A192="","",IF(VLOOKUP(csv!$AJ192,範囲CSV,34,FALSE)="","",VLOOKUP(csv!$AJ192,範囲CSV,34,FALSE)))</f>
        <v>#N/A</v>
      </c>
      <c r="AK192" s="96"/>
    </row>
    <row r="193" spans="1:37">
      <c r="A193" s="96">
        <f>IF(csv!AJ193&lt;=csv!A$401,csv!AO193,"")</f>
        <v>0</v>
      </c>
      <c r="B193" s="96" t="e">
        <f>IF($A193="","",IF(VLOOKUP(csv!A193,範囲CSV,2,FALSE)="","",VLOOKUP(csv!A193,範囲CSV,2,FALSE)))</f>
        <v>#N/A</v>
      </c>
      <c r="C193" s="96" t="e">
        <f>IF($A193="","",IF(VLOOKUP(csv!$AJ193,範囲CSV,3,FALSE)="","",VLOOKUP(csv!$AJ193,範囲CSV,3,FALSE)))</f>
        <v>#N/A</v>
      </c>
      <c r="D193" s="96" t="e">
        <f>IF($A193="","",IF(VLOOKUP(csv!$AJ193,範囲CSV,4,FALSE)="","",VLOOKUP(csv!$AJ193,範囲CSV,4,FALSE)))</f>
        <v>#N/A</v>
      </c>
      <c r="E193" s="96" t="e">
        <f>IF($A193="","",IF(VLOOKUP(csv!$AJ193,範囲CSV,5,FALSE)="","",IF(VLOOKUP(csv!$AJ193,範囲CSV,5,FALSE)&gt;10000,"",VLOOKUP(csv!$AJ193,範囲CSV,5,FALSE))))</f>
        <v>#N/A</v>
      </c>
      <c r="F193" s="96" t="e">
        <f>IF($A193="","",IF(VLOOKUP(csv!$AJ193,範囲CSV,6,FALSE)="","",VLOOKUP(csv!$AJ193,範囲CSV,6,FALSE)))</f>
        <v>#N/A</v>
      </c>
      <c r="G193" s="96" t="e">
        <f>IF(A193="","",IF(VLOOKUP(csv!$AJ193,範囲CSV,7,FALSE)="","",VLOOKUP(csv!$AJ193,範囲CSV,7,FALSE)))</f>
        <v>#N/A</v>
      </c>
      <c r="H193" s="96" t="e">
        <f>IF($A193="","",IF(VLOOKUP(csv!$AJ193,範囲CSV,8,FALSE)="","",VLOOKUP(csv!$AJ193,範囲CSV,8,FALSE)))</f>
        <v>#N/A</v>
      </c>
      <c r="I193" s="96"/>
      <c r="J193" s="96"/>
      <c r="K193" s="96" t="e">
        <f>IF(A193="","",IF(VLOOKUP(csv!$AJ193,範囲CSV,9,FALSE)="","",VLOOKUP(csv!$AJ193,範囲CSV,9,FALSE)))</f>
        <v>#N/A</v>
      </c>
      <c r="L193" s="96" t="e">
        <f>IF($A193="","",IF(VLOOKUP(csv!$AJ193,範囲CSV,10,FALSE)="","",VLOOKUP(csv!$AJ193,範囲CSV,10,FALSE)))</f>
        <v>#N/A</v>
      </c>
      <c r="M193" s="96" t="e">
        <f t="shared" si="4"/>
        <v>#N/A</v>
      </c>
      <c r="N193" s="96" t="e">
        <f t="shared" si="5"/>
        <v>#N/A</v>
      </c>
      <c r="O193" s="96" t="e">
        <f>IF($A193="","",IF(VLOOKUP(csv!$AJ193,範囲CSV,13,FALSE)="","",VLOOKUP(csv!$AJ193,範囲CSV,13,FALSE)))</f>
        <v>#N/A</v>
      </c>
      <c r="P193" s="96" t="e">
        <f>IF($A193="","",IF(VLOOKUP(csv!$AJ193,範囲CSV,14,FALSE)="","",VLOOKUP(csv!$AJ193,範囲CSV,14,FALSE)))</f>
        <v>#N/A</v>
      </c>
      <c r="Q193" s="96" t="e">
        <f>IF($A193="","",IF(VLOOKUP(csv!$AJ193,範囲CSV,15,FALSE)="","",VLOOKUP(csv!$AJ193,範囲CSV,15,FALSE)))</f>
        <v>#N/A</v>
      </c>
      <c r="R193" s="96" t="e">
        <f>IF($A193="","",IF(VLOOKUP(csv!$AJ193,範囲CSV,16,FALSE)="","",VLOOKUP(csv!$AJ193,範囲CSV,16,FALSE)))</f>
        <v>#N/A</v>
      </c>
      <c r="S193" s="96" t="e">
        <f>IF($A193="","",IF(VLOOKUP(csv!$AJ193,範囲CSV,17,FALSE)="","",VLOOKUP(csv!$AJ193,範囲CSV,17,FALSE)))</f>
        <v>#N/A</v>
      </c>
      <c r="T193" s="96" t="e">
        <f>IF($A193="","",IF(VLOOKUP(csv!$AJ193,範囲CSV,18,FALSE)="","",VLOOKUP(csv!$AJ193,範囲CSV,18,FALSE)))</f>
        <v>#N/A</v>
      </c>
      <c r="U193" s="96" t="e">
        <f>IF($A193="","",IF(VLOOKUP(csv!$AJ193,範囲CSV,19,FALSE)="","",VLOOKUP(csv!$AJ193,範囲CSV,19,FALSE)))</f>
        <v>#N/A</v>
      </c>
      <c r="V193" s="96" t="e">
        <f>IF($A193="","",IF(VLOOKUP(csv!$AJ193,範囲CSV,20,FALSE)="","",VLOOKUP(csv!$AJ193,範囲CSV,20,FALSE)))</f>
        <v>#N/A</v>
      </c>
      <c r="W193" s="96" t="e">
        <f>IF($A193="","",IF(VLOOKUP(csv!$AJ193,範囲CSV,21,FALSE)="","",VLOOKUP(csv!$AJ193,範囲CSV,21,FALSE)))</f>
        <v>#N/A</v>
      </c>
      <c r="X193" s="96" t="e">
        <f>IF($A193="","",IF(VLOOKUP(csv!$AJ193,範囲CSV,22,FALSE)="","",VLOOKUP(csv!$AJ193,範囲CSV,22,FALSE)))</f>
        <v>#N/A</v>
      </c>
      <c r="Y193" s="96" t="e">
        <f>IF($A193="","",IF(VLOOKUP(csv!$AJ193,範囲CSV,23,FALSE)="","",VLOOKUP(csv!$AJ193,範囲CSV,23,FALSE)))</f>
        <v>#N/A</v>
      </c>
      <c r="Z193" s="96" t="e">
        <f>IF($A193="","",IF(VLOOKUP(csv!$AJ193,範囲CSV,24,FALSE)="","",VLOOKUP(csv!$AJ193,範囲CSV,24,FALSE)))</f>
        <v>#N/A</v>
      </c>
      <c r="AA193" s="96" t="e">
        <f>IF($A193="","",IF(VLOOKUP(csv!$AJ193,範囲CSV,25,FALSE)="","",VLOOKUP(csv!$AJ193,範囲CSV,25,FALSE)))</f>
        <v>#N/A</v>
      </c>
      <c r="AB193" s="96" t="e">
        <f>IF($A193="","",IF(VLOOKUP(csv!$AJ193,範囲CSV,26,FALSE)="","",VLOOKUP(csv!$AJ193,範囲CSV,26,FALSE)))</f>
        <v>#N/A</v>
      </c>
      <c r="AC193" s="96" t="e">
        <f>IF($A193="","",IF(VLOOKUP(csv!$AJ193,範囲CSV,27,FALSE)="","",VLOOKUP(csv!$AJ193,範囲CSV,27,FALSE)))</f>
        <v>#N/A</v>
      </c>
      <c r="AD193" s="96" t="e">
        <f>IF($A193="","",IF(VLOOKUP(csv!$AJ193,範囲CSV,28,FALSE)="","",VLOOKUP(csv!$AJ193,範囲CSV,28,FALSE)))</f>
        <v>#N/A</v>
      </c>
      <c r="AE193" s="96" t="e">
        <f>IF($A193="","",IF(VLOOKUP(csv!$AJ193,範囲CSV,29,FALSE)="","",VLOOKUP(csv!$AJ193,範囲CSV,29,FALSE)))</f>
        <v>#N/A</v>
      </c>
      <c r="AF193" s="96" t="e">
        <f>IF($A193="","",IF(VLOOKUP(csv!$AJ193,範囲CSV,30,FALSE)="","",VLOOKUP(csv!$AJ193,範囲CSV,30,FALSE)))</f>
        <v>#N/A</v>
      </c>
      <c r="AG193" s="96" t="e">
        <f>IF($A193="","",IF(VLOOKUP(csv!$AJ193,範囲CSV,31,FALSE)="","",VLOOKUP(csv!$AJ193,範囲CSV,31,FALSE)))</f>
        <v>#N/A</v>
      </c>
      <c r="AH193" s="96" t="e">
        <f>IF($A193="","",IF(VLOOKUP(csv!$AJ193,範囲CSV,32,FALSE)="","",VLOOKUP(csv!$AJ193,範囲CSV,32,FALSE)))</f>
        <v>#N/A</v>
      </c>
      <c r="AI193" s="96" t="e">
        <f>IF($A193="","",IF(VLOOKUP(csv!$AJ193,範囲CSV,33,FALSE)="","",VLOOKUP(csv!$AJ193,範囲CSV,33,FALSE)))</f>
        <v>#N/A</v>
      </c>
      <c r="AJ193" s="96" t="e">
        <f>IF($A193="","",IF(VLOOKUP(csv!$AJ193,範囲CSV,34,FALSE)="","",VLOOKUP(csv!$AJ193,範囲CSV,34,FALSE)))</f>
        <v>#N/A</v>
      </c>
      <c r="AK193" s="96"/>
    </row>
    <row r="194" spans="1:37">
      <c r="A194" s="96">
        <f>IF(csv!AJ194&lt;=csv!A$401,csv!AO194,"")</f>
        <v>0</v>
      </c>
      <c r="B194" s="96" t="e">
        <f>IF($A194="","",IF(VLOOKUP(csv!A194,範囲CSV,2,FALSE)="","",VLOOKUP(csv!A194,範囲CSV,2,FALSE)))</f>
        <v>#N/A</v>
      </c>
      <c r="C194" s="96" t="e">
        <f>IF($A194="","",IF(VLOOKUP(csv!$AJ194,範囲CSV,3,FALSE)="","",VLOOKUP(csv!$AJ194,範囲CSV,3,FALSE)))</f>
        <v>#N/A</v>
      </c>
      <c r="D194" s="96" t="e">
        <f>IF($A194="","",IF(VLOOKUP(csv!$AJ194,範囲CSV,4,FALSE)="","",VLOOKUP(csv!$AJ194,範囲CSV,4,FALSE)))</f>
        <v>#N/A</v>
      </c>
      <c r="E194" s="96" t="e">
        <f>IF($A194="","",IF(VLOOKUP(csv!$AJ194,範囲CSV,5,FALSE)="","",IF(VLOOKUP(csv!$AJ194,範囲CSV,5,FALSE)&gt;10000,"",VLOOKUP(csv!$AJ194,範囲CSV,5,FALSE))))</f>
        <v>#N/A</v>
      </c>
      <c r="F194" s="96" t="e">
        <f>IF($A194="","",IF(VLOOKUP(csv!$AJ194,範囲CSV,6,FALSE)="","",VLOOKUP(csv!$AJ194,範囲CSV,6,FALSE)))</f>
        <v>#N/A</v>
      </c>
      <c r="G194" s="96" t="e">
        <f>IF(A194="","",IF(VLOOKUP(csv!$AJ194,範囲CSV,7,FALSE)="","",VLOOKUP(csv!$AJ194,範囲CSV,7,FALSE)))</f>
        <v>#N/A</v>
      </c>
      <c r="H194" s="96" t="e">
        <f>IF($A194="","",IF(VLOOKUP(csv!$AJ194,範囲CSV,8,FALSE)="","",VLOOKUP(csv!$AJ194,範囲CSV,8,FALSE)))</f>
        <v>#N/A</v>
      </c>
      <c r="I194" s="96"/>
      <c r="J194" s="96"/>
      <c r="K194" s="96" t="e">
        <f>IF(A194="","",IF(VLOOKUP(csv!$AJ194,範囲CSV,9,FALSE)="","",VLOOKUP(csv!$AJ194,範囲CSV,9,FALSE)))</f>
        <v>#N/A</v>
      </c>
      <c r="L194" s="96" t="e">
        <f>IF($A194="","",IF(VLOOKUP(csv!$AJ194,範囲CSV,10,FALSE)="","",VLOOKUP(csv!$AJ194,範囲CSV,10,FALSE)))</f>
        <v>#N/A</v>
      </c>
      <c r="M194" s="96" t="e">
        <f t="shared" ref="M194:M257" si="6">IF($A194="","",IF(VLOOKUP($A194,生年,20,FALSE)="","",VLOOKUP($A194,生年,21,FALSE)))</f>
        <v>#N/A</v>
      </c>
      <c r="N194" s="96" t="e">
        <f t="shared" ref="N194:N257" si="7">IF($A194="","",IF(VLOOKUP($A194,生年,21,FALSE)="","",VLOOKUP($A194,生年,22,FALSE)))</f>
        <v>#N/A</v>
      </c>
      <c r="O194" s="96" t="e">
        <f>IF($A194="","",IF(VLOOKUP(csv!$AJ194,範囲CSV,13,FALSE)="","",VLOOKUP(csv!$AJ194,範囲CSV,13,FALSE)))</f>
        <v>#N/A</v>
      </c>
      <c r="P194" s="96" t="e">
        <f>IF($A194="","",IF(VLOOKUP(csv!$AJ194,範囲CSV,14,FALSE)="","",VLOOKUP(csv!$AJ194,範囲CSV,14,FALSE)))</f>
        <v>#N/A</v>
      </c>
      <c r="Q194" s="96" t="e">
        <f>IF($A194="","",IF(VLOOKUP(csv!$AJ194,範囲CSV,15,FALSE)="","",VLOOKUP(csv!$AJ194,範囲CSV,15,FALSE)))</f>
        <v>#N/A</v>
      </c>
      <c r="R194" s="96" t="e">
        <f>IF($A194="","",IF(VLOOKUP(csv!$AJ194,範囲CSV,16,FALSE)="","",VLOOKUP(csv!$AJ194,範囲CSV,16,FALSE)))</f>
        <v>#N/A</v>
      </c>
      <c r="S194" s="96" t="e">
        <f>IF($A194="","",IF(VLOOKUP(csv!$AJ194,範囲CSV,17,FALSE)="","",VLOOKUP(csv!$AJ194,範囲CSV,17,FALSE)))</f>
        <v>#N/A</v>
      </c>
      <c r="T194" s="96" t="e">
        <f>IF($A194="","",IF(VLOOKUP(csv!$AJ194,範囲CSV,18,FALSE)="","",VLOOKUP(csv!$AJ194,範囲CSV,18,FALSE)))</f>
        <v>#N/A</v>
      </c>
      <c r="U194" s="96" t="e">
        <f>IF($A194="","",IF(VLOOKUP(csv!$AJ194,範囲CSV,19,FALSE)="","",VLOOKUP(csv!$AJ194,範囲CSV,19,FALSE)))</f>
        <v>#N/A</v>
      </c>
      <c r="V194" s="96" t="e">
        <f>IF($A194="","",IF(VLOOKUP(csv!$AJ194,範囲CSV,20,FALSE)="","",VLOOKUP(csv!$AJ194,範囲CSV,20,FALSE)))</f>
        <v>#N/A</v>
      </c>
      <c r="W194" s="96" t="e">
        <f>IF($A194="","",IF(VLOOKUP(csv!$AJ194,範囲CSV,21,FALSE)="","",VLOOKUP(csv!$AJ194,範囲CSV,21,FALSE)))</f>
        <v>#N/A</v>
      </c>
      <c r="X194" s="96" t="e">
        <f>IF($A194="","",IF(VLOOKUP(csv!$AJ194,範囲CSV,22,FALSE)="","",VLOOKUP(csv!$AJ194,範囲CSV,22,FALSE)))</f>
        <v>#N/A</v>
      </c>
      <c r="Y194" s="96" t="e">
        <f>IF($A194="","",IF(VLOOKUP(csv!$AJ194,範囲CSV,23,FALSE)="","",VLOOKUP(csv!$AJ194,範囲CSV,23,FALSE)))</f>
        <v>#N/A</v>
      </c>
      <c r="Z194" s="96" t="e">
        <f>IF($A194="","",IF(VLOOKUP(csv!$AJ194,範囲CSV,24,FALSE)="","",VLOOKUP(csv!$AJ194,範囲CSV,24,FALSE)))</f>
        <v>#N/A</v>
      </c>
      <c r="AA194" s="96" t="e">
        <f>IF($A194="","",IF(VLOOKUP(csv!$AJ194,範囲CSV,25,FALSE)="","",VLOOKUP(csv!$AJ194,範囲CSV,25,FALSE)))</f>
        <v>#N/A</v>
      </c>
      <c r="AB194" s="96" t="e">
        <f>IF($A194="","",IF(VLOOKUP(csv!$AJ194,範囲CSV,26,FALSE)="","",VLOOKUP(csv!$AJ194,範囲CSV,26,FALSE)))</f>
        <v>#N/A</v>
      </c>
      <c r="AC194" s="96" t="e">
        <f>IF($A194="","",IF(VLOOKUP(csv!$AJ194,範囲CSV,27,FALSE)="","",VLOOKUP(csv!$AJ194,範囲CSV,27,FALSE)))</f>
        <v>#N/A</v>
      </c>
      <c r="AD194" s="96" t="e">
        <f>IF($A194="","",IF(VLOOKUP(csv!$AJ194,範囲CSV,28,FALSE)="","",VLOOKUP(csv!$AJ194,範囲CSV,28,FALSE)))</f>
        <v>#N/A</v>
      </c>
      <c r="AE194" s="96" t="e">
        <f>IF($A194="","",IF(VLOOKUP(csv!$AJ194,範囲CSV,29,FALSE)="","",VLOOKUP(csv!$AJ194,範囲CSV,29,FALSE)))</f>
        <v>#N/A</v>
      </c>
      <c r="AF194" s="96" t="e">
        <f>IF($A194="","",IF(VLOOKUP(csv!$AJ194,範囲CSV,30,FALSE)="","",VLOOKUP(csv!$AJ194,範囲CSV,30,FALSE)))</f>
        <v>#N/A</v>
      </c>
      <c r="AG194" s="96" t="e">
        <f>IF($A194="","",IF(VLOOKUP(csv!$AJ194,範囲CSV,31,FALSE)="","",VLOOKUP(csv!$AJ194,範囲CSV,31,FALSE)))</f>
        <v>#N/A</v>
      </c>
      <c r="AH194" s="96" t="e">
        <f>IF($A194="","",IF(VLOOKUP(csv!$AJ194,範囲CSV,32,FALSE)="","",VLOOKUP(csv!$AJ194,範囲CSV,32,FALSE)))</f>
        <v>#N/A</v>
      </c>
      <c r="AI194" s="96" t="e">
        <f>IF($A194="","",IF(VLOOKUP(csv!$AJ194,範囲CSV,33,FALSE)="","",VLOOKUP(csv!$AJ194,範囲CSV,33,FALSE)))</f>
        <v>#N/A</v>
      </c>
      <c r="AJ194" s="96" t="e">
        <f>IF($A194="","",IF(VLOOKUP(csv!$AJ194,範囲CSV,34,FALSE)="","",VLOOKUP(csv!$AJ194,範囲CSV,34,FALSE)))</f>
        <v>#N/A</v>
      </c>
      <c r="AK194" s="96"/>
    </row>
    <row r="195" spans="1:37">
      <c r="A195" s="96">
        <f>IF(csv!AJ195&lt;=csv!A$401,csv!AO195,"")</f>
        <v>0</v>
      </c>
      <c r="B195" s="96" t="e">
        <f>IF($A195="","",IF(VLOOKUP(csv!A195,範囲CSV,2,FALSE)="","",VLOOKUP(csv!A195,範囲CSV,2,FALSE)))</f>
        <v>#N/A</v>
      </c>
      <c r="C195" s="96" t="e">
        <f>IF($A195="","",IF(VLOOKUP(csv!$AJ195,範囲CSV,3,FALSE)="","",VLOOKUP(csv!$AJ195,範囲CSV,3,FALSE)))</f>
        <v>#N/A</v>
      </c>
      <c r="D195" s="96" t="e">
        <f>IF($A195="","",IF(VLOOKUP(csv!$AJ195,範囲CSV,4,FALSE)="","",VLOOKUP(csv!$AJ195,範囲CSV,4,FALSE)))</f>
        <v>#N/A</v>
      </c>
      <c r="E195" s="96" t="e">
        <f>IF($A195="","",IF(VLOOKUP(csv!$AJ195,範囲CSV,5,FALSE)="","",IF(VLOOKUP(csv!$AJ195,範囲CSV,5,FALSE)&gt;10000,"",VLOOKUP(csv!$AJ195,範囲CSV,5,FALSE))))</f>
        <v>#N/A</v>
      </c>
      <c r="F195" s="96" t="e">
        <f>IF($A195="","",IF(VLOOKUP(csv!$AJ195,範囲CSV,6,FALSE)="","",VLOOKUP(csv!$AJ195,範囲CSV,6,FALSE)))</f>
        <v>#N/A</v>
      </c>
      <c r="G195" s="96" t="e">
        <f>IF(A195="","",IF(VLOOKUP(csv!$AJ195,範囲CSV,7,FALSE)="","",VLOOKUP(csv!$AJ195,範囲CSV,7,FALSE)))</f>
        <v>#N/A</v>
      </c>
      <c r="H195" s="96" t="e">
        <f>IF($A195="","",IF(VLOOKUP(csv!$AJ195,範囲CSV,8,FALSE)="","",VLOOKUP(csv!$AJ195,範囲CSV,8,FALSE)))</f>
        <v>#N/A</v>
      </c>
      <c r="I195" s="96"/>
      <c r="J195" s="96"/>
      <c r="K195" s="96" t="e">
        <f>IF(A195="","",IF(VLOOKUP(csv!$AJ195,範囲CSV,9,FALSE)="","",VLOOKUP(csv!$AJ195,範囲CSV,9,FALSE)))</f>
        <v>#N/A</v>
      </c>
      <c r="L195" s="96" t="e">
        <f>IF($A195="","",IF(VLOOKUP(csv!$AJ195,範囲CSV,10,FALSE)="","",VLOOKUP(csv!$AJ195,範囲CSV,10,FALSE)))</f>
        <v>#N/A</v>
      </c>
      <c r="M195" s="96" t="e">
        <f t="shared" si="6"/>
        <v>#N/A</v>
      </c>
      <c r="N195" s="96" t="e">
        <f t="shared" si="7"/>
        <v>#N/A</v>
      </c>
      <c r="O195" s="96" t="e">
        <f>IF($A195="","",IF(VLOOKUP(csv!$AJ195,範囲CSV,13,FALSE)="","",VLOOKUP(csv!$AJ195,範囲CSV,13,FALSE)))</f>
        <v>#N/A</v>
      </c>
      <c r="P195" s="96" t="e">
        <f>IF($A195="","",IF(VLOOKUP(csv!$AJ195,範囲CSV,14,FALSE)="","",VLOOKUP(csv!$AJ195,範囲CSV,14,FALSE)))</f>
        <v>#N/A</v>
      </c>
      <c r="Q195" s="96" t="e">
        <f>IF($A195="","",IF(VLOOKUP(csv!$AJ195,範囲CSV,15,FALSE)="","",VLOOKUP(csv!$AJ195,範囲CSV,15,FALSE)))</f>
        <v>#N/A</v>
      </c>
      <c r="R195" s="96" t="e">
        <f>IF($A195="","",IF(VLOOKUP(csv!$AJ195,範囲CSV,16,FALSE)="","",VLOOKUP(csv!$AJ195,範囲CSV,16,FALSE)))</f>
        <v>#N/A</v>
      </c>
      <c r="S195" s="96" t="e">
        <f>IF($A195="","",IF(VLOOKUP(csv!$AJ195,範囲CSV,17,FALSE)="","",VLOOKUP(csv!$AJ195,範囲CSV,17,FALSE)))</f>
        <v>#N/A</v>
      </c>
      <c r="T195" s="96" t="e">
        <f>IF($A195="","",IF(VLOOKUP(csv!$AJ195,範囲CSV,18,FALSE)="","",VLOOKUP(csv!$AJ195,範囲CSV,18,FALSE)))</f>
        <v>#N/A</v>
      </c>
      <c r="U195" s="96" t="e">
        <f>IF($A195="","",IF(VLOOKUP(csv!$AJ195,範囲CSV,19,FALSE)="","",VLOOKUP(csv!$AJ195,範囲CSV,19,FALSE)))</f>
        <v>#N/A</v>
      </c>
      <c r="V195" s="96" t="e">
        <f>IF($A195="","",IF(VLOOKUP(csv!$AJ195,範囲CSV,20,FALSE)="","",VLOOKUP(csv!$AJ195,範囲CSV,20,FALSE)))</f>
        <v>#N/A</v>
      </c>
      <c r="W195" s="96" t="e">
        <f>IF($A195="","",IF(VLOOKUP(csv!$AJ195,範囲CSV,21,FALSE)="","",VLOOKUP(csv!$AJ195,範囲CSV,21,FALSE)))</f>
        <v>#N/A</v>
      </c>
      <c r="X195" s="96" t="e">
        <f>IF($A195="","",IF(VLOOKUP(csv!$AJ195,範囲CSV,22,FALSE)="","",VLOOKUP(csv!$AJ195,範囲CSV,22,FALSE)))</f>
        <v>#N/A</v>
      </c>
      <c r="Y195" s="96" t="e">
        <f>IF($A195="","",IF(VLOOKUP(csv!$AJ195,範囲CSV,23,FALSE)="","",VLOOKUP(csv!$AJ195,範囲CSV,23,FALSE)))</f>
        <v>#N/A</v>
      </c>
      <c r="Z195" s="96" t="e">
        <f>IF($A195="","",IF(VLOOKUP(csv!$AJ195,範囲CSV,24,FALSE)="","",VLOOKUP(csv!$AJ195,範囲CSV,24,FALSE)))</f>
        <v>#N/A</v>
      </c>
      <c r="AA195" s="96" t="e">
        <f>IF($A195="","",IF(VLOOKUP(csv!$AJ195,範囲CSV,25,FALSE)="","",VLOOKUP(csv!$AJ195,範囲CSV,25,FALSE)))</f>
        <v>#N/A</v>
      </c>
      <c r="AB195" s="96" t="e">
        <f>IF($A195="","",IF(VLOOKUP(csv!$AJ195,範囲CSV,26,FALSE)="","",VLOOKUP(csv!$AJ195,範囲CSV,26,FALSE)))</f>
        <v>#N/A</v>
      </c>
      <c r="AC195" s="96" t="e">
        <f>IF($A195="","",IF(VLOOKUP(csv!$AJ195,範囲CSV,27,FALSE)="","",VLOOKUP(csv!$AJ195,範囲CSV,27,FALSE)))</f>
        <v>#N/A</v>
      </c>
      <c r="AD195" s="96" t="e">
        <f>IF($A195="","",IF(VLOOKUP(csv!$AJ195,範囲CSV,28,FALSE)="","",VLOOKUP(csv!$AJ195,範囲CSV,28,FALSE)))</f>
        <v>#N/A</v>
      </c>
      <c r="AE195" s="96" t="e">
        <f>IF($A195="","",IF(VLOOKUP(csv!$AJ195,範囲CSV,29,FALSE)="","",VLOOKUP(csv!$AJ195,範囲CSV,29,FALSE)))</f>
        <v>#N/A</v>
      </c>
      <c r="AF195" s="96" t="e">
        <f>IF($A195="","",IF(VLOOKUP(csv!$AJ195,範囲CSV,30,FALSE)="","",VLOOKUP(csv!$AJ195,範囲CSV,30,FALSE)))</f>
        <v>#N/A</v>
      </c>
      <c r="AG195" s="96" t="e">
        <f>IF($A195="","",IF(VLOOKUP(csv!$AJ195,範囲CSV,31,FALSE)="","",VLOOKUP(csv!$AJ195,範囲CSV,31,FALSE)))</f>
        <v>#N/A</v>
      </c>
      <c r="AH195" s="96" t="e">
        <f>IF($A195="","",IF(VLOOKUP(csv!$AJ195,範囲CSV,32,FALSE)="","",VLOOKUP(csv!$AJ195,範囲CSV,32,FALSE)))</f>
        <v>#N/A</v>
      </c>
      <c r="AI195" s="96" t="e">
        <f>IF($A195="","",IF(VLOOKUP(csv!$AJ195,範囲CSV,33,FALSE)="","",VLOOKUP(csv!$AJ195,範囲CSV,33,FALSE)))</f>
        <v>#N/A</v>
      </c>
      <c r="AJ195" s="96" t="e">
        <f>IF($A195="","",IF(VLOOKUP(csv!$AJ195,範囲CSV,34,FALSE)="","",VLOOKUP(csv!$AJ195,範囲CSV,34,FALSE)))</f>
        <v>#N/A</v>
      </c>
      <c r="AK195" s="96"/>
    </row>
    <row r="196" spans="1:37">
      <c r="A196" s="96">
        <f>IF(csv!AJ196&lt;=csv!A$401,csv!AO196,"")</f>
        <v>0</v>
      </c>
      <c r="B196" s="96" t="e">
        <f>IF($A196="","",IF(VLOOKUP(csv!A196,範囲CSV,2,FALSE)="","",VLOOKUP(csv!A196,範囲CSV,2,FALSE)))</f>
        <v>#N/A</v>
      </c>
      <c r="C196" s="96" t="e">
        <f>IF($A196="","",IF(VLOOKUP(csv!$AJ196,範囲CSV,3,FALSE)="","",VLOOKUP(csv!$AJ196,範囲CSV,3,FALSE)))</f>
        <v>#N/A</v>
      </c>
      <c r="D196" s="96" t="e">
        <f>IF($A196="","",IF(VLOOKUP(csv!$AJ196,範囲CSV,4,FALSE)="","",VLOOKUP(csv!$AJ196,範囲CSV,4,FALSE)))</f>
        <v>#N/A</v>
      </c>
      <c r="E196" s="96" t="e">
        <f>IF($A196="","",IF(VLOOKUP(csv!$AJ196,範囲CSV,5,FALSE)="","",IF(VLOOKUP(csv!$AJ196,範囲CSV,5,FALSE)&gt;10000,"",VLOOKUP(csv!$AJ196,範囲CSV,5,FALSE))))</f>
        <v>#N/A</v>
      </c>
      <c r="F196" s="96" t="e">
        <f>IF($A196="","",IF(VLOOKUP(csv!$AJ196,範囲CSV,6,FALSE)="","",VLOOKUP(csv!$AJ196,範囲CSV,6,FALSE)))</f>
        <v>#N/A</v>
      </c>
      <c r="G196" s="96" t="e">
        <f>IF(A196="","",IF(VLOOKUP(csv!$AJ196,範囲CSV,7,FALSE)="","",VLOOKUP(csv!$AJ196,範囲CSV,7,FALSE)))</f>
        <v>#N/A</v>
      </c>
      <c r="H196" s="96" t="e">
        <f>IF($A196="","",IF(VLOOKUP(csv!$AJ196,範囲CSV,8,FALSE)="","",VLOOKUP(csv!$AJ196,範囲CSV,8,FALSE)))</f>
        <v>#N/A</v>
      </c>
      <c r="I196" s="96"/>
      <c r="J196" s="96"/>
      <c r="K196" s="96" t="e">
        <f>IF(A196="","",IF(VLOOKUP(csv!$AJ196,範囲CSV,9,FALSE)="","",VLOOKUP(csv!$AJ196,範囲CSV,9,FALSE)))</f>
        <v>#N/A</v>
      </c>
      <c r="L196" s="96" t="e">
        <f>IF($A196="","",IF(VLOOKUP(csv!$AJ196,範囲CSV,10,FALSE)="","",VLOOKUP(csv!$AJ196,範囲CSV,10,FALSE)))</f>
        <v>#N/A</v>
      </c>
      <c r="M196" s="96" t="e">
        <f t="shared" si="6"/>
        <v>#N/A</v>
      </c>
      <c r="N196" s="96" t="e">
        <f t="shared" si="7"/>
        <v>#N/A</v>
      </c>
      <c r="O196" s="96" t="e">
        <f>IF($A196="","",IF(VLOOKUP(csv!$AJ196,範囲CSV,13,FALSE)="","",VLOOKUP(csv!$AJ196,範囲CSV,13,FALSE)))</f>
        <v>#N/A</v>
      </c>
      <c r="P196" s="96" t="e">
        <f>IF($A196="","",IF(VLOOKUP(csv!$AJ196,範囲CSV,14,FALSE)="","",VLOOKUP(csv!$AJ196,範囲CSV,14,FALSE)))</f>
        <v>#N/A</v>
      </c>
      <c r="Q196" s="96" t="e">
        <f>IF($A196="","",IF(VLOOKUP(csv!$AJ196,範囲CSV,15,FALSE)="","",VLOOKUP(csv!$AJ196,範囲CSV,15,FALSE)))</f>
        <v>#N/A</v>
      </c>
      <c r="R196" s="96" t="e">
        <f>IF($A196="","",IF(VLOOKUP(csv!$AJ196,範囲CSV,16,FALSE)="","",VLOOKUP(csv!$AJ196,範囲CSV,16,FALSE)))</f>
        <v>#N/A</v>
      </c>
      <c r="S196" s="96" t="e">
        <f>IF($A196="","",IF(VLOOKUP(csv!$AJ196,範囲CSV,17,FALSE)="","",VLOOKUP(csv!$AJ196,範囲CSV,17,FALSE)))</f>
        <v>#N/A</v>
      </c>
      <c r="T196" s="96" t="e">
        <f>IF($A196="","",IF(VLOOKUP(csv!$AJ196,範囲CSV,18,FALSE)="","",VLOOKUP(csv!$AJ196,範囲CSV,18,FALSE)))</f>
        <v>#N/A</v>
      </c>
      <c r="U196" s="96" t="e">
        <f>IF($A196="","",IF(VLOOKUP(csv!$AJ196,範囲CSV,19,FALSE)="","",VLOOKUP(csv!$AJ196,範囲CSV,19,FALSE)))</f>
        <v>#N/A</v>
      </c>
      <c r="V196" s="96" t="e">
        <f>IF($A196="","",IF(VLOOKUP(csv!$AJ196,範囲CSV,20,FALSE)="","",VLOOKUP(csv!$AJ196,範囲CSV,20,FALSE)))</f>
        <v>#N/A</v>
      </c>
      <c r="W196" s="96" t="e">
        <f>IF($A196="","",IF(VLOOKUP(csv!$AJ196,範囲CSV,21,FALSE)="","",VLOOKUP(csv!$AJ196,範囲CSV,21,FALSE)))</f>
        <v>#N/A</v>
      </c>
      <c r="X196" s="96" t="e">
        <f>IF($A196="","",IF(VLOOKUP(csv!$AJ196,範囲CSV,22,FALSE)="","",VLOOKUP(csv!$AJ196,範囲CSV,22,FALSE)))</f>
        <v>#N/A</v>
      </c>
      <c r="Y196" s="96" t="e">
        <f>IF($A196="","",IF(VLOOKUP(csv!$AJ196,範囲CSV,23,FALSE)="","",VLOOKUP(csv!$AJ196,範囲CSV,23,FALSE)))</f>
        <v>#N/A</v>
      </c>
      <c r="Z196" s="96" t="e">
        <f>IF($A196="","",IF(VLOOKUP(csv!$AJ196,範囲CSV,24,FALSE)="","",VLOOKUP(csv!$AJ196,範囲CSV,24,FALSE)))</f>
        <v>#N/A</v>
      </c>
      <c r="AA196" s="96" t="e">
        <f>IF($A196="","",IF(VLOOKUP(csv!$AJ196,範囲CSV,25,FALSE)="","",VLOOKUP(csv!$AJ196,範囲CSV,25,FALSE)))</f>
        <v>#N/A</v>
      </c>
      <c r="AB196" s="96" t="e">
        <f>IF($A196="","",IF(VLOOKUP(csv!$AJ196,範囲CSV,26,FALSE)="","",VLOOKUP(csv!$AJ196,範囲CSV,26,FALSE)))</f>
        <v>#N/A</v>
      </c>
      <c r="AC196" s="96" t="e">
        <f>IF($A196="","",IF(VLOOKUP(csv!$AJ196,範囲CSV,27,FALSE)="","",VLOOKUP(csv!$AJ196,範囲CSV,27,FALSE)))</f>
        <v>#N/A</v>
      </c>
      <c r="AD196" s="96" t="e">
        <f>IF($A196="","",IF(VLOOKUP(csv!$AJ196,範囲CSV,28,FALSE)="","",VLOOKUP(csv!$AJ196,範囲CSV,28,FALSE)))</f>
        <v>#N/A</v>
      </c>
      <c r="AE196" s="96" t="e">
        <f>IF($A196="","",IF(VLOOKUP(csv!$AJ196,範囲CSV,29,FALSE)="","",VLOOKUP(csv!$AJ196,範囲CSV,29,FALSE)))</f>
        <v>#N/A</v>
      </c>
      <c r="AF196" s="96" t="e">
        <f>IF($A196="","",IF(VLOOKUP(csv!$AJ196,範囲CSV,30,FALSE)="","",VLOOKUP(csv!$AJ196,範囲CSV,30,FALSE)))</f>
        <v>#N/A</v>
      </c>
      <c r="AG196" s="96" t="e">
        <f>IF($A196="","",IF(VLOOKUP(csv!$AJ196,範囲CSV,31,FALSE)="","",VLOOKUP(csv!$AJ196,範囲CSV,31,FALSE)))</f>
        <v>#N/A</v>
      </c>
      <c r="AH196" s="96" t="e">
        <f>IF($A196="","",IF(VLOOKUP(csv!$AJ196,範囲CSV,32,FALSE)="","",VLOOKUP(csv!$AJ196,範囲CSV,32,FALSE)))</f>
        <v>#N/A</v>
      </c>
      <c r="AI196" s="96" t="e">
        <f>IF($A196="","",IF(VLOOKUP(csv!$AJ196,範囲CSV,33,FALSE)="","",VLOOKUP(csv!$AJ196,範囲CSV,33,FALSE)))</f>
        <v>#N/A</v>
      </c>
      <c r="AJ196" s="96" t="e">
        <f>IF($A196="","",IF(VLOOKUP(csv!$AJ196,範囲CSV,34,FALSE)="","",VLOOKUP(csv!$AJ196,範囲CSV,34,FALSE)))</f>
        <v>#N/A</v>
      </c>
      <c r="AK196" s="96"/>
    </row>
    <row r="197" spans="1:37">
      <c r="A197" s="96">
        <f>IF(csv!AJ197&lt;=csv!A$401,csv!AO197,"")</f>
        <v>0</v>
      </c>
      <c r="B197" s="96" t="e">
        <f>IF($A197="","",IF(VLOOKUP(csv!A197,範囲CSV,2,FALSE)="","",VLOOKUP(csv!A197,範囲CSV,2,FALSE)))</f>
        <v>#N/A</v>
      </c>
      <c r="C197" s="96" t="e">
        <f>IF($A197="","",IF(VLOOKUP(csv!$AJ197,範囲CSV,3,FALSE)="","",VLOOKUP(csv!$AJ197,範囲CSV,3,FALSE)))</f>
        <v>#N/A</v>
      </c>
      <c r="D197" s="96" t="e">
        <f>IF($A197="","",IF(VLOOKUP(csv!$AJ197,範囲CSV,4,FALSE)="","",VLOOKUP(csv!$AJ197,範囲CSV,4,FALSE)))</f>
        <v>#N/A</v>
      </c>
      <c r="E197" s="96" t="e">
        <f>IF($A197="","",IF(VLOOKUP(csv!$AJ197,範囲CSV,5,FALSE)="","",IF(VLOOKUP(csv!$AJ197,範囲CSV,5,FALSE)&gt;10000,"",VLOOKUP(csv!$AJ197,範囲CSV,5,FALSE))))</f>
        <v>#N/A</v>
      </c>
      <c r="F197" s="96" t="e">
        <f>IF($A197="","",IF(VLOOKUP(csv!$AJ197,範囲CSV,6,FALSE)="","",VLOOKUP(csv!$AJ197,範囲CSV,6,FALSE)))</f>
        <v>#N/A</v>
      </c>
      <c r="G197" s="96" t="e">
        <f>IF(A197="","",IF(VLOOKUP(csv!$AJ197,範囲CSV,7,FALSE)="","",VLOOKUP(csv!$AJ197,範囲CSV,7,FALSE)))</f>
        <v>#N/A</v>
      </c>
      <c r="H197" s="96" t="e">
        <f>IF($A197="","",IF(VLOOKUP(csv!$AJ197,範囲CSV,8,FALSE)="","",VLOOKUP(csv!$AJ197,範囲CSV,8,FALSE)))</f>
        <v>#N/A</v>
      </c>
      <c r="I197" s="96"/>
      <c r="J197" s="96"/>
      <c r="K197" s="96" t="e">
        <f>IF(A197="","",IF(VLOOKUP(csv!$AJ197,範囲CSV,9,FALSE)="","",VLOOKUP(csv!$AJ197,範囲CSV,9,FALSE)))</f>
        <v>#N/A</v>
      </c>
      <c r="L197" s="96" t="e">
        <f>IF($A197="","",IF(VLOOKUP(csv!$AJ197,範囲CSV,10,FALSE)="","",VLOOKUP(csv!$AJ197,範囲CSV,10,FALSE)))</f>
        <v>#N/A</v>
      </c>
      <c r="M197" s="96" t="e">
        <f t="shared" si="6"/>
        <v>#N/A</v>
      </c>
      <c r="N197" s="96" t="e">
        <f t="shared" si="7"/>
        <v>#N/A</v>
      </c>
      <c r="O197" s="96" t="e">
        <f>IF($A197="","",IF(VLOOKUP(csv!$AJ197,範囲CSV,13,FALSE)="","",VLOOKUP(csv!$AJ197,範囲CSV,13,FALSE)))</f>
        <v>#N/A</v>
      </c>
      <c r="P197" s="96" t="e">
        <f>IF($A197="","",IF(VLOOKUP(csv!$AJ197,範囲CSV,14,FALSE)="","",VLOOKUP(csv!$AJ197,範囲CSV,14,FALSE)))</f>
        <v>#N/A</v>
      </c>
      <c r="Q197" s="96" t="e">
        <f>IF($A197="","",IF(VLOOKUP(csv!$AJ197,範囲CSV,15,FALSE)="","",VLOOKUP(csv!$AJ197,範囲CSV,15,FALSE)))</f>
        <v>#N/A</v>
      </c>
      <c r="R197" s="96" t="e">
        <f>IF($A197="","",IF(VLOOKUP(csv!$AJ197,範囲CSV,16,FALSE)="","",VLOOKUP(csv!$AJ197,範囲CSV,16,FALSE)))</f>
        <v>#N/A</v>
      </c>
      <c r="S197" s="96" t="e">
        <f>IF($A197="","",IF(VLOOKUP(csv!$AJ197,範囲CSV,17,FALSE)="","",VLOOKUP(csv!$AJ197,範囲CSV,17,FALSE)))</f>
        <v>#N/A</v>
      </c>
      <c r="T197" s="96" t="e">
        <f>IF($A197="","",IF(VLOOKUP(csv!$AJ197,範囲CSV,18,FALSE)="","",VLOOKUP(csv!$AJ197,範囲CSV,18,FALSE)))</f>
        <v>#N/A</v>
      </c>
      <c r="U197" s="96" t="e">
        <f>IF($A197="","",IF(VLOOKUP(csv!$AJ197,範囲CSV,19,FALSE)="","",VLOOKUP(csv!$AJ197,範囲CSV,19,FALSE)))</f>
        <v>#N/A</v>
      </c>
      <c r="V197" s="96" t="e">
        <f>IF($A197="","",IF(VLOOKUP(csv!$AJ197,範囲CSV,20,FALSE)="","",VLOOKUP(csv!$AJ197,範囲CSV,20,FALSE)))</f>
        <v>#N/A</v>
      </c>
      <c r="W197" s="96" t="e">
        <f>IF($A197="","",IF(VLOOKUP(csv!$AJ197,範囲CSV,21,FALSE)="","",VLOOKUP(csv!$AJ197,範囲CSV,21,FALSE)))</f>
        <v>#N/A</v>
      </c>
      <c r="X197" s="96" t="e">
        <f>IF($A197="","",IF(VLOOKUP(csv!$AJ197,範囲CSV,22,FALSE)="","",VLOOKUP(csv!$AJ197,範囲CSV,22,FALSE)))</f>
        <v>#N/A</v>
      </c>
      <c r="Y197" s="96" t="e">
        <f>IF($A197="","",IF(VLOOKUP(csv!$AJ197,範囲CSV,23,FALSE)="","",VLOOKUP(csv!$AJ197,範囲CSV,23,FALSE)))</f>
        <v>#N/A</v>
      </c>
      <c r="Z197" s="96" t="e">
        <f>IF($A197="","",IF(VLOOKUP(csv!$AJ197,範囲CSV,24,FALSE)="","",VLOOKUP(csv!$AJ197,範囲CSV,24,FALSE)))</f>
        <v>#N/A</v>
      </c>
      <c r="AA197" s="96" t="e">
        <f>IF($A197="","",IF(VLOOKUP(csv!$AJ197,範囲CSV,25,FALSE)="","",VLOOKUP(csv!$AJ197,範囲CSV,25,FALSE)))</f>
        <v>#N/A</v>
      </c>
      <c r="AB197" s="96" t="e">
        <f>IF($A197="","",IF(VLOOKUP(csv!$AJ197,範囲CSV,26,FALSE)="","",VLOOKUP(csv!$AJ197,範囲CSV,26,FALSE)))</f>
        <v>#N/A</v>
      </c>
      <c r="AC197" s="96" t="e">
        <f>IF($A197="","",IF(VLOOKUP(csv!$AJ197,範囲CSV,27,FALSE)="","",VLOOKUP(csv!$AJ197,範囲CSV,27,FALSE)))</f>
        <v>#N/A</v>
      </c>
      <c r="AD197" s="96" t="e">
        <f>IF($A197="","",IF(VLOOKUP(csv!$AJ197,範囲CSV,28,FALSE)="","",VLOOKUP(csv!$AJ197,範囲CSV,28,FALSE)))</f>
        <v>#N/A</v>
      </c>
      <c r="AE197" s="96" t="e">
        <f>IF($A197="","",IF(VLOOKUP(csv!$AJ197,範囲CSV,29,FALSE)="","",VLOOKUP(csv!$AJ197,範囲CSV,29,FALSE)))</f>
        <v>#N/A</v>
      </c>
      <c r="AF197" s="96" t="e">
        <f>IF($A197="","",IF(VLOOKUP(csv!$AJ197,範囲CSV,30,FALSE)="","",VLOOKUP(csv!$AJ197,範囲CSV,30,FALSE)))</f>
        <v>#N/A</v>
      </c>
      <c r="AG197" s="96" t="e">
        <f>IF($A197="","",IF(VLOOKUP(csv!$AJ197,範囲CSV,31,FALSE)="","",VLOOKUP(csv!$AJ197,範囲CSV,31,FALSE)))</f>
        <v>#N/A</v>
      </c>
      <c r="AH197" s="96" t="e">
        <f>IF($A197="","",IF(VLOOKUP(csv!$AJ197,範囲CSV,32,FALSE)="","",VLOOKUP(csv!$AJ197,範囲CSV,32,FALSE)))</f>
        <v>#N/A</v>
      </c>
      <c r="AI197" s="96" t="e">
        <f>IF($A197="","",IF(VLOOKUP(csv!$AJ197,範囲CSV,33,FALSE)="","",VLOOKUP(csv!$AJ197,範囲CSV,33,FALSE)))</f>
        <v>#N/A</v>
      </c>
      <c r="AJ197" s="96" t="e">
        <f>IF($A197="","",IF(VLOOKUP(csv!$AJ197,範囲CSV,34,FALSE)="","",VLOOKUP(csv!$AJ197,範囲CSV,34,FALSE)))</f>
        <v>#N/A</v>
      </c>
      <c r="AK197" s="96"/>
    </row>
    <row r="198" spans="1:37">
      <c r="A198" s="96">
        <f>IF(csv!AJ198&lt;=csv!A$401,csv!AO198,"")</f>
        <v>0</v>
      </c>
      <c r="B198" s="96" t="e">
        <f>IF($A198="","",IF(VLOOKUP(csv!A198,範囲CSV,2,FALSE)="","",VLOOKUP(csv!A198,範囲CSV,2,FALSE)))</f>
        <v>#N/A</v>
      </c>
      <c r="C198" s="96" t="e">
        <f>IF($A198="","",IF(VLOOKUP(csv!$AJ198,範囲CSV,3,FALSE)="","",VLOOKUP(csv!$AJ198,範囲CSV,3,FALSE)))</f>
        <v>#N/A</v>
      </c>
      <c r="D198" s="96" t="e">
        <f>IF($A198="","",IF(VLOOKUP(csv!$AJ198,範囲CSV,4,FALSE)="","",VLOOKUP(csv!$AJ198,範囲CSV,4,FALSE)))</f>
        <v>#N/A</v>
      </c>
      <c r="E198" s="96" t="e">
        <f>IF($A198="","",IF(VLOOKUP(csv!$AJ198,範囲CSV,5,FALSE)="","",IF(VLOOKUP(csv!$AJ198,範囲CSV,5,FALSE)&gt;10000,"",VLOOKUP(csv!$AJ198,範囲CSV,5,FALSE))))</f>
        <v>#N/A</v>
      </c>
      <c r="F198" s="96" t="e">
        <f>IF($A198="","",IF(VLOOKUP(csv!$AJ198,範囲CSV,6,FALSE)="","",VLOOKUP(csv!$AJ198,範囲CSV,6,FALSE)))</f>
        <v>#N/A</v>
      </c>
      <c r="G198" s="96" t="e">
        <f>IF(A198="","",IF(VLOOKUP(csv!$AJ198,範囲CSV,7,FALSE)="","",VLOOKUP(csv!$AJ198,範囲CSV,7,FALSE)))</f>
        <v>#N/A</v>
      </c>
      <c r="H198" s="96" t="e">
        <f>IF($A198="","",IF(VLOOKUP(csv!$AJ198,範囲CSV,8,FALSE)="","",VLOOKUP(csv!$AJ198,範囲CSV,8,FALSE)))</f>
        <v>#N/A</v>
      </c>
      <c r="I198" s="96"/>
      <c r="J198" s="96"/>
      <c r="K198" s="96" t="e">
        <f>IF(A198="","",IF(VLOOKUP(csv!$AJ198,範囲CSV,9,FALSE)="","",VLOOKUP(csv!$AJ198,範囲CSV,9,FALSE)))</f>
        <v>#N/A</v>
      </c>
      <c r="L198" s="96" t="e">
        <f>IF($A198="","",IF(VLOOKUP(csv!$AJ198,範囲CSV,10,FALSE)="","",VLOOKUP(csv!$AJ198,範囲CSV,10,FALSE)))</f>
        <v>#N/A</v>
      </c>
      <c r="M198" s="96" t="e">
        <f t="shared" si="6"/>
        <v>#N/A</v>
      </c>
      <c r="N198" s="96" t="e">
        <f t="shared" si="7"/>
        <v>#N/A</v>
      </c>
      <c r="O198" s="96" t="e">
        <f>IF($A198="","",IF(VLOOKUP(csv!$AJ198,範囲CSV,13,FALSE)="","",VLOOKUP(csv!$AJ198,範囲CSV,13,FALSE)))</f>
        <v>#N/A</v>
      </c>
      <c r="P198" s="96" t="e">
        <f>IF($A198="","",IF(VLOOKUP(csv!$AJ198,範囲CSV,14,FALSE)="","",VLOOKUP(csv!$AJ198,範囲CSV,14,FALSE)))</f>
        <v>#N/A</v>
      </c>
      <c r="Q198" s="96" t="e">
        <f>IF($A198="","",IF(VLOOKUP(csv!$AJ198,範囲CSV,15,FALSE)="","",VLOOKUP(csv!$AJ198,範囲CSV,15,FALSE)))</f>
        <v>#N/A</v>
      </c>
      <c r="R198" s="96" t="e">
        <f>IF($A198="","",IF(VLOOKUP(csv!$AJ198,範囲CSV,16,FALSE)="","",VLOOKUP(csv!$AJ198,範囲CSV,16,FALSE)))</f>
        <v>#N/A</v>
      </c>
      <c r="S198" s="96" t="e">
        <f>IF($A198="","",IF(VLOOKUP(csv!$AJ198,範囲CSV,17,FALSE)="","",VLOOKUP(csv!$AJ198,範囲CSV,17,FALSE)))</f>
        <v>#N/A</v>
      </c>
      <c r="T198" s="96" t="e">
        <f>IF($A198="","",IF(VLOOKUP(csv!$AJ198,範囲CSV,18,FALSE)="","",VLOOKUP(csv!$AJ198,範囲CSV,18,FALSE)))</f>
        <v>#N/A</v>
      </c>
      <c r="U198" s="96" t="e">
        <f>IF($A198="","",IF(VLOOKUP(csv!$AJ198,範囲CSV,19,FALSE)="","",VLOOKUP(csv!$AJ198,範囲CSV,19,FALSE)))</f>
        <v>#N/A</v>
      </c>
      <c r="V198" s="96" t="e">
        <f>IF($A198="","",IF(VLOOKUP(csv!$AJ198,範囲CSV,20,FALSE)="","",VLOOKUP(csv!$AJ198,範囲CSV,20,FALSE)))</f>
        <v>#N/A</v>
      </c>
      <c r="W198" s="96" t="e">
        <f>IF($A198="","",IF(VLOOKUP(csv!$AJ198,範囲CSV,21,FALSE)="","",VLOOKUP(csv!$AJ198,範囲CSV,21,FALSE)))</f>
        <v>#N/A</v>
      </c>
      <c r="X198" s="96" t="e">
        <f>IF($A198="","",IF(VLOOKUP(csv!$AJ198,範囲CSV,22,FALSE)="","",VLOOKUP(csv!$AJ198,範囲CSV,22,FALSE)))</f>
        <v>#N/A</v>
      </c>
      <c r="Y198" s="96" t="e">
        <f>IF($A198="","",IF(VLOOKUP(csv!$AJ198,範囲CSV,23,FALSE)="","",VLOOKUP(csv!$AJ198,範囲CSV,23,FALSE)))</f>
        <v>#N/A</v>
      </c>
      <c r="Z198" s="96" t="e">
        <f>IF($A198="","",IF(VLOOKUP(csv!$AJ198,範囲CSV,24,FALSE)="","",VLOOKUP(csv!$AJ198,範囲CSV,24,FALSE)))</f>
        <v>#N/A</v>
      </c>
      <c r="AA198" s="96" t="e">
        <f>IF($A198="","",IF(VLOOKUP(csv!$AJ198,範囲CSV,25,FALSE)="","",VLOOKUP(csv!$AJ198,範囲CSV,25,FALSE)))</f>
        <v>#N/A</v>
      </c>
      <c r="AB198" s="96" t="e">
        <f>IF($A198="","",IF(VLOOKUP(csv!$AJ198,範囲CSV,26,FALSE)="","",VLOOKUP(csv!$AJ198,範囲CSV,26,FALSE)))</f>
        <v>#N/A</v>
      </c>
      <c r="AC198" s="96" t="e">
        <f>IF($A198="","",IF(VLOOKUP(csv!$AJ198,範囲CSV,27,FALSE)="","",VLOOKUP(csv!$AJ198,範囲CSV,27,FALSE)))</f>
        <v>#N/A</v>
      </c>
      <c r="AD198" s="96" t="e">
        <f>IF($A198="","",IF(VLOOKUP(csv!$AJ198,範囲CSV,28,FALSE)="","",VLOOKUP(csv!$AJ198,範囲CSV,28,FALSE)))</f>
        <v>#N/A</v>
      </c>
      <c r="AE198" s="96" t="e">
        <f>IF($A198="","",IF(VLOOKUP(csv!$AJ198,範囲CSV,29,FALSE)="","",VLOOKUP(csv!$AJ198,範囲CSV,29,FALSE)))</f>
        <v>#N/A</v>
      </c>
      <c r="AF198" s="96" t="e">
        <f>IF($A198="","",IF(VLOOKUP(csv!$AJ198,範囲CSV,30,FALSE)="","",VLOOKUP(csv!$AJ198,範囲CSV,30,FALSE)))</f>
        <v>#N/A</v>
      </c>
      <c r="AG198" s="96" t="e">
        <f>IF($A198="","",IF(VLOOKUP(csv!$AJ198,範囲CSV,31,FALSE)="","",VLOOKUP(csv!$AJ198,範囲CSV,31,FALSE)))</f>
        <v>#N/A</v>
      </c>
      <c r="AH198" s="96" t="e">
        <f>IF($A198="","",IF(VLOOKUP(csv!$AJ198,範囲CSV,32,FALSE)="","",VLOOKUP(csv!$AJ198,範囲CSV,32,FALSE)))</f>
        <v>#N/A</v>
      </c>
      <c r="AI198" s="96" t="e">
        <f>IF($A198="","",IF(VLOOKUP(csv!$AJ198,範囲CSV,33,FALSE)="","",VLOOKUP(csv!$AJ198,範囲CSV,33,FALSE)))</f>
        <v>#N/A</v>
      </c>
      <c r="AJ198" s="96" t="e">
        <f>IF($A198="","",IF(VLOOKUP(csv!$AJ198,範囲CSV,34,FALSE)="","",VLOOKUP(csv!$AJ198,範囲CSV,34,FALSE)))</f>
        <v>#N/A</v>
      </c>
      <c r="AK198" s="96"/>
    </row>
    <row r="199" spans="1:37">
      <c r="A199" s="96">
        <f>IF(csv!AJ199&lt;=csv!A$401,csv!AO199,"")</f>
        <v>0</v>
      </c>
      <c r="B199" s="96" t="e">
        <f>IF($A199="","",IF(VLOOKUP(csv!A199,範囲CSV,2,FALSE)="","",VLOOKUP(csv!A199,範囲CSV,2,FALSE)))</f>
        <v>#N/A</v>
      </c>
      <c r="C199" s="96" t="e">
        <f>IF($A199="","",IF(VLOOKUP(csv!$AJ199,範囲CSV,3,FALSE)="","",VLOOKUP(csv!$AJ199,範囲CSV,3,FALSE)))</f>
        <v>#N/A</v>
      </c>
      <c r="D199" s="96" t="e">
        <f>IF($A199="","",IF(VLOOKUP(csv!$AJ199,範囲CSV,4,FALSE)="","",VLOOKUP(csv!$AJ199,範囲CSV,4,FALSE)))</f>
        <v>#N/A</v>
      </c>
      <c r="E199" s="96" t="e">
        <f>IF($A199="","",IF(VLOOKUP(csv!$AJ199,範囲CSV,5,FALSE)="","",IF(VLOOKUP(csv!$AJ199,範囲CSV,5,FALSE)&gt;10000,"",VLOOKUP(csv!$AJ199,範囲CSV,5,FALSE))))</f>
        <v>#N/A</v>
      </c>
      <c r="F199" s="96" t="e">
        <f>IF($A199="","",IF(VLOOKUP(csv!$AJ199,範囲CSV,6,FALSE)="","",VLOOKUP(csv!$AJ199,範囲CSV,6,FALSE)))</f>
        <v>#N/A</v>
      </c>
      <c r="G199" s="96" t="e">
        <f>IF(A199="","",IF(VLOOKUP(csv!$AJ199,範囲CSV,7,FALSE)="","",VLOOKUP(csv!$AJ199,範囲CSV,7,FALSE)))</f>
        <v>#N/A</v>
      </c>
      <c r="H199" s="96" t="e">
        <f>IF($A199="","",IF(VLOOKUP(csv!$AJ199,範囲CSV,8,FALSE)="","",VLOOKUP(csv!$AJ199,範囲CSV,8,FALSE)))</f>
        <v>#N/A</v>
      </c>
      <c r="I199" s="96"/>
      <c r="J199" s="96"/>
      <c r="K199" s="96" t="e">
        <f>IF(A199="","",IF(VLOOKUP(csv!$AJ199,範囲CSV,9,FALSE)="","",VLOOKUP(csv!$AJ199,範囲CSV,9,FALSE)))</f>
        <v>#N/A</v>
      </c>
      <c r="L199" s="96" t="e">
        <f>IF($A199="","",IF(VLOOKUP(csv!$AJ199,範囲CSV,10,FALSE)="","",VLOOKUP(csv!$AJ199,範囲CSV,10,FALSE)))</f>
        <v>#N/A</v>
      </c>
      <c r="M199" s="96" t="e">
        <f t="shared" si="6"/>
        <v>#N/A</v>
      </c>
      <c r="N199" s="96" t="e">
        <f t="shared" si="7"/>
        <v>#N/A</v>
      </c>
      <c r="O199" s="96" t="e">
        <f>IF($A199="","",IF(VLOOKUP(csv!$AJ199,範囲CSV,13,FALSE)="","",VLOOKUP(csv!$AJ199,範囲CSV,13,FALSE)))</f>
        <v>#N/A</v>
      </c>
      <c r="P199" s="96" t="e">
        <f>IF($A199="","",IF(VLOOKUP(csv!$AJ199,範囲CSV,14,FALSE)="","",VLOOKUP(csv!$AJ199,範囲CSV,14,FALSE)))</f>
        <v>#N/A</v>
      </c>
      <c r="Q199" s="96" t="e">
        <f>IF($A199="","",IF(VLOOKUP(csv!$AJ199,範囲CSV,15,FALSE)="","",VLOOKUP(csv!$AJ199,範囲CSV,15,FALSE)))</f>
        <v>#N/A</v>
      </c>
      <c r="R199" s="96" t="e">
        <f>IF($A199="","",IF(VLOOKUP(csv!$AJ199,範囲CSV,16,FALSE)="","",VLOOKUP(csv!$AJ199,範囲CSV,16,FALSE)))</f>
        <v>#N/A</v>
      </c>
      <c r="S199" s="96" t="e">
        <f>IF($A199="","",IF(VLOOKUP(csv!$AJ199,範囲CSV,17,FALSE)="","",VLOOKUP(csv!$AJ199,範囲CSV,17,FALSE)))</f>
        <v>#N/A</v>
      </c>
      <c r="T199" s="96" t="e">
        <f>IF($A199="","",IF(VLOOKUP(csv!$AJ199,範囲CSV,18,FALSE)="","",VLOOKUP(csv!$AJ199,範囲CSV,18,FALSE)))</f>
        <v>#N/A</v>
      </c>
      <c r="U199" s="96" t="e">
        <f>IF($A199="","",IF(VLOOKUP(csv!$AJ199,範囲CSV,19,FALSE)="","",VLOOKUP(csv!$AJ199,範囲CSV,19,FALSE)))</f>
        <v>#N/A</v>
      </c>
      <c r="V199" s="96" t="e">
        <f>IF($A199="","",IF(VLOOKUP(csv!$AJ199,範囲CSV,20,FALSE)="","",VLOOKUP(csv!$AJ199,範囲CSV,20,FALSE)))</f>
        <v>#N/A</v>
      </c>
      <c r="W199" s="96" t="e">
        <f>IF($A199="","",IF(VLOOKUP(csv!$AJ199,範囲CSV,21,FALSE)="","",VLOOKUP(csv!$AJ199,範囲CSV,21,FALSE)))</f>
        <v>#N/A</v>
      </c>
      <c r="X199" s="96" t="e">
        <f>IF($A199="","",IF(VLOOKUP(csv!$AJ199,範囲CSV,22,FALSE)="","",VLOOKUP(csv!$AJ199,範囲CSV,22,FALSE)))</f>
        <v>#N/A</v>
      </c>
      <c r="Y199" s="96" t="e">
        <f>IF($A199="","",IF(VLOOKUP(csv!$AJ199,範囲CSV,23,FALSE)="","",VLOOKUP(csv!$AJ199,範囲CSV,23,FALSE)))</f>
        <v>#N/A</v>
      </c>
      <c r="Z199" s="96" t="e">
        <f>IF($A199="","",IF(VLOOKUP(csv!$AJ199,範囲CSV,24,FALSE)="","",VLOOKUP(csv!$AJ199,範囲CSV,24,FALSE)))</f>
        <v>#N/A</v>
      </c>
      <c r="AA199" s="96" t="e">
        <f>IF($A199="","",IF(VLOOKUP(csv!$AJ199,範囲CSV,25,FALSE)="","",VLOOKUP(csv!$AJ199,範囲CSV,25,FALSE)))</f>
        <v>#N/A</v>
      </c>
      <c r="AB199" s="96" t="e">
        <f>IF($A199="","",IF(VLOOKUP(csv!$AJ199,範囲CSV,26,FALSE)="","",VLOOKUP(csv!$AJ199,範囲CSV,26,FALSE)))</f>
        <v>#N/A</v>
      </c>
      <c r="AC199" s="96" t="e">
        <f>IF($A199="","",IF(VLOOKUP(csv!$AJ199,範囲CSV,27,FALSE)="","",VLOOKUP(csv!$AJ199,範囲CSV,27,FALSE)))</f>
        <v>#N/A</v>
      </c>
      <c r="AD199" s="96" t="e">
        <f>IF($A199="","",IF(VLOOKUP(csv!$AJ199,範囲CSV,28,FALSE)="","",VLOOKUP(csv!$AJ199,範囲CSV,28,FALSE)))</f>
        <v>#N/A</v>
      </c>
      <c r="AE199" s="96" t="e">
        <f>IF($A199="","",IF(VLOOKUP(csv!$AJ199,範囲CSV,29,FALSE)="","",VLOOKUP(csv!$AJ199,範囲CSV,29,FALSE)))</f>
        <v>#N/A</v>
      </c>
      <c r="AF199" s="96" t="e">
        <f>IF($A199="","",IF(VLOOKUP(csv!$AJ199,範囲CSV,30,FALSE)="","",VLOOKUP(csv!$AJ199,範囲CSV,30,FALSE)))</f>
        <v>#N/A</v>
      </c>
      <c r="AG199" s="96" t="e">
        <f>IF($A199="","",IF(VLOOKUP(csv!$AJ199,範囲CSV,31,FALSE)="","",VLOOKUP(csv!$AJ199,範囲CSV,31,FALSE)))</f>
        <v>#N/A</v>
      </c>
      <c r="AH199" s="96" t="e">
        <f>IF($A199="","",IF(VLOOKUP(csv!$AJ199,範囲CSV,32,FALSE)="","",VLOOKUP(csv!$AJ199,範囲CSV,32,FALSE)))</f>
        <v>#N/A</v>
      </c>
      <c r="AI199" s="96" t="e">
        <f>IF($A199="","",IF(VLOOKUP(csv!$AJ199,範囲CSV,33,FALSE)="","",VLOOKUP(csv!$AJ199,範囲CSV,33,FALSE)))</f>
        <v>#N/A</v>
      </c>
      <c r="AJ199" s="96" t="e">
        <f>IF($A199="","",IF(VLOOKUP(csv!$AJ199,範囲CSV,34,FALSE)="","",VLOOKUP(csv!$AJ199,範囲CSV,34,FALSE)))</f>
        <v>#N/A</v>
      </c>
      <c r="AK199" s="96"/>
    </row>
    <row r="200" spans="1:37">
      <c r="A200" s="96">
        <f>IF(csv!AJ200&lt;=csv!A$401,csv!AO200,"")</f>
        <v>0</v>
      </c>
      <c r="B200" s="96" t="e">
        <f>IF($A200="","",IF(VLOOKUP(csv!A200,範囲CSV,2,FALSE)="","",VLOOKUP(csv!A200,範囲CSV,2,FALSE)))</f>
        <v>#N/A</v>
      </c>
      <c r="C200" s="96" t="e">
        <f>IF($A200="","",IF(VLOOKUP(csv!$AJ200,範囲CSV,3,FALSE)="","",VLOOKUP(csv!$AJ200,範囲CSV,3,FALSE)))</f>
        <v>#N/A</v>
      </c>
      <c r="D200" s="96" t="e">
        <f>IF($A200="","",IF(VLOOKUP(csv!$AJ200,範囲CSV,4,FALSE)="","",VLOOKUP(csv!$AJ200,範囲CSV,4,FALSE)))</f>
        <v>#N/A</v>
      </c>
      <c r="E200" s="96" t="e">
        <f>IF($A200="","",IF(VLOOKUP(csv!$AJ200,範囲CSV,5,FALSE)="","",IF(VLOOKUP(csv!$AJ200,範囲CSV,5,FALSE)&gt;10000,"",VLOOKUP(csv!$AJ200,範囲CSV,5,FALSE))))</f>
        <v>#N/A</v>
      </c>
      <c r="F200" s="96" t="e">
        <f>IF($A200="","",IF(VLOOKUP(csv!$AJ200,範囲CSV,6,FALSE)="","",VLOOKUP(csv!$AJ200,範囲CSV,6,FALSE)))</f>
        <v>#N/A</v>
      </c>
      <c r="G200" s="96" t="e">
        <f>IF(A200="","",IF(VLOOKUP(csv!$AJ200,範囲CSV,7,FALSE)="","",VLOOKUP(csv!$AJ200,範囲CSV,7,FALSE)))</f>
        <v>#N/A</v>
      </c>
      <c r="H200" s="96" t="e">
        <f>IF($A200="","",IF(VLOOKUP(csv!$AJ200,範囲CSV,8,FALSE)="","",VLOOKUP(csv!$AJ200,範囲CSV,8,FALSE)))</f>
        <v>#N/A</v>
      </c>
      <c r="I200" s="96"/>
      <c r="J200" s="96"/>
      <c r="K200" s="96" t="e">
        <f>IF(A200="","",IF(VLOOKUP(csv!$AJ200,範囲CSV,9,FALSE)="","",VLOOKUP(csv!$AJ200,範囲CSV,9,FALSE)))</f>
        <v>#N/A</v>
      </c>
      <c r="L200" s="96" t="e">
        <f>IF($A200="","",IF(VLOOKUP(csv!$AJ200,範囲CSV,10,FALSE)="","",VLOOKUP(csv!$AJ200,範囲CSV,10,FALSE)))</f>
        <v>#N/A</v>
      </c>
      <c r="M200" s="96" t="e">
        <f t="shared" si="6"/>
        <v>#N/A</v>
      </c>
      <c r="N200" s="96" t="e">
        <f t="shared" si="7"/>
        <v>#N/A</v>
      </c>
      <c r="O200" s="96" t="e">
        <f>IF($A200="","",IF(VLOOKUP(csv!$AJ200,範囲CSV,13,FALSE)="","",VLOOKUP(csv!$AJ200,範囲CSV,13,FALSE)))</f>
        <v>#N/A</v>
      </c>
      <c r="P200" s="96" t="e">
        <f>IF($A200="","",IF(VLOOKUP(csv!$AJ200,範囲CSV,14,FALSE)="","",VLOOKUP(csv!$AJ200,範囲CSV,14,FALSE)))</f>
        <v>#N/A</v>
      </c>
      <c r="Q200" s="96" t="e">
        <f>IF($A200="","",IF(VLOOKUP(csv!$AJ200,範囲CSV,15,FALSE)="","",VLOOKUP(csv!$AJ200,範囲CSV,15,FALSE)))</f>
        <v>#N/A</v>
      </c>
      <c r="R200" s="96" t="e">
        <f>IF($A200="","",IF(VLOOKUP(csv!$AJ200,範囲CSV,16,FALSE)="","",VLOOKUP(csv!$AJ200,範囲CSV,16,FALSE)))</f>
        <v>#N/A</v>
      </c>
      <c r="S200" s="96" t="e">
        <f>IF($A200="","",IF(VLOOKUP(csv!$AJ200,範囲CSV,17,FALSE)="","",VLOOKUP(csv!$AJ200,範囲CSV,17,FALSE)))</f>
        <v>#N/A</v>
      </c>
      <c r="T200" s="96" t="e">
        <f>IF($A200="","",IF(VLOOKUP(csv!$AJ200,範囲CSV,18,FALSE)="","",VLOOKUP(csv!$AJ200,範囲CSV,18,FALSE)))</f>
        <v>#N/A</v>
      </c>
      <c r="U200" s="96" t="e">
        <f>IF($A200="","",IF(VLOOKUP(csv!$AJ200,範囲CSV,19,FALSE)="","",VLOOKUP(csv!$AJ200,範囲CSV,19,FALSE)))</f>
        <v>#N/A</v>
      </c>
      <c r="V200" s="96" t="e">
        <f>IF($A200="","",IF(VLOOKUP(csv!$AJ200,範囲CSV,20,FALSE)="","",VLOOKUP(csv!$AJ200,範囲CSV,20,FALSE)))</f>
        <v>#N/A</v>
      </c>
      <c r="W200" s="96" t="e">
        <f>IF($A200="","",IF(VLOOKUP(csv!$AJ200,範囲CSV,21,FALSE)="","",VLOOKUP(csv!$AJ200,範囲CSV,21,FALSE)))</f>
        <v>#N/A</v>
      </c>
      <c r="X200" s="96" t="e">
        <f>IF($A200="","",IF(VLOOKUP(csv!$AJ200,範囲CSV,22,FALSE)="","",VLOOKUP(csv!$AJ200,範囲CSV,22,FALSE)))</f>
        <v>#N/A</v>
      </c>
      <c r="Y200" s="96" t="e">
        <f>IF($A200="","",IF(VLOOKUP(csv!$AJ200,範囲CSV,23,FALSE)="","",VLOOKUP(csv!$AJ200,範囲CSV,23,FALSE)))</f>
        <v>#N/A</v>
      </c>
      <c r="Z200" s="96" t="e">
        <f>IF($A200="","",IF(VLOOKUP(csv!$AJ200,範囲CSV,24,FALSE)="","",VLOOKUP(csv!$AJ200,範囲CSV,24,FALSE)))</f>
        <v>#N/A</v>
      </c>
      <c r="AA200" s="96" t="e">
        <f>IF($A200="","",IF(VLOOKUP(csv!$AJ200,範囲CSV,25,FALSE)="","",VLOOKUP(csv!$AJ200,範囲CSV,25,FALSE)))</f>
        <v>#N/A</v>
      </c>
      <c r="AB200" s="96" t="e">
        <f>IF($A200="","",IF(VLOOKUP(csv!$AJ200,範囲CSV,26,FALSE)="","",VLOOKUP(csv!$AJ200,範囲CSV,26,FALSE)))</f>
        <v>#N/A</v>
      </c>
      <c r="AC200" s="96" t="e">
        <f>IF($A200="","",IF(VLOOKUP(csv!$AJ200,範囲CSV,27,FALSE)="","",VLOOKUP(csv!$AJ200,範囲CSV,27,FALSE)))</f>
        <v>#N/A</v>
      </c>
      <c r="AD200" s="96" t="e">
        <f>IF($A200="","",IF(VLOOKUP(csv!$AJ200,範囲CSV,28,FALSE)="","",VLOOKUP(csv!$AJ200,範囲CSV,28,FALSE)))</f>
        <v>#N/A</v>
      </c>
      <c r="AE200" s="96" t="e">
        <f>IF($A200="","",IF(VLOOKUP(csv!$AJ200,範囲CSV,29,FALSE)="","",VLOOKUP(csv!$AJ200,範囲CSV,29,FALSE)))</f>
        <v>#N/A</v>
      </c>
      <c r="AF200" s="96" t="e">
        <f>IF($A200="","",IF(VLOOKUP(csv!$AJ200,範囲CSV,30,FALSE)="","",VLOOKUP(csv!$AJ200,範囲CSV,30,FALSE)))</f>
        <v>#N/A</v>
      </c>
      <c r="AG200" s="96" t="e">
        <f>IF($A200="","",IF(VLOOKUP(csv!$AJ200,範囲CSV,31,FALSE)="","",VLOOKUP(csv!$AJ200,範囲CSV,31,FALSE)))</f>
        <v>#N/A</v>
      </c>
      <c r="AH200" s="96" t="e">
        <f>IF($A200="","",IF(VLOOKUP(csv!$AJ200,範囲CSV,32,FALSE)="","",VLOOKUP(csv!$AJ200,範囲CSV,32,FALSE)))</f>
        <v>#N/A</v>
      </c>
      <c r="AI200" s="96" t="e">
        <f>IF($A200="","",IF(VLOOKUP(csv!$AJ200,範囲CSV,33,FALSE)="","",VLOOKUP(csv!$AJ200,範囲CSV,33,FALSE)))</f>
        <v>#N/A</v>
      </c>
      <c r="AJ200" s="96" t="e">
        <f>IF($A200="","",IF(VLOOKUP(csv!$AJ200,範囲CSV,34,FALSE)="","",VLOOKUP(csv!$AJ200,範囲CSV,34,FALSE)))</f>
        <v>#N/A</v>
      </c>
      <c r="AK200" s="96"/>
    </row>
    <row r="201" spans="1:37">
      <c r="A201" s="96">
        <f>IF(csv!AJ201&lt;=csv!A$401,csv!AO201,"")</f>
        <v>0</v>
      </c>
      <c r="B201" s="96" t="e">
        <f>IF($A201="","",IF(VLOOKUP(csv!A201,範囲CSV,2,FALSE)="","",VLOOKUP(csv!A201,範囲CSV,2,FALSE)))</f>
        <v>#N/A</v>
      </c>
      <c r="C201" s="96" t="e">
        <f>IF($A201="","",IF(VLOOKUP(csv!$AJ201,範囲CSV,3,FALSE)="","",VLOOKUP(csv!$AJ201,範囲CSV,3,FALSE)))</f>
        <v>#N/A</v>
      </c>
      <c r="D201" s="96" t="e">
        <f>IF($A201="","",IF(VLOOKUP(csv!$AJ201,範囲CSV,4,FALSE)="","",VLOOKUP(csv!$AJ201,範囲CSV,4,FALSE)))</f>
        <v>#N/A</v>
      </c>
      <c r="E201" s="96" t="e">
        <f>IF($A201="","",IF(VLOOKUP(csv!$AJ201,範囲CSV,5,FALSE)="","",IF(VLOOKUP(csv!$AJ201,範囲CSV,5,FALSE)&gt;10000,"",VLOOKUP(csv!$AJ201,範囲CSV,5,FALSE))))</f>
        <v>#N/A</v>
      </c>
      <c r="F201" s="96" t="e">
        <f>IF($A201="","",IF(VLOOKUP(csv!$AJ201,範囲CSV,6,FALSE)="","",VLOOKUP(csv!$AJ201,範囲CSV,6,FALSE)))</f>
        <v>#N/A</v>
      </c>
      <c r="G201" s="96" t="e">
        <f>IF(A201="","",IF(VLOOKUP(csv!$AJ201,範囲CSV,7,FALSE)="","",VLOOKUP(csv!$AJ201,範囲CSV,7,FALSE)))</f>
        <v>#N/A</v>
      </c>
      <c r="H201" s="96" t="e">
        <f>IF($A201="","",IF(VLOOKUP(csv!$AJ201,範囲CSV,8,FALSE)="","",VLOOKUP(csv!$AJ201,範囲CSV,8,FALSE)))</f>
        <v>#N/A</v>
      </c>
      <c r="I201" s="96"/>
      <c r="J201" s="96"/>
      <c r="K201" s="96" t="e">
        <f>IF(A201="","",IF(VLOOKUP(csv!$AJ201,範囲CSV,9,FALSE)="","",VLOOKUP(csv!$AJ201,範囲CSV,9,FALSE)))</f>
        <v>#N/A</v>
      </c>
      <c r="L201" s="96" t="e">
        <f>IF($A201="","",IF(VLOOKUP(csv!$AJ201,範囲CSV,10,FALSE)="","",VLOOKUP(csv!$AJ201,範囲CSV,10,FALSE)))</f>
        <v>#N/A</v>
      </c>
      <c r="M201" s="96" t="e">
        <f t="shared" si="6"/>
        <v>#N/A</v>
      </c>
      <c r="N201" s="96" t="e">
        <f t="shared" si="7"/>
        <v>#N/A</v>
      </c>
      <c r="O201" s="96" t="e">
        <f>IF($A201="","",IF(VLOOKUP(csv!$AJ201,範囲CSV,13,FALSE)="","",VLOOKUP(csv!$AJ201,範囲CSV,13,FALSE)))</f>
        <v>#N/A</v>
      </c>
      <c r="P201" s="96" t="e">
        <f>IF($A201="","",IF(VLOOKUP(csv!$AJ201,範囲CSV,14,FALSE)="","",VLOOKUP(csv!$AJ201,範囲CSV,14,FALSE)))</f>
        <v>#N/A</v>
      </c>
      <c r="Q201" s="96" t="e">
        <f>IF($A201="","",IF(VLOOKUP(csv!$AJ201,範囲CSV,15,FALSE)="","",VLOOKUP(csv!$AJ201,範囲CSV,15,FALSE)))</f>
        <v>#N/A</v>
      </c>
      <c r="R201" s="96" t="e">
        <f>IF($A201="","",IF(VLOOKUP(csv!$AJ201,範囲CSV,16,FALSE)="","",VLOOKUP(csv!$AJ201,範囲CSV,16,FALSE)))</f>
        <v>#N/A</v>
      </c>
      <c r="S201" s="96" t="e">
        <f>IF($A201="","",IF(VLOOKUP(csv!$AJ201,範囲CSV,17,FALSE)="","",VLOOKUP(csv!$AJ201,範囲CSV,17,FALSE)))</f>
        <v>#N/A</v>
      </c>
      <c r="T201" s="96" t="e">
        <f>IF($A201="","",IF(VLOOKUP(csv!$AJ201,範囲CSV,18,FALSE)="","",VLOOKUP(csv!$AJ201,範囲CSV,18,FALSE)))</f>
        <v>#N/A</v>
      </c>
      <c r="U201" s="96" t="e">
        <f>IF($A201="","",IF(VLOOKUP(csv!$AJ201,範囲CSV,19,FALSE)="","",VLOOKUP(csv!$AJ201,範囲CSV,19,FALSE)))</f>
        <v>#N/A</v>
      </c>
      <c r="V201" s="96" t="e">
        <f>IF($A201="","",IF(VLOOKUP(csv!$AJ201,範囲CSV,20,FALSE)="","",VLOOKUP(csv!$AJ201,範囲CSV,20,FALSE)))</f>
        <v>#N/A</v>
      </c>
      <c r="W201" s="96" t="e">
        <f>IF($A201="","",IF(VLOOKUP(csv!$AJ201,範囲CSV,21,FALSE)="","",VLOOKUP(csv!$AJ201,範囲CSV,21,FALSE)))</f>
        <v>#N/A</v>
      </c>
      <c r="X201" s="96" t="e">
        <f>IF($A201="","",IF(VLOOKUP(csv!$AJ201,範囲CSV,22,FALSE)="","",VLOOKUP(csv!$AJ201,範囲CSV,22,FALSE)))</f>
        <v>#N/A</v>
      </c>
      <c r="Y201" s="96" t="e">
        <f>IF($A201="","",IF(VLOOKUP(csv!$AJ201,範囲CSV,23,FALSE)="","",VLOOKUP(csv!$AJ201,範囲CSV,23,FALSE)))</f>
        <v>#N/A</v>
      </c>
      <c r="Z201" s="96" t="e">
        <f>IF($A201="","",IF(VLOOKUP(csv!$AJ201,範囲CSV,24,FALSE)="","",VLOOKUP(csv!$AJ201,範囲CSV,24,FALSE)))</f>
        <v>#N/A</v>
      </c>
      <c r="AA201" s="96" t="e">
        <f>IF($A201="","",IF(VLOOKUP(csv!$AJ201,範囲CSV,25,FALSE)="","",VLOOKUP(csv!$AJ201,範囲CSV,25,FALSE)))</f>
        <v>#N/A</v>
      </c>
      <c r="AB201" s="96" t="e">
        <f>IF($A201="","",IF(VLOOKUP(csv!$AJ201,範囲CSV,26,FALSE)="","",VLOOKUP(csv!$AJ201,範囲CSV,26,FALSE)))</f>
        <v>#N/A</v>
      </c>
      <c r="AC201" s="96" t="e">
        <f>IF($A201="","",IF(VLOOKUP(csv!$AJ201,範囲CSV,27,FALSE)="","",VLOOKUP(csv!$AJ201,範囲CSV,27,FALSE)))</f>
        <v>#N/A</v>
      </c>
      <c r="AD201" s="96" t="e">
        <f>IF($A201="","",IF(VLOOKUP(csv!$AJ201,範囲CSV,28,FALSE)="","",VLOOKUP(csv!$AJ201,範囲CSV,28,FALSE)))</f>
        <v>#N/A</v>
      </c>
      <c r="AE201" s="96" t="e">
        <f>IF($A201="","",IF(VLOOKUP(csv!$AJ201,範囲CSV,29,FALSE)="","",VLOOKUP(csv!$AJ201,範囲CSV,29,FALSE)))</f>
        <v>#N/A</v>
      </c>
      <c r="AF201" s="96" t="e">
        <f>IF($A201="","",IF(VLOOKUP(csv!$AJ201,範囲CSV,30,FALSE)="","",VLOOKUP(csv!$AJ201,範囲CSV,30,FALSE)))</f>
        <v>#N/A</v>
      </c>
      <c r="AG201" s="96" t="e">
        <f>IF($A201="","",IF(VLOOKUP(csv!$AJ201,範囲CSV,31,FALSE)="","",VLOOKUP(csv!$AJ201,範囲CSV,31,FALSE)))</f>
        <v>#N/A</v>
      </c>
      <c r="AH201" s="96" t="e">
        <f>IF($A201="","",IF(VLOOKUP(csv!$AJ201,範囲CSV,32,FALSE)="","",VLOOKUP(csv!$AJ201,範囲CSV,32,FALSE)))</f>
        <v>#N/A</v>
      </c>
      <c r="AI201" s="96" t="e">
        <f>IF($A201="","",IF(VLOOKUP(csv!$AJ201,範囲CSV,33,FALSE)="","",VLOOKUP(csv!$AJ201,範囲CSV,33,FALSE)))</f>
        <v>#N/A</v>
      </c>
      <c r="AJ201" s="96" t="e">
        <f>IF($A201="","",IF(VLOOKUP(csv!$AJ201,範囲CSV,34,FALSE)="","",VLOOKUP(csv!$AJ201,範囲CSV,34,FALSE)))</f>
        <v>#N/A</v>
      </c>
      <c r="AK201" s="96"/>
    </row>
    <row r="202" spans="1:37">
      <c r="A202" s="96" t="str">
        <f>IF(csv!AJ202&lt;=csv!A$401,csv!AO202,"")</f>
        <v/>
      </c>
      <c r="B202" s="96" t="str">
        <f>IF($A202="","",IF(VLOOKUP(csv!A202,範囲CSV,2,FALSE)="","",VLOOKUP(csv!A202,範囲CSV,2,FALSE)))</f>
        <v/>
      </c>
      <c r="C202" s="96" t="str">
        <f>IF($A202="","",IF(VLOOKUP(csv!$AJ202,範囲CSV,3,FALSE)="","",VLOOKUP(csv!$AJ202,範囲CSV,3,FALSE)))</f>
        <v/>
      </c>
      <c r="D202" s="96" t="str">
        <f>IF($A202="","",IF(VLOOKUP(csv!$AJ202,範囲CSV,4,FALSE)="","",VLOOKUP(csv!$AJ202,範囲CSV,4,FALSE)))</f>
        <v/>
      </c>
      <c r="E202" s="96" t="str">
        <f>IF($A202="","",IF(VLOOKUP(csv!$AJ202,範囲CSV,5,FALSE)="","",IF(VLOOKUP(csv!$AJ202,範囲CSV,5,FALSE)&gt;10000,"",VLOOKUP(csv!$AJ202,範囲CSV,5,FALSE))))</f>
        <v/>
      </c>
      <c r="F202" s="96" t="str">
        <f>IF($A202="","",IF(VLOOKUP(csv!$AJ202,範囲CSV,6,FALSE)="","",VLOOKUP(csv!$AJ202,範囲CSV,6,FALSE)))</f>
        <v/>
      </c>
      <c r="G202" s="96" t="str">
        <f>IF(A202="","",IF(VLOOKUP(csv!$AJ202,範囲CSV,7,FALSE)="","",VLOOKUP(csv!$AJ202,範囲CSV,7,FALSE)))</f>
        <v/>
      </c>
      <c r="H202" s="96" t="str">
        <f>IF($A202="","",IF(VLOOKUP(csv!$AJ202,範囲CSV,8,FALSE)="","",VLOOKUP(csv!$AJ202,範囲CSV,8,FALSE)))</f>
        <v/>
      </c>
      <c r="I202" s="96"/>
      <c r="J202" s="96"/>
      <c r="K202" s="96" t="str">
        <f>IF(A202="","",IF(VLOOKUP(csv!$AJ202,範囲CSV,9,FALSE)="","",VLOOKUP(csv!$AJ202,範囲CSV,9,FALSE)))</f>
        <v/>
      </c>
      <c r="L202" s="96" t="str">
        <f>IF($A202="","",IF(VLOOKUP(csv!$AJ202,範囲CSV,10,FALSE)="","",VLOOKUP(csv!$AJ202,範囲CSV,10,FALSE)))</f>
        <v/>
      </c>
      <c r="M202" s="96" t="str">
        <f t="shared" si="6"/>
        <v/>
      </c>
      <c r="N202" s="96" t="str">
        <f t="shared" si="7"/>
        <v/>
      </c>
      <c r="O202" s="96" t="str">
        <f>IF($A202="","",IF(VLOOKUP(csv!$AJ202,範囲CSV,13,FALSE)="","",VLOOKUP(csv!$AJ202,範囲CSV,13,FALSE)))</f>
        <v/>
      </c>
      <c r="P202" s="96" t="str">
        <f>IF($A202="","",IF(VLOOKUP(csv!$AJ202,範囲CSV,14,FALSE)="","",VLOOKUP(csv!$AJ202,範囲CSV,14,FALSE)))</f>
        <v/>
      </c>
      <c r="Q202" s="96" t="str">
        <f>IF($A202="","",IF(VLOOKUP(csv!$AJ202,範囲CSV,15,FALSE)="","",VLOOKUP(csv!$AJ202,範囲CSV,15,FALSE)))</f>
        <v/>
      </c>
      <c r="R202" s="96" t="str">
        <f>IF($A202="","",IF(VLOOKUP(csv!$AJ202,範囲CSV,16,FALSE)="","",VLOOKUP(csv!$AJ202,範囲CSV,16,FALSE)))</f>
        <v/>
      </c>
      <c r="S202" s="96" t="str">
        <f>IF($A202="","",IF(VLOOKUP(csv!$AJ202,範囲CSV,17,FALSE)="","",VLOOKUP(csv!$AJ202,範囲CSV,17,FALSE)))</f>
        <v/>
      </c>
      <c r="T202" s="96" t="str">
        <f>IF($A202="","",IF(VLOOKUP(csv!$AJ202,範囲CSV,18,FALSE)="","",VLOOKUP(csv!$AJ202,範囲CSV,18,FALSE)))</f>
        <v/>
      </c>
      <c r="U202" s="96" t="str">
        <f>IF($A202="","",IF(VLOOKUP(csv!$AJ202,範囲CSV,19,FALSE)="","",VLOOKUP(csv!$AJ202,範囲CSV,19,FALSE)))</f>
        <v/>
      </c>
      <c r="V202" s="96" t="str">
        <f>IF($A202="","",IF(VLOOKUP(csv!$AJ202,範囲CSV,20,FALSE)="","",VLOOKUP(csv!$AJ202,範囲CSV,20,FALSE)))</f>
        <v/>
      </c>
      <c r="W202" s="96" t="str">
        <f>IF($A202="","",IF(VLOOKUP(csv!$AJ202,範囲CSV,21,FALSE)="","",VLOOKUP(csv!$AJ202,範囲CSV,21,FALSE)))</f>
        <v/>
      </c>
      <c r="X202" s="96" t="str">
        <f>IF($A202="","",IF(VLOOKUP(csv!$AJ202,範囲CSV,22,FALSE)="","",VLOOKUP(csv!$AJ202,範囲CSV,22,FALSE)))</f>
        <v/>
      </c>
      <c r="Y202" s="96" t="str">
        <f>IF($A202="","",IF(VLOOKUP(csv!$AJ202,範囲CSV,23,FALSE)="","",VLOOKUP(csv!$AJ202,範囲CSV,23,FALSE)))</f>
        <v/>
      </c>
      <c r="Z202" s="96" t="str">
        <f>IF($A202="","",IF(VLOOKUP(csv!$AJ202,範囲CSV,24,FALSE)="","",VLOOKUP(csv!$AJ202,範囲CSV,24,FALSE)))</f>
        <v/>
      </c>
      <c r="AA202" s="96" t="str">
        <f>IF($A202="","",IF(VLOOKUP(csv!$AJ202,範囲CSV,25,FALSE)="","",VLOOKUP(csv!$AJ202,範囲CSV,25,FALSE)))</f>
        <v/>
      </c>
      <c r="AB202" s="96" t="str">
        <f>IF($A202="","",IF(VLOOKUP(csv!$AJ202,範囲CSV,26,FALSE)="","",VLOOKUP(csv!$AJ202,範囲CSV,26,FALSE)))</f>
        <v/>
      </c>
      <c r="AC202" s="96" t="str">
        <f>IF($A202="","",IF(VLOOKUP(csv!$AJ202,範囲CSV,27,FALSE)="","",VLOOKUP(csv!$AJ202,範囲CSV,27,FALSE)))</f>
        <v/>
      </c>
      <c r="AD202" s="96" t="str">
        <f>IF($A202="","",IF(VLOOKUP(csv!$AJ202,範囲CSV,28,FALSE)="","",VLOOKUP(csv!$AJ202,範囲CSV,28,FALSE)))</f>
        <v/>
      </c>
      <c r="AE202" s="96" t="str">
        <f>IF($A202="","",IF(VLOOKUP(csv!$AJ202,範囲CSV,29,FALSE)="","",VLOOKUP(csv!$AJ202,範囲CSV,29,FALSE)))</f>
        <v/>
      </c>
      <c r="AF202" s="96" t="str">
        <f>IF($A202="","",IF(VLOOKUP(csv!$AJ202,範囲CSV,30,FALSE)="","",VLOOKUP(csv!$AJ202,範囲CSV,30,FALSE)))</f>
        <v/>
      </c>
      <c r="AG202" s="96" t="str">
        <f>IF($A202="","",IF(VLOOKUP(csv!$AJ202,範囲CSV,31,FALSE)="","",VLOOKUP(csv!$AJ202,範囲CSV,31,FALSE)))</f>
        <v/>
      </c>
      <c r="AH202" s="96" t="str">
        <f>IF($A202="","",IF(VLOOKUP(csv!$AJ202,範囲CSV,32,FALSE)="","",VLOOKUP(csv!$AJ202,範囲CSV,32,FALSE)))</f>
        <v/>
      </c>
      <c r="AI202" s="96" t="str">
        <f>IF($A202="","",IF(VLOOKUP(csv!$AJ202,範囲CSV,33,FALSE)="","",VLOOKUP(csv!$AJ202,範囲CSV,33,FALSE)))</f>
        <v/>
      </c>
      <c r="AJ202" s="96" t="str">
        <f>IF($A202="","",IF(VLOOKUP(csv!$AJ202,範囲CSV,34,FALSE)="","",VLOOKUP(csv!$AJ202,範囲CSV,34,FALSE)))</f>
        <v/>
      </c>
      <c r="AK202" s="96"/>
    </row>
    <row r="203" spans="1:37">
      <c r="A203" s="96" t="str">
        <f>IF(csv!AJ203&lt;=csv!A$401,csv!AO203,"")</f>
        <v/>
      </c>
      <c r="B203" s="96" t="str">
        <f>IF($A203="","",IF(VLOOKUP(csv!A203,範囲CSV,2,FALSE)="","",VLOOKUP(csv!A203,範囲CSV,2,FALSE)))</f>
        <v/>
      </c>
      <c r="C203" s="96" t="str">
        <f>IF($A203="","",IF(VLOOKUP(csv!$AJ203,範囲CSV,3,FALSE)="","",VLOOKUP(csv!$AJ203,範囲CSV,3,FALSE)))</f>
        <v/>
      </c>
      <c r="D203" s="96" t="str">
        <f>IF($A203="","",IF(VLOOKUP(csv!$AJ203,範囲CSV,4,FALSE)="","",VLOOKUP(csv!$AJ203,範囲CSV,4,FALSE)))</f>
        <v/>
      </c>
      <c r="E203" s="96" t="str">
        <f>IF($A203="","",IF(VLOOKUP(csv!$AJ203,範囲CSV,5,FALSE)="","",IF(VLOOKUP(csv!$AJ203,範囲CSV,5,FALSE)&gt;10000,"",VLOOKUP(csv!$AJ203,範囲CSV,5,FALSE))))</f>
        <v/>
      </c>
      <c r="F203" s="96" t="str">
        <f>IF($A203="","",IF(VLOOKUP(csv!$AJ203,範囲CSV,6,FALSE)="","",VLOOKUP(csv!$AJ203,範囲CSV,6,FALSE)))</f>
        <v/>
      </c>
      <c r="G203" s="96" t="str">
        <f>IF(A203="","",IF(VLOOKUP(csv!$AJ203,範囲CSV,7,FALSE)="","",VLOOKUP(csv!$AJ203,範囲CSV,7,FALSE)))</f>
        <v/>
      </c>
      <c r="H203" s="96" t="str">
        <f>IF($A203="","",IF(VLOOKUP(csv!$AJ203,範囲CSV,8,FALSE)="","",VLOOKUP(csv!$AJ203,範囲CSV,8,FALSE)))</f>
        <v/>
      </c>
      <c r="I203" s="96"/>
      <c r="J203" s="96"/>
      <c r="K203" s="96" t="str">
        <f>IF(A203="","",IF(VLOOKUP(csv!$AJ203,範囲CSV,9,FALSE)="","",VLOOKUP(csv!$AJ203,範囲CSV,9,FALSE)))</f>
        <v/>
      </c>
      <c r="L203" s="96" t="str">
        <f>IF($A203="","",IF(VLOOKUP(csv!$AJ203,範囲CSV,10,FALSE)="","",VLOOKUP(csv!$AJ203,範囲CSV,10,FALSE)))</f>
        <v/>
      </c>
      <c r="M203" s="96" t="str">
        <f t="shared" si="6"/>
        <v/>
      </c>
      <c r="N203" s="96" t="str">
        <f t="shared" si="7"/>
        <v/>
      </c>
      <c r="O203" s="96" t="str">
        <f>IF($A203="","",IF(VLOOKUP(csv!$AJ203,範囲CSV,13,FALSE)="","",VLOOKUP(csv!$AJ203,範囲CSV,13,FALSE)))</f>
        <v/>
      </c>
      <c r="P203" s="96" t="str">
        <f>IF($A203="","",IF(VLOOKUP(csv!$AJ203,範囲CSV,14,FALSE)="","",VLOOKUP(csv!$AJ203,範囲CSV,14,FALSE)))</f>
        <v/>
      </c>
      <c r="Q203" s="96" t="str">
        <f>IF($A203="","",IF(VLOOKUP(csv!$AJ203,範囲CSV,15,FALSE)="","",VLOOKUP(csv!$AJ203,範囲CSV,15,FALSE)))</f>
        <v/>
      </c>
      <c r="R203" s="96" t="str">
        <f>IF($A203="","",IF(VLOOKUP(csv!$AJ203,範囲CSV,16,FALSE)="","",VLOOKUP(csv!$AJ203,範囲CSV,16,FALSE)))</f>
        <v/>
      </c>
      <c r="S203" s="96" t="str">
        <f>IF($A203="","",IF(VLOOKUP(csv!$AJ203,範囲CSV,17,FALSE)="","",VLOOKUP(csv!$AJ203,範囲CSV,17,FALSE)))</f>
        <v/>
      </c>
      <c r="T203" s="96" t="str">
        <f>IF($A203="","",IF(VLOOKUP(csv!$AJ203,範囲CSV,18,FALSE)="","",VLOOKUP(csv!$AJ203,範囲CSV,18,FALSE)))</f>
        <v/>
      </c>
      <c r="U203" s="96" t="str">
        <f>IF($A203="","",IF(VLOOKUP(csv!$AJ203,範囲CSV,19,FALSE)="","",VLOOKUP(csv!$AJ203,範囲CSV,19,FALSE)))</f>
        <v/>
      </c>
      <c r="V203" s="96" t="str">
        <f>IF($A203="","",IF(VLOOKUP(csv!$AJ203,範囲CSV,20,FALSE)="","",VLOOKUP(csv!$AJ203,範囲CSV,20,FALSE)))</f>
        <v/>
      </c>
      <c r="W203" s="96" t="str">
        <f>IF($A203="","",IF(VLOOKUP(csv!$AJ203,範囲CSV,21,FALSE)="","",VLOOKUP(csv!$AJ203,範囲CSV,21,FALSE)))</f>
        <v/>
      </c>
      <c r="X203" s="96" t="str">
        <f>IF($A203="","",IF(VLOOKUP(csv!$AJ203,範囲CSV,22,FALSE)="","",VLOOKUP(csv!$AJ203,範囲CSV,22,FALSE)))</f>
        <v/>
      </c>
      <c r="Y203" s="96" t="str">
        <f>IF($A203="","",IF(VLOOKUP(csv!$AJ203,範囲CSV,23,FALSE)="","",VLOOKUP(csv!$AJ203,範囲CSV,23,FALSE)))</f>
        <v/>
      </c>
      <c r="Z203" s="96" t="str">
        <f>IF($A203="","",IF(VLOOKUP(csv!$AJ203,範囲CSV,24,FALSE)="","",VLOOKUP(csv!$AJ203,範囲CSV,24,FALSE)))</f>
        <v/>
      </c>
      <c r="AA203" s="96" t="str">
        <f>IF($A203="","",IF(VLOOKUP(csv!$AJ203,範囲CSV,25,FALSE)="","",VLOOKUP(csv!$AJ203,範囲CSV,25,FALSE)))</f>
        <v/>
      </c>
      <c r="AB203" s="96" t="str">
        <f>IF($A203="","",IF(VLOOKUP(csv!$AJ203,範囲CSV,26,FALSE)="","",VLOOKUP(csv!$AJ203,範囲CSV,26,FALSE)))</f>
        <v/>
      </c>
      <c r="AC203" s="96" t="str">
        <f>IF($A203="","",IF(VLOOKUP(csv!$AJ203,範囲CSV,27,FALSE)="","",VLOOKUP(csv!$AJ203,範囲CSV,27,FALSE)))</f>
        <v/>
      </c>
      <c r="AD203" s="96" t="str">
        <f>IF($A203="","",IF(VLOOKUP(csv!$AJ203,範囲CSV,28,FALSE)="","",VLOOKUP(csv!$AJ203,範囲CSV,28,FALSE)))</f>
        <v/>
      </c>
      <c r="AE203" s="96" t="str">
        <f>IF($A203="","",IF(VLOOKUP(csv!$AJ203,範囲CSV,29,FALSE)="","",VLOOKUP(csv!$AJ203,範囲CSV,29,FALSE)))</f>
        <v/>
      </c>
      <c r="AF203" s="96" t="str">
        <f>IF($A203="","",IF(VLOOKUP(csv!$AJ203,範囲CSV,30,FALSE)="","",VLOOKUP(csv!$AJ203,範囲CSV,30,FALSE)))</f>
        <v/>
      </c>
      <c r="AG203" s="96" t="str">
        <f>IF($A203="","",IF(VLOOKUP(csv!$AJ203,範囲CSV,31,FALSE)="","",VLOOKUP(csv!$AJ203,範囲CSV,31,FALSE)))</f>
        <v/>
      </c>
      <c r="AH203" s="96" t="str">
        <f>IF($A203="","",IF(VLOOKUP(csv!$AJ203,範囲CSV,32,FALSE)="","",VLOOKUP(csv!$AJ203,範囲CSV,32,FALSE)))</f>
        <v/>
      </c>
      <c r="AI203" s="96" t="str">
        <f>IF($A203="","",IF(VLOOKUP(csv!$AJ203,範囲CSV,33,FALSE)="","",VLOOKUP(csv!$AJ203,範囲CSV,33,FALSE)))</f>
        <v/>
      </c>
      <c r="AJ203" s="96" t="str">
        <f>IF($A203="","",IF(VLOOKUP(csv!$AJ203,範囲CSV,34,FALSE)="","",VLOOKUP(csv!$AJ203,範囲CSV,34,FALSE)))</f>
        <v/>
      </c>
      <c r="AK203" s="96"/>
    </row>
    <row r="204" spans="1:37">
      <c r="A204" s="96" t="str">
        <f>IF(csv!AJ204&lt;=csv!A$401,csv!AO204,"")</f>
        <v/>
      </c>
      <c r="B204" s="96" t="str">
        <f>IF($A204="","",IF(VLOOKUP(csv!A204,範囲CSV,2,FALSE)="","",VLOOKUP(csv!A204,範囲CSV,2,FALSE)))</f>
        <v/>
      </c>
      <c r="C204" s="96" t="str">
        <f>IF($A204="","",IF(VLOOKUP(csv!$AJ204,範囲CSV,3,FALSE)="","",VLOOKUP(csv!$AJ204,範囲CSV,3,FALSE)))</f>
        <v/>
      </c>
      <c r="D204" s="96" t="str">
        <f>IF($A204="","",IF(VLOOKUP(csv!$AJ204,範囲CSV,4,FALSE)="","",VLOOKUP(csv!$AJ204,範囲CSV,4,FALSE)))</f>
        <v/>
      </c>
      <c r="E204" s="96" t="str">
        <f>IF($A204="","",IF(VLOOKUP(csv!$AJ204,範囲CSV,5,FALSE)="","",IF(VLOOKUP(csv!$AJ204,範囲CSV,5,FALSE)&gt;10000,"",VLOOKUP(csv!$AJ204,範囲CSV,5,FALSE))))</f>
        <v/>
      </c>
      <c r="F204" s="96" t="str">
        <f>IF($A204="","",IF(VLOOKUP(csv!$AJ204,範囲CSV,6,FALSE)="","",VLOOKUP(csv!$AJ204,範囲CSV,6,FALSE)))</f>
        <v/>
      </c>
      <c r="G204" s="96" t="str">
        <f>IF(A204="","",IF(VLOOKUP(csv!$AJ204,範囲CSV,7,FALSE)="","",VLOOKUP(csv!$AJ204,範囲CSV,7,FALSE)))</f>
        <v/>
      </c>
      <c r="H204" s="96" t="str">
        <f>IF($A204="","",IF(VLOOKUP(csv!$AJ204,範囲CSV,8,FALSE)="","",VLOOKUP(csv!$AJ204,範囲CSV,8,FALSE)))</f>
        <v/>
      </c>
      <c r="I204" s="96"/>
      <c r="J204" s="96"/>
      <c r="K204" s="96" t="str">
        <f>IF(A204="","",IF(VLOOKUP(csv!$AJ204,範囲CSV,9,FALSE)="","",VLOOKUP(csv!$AJ204,範囲CSV,9,FALSE)))</f>
        <v/>
      </c>
      <c r="L204" s="96" t="str">
        <f>IF($A204="","",IF(VLOOKUP(csv!$AJ204,範囲CSV,10,FALSE)="","",VLOOKUP(csv!$AJ204,範囲CSV,10,FALSE)))</f>
        <v/>
      </c>
      <c r="M204" s="96" t="str">
        <f t="shared" si="6"/>
        <v/>
      </c>
      <c r="N204" s="96" t="str">
        <f t="shared" si="7"/>
        <v/>
      </c>
      <c r="O204" s="96" t="str">
        <f>IF($A204="","",IF(VLOOKUP(csv!$AJ204,範囲CSV,13,FALSE)="","",VLOOKUP(csv!$AJ204,範囲CSV,13,FALSE)))</f>
        <v/>
      </c>
      <c r="P204" s="96" t="str">
        <f>IF($A204="","",IF(VLOOKUP(csv!$AJ204,範囲CSV,14,FALSE)="","",VLOOKUP(csv!$AJ204,範囲CSV,14,FALSE)))</f>
        <v/>
      </c>
      <c r="Q204" s="96" t="str">
        <f>IF($A204="","",IF(VLOOKUP(csv!$AJ204,範囲CSV,15,FALSE)="","",VLOOKUP(csv!$AJ204,範囲CSV,15,FALSE)))</f>
        <v/>
      </c>
      <c r="R204" s="96" t="str">
        <f>IF($A204="","",IF(VLOOKUP(csv!$AJ204,範囲CSV,16,FALSE)="","",VLOOKUP(csv!$AJ204,範囲CSV,16,FALSE)))</f>
        <v/>
      </c>
      <c r="S204" s="96" t="str">
        <f>IF($A204="","",IF(VLOOKUP(csv!$AJ204,範囲CSV,17,FALSE)="","",VLOOKUP(csv!$AJ204,範囲CSV,17,FALSE)))</f>
        <v/>
      </c>
      <c r="T204" s="96" t="str">
        <f>IF($A204="","",IF(VLOOKUP(csv!$AJ204,範囲CSV,18,FALSE)="","",VLOOKUP(csv!$AJ204,範囲CSV,18,FALSE)))</f>
        <v/>
      </c>
      <c r="U204" s="96" t="str">
        <f>IF($A204="","",IF(VLOOKUP(csv!$AJ204,範囲CSV,19,FALSE)="","",VLOOKUP(csv!$AJ204,範囲CSV,19,FALSE)))</f>
        <v/>
      </c>
      <c r="V204" s="96" t="str">
        <f>IF($A204="","",IF(VLOOKUP(csv!$AJ204,範囲CSV,20,FALSE)="","",VLOOKUP(csv!$AJ204,範囲CSV,20,FALSE)))</f>
        <v/>
      </c>
      <c r="W204" s="96" t="str">
        <f>IF($A204="","",IF(VLOOKUP(csv!$AJ204,範囲CSV,21,FALSE)="","",VLOOKUP(csv!$AJ204,範囲CSV,21,FALSE)))</f>
        <v/>
      </c>
      <c r="X204" s="96" t="str">
        <f>IF($A204="","",IF(VLOOKUP(csv!$AJ204,範囲CSV,22,FALSE)="","",VLOOKUP(csv!$AJ204,範囲CSV,22,FALSE)))</f>
        <v/>
      </c>
      <c r="Y204" s="96" t="str">
        <f>IF($A204="","",IF(VLOOKUP(csv!$AJ204,範囲CSV,23,FALSE)="","",VLOOKUP(csv!$AJ204,範囲CSV,23,FALSE)))</f>
        <v/>
      </c>
      <c r="Z204" s="96" t="str">
        <f>IF($A204="","",IF(VLOOKUP(csv!$AJ204,範囲CSV,24,FALSE)="","",VLOOKUP(csv!$AJ204,範囲CSV,24,FALSE)))</f>
        <v/>
      </c>
      <c r="AA204" s="96" t="str">
        <f>IF($A204="","",IF(VLOOKUP(csv!$AJ204,範囲CSV,25,FALSE)="","",VLOOKUP(csv!$AJ204,範囲CSV,25,FALSE)))</f>
        <v/>
      </c>
      <c r="AB204" s="96" t="str">
        <f>IF($A204="","",IF(VLOOKUP(csv!$AJ204,範囲CSV,26,FALSE)="","",VLOOKUP(csv!$AJ204,範囲CSV,26,FALSE)))</f>
        <v/>
      </c>
      <c r="AC204" s="96" t="str">
        <f>IF($A204="","",IF(VLOOKUP(csv!$AJ204,範囲CSV,27,FALSE)="","",VLOOKUP(csv!$AJ204,範囲CSV,27,FALSE)))</f>
        <v/>
      </c>
      <c r="AD204" s="96" t="str">
        <f>IF($A204="","",IF(VLOOKUP(csv!$AJ204,範囲CSV,28,FALSE)="","",VLOOKUP(csv!$AJ204,範囲CSV,28,FALSE)))</f>
        <v/>
      </c>
      <c r="AE204" s="96" t="str">
        <f>IF($A204="","",IF(VLOOKUP(csv!$AJ204,範囲CSV,29,FALSE)="","",VLOOKUP(csv!$AJ204,範囲CSV,29,FALSE)))</f>
        <v/>
      </c>
      <c r="AF204" s="96" t="str">
        <f>IF($A204="","",IF(VLOOKUP(csv!$AJ204,範囲CSV,30,FALSE)="","",VLOOKUP(csv!$AJ204,範囲CSV,30,FALSE)))</f>
        <v/>
      </c>
      <c r="AG204" s="96" t="str">
        <f>IF($A204="","",IF(VLOOKUP(csv!$AJ204,範囲CSV,31,FALSE)="","",VLOOKUP(csv!$AJ204,範囲CSV,31,FALSE)))</f>
        <v/>
      </c>
      <c r="AH204" s="96" t="str">
        <f>IF($A204="","",IF(VLOOKUP(csv!$AJ204,範囲CSV,32,FALSE)="","",VLOOKUP(csv!$AJ204,範囲CSV,32,FALSE)))</f>
        <v/>
      </c>
      <c r="AI204" s="96" t="str">
        <f>IF($A204="","",IF(VLOOKUP(csv!$AJ204,範囲CSV,33,FALSE)="","",VLOOKUP(csv!$AJ204,範囲CSV,33,FALSE)))</f>
        <v/>
      </c>
      <c r="AJ204" s="96" t="str">
        <f>IF($A204="","",IF(VLOOKUP(csv!$AJ204,範囲CSV,34,FALSE)="","",VLOOKUP(csv!$AJ204,範囲CSV,34,FALSE)))</f>
        <v/>
      </c>
      <c r="AK204" s="96"/>
    </row>
    <row r="205" spans="1:37">
      <c r="A205" s="96" t="str">
        <f>IF(csv!AJ205&lt;=csv!A$401,csv!AO205,"")</f>
        <v/>
      </c>
      <c r="B205" s="96" t="str">
        <f>IF($A205="","",IF(VLOOKUP(csv!A205,範囲CSV,2,FALSE)="","",VLOOKUP(csv!A205,範囲CSV,2,FALSE)))</f>
        <v/>
      </c>
      <c r="C205" s="96" t="str">
        <f>IF($A205="","",IF(VLOOKUP(csv!$AJ205,範囲CSV,3,FALSE)="","",VLOOKUP(csv!$AJ205,範囲CSV,3,FALSE)))</f>
        <v/>
      </c>
      <c r="D205" s="96" t="str">
        <f>IF($A205="","",IF(VLOOKUP(csv!$AJ205,範囲CSV,4,FALSE)="","",VLOOKUP(csv!$AJ205,範囲CSV,4,FALSE)))</f>
        <v/>
      </c>
      <c r="E205" s="96" t="str">
        <f>IF($A205="","",IF(VLOOKUP(csv!$AJ205,範囲CSV,5,FALSE)="","",IF(VLOOKUP(csv!$AJ205,範囲CSV,5,FALSE)&gt;10000,"",VLOOKUP(csv!$AJ205,範囲CSV,5,FALSE))))</f>
        <v/>
      </c>
      <c r="F205" s="96" t="str">
        <f>IF($A205="","",IF(VLOOKUP(csv!$AJ205,範囲CSV,6,FALSE)="","",VLOOKUP(csv!$AJ205,範囲CSV,6,FALSE)))</f>
        <v/>
      </c>
      <c r="G205" s="96" t="str">
        <f>IF(A205="","",IF(VLOOKUP(csv!$AJ205,範囲CSV,7,FALSE)="","",VLOOKUP(csv!$AJ205,範囲CSV,7,FALSE)))</f>
        <v/>
      </c>
      <c r="H205" s="96" t="str">
        <f>IF($A205="","",IF(VLOOKUP(csv!$AJ205,範囲CSV,8,FALSE)="","",VLOOKUP(csv!$AJ205,範囲CSV,8,FALSE)))</f>
        <v/>
      </c>
      <c r="I205" s="96"/>
      <c r="J205" s="96"/>
      <c r="K205" s="96" t="str">
        <f>IF(A205="","",IF(VLOOKUP(csv!$AJ205,範囲CSV,9,FALSE)="","",VLOOKUP(csv!$AJ205,範囲CSV,9,FALSE)))</f>
        <v/>
      </c>
      <c r="L205" s="96" t="str">
        <f>IF($A205="","",IF(VLOOKUP(csv!$AJ205,範囲CSV,10,FALSE)="","",VLOOKUP(csv!$AJ205,範囲CSV,10,FALSE)))</f>
        <v/>
      </c>
      <c r="M205" s="96" t="str">
        <f t="shared" si="6"/>
        <v/>
      </c>
      <c r="N205" s="96" t="str">
        <f t="shared" si="7"/>
        <v/>
      </c>
      <c r="O205" s="96" t="str">
        <f>IF($A205="","",IF(VLOOKUP(csv!$AJ205,範囲CSV,13,FALSE)="","",VLOOKUP(csv!$AJ205,範囲CSV,13,FALSE)))</f>
        <v/>
      </c>
      <c r="P205" s="96" t="str">
        <f>IF($A205="","",IF(VLOOKUP(csv!$AJ205,範囲CSV,14,FALSE)="","",VLOOKUP(csv!$AJ205,範囲CSV,14,FALSE)))</f>
        <v/>
      </c>
      <c r="Q205" s="96" t="str">
        <f>IF($A205="","",IF(VLOOKUP(csv!$AJ205,範囲CSV,15,FALSE)="","",VLOOKUP(csv!$AJ205,範囲CSV,15,FALSE)))</f>
        <v/>
      </c>
      <c r="R205" s="96" t="str">
        <f>IF($A205="","",IF(VLOOKUP(csv!$AJ205,範囲CSV,16,FALSE)="","",VLOOKUP(csv!$AJ205,範囲CSV,16,FALSE)))</f>
        <v/>
      </c>
      <c r="S205" s="96" t="str">
        <f>IF($A205="","",IF(VLOOKUP(csv!$AJ205,範囲CSV,17,FALSE)="","",VLOOKUP(csv!$AJ205,範囲CSV,17,FALSE)))</f>
        <v/>
      </c>
      <c r="T205" s="96" t="str">
        <f>IF($A205="","",IF(VLOOKUP(csv!$AJ205,範囲CSV,18,FALSE)="","",VLOOKUP(csv!$AJ205,範囲CSV,18,FALSE)))</f>
        <v/>
      </c>
      <c r="U205" s="96" t="str">
        <f>IF($A205="","",IF(VLOOKUP(csv!$AJ205,範囲CSV,19,FALSE)="","",VLOOKUP(csv!$AJ205,範囲CSV,19,FALSE)))</f>
        <v/>
      </c>
      <c r="V205" s="96" t="str">
        <f>IF($A205="","",IF(VLOOKUP(csv!$AJ205,範囲CSV,20,FALSE)="","",VLOOKUP(csv!$AJ205,範囲CSV,20,FALSE)))</f>
        <v/>
      </c>
      <c r="W205" s="96" t="str">
        <f>IF($A205="","",IF(VLOOKUP(csv!$AJ205,範囲CSV,21,FALSE)="","",VLOOKUP(csv!$AJ205,範囲CSV,21,FALSE)))</f>
        <v/>
      </c>
      <c r="X205" s="96" t="str">
        <f>IF($A205="","",IF(VLOOKUP(csv!$AJ205,範囲CSV,22,FALSE)="","",VLOOKUP(csv!$AJ205,範囲CSV,22,FALSE)))</f>
        <v/>
      </c>
      <c r="Y205" s="96" t="str">
        <f>IF($A205="","",IF(VLOOKUP(csv!$AJ205,範囲CSV,23,FALSE)="","",VLOOKUP(csv!$AJ205,範囲CSV,23,FALSE)))</f>
        <v/>
      </c>
      <c r="Z205" s="96" t="str">
        <f>IF($A205="","",IF(VLOOKUP(csv!$AJ205,範囲CSV,24,FALSE)="","",VLOOKUP(csv!$AJ205,範囲CSV,24,FALSE)))</f>
        <v/>
      </c>
      <c r="AA205" s="96" t="str">
        <f>IF($A205="","",IF(VLOOKUP(csv!$AJ205,範囲CSV,25,FALSE)="","",VLOOKUP(csv!$AJ205,範囲CSV,25,FALSE)))</f>
        <v/>
      </c>
      <c r="AB205" s="96" t="str">
        <f>IF($A205="","",IF(VLOOKUP(csv!$AJ205,範囲CSV,26,FALSE)="","",VLOOKUP(csv!$AJ205,範囲CSV,26,FALSE)))</f>
        <v/>
      </c>
      <c r="AC205" s="96" t="str">
        <f>IF($A205="","",IF(VLOOKUP(csv!$AJ205,範囲CSV,27,FALSE)="","",VLOOKUP(csv!$AJ205,範囲CSV,27,FALSE)))</f>
        <v/>
      </c>
      <c r="AD205" s="96" t="str">
        <f>IF($A205="","",IF(VLOOKUP(csv!$AJ205,範囲CSV,28,FALSE)="","",VLOOKUP(csv!$AJ205,範囲CSV,28,FALSE)))</f>
        <v/>
      </c>
      <c r="AE205" s="96" t="str">
        <f>IF($A205="","",IF(VLOOKUP(csv!$AJ205,範囲CSV,29,FALSE)="","",VLOOKUP(csv!$AJ205,範囲CSV,29,FALSE)))</f>
        <v/>
      </c>
      <c r="AF205" s="96" t="str">
        <f>IF($A205="","",IF(VLOOKUP(csv!$AJ205,範囲CSV,30,FALSE)="","",VLOOKUP(csv!$AJ205,範囲CSV,30,FALSE)))</f>
        <v/>
      </c>
      <c r="AG205" s="96" t="str">
        <f>IF($A205="","",IF(VLOOKUP(csv!$AJ205,範囲CSV,31,FALSE)="","",VLOOKUP(csv!$AJ205,範囲CSV,31,FALSE)))</f>
        <v/>
      </c>
      <c r="AH205" s="96" t="str">
        <f>IF($A205="","",IF(VLOOKUP(csv!$AJ205,範囲CSV,32,FALSE)="","",VLOOKUP(csv!$AJ205,範囲CSV,32,FALSE)))</f>
        <v/>
      </c>
      <c r="AI205" s="96" t="str">
        <f>IF($A205="","",IF(VLOOKUP(csv!$AJ205,範囲CSV,33,FALSE)="","",VLOOKUP(csv!$AJ205,範囲CSV,33,FALSE)))</f>
        <v/>
      </c>
      <c r="AJ205" s="96" t="str">
        <f>IF($A205="","",IF(VLOOKUP(csv!$AJ205,範囲CSV,34,FALSE)="","",VLOOKUP(csv!$AJ205,範囲CSV,34,FALSE)))</f>
        <v/>
      </c>
      <c r="AK205" s="96"/>
    </row>
    <row r="206" spans="1:37">
      <c r="A206" s="96" t="str">
        <f>IF(csv!AJ206&lt;=csv!A$401,csv!AO206,"")</f>
        <v/>
      </c>
      <c r="B206" s="96" t="str">
        <f>IF($A206="","",IF(VLOOKUP(csv!A206,範囲CSV,2,FALSE)="","",VLOOKUP(csv!A206,範囲CSV,2,FALSE)))</f>
        <v/>
      </c>
      <c r="C206" s="96" t="str">
        <f>IF($A206="","",IF(VLOOKUP(csv!$AJ206,範囲CSV,3,FALSE)="","",VLOOKUP(csv!$AJ206,範囲CSV,3,FALSE)))</f>
        <v/>
      </c>
      <c r="D206" s="96" t="str">
        <f>IF($A206="","",IF(VLOOKUP(csv!$AJ206,範囲CSV,4,FALSE)="","",VLOOKUP(csv!$AJ206,範囲CSV,4,FALSE)))</f>
        <v/>
      </c>
      <c r="E206" s="96" t="str">
        <f>IF($A206="","",IF(VLOOKUP(csv!$AJ206,範囲CSV,5,FALSE)="","",IF(VLOOKUP(csv!$AJ206,範囲CSV,5,FALSE)&gt;10000,"",VLOOKUP(csv!$AJ206,範囲CSV,5,FALSE))))</f>
        <v/>
      </c>
      <c r="F206" s="96" t="str">
        <f>IF($A206="","",IF(VLOOKUP(csv!$AJ206,範囲CSV,6,FALSE)="","",VLOOKUP(csv!$AJ206,範囲CSV,6,FALSE)))</f>
        <v/>
      </c>
      <c r="G206" s="96" t="str">
        <f>IF(A206="","",IF(VLOOKUP(csv!$AJ206,範囲CSV,7,FALSE)="","",VLOOKUP(csv!$AJ206,範囲CSV,7,FALSE)))</f>
        <v/>
      </c>
      <c r="H206" s="96" t="str">
        <f>IF($A206="","",IF(VLOOKUP(csv!$AJ206,範囲CSV,8,FALSE)="","",VLOOKUP(csv!$AJ206,範囲CSV,8,FALSE)))</f>
        <v/>
      </c>
      <c r="I206" s="96"/>
      <c r="J206" s="96"/>
      <c r="K206" s="96" t="str">
        <f>IF(A206="","",IF(VLOOKUP(csv!$AJ206,範囲CSV,9,FALSE)="","",VLOOKUP(csv!$AJ206,範囲CSV,9,FALSE)))</f>
        <v/>
      </c>
      <c r="L206" s="96" t="str">
        <f>IF($A206="","",IF(VLOOKUP(csv!$AJ206,範囲CSV,10,FALSE)="","",VLOOKUP(csv!$AJ206,範囲CSV,10,FALSE)))</f>
        <v/>
      </c>
      <c r="M206" s="96" t="str">
        <f t="shared" si="6"/>
        <v/>
      </c>
      <c r="N206" s="96" t="str">
        <f t="shared" si="7"/>
        <v/>
      </c>
      <c r="O206" s="96" t="str">
        <f>IF($A206="","",IF(VLOOKUP(csv!$AJ206,範囲CSV,13,FALSE)="","",VLOOKUP(csv!$AJ206,範囲CSV,13,FALSE)))</f>
        <v/>
      </c>
      <c r="P206" s="96" t="str">
        <f>IF($A206="","",IF(VLOOKUP(csv!$AJ206,範囲CSV,14,FALSE)="","",VLOOKUP(csv!$AJ206,範囲CSV,14,FALSE)))</f>
        <v/>
      </c>
      <c r="Q206" s="96" t="str">
        <f>IF($A206="","",IF(VLOOKUP(csv!$AJ206,範囲CSV,15,FALSE)="","",VLOOKUP(csv!$AJ206,範囲CSV,15,FALSE)))</f>
        <v/>
      </c>
      <c r="R206" s="96" t="str">
        <f>IF($A206="","",IF(VLOOKUP(csv!$AJ206,範囲CSV,16,FALSE)="","",VLOOKUP(csv!$AJ206,範囲CSV,16,FALSE)))</f>
        <v/>
      </c>
      <c r="S206" s="96" t="str">
        <f>IF($A206="","",IF(VLOOKUP(csv!$AJ206,範囲CSV,17,FALSE)="","",VLOOKUP(csv!$AJ206,範囲CSV,17,FALSE)))</f>
        <v/>
      </c>
      <c r="T206" s="96" t="str">
        <f>IF($A206="","",IF(VLOOKUP(csv!$AJ206,範囲CSV,18,FALSE)="","",VLOOKUP(csv!$AJ206,範囲CSV,18,FALSE)))</f>
        <v/>
      </c>
      <c r="U206" s="96" t="str">
        <f>IF($A206="","",IF(VLOOKUP(csv!$AJ206,範囲CSV,19,FALSE)="","",VLOOKUP(csv!$AJ206,範囲CSV,19,FALSE)))</f>
        <v/>
      </c>
      <c r="V206" s="96" t="str">
        <f>IF($A206="","",IF(VLOOKUP(csv!$AJ206,範囲CSV,20,FALSE)="","",VLOOKUP(csv!$AJ206,範囲CSV,20,FALSE)))</f>
        <v/>
      </c>
      <c r="W206" s="96" t="str">
        <f>IF($A206="","",IF(VLOOKUP(csv!$AJ206,範囲CSV,21,FALSE)="","",VLOOKUP(csv!$AJ206,範囲CSV,21,FALSE)))</f>
        <v/>
      </c>
      <c r="X206" s="96" t="str">
        <f>IF($A206="","",IF(VLOOKUP(csv!$AJ206,範囲CSV,22,FALSE)="","",VLOOKUP(csv!$AJ206,範囲CSV,22,FALSE)))</f>
        <v/>
      </c>
      <c r="Y206" s="96" t="str">
        <f>IF($A206="","",IF(VLOOKUP(csv!$AJ206,範囲CSV,23,FALSE)="","",VLOOKUP(csv!$AJ206,範囲CSV,23,FALSE)))</f>
        <v/>
      </c>
      <c r="Z206" s="96" t="str">
        <f>IF($A206="","",IF(VLOOKUP(csv!$AJ206,範囲CSV,24,FALSE)="","",VLOOKUP(csv!$AJ206,範囲CSV,24,FALSE)))</f>
        <v/>
      </c>
      <c r="AA206" s="96" t="str">
        <f>IF($A206="","",IF(VLOOKUP(csv!$AJ206,範囲CSV,25,FALSE)="","",VLOOKUP(csv!$AJ206,範囲CSV,25,FALSE)))</f>
        <v/>
      </c>
      <c r="AB206" s="96" t="str">
        <f>IF($A206="","",IF(VLOOKUP(csv!$AJ206,範囲CSV,26,FALSE)="","",VLOOKUP(csv!$AJ206,範囲CSV,26,FALSE)))</f>
        <v/>
      </c>
      <c r="AC206" s="96" t="str">
        <f>IF($A206="","",IF(VLOOKUP(csv!$AJ206,範囲CSV,27,FALSE)="","",VLOOKUP(csv!$AJ206,範囲CSV,27,FALSE)))</f>
        <v/>
      </c>
      <c r="AD206" s="96" t="str">
        <f>IF($A206="","",IF(VLOOKUP(csv!$AJ206,範囲CSV,28,FALSE)="","",VLOOKUP(csv!$AJ206,範囲CSV,28,FALSE)))</f>
        <v/>
      </c>
      <c r="AE206" s="96" t="str">
        <f>IF($A206="","",IF(VLOOKUP(csv!$AJ206,範囲CSV,29,FALSE)="","",VLOOKUP(csv!$AJ206,範囲CSV,29,FALSE)))</f>
        <v/>
      </c>
      <c r="AF206" s="96" t="str">
        <f>IF($A206="","",IF(VLOOKUP(csv!$AJ206,範囲CSV,30,FALSE)="","",VLOOKUP(csv!$AJ206,範囲CSV,30,FALSE)))</f>
        <v/>
      </c>
      <c r="AG206" s="96" t="str">
        <f>IF($A206="","",IF(VLOOKUP(csv!$AJ206,範囲CSV,31,FALSE)="","",VLOOKUP(csv!$AJ206,範囲CSV,31,FALSE)))</f>
        <v/>
      </c>
      <c r="AH206" s="96" t="str">
        <f>IF($A206="","",IF(VLOOKUP(csv!$AJ206,範囲CSV,32,FALSE)="","",VLOOKUP(csv!$AJ206,範囲CSV,32,FALSE)))</f>
        <v/>
      </c>
      <c r="AI206" s="96" t="str">
        <f>IF($A206="","",IF(VLOOKUP(csv!$AJ206,範囲CSV,33,FALSE)="","",VLOOKUP(csv!$AJ206,範囲CSV,33,FALSE)))</f>
        <v/>
      </c>
      <c r="AJ206" s="96" t="str">
        <f>IF($A206="","",IF(VLOOKUP(csv!$AJ206,範囲CSV,34,FALSE)="","",VLOOKUP(csv!$AJ206,範囲CSV,34,FALSE)))</f>
        <v/>
      </c>
      <c r="AK206" s="96"/>
    </row>
    <row r="207" spans="1:37">
      <c r="A207" s="96" t="str">
        <f>IF(csv!AJ207&lt;=csv!A$401,csv!AO207,"")</f>
        <v/>
      </c>
      <c r="B207" s="96" t="str">
        <f>IF($A207="","",IF(VLOOKUP(csv!A207,範囲CSV,2,FALSE)="","",VLOOKUP(csv!A207,範囲CSV,2,FALSE)))</f>
        <v/>
      </c>
      <c r="C207" s="96" t="str">
        <f>IF($A207="","",IF(VLOOKUP(csv!$AJ207,範囲CSV,3,FALSE)="","",VLOOKUP(csv!$AJ207,範囲CSV,3,FALSE)))</f>
        <v/>
      </c>
      <c r="D207" s="96" t="str">
        <f>IF($A207="","",IF(VLOOKUP(csv!$AJ207,範囲CSV,4,FALSE)="","",VLOOKUP(csv!$AJ207,範囲CSV,4,FALSE)))</f>
        <v/>
      </c>
      <c r="E207" s="96" t="str">
        <f>IF($A207="","",IF(VLOOKUP(csv!$AJ207,範囲CSV,5,FALSE)="","",IF(VLOOKUP(csv!$AJ207,範囲CSV,5,FALSE)&gt;10000,"",VLOOKUP(csv!$AJ207,範囲CSV,5,FALSE))))</f>
        <v/>
      </c>
      <c r="F207" s="96" t="str">
        <f>IF($A207="","",IF(VLOOKUP(csv!$AJ207,範囲CSV,6,FALSE)="","",VLOOKUP(csv!$AJ207,範囲CSV,6,FALSE)))</f>
        <v/>
      </c>
      <c r="G207" s="96" t="str">
        <f>IF(A207="","",IF(VLOOKUP(csv!$AJ207,範囲CSV,7,FALSE)="","",VLOOKUP(csv!$AJ207,範囲CSV,7,FALSE)))</f>
        <v/>
      </c>
      <c r="H207" s="96" t="str">
        <f>IF($A207="","",IF(VLOOKUP(csv!$AJ207,範囲CSV,8,FALSE)="","",VLOOKUP(csv!$AJ207,範囲CSV,8,FALSE)))</f>
        <v/>
      </c>
      <c r="I207" s="96"/>
      <c r="J207" s="96"/>
      <c r="K207" s="96" t="str">
        <f>IF(A207="","",IF(VLOOKUP(csv!$AJ207,範囲CSV,9,FALSE)="","",VLOOKUP(csv!$AJ207,範囲CSV,9,FALSE)))</f>
        <v/>
      </c>
      <c r="L207" s="96" t="str">
        <f>IF($A207="","",IF(VLOOKUP(csv!$AJ207,範囲CSV,10,FALSE)="","",VLOOKUP(csv!$AJ207,範囲CSV,10,FALSE)))</f>
        <v/>
      </c>
      <c r="M207" s="96" t="str">
        <f t="shared" si="6"/>
        <v/>
      </c>
      <c r="N207" s="96" t="str">
        <f t="shared" si="7"/>
        <v/>
      </c>
      <c r="O207" s="96" t="str">
        <f>IF($A207="","",IF(VLOOKUP(csv!$AJ207,範囲CSV,13,FALSE)="","",VLOOKUP(csv!$AJ207,範囲CSV,13,FALSE)))</f>
        <v/>
      </c>
      <c r="P207" s="96" t="str">
        <f>IF($A207="","",IF(VLOOKUP(csv!$AJ207,範囲CSV,14,FALSE)="","",VLOOKUP(csv!$AJ207,範囲CSV,14,FALSE)))</f>
        <v/>
      </c>
      <c r="Q207" s="96" t="str">
        <f>IF($A207="","",IF(VLOOKUP(csv!$AJ207,範囲CSV,15,FALSE)="","",VLOOKUP(csv!$AJ207,範囲CSV,15,FALSE)))</f>
        <v/>
      </c>
      <c r="R207" s="96" t="str">
        <f>IF($A207="","",IF(VLOOKUP(csv!$AJ207,範囲CSV,16,FALSE)="","",VLOOKUP(csv!$AJ207,範囲CSV,16,FALSE)))</f>
        <v/>
      </c>
      <c r="S207" s="96" t="str">
        <f>IF($A207="","",IF(VLOOKUP(csv!$AJ207,範囲CSV,17,FALSE)="","",VLOOKUP(csv!$AJ207,範囲CSV,17,FALSE)))</f>
        <v/>
      </c>
      <c r="T207" s="96" t="str">
        <f>IF($A207="","",IF(VLOOKUP(csv!$AJ207,範囲CSV,18,FALSE)="","",VLOOKUP(csv!$AJ207,範囲CSV,18,FALSE)))</f>
        <v/>
      </c>
      <c r="U207" s="96" t="str">
        <f>IF($A207="","",IF(VLOOKUP(csv!$AJ207,範囲CSV,19,FALSE)="","",VLOOKUP(csv!$AJ207,範囲CSV,19,FALSE)))</f>
        <v/>
      </c>
      <c r="V207" s="96" t="str">
        <f>IF($A207="","",IF(VLOOKUP(csv!$AJ207,範囲CSV,20,FALSE)="","",VLOOKUP(csv!$AJ207,範囲CSV,20,FALSE)))</f>
        <v/>
      </c>
      <c r="W207" s="96" t="str">
        <f>IF($A207="","",IF(VLOOKUP(csv!$AJ207,範囲CSV,21,FALSE)="","",VLOOKUP(csv!$AJ207,範囲CSV,21,FALSE)))</f>
        <v/>
      </c>
      <c r="X207" s="96" t="str">
        <f>IF($A207="","",IF(VLOOKUP(csv!$AJ207,範囲CSV,22,FALSE)="","",VLOOKUP(csv!$AJ207,範囲CSV,22,FALSE)))</f>
        <v/>
      </c>
      <c r="Y207" s="96" t="str">
        <f>IF($A207="","",IF(VLOOKUP(csv!$AJ207,範囲CSV,23,FALSE)="","",VLOOKUP(csv!$AJ207,範囲CSV,23,FALSE)))</f>
        <v/>
      </c>
      <c r="Z207" s="96" t="str">
        <f>IF($A207="","",IF(VLOOKUP(csv!$AJ207,範囲CSV,24,FALSE)="","",VLOOKUP(csv!$AJ207,範囲CSV,24,FALSE)))</f>
        <v/>
      </c>
      <c r="AA207" s="96" t="str">
        <f>IF($A207="","",IF(VLOOKUP(csv!$AJ207,範囲CSV,25,FALSE)="","",VLOOKUP(csv!$AJ207,範囲CSV,25,FALSE)))</f>
        <v/>
      </c>
      <c r="AB207" s="96" t="str">
        <f>IF($A207="","",IF(VLOOKUP(csv!$AJ207,範囲CSV,26,FALSE)="","",VLOOKUP(csv!$AJ207,範囲CSV,26,FALSE)))</f>
        <v/>
      </c>
      <c r="AC207" s="96" t="str">
        <f>IF($A207="","",IF(VLOOKUP(csv!$AJ207,範囲CSV,27,FALSE)="","",VLOOKUP(csv!$AJ207,範囲CSV,27,FALSE)))</f>
        <v/>
      </c>
      <c r="AD207" s="96" t="str">
        <f>IF($A207="","",IF(VLOOKUP(csv!$AJ207,範囲CSV,28,FALSE)="","",VLOOKUP(csv!$AJ207,範囲CSV,28,FALSE)))</f>
        <v/>
      </c>
      <c r="AE207" s="96" t="str">
        <f>IF($A207="","",IF(VLOOKUP(csv!$AJ207,範囲CSV,29,FALSE)="","",VLOOKUP(csv!$AJ207,範囲CSV,29,FALSE)))</f>
        <v/>
      </c>
      <c r="AF207" s="96" t="str">
        <f>IF($A207="","",IF(VLOOKUP(csv!$AJ207,範囲CSV,30,FALSE)="","",VLOOKUP(csv!$AJ207,範囲CSV,30,FALSE)))</f>
        <v/>
      </c>
      <c r="AG207" s="96" t="str">
        <f>IF($A207="","",IF(VLOOKUP(csv!$AJ207,範囲CSV,31,FALSE)="","",VLOOKUP(csv!$AJ207,範囲CSV,31,FALSE)))</f>
        <v/>
      </c>
      <c r="AH207" s="96" t="str">
        <f>IF($A207="","",IF(VLOOKUP(csv!$AJ207,範囲CSV,32,FALSE)="","",VLOOKUP(csv!$AJ207,範囲CSV,32,FALSE)))</f>
        <v/>
      </c>
      <c r="AI207" s="96" t="str">
        <f>IF($A207="","",IF(VLOOKUP(csv!$AJ207,範囲CSV,33,FALSE)="","",VLOOKUP(csv!$AJ207,範囲CSV,33,FALSE)))</f>
        <v/>
      </c>
      <c r="AJ207" s="96" t="str">
        <f>IF($A207="","",IF(VLOOKUP(csv!$AJ207,範囲CSV,34,FALSE)="","",VLOOKUP(csv!$AJ207,範囲CSV,34,FALSE)))</f>
        <v/>
      </c>
      <c r="AK207" s="96"/>
    </row>
    <row r="208" spans="1:37">
      <c r="A208" s="96" t="str">
        <f>IF(csv!AJ208&lt;=csv!A$401,csv!AO208,"")</f>
        <v/>
      </c>
      <c r="B208" s="96" t="str">
        <f>IF($A208="","",IF(VLOOKUP(csv!A208,範囲CSV,2,FALSE)="","",VLOOKUP(csv!A208,範囲CSV,2,FALSE)))</f>
        <v/>
      </c>
      <c r="C208" s="96" t="str">
        <f>IF($A208="","",IF(VLOOKUP(csv!$AJ208,範囲CSV,3,FALSE)="","",VLOOKUP(csv!$AJ208,範囲CSV,3,FALSE)))</f>
        <v/>
      </c>
      <c r="D208" s="96" t="str">
        <f>IF($A208="","",IF(VLOOKUP(csv!$AJ208,範囲CSV,4,FALSE)="","",VLOOKUP(csv!$AJ208,範囲CSV,4,FALSE)))</f>
        <v/>
      </c>
      <c r="E208" s="96" t="str">
        <f>IF($A208="","",IF(VLOOKUP(csv!$AJ208,範囲CSV,5,FALSE)="","",IF(VLOOKUP(csv!$AJ208,範囲CSV,5,FALSE)&gt;10000,"",VLOOKUP(csv!$AJ208,範囲CSV,5,FALSE))))</f>
        <v/>
      </c>
      <c r="F208" s="96" t="str">
        <f>IF($A208="","",IF(VLOOKUP(csv!$AJ208,範囲CSV,6,FALSE)="","",VLOOKUP(csv!$AJ208,範囲CSV,6,FALSE)))</f>
        <v/>
      </c>
      <c r="G208" s="96" t="str">
        <f>IF(A208="","",IF(VLOOKUP(csv!$AJ208,範囲CSV,7,FALSE)="","",VLOOKUP(csv!$AJ208,範囲CSV,7,FALSE)))</f>
        <v/>
      </c>
      <c r="H208" s="96" t="str">
        <f>IF($A208="","",IF(VLOOKUP(csv!$AJ208,範囲CSV,8,FALSE)="","",VLOOKUP(csv!$AJ208,範囲CSV,8,FALSE)))</f>
        <v/>
      </c>
      <c r="I208" s="96"/>
      <c r="J208" s="96"/>
      <c r="K208" s="96" t="str">
        <f>IF(A208="","",IF(VLOOKUP(csv!$AJ208,範囲CSV,9,FALSE)="","",VLOOKUP(csv!$AJ208,範囲CSV,9,FALSE)))</f>
        <v/>
      </c>
      <c r="L208" s="96" t="str">
        <f>IF($A208="","",IF(VLOOKUP(csv!$AJ208,範囲CSV,10,FALSE)="","",VLOOKUP(csv!$AJ208,範囲CSV,10,FALSE)))</f>
        <v/>
      </c>
      <c r="M208" s="96" t="str">
        <f t="shared" si="6"/>
        <v/>
      </c>
      <c r="N208" s="96" t="str">
        <f t="shared" si="7"/>
        <v/>
      </c>
      <c r="O208" s="96" t="str">
        <f>IF($A208="","",IF(VLOOKUP(csv!$AJ208,範囲CSV,13,FALSE)="","",VLOOKUP(csv!$AJ208,範囲CSV,13,FALSE)))</f>
        <v/>
      </c>
      <c r="P208" s="96" t="str">
        <f>IF($A208="","",IF(VLOOKUP(csv!$AJ208,範囲CSV,14,FALSE)="","",VLOOKUP(csv!$AJ208,範囲CSV,14,FALSE)))</f>
        <v/>
      </c>
      <c r="Q208" s="96" t="str">
        <f>IF($A208="","",IF(VLOOKUP(csv!$AJ208,範囲CSV,15,FALSE)="","",VLOOKUP(csv!$AJ208,範囲CSV,15,FALSE)))</f>
        <v/>
      </c>
      <c r="R208" s="96" t="str">
        <f>IF($A208="","",IF(VLOOKUP(csv!$AJ208,範囲CSV,16,FALSE)="","",VLOOKUP(csv!$AJ208,範囲CSV,16,FALSE)))</f>
        <v/>
      </c>
      <c r="S208" s="96" t="str">
        <f>IF($A208="","",IF(VLOOKUP(csv!$AJ208,範囲CSV,17,FALSE)="","",VLOOKUP(csv!$AJ208,範囲CSV,17,FALSE)))</f>
        <v/>
      </c>
      <c r="T208" s="96" t="str">
        <f>IF($A208="","",IF(VLOOKUP(csv!$AJ208,範囲CSV,18,FALSE)="","",VLOOKUP(csv!$AJ208,範囲CSV,18,FALSE)))</f>
        <v/>
      </c>
      <c r="U208" s="96" t="str">
        <f>IF($A208="","",IF(VLOOKUP(csv!$AJ208,範囲CSV,19,FALSE)="","",VLOOKUP(csv!$AJ208,範囲CSV,19,FALSE)))</f>
        <v/>
      </c>
      <c r="V208" s="96" t="str">
        <f>IF($A208="","",IF(VLOOKUP(csv!$AJ208,範囲CSV,20,FALSE)="","",VLOOKUP(csv!$AJ208,範囲CSV,20,FALSE)))</f>
        <v/>
      </c>
      <c r="W208" s="96" t="str">
        <f>IF($A208="","",IF(VLOOKUP(csv!$AJ208,範囲CSV,21,FALSE)="","",VLOOKUP(csv!$AJ208,範囲CSV,21,FALSE)))</f>
        <v/>
      </c>
      <c r="X208" s="96" t="str">
        <f>IF($A208="","",IF(VLOOKUP(csv!$AJ208,範囲CSV,22,FALSE)="","",VLOOKUP(csv!$AJ208,範囲CSV,22,FALSE)))</f>
        <v/>
      </c>
      <c r="Y208" s="96" t="str">
        <f>IF($A208="","",IF(VLOOKUP(csv!$AJ208,範囲CSV,23,FALSE)="","",VLOOKUP(csv!$AJ208,範囲CSV,23,FALSE)))</f>
        <v/>
      </c>
      <c r="Z208" s="96" t="str">
        <f>IF($A208="","",IF(VLOOKUP(csv!$AJ208,範囲CSV,24,FALSE)="","",VLOOKUP(csv!$AJ208,範囲CSV,24,FALSE)))</f>
        <v/>
      </c>
      <c r="AA208" s="96" t="str">
        <f>IF($A208="","",IF(VLOOKUP(csv!$AJ208,範囲CSV,25,FALSE)="","",VLOOKUP(csv!$AJ208,範囲CSV,25,FALSE)))</f>
        <v/>
      </c>
      <c r="AB208" s="96" t="str">
        <f>IF($A208="","",IF(VLOOKUP(csv!$AJ208,範囲CSV,26,FALSE)="","",VLOOKUP(csv!$AJ208,範囲CSV,26,FALSE)))</f>
        <v/>
      </c>
      <c r="AC208" s="96" t="str">
        <f>IF($A208="","",IF(VLOOKUP(csv!$AJ208,範囲CSV,27,FALSE)="","",VLOOKUP(csv!$AJ208,範囲CSV,27,FALSE)))</f>
        <v/>
      </c>
      <c r="AD208" s="96" t="str">
        <f>IF($A208="","",IF(VLOOKUP(csv!$AJ208,範囲CSV,28,FALSE)="","",VLOOKUP(csv!$AJ208,範囲CSV,28,FALSE)))</f>
        <v/>
      </c>
      <c r="AE208" s="96" t="str">
        <f>IF($A208="","",IF(VLOOKUP(csv!$AJ208,範囲CSV,29,FALSE)="","",VLOOKUP(csv!$AJ208,範囲CSV,29,FALSE)))</f>
        <v/>
      </c>
      <c r="AF208" s="96" t="str">
        <f>IF($A208="","",IF(VLOOKUP(csv!$AJ208,範囲CSV,30,FALSE)="","",VLOOKUP(csv!$AJ208,範囲CSV,30,FALSE)))</f>
        <v/>
      </c>
      <c r="AG208" s="96" t="str">
        <f>IF($A208="","",IF(VLOOKUP(csv!$AJ208,範囲CSV,31,FALSE)="","",VLOOKUP(csv!$AJ208,範囲CSV,31,FALSE)))</f>
        <v/>
      </c>
      <c r="AH208" s="96" t="str">
        <f>IF($A208="","",IF(VLOOKUP(csv!$AJ208,範囲CSV,32,FALSE)="","",VLOOKUP(csv!$AJ208,範囲CSV,32,FALSE)))</f>
        <v/>
      </c>
      <c r="AI208" s="96" t="str">
        <f>IF($A208="","",IF(VLOOKUP(csv!$AJ208,範囲CSV,33,FALSE)="","",VLOOKUP(csv!$AJ208,範囲CSV,33,FALSE)))</f>
        <v/>
      </c>
      <c r="AJ208" s="96" t="str">
        <f>IF($A208="","",IF(VLOOKUP(csv!$AJ208,範囲CSV,34,FALSE)="","",VLOOKUP(csv!$AJ208,範囲CSV,34,FALSE)))</f>
        <v/>
      </c>
      <c r="AK208" s="96"/>
    </row>
    <row r="209" spans="1:37">
      <c r="A209" s="96" t="str">
        <f>IF(csv!AJ209&lt;=csv!A$401,csv!AO209,"")</f>
        <v/>
      </c>
      <c r="B209" s="96" t="str">
        <f>IF($A209="","",IF(VLOOKUP(csv!A209,範囲CSV,2,FALSE)="","",VLOOKUP(csv!A209,範囲CSV,2,FALSE)))</f>
        <v/>
      </c>
      <c r="C209" s="96" t="str">
        <f>IF($A209="","",IF(VLOOKUP(csv!$AJ209,範囲CSV,3,FALSE)="","",VLOOKUP(csv!$AJ209,範囲CSV,3,FALSE)))</f>
        <v/>
      </c>
      <c r="D209" s="96" t="str">
        <f>IF($A209="","",IF(VLOOKUP(csv!$AJ209,範囲CSV,4,FALSE)="","",VLOOKUP(csv!$AJ209,範囲CSV,4,FALSE)))</f>
        <v/>
      </c>
      <c r="E209" s="96" t="str">
        <f>IF($A209="","",IF(VLOOKUP(csv!$AJ209,範囲CSV,5,FALSE)="","",IF(VLOOKUP(csv!$AJ209,範囲CSV,5,FALSE)&gt;10000,"",VLOOKUP(csv!$AJ209,範囲CSV,5,FALSE))))</f>
        <v/>
      </c>
      <c r="F209" s="96" t="str">
        <f>IF($A209="","",IF(VLOOKUP(csv!$AJ209,範囲CSV,6,FALSE)="","",VLOOKUP(csv!$AJ209,範囲CSV,6,FALSE)))</f>
        <v/>
      </c>
      <c r="G209" s="96" t="str">
        <f>IF(A209="","",IF(VLOOKUP(csv!$AJ209,範囲CSV,7,FALSE)="","",VLOOKUP(csv!$AJ209,範囲CSV,7,FALSE)))</f>
        <v/>
      </c>
      <c r="H209" s="96" t="str">
        <f>IF($A209="","",IF(VLOOKUP(csv!$AJ209,範囲CSV,8,FALSE)="","",VLOOKUP(csv!$AJ209,範囲CSV,8,FALSE)))</f>
        <v/>
      </c>
      <c r="I209" s="96"/>
      <c r="J209" s="96"/>
      <c r="K209" s="96" t="str">
        <f>IF(A209="","",IF(VLOOKUP(csv!$AJ209,範囲CSV,9,FALSE)="","",VLOOKUP(csv!$AJ209,範囲CSV,9,FALSE)))</f>
        <v/>
      </c>
      <c r="L209" s="96" t="str">
        <f>IF($A209="","",IF(VLOOKUP(csv!$AJ209,範囲CSV,10,FALSE)="","",VLOOKUP(csv!$AJ209,範囲CSV,10,FALSE)))</f>
        <v/>
      </c>
      <c r="M209" s="96" t="str">
        <f t="shared" si="6"/>
        <v/>
      </c>
      <c r="N209" s="96" t="str">
        <f t="shared" si="7"/>
        <v/>
      </c>
      <c r="O209" s="96" t="str">
        <f>IF($A209="","",IF(VLOOKUP(csv!$AJ209,範囲CSV,13,FALSE)="","",VLOOKUP(csv!$AJ209,範囲CSV,13,FALSE)))</f>
        <v/>
      </c>
      <c r="P209" s="96" t="str">
        <f>IF($A209="","",IF(VLOOKUP(csv!$AJ209,範囲CSV,14,FALSE)="","",VLOOKUP(csv!$AJ209,範囲CSV,14,FALSE)))</f>
        <v/>
      </c>
      <c r="Q209" s="96" t="str">
        <f>IF($A209="","",IF(VLOOKUP(csv!$AJ209,範囲CSV,15,FALSE)="","",VLOOKUP(csv!$AJ209,範囲CSV,15,FALSE)))</f>
        <v/>
      </c>
      <c r="R209" s="96" t="str">
        <f>IF($A209="","",IF(VLOOKUP(csv!$AJ209,範囲CSV,16,FALSE)="","",VLOOKUP(csv!$AJ209,範囲CSV,16,FALSE)))</f>
        <v/>
      </c>
      <c r="S209" s="96" t="str">
        <f>IF($A209="","",IF(VLOOKUP(csv!$AJ209,範囲CSV,17,FALSE)="","",VLOOKUP(csv!$AJ209,範囲CSV,17,FALSE)))</f>
        <v/>
      </c>
      <c r="T209" s="96" t="str">
        <f>IF($A209="","",IF(VLOOKUP(csv!$AJ209,範囲CSV,18,FALSE)="","",VLOOKUP(csv!$AJ209,範囲CSV,18,FALSE)))</f>
        <v/>
      </c>
      <c r="U209" s="96" t="str">
        <f>IF($A209="","",IF(VLOOKUP(csv!$AJ209,範囲CSV,19,FALSE)="","",VLOOKUP(csv!$AJ209,範囲CSV,19,FALSE)))</f>
        <v/>
      </c>
      <c r="V209" s="96" t="str">
        <f>IF($A209="","",IF(VLOOKUP(csv!$AJ209,範囲CSV,20,FALSE)="","",VLOOKUP(csv!$AJ209,範囲CSV,20,FALSE)))</f>
        <v/>
      </c>
      <c r="W209" s="96" t="str">
        <f>IF($A209="","",IF(VLOOKUP(csv!$AJ209,範囲CSV,21,FALSE)="","",VLOOKUP(csv!$AJ209,範囲CSV,21,FALSE)))</f>
        <v/>
      </c>
      <c r="X209" s="96" t="str">
        <f>IF($A209="","",IF(VLOOKUP(csv!$AJ209,範囲CSV,22,FALSE)="","",VLOOKUP(csv!$AJ209,範囲CSV,22,FALSE)))</f>
        <v/>
      </c>
      <c r="Y209" s="96" t="str">
        <f>IF($A209="","",IF(VLOOKUP(csv!$AJ209,範囲CSV,23,FALSE)="","",VLOOKUP(csv!$AJ209,範囲CSV,23,FALSE)))</f>
        <v/>
      </c>
      <c r="Z209" s="96" t="str">
        <f>IF($A209="","",IF(VLOOKUP(csv!$AJ209,範囲CSV,24,FALSE)="","",VLOOKUP(csv!$AJ209,範囲CSV,24,FALSE)))</f>
        <v/>
      </c>
      <c r="AA209" s="96" t="str">
        <f>IF($A209="","",IF(VLOOKUP(csv!$AJ209,範囲CSV,25,FALSE)="","",VLOOKUP(csv!$AJ209,範囲CSV,25,FALSE)))</f>
        <v/>
      </c>
      <c r="AB209" s="96" t="str">
        <f>IF($A209="","",IF(VLOOKUP(csv!$AJ209,範囲CSV,26,FALSE)="","",VLOOKUP(csv!$AJ209,範囲CSV,26,FALSE)))</f>
        <v/>
      </c>
      <c r="AC209" s="96" t="str">
        <f>IF($A209="","",IF(VLOOKUP(csv!$AJ209,範囲CSV,27,FALSE)="","",VLOOKUP(csv!$AJ209,範囲CSV,27,FALSE)))</f>
        <v/>
      </c>
      <c r="AD209" s="96" t="str">
        <f>IF($A209="","",IF(VLOOKUP(csv!$AJ209,範囲CSV,28,FALSE)="","",VLOOKUP(csv!$AJ209,範囲CSV,28,FALSE)))</f>
        <v/>
      </c>
      <c r="AE209" s="96" t="str">
        <f>IF($A209="","",IF(VLOOKUP(csv!$AJ209,範囲CSV,29,FALSE)="","",VLOOKUP(csv!$AJ209,範囲CSV,29,FALSE)))</f>
        <v/>
      </c>
      <c r="AF209" s="96" t="str">
        <f>IF($A209="","",IF(VLOOKUP(csv!$AJ209,範囲CSV,30,FALSE)="","",VLOOKUP(csv!$AJ209,範囲CSV,30,FALSE)))</f>
        <v/>
      </c>
      <c r="AG209" s="96" t="str">
        <f>IF($A209="","",IF(VLOOKUP(csv!$AJ209,範囲CSV,31,FALSE)="","",VLOOKUP(csv!$AJ209,範囲CSV,31,FALSE)))</f>
        <v/>
      </c>
      <c r="AH209" s="96" t="str">
        <f>IF($A209="","",IF(VLOOKUP(csv!$AJ209,範囲CSV,32,FALSE)="","",VLOOKUP(csv!$AJ209,範囲CSV,32,FALSE)))</f>
        <v/>
      </c>
      <c r="AI209" s="96" t="str">
        <f>IF($A209="","",IF(VLOOKUP(csv!$AJ209,範囲CSV,33,FALSE)="","",VLOOKUP(csv!$AJ209,範囲CSV,33,FALSE)))</f>
        <v/>
      </c>
      <c r="AJ209" s="96" t="str">
        <f>IF($A209="","",IF(VLOOKUP(csv!$AJ209,範囲CSV,34,FALSE)="","",VLOOKUP(csv!$AJ209,範囲CSV,34,FALSE)))</f>
        <v/>
      </c>
      <c r="AK209" s="96"/>
    </row>
    <row r="210" spans="1:37">
      <c r="A210" s="96" t="str">
        <f>IF(csv!AJ210&lt;=csv!A$401,csv!AO210,"")</f>
        <v/>
      </c>
      <c r="B210" s="96" t="str">
        <f>IF($A210="","",IF(VLOOKUP(csv!A210,範囲CSV,2,FALSE)="","",VLOOKUP(csv!A210,範囲CSV,2,FALSE)))</f>
        <v/>
      </c>
      <c r="C210" s="96" t="str">
        <f>IF($A210="","",IF(VLOOKUP(csv!$AJ210,範囲CSV,3,FALSE)="","",VLOOKUP(csv!$AJ210,範囲CSV,3,FALSE)))</f>
        <v/>
      </c>
      <c r="D210" s="96" t="str">
        <f>IF($A210="","",IF(VLOOKUP(csv!$AJ210,範囲CSV,4,FALSE)="","",VLOOKUP(csv!$AJ210,範囲CSV,4,FALSE)))</f>
        <v/>
      </c>
      <c r="E210" s="96" t="str">
        <f>IF($A210="","",IF(VLOOKUP(csv!$AJ210,範囲CSV,5,FALSE)="","",IF(VLOOKUP(csv!$AJ210,範囲CSV,5,FALSE)&gt;10000,"",VLOOKUP(csv!$AJ210,範囲CSV,5,FALSE))))</f>
        <v/>
      </c>
      <c r="F210" s="96" t="str">
        <f>IF($A210="","",IF(VLOOKUP(csv!$AJ210,範囲CSV,6,FALSE)="","",VLOOKUP(csv!$AJ210,範囲CSV,6,FALSE)))</f>
        <v/>
      </c>
      <c r="G210" s="96" t="str">
        <f>IF(A210="","",IF(VLOOKUP(csv!$AJ210,範囲CSV,7,FALSE)="","",VLOOKUP(csv!$AJ210,範囲CSV,7,FALSE)))</f>
        <v/>
      </c>
      <c r="H210" s="96" t="str">
        <f>IF($A210="","",IF(VLOOKUP(csv!$AJ210,範囲CSV,8,FALSE)="","",VLOOKUP(csv!$AJ210,範囲CSV,8,FALSE)))</f>
        <v/>
      </c>
      <c r="I210" s="96"/>
      <c r="J210" s="96"/>
      <c r="K210" s="96" t="str">
        <f>IF(A210="","",IF(VLOOKUP(csv!$AJ210,範囲CSV,9,FALSE)="","",VLOOKUP(csv!$AJ210,範囲CSV,9,FALSE)))</f>
        <v/>
      </c>
      <c r="L210" s="96" t="str">
        <f>IF($A210="","",IF(VLOOKUP(csv!$AJ210,範囲CSV,10,FALSE)="","",VLOOKUP(csv!$AJ210,範囲CSV,10,FALSE)))</f>
        <v/>
      </c>
      <c r="M210" s="96" t="str">
        <f t="shared" si="6"/>
        <v/>
      </c>
      <c r="N210" s="96" t="str">
        <f t="shared" si="7"/>
        <v/>
      </c>
      <c r="O210" s="96" t="str">
        <f>IF($A210="","",IF(VLOOKUP(csv!$AJ210,範囲CSV,13,FALSE)="","",VLOOKUP(csv!$AJ210,範囲CSV,13,FALSE)))</f>
        <v/>
      </c>
      <c r="P210" s="96" t="str">
        <f>IF($A210="","",IF(VLOOKUP(csv!$AJ210,範囲CSV,14,FALSE)="","",VLOOKUP(csv!$AJ210,範囲CSV,14,FALSE)))</f>
        <v/>
      </c>
      <c r="Q210" s="96" t="str">
        <f>IF($A210="","",IF(VLOOKUP(csv!$AJ210,範囲CSV,15,FALSE)="","",VLOOKUP(csv!$AJ210,範囲CSV,15,FALSE)))</f>
        <v/>
      </c>
      <c r="R210" s="96" t="str">
        <f>IF($A210="","",IF(VLOOKUP(csv!$AJ210,範囲CSV,16,FALSE)="","",VLOOKUP(csv!$AJ210,範囲CSV,16,FALSE)))</f>
        <v/>
      </c>
      <c r="S210" s="96" t="str">
        <f>IF($A210="","",IF(VLOOKUP(csv!$AJ210,範囲CSV,17,FALSE)="","",VLOOKUP(csv!$AJ210,範囲CSV,17,FALSE)))</f>
        <v/>
      </c>
      <c r="T210" s="96" t="str">
        <f>IF($A210="","",IF(VLOOKUP(csv!$AJ210,範囲CSV,18,FALSE)="","",VLOOKUP(csv!$AJ210,範囲CSV,18,FALSE)))</f>
        <v/>
      </c>
      <c r="U210" s="96" t="str">
        <f>IF($A210="","",IF(VLOOKUP(csv!$AJ210,範囲CSV,19,FALSE)="","",VLOOKUP(csv!$AJ210,範囲CSV,19,FALSE)))</f>
        <v/>
      </c>
      <c r="V210" s="96" t="str">
        <f>IF($A210="","",IF(VLOOKUP(csv!$AJ210,範囲CSV,20,FALSE)="","",VLOOKUP(csv!$AJ210,範囲CSV,20,FALSE)))</f>
        <v/>
      </c>
      <c r="W210" s="96" t="str">
        <f>IF($A210="","",IF(VLOOKUP(csv!$AJ210,範囲CSV,21,FALSE)="","",VLOOKUP(csv!$AJ210,範囲CSV,21,FALSE)))</f>
        <v/>
      </c>
      <c r="X210" s="96" t="str">
        <f>IF($A210="","",IF(VLOOKUP(csv!$AJ210,範囲CSV,22,FALSE)="","",VLOOKUP(csv!$AJ210,範囲CSV,22,FALSE)))</f>
        <v/>
      </c>
      <c r="Y210" s="96" t="str">
        <f>IF($A210="","",IF(VLOOKUP(csv!$AJ210,範囲CSV,23,FALSE)="","",VLOOKUP(csv!$AJ210,範囲CSV,23,FALSE)))</f>
        <v/>
      </c>
      <c r="Z210" s="96" t="str">
        <f>IF($A210="","",IF(VLOOKUP(csv!$AJ210,範囲CSV,24,FALSE)="","",VLOOKUP(csv!$AJ210,範囲CSV,24,FALSE)))</f>
        <v/>
      </c>
      <c r="AA210" s="96" t="str">
        <f>IF($A210="","",IF(VLOOKUP(csv!$AJ210,範囲CSV,25,FALSE)="","",VLOOKUP(csv!$AJ210,範囲CSV,25,FALSE)))</f>
        <v/>
      </c>
      <c r="AB210" s="96" t="str">
        <f>IF($A210="","",IF(VLOOKUP(csv!$AJ210,範囲CSV,26,FALSE)="","",VLOOKUP(csv!$AJ210,範囲CSV,26,FALSE)))</f>
        <v/>
      </c>
      <c r="AC210" s="96" t="str">
        <f>IF($A210="","",IF(VLOOKUP(csv!$AJ210,範囲CSV,27,FALSE)="","",VLOOKUP(csv!$AJ210,範囲CSV,27,FALSE)))</f>
        <v/>
      </c>
      <c r="AD210" s="96" t="str">
        <f>IF($A210="","",IF(VLOOKUP(csv!$AJ210,範囲CSV,28,FALSE)="","",VLOOKUP(csv!$AJ210,範囲CSV,28,FALSE)))</f>
        <v/>
      </c>
      <c r="AE210" s="96" t="str">
        <f>IF($A210="","",IF(VLOOKUP(csv!$AJ210,範囲CSV,29,FALSE)="","",VLOOKUP(csv!$AJ210,範囲CSV,29,FALSE)))</f>
        <v/>
      </c>
      <c r="AF210" s="96" t="str">
        <f>IF($A210="","",IF(VLOOKUP(csv!$AJ210,範囲CSV,30,FALSE)="","",VLOOKUP(csv!$AJ210,範囲CSV,30,FALSE)))</f>
        <v/>
      </c>
      <c r="AG210" s="96" t="str">
        <f>IF($A210="","",IF(VLOOKUP(csv!$AJ210,範囲CSV,31,FALSE)="","",VLOOKUP(csv!$AJ210,範囲CSV,31,FALSE)))</f>
        <v/>
      </c>
      <c r="AH210" s="96" t="str">
        <f>IF($A210="","",IF(VLOOKUP(csv!$AJ210,範囲CSV,32,FALSE)="","",VLOOKUP(csv!$AJ210,範囲CSV,32,FALSE)))</f>
        <v/>
      </c>
      <c r="AI210" s="96" t="str">
        <f>IF($A210="","",IF(VLOOKUP(csv!$AJ210,範囲CSV,33,FALSE)="","",VLOOKUP(csv!$AJ210,範囲CSV,33,FALSE)))</f>
        <v/>
      </c>
      <c r="AJ210" s="96" t="str">
        <f>IF($A210="","",IF(VLOOKUP(csv!$AJ210,範囲CSV,34,FALSE)="","",VLOOKUP(csv!$AJ210,範囲CSV,34,FALSE)))</f>
        <v/>
      </c>
      <c r="AK210" s="96"/>
    </row>
    <row r="211" spans="1:37">
      <c r="A211" s="96" t="str">
        <f>IF(csv!AJ211&lt;=csv!A$401,csv!AO211,"")</f>
        <v/>
      </c>
      <c r="B211" s="96" t="str">
        <f>IF($A211="","",IF(VLOOKUP(csv!A211,範囲CSV,2,FALSE)="","",VLOOKUP(csv!A211,範囲CSV,2,FALSE)))</f>
        <v/>
      </c>
      <c r="C211" s="96" t="str">
        <f>IF($A211="","",IF(VLOOKUP(csv!$AJ211,範囲CSV,3,FALSE)="","",VLOOKUP(csv!$AJ211,範囲CSV,3,FALSE)))</f>
        <v/>
      </c>
      <c r="D211" s="96" t="str">
        <f>IF($A211="","",IF(VLOOKUP(csv!$AJ211,範囲CSV,4,FALSE)="","",VLOOKUP(csv!$AJ211,範囲CSV,4,FALSE)))</f>
        <v/>
      </c>
      <c r="E211" s="96" t="str">
        <f>IF($A211="","",IF(VLOOKUP(csv!$AJ211,範囲CSV,5,FALSE)="","",IF(VLOOKUP(csv!$AJ211,範囲CSV,5,FALSE)&gt;10000,"",VLOOKUP(csv!$AJ211,範囲CSV,5,FALSE))))</f>
        <v/>
      </c>
      <c r="F211" s="96" t="str">
        <f>IF($A211="","",IF(VLOOKUP(csv!$AJ211,範囲CSV,6,FALSE)="","",VLOOKUP(csv!$AJ211,範囲CSV,6,FALSE)))</f>
        <v/>
      </c>
      <c r="G211" s="96" t="str">
        <f>IF(A211="","",IF(VLOOKUP(csv!$AJ211,範囲CSV,7,FALSE)="","",VLOOKUP(csv!$AJ211,範囲CSV,7,FALSE)))</f>
        <v/>
      </c>
      <c r="H211" s="96" t="str">
        <f>IF($A211="","",IF(VLOOKUP(csv!$AJ211,範囲CSV,8,FALSE)="","",VLOOKUP(csv!$AJ211,範囲CSV,8,FALSE)))</f>
        <v/>
      </c>
      <c r="I211" s="96"/>
      <c r="J211" s="96"/>
      <c r="K211" s="96" t="str">
        <f>IF(A211="","",IF(VLOOKUP(csv!$AJ211,範囲CSV,9,FALSE)="","",VLOOKUP(csv!$AJ211,範囲CSV,9,FALSE)))</f>
        <v/>
      </c>
      <c r="L211" s="96" t="str">
        <f>IF($A211="","",IF(VLOOKUP(csv!$AJ211,範囲CSV,10,FALSE)="","",VLOOKUP(csv!$AJ211,範囲CSV,10,FALSE)))</f>
        <v/>
      </c>
      <c r="M211" s="96" t="str">
        <f t="shared" si="6"/>
        <v/>
      </c>
      <c r="N211" s="96" t="str">
        <f t="shared" si="7"/>
        <v/>
      </c>
      <c r="O211" s="96" t="str">
        <f>IF($A211="","",IF(VLOOKUP(csv!$AJ211,範囲CSV,13,FALSE)="","",VLOOKUP(csv!$AJ211,範囲CSV,13,FALSE)))</f>
        <v/>
      </c>
      <c r="P211" s="96" t="str">
        <f>IF($A211="","",IF(VLOOKUP(csv!$AJ211,範囲CSV,14,FALSE)="","",VLOOKUP(csv!$AJ211,範囲CSV,14,FALSE)))</f>
        <v/>
      </c>
      <c r="Q211" s="96" t="str">
        <f>IF($A211="","",IF(VLOOKUP(csv!$AJ211,範囲CSV,15,FALSE)="","",VLOOKUP(csv!$AJ211,範囲CSV,15,FALSE)))</f>
        <v/>
      </c>
      <c r="R211" s="96" t="str">
        <f>IF($A211="","",IF(VLOOKUP(csv!$AJ211,範囲CSV,16,FALSE)="","",VLOOKUP(csv!$AJ211,範囲CSV,16,FALSE)))</f>
        <v/>
      </c>
      <c r="S211" s="96" t="str">
        <f>IF($A211="","",IF(VLOOKUP(csv!$AJ211,範囲CSV,17,FALSE)="","",VLOOKUP(csv!$AJ211,範囲CSV,17,FALSE)))</f>
        <v/>
      </c>
      <c r="T211" s="96" t="str">
        <f>IF($A211="","",IF(VLOOKUP(csv!$AJ211,範囲CSV,18,FALSE)="","",VLOOKUP(csv!$AJ211,範囲CSV,18,FALSE)))</f>
        <v/>
      </c>
      <c r="U211" s="96" t="str">
        <f>IF($A211="","",IF(VLOOKUP(csv!$AJ211,範囲CSV,19,FALSE)="","",VLOOKUP(csv!$AJ211,範囲CSV,19,FALSE)))</f>
        <v/>
      </c>
      <c r="V211" s="96" t="str">
        <f>IF($A211="","",IF(VLOOKUP(csv!$AJ211,範囲CSV,20,FALSE)="","",VLOOKUP(csv!$AJ211,範囲CSV,20,FALSE)))</f>
        <v/>
      </c>
      <c r="W211" s="96" t="str">
        <f>IF($A211="","",IF(VLOOKUP(csv!$AJ211,範囲CSV,21,FALSE)="","",VLOOKUP(csv!$AJ211,範囲CSV,21,FALSE)))</f>
        <v/>
      </c>
      <c r="X211" s="96" t="str">
        <f>IF($A211="","",IF(VLOOKUP(csv!$AJ211,範囲CSV,22,FALSE)="","",VLOOKUP(csv!$AJ211,範囲CSV,22,FALSE)))</f>
        <v/>
      </c>
      <c r="Y211" s="96" t="str">
        <f>IF($A211="","",IF(VLOOKUP(csv!$AJ211,範囲CSV,23,FALSE)="","",VLOOKUP(csv!$AJ211,範囲CSV,23,FALSE)))</f>
        <v/>
      </c>
      <c r="Z211" s="96" t="str">
        <f>IF($A211="","",IF(VLOOKUP(csv!$AJ211,範囲CSV,24,FALSE)="","",VLOOKUP(csv!$AJ211,範囲CSV,24,FALSE)))</f>
        <v/>
      </c>
      <c r="AA211" s="96" t="str">
        <f>IF($A211="","",IF(VLOOKUP(csv!$AJ211,範囲CSV,25,FALSE)="","",VLOOKUP(csv!$AJ211,範囲CSV,25,FALSE)))</f>
        <v/>
      </c>
      <c r="AB211" s="96" t="str">
        <f>IF($A211="","",IF(VLOOKUP(csv!$AJ211,範囲CSV,26,FALSE)="","",VLOOKUP(csv!$AJ211,範囲CSV,26,FALSE)))</f>
        <v/>
      </c>
      <c r="AC211" s="96" t="str">
        <f>IF($A211="","",IF(VLOOKUP(csv!$AJ211,範囲CSV,27,FALSE)="","",VLOOKUP(csv!$AJ211,範囲CSV,27,FALSE)))</f>
        <v/>
      </c>
      <c r="AD211" s="96" t="str">
        <f>IF($A211="","",IF(VLOOKUP(csv!$AJ211,範囲CSV,28,FALSE)="","",VLOOKUP(csv!$AJ211,範囲CSV,28,FALSE)))</f>
        <v/>
      </c>
      <c r="AE211" s="96" t="str">
        <f>IF($A211="","",IF(VLOOKUP(csv!$AJ211,範囲CSV,29,FALSE)="","",VLOOKUP(csv!$AJ211,範囲CSV,29,FALSE)))</f>
        <v/>
      </c>
      <c r="AF211" s="96" t="str">
        <f>IF($A211="","",IF(VLOOKUP(csv!$AJ211,範囲CSV,30,FALSE)="","",VLOOKUP(csv!$AJ211,範囲CSV,30,FALSE)))</f>
        <v/>
      </c>
      <c r="AG211" s="96" t="str">
        <f>IF($A211="","",IF(VLOOKUP(csv!$AJ211,範囲CSV,31,FALSE)="","",VLOOKUP(csv!$AJ211,範囲CSV,31,FALSE)))</f>
        <v/>
      </c>
      <c r="AH211" s="96" t="str">
        <f>IF($A211="","",IF(VLOOKUP(csv!$AJ211,範囲CSV,32,FALSE)="","",VLOOKUP(csv!$AJ211,範囲CSV,32,FALSE)))</f>
        <v/>
      </c>
      <c r="AI211" s="96" t="str">
        <f>IF($A211="","",IF(VLOOKUP(csv!$AJ211,範囲CSV,33,FALSE)="","",VLOOKUP(csv!$AJ211,範囲CSV,33,FALSE)))</f>
        <v/>
      </c>
      <c r="AJ211" s="96" t="str">
        <f>IF($A211="","",IF(VLOOKUP(csv!$AJ211,範囲CSV,34,FALSE)="","",VLOOKUP(csv!$AJ211,範囲CSV,34,FALSE)))</f>
        <v/>
      </c>
      <c r="AK211" s="96"/>
    </row>
    <row r="212" spans="1:37">
      <c r="A212" s="96" t="str">
        <f>IF(csv!AJ212&lt;=csv!A$401,csv!AO212,"")</f>
        <v/>
      </c>
      <c r="B212" s="96" t="str">
        <f>IF($A212="","",IF(VLOOKUP(csv!A212,範囲CSV,2,FALSE)="","",VLOOKUP(csv!A212,範囲CSV,2,FALSE)))</f>
        <v/>
      </c>
      <c r="C212" s="96" t="str">
        <f>IF($A212="","",IF(VLOOKUP(csv!$AJ212,範囲CSV,3,FALSE)="","",VLOOKUP(csv!$AJ212,範囲CSV,3,FALSE)))</f>
        <v/>
      </c>
      <c r="D212" s="96" t="str">
        <f>IF($A212="","",IF(VLOOKUP(csv!$AJ212,範囲CSV,4,FALSE)="","",VLOOKUP(csv!$AJ212,範囲CSV,4,FALSE)))</f>
        <v/>
      </c>
      <c r="E212" s="96" t="str">
        <f>IF($A212="","",IF(VLOOKUP(csv!$AJ212,範囲CSV,5,FALSE)="","",IF(VLOOKUP(csv!$AJ212,範囲CSV,5,FALSE)&gt;10000,"",VLOOKUP(csv!$AJ212,範囲CSV,5,FALSE))))</f>
        <v/>
      </c>
      <c r="F212" s="96" t="str">
        <f>IF($A212="","",IF(VLOOKUP(csv!$AJ212,範囲CSV,6,FALSE)="","",VLOOKUP(csv!$AJ212,範囲CSV,6,FALSE)))</f>
        <v/>
      </c>
      <c r="G212" s="96" t="str">
        <f>IF(A212="","",IF(VLOOKUP(csv!$AJ212,範囲CSV,7,FALSE)="","",VLOOKUP(csv!$AJ212,範囲CSV,7,FALSE)))</f>
        <v/>
      </c>
      <c r="H212" s="96" t="str">
        <f>IF($A212="","",IF(VLOOKUP(csv!$AJ212,範囲CSV,8,FALSE)="","",VLOOKUP(csv!$AJ212,範囲CSV,8,FALSE)))</f>
        <v/>
      </c>
      <c r="I212" s="96"/>
      <c r="J212" s="96"/>
      <c r="K212" s="96" t="str">
        <f>IF(A212="","",IF(VLOOKUP(csv!$AJ212,範囲CSV,9,FALSE)="","",VLOOKUP(csv!$AJ212,範囲CSV,9,FALSE)))</f>
        <v/>
      </c>
      <c r="L212" s="96" t="str">
        <f>IF($A212="","",IF(VLOOKUP(csv!$AJ212,範囲CSV,10,FALSE)="","",VLOOKUP(csv!$AJ212,範囲CSV,10,FALSE)))</f>
        <v/>
      </c>
      <c r="M212" s="96" t="str">
        <f t="shared" si="6"/>
        <v/>
      </c>
      <c r="N212" s="96" t="str">
        <f t="shared" si="7"/>
        <v/>
      </c>
      <c r="O212" s="96" t="str">
        <f>IF($A212="","",IF(VLOOKUP(csv!$AJ212,範囲CSV,13,FALSE)="","",VLOOKUP(csv!$AJ212,範囲CSV,13,FALSE)))</f>
        <v/>
      </c>
      <c r="P212" s="96" t="str">
        <f>IF($A212="","",IF(VLOOKUP(csv!$AJ212,範囲CSV,14,FALSE)="","",VLOOKUP(csv!$AJ212,範囲CSV,14,FALSE)))</f>
        <v/>
      </c>
      <c r="Q212" s="96" t="str">
        <f>IF($A212="","",IF(VLOOKUP(csv!$AJ212,範囲CSV,15,FALSE)="","",VLOOKUP(csv!$AJ212,範囲CSV,15,FALSE)))</f>
        <v/>
      </c>
      <c r="R212" s="96" t="str">
        <f>IF($A212="","",IF(VLOOKUP(csv!$AJ212,範囲CSV,16,FALSE)="","",VLOOKUP(csv!$AJ212,範囲CSV,16,FALSE)))</f>
        <v/>
      </c>
      <c r="S212" s="96" t="str">
        <f>IF($A212="","",IF(VLOOKUP(csv!$AJ212,範囲CSV,17,FALSE)="","",VLOOKUP(csv!$AJ212,範囲CSV,17,FALSE)))</f>
        <v/>
      </c>
      <c r="T212" s="96" t="str">
        <f>IF($A212="","",IF(VLOOKUP(csv!$AJ212,範囲CSV,18,FALSE)="","",VLOOKUP(csv!$AJ212,範囲CSV,18,FALSE)))</f>
        <v/>
      </c>
      <c r="U212" s="96" t="str">
        <f>IF($A212="","",IF(VLOOKUP(csv!$AJ212,範囲CSV,19,FALSE)="","",VLOOKUP(csv!$AJ212,範囲CSV,19,FALSE)))</f>
        <v/>
      </c>
      <c r="V212" s="96" t="str">
        <f>IF($A212="","",IF(VLOOKUP(csv!$AJ212,範囲CSV,20,FALSE)="","",VLOOKUP(csv!$AJ212,範囲CSV,20,FALSE)))</f>
        <v/>
      </c>
      <c r="W212" s="96" t="str">
        <f>IF($A212="","",IF(VLOOKUP(csv!$AJ212,範囲CSV,21,FALSE)="","",VLOOKUP(csv!$AJ212,範囲CSV,21,FALSE)))</f>
        <v/>
      </c>
      <c r="X212" s="96" t="str">
        <f>IF($A212="","",IF(VLOOKUP(csv!$AJ212,範囲CSV,22,FALSE)="","",VLOOKUP(csv!$AJ212,範囲CSV,22,FALSE)))</f>
        <v/>
      </c>
      <c r="Y212" s="96" t="str">
        <f>IF($A212="","",IF(VLOOKUP(csv!$AJ212,範囲CSV,23,FALSE)="","",VLOOKUP(csv!$AJ212,範囲CSV,23,FALSE)))</f>
        <v/>
      </c>
      <c r="Z212" s="96" t="str">
        <f>IF($A212="","",IF(VLOOKUP(csv!$AJ212,範囲CSV,24,FALSE)="","",VLOOKUP(csv!$AJ212,範囲CSV,24,FALSE)))</f>
        <v/>
      </c>
      <c r="AA212" s="96" t="str">
        <f>IF($A212="","",IF(VLOOKUP(csv!$AJ212,範囲CSV,25,FALSE)="","",VLOOKUP(csv!$AJ212,範囲CSV,25,FALSE)))</f>
        <v/>
      </c>
      <c r="AB212" s="96" t="str">
        <f>IF($A212="","",IF(VLOOKUP(csv!$AJ212,範囲CSV,26,FALSE)="","",VLOOKUP(csv!$AJ212,範囲CSV,26,FALSE)))</f>
        <v/>
      </c>
      <c r="AC212" s="96" t="str">
        <f>IF($A212="","",IF(VLOOKUP(csv!$AJ212,範囲CSV,27,FALSE)="","",VLOOKUP(csv!$AJ212,範囲CSV,27,FALSE)))</f>
        <v/>
      </c>
      <c r="AD212" s="96" t="str">
        <f>IF($A212="","",IF(VLOOKUP(csv!$AJ212,範囲CSV,28,FALSE)="","",VLOOKUP(csv!$AJ212,範囲CSV,28,FALSE)))</f>
        <v/>
      </c>
      <c r="AE212" s="96" t="str">
        <f>IF($A212="","",IF(VLOOKUP(csv!$AJ212,範囲CSV,29,FALSE)="","",VLOOKUP(csv!$AJ212,範囲CSV,29,FALSE)))</f>
        <v/>
      </c>
      <c r="AF212" s="96" t="str">
        <f>IF($A212="","",IF(VLOOKUP(csv!$AJ212,範囲CSV,30,FALSE)="","",VLOOKUP(csv!$AJ212,範囲CSV,30,FALSE)))</f>
        <v/>
      </c>
      <c r="AG212" s="96" t="str">
        <f>IF($A212="","",IF(VLOOKUP(csv!$AJ212,範囲CSV,31,FALSE)="","",VLOOKUP(csv!$AJ212,範囲CSV,31,FALSE)))</f>
        <v/>
      </c>
      <c r="AH212" s="96" t="str">
        <f>IF($A212="","",IF(VLOOKUP(csv!$AJ212,範囲CSV,32,FALSE)="","",VLOOKUP(csv!$AJ212,範囲CSV,32,FALSE)))</f>
        <v/>
      </c>
      <c r="AI212" s="96" t="str">
        <f>IF($A212="","",IF(VLOOKUP(csv!$AJ212,範囲CSV,33,FALSE)="","",VLOOKUP(csv!$AJ212,範囲CSV,33,FALSE)))</f>
        <v/>
      </c>
      <c r="AJ212" s="96" t="str">
        <f>IF($A212="","",IF(VLOOKUP(csv!$AJ212,範囲CSV,34,FALSE)="","",VLOOKUP(csv!$AJ212,範囲CSV,34,FALSE)))</f>
        <v/>
      </c>
      <c r="AK212" s="96"/>
    </row>
    <row r="213" spans="1:37">
      <c r="A213" s="96" t="str">
        <f>IF(csv!AJ213&lt;=csv!A$401,csv!AO213,"")</f>
        <v/>
      </c>
      <c r="B213" s="96" t="str">
        <f>IF($A213="","",IF(VLOOKUP(csv!A213,範囲CSV,2,FALSE)="","",VLOOKUP(csv!A213,範囲CSV,2,FALSE)))</f>
        <v/>
      </c>
      <c r="C213" s="96" t="str">
        <f>IF($A213="","",IF(VLOOKUP(csv!$AJ213,範囲CSV,3,FALSE)="","",VLOOKUP(csv!$AJ213,範囲CSV,3,FALSE)))</f>
        <v/>
      </c>
      <c r="D213" s="96" t="str">
        <f>IF($A213="","",IF(VLOOKUP(csv!$AJ213,範囲CSV,4,FALSE)="","",VLOOKUP(csv!$AJ213,範囲CSV,4,FALSE)))</f>
        <v/>
      </c>
      <c r="E213" s="96" t="str">
        <f>IF($A213="","",IF(VLOOKUP(csv!$AJ213,範囲CSV,5,FALSE)="","",IF(VLOOKUP(csv!$AJ213,範囲CSV,5,FALSE)&gt;10000,"",VLOOKUP(csv!$AJ213,範囲CSV,5,FALSE))))</f>
        <v/>
      </c>
      <c r="F213" s="96" t="str">
        <f>IF($A213="","",IF(VLOOKUP(csv!$AJ213,範囲CSV,6,FALSE)="","",VLOOKUP(csv!$AJ213,範囲CSV,6,FALSE)))</f>
        <v/>
      </c>
      <c r="G213" s="96" t="str">
        <f>IF(A213="","",IF(VLOOKUP(csv!$AJ213,範囲CSV,7,FALSE)="","",VLOOKUP(csv!$AJ213,範囲CSV,7,FALSE)))</f>
        <v/>
      </c>
      <c r="H213" s="96" t="str">
        <f>IF($A213="","",IF(VLOOKUP(csv!$AJ213,範囲CSV,8,FALSE)="","",VLOOKUP(csv!$AJ213,範囲CSV,8,FALSE)))</f>
        <v/>
      </c>
      <c r="I213" s="96"/>
      <c r="J213" s="96"/>
      <c r="K213" s="96" t="str">
        <f>IF(A213="","",IF(VLOOKUP(csv!$AJ213,範囲CSV,9,FALSE)="","",VLOOKUP(csv!$AJ213,範囲CSV,9,FALSE)))</f>
        <v/>
      </c>
      <c r="L213" s="96" t="str">
        <f>IF($A213="","",IF(VLOOKUP(csv!$AJ213,範囲CSV,10,FALSE)="","",VLOOKUP(csv!$AJ213,範囲CSV,10,FALSE)))</f>
        <v/>
      </c>
      <c r="M213" s="96" t="str">
        <f t="shared" si="6"/>
        <v/>
      </c>
      <c r="N213" s="96" t="str">
        <f t="shared" si="7"/>
        <v/>
      </c>
      <c r="O213" s="96" t="str">
        <f>IF($A213="","",IF(VLOOKUP(csv!$AJ213,範囲CSV,13,FALSE)="","",VLOOKUP(csv!$AJ213,範囲CSV,13,FALSE)))</f>
        <v/>
      </c>
      <c r="P213" s="96" t="str">
        <f>IF($A213="","",IF(VLOOKUP(csv!$AJ213,範囲CSV,14,FALSE)="","",VLOOKUP(csv!$AJ213,範囲CSV,14,FALSE)))</f>
        <v/>
      </c>
      <c r="Q213" s="96" t="str">
        <f>IF($A213="","",IF(VLOOKUP(csv!$AJ213,範囲CSV,15,FALSE)="","",VLOOKUP(csv!$AJ213,範囲CSV,15,FALSE)))</f>
        <v/>
      </c>
      <c r="R213" s="96" t="str">
        <f>IF($A213="","",IF(VLOOKUP(csv!$AJ213,範囲CSV,16,FALSE)="","",VLOOKUP(csv!$AJ213,範囲CSV,16,FALSE)))</f>
        <v/>
      </c>
      <c r="S213" s="96" t="str">
        <f>IF($A213="","",IF(VLOOKUP(csv!$AJ213,範囲CSV,17,FALSE)="","",VLOOKUP(csv!$AJ213,範囲CSV,17,FALSE)))</f>
        <v/>
      </c>
      <c r="T213" s="96" t="str">
        <f>IF($A213="","",IF(VLOOKUP(csv!$AJ213,範囲CSV,18,FALSE)="","",VLOOKUP(csv!$AJ213,範囲CSV,18,FALSE)))</f>
        <v/>
      </c>
      <c r="U213" s="96" t="str">
        <f>IF($A213="","",IF(VLOOKUP(csv!$AJ213,範囲CSV,19,FALSE)="","",VLOOKUP(csv!$AJ213,範囲CSV,19,FALSE)))</f>
        <v/>
      </c>
      <c r="V213" s="96" t="str">
        <f>IF($A213="","",IF(VLOOKUP(csv!$AJ213,範囲CSV,20,FALSE)="","",VLOOKUP(csv!$AJ213,範囲CSV,20,FALSE)))</f>
        <v/>
      </c>
      <c r="W213" s="96" t="str">
        <f>IF($A213="","",IF(VLOOKUP(csv!$AJ213,範囲CSV,21,FALSE)="","",VLOOKUP(csv!$AJ213,範囲CSV,21,FALSE)))</f>
        <v/>
      </c>
      <c r="X213" s="96" t="str">
        <f>IF($A213="","",IF(VLOOKUP(csv!$AJ213,範囲CSV,22,FALSE)="","",VLOOKUP(csv!$AJ213,範囲CSV,22,FALSE)))</f>
        <v/>
      </c>
      <c r="Y213" s="96" t="str">
        <f>IF($A213="","",IF(VLOOKUP(csv!$AJ213,範囲CSV,23,FALSE)="","",VLOOKUP(csv!$AJ213,範囲CSV,23,FALSE)))</f>
        <v/>
      </c>
      <c r="Z213" s="96" t="str">
        <f>IF($A213="","",IF(VLOOKUP(csv!$AJ213,範囲CSV,24,FALSE)="","",VLOOKUP(csv!$AJ213,範囲CSV,24,FALSE)))</f>
        <v/>
      </c>
      <c r="AA213" s="96" t="str">
        <f>IF($A213="","",IF(VLOOKUP(csv!$AJ213,範囲CSV,25,FALSE)="","",VLOOKUP(csv!$AJ213,範囲CSV,25,FALSE)))</f>
        <v/>
      </c>
      <c r="AB213" s="96" t="str">
        <f>IF($A213="","",IF(VLOOKUP(csv!$AJ213,範囲CSV,26,FALSE)="","",VLOOKUP(csv!$AJ213,範囲CSV,26,FALSE)))</f>
        <v/>
      </c>
      <c r="AC213" s="96" t="str">
        <f>IF($A213="","",IF(VLOOKUP(csv!$AJ213,範囲CSV,27,FALSE)="","",VLOOKUP(csv!$AJ213,範囲CSV,27,FALSE)))</f>
        <v/>
      </c>
      <c r="AD213" s="96" t="str">
        <f>IF($A213="","",IF(VLOOKUP(csv!$AJ213,範囲CSV,28,FALSE)="","",VLOOKUP(csv!$AJ213,範囲CSV,28,FALSE)))</f>
        <v/>
      </c>
      <c r="AE213" s="96" t="str">
        <f>IF($A213="","",IF(VLOOKUP(csv!$AJ213,範囲CSV,29,FALSE)="","",VLOOKUP(csv!$AJ213,範囲CSV,29,FALSE)))</f>
        <v/>
      </c>
      <c r="AF213" s="96" t="str">
        <f>IF($A213="","",IF(VLOOKUP(csv!$AJ213,範囲CSV,30,FALSE)="","",VLOOKUP(csv!$AJ213,範囲CSV,30,FALSE)))</f>
        <v/>
      </c>
      <c r="AG213" s="96" t="str">
        <f>IF($A213="","",IF(VLOOKUP(csv!$AJ213,範囲CSV,31,FALSE)="","",VLOOKUP(csv!$AJ213,範囲CSV,31,FALSE)))</f>
        <v/>
      </c>
      <c r="AH213" s="96" t="str">
        <f>IF($A213="","",IF(VLOOKUP(csv!$AJ213,範囲CSV,32,FALSE)="","",VLOOKUP(csv!$AJ213,範囲CSV,32,FALSE)))</f>
        <v/>
      </c>
      <c r="AI213" s="96" t="str">
        <f>IF($A213="","",IF(VLOOKUP(csv!$AJ213,範囲CSV,33,FALSE)="","",VLOOKUP(csv!$AJ213,範囲CSV,33,FALSE)))</f>
        <v/>
      </c>
      <c r="AJ213" s="96" t="str">
        <f>IF($A213="","",IF(VLOOKUP(csv!$AJ213,範囲CSV,34,FALSE)="","",VLOOKUP(csv!$AJ213,範囲CSV,34,FALSE)))</f>
        <v/>
      </c>
      <c r="AK213" s="96"/>
    </row>
    <row r="214" spans="1:37">
      <c r="A214" s="96" t="str">
        <f>IF(csv!AJ214&lt;=csv!A$401,csv!AO214,"")</f>
        <v/>
      </c>
      <c r="B214" s="96" t="str">
        <f>IF($A214="","",IF(VLOOKUP(csv!A214,範囲CSV,2,FALSE)="","",VLOOKUP(csv!A214,範囲CSV,2,FALSE)))</f>
        <v/>
      </c>
      <c r="C214" s="96" t="str">
        <f>IF($A214="","",IF(VLOOKUP(csv!$AJ214,範囲CSV,3,FALSE)="","",VLOOKUP(csv!$AJ214,範囲CSV,3,FALSE)))</f>
        <v/>
      </c>
      <c r="D214" s="96" t="str">
        <f>IF($A214="","",IF(VLOOKUP(csv!$AJ214,範囲CSV,4,FALSE)="","",VLOOKUP(csv!$AJ214,範囲CSV,4,FALSE)))</f>
        <v/>
      </c>
      <c r="E214" s="96" t="str">
        <f>IF($A214="","",IF(VLOOKUP(csv!$AJ214,範囲CSV,5,FALSE)="","",IF(VLOOKUP(csv!$AJ214,範囲CSV,5,FALSE)&gt;10000,"",VLOOKUP(csv!$AJ214,範囲CSV,5,FALSE))))</f>
        <v/>
      </c>
      <c r="F214" s="96" t="str">
        <f>IF($A214="","",IF(VLOOKUP(csv!$AJ214,範囲CSV,6,FALSE)="","",VLOOKUP(csv!$AJ214,範囲CSV,6,FALSE)))</f>
        <v/>
      </c>
      <c r="G214" s="96" t="str">
        <f>IF(A214="","",IF(VLOOKUP(csv!$AJ214,範囲CSV,7,FALSE)="","",VLOOKUP(csv!$AJ214,範囲CSV,7,FALSE)))</f>
        <v/>
      </c>
      <c r="H214" s="96" t="str">
        <f>IF($A214="","",IF(VLOOKUP(csv!$AJ214,範囲CSV,8,FALSE)="","",VLOOKUP(csv!$AJ214,範囲CSV,8,FALSE)))</f>
        <v/>
      </c>
      <c r="I214" s="96"/>
      <c r="J214" s="96"/>
      <c r="K214" s="96" t="str">
        <f>IF(A214="","",IF(VLOOKUP(csv!$AJ214,範囲CSV,9,FALSE)="","",VLOOKUP(csv!$AJ214,範囲CSV,9,FALSE)))</f>
        <v/>
      </c>
      <c r="L214" s="96" t="str">
        <f>IF($A214="","",IF(VLOOKUP(csv!$AJ214,範囲CSV,10,FALSE)="","",VLOOKUP(csv!$AJ214,範囲CSV,10,FALSE)))</f>
        <v/>
      </c>
      <c r="M214" s="96" t="str">
        <f t="shared" si="6"/>
        <v/>
      </c>
      <c r="N214" s="96" t="str">
        <f t="shared" si="7"/>
        <v/>
      </c>
      <c r="O214" s="96" t="str">
        <f>IF($A214="","",IF(VLOOKUP(csv!$AJ214,範囲CSV,13,FALSE)="","",VLOOKUP(csv!$AJ214,範囲CSV,13,FALSE)))</f>
        <v/>
      </c>
      <c r="P214" s="96" t="str">
        <f>IF($A214="","",IF(VLOOKUP(csv!$AJ214,範囲CSV,14,FALSE)="","",VLOOKUP(csv!$AJ214,範囲CSV,14,FALSE)))</f>
        <v/>
      </c>
      <c r="Q214" s="96" t="str">
        <f>IF($A214="","",IF(VLOOKUP(csv!$AJ214,範囲CSV,15,FALSE)="","",VLOOKUP(csv!$AJ214,範囲CSV,15,FALSE)))</f>
        <v/>
      </c>
      <c r="R214" s="96" t="str">
        <f>IF($A214="","",IF(VLOOKUP(csv!$AJ214,範囲CSV,16,FALSE)="","",VLOOKUP(csv!$AJ214,範囲CSV,16,FALSE)))</f>
        <v/>
      </c>
      <c r="S214" s="96" t="str">
        <f>IF($A214="","",IF(VLOOKUP(csv!$AJ214,範囲CSV,17,FALSE)="","",VLOOKUP(csv!$AJ214,範囲CSV,17,FALSE)))</f>
        <v/>
      </c>
      <c r="T214" s="96" t="str">
        <f>IF($A214="","",IF(VLOOKUP(csv!$AJ214,範囲CSV,18,FALSE)="","",VLOOKUP(csv!$AJ214,範囲CSV,18,FALSE)))</f>
        <v/>
      </c>
      <c r="U214" s="96" t="str">
        <f>IF($A214="","",IF(VLOOKUP(csv!$AJ214,範囲CSV,19,FALSE)="","",VLOOKUP(csv!$AJ214,範囲CSV,19,FALSE)))</f>
        <v/>
      </c>
      <c r="V214" s="96" t="str">
        <f>IF($A214="","",IF(VLOOKUP(csv!$AJ214,範囲CSV,20,FALSE)="","",VLOOKUP(csv!$AJ214,範囲CSV,20,FALSE)))</f>
        <v/>
      </c>
      <c r="W214" s="96" t="str">
        <f>IF($A214="","",IF(VLOOKUP(csv!$AJ214,範囲CSV,21,FALSE)="","",VLOOKUP(csv!$AJ214,範囲CSV,21,FALSE)))</f>
        <v/>
      </c>
      <c r="X214" s="96" t="str">
        <f>IF($A214="","",IF(VLOOKUP(csv!$AJ214,範囲CSV,22,FALSE)="","",VLOOKUP(csv!$AJ214,範囲CSV,22,FALSE)))</f>
        <v/>
      </c>
      <c r="Y214" s="96" t="str">
        <f>IF($A214="","",IF(VLOOKUP(csv!$AJ214,範囲CSV,23,FALSE)="","",VLOOKUP(csv!$AJ214,範囲CSV,23,FALSE)))</f>
        <v/>
      </c>
      <c r="Z214" s="96" t="str">
        <f>IF($A214="","",IF(VLOOKUP(csv!$AJ214,範囲CSV,24,FALSE)="","",VLOOKUP(csv!$AJ214,範囲CSV,24,FALSE)))</f>
        <v/>
      </c>
      <c r="AA214" s="96" t="str">
        <f>IF($A214="","",IF(VLOOKUP(csv!$AJ214,範囲CSV,25,FALSE)="","",VLOOKUP(csv!$AJ214,範囲CSV,25,FALSE)))</f>
        <v/>
      </c>
      <c r="AB214" s="96" t="str">
        <f>IF($A214="","",IF(VLOOKUP(csv!$AJ214,範囲CSV,26,FALSE)="","",VLOOKUP(csv!$AJ214,範囲CSV,26,FALSE)))</f>
        <v/>
      </c>
      <c r="AC214" s="96" t="str">
        <f>IF($A214="","",IF(VLOOKUP(csv!$AJ214,範囲CSV,27,FALSE)="","",VLOOKUP(csv!$AJ214,範囲CSV,27,FALSE)))</f>
        <v/>
      </c>
      <c r="AD214" s="96" t="str">
        <f>IF($A214="","",IF(VLOOKUP(csv!$AJ214,範囲CSV,28,FALSE)="","",VLOOKUP(csv!$AJ214,範囲CSV,28,FALSE)))</f>
        <v/>
      </c>
      <c r="AE214" s="96" t="str">
        <f>IF($A214="","",IF(VLOOKUP(csv!$AJ214,範囲CSV,29,FALSE)="","",VLOOKUP(csv!$AJ214,範囲CSV,29,FALSE)))</f>
        <v/>
      </c>
      <c r="AF214" s="96" t="str">
        <f>IF($A214="","",IF(VLOOKUP(csv!$AJ214,範囲CSV,30,FALSE)="","",VLOOKUP(csv!$AJ214,範囲CSV,30,FALSE)))</f>
        <v/>
      </c>
      <c r="AG214" s="96" t="str">
        <f>IF($A214="","",IF(VLOOKUP(csv!$AJ214,範囲CSV,31,FALSE)="","",VLOOKUP(csv!$AJ214,範囲CSV,31,FALSE)))</f>
        <v/>
      </c>
      <c r="AH214" s="96" t="str">
        <f>IF($A214="","",IF(VLOOKUP(csv!$AJ214,範囲CSV,32,FALSE)="","",VLOOKUP(csv!$AJ214,範囲CSV,32,FALSE)))</f>
        <v/>
      </c>
      <c r="AI214" s="96" t="str">
        <f>IF($A214="","",IF(VLOOKUP(csv!$AJ214,範囲CSV,33,FALSE)="","",VLOOKUP(csv!$AJ214,範囲CSV,33,FALSE)))</f>
        <v/>
      </c>
      <c r="AJ214" s="96" t="str">
        <f>IF($A214="","",IF(VLOOKUP(csv!$AJ214,範囲CSV,34,FALSE)="","",VLOOKUP(csv!$AJ214,範囲CSV,34,FALSE)))</f>
        <v/>
      </c>
      <c r="AK214" s="96"/>
    </row>
    <row r="215" spans="1:37">
      <c r="A215" s="96" t="str">
        <f>IF(csv!AJ215&lt;=csv!A$401,csv!AO215,"")</f>
        <v/>
      </c>
      <c r="B215" s="96" t="str">
        <f>IF($A215="","",IF(VLOOKUP(csv!A215,範囲CSV,2,FALSE)="","",VLOOKUP(csv!A215,範囲CSV,2,FALSE)))</f>
        <v/>
      </c>
      <c r="C215" s="96" t="str">
        <f>IF($A215="","",IF(VLOOKUP(csv!$AJ215,範囲CSV,3,FALSE)="","",VLOOKUP(csv!$AJ215,範囲CSV,3,FALSE)))</f>
        <v/>
      </c>
      <c r="D215" s="96" t="str">
        <f>IF($A215="","",IF(VLOOKUP(csv!$AJ215,範囲CSV,4,FALSE)="","",VLOOKUP(csv!$AJ215,範囲CSV,4,FALSE)))</f>
        <v/>
      </c>
      <c r="E215" s="96" t="str">
        <f>IF($A215="","",IF(VLOOKUP(csv!$AJ215,範囲CSV,5,FALSE)="","",IF(VLOOKUP(csv!$AJ215,範囲CSV,5,FALSE)&gt;10000,"",VLOOKUP(csv!$AJ215,範囲CSV,5,FALSE))))</f>
        <v/>
      </c>
      <c r="F215" s="96" t="str">
        <f>IF($A215="","",IF(VLOOKUP(csv!$AJ215,範囲CSV,6,FALSE)="","",VLOOKUP(csv!$AJ215,範囲CSV,6,FALSE)))</f>
        <v/>
      </c>
      <c r="G215" s="96" t="str">
        <f>IF(A215="","",IF(VLOOKUP(csv!$AJ215,範囲CSV,7,FALSE)="","",VLOOKUP(csv!$AJ215,範囲CSV,7,FALSE)))</f>
        <v/>
      </c>
      <c r="H215" s="96" t="str">
        <f>IF($A215="","",IF(VLOOKUP(csv!$AJ215,範囲CSV,8,FALSE)="","",VLOOKUP(csv!$AJ215,範囲CSV,8,FALSE)))</f>
        <v/>
      </c>
      <c r="I215" s="96"/>
      <c r="J215" s="96"/>
      <c r="K215" s="96" t="str">
        <f>IF(A215="","",IF(VLOOKUP(csv!$AJ215,範囲CSV,9,FALSE)="","",VLOOKUP(csv!$AJ215,範囲CSV,9,FALSE)))</f>
        <v/>
      </c>
      <c r="L215" s="96" t="str">
        <f>IF($A215="","",IF(VLOOKUP(csv!$AJ215,範囲CSV,10,FALSE)="","",VLOOKUP(csv!$AJ215,範囲CSV,10,FALSE)))</f>
        <v/>
      </c>
      <c r="M215" s="96" t="str">
        <f t="shared" si="6"/>
        <v/>
      </c>
      <c r="N215" s="96" t="str">
        <f t="shared" si="7"/>
        <v/>
      </c>
      <c r="O215" s="96" t="str">
        <f>IF($A215="","",IF(VLOOKUP(csv!$AJ215,範囲CSV,13,FALSE)="","",VLOOKUP(csv!$AJ215,範囲CSV,13,FALSE)))</f>
        <v/>
      </c>
      <c r="P215" s="96" t="str">
        <f>IF($A215="","",IF(VLOOKUP(csv!$AJ215,範囲CSV,14,FALSE)="","",VLOOKUP(csv!$AJ215,範囲CSV,14,FALSE)))</f>
        <v/>
      </c>
      <c r="Q215" s="96" t="str">
        <f>IF($A215="","",IF(VLOOKUP(csv!$AJ215,範囲CSV,15,FALSE)="","",VLOOKUP(csv!$AJ215,範囲CSV,15,FALSE)))</f>
        <v/>
      </c>
      <c r="R215" s="96" t="str">
        <f>IF($A215="","",IF(VLOOKUP(csv!$AJ215,範囲CSV,16,FALSE)="","",VLOOKUP(csv!$AJ215,範囲CSV,16,FALSE)))</f>
        <v/>
      </c>
      <c r="S215" s="96" t="str">
        <f>IF($A215="","",IF(VLOOKUP(csv!$AJ215,範囲CSV,17,FALSE)="","",VLOOKUP(csv!$AJ215,範囲CSV,17,FALSE)))</f>
        <v/>
      </c>
      <c r="T215" s="96" t="str">
        <f>IF($A215="","",IF(VLOOKUP(csv!$AJ215,範囲CSV,18,FALSE)="","",VLOOKUP(csv!$AJ215,範囲CSV,18,FALSE)))</f>
        <v/>
      </c>
      <c r="U215" s="96" t="str">
        <f>IF($A215="","",IF(VLOOKUP(csv!$AJ215,範囲CSV,19,FALSE)="","",VLOOKUP(csv!$AJ215,範囲CSV,19,FALSE)))</f>
        <v/>
      </c>
      <c r="V215" s="96" t="str">
        <f>IF($A215="","",IF(VLOOKUP(csv!$AJ215,範囲CSV,20,FALSE)="","",VLOOKUP(csv!$AJ215,範囲CSV,20,FALSE)))</f>
        <v/>
      </c>
      <c r="W215" s="96" t="str">
        <f>IF($A215="","",IF(VLOOKUP(csv!$AJ215,範囲CSV,21,FALSE)="","",VLOOKUP(csv!$AJ215,範囲CSV,21,FALSE)))</f>
        <v/>
      </c>
      <c r="X215" s="96" t="str">
        <f>IF($A215="","",IF(VLOOKUP(csv!$AJ215,範囲CSV,22,FALSE)="","",VLOOKUP(csv!$AJ215,範囲CSV,22,FALSE)))</f>
        <v/>
      </c>
      <c r="Y215" s="96" t="str">
        <f>IF($A215="","",IF(VLOOKUP(csv!$AJ215,範囲CSV,23,FALSE)="","",VLOOKUP(csv!$AJ215,範囲CSV,23,FALSE)))</f>
        <v/>
      </c>
      <c r="Z215" s="96" t="str">
        <f>IF($A215="","",IF(VLOOKUP(csv!$AJ215,範囲CSV,24,FALSE)="","",VLOOKUP(csv!$AJ215,範囲CSV,24,FALSE)))</f>
        <v/>
      </c>
      <c r="AA215" s="96" t="str">
        <f>IF($A215="","",IF(VLOOKUP(csv!$AJ215,範囲CSV,25,FALSE)="","",VLOOKUP(csv!$AJ215,範囲CSV,25,FALSE)))</f>
        <v/>
      </c>
      <c r="AB215" s="96" t="str">
        <f>IF($A215="","",IF(VLOOKUP(csv!$AJ215,範囲CSV,26,FALSE)="","",VLOOKUP(csv!$AJ215,範囲CSV,26,FALSE)))</f>
        <v/>
      </c>
      <c r="AC215" s="96" t="str">
        <f>IF($A215="","",IF(VLOOKUP(csv!$AJ215,範囲CSV,27,FALSE)="","",VLOOKUP(csv!$AJ215,範囲CSV,27,FALSE)))</f>
        <v/>
      </c>
      <c r="AD215" s="96" t="str">
        <f>IF($A215="","",IF(VLOOKUP(csv!$AJ215,範囲CSV,28,FALSE)="","",VLOOKUP(csv!$AJ215,範囲CSV,28,FALSE)))</f>
        <v/>
      </c>
      <c r="AE215" s="96" t="str">
        <f>IF($A215="","",IF(VLOOKUP(csv!$AJ215,範囲CSV,29,FALSE)="","",VLOOKUP(csv!$AJ215,範囲CSV,29,FALSE)))</f>
        <v/>
      </c>
      <c r="AF215" s="96" t="str">
        <f>IF($A215="","",IF(VLOOKUP(csv!$AJ215,範囲CSV,30,FALSE)="","",VLOOKUP(csv!$AJ215,範囲CSV,30,FALSE)))</f>
        <v/>
      </c>
      <c r="AG215" s="96" t="str">
        <f>IF($A215="","",IF(VLOOKUP(csv!$AJ215,範囲CSV,31,FALSE)="","",VLOOKUP(csv!$AJ215,範囲CSV,31,FALSE)))</f>
        <v/>
      </c>
      <c r="AH215" s="96" t="str">
        <f>IF($A215="","",IF(VLOOKUP(csv!$AJ215,範囲CSV,32,FALSE)="","",VLOOKUP(csv!$AJ215,範囲CSV,32,FALSE)))</f>
        <v/>
      </c>
      <c r="AI215" s="96" t="str">
        <f>IF($A215="","",IF(VLOOKUP(csv!$AJ215,範囲CSV,33,FALSE)="","",VLOOKUP(csv!$AJ215,範囲CSV,33,FALSE)))</f>
        <v/>
      </c>
      <c r="AJ215" s="96" t="str">
        <f>IF($A215="","",IF(VLOOKUP(csv!$AJ215,範囲CSV,34,FALSE)="","",VLOOKUP(csv!$AJ215,範囲CSV,34,FALSE)))</f>
        <v/>
      </c>
      <c r="AK215" s="96"/>
    </row>
    <row r="216" spans="1:37">
      <c r="A216" s="96" t="str">
        <f>IF(csv!AJ216&lt;=csv!A$401,csv!AO216,"")</f>
        <v/>
      </c>
      <c r="B216" s="96" t="str">
        <f>IF($A216="","",IF(VLOOKUP(csv!A216,範囲CSV,2,FALSE)="","",VLOOKUP(csv!A216,範囲CSV,2,FALSE)))</f>
        <v/>
      </c>
      <c r="C216" s="96" t="str">
        <f>IF($A216="","",IF(VLOOKUP(csv!$AJ216,範囲CSV,3,FALSE)="","",VLOOKUP(csv!$AJ216,範囲CSV,3,FALSE)))</f>
        <v/>
      </c>
      <c r="D216" s="96" t="str">
        <f>IF($A216="","",IF(VLOOKUP(csv!$AJ216,範囲CSV,4,FALSE)="","",VLOOKUP(csv!$AJ216,範囲CSV,4,FALSE)))</f>
        <v/>
      </c>
      <c r="E216" s="96" t="str">
        <f>IF($A216="","",IF(VLOOKUP(csv!$AJ216,範囲CSV,5,FALSE)="","",IF(VLOOKUP(csv!$AJ216,範囲CSV,5,FALSE)&gt;10000,"",VLOOKUP(csv!$AJ216,範囲CSV,5,FALSE))))</f>
        <v/>
      </c>
      <c r="F216" s="96" t="str">
        <f>IF($A216="","",IF(VLOOKUP(csv!$AJ216,範囲CSV,6,FALSE)="","",VLOOKUP(csv!$AJ216,範囲CSV,6,FALSE)))</f>
        <v/>
      </c>
      <c r="G216" s="96" t="str">
        <f>IF(A216="","",IF(VLOOKUP(csv!$AJ216,範囲CSV,7,FALSE)="","",VLOOKUP(csv!$AJ216,範囲CSV,7,FALSE)))</f>
        <v/>
      </c>
      <c r="H216" s="96" t="str">
        <f>IF($A216="","",IF(VLOOKUP(csv!$AJ216,範囲CSV,8,FALSE)="","",VLOOKUP(csv!$AJ216,範囲CSV,8,FALSE)))</f>
        <v/>
      </c>
      <c r="I216" s="96"/>
      <c r="J216" s="96"/>
      <c r="K216" s="96" t="str">
        <f>IF(A216="","",IF(VLOOKUP(csv!$AJ216,範囲CSV,9,FALSE)="","",VLOOKUP(csv!$AJ216,範囲CSV,9,FALSE)))</f>
        <v/>
      </c>
      <c r="L216" s="96" t="str">
        <f>IF($A216="","",IF(VLOOKUP(csv!$AJ216,範囲CSV,10,FALSE)="","",VLOOKUP(csv!$AJ216,範囲CSV,10,FALSE)))</f>
        <v/>
      </c>
      <c r="M216" s="96" t="str">
        <f t="shared" si="6"/>
        <v/>
      </c>
      <c r="N216" s="96" t="str">
        <f t="shared" si="7"/>
        <v/>
      </c>
      <c r="O216" s="96" t="str">
        <f>IF($A216="","",IF(VLOOKUP(csv!$AJ216,範囲CSV,13,FALSE)="","",VLOOKUP(csv!$AJ216,範囲CSV,13,FALSE)))</f>
        <v/>
      </c>
      <c r="P216" s="96" t="str">
        <f>IF($A216="","",IF(VLOOKUP(csv!$AJ216,範囲CSV,14,FALSE)="","",VLOOKUP(csv!$AJ216,範囲CSV,14,FALSE)))</f>
        <v/>
      </c>
      <c r="Q216" s="96" t="str">
        <f>IF($A216="","",IF(VLOOKUP(csv!$AJ216,範囲CSV,15,FALSE)="","",VLOOKUP(csv!$AJ216,範囲CSV,15,FALSE)))</f>
        <v/>
      </c>
      <c r="R216" s="96" t="str">
        <f>IF($A216="","",IF(VLOOKUP(csv!$AJ216,範囲CSV,16,FALSE)="","",VLOOKUP(csv!$AJ216,範囲CSV,16,FALSE)))</f>
        <v/>
      </c>
      <c r="S216" s="96" t="str">
        <f>IF($A216="","",IF(VLOOKUP(csv!$AJ216,範囲CSV,17,FALSE)="","",VLOOKUP(csv!$AJ216,範囲CSV,17,FALSE)))</f>
        <v/>
      </c>
      <c r="T216" s="96" t="str">
        <f>IF($A216="","",IF(VLOOKUP(csv!$AJ216,範囲CSV,18,FALSE)="","",VLOOKUP(csv!$AJ216,範囲CSV,18,FALSE)))</f>
        <v/>
      </c>
      <c r="U216" s="96" t="str">
        <f>IF($A216="","",IF(VLOOKUP(csv!$AJ216,範囲CSV,19,FALSE)="","",VLOOKUP(csv!$AJ216,範囲CSV,19,FALSE)))</f>
        <v/>
      </c>
      <c r="V216" s="96" t="str">
        <f>IF($A216="","",IF(VLOOKUP(csv!$AJ216,範囲CSV,20,FALSE)="","",VLOOKUP(csv!$AJ216,範囲CSV,20,FALSE)))</f>
        <v/>
      </c>
      <c r="W216" s="96" t="str">
        <f>IF($A216="","",IF(VLOOKUP(csv!$AJ216,範囲CSV,21,FALSE)="","",VLOOKUP(csv!$AJ216,範囲CSV,21,FALSE)))</f>
        <v/>
      </c>
      <c r="X216" s="96" t="str">
        <f>IF($A216="","",IF(VLOOKUP(csv!$AJ216,範囲CSV,22,FALSE)="","",VLOOKUP(csv!$AJ216,範囲CSV,22,FALSE)))</f>
        <v/>
      </c>
      <c r="Y216" s="96" t="str">
        <f>IF($A216="","",IF(VLOOKUP(csv!$AJ216,範囲CSV,23,FALSE)="","",VLOOKUP(csv!$AJ216,範囲CSV,23,FALSE)))</f>
        <v/>
      </c>
      <c r="Z216" s="96" t="str">
        <f>IF($A216="","",IF(VLOOKUP(csv!$AJ216,範囲CSV,24,FALSE)="","",VLOOKUP(csv!$AJ216,範囲CSV,24,FALSE)))</f>
        <v/>
      </c>
      <c r="AA216" s="96" t="str">
        <f>IF($A216="","",IF(VLOOKUP(csv!$AJ216,範囲CSV,25,FALSE)="","",VLOOKUP(csv!$AJ216,範囲CSV,25,FALSE)))</f>
        <v/>
      </c>
      <c r="AB216" s="96" t="str">
        <f>IF($A216="","",IF(VLOOKUP(csv!$AJ216,範囲CSV,26,FALSE)="","",VLOOKUP(csv!$AJ216,範囲CSV,26,FALSE)))</f>
        <v/>
      </c>
      <c r="AC216" s="96" t="str">
        <f>IF($A216="","",IF(VLOOKUP(csv!$AJ216,範囲CSV,27,FALSE)="","",VLOOKUP(csv!$AJ216,範囲CSV,27,FALSE)))</f>
        <v/>
      </c>
      <c r="AD216" s="96" t="str">
        <f>IF($A216="","",IF(VLOOKUP(csv!$AJ216,範囲CSV,28,FALSE)="","",VLOOKUP(csv!$AJ216,範囲CSV,28,FALSE)))</f>
        <v/>
      </c>
      <c r="AE216" s="96" t="str">
        <f>IF($A216="","",IF(VLOOKUP(csv!$AJ216,範囲CSV,29,FALSE)="","",VLOOKUP(csv!$AJ216,範囲CSV,29,FALSE)))</f>
        <v/>
      </c>
      <c r="AF216" s="96" t="str">
        <f>IF($A216="","",IF(VLOOKUP(csv!$AJ216,範囲CSV,30,FALSE)="","",VLOOKUP(csv!$AJ216,範囲CSV,30,FALSE)))</f>
        <v/>
      </c>
      <c r="AG216" s="96" t="str">
        <f>IF($A216="","",IF(VLOOKUP(csv!$AJ216,範囲CSV,31,FALSE)="","",VLOOKUP(csv!$AJ216,範囲CSV,31,FALSE)))</f>
        <v/>
      </c>
      <c r="AH216" s="96" t="str">
        <f>IF($A216="","",IF(VLOOKUP(csv!$AJ216,範囲CSV,32,FALSE)="","",VLOOKUP(csv!$AJ216,範囲CSV,32,FALSE)))</f>
        <v/>
      </c>
      <c r="AI216" s="96" t="str">
        <f>IF($A216="","",IF(VLOOKUP(csv!$AJ216,範囲CSV,33,FALSE)="","",VLOOKUP(csv!$AJ216,範囲CSV,33,FALSE)))</f>
        <v/>
      </c>
      <c r="AJ216" s="96" t="str">
        <f>IF($A216="","",IF(VLOOKUP(csv!$AJ216,範囲CSV,34,FALSE)="","",VLOOKUP(csv!$AJ216,範囲CSV,34,FALSE)))</f>
        <v/>
      </c>
      <c r="AK216" s="96"/>
    </row>
    <row r="217" spans="1:37">
      <c r="A217" s="96" t="str">
        <f>IF(csv!AJ217&lt;=csv!A$401,csv!AO217,"")</f>
        <v/>
      </c>
      <c r="B217" s="96" t="str">
        <f>IF($A217="","",IF(VLOOKUP(csv!A217,範囲CSV,2,FALSE)="","",VLOOKUP(csv!A217,範囲CSV,2,FALSE)))</f>
        <v/>
      </c>
      <c r="C217" s="96" t="str">
        <f>IF($A217="","",IF(VLOOKUP(csv!$AJ217,範囲CSV,3,FALSE)="","",VLOOKUP(csv!$AJ217,範囲CSV,3,FALSE)))</f>
        <v/>
      </c>
      <c r="D217" s="96" t="str">
        <f>IF($A217="","",IF(VLOOKUP(csv!$AJ217,範囲CSV,4,FALSE)="","",VLOOKUP(csv!$AJ217,範囲CSV,4,FALSE)))</f>
        <v/>
      </c>
      <c r="E217" s="96" t="str">
        <f>IF($A217="","",IF(VLOOKUP(csv!$AJ217,範囲CSV,5,FALSE)="","",IF(VLOOKUP(csv!$AJ217,範囲CSV,5,FALSE)&gt;10000,"",VLOOKUP(csv!$AJ217,範囲CSV,5,FALSE))))</f>
        <v/>
      </c>
      <c r="F217" s="96" t="str">
        <f>IF($A217="","",IF(VLOOKUP(csv!$AJ217,範囲CSV,6,FALSE)="","",VLOOKUP(csv!$AJ217,範囲CSV,6,FALSE)))</f>
        <v/>
      </c>
      <c r="G217" s="96" t="str">
        <f>IF(A217="","",IF(VLOOKUP(csv!$AJ217,範囲CSV,7,FALSE)="","",VLOOKUP(csv!$AJ217,範囲CSV,7,FALSE)))</f>
        <v/>
      </c>
      <c r="H217" s="96" t="str">
        <f>IF($A217="","",IF(VLOOKUP(csv!$AJ217,範囲CSV,8,FALSE)="","",VLOOKUP(csv!$AJ217,範囲CSV,8,FALSE)))</f>
        <v/>
      </c>
      <c r="I217" s="96"/>
      <c r="J217" s="96"/>
      <c r="K217" s="96" t="str">
        <f>IF(A217="","",IF(VLOOKUP(csv!$AJ217,範囲CSV,9,FALSE)="","",VLOOKUP(csv!$AJ217,範囲CSV,9,FALSE)))</f>
        <v/>
      </c>
      <c r="L217" s="96" t="str">
        <f>IF($A217="","",IF(VLOOKUP(csv!$AJ217,範囲CSV,10,FALSE)="","",VLOOKUP(csv!$AJ217,範囲CSV,10,FALSE)))</f>
        <v/>
      </c>
      <c r="M217" s="96" t="str">
        <f t="shared" si="6"/>
        <v/>
      </c>
      <c r="N217" s="96" t="str">
        <f t="shared" si="7"/>
        <v/>
      </c>
      <c r="O217" s="96" t="str">
        <f>IF($A217="","",IF(VLOOKUP(csv!$AJ217,範囲CSV,13,FALSE)="","",VLOOKUP(csv!$AJ217,範囲CSV,13,FALSE)))</f>
        <v/>
      </c>
      <c r="P217" s="96" t="str">
        <f>IF($A217="","",IF(VLOOKUP(csv!$AJ217,範囲CSV,14,FALSE)="","",VLOOKUP(csv!$AJ217,範囲CSV,14,FALSE)))</f>
        <v/>
      </c>
      <c r="Q217" s="96" t="str">
        <f>IF($A217="","",IF(VLOOKUP(csv!$AJ217,範囲CSV,15,FALSE)="","",VLOOKUP(csv!$AJ217,範囲CSV,15,FALSE)))</f>
        <v/>
      </c>
      <c r="R217" s="96" t="str">
        <f>IF($A217="","",IF(VLOOKUP(csv!$AJ217,範囲CSV,16,FALSE)="","",VLOOKUP(csv!$AJ217,範囲CSV,16,FALSE)))</f>
        <v/>
      </c>
      <c r="S217" s="96" t="str">
        <f>IF($A217="","",IF(VLOOKUP(csv!$AJ217,範囲CSV,17,FALSE)="","",VLOOKUP(csv!$AJ217,範囲CSV,17,FALSE)))</f>
        <v/>
      </c>
      <c r="T217" s="96" t="str">
        <f>IF($A217="","",IF(VLOOKUP(csv!$AJ217,範囲CSV,18,FALSE)="","",VLOOKUP(csv!$AJ217,範囲CSV,18,FALSE)))</f>
        <v/>
      </c>
      <c r="U217" s="96" t="str">
        <f>IF($A217="","",IF(VLOOKUP(csv!$AJ217,範囲CSV,19,FALSE)="","",VLOOKUP(csv!$AJ217,範囲CSV,19,FALSE)))</f>
        <v/>
      </c>
      <c r="V217" s="96" t="str">
        <f>IF($A217="","",IF(VLOOKUP(csv!$AJ217,範囲CSV,20,FALSE)="","",VLOOKUP(csv!$AJ217,範囲CSV,20,FALSE)))</f>
        <v/>
      </c>
      <c r="W217" s="96" t="str">
        <f>IF($A217="","",IF(VLOOKUP(csv!$AJ217,範囲CSV,21,FALSE)="","",VLOOKUP(csv!$AJ217,範囲CSV,21,FALSE)))</f>
        <v/>
      </c>
      <c r="X217" s="96" t="str">
        <f>IF($A217="","",IF(VLOOKUP(csv!$AJ217,範囲CSV,22,FALSE)="","",VLOOKUP(csv!$AJ217,範囲CSV,22,FALSE)))</f>
        <v/>
      </c>
      <c r="Y217" s="96" t="str">
        <f>IF($A217="","",IF(VLOOKUP(csv!$AJ217,範囲CSV,23,FALSE)="","",VLOOKUP(csv!$AJ217,範囲CSV,23,FALSE)))</f>
        <v/>
      </c>
      <c r="Z217" s="96" t="str">
        <f>IF($A217="","",IF(VLOOKUP(csv!$AJ217,範囲CSV,24,FALSE)="","",VLOOKUP(csv!$AJ217,範囲CSV,24,FALSE)))</f>
        <v/>
      </c>
      <c r="AA217" s="96" t="str">
        <f>IF($A217="","",IF(VLOOKUP(csv!$AJ217,範囲CSV,25,FALSE)="","",VLOOKUP(csv!$AJ217,範囲CSV,25,FALSE)))</f>
        <v/>
      </c>
      <c r="AB217" s="96" t="str">
        <f>IF($A217="","",IF(VLOOKUP(csv!$AJ217,範囲CSV,26,FALSE)="","",VLOOKUP(csv!$AJ217,範囲CSV,26,FALSE)))</f>
        <v/>
      </c>
      <c r="AC217" s="96" t="str">
        <f>IF($A217="","",IF(VLOOKUP(csv!$AJ217,範囲CSV,27,FALSE)="","",VLOOKUP(csv!$AJ217,範囲CSV,27,FALSE)))</f>
        <v/>
      </c>
      <c r="AD217" s="96" t="str">
        <f>IF($A217="","",IF(VLOOKUP(csv!$AJ217,範囲CSV,28,FALSE)="","",VLOOKUP(csv!$AJ217,範囲CSV,28,FALSE)))</f>
        <v/>
      </c>
      <c r="AE217" s="96" t="str">
        <f>IF($A217="","",IF(VLOOKUP(csv!$AJ217,範囲CSV,29,FALSE)="","",VLOOKUP(csv!$AJ217,範囲CSV,29,FALSE)))</f>
        <v/>
      </c>
      <c r="AF217" s="96" t="str">
        <f>IF($A217="","",IF(VLOOKUP(csv!$AJ217,範囲CSV,30,FALSE)="","",VLOOKUP(csv!$AJ217,範囲CSV,30,FALSE)))</f>
        <v/>
      </c>
      <c r="AG217" s="96" t="str">
        <f>IF($A217="","",IF(VLOOKUP(csv!$AJ217,範囲CSV,31,FALSE)="","",VLOOKUP(csv!$AJ217,範囲CSV,31,FALSE)))</f>
        <v/>
      </c>
      <c r="AH217" s="96" t="str">
        <f>IF($A217="","",IF(VLOOKUP(csv!$AJ217,範囲CSV,32,FALSE)="","",VLOOKUP(csv!$AJ217,範囲CSV,32,FALSE)))</f>
        <v/>
      </c>
      <c r="AI217" s="96" t="str">
        <f>IF($A217="","",IF(VLOOKUP(csv!$AJ217,範囲CSV,33,FALSE)="","",VLOOKUP(csv!$AJ217,範囲CSV,33,FALSE)))</f>
        <v/>
      </c>
      <c r="AJ217" s="96" t="str">
        <f>IF($A217="","",IF(VLOOKUP(csv!$AJ217,範囲CSV,34,FALSE)="","",VLOOKUP(csv!$AJ217,範囲CSV,34,FALSE)))</f>
        <v/>
      </c>
      <c r="AK217" s="96"/>
    </row>
    <row r="218" spans="1:37">
      <c r="A218" s="96" t="str">
        <f>IF(csv!AJ218&lt;=csv!A$401,csv!AO218,"")</f>
        <v/>
      </c>
      <c r="B218" s="96" t="str">
        <f>IF($A218="","",IF(VLOOKUP(csv!A218,範囲CSV,2,FALSE)="","",VLOOKUP(csv!A218,範囲CSV,2,FALSE)))</f>
        <v/>
      </c>
      <c r="C218" s="96" t="str">
        <f>IF($A218="","",IF(VLOOKUP(csv!$AJ218,範囲CSV,3,FALSE)="","",VLOOKUP(csv!$AJ218,範囲CSV,3,FALSE)))</f>
        <v/>
      </c>
      <c r="D218" s="96" t="str">
        <f>IF($A218="","",IF(VLOOKUP(csv!$AJ218,範囲CSV,4,FALSE)="","",VLOOKUP(csv!$AJ218,範囲CSV,4,FALSE)))</f>
        <v/>
      </c>
      <c r="E218" s="96" t="str">
        <f>IF($A218="","",IF(VLOOKUP(csv!$AJ218,範囲CSV,5,FALSE)="","",IF(VLOOKUP(csv!$AJ218,範囲CSV,5,FALSE)&gt;10000,"",VLOOKUP(csv!$AJ218,範囲CSV,5,FALSE))))</f>
        <v/>
      </c>
      <c r="F218" s="96" t="str">
        <f>IF($A218="","",IF(VLOOKUP(csv!$AJ218,範囲CSV,6,FALSE)="","",VLOOKUP(csv!$AJ218,範囲CSV,6,FALSE)))</f>
        <v/>
      </c>
      <c r="G218" s="96" t="str">
        <f>IF(A218="","",IF(VLOOKUP(csv!$AJ218,範囲CSV,7,FALSE)="","",VLOOKUP(csv!$AJ218,範囲CSV,7,FALSE)))</f>
        <v/>
      </c>
      <c r="H218" s="96" t="str">
        <f>IF($A218="","",IF(VLOOKUP(csv!$AJ218,範囲CSV,8,FALSE)="","",VLOOKUP(csv!$AJ218,範囲CSV,8,FALSE)))</f>
        <v/>
      </c>
      <c r="I218" s="96"/>
      <c r="J218" s="96"/>
      <c r="K218" s="96" t="str">
        <f>IF(A218="","",IF(VLOOKUP(csv!$AJ218,範囲CSV,9,FALSE)="","",VLOOKUP(csv!$AJ218,範囲CSV,9,FALSE)))</f>
        <v/>
      </c>
      <c r="L218" s="96" t="str">
        <f>IF($A218="","",IF(VLOOKUP(csv!$AJ218,範囲CSV,10,FALSE)="","",VLOOKUP(csv!$AJ218,範囲CSV,10,FALSE)))</f>
        <v/>
      </c>
      <c r="M218" s="96" t="str">
        <f t="shared" si="6"/>
        <v/>
      </c>
      <c r="N218" s="96" t="str">
        <f t="shared" si="7"/>
        <v/>
      </c>
      <c r="O218" s="96" t="str">
        <f>IF($A218="","",IF(VLOOKUP(csv!$AJ218,範囲CSV,13,FALSE)="","",VLOOKUP(csv!$AJ218,範囲CSV,13,FALSE)))</f>
        <v/>
      </c>
      <c r="P218" s="96" t="str">
        <f>IF($A218="","",IF(VLOOKUP(csv!$AJ218,範囲CSV,14,FALSE)="","",VLOOKUP(csv!$AJ218,範囲CSV,14,FALSE)))</f>
        <v/>
      </c>
      <c r="Q218" s="96" t="str">
        <f>IF($A218="","",IF(VLOOKUP(csv!$AJ218,範囲CSV,15,FALSE)="","",VLOOKUP(csv!$AJ218,範囲CSV,15,FALSE)))</f>
        <v/>
      </c>
      <c r="R218" s="96" t="str">
        <f>IF($A218="","",IF(VLOOKUP(csv!$AJ218,範囲CSV,16,FALSE)="","",VLOOKUP(csv!$AJ218,範囲CSV,16,FALSE)))</f>
        <v/>
      </c>
      <c r="S218" s="96" t="str">
        <f>IF($A218="","",IF(VLOOKUP(csv!$AJ218,範囲CSV,17,FALSE)="","",VLOOKUP(csv!$AJ218,範囲CSV,17,FALSE)))</f>
        <v/>
      </c>
      <c r="T218" s="96" t="str">
        <f>IF($A218="","",IF(VLOOKUP(csv!$AJ218,範囲CSV,18,FALSE)="","",VLOOKUP(csv!$AJ218,範囲CSV,18,FALSE)))</f>
        <v/>
      </c>
      <c r="U218" s="96" t="str">
        <f>IF($A218="","",IF(VLOOKUP(csv!$AJ218,範囲CSV,19,FALSE)="","",VLOOKUP(csv!$AJ218,範囲CSV,19,FALSE)))</f>
        <v/>
      </c>
      <c r="V218" s="96" t="str">
        <f>IF($A218="","",IF(VLOOKUP(csv!$AJ218,範囲CSV,20,FALSE)="","",VLOOKUP(csv!$AJ218,範囲CSV,20,FALSE)))</f>
        <v/>
      </c>
      <c r="W218" s="96" t="str">
        <f>IF($A218="","",IF(VLOOKUP(csv!$AJ218,範囲CSV,21,FALSE)="","",VLOOKUP(csv!$AJ218,範囲CSV,21,FALSE)))</f>
        <v/>
      </c>
      <c r="X218" s="96" t="str">
        <f>IF($A218="","",IF(VLOOKUP(csv!$AJ218,範囲CSV,22,FALSE)="","",VLOOKUP(csv!$AJ218,範囲CSV,22,FALSE)))</f>
        <v/>
      </c>
      <c r="Y218" s="96" t="str">
        <f>IF($A218="","",IF(VLOOKUP(csv!$AJ218,範囲CSV,23,FALSE)="","",VLOOKUP(csv!$AJ218,範囲CSV,23,FALSE)))</f>
        <v/>
      </c>
      <c r="Z218" s="96" t="str">
        <f>IF($A218="","",IF(VLOOKUP(csv!$AJ218,範囲CSV,24,FALSE)="","",VLOOKUP(csv!$AJ218,範囲CSV,24,FALSE)))</f>
        <v/>
      </c>
      <c r="AA218" s="96" t="str">
        <f>IF($A218="","",IF(VLOOKUP(csv!$AJ218,範囲CSV,25,FALSE)="","",VLOOKUP(csv!$AJ218,範囲CSV,25,FALSE)))</f>
        <v/>
      </c>
      <c r="AB218" s="96" t="str">
        <f>IF($A218="","",IF(VLOOKUP(csv!$AJ218,範囲CSV,26,FALSE)="","",VLOOKUP(csv!$AJ218,範囲CSV,26,FALSE)))</f>
        <v/>
      </c>
      <c r="AC218" s="96" t="str">
        <f>IF($A218="","",IF(VLOOKUP(csv!$AJ218,範囲CSV,27,FALSE)="","",VLOOKUP(csv!$AJ218,範囲CSV,27,FALSE)))</f>
        <v/>
      </c>
      <c r="AD218" s="96" t="str">
        <f>IF($A218="","",IF(VLOOKUP(csv!$AJ218,範囲CSV,28,FALSE)="","",VLOOKUP(csv!$AJ218,範囲CSV,28,FALSE)))</f>
        <v/>
      </c>
      <c r="AE218" s="96" t="str">
        <f>IF($A218="","",IF(VLOOKUP(csv!$AJ218,範囲CSV,29,FALSE)="","",VLOOKUP(csv!$AJ218,範囲CSV,29,FALSE)))</f>
        <v/>
      </c>
      <c r="AF218" s="96" t="str">
        <f>IF($A218="","",IF(VLOOKUP(csv!$AJ218,範囲CSV,30,FALSE)="","",VLOOKUP(csv!$AJ218,範囲CSV,30,FALSE)))</f>
        <v/>
      </c>
      <c r="AG218" s="96" t="str">
        <f>IF($A218="","",IF(VLOOKUP(csv!$AJ218,範囲CSV,31,FALSE)="","",VLOOKUP(csv!$AJ218,範囲CSV,31,FALSE)))</f>
        <v/>
      </c>
      <c r="AH218" s="96" t="str">
        <f>IF($A218="","",IF(VLOOKUP(csv!$AJ218,範囲CSV,32,FALSE)="","",VLOOKUP(csv!$AJ218,範囲CSV,32,FALSE)))</f>
        <v/>
      </c>
      <c r="AI218" s="96" t="str">
        <f>IF($A218="","",IF(VLOOKUP(csv!$AJ218,範囲CSV,33,FALSE)="","",VLOOKUP(csv!$AJ218,範囲CSV,33,FALSE)))</f>
        <v/>
      </c>
      <c r="AJ218" s="96" t="str">
        <f>IF($A218="","",IF(VLOOKUP(csv!$AJ218,範囲CSV,34,FALSE)="","",VLOOKUP(csv!$AJ218,範囲CSV,34,FALSE)))</f>
        <v/>
      </c>
      <c r="AK218" s="96"/>
    </row>
    <row r="219" spans="1:37">
      <c r="A219" s="96" t="str">
        <f>IF(csv!AJ219&lt;=csv!A$401,csv!AO219,"")</f>
        <v/>
      </c>
      <c r="B219" s="96" t="str">
        <f>IF($A219="","",IF(VLOOKUP(csv!A219,範囲CSV,2,FALSE)="","",VLOOKUP(csv!A219,範囲CSV,2,FALSE)))</f>
        <v/>
      </c>
      <c r="C219" s="96" t="str">
        <f>IF($A219="","",IF(VLOOKUP(csv!$AJ219,範囲CSV,3,FALSE)="","",VLOOKUP(csv!$AJ219,範囲CSV,3,FALSE)))</f>
        <v/>
      </c>
      <c r="D219" s="96" t="str">
        <f>IF($A219="","",IF(VLOOKUP(csv!$AJ219,範囲CSV,4,FALSE)="","",VLOOKUP(csv!$AJ219,範囲CSV,4,FALSE)))</f>
        <v/>
      </c>
      <c r="E219" s="96" t="str">
        <f>IF($A219="","",IF(VLOOKUP(csv!$AJ219,範囲CSV,5,FALSE)="","",IF(VLOOKUP(csv!$AJ219,範囲CSV,5,FALSE)&gt;10000,"",VLOOKUP(csv!$AJ219,範囲CSV,5,FALSE))))</f>
        <v/>
      </c>
      <c r="F219" s="96" t="str">
        <f>IF($A219="","",IF(VLOOKUP(csv!$AJ219,範囲CSV,6,FALSE)="","",VLOOKUP(csv!$AJ219,範囲CSV,6,FALSE)))</f>
        <v/>
      </c>
      <c r="G219" s="96" t="str">
        <f>IF(A219="","",IF(VLOOKUP(csv!$AJ219,範囲CSV,7,FALSE)="","",VLOOKUP(csv!$AJ219,範囲CSV,7,FALSE)))</f>
        <v/>
      </c>
      <c r="H219" s="96" t="str">
        <f>IF($A219="","",IF(VLOOKUP(csv!$AJ219,範囲CSV,8,FALSE)="","",VLOOKUP(csv!$AJ219,範囲CSV,8,FALSE)))</f>
        <v/>
      </c>
      <c r="I219" s="96"/>
      <c r="J219" s="96"/>
      <c r="K219" s="96" t="str">
        <f>IF(A219="","",IF(VLOOKUP(csv!$AJ219,範囲CSV,9,FALSE)="","",VLOOKUP(csv!$AJ219,範囲CSV,9,FALSE)))</f>
        <v/>
      </c>
      <c r="L219" s="96" t="str">
        <f>IF($A219="","",IF(VLOOKUP(csv!$AJ219,範囲CSV,10,FALSE)="","",VLOOKUP(csv!$AJ219,範囲CSV,10,FALSE)))</f>
        <v/>
      </c>
      <c r="M219" s="96" t="str">
        <f t="shared" si="6"/>
        <v/>
      </c>
      <c r="N219" s="96" t="str">
        <f t="shared" si="7"/>
        <v/>
      </c>
      <c r="O219" s="96" t="str">
        <f>IF($A219="","",IF(VLOOKUP(csv!$AJ219,範囲CSV,13,FALSE)="","",VLOOKUP(csv!$AJ219,範囲CSV,13,FALSE)))</f>
        <v/>
      </c>
      <c r="P219" s="96" t="str">
        <f>IF($A219="","",IF(VLOOKUP(csv!$AJ219,範囲CSV,14,FALSE)="","",VLOOKUP(csv!$AJ219,範囲CSV,14,FALSE)))</f>
        <v/>
      </c>
      <c r="Q219" s="96" t="str">
        <f>IF($A219="","",IF(VLOOKUP(csv!$AJ219,範囲CSV,15,FALSE)="","",VLOOKUP(csv!$AJ219,範囲CSV,15,FALSE)))</f>
        <v/>
      </c>
      <c r="R219" s="96" t="str">
        <f>IF($A219="","",IF(VLOOKUP(csv!$AJ219,範囲CSV,16,FALSE)="","",VLOOKUP(csv!$AJ219,範囲CSV,16,FALSE)))</f>
        <v/>
      </c>
      <c r="S219" s="96" t="str">
        <f>IF($A219="","",IF(VLOOKUP(csv!$AJ219,範囲CSV,17,FALSE)="","",VLOOKUP(csv!$AJ219,範囲CSV,17,FALSE)))</f>
        <v/>
      </c>
      <c r="T219" s="96" t="str">
        <f>IF($A219="","",IF(VLOOKUP(csv!$AJ219,範囲CSV,18,FALSE)="","",VLOOKUP(csv!$AJ219,範囲CSV,18,FALSE)))</f>
        <v/>
      </c>
      <c r="U219" s="96" t="str">
        <f>IF($A219="","",IF(VLOOKUP(csv!$AJ219,範囲CSV,19,FALSE)="","",VLOOKUP(csv!$AJ219,範囲CSV,19,FALSE)))</f>
        <v/>
      </c>
      <c r="V219" s="96" t="str">
        <f>IF($A219="","",IF(VLOOKUP(csv!$AJ219,範囲CSV,20,FALSE)="","",VLOOKUP(csv!$AJ219,範囲CSV,20,FALSE)))</f>
        <v/>
      </c>
      <c r="W219" s="96" t="str">
        <f>IF($A219="","",IF(VLOOKUP(csv!$AJ219,範囲CSV,21,FALSE)="","",VLOOKUP(csv!$AJ219,範囲CSV,21,FALSE)))</f>
        <v/>
      </c>
      <c r="X219" s="96" t="str">
        <f>IF($A219="","",IF(VLOOKUP(csv!$AJ219,範囲CSV,22,FALSE)="","",VLOOKUP(csv!$AJ219,範囲CSV,22,FALSE)))</f>
        <v/>
      </c>
      <c r="Y219" s="96" t="str">
        <f>IF($A219="","",IF(VLOOKUP(csv!$AJ219,範囲CSV,23,FALSE)="","",VLOOKUP(csv!$AJ219,範囲CSV,23,FALSE)))</f>
        <v/>
      </c>
      <c r="Z219" s="96" t="str">
        <f>IF($A219="","",IF(VLOOKUP(csv!$AJ219,範囲CSV,24,FALSE)="","",VLOOKUP(csv!$AJ219,範囲CSV,24,FALSE)))</f>
        <v/>
      </c>
      <c r="AA219" s="96" t="str">
        <f>IF($A219="","",IF(VLOOKUP(csv!$AJ219,範囲CSV,25,FALSE)="","",VLOOKUP(csv!$AJ219,範囲CSV,25,FALSE)))</f>
        <v/>
      </c>
      <c r="AB219" s="96" t="str">
        <f>IF($A219="","",IF(VLOOKUP(csv!$AJ219,範囲CSV,26,FALSE)="","",VLOOKUP(csv!$AJ219,範囲CSV,26,FALSE)))</f>
        <v/>
      </c>
      <c r="AC219" s="96" t="str">
        <f>IF($A219="","",IF(VLOOKUP(csv!$AJ219,範囲CSV,27,FALSE)="","",VLOOKUP(csv!$AJ219,範囲CSV,27,FALSE)))</f>
        <v/>
      </c>
      <c r="AD219" s="96" t="str">
        <f>IF($A219="","",IF(VLOOKUP(csv!$AJ219,範囲CSV,28,FALSE)="","",VLOOKUP(csv!$AJ219,範囲CSV,28,FALSE)))</f>
        <v/>
      </c>
      <c r="AE219" s="96" t="str">
        <f>IF($A219="","",IF(VLOOKUP(csv!$AJ219,範囲CSV,29,FALSE)="","",VLOOKUP(csv!$AJ219,範囲CSV,29,FALSE)))</f>
        <v/>
      </c>
      <c r="AF219" s="96" t="str">
        <f>IF($A219="","",IF(VLOOKUP(csv!$AJ219,範囲CSV,30,FALSE)="","",VLOOKUP(csv!$AJ219,範囲CSV,30,FALSE)))</f>
        <v/>
      </c>
      <c r="AG219" s="96" t="str">
        <f>IF($A219="","",IF(VLOOKUP(csv!$AJ219,範囲CSV,31,FALSE)="","",VLOOKUP(csv!$AJ219,範囲CSV,31,FALSE)))</f>
        <v/>
      </c>
      <c r="AH219" s="96" t="str">
        <f>IF($A219="","",IF(VLOOKUP(csv!$AJ219,範囲CSV,32,FALSE)="","",VLOOKUP(csv!$AJ219,範囲CSV,32,FALSE)))</f>
        <v/>
      </c>
      <c r="AI219" s="96" t="str">
        <f>IF($A219="","",IF(VLOOKUP(csv!$AJ219,範囲CSV,33,FALSE)="","",VLOOKUP(csv!$AJ219,範囲CSV,33,FALSE)))</f>
        <v/>
      </c>
      <c r="AJ219" s="96" t="str">
        <f>IF($A219="","",IF(VLOOKUP(csv!$AJ219,範囲CSV,34,FALSE)="","",VLOOKUP(csv!$AJ219,範囲CSV,34,FALSE)))</f>
        <v/>
      </c>
      <c r="AK219" s="96"/>
    </row>
    <row r="220" spans="1:37">
      <c r="A220" s="96" t="str">
        <f>IF(csv!AJ220&lt;=csv!A$401,csv!AO220,"")</f>
        <v/>
      </c>
      <c r="B220" s="96" t="str">
        <f>IF($A220="","",IF(VLOOKUP(csv!A220,範囲CSV,2,FALSE)="","",VLOOKUP(csv!A220,範囲CSV,2,FALSE)))</f>
        <v/>
      </c>
      <c r="C220" s="96" t="str">
        <f>IF($A220="","",IF(VLOOKUP(csv!$AJ220,範囲CSV,3,FALSE)="","",VLOOKUP(csv!$AJ220,範囲CSV,3,FALSE)))</f>
        <v/>
      </c>
      <c r="D220" s="96" t="str">
        <f>IF($A220="","",IF(VLOOKUP(csv!$AJ220,範囲CSV,4,FALSE)="","",VLOOKUP(csv!$AJ220,範囲CSV,4,FALSE)))</f>
        <v/>
      </c>
      <c r="E220" s="96" t="str">
        <f>IF($A220="","",IF(VLOOKUP(csv!$AJ220,範囲CSV,5,FALSE)="","",IF(VLOOKUP(csv!$AJ220,範囲CSV,5,FALSE)&gt;10000,"",VLOOKUP(csv!$AJ220,範囲CSV,5,FALSE))))</f>
        <v/>
      </c>
      <c r="F220" s="96" t="str">
        <f>IF($A220="","",IF(VLOOKUP(csv!$AJ220,範囲CSV,6,FALSE)="","",VLOOKUP(csv!$AJ220,範囲CSV,6,FALSE)))</f>
        <v/>
      </c>
      <c r="G220" s="96" t="str">
        <f>IF(A220="","",IF(VLOOKUP(csv!$AJ220,範囲CSV,7,FALSE)="","",VLOOKUP(csv!$AJ220,範囲CSV,7,FALSE)))</f>
        <v/>
      </c>
      <c r="H220" s="96" t="str">
        <f>IF($A220="","",IF(VLOOKUP(csv!$AJ220,範囲CSV,8,FALSE)="","",VLOOKUP(csv!$AJ220,範囲CSV,8,FALSE)))</f>
        <v/>
      </c>
      <c r="I220" s="96"/>
      <c r="J220" s="96"/>
      <c r="K220" s="96" t="str">
        <f>IF(A220="","",IF(VLOOKUP(csv!$AJ220,範囲CSV,9,FALSE)="","",VLOOKUP(csv!$AJ220,範囲CSV,9,FALSE)))</f>
        <v/>
      </c>
      <c r="L220" s="96" t="str">
        <f>IF($A220="","",IF(VLOOKUP(csv!$AJ220,範囲CSV,10,FALSE)="","",VLOOKUP(csv!$AJ220,範囲CSV,10,FALSE)))</f>
        <v/>
      </c>
      <c r="M220" s="96" t="str">
        <f t="shared" si="6"/>
        <v/>
      </c>
      <c r="N220" s="96" t="str">
        <f t="shared" si="7"/>
        <v/>
      </c>
      <c r="O220" s="96" t="str">
        <f>IF($A220="","",IF(VLOOKUP(csv!$AJ220,範囲CSV,13,FALSE)="","",VLOOKUP(csv!$AJ220,範囲CSV,13,FALSE)))</f>
        <v/>
      </c>
      <c r="P220" s="96" t="str">
        <f>IF($A220="","",IF(VLOOKUP(csv!$AJ220,範囲CSV,14,FALSE)="","",VLOOKUP(csv!$AJ220,範囲CSV,14,FALSE)))</f>
        <v/>
      </c>
      <c r="Q220" s="96" t="str">
        <f>IF($A220="","",IF(VLOOKUP(csv!$AJ220,範囲CSV,15,FALSE)="","",VLOOKUP(csv!$AJ220,範囲CSV,15,FALSE)))</f>
        <v/>
      </c>
      <c r="R220" s="96" t="str">
        <f>IF($A220="","",IF(VLOOKUP(csv!$AJ220,範囲CSV,16,FALSE)="","",VLOOKUP(csv!$AJ220,範囲CSV,16,FALSE)))</f>
        <v/>
      </c>
      <c r="S220" s="96" t="str">
        <f>IF($A220="","",IF(VLOOKUP(csv!$AJ220,範囲CSV,17,FALSE)="","",VLOOKUP(csv!$AJ220,範囲CSV,17,FALSE)))</f>
        <v/>
      </c>
      <c r="T220" s="96" t="str">
        <f>IF($A220="","",IF(VLOOKUP(csv!$AJ220,範囲CSV,18,FALSE)="","",VLOOKUP(csv!$AJ220,範囲CSV,18,FALSE)))</f>
        <v/>
      </c>
      <c r="U220" s="96" t="str">
        <f>IF($A220="","",IF(VLOOKUP(csv!$AJ220,範囲CSV,19,FALSE)="","",VLOOKUP(csv!$AJ220,範囲CSV,19,FALSE)))</f>
        <v/>
      </c>
      <c r="V220" s="96" t="str">
        <f>IF($A220="","",IF(VLOOKUP(csv!$AJ220,範囲CSV,20,FALSE)="","",VLOOKUP(csv!$AJ220,範囲CSV,20,FALSE)))</f>
        <v/>
      </c>
      <c r="W220" s="96" t="str">
        <f>IF($A220="","",IF(VLOOKUP(csv!$AJ220,範囲CSV,21,FALSE)="","",VLOOKUP(csv!$AJ220,範囲CSV,21,FALSE)))</f>
        <v/>
      </c>
      <c r="X220" s="96" t="str">
        <f>IF($A220="","",IF(VLOOKUP(csv!$AJ220,範囲CSV,22,FALSE)="","",VLOOKUP(csv!$AJ220,範囲CSV,22,FALSE)))</f>
        <v/>
      </c>
      <c r="Y220" s="96" t="str">
        <f>IF($A220="","",IF(VLOOKUP(csv!$AJ220,範囲CSV,23,FALSE)="","",VLOOKUP(csv!$AJ220,範囲CSV,23,FALSE)))</f>
        <v/>
      </c>
      <c r="Z220" s="96" t="str">
        <f>IF($A220="","",IF(VLOOKUP(csv!$AJ220,範囲CSV,24,FALSE)="","",VLOOKUP(csv!$AJ220,範囲CSV,24,FALSE)))</f>
        <v/>
      </c>
      <c r="AA220" s="96" t="str">
        <f>IF($A220="","",IF(VLOOKUP(csv!$AJ220,範囲CSV,25,FALSE)="","",VLOOKUP(csv!$AJ220,範囲CSV,25,FALSE)))</f>
        <v/>
      </c>
      <c r="AB220" s="96" t="str">
        <f>IF($A220="","",IF(VLOOKUP(csv!$AJ220,範囲CSV,26,FALSE)="","",VLOOKUP(csv!$AJ220,範囲CSV,26,FALSE)))</f>
        <v/>
      </c>
      <c r="AC220" s="96" t="str">
        <f>IF($A220="","",IF(VLOOKUP(csv!$AJ220,範囲CSV,27,FALSE)="","",VLOOKUP(csv!$AJ220,範囲CSV,27,FALSE)))</f>
        <v/>
      </c>
      <c r="AD220" s="96" t="str">
        <f>IF($A220="","",IF(VLOOKUP(csv!$AJ220,範囲CSV,28,FALSE)="","",VLOOKUP(csv!$AJ220,範囲CSV,28,FALSE)))</f>
        <v/>
      </c>
      <c r="AE220" s="96" t="str">
        <f>IF($A220="","",IF(VLOOKUP(csv!$AJ220,範囲CSV,29,FALSE)="","",VLOOKUP(csv!$AJ220,範囲CSV,29,FALSE)))</f>
        <v/>
      </c>
      <c r="AF220" s="96" t="str">
        <f>IF($A220="","",IF(VLOOKUP(csv!$AJ220,範囲CSV,30,FALSE)="","",VLOOKUP(csv!$AJ220,範囲CSV,30,FALSE)))</f>
        <v/>
      </c>
      <c r="AG220" s="96" t="str">
        <f>IF($A220="","",IF(VLOOKUP(csv!$AJ220,範囲CSV,31,FALSE)="","",VLOOKUP(csv!$AJ220,範囲CSV,31,FALSE)))</f>
        <v/>
      </c>
      <c r="AH220" s="96" t="str">
        <f>IF($A220="","",IF(VLOOKUP(csv!$AJ220,範囲CSV,32,FALSE)="","",VLOOKUP(csv!$AJ220,範囲CSV,32,FALSE)))</f>
        <v/>
      </c>
      <c r="AI220" s="96" t="str">
        <f>IF($A220="","",IF(VLOOKUP(csv!$AJ220,範囲CSV,33,FALSE)="","",VLOOKUP(csv!$AJ220,範囲CSV,33,FALSE)))</f>
        <v/>
      </c>
      <c r="AJ220" s="96" t="str">
        <f>IF($A220="","",IF(VLOOKUP(csv!$AJ220,範囲CSV,34,FALSE)="","",VLOOKUP(csv!$AJ220,範囲CSV,34,FALSE)))</f>
        <v/>
      </c>
      <c r="AK220" s="96"/>
    </row>
    <row r="221" spans="1:37">
      <c r="A221" s="96" t="str">
        <f>IF(csv!AJ221&lt;=csv!A$401,csv!AO221,"")</f>
        <v/>
      </c>
      <c r="B221" s="96" t="str">
        <f>IF($A221="","",IF(VLOOKUP(csv!A221,範囲CSV,2,FALSE)="","",VLOOKUP(csv!A221,範囲CSV,2,FALSE)))</f>
        <v/>
      </c>
      <c r="C221" s="96" t="str">
        <f>IF($A221="","",IF(VLOOKUP(csv!$AJ221,範囲CSV,3,FALSE)="","",VLOOKUP(csv!$AJ221,範囲CSV,3,FALSE)))</f>
        <v/>
      </c>
      <c r="D221" s="96" t="str">
        <f>IF($A221="","",IF(VLOOKUP(csv!$AJ221,範囲CSV,4,FALSE)="","",VLOOKUP(csv!$AJ221,範囲CSV,4,FALSE)))</f>
        <v/>
      </c>
      <c r="E221" s="96" t="str">
        <f>IF($A221="","",IF(VLOOKUP(csv!$AJ221,範囲CSV,5,FALSE)="","",IF(VLOOKUP(csv!$AJ221,範囲CSV,5,FALSE)&gt;10000,"",VLOOKUP(csv!$AJ221,範囲CSV,5,FALSE))))</f>
        <v/>
      </c>
      <c r="F221" s="96" t="str">
        <f>IF($A221="","",IF(VLOOKUP(csv!$AJ221,範囲CSV,6,FALSE)="","",VLOOKUP(csv!$AJ221,範囲CSV,6,FALSE)))</f>
        <v/>
      </c>
      <c r="G221" s="96" t="str">
        <f>IF(A221="","",IF(VLOOKUP(csv!$AJ221,範囲CSV,7,FALSE)="","",VLOOKUP(csv!$AJ221,範囲CSV,7,FALSE)))</f>
        <v/>
      </c>
      <c r="H221" s="96" t="str">
        <f>IF($A221="","",IF(VLOOKUP(csv!$AJ221,範囲CSV,8,FALSE)="","",VLOOKUP(csv!$AJ221,範囲CSV,8,FALSE)))</f>
        <v/>
      </c>
      <c r="I221" s="96"/>
      <c r="J221" s="96"/>
      <c r="K221" s="96" t="str">
        <f>IF(A221="","",IF(VLOOKUP(csv!$AJ221,範囲CSV,9,FALSE)="","",VLOOKUP(csv!$AJ221,範囲CSV,9,FALSE)))</f>
        <v/>
      </c>
      <c r="L221" s="96" t="str">
        <f>IF($A221="","",IF(VLOOKUP(csv!$AJ221,範囲CSV,10,FALSE)="","",VLOOKUP(csv!$AJ221,範囲CSV,10,FALSE)))</f>
        <v/>
      </c>
      <c r="M221" s="96" t="str">
        <f t="shared" si="6"/>
        <v/>
      </c>
      <c r="N221" s="96" t="str">
        <f t="shared" si="7"/>
        <v/>
      </c>
      <c r="O221" s="96" t="str">
        <f>IF($A221="","",IF(VLOOKUP(csv!$AJ221,範囲CSV,13,FALSE)="","",VLOOKUP(csv!$AJ221,範囲CSV,13,FALSE)))</f>
        <v/>
      </c>
      <c r="P221" s="96" t="str">
        <f>IF($A221="","",IF(VLOOKUP(csv!$AJ221,範囲CSV,14,FALSE)="","",VLOOKUP(csv!$AJ221,範囲CSV,14,FALSE)))</f>
        <v/>
      </c>
      <c r="Q221" s="96" t="str">
        <f>IF($A221="","",IF(VLOOKUP(csv!$AJ221,範囲CSV,15,FALSE)="","",VLOOKUP(csv!$AJ221,範囲CSV,15,FALSE)))</f>
        <v/>
      </c>
      <c r="R221" s="96" t="str">
        <f>IF($A221="","",IF(VLOOKUP(csv!$AJ221,範囲CSV,16,FALSE)="","",VLOOKUP(csv!$AJ221,範囲CSV,16,FALSE)))</f>
        <v/>
      </c>
      <c r="S221" s="96" t="str">
        <f>IF($A221="","",IF(VLOOKUP(csv!$AJ221,範囲CSV,17,FALSE)="","",VLOOKUP(csv!$AJ221,範囲CSV,17,FALSE)))</f>
        <v/>
      </c>
      <c r="T221" s="96" t="str">
        <f>IF($A221="","",IF(VLOOKUP(csv!$AJ221,範囲CSV,18,FALSE)="","",VLOOKUP(csv!$AJ221,範囲CSV,18,FALSE)))</f>
        <v/>
      </c>
      <c r="U221" s="96" t="str">
        <f>IF($A221="","",IF(VLOOKUP(csv!$AJ221,範囲CSV,19,FALSE)="","",VLOOKUP(csv!$AJ221,範囲CSV,19,FALSE)))</f>
        <v/>
      </c>
      <c r="V221" s="96" t="str">
        <f>IF($A221="","",IF(VLOOKUP(csv!$AJ221,範囲CSV,20,FALSE)="","",VLOOKUP(csv!$AJ221,範囲CSV,20,FALSE)))</f>
        <v/>
      </c>
      <c r="W221" s="96" t="str">
        <f>IF($A221="","",IF(VLOOKUP(csv!$AJ221,範囲CSV,21,FALSE)="","",VLOOKUP(csv!$AJ221,範囲CSV,21,FALSE)))</f>
        <v/>
      </c>
      <c r="X221" s="96" t="str">
        <f>IF($A221="","",IF(VLOOKUP(csv!$AJ221,範囲CSV,22,FALSE)="","",VLOOKUP(csv!$AJ221,範囲CSV,22,FALSE)))</f>
        <v/>
      </c>
      <c r="Y221" s="96" t="str">
        <f>IF($A221="","",IF(VLOOKUP(csv!$AJ221,範囲CSV,23,FALSE)="","",VLOOKUP(csv!$AJ221,範囲CSV,23,FALSE)))</f>
        <v/>
      </c>
      <c r="Z221" s="96" t="str">
        <f>IF($A221="","",IF(VLOOKUP(csv!$AJ221,範囲CSV,24,FALSE)="","",VLOOKUP(csv!$AJ221,範囲CSV,24,FALSE)))</f>
        <v/>
      </c>
      <c r="AA221" s="96" t="str">
        <f>IF($A221="","",IF(VLOOKUP(csv!$AJ221,範囲CSV,25,FALSE)="","",VLOOKUP(csv!$AJ221,範囲CSV,25,FALSE)))</f>
        <v/>
      </c>
      <c r="AB221" s="96" t="str">
        <f>IF($A221="","",IF(VLOOKUP(csv!$AJ221,範囲CSV,26,FALSE)="","",VLOOKUP(csv!$AJ221,範囲CSV,26,FALSE)))</f>
        <v/>
      </c>
      <c r="AC221" s="96" t="str">
        <f>IF($A221="","",IF(VLOOKUP(csv!$AJ221,範囲CSV,27,FALSE)="","",VLOOKUP(csv!$AJ221,範囲CSV,27,FALSE)))</f>
        <v/>
      </c>
      <c r="AD221" s="96" t="str">
        <f>IF($A221="","",IF(VLOOKUP(csv!$AJ221,範囲CSV,28,FALSE)="","",VLOOKUP(csv!$AJ221,範囲CSV,28,FALSE)))</f>
        <v/>
      </c>
      <c r="AE221" s="96" t="str">
        <f>IF($A221="","",IF(VLOOKUP(csv!$AJ221,範囲CSV,29,FALSE)="","",VLOOKUP(csv!$AJ221,範囲CSV,29,FALSE)))</f>
        <v/>
      </c>
      <c r="AF221" s="96" t="str">
        <f>IF($A221="","",IF(VLOOKUP(csv!$AJ221,範囲CSV,30,FALSE)="","",VLOOKUP(csv!$AJ221,範囲CSV,30,FALSE)))</f>
        <v/>
      </c>
      <c r="AG221" s="96" t="str">
        <f>IF($A221="","",IF(VLOOKUP(csv!$AJ221,範囲CSV,31,FALSE)="","",VLOOKUP(csv!$AJ221,範囲CSV,31,FALSE)))</f>
        <v/>
      </c>
      <c r="AH221" s="96" t="str">
        <f>IF($A221="","",IF(VLOOKUP(csv!$AJ221,範囲CSV,32,FALSE)="","",VLOOKUP(csv!$AJ221,範囲CSV,32,FALSE)))</f>
        <v/>
      </c>
      <c r="AI221" s="96" t="str">
        <f>IF($A221="","",IF(VLOOKUP(csv!$AJ221,範囲CSV,33,FALSE)="","",VLOOKUP(csv!$AJ221,範囲CSV,33,FALSE)))</f>
        <v/>
      </c>
      <c r="AJ221" s="96" t="str">
        <f>IF($A221="","",IF(VLOOKUP(csv!$AJ221,範囲CSV,34,FALSE)="","",VLOOKUP(csv!$AJ221,範囲CSV,34,FALSE)))</f>
        <v/>
      </c>
      <c r="AK221" s="96"/>
    </row>
    <row r="222" spans="1:37">
      <c r="A222" s="96" t="str">
        <f>IF(csv!AJ222&lt;=csv!A$401,csv!AO222,"")</f>
        <v/>
      </c>
      <c r="B222" s="96" t="str">
        <f>IF($A222="","",IF(VLOOKUP(csv!A222,範囲CSV,2,FALSE)="","",VLOOKUP(csv!A222,範囲CSV,2,FALSE)))</f>
        <v/>
      </c>
      <c r="C222" s="96" t="str">
        <f>IF($A222="","",IF(VLOOKUP(csv!$AJ222,範囲CSV,3,FALSE)="","",VLOOKUP(csv!$AJ222,範囲CSV,3,FALSE)))</f>
        <v/>
      </c>
      <c r="D222" s="96" t="str">
        <f>IF($A222="","",IF(VLOOKUP(csv!$AJ222,範囲CSV,4,FALSE)="","",VLOOKUP(csv!$AJ222,範囲CSV,4,FALSE)))</f>
        <v/>
      </c>
      <c r="E222" s="96" t="str">
        <f>IF($A222="","",IF(VLOOKUP(csv!$AJ222,範囲CSV,5,FALSE)="","",IF(VLOOKUP(csv!$AJ222,範囲CSV,5,FALSE)&gt;10000,"",VLOOKUP(csv!$AJ222,範囲CSV,5,FALSE))))</f>
        <v/>
      </c>
      <c r="F222" s="96" t="str">
        <f>IF($A222="","",IF(VLOOKUP(csv!$AJ222,範囲CSV,6,FALSE)="","",VLOOKUP(csv!$AJ222,範囲CSV,6,FALSE)))</f>
        <v/>
      </c>
      <c r="G222" s="96" t="str">
        <f>IF(A222="","",IF(VLOOKUP(csv!$AJ222,範囲CSV,7,FALSE)="","",VLOOKUP(csv!$AJ222,範囲CSV,7,FALSE)))</f>
        <v/>
      </c>
      <c r="H222" s="96" t="str">
        <f>IF($A222="","",IF(VLOOKUP(csv!$AJ222,範囲CSV,8,FALSE)="","",VLOOKUP(csv!$AJ222,範囲CSV,8,FALSE)))</f>
        <v/>
      </c>
      <c r="I222" s="96"/>
      <c r="J222" s="96"/>
      <c r="K222" s="96" t="str">
        <f>IF(A222="","",IF(VLOOKUP(csv!$AJ222,範囲CSV,9,FALSE)="","",VLOOKUP(csv!$AJ222,範囲CSV,9,FALSE)))</f>
        <v/>
      </c>
      <c r="L222" s="96" t="str">
        <f>IF($A222="","",IF(VLOOKUP(csv!$AJ222,範囲CSV,10,FALSE)="","",VLOOKUP(csv!$AJ222,範囲CSV,10,FALSE)))</f>
        <v/>
      </c>
      <c r="M222" s="96" t="str">
        <f t="shared" si="6"/>
        <v/>
      </c>
      <c r="N222" s="96" t="str">
        <f t="shared" si="7"/>
        <v/>
      </c>
      <c r="O222" s="96" t="str">
        <f>IF($A222="","",IF(VLOOKUP(csv!$AJ222,範囲CSV,13,FALSE)="","",VLOOKUP(csv!$AJ222,範囲CSV,13,FALSE)))</f>
        <v/>
      </c>
      <c r="P222" s="96" t="str">
        <f>IF($A222="","",IF(VLOOKUP(csv!$AJ222,範囲CSV,14,FALSE)="","",VLOOKUP(csv!$AJ222,範囲CSV,14,FALSE)))</f>
        <v/>
      </c>
      <c r="Q222" s="96" t="str">
        <f>IF($A222="","",IF(VLOOKUP(csv!$AJ222,範囲CSV,15,FALSE)="","",VLOOKUP(csv!$AJ222,範囲CSV,15,FALSE)))</f>
        <v/>
      </c>
      <c r="R222" s="96" t="str">
        <f>IF($A222="","",IF(VLOOKUP(csv!$AJ222,範囲CSV,16,FALSE)="","",VLOOKUP(csv!$AJ222,範囲CSV,16,FALSE)))</f>
        <v/>
      </c>
      <c r="S222" s="96" t="str">
        <f>IF($A222="","",IF(VLOOKUP(csv!$AJ222,範囲CSV,17,FALSE)="","",VLOOKUP(csv!$AJ222,範囲CSV,17,FALSE)))</f>
        <v/>
      </c>
      <c r="T222" s="96" t="str">
        <f>IF($A222="","",IF(VLOOKUP(csv!$AJ222,範囲CSV,18,FALSE)="","",VLOOKUP(csv!$AJ222,範囲CSV,18,FALSE)))</f>
        <v/>
      </c>
      <c r="U222" s="96" t="str">
        <f>IF($A222="","",IF(VLOOKUP(csv!$AJ222,範囲CSV,19,FALSE)="","",VLOOKUP(csv!$AJ222,範囲CSV,19,FALSE)))</f>
        <v/>
      </c>
      <c r="V222" s="96" t="str">
        <f>IF($A222="","",IF(VLOOKUP(csv!$AJ222,範囲CSV,20,FALSE)="","",VLOOKUP(csv!$AJ222,範囲CSV,20,FALSE)))</f>
        <v/>
      </c>
      <c r="W222" s="96" t="str">
        <f>IF($A222="","",IF(VLOOKUP(csv!$AJ222,範囲CSV,21,FALSE)="","",VLOOKUP(csv!$AJ222,範囲CSV,21,FALSE)))</f>
        <v/>
      </c>
      <c r="X222" s="96" t="str">
        <f>IF($A222="","",IF(VLOOKUP(csv!$AJ222,範囲CSV,22,FALSE)="","",VLOOKUP(csv!$AJ222,範囲CSV,22,FALSE)))</f>
        <v/>
      </c>
      <c r="Y222" s="96" t="str">
        <f>IF($A222="","",IF(VLOOKUP(csv!$AJ222,範囲CSV,23,FALSE)="","",VLOOKUP(csv!$AJ222,範囲CSV,23,FALSE)))</f>
        <v/>
      </c>
      <c r="Z222" s="96" t="str">
        <f>IF($A222="","",IF(VLOOKUP(csv!$AJ222,範囲CSV,24,FALSE)="","",VLOOKUP(csv!$AJ222,範囲CSV,24,FALSE)))</f>
        <v/>
      </c>
      <c r="AA222" s="96" t="str">
        <f>IF($A222="","",IF(VLOOKUP(csv!$AJ222,範囲CSV,25,FALSE)="","",VLOOKUP(csv!$AJ222,範囲CSV,25,FALSE)))</f>
        <v/>
      </c>
      <c r="AB222" s="96" t="str">
        <f>IF($A222="","",IF(VLOOKUP(csv!$AJ222,範囲CSV,26,FALSE)="","",VLOOKUP(csv!$AJ222,範囲CSV,26,FALSE)))</f>
        <v/>
      </c>
      <c r="AC222" s="96" t="str">
        <f>IF($A222="","",IF(VLOOKUP(csv!$AJ222,範囲CSV,27,FALSE)="","",VLOOKUP(csv!$AJ222,範囲CSV,27,FALSE)))</f>
        <v/>
      </c>
      <c r="AD222" s="96" t="str">
        <f>IF($A222="","",IF(VLOOKUP(csv!$AJ222,範囲CSV,28,FALSE)="","",VLOOKUP(csv!$AJ222,範囲CSV,28,FALSE)))</f>
        <v/>
      </c>
      <c r="AE222" s="96" t="str">
        <f>IF($A222="","",IF(VLOOKUP(csv!$AJ222,範囲CSV,29,FALSE)="","",VLOOKUP(csv!$AJ222,範囲CSV,29,FALSE)))</f>
        <v/>
      </c>
      <c r="AF222" s="96" t="str">
        <f>IF($A222="","",IF(VLOOKUP(csv!$AJ222,範囲CSV,30,FALSE)="","",VLOOKUP(csv!$AJ222,範囲CSV,30,FALSE)))</f>
        <v/>
      </c>
      <c r="AG222" s="96" t="str">
        <f>IF($A222="","",IF(VLOOKUP(csv!$AJ222,範囲CSV,31,FALSE)="","",VLOOKUP(csv!$AJ222,範囲CSV,31,FALSE)))</f>
        <v/>
      </c>
      <c r="AH222" s="96" t="str">
        <f>IF($A222="","",IF(VLOOKUP(csv!$AJ222,範囲CSV,32,FALSE)="","",VLOOKUP(csv!$AJ222,範囲CSV,32,FALSE)))</f>
        <v/>
      </c>
      <c r="AI222" s="96" t="str">
        <f>IF($A222="","",IF(VLOOKUP(csv!$AJ222,範囲CSV,33,FALSE)="","",VLOOKUP(csv!$AJ222,範囲CSV,33,FALSE)))</f>
        <v/>
      </c>
      <c r="AJ222" s="96" t="str">
        <f>IF($A222="","",IF(VLOOKUP(csv!$AJ222,範囲CSV,34,FALSE)="","",VLOOKUP(csv!$AJ222,範囲CSV,34,FALSE)))</f>
        <v/>
      </c>
      <c r="AK222" s="96"/>
    </row>
    <row r="223" spans="1:37">
      <c r="A223" s="96" t="str">
        <f>IF(csv!AJ223&lt;=csv!A$401,csv!AO223,"")</f>
        <v/>
      </c>
      <c r="B223" s="96" t="str">
        <f>IF($A223="","",IF(VLOOKUP(csv!A223,範囲CSV,2,FALSE)="","",VLOOKUP(csv!A223,範囲CSV,2,FALSE)))</f>
        <v/>
      </c>
      <c r="C223" s="96" t="str">
        <f>IF($A223="","",IF(VLOOKUP(csv!$AJ223,範囲CSV,3,FALSE)="","",VLOOKUP(csv!$AJ223,範囲CSV,3,FALSE)))</f>
        <v/>
      </c>
      <c r="D223" s="96" t="str">
        <f>IF($A223="","",IF(VLOOKUP(csv!$AJ223,範囲CSV,4,FALSE)="","",VLOOKUP(csv!$AJ223,範囲CSV,4,FALSE)))</f>
        <v/>
      </c>
      <c r="E223" s="96" t="str">
        <f>IF($A223="","",IF(VLOOKUP(csv!$AJ223,範囲CSV,5,FALSE)="","",IF(VLOOKUP(csv!$AJ223,範囲CSV,5,FALSE)&gt;10000,"",VLOOKUP(csv!$AJ223,範囲CSV,5,FALSE))))</f>
        <v/>
      </c>
      <c r="F223" s="96" t="str">
        <f>IF($A223="","",IF(VLOOKUP(csv!$AJ223,範囲CSV,6,FALSE)="","",VLOOKUP(csv!$AJ223,範囲CSV,6,FALSE)))</f>
        <v/>
      </c>
      <c r="G223" s="96" t="str">
        <f>IF(A223="","",IF(VLOOKUP(csv!$AJ223,範囲CSV,7,FALSE)="","",VLOOKUP(csv!$AJ223,範囲CSV,7,FALSE)))</f>
        <v/>
      </c>
      <c r="H223" s="96" t="str">
        <f>IF($A223="","",IF(VLOOKUP(csv!$AJ223,範囲CSV,8,FALSE)="","",VLOOKUP(csv!$AJ223,範囲CSV,8,FALSE)))</f>
        <v/>
      </c>
      <c r="I223" s="96"/>
      <c r="J223" s="96"/>
      <c r="K223" s="96" t="str">
        <f>IF(A223="","",IF(VLOOKUP(csv!$AJ223,範囲CSV,9,FALSE)="","",VLOOKUP(csv!$AJ223,範囲CSV,9,FALSE)))</f>
        <v/>
      </c>
      <c r="L223" s="96" t="str">
        <f>IF($A223="","",IF(VLOOKUP(csv!$AJ223,範囲CSV,10,FALSE)="","",VLOOKUP(csv!$AJ223,範囲CSV,10,FALSE)))</f>
        <v/>
      </c>
      <c r="M223" s="96" t="str">
        <f t="shared" si="6"/>
        <v/>
      </c>
      <c r="N223" s="96" t="str">
        <f t="shared" si="7"/>
        <v/>
      </c>
      <c r="O223" s="96" t="str">
        <f>IF($A223="","",IF(VLOOKUP(csv!$AJ223,範囲CSV,13,FALSE)="","",VLOOKUP(csv!$AJ223,範囲CSV,13,FALSE)))</f>
        <v/>
      </c>
      <c r="P223" s="96" t="str">
        <f>IF($A223="","",IF(VLOOKUP(csv!$AJ223,範囲CSV,14,FALSE)="","",VLOOKUP(csv!$AJ223,範囲CSV,14,FALSE)))</f>
        <v/>
      </c>
      <c r="Q223" s="96" t="str">
        <f>IF($A223="","",IF(VLOOKUP(csv!$AJ223,範囲CSV,15,FALSE)="","",VLOOKUP(csv!$AJ223,範囲CSV,15,FALSE)))</f>
        <v/>
      </c>
      <c r="R223" s="96" t="str">
        <f>IF($A223="","",IF(VLOOKUP(csv!$AJ223,範囲CSV,16,FALSE)="","",VLOOKUP(csv!$AJ223,範囲CSV,16,FALSE)))</f>
        <v/>
      </c>
      <c r="S223" s="96" t="str">
        <f>IF($A223="","",IF(VLOOKUP(csv!$AJ223,範囲CSV,17,FALSE)="","",VLOOKUP(csv!$AJ223,範囲CSV,17,FALSE)))</f>
        <v/>
      </c>
      <c r="T223" s="96" t="str">
        <f>IF($A223="","",IF(VLOOKUP(csv!$AJ223,範囲CSV,18,FALSE)="","",VLOOKUP(csv!$AJ223,範囲CSV,18,FALSE)))</f>
        <v/>
      </c>
      <c r="U223" s="96" t="str">
        <f>IF($A223="","",IF(VLOOKUP(csv!$AJ223,範囲CSV,19,FALSE)="","",VLOOKUP(csv!$AJ223,範囲CSV,19,FALSE)))</f>
        <v/>
      </c>
      <c r="V223" s="96" t="str">
        <f>IF($A223="","",IF(VLOOKUP(csv!$AJ223,範囲CSV,20,FALSE)="","",VLOOKUP(csv!$AJ223,範囲CSV,20,FALSE)))</f>
        <v/>
      </c>
      <c r="W223" s="96" t="str">
        <f>IF($A223="","",IF(VLOOKUP(csv!$AJ223,範囲CSV,21,FALSE)="","",VLOOKUP(csv!$AJ223,範囲CSV,21,FALSE)))</f>
        <v/>
      </c>
      <c r="X223" s="96" t="str">
        <f>IF($A223="","",IF(VLOOKUP(csv!$AJ223,範囲CSV,22,FALSE)="","",VLOOKUP(csv!$AJ223,範囲CSV,22,FALSE)))</f>
        <v/>
      </c>
      <c r="Y223" s="96" t="str">
        <f>IF($A223="","",IF(VLOOKUP(csv!$AJ223,範囲CSV,23,FALSE)="","",VLOOKUP(csv!$AJ223,範囲CSV,23,FALSE)))</f>
        <v/>
      </c>
      <c r="Z223" s="96" t="str">
        <f>IF($A223="","",IF(VLOOKUP(csv!$AJ223,範囲CSV,24,FALSE)="","",VLOOKUP(csv!$AJ223,範囲CSV,24,FALSE)))</f>
        <v/>
      </c>
      <c r="AA223" s="96" t="str">
        <f>IF($A223="","",IF(VLOOKUP(csv!$AJ223,範囲CSV,25,FALSE)="","",VLOOKUP(csv!$AJ223,範囲CSV,25,FALSE)))</f>
        <v/>
      </c>
      <c r="AB223" s="96" t="str">
        <f>IF($A223="","",IF(VLOOKUP(csv!$AJ223,範囲CSV,26,FALSE)="","",VLOOKUP(csv!$AJ223,範囲CSV,26,FALSE)))</f>
        <v/>
      </c>
      <c r="AC223" s="96" t="str">
        <f>IF($A223="","",IF(VLOOKUP(csv!$AJ223,範囲CSV,27,FALSE)="","",VLOOKUP(csv!$AJ223,範囲CSV,27,FALSE)))</f>
        <v/>
      </c>
      <c r="AD223" s="96" t="str">
        <f>IF($A223="","",IF(VLOOKUP(csv!$AJ223,範囲CSV,28,FALSE)="","",VLOOKUP(csv!$AJ223,範囲CSV,28,FALSE)))</f>
        <v/>
      </c>
      <c r="AE223" s="96" t="str">
        <f>IF($A223="","",IF(VLOOKUP(csv!$AJ223,範囲CSV,29,FALSE)="","",VLOOKUP(csv!$AJ223,範囲CSV,29,FALSE)))</f>
        <v/>
      </c>
      <c r="AF223" s="96" t="str">
        <f>IF($A223="","",IF(VLOOKUP(csv!$AJ223,範囲CSV,30,FALSE)="","",VLOOKUP(csv!$AJ223,範囲CSV,30,FALSE)))</f>
        <v/>
      </c>
      <c r="AG223" s="96" t="str">
        <f>IF($A223="","",IF(VLOOKUP(csv!$AJ223,範囲CSV,31,FALSE)="","",VLOOKUP(csv!$AJ223,範囲CSV,31,FALSE)))</f>
        <v/>
      </c>
      <c r="AH223" s="96" t="str">
        <f>IF($A223="","",IF(VLOOKUP(csv!$AJ223,範囲CSV,32,FALSE)="","",VLOOKUP(csv!$AJ223,範囲CSV,32,FALSE)))</f>
        <v/>
      </c>
      <c r="AI223" s="96" t="str">
        <f>IF($A223="","",IF(VLOOKUP(csv!$AJ223,範囲CSV,33,FALSE)="","",VLOOKUP(csv!$AJ223,範囲CSV,33,FALSE)))</f>
        <v/>
      </c>
      <c r="AJ223" s="96" t="str">
        <f>IF($A223="","",IF(VLOOKUP(csv!$AJ223,範囲CSV,34,FALSE)="","",VLOOKUP(csv!$AJ223,範囲CSV,34,FALSE)))</f>
        <v/>
      </c>
      <c r="AK223" s="96"/>
    </row>
    <row r="224" spans="1:37">
      <c r="A224" s="96" t="str">
        <f>IF(csv!AJ224&lt;=csv!A$401,csv!AO224,"")</f>
        <v/>
      </c>
      <c r="B224" s="96" t="str">
        <f>IF($A224="","",IF(VLOOKUP(csv!A224,範囲CSV,2,FALSE)="","",VLOOKUP(csv!A224,範囲CSV,2,FALSE)))</f>
        <v/>
      </c>
      <c r="C224" s="96" t="str">
        <f>IF($A224="","",IF(VLOOKUP(csv!$AJ224,範囲CSV,3,FALSE)="","",VLOOKUP(csv!$AJ224,範囲CSV,3,FALSE)))</f>
        <v/>
      </c>
      <c r="D224" s="96" t="str">
        <f>IF($A224="","",IF(VLOOKUP(csv!$AJ224,範囲CSV,4,FALSE)="","",VLOOKUP(csv!$AJ224,範囲CSV,4,FALSE)))</f>
        <v/>
      </c>
      <c r="E224" s="96" t="str">
        <f>IF($A224="","",IF(VLOOKUP(csv!$AJ224,範囲CSV,5,FALSE)="","",IF(VLOOKUP(csv!$AJ224,範囲CSV,5,FALSE)&gt;10000,"",VLOOKUP(csv!$AJ224,範囲CSV,5,FALSE))))</f>
        <v/>
      </c>
      <c r="F224" s="96" t="str">
        <f>IF($A224="","",IF(VLOOKUP(csv!$AJ224,範囲CSV,6,FALSE)="","",VLOOKUP(csv!$AJ224,範囲CSV,6,FALSE)))</f>
        <v/>
      </c>
      <c r="G224" s="96" t="str">
        <f>IF(A224="","",IF(VLOOKUP(csv!$AJ224,範囲CSV,7,FALSE)="","",VLOOKUP(csv!$AJ224,範囲CSV,7,FALSE)))</f>
        <v/>
      </c>
      <c r="H224" s="96" t="str">
        <f>IF($A224="","",IF(VLOOKUP(csv!$AJ224,範囲CSV,8,FALSE)="","",VLOOKUP(csv!$AJ224,範囲CSV,8,FALSE)))</f>
        <v/>
      </c>
      <c r="I224" s="96"/>
      <c r="J224" s="96"/>
      <c r="K224" s="96" t="str">
        <f>IF(A224="","",IF(VLOOKUP(csv!$AJ224,範囲CSV,9,FALSE)="","",VLOOKUP(csv!$AJ224,範囲CSV,9,FALSE)))</f>
        <v/>
      </c>
      <c r="L224" s="96" t="str">
        <f>IF($A224="","",IF(VLOOKUP(csv!$AJ224,範囲CSV,10,FALSE)="","",VLOOKUP(csv!$AJ224,範囲CSV,10,FALSE)))</f>
        <v/>
      </c>
      <c r="M224" s="96" t="str">
        <f t="shared" si="6"/>
        <v/>
      </c>
      <c r="N224" s="96" t="str">
        <f t="shared" si="7"/>
        <v/>
      </c>
      <c r="O224" s="96" t="str">
        <f>IF($A224="","",IF(VLOOKUP(csv!$AJ224,範囲CSV,13,FALSE)="","",VLOOKUP(csv!$AJ224,範囲CSV,13,FALSE)))</f>
        <v/>
      </c>
      <c r="P224" s="96" t="str">
        <f>IF($A224="","",IF(VLOOKUP(csv!$AJ224,範囲CSV,14,FALSE)="","",VLOOKUP(csv!$AJ224,範囲CSV,14,FALSE)))</f>
        <v/>
      </c>
      <c r="Q224" s="96" t="str">
        <f>IF($A224="","",IF(VLOOKUP(csv!$AJ224,範囲CSV,15,FALSE)="","",VLOOKUP(csv!$AJ224,範囲CSV,15,FALSE)))</f>
        <v/>
      </c>
      <c r="R224" s="96" t="str">
        <f>IF($A224="","",IF(VLOOKUP(csv!$AJ224,範囲CSV,16,FALSE)="","",VLOOKUP(csv!$AJ224,範囲CSV,16,FALSE)))</f>
        <v/>
      </c>
      <c r="S224" s="96" t="str">
        <f>IF($A224="","",IF(VLOOKUP(csv!$AJ224,範囲CSV,17,FALSE)="","",VLOOKUP(csv!$AJ224,範囲CSV,17,FALSE)))</f>
        <v/>
      </c>
      <c r="T224" s="96" t="str">
        <f>IF($A224="","",IF(VLOOKUP(csv!$AJ224,範囲CSV,18,FALSE)="","",VLOOKUP(csv!$AJ224,範囲CSV,18,FALSE)))</f>
        <v/>
      </c>
      <c r="U224" s="96" t="str">
        <f>IF($A224="","",IF(VLOOKUP(csv!$AJ224,範囲CSV,19,FALSE)="","",VLOOKUP(csv!$AJ224,範囲CSV,19,FALSE)))</f>
        <v/>
      </c>
      <c r="V224" s="96" t="str">
        <f>IF($A224="","",IF(VLOOKUP(csv!$AJ224,範囲CSV,20,FALSE)="","",VLOOKUP(csv!$AJ224,範囲CSV,20,FALSE)))</f>
        <v/>
      </c>
      <c r="W224" s="96" t="str">
        <f>IF($A224="","",IF(VLOOKUP(csv!$AJ224,範囲CSV,21,FALSE)="","",VLOOKUP(csv!$AJ224,範囲CSV,21,FALSE)))</f>
        <v/>
      </c>
      <c r="X224" s="96" t="str">
        <f>IF($A224="","",IF(VLOOKUP(csv!$AJ224,範囲CSV,22,FALSE)="","",VLOOKUP(csv!$AJ224,範囲CSV,22,FALSE)))</f>
        <v/>
      </c>
      <c r="Y224" s="96" t="str">
        <f>IF($A224="","",IF(VLOOKUP(csv!$AJ224,範囲CSV,23,FALSE)="","",VLOOKUP(csv!$AJ224,範囲CSV,23,FALSE)))</f>
        <v/>
      </c>
      <c r="Z224" s="96" t="str">
        <f>IF($A224="","",IF(VLOOKUP(csv!$AJ224,範囲CSV,24,FALSE)="","",VLOOKUP(csv!$AJ224,範囲CSV,24,FALSE)))</f>
        <v/>
      </c>
      <c r="AA224" s="96" t="str">
        <f>IF($A224="","",IF(VLOOKUP(csv!$AJ224,範囲CSV,25,FALSE)="","",VLOOKUP(csv!$AJ224,範囲CSV,25,FALSE)))</f>
        <v/>
      </c>
      <c r="AB224" s="96" t="str">
        <f>IF($A224="","",IF(VLOOKUP(csv!$AJ224,範囲CSV,26,FALSE)="","",VLOOKUP(csv!$AJ224,範囲CSV,26,FALSE)))</f>
        <v/>
      </c>
      <c r="AC224" s="96" t="str">
        <f>IF($A224="","",IF(VLOOKUP(csv!$AJ224,範囲CSV,27,FALSE)="","",VLOOKUP(csv!$AJ224,範囲CSV,27,FALSE)))</f>
        <v/>
      </c>
      <c r="AD224" s="96" t="str">
        <f>IF($A224="","",IF(VLOOKUP(csv!$AJ224,範囲CSV,28,FALSE)="","",VLOOKUP(csv!$AJ224,範囲CSV,28,FALSE)))</f>
        <v/>
      </c>
      <c r="AE224" s="96" t="str">
        <f>IF($A224="","",IF(VLOOKUP(csv!$AJ224,範囲CSV,29,FALSE)="","",VLOOKUP(csv!$AJ224,範囲CSV,29,FALSE)))</f>
        <v/>
      </c>
      <c r="AF224" s="96" t="str">
        <f>IF($A224="","",IF(VLOOKUP(csv!$AJ224,範囲CSV,30,FALSE)="","",VLOOKUP(csv!$AJ224,範囲CSV,30,FALSE)))</f>
        <v/>
      </c>
      <c r="AG224" s="96" t="str">
        <f>IF($A224="","",IF(VLOOKUP(csv!$AJ224,範囲CSV,31,FALSE)="","",VLOOKUP(csv!$AJ224,範囲CSV,31,FALSE)))</f>
        <v/>
      </c>
      <c r="AH224" s="96" t="str">
        <f>IF($A224="","",IF(VLOOKUP(csv!$AJ224,範囲CSV,32,FALSE)="","",VLOOKUP(csv!$AJ224,範囲CSV,32,FALSE)))</f>
        <v/>
      </c>
      <c r="AI224" s="96" t="str">
        <f>IF($A224="","",IF(VLOOKUP(csv!$AJ224,範囲CSV,33,FALSE)="","",VLOOKUP(csv!$AJ224,範囲CSV,33,FALSE)))</f>
        <v/>
      </c>
      <c r="AJ224" s="96" t="str">
        <f>IF($A224="","",IF(VLOOKUP(csv!$AJ224,範囲CSV,34,FALSE)="","",VLOOKUP(csv!$AJ224,範囲CSV,34,FALSE)))</f>
        <v/>
      </c>
      <c r="AK224" s="96"/>
    </row>
    <row r="225" spans="1:37">
      <c r="A225" s="96" t="str">
        <f>IF(csv!AJ225&lt;=csv!A$401,csv!AO225,"")</f>
        <v/>
      </c>
      <c r="B225" s="96" t="str">
        <f>IF($A225="","",IF(VLOOKUP(csv!A225,範囲CSV,2,FALSE)="","",VLOOKUP(csv!A225,範囲CSV,2,FALSE)))</f>
        <v/>
      </c>
      <c r="C225" s="96" t="str">
        <f>IF($A225="","",IF(VLOOKUP(csv!$AJ225,範囲CSV,3,FALSE)="","",VLOOKUP(csv!$AJ225,範囲CSV,3,FALSE)))</f>
        <v/>
      </c>
      <c r="D225" s="96" t="str">
        <f>IF($A225="","",IF(VLOOKUP(csv!$AJ225,範囲CSV,4,FALSE)="","",VLOOKUP(csv!$AJ225,範囲CSV,4,FALSE)))</f>
        <v/>
      </c>
      <c r="E225" s="96" t="str">
        <f>IF($A225="","",IF(VLOOKUP(csv!$AJ225,範囲CSV,5,FALSE)="","",IF(VLOOKUP(csv!$AJ225,範囲CSV,5,FALSE)&gt;10000,"",VLOOKUP(csv!$AJ225,範囲CSV,5,FALSE))))</f>
        <v/>
      </c>
      <c r="F225" s="96" t="str">
        <f>IF($A225="","",IF(VLOOKUP(csv!$AJ225,範囲CSV,6,FALSE)="","",VLOOKUP(csv!$AJ225,範囲CSV,6,FALSE)))</f>
        <v/>
      </c>
      <c r="G225" s="96" t="str">
        <f>IF(A225="","",IF(VLOOKUP(csv!$AJ225,範囲CSV,7,FALSE)="","",VLOOKUP(csv!$AJ225,範囲CSV,7,FALSE)))</f>
        <v/>
      </c>
      <c r="H225" s="96" t="str">
        <f>IF($A225="","",IF(VLOOKUP(csv!$AJ225,範囲CSV,8,FALSE)="","",VLOOKUP(csv!$AJ225,範囲CSV,8,FALSE)))</f>
        <v/>
      </c>
      <c r="I225" s="96"/>
      <c r="J225" s="96"/>
      <c r="K225" s="96" t="str">
        <f>IF(A225="","",IF(VLOOKUP(csv!$AJ225,範囲CSV,9,FALSE)="","",VLOOKUP(csv!$AJ225,範囲CSV,9,FALSE)))</f>
        <v/>
      </c>
      <c r="L225" s="96" t="str">
        <f>IF($A225="","",IF(VLOOKUP(csv!$AJ225,範囲CSV,10,FALSE)="","",VLOOKUP(csv!$AJ225,範囲CSV,10,FALSE)))</f>
        <v/>
      </c>
      <c r="M225" s="96" t="str">
        <f t="shared" si="6"/>
        <v/>
      </c>
      <c r="N225" s="96" t="str">
        <f t="shared" si="7"/>
        <v/>
      </c>
      <c r="O225" s="96" t="str">
        <f>IF($A225="","",IF(VLOOKUP(csv!$AJ225,範囲CSV,13,FALSE)="","",VLOOKUP(csv!$AJ225,範囲CSV,13,FALSE)))</f>
        <v/>
      </c>
      <c r="P225" s="96" t="str">
        <f>IF($A225="","",IF(VLOOKUP(csv!$AJ225,範囲CSV,14,FALSE)="","",VLOOKUP(csv!$AJ225,範囲CSV,14,FALSE)))</f>
        <v/>
      </c>
      <c r="Q225" s="96" t="str">
        <f>IF($A225="","",IF(VLOOKUP(csv!$AJ225,範囲CSV,15,FALSE)="","",VLOOKUP(csv!$AJ225,範囲CSV,15,FALSE)))</f>
        <v/>
      </c>
      <c r="R225" s="96" t="str">
        <f>IF($A225="","",IF(VLOOKUP(csv!$AJ225,範囲CSV,16,FALSE)="","",VLOOKUP(csv!$AJ225,範囲CSV,16,FALSE)))</f>
        <v/>
      </c>
      <c r="S225" s="96" t="str">
        <f>IF($A225="","",IF(VLOOKUP(csv!$AJ225,範囲CSV,17,FALSE)="","",VLOOKUP(csv!$AJ225,範囲CSV,17,FALSE)))</f>
        <v/>
      </c>
      <c r="T225" s="96" t="str">
        <f>IF($A225="","",IF(VLOOKUP(csv!$AJ225,範囲CSV,18,FALSE)="","",VLOOKUP(csv!$AJ225,範囲CSV,18,FALSE)))</f>
        <v/>
      </c>
      <c r="U225" s="96" t="str">
        <f>IF($A225="","",IF(VLOOKUP(csv!$AJ225,範囲CSV,19,FALSE)="","",VLOOKUP(csv!$AJ225,範囲CSV,19,FALSE)))</f>
        <v/>
      </c>
      <c r="V225" s="96" t="str">
        <f>IF($A225="","",IF(VLOOKUP(csv!$AJ225,範囲CSV,20,FALSE)="","",VLOOKUP(csv!$AJ225,範囲CSV,20,FALSE)))</f>
        <v/>
      </c>
      <c r="W225" s="96" t="str">
        <f>IF($A225="","",IF(VLOOKUP(csv!$AJ225,範囲CSV,21,FALSE)="","",VLOOKUP(csv!$AJ225,範囲CSV,21,FALSE)))</f>
        <v/>
      </c>
      <c r="X225" s="96" t="str">
        <f>IF($A225="","",IF(VLOOKUP(csv!$AJ225,範囲CSV,22,FALSE)="","",VLOOKUP(csv!$AJ225,範囲CSV,22,FALSE)))</f>
        <v/>
      </c>
      <c r="Y225" s="96" t="str">
        <f>IF($A225="","",IF(VLOOKUP(csv!$AJ225,範囲CSV,23,FALSE)="","",VLOOKUP(csv!$AJ225,範囲CSV,23,FALSE)))</f>
        <v/>
      </c>
      <c r="Z225" s="96" t="str">
        <f>IF($A225="","",IF(VLOOKUP(csv!$AJ225,範囲CSV,24,FALSE)="","",VLOOKUP(csv!$AJ225,範囲CSV,24,FALSE)))</f>
        <v/>
      </c>
      <c r="AA225" s="96" t="str">
        <f>IF($A225="","",IF(VLOOKUP(csv!$AJ225,範囲CSV,25,FALSE)="","",VLOOKUP(csv!$AJ225,範囲CSV,25,FALSE)))</f>
        <v/>
      </c>
      <c r="AB225" s="96" t="str">
        <f>IF($A225="","",IF(VLOOKUP(csv!$AJ225,範囲CSV,26,FALSE)="","",VLOOKUP(csv!$AJ225,範囲CSV,26,FALSE)))</f>
        <v/>
      </c>
      <c r="AC225" s="96" t="str">
        <f>IF($A225="","",IF(VLOOKUP(csv!$AJ225,範囲CSV,27,FALSE)="","",VLOOKUP(csv!$AJ225,範囲CSV,27,FALSE)))</f>
        <v/>
      </c>
      <c r="AD225" s="96" t="str">
        <f>IF($A225="","",IF(VLOOKUP(csv!$AJ225,範囲CSV,28,FALSE)="","",VLOOKUP(csv!$AJ225,範囲CSV,28,FALSE)))</f>
        <v/>
      </c>
      <c r="AE225" s="96" t="str">
        <f>IF($A225="","",IF(VLOOKUP(csv!$AJ225,範囲CSV,29,FALSE)="","",VLOOKUP(csv!$AJ225,範囲CSV,29,FALSE)))</f>
        <v/>
      </c>
      <c r="AF225" s="96" t="str">
        <f>IF($A225="","",IF(VLOOKUP(csv!$AJ225,範囲CSV,30,FALSE)="","",VLOOKUP(csv!$AJ225,範囲CSV,30,FALSE)))</f>
        <v/>
      </c>
      <c r="AG225" s="96" t="str">
        <f>IF($A225="","",IF(VLOOKUP(csv!$AJ225,範囲CSV,31,FALSE)="","",VLOOKUP(csv!$AJ225,範囲CSV,31,FALSE)))</f>
        <v/>
      </c>
      <c r="AH225" s="96" t="str">
        <f>IF($A225="","",IF(VLOOKUP(csv!$AJ225,範囲CSV,32,FALSE)="","",VLOOKUP(csv!$AJ225,範囲CSV,32,FALSE)))</f>
        <v/>
      </c>
      <c r="AI225" s="96" t="str">
        <f>IF($A225="","",IF(VLOOKUP(csv!$AJ225,範囲CSV,33,FALSE)="","",VLOOKUP(csv!$AJ225,範囲CSV,33,FALSE)))</f>
        <v/>
      </c>
      <c r="AJ225" s="96" t="str">
        <f>IF($A225="","",IF(VLOOKUP(csv!$AJ225,範囲CSV,34,FALSE)="","",VLOOKUP(csv!$AJ225,範囲CSV,34,FALSE)))</f>
        <v/>
      </c>
      <c r="AK225" s="96"/>
    </row>
    <row r="226" spans="1:37">
      <c r="A226" s="96" t="str">
        <f>IF(csv!AJ226&lt;=csv!A$401,csv!AO226,"")</f>
        <v/>
      </c>
      <c r="B226" s="96" t="str">
        <f>IF($A226="","",IF(VLOOKUP(csv!A226,範囲CSV,2,FALSE)="","",VLOOKUP(csv!A226,範囲CSV,2,FALSE)))</f>
        <v/>
      </c>
      <c r="C226" s="96" t="str">
        <f>IF($A226="","",IF(VLOOKUP(csv!$AJ226,範囲CSV,3,FALSE)="","",VLOOKUP(csv!$AJ226,範囲CSV,3,FALSE)))</f>
        <v/>
      </c>
      <c r="D226" s="96" t="str">
        <f>IF($A226="","",IF(VLOOKUP(csv!$AJ226,範囲CSV,4,FALSE)="","",VLOOKUP(csv!$AJ226,範囲CSV,4,FALSE)))</f>
        <v/>
      </c>
      <c r="E226" s="96" t="str">
        <f>IF($A226="","",IF(VLOOKUP(csv!$AJ226,範囲CSV,5,FALSE)="","",IF(VLOOKUP(csv!$AJ226,範囲CSV,5,FALSE)&gt;10000,"",VLOOKUP(csv!$AJ226,範囲CSV,5,FALSE))))</f>
        <v/>
      </c>
      <c r="F226" s="96" t="str">
        <f>IF($A226="","",IF(VLOOKUP(csv!$AJ226,範囲CSV,6,FALSE)="","",VLOOKUP(csv!$AJ226,範囲CSV,6,FALSE)))</f>
        <v/>
      </c>
      <c r="G226" s="96" t="str">
        <f>IF(A226="","",IF(VLOOKUP(csv!$AJ226,範囲CSV,7,FALSE)="","",VLOOKUP(csv!$AJ226,範囲CSV,7,FALSE)))</f>
        <v/>
      </c>
      <c r="H226" s="96" t="str">
        <f>IF($A226="","",IF(VLOOKUP(csv!$AJ226,範囲CSV,8,FALSE)="","",VLOOKUP(csv!$AJ226,範囲CSV,8,FALSE)))</f>
        <v/>
      </c>
      <c r="I226" s="96"/>
      <c r="J226" s="96"/>
      <c r="K226" s="96" t="str">
        <f>IF(A226="","",IF(VLOOKUP(csv!$AJ226,範囲CSV,9,FALSE)="","",VLOOKUP(csv!$AJ226,範囲CSV,9,FALSE)))</f>
        <v/>
      </c>
      <c r="L226" s="96" t="str">
        <f>IF($A226="","",IF(VLOOKUP(csv!$AJ226,範囲CSV,10,FALSE)="","",VLOOKUP(csv!$AJ226,範囲CSV,10,FALSE)))</f>
        <v/>
      </c>
      <c r="M226" s="96" t="str">
        <f t="shared" si="6"/>
        <v/>
      </c>
      <c r="N226" s="96" t="str">
        <f t="shared" si="7"/>
        <v/>
      </c>
      <c r="O226" s="96" t="str">
        <f>IF($A226="","",IF(VLOOKUP(csv!$AJ226,範囲CSV,13,FALSE)="","",VLOOKUP(csv!$AJ226,範囲CSV,13,FALSE)))</f>
        <v/>
      </c>
      <c r="P226" s="96" t="str">
        <f>IF($A226="","",IF(VLOOKUP(csv!$AJ226,範囲CSV,14,FALSE)="","",VLOOKUP(csv!$AJ226,範囲CSV,14,FALSE)))</f>
        <v/>
      </c>
      <c r="Q226" s="96" t="str">
        <f>IF($A226="","",IF(VLOOKUP(csv!$AJ226,範囲CSV,15,FALSE)="","",VLOOKUP(csv!$AJ226,範囲CSV,15,FALSE)))</f>
        <v/>
      </c>
      <c r="R226" s="96" t="str">
        <f>IF($A226="","",IF(VLOOKUP(csv!$AJ226,範囲CSV,16,FALSE)="","",VLOOKUP(csv!$AJ226,範囲CSV,16,FALSE)))</f>
        <v/>
      </c>
      <c r="S226" s="96" t="str">
        <f>IF($A226="","",IF(VLOOKUP(csv!$AJ226,範囲CSV,17,FALSE)="","",VLOOKUP(csv!$AJ226,範囲CSV,17,FALSE)))</f>
        <v/>
      </c>
      <c r="T226" s="96" t="str">
        <f>IF($A226="","",IF(VLOOKUP(csv!$AJ226,範囲CSV,18,FALSE)="","",VLOOKUP(csv!$AJ226,範囲CSV,18,FALSE)))</f>
        <v/>
      </c>
      <c r="U226" s="96" t="str">
        <f>IF($A226="","",IF(VLOOKUP(csv!$AJ226,範囲CSV,19,FALSE)="","",VLOOKUP(csv!$AJ226,範囲CSV,19,FALSE)))</f>
        <v/>
      </c>
      <c r="V226" s="96" t="str">
        <f>IF($A226="","",IF(VLOOKUP(csv!$AJ226,範囲CSV,20,FALSE)="","",VLOOKUP(csv!$AJ226,範囲CSV,20,FALSE)))</f>
        <v/>
      </c>
      <c r="W226" s="96" t="str">
        <f>IF($A226="","",IF(VLOOKUP(csv!$AJ226,範囲CSV,21,FALSE)="","",VLOOKUP(csv!$AJ226,範囲CSV,21,FALSE)))</f>
        <v/>
      </c>
      <c r="X226" s="96" t="str">
        <f>IF($A226="","",IF(VLOOKUP(csv!$AJ226,範囲CSV,22,FALSE)="","",VLOOKUP(csv!$AJ226,範囲CSV,22,FALSE)))</f>
        <v/>
      </c>
      <c r="Y226" s="96" t="str">
        <f>IF($A226="","",IF(VLOOKUP(csv!$AJ226,範囲CSV,23,FALSE)="","",VLOOKUP(csv!$AJ226,範囲CSV,23,FALSE)))</f>
        <v/>
      </c>
      <c r="Z226" s="96" t="str">
        <f>IF($A226="","",IF(VLOOKUP(csv!$AJ226,範囲CSV,24,FALSE)="","",VLOOKUP(csv!$AJ226,範囲CSV,24,FALSE)))</f>
        <v/>
      </c>
      <c r="AA226" s="96" t="str">
        <f>IF($A226="","",IF(VLOOKUP(csv!$AJ226,範囲CSV,25,FALSE)="","",VLOOKUP(csv!$AJ226,範囲CSV,25,FALSE)))</f>
        <v/>
      </c>
      <c r="AB226" s="96" t="str">
        <f>IF($A226="","",IF(VLOOKUP(csv!$AJ226,範囲CSV,26,FALSE)="","",VLOOKUP(csv!$AJ226,範囲CSV,26,FALSE)))</f>
        <v/>
      </c>
      <c r="AC226" s="96" t="str">
        <f>IF($A226="","",IF(VLOOKUP(csv!$AJ226,範囲CSV,27,FALSE)="","",VLOOKUP(csv!$AJ226,範囲CSV,27,FALSE)))</f>
        <v/>
      </c>
      <c r="AD226" s="96" t="str">
        <f>IF($A226="","",IF(VLOOKUP(csv!$AJ226,範囲CSV,28,FALSE)="","",VLOOKUP(csv!$AJ226,範囲CSV,28,FALSE)))</f>
        <v/>
      </c>
      <c r="AE226" s="96" t="str">
        <f>IF($A226="","",IF(VLOOKUP(csv!$AJ226,範囲CSV,29,FALSE)="","",VLOOKUP(csv!$AJ226,範囲CSV,29,FALSE)))</f>
        <v/>
      </c>
      <c r="AF226" s="96" t="str">
        <f>IF($A226="","",IF(VLOOKUP(csv!$AJ226,範囲CSV,30,FALSE)="","",VLOOKUP(csv!$AJ226,範囲CSV,30,FALSE)))</f>
        <v/>
      </c>
      <c r="AG226" s="96" t="str">
        <f>IF($A226="","",IF(VLOOKUP(csv!$AJ226,範囲CSV,31,FALSE)="","",VLOOKUP(csv!$AJ226,範囲CSV,31,FALSE)))</f>
        <v/>
      </c>
      <c r="AH226" s="96" t="str">
        <f>IF($A226="","",IF(VLOOKUP(csv!$AJ226,範囲CSV,32,FALSE)="","",VLOOKUP(csv!$AJ226,範囲CSV,32,FALSE)))</f>
        <v/>
      </c>
      <c r="AI226" s="96" t="str">
        <f>IF($A226="","",IF(VLOOKUP(csv!$AJ226,範囲CSV,33,FALSE)="","",VLOOKUP(csv!$AJ226,範囲CSV,33,FALSE)))</f>
        <v/>
      </c>
      <c r="AJ226" s="96" t="str">
        <f>IF($A226="","",IF(VLOOKUP(csv!$AJ226,範囲CSV,34,FALSE)="","",VLOOKUP(csv!$AJ226,範囲CSV,34,FALSE)))</f>
        <v/>
      </c>
      <c r="AK226" s="96"/>
    </row>
    <row r="227" spans="1:37">
      <c r="A227" s="96" t="str">
        <f>IF(csv!AJ227&lt;=csv!A$401,csv!AO227,"")</f>
        <v/>
      </c>
      <c r="B227" s="96" t="str">
        <f>IF($A227="","",IF(VLOOKUP(csv!A227,範囲CSV,2,FALSE)="","",VLOOKUP(csv!A227,範囲CSV,2,FALSE)))</f>
        <v/>
      </c>
      <c r="C227" s="96" t="str">
        <f>IF($A227="","",IF(VLOOKUP(csv!$AJ227,範囲CSV,3,FALSE)="","",VLOOKUP(csv!$AJ227,範囲CSV,3,FALSE)))</f>
        <v/>
      </c>
      <c r="D227" s="96" t="str">
        <f>IF($A227="","",IF(VLOOKUP(csv!$AJ227,範囲CSV,4,FALSE)="","",VLOOKUP(csv!$AJ227,範囲CSV,4,FALSE)))</f>
        <v/>
      </c>
      <c r="E227" s="96" t="str">
        <f>IF($A227="","",IF(VLOOKUP(csv!$AJ227,範囲CSV,5,FALSE)="","",IF(VLOOKUP(csv!$AJ227,範囲CSV,5,FALSE)&gt;10000,"",VLOOKUP(csv!$AJ227,範囲CSV,5,FALSE))))</f>
        <v/>
      </c>
      <c r="F227" s="96" t="str">
        <f>IF($A227="","",IF(VLOOKUP(csv!$AJ227,範囲CSV,6,FALSE)="","",VLOOKUP(csv!$AJ227,範囲CSV,6,FALSE)))</f>
        <v/>
      </c>
      <c r="G227" s="96" t="str">
        <f>IF(A227="","",IF(VLOOKUP(csv!$AJ227,範囲CSV,7,FALSE)="","",VLOOKUP(csv!$AJ227,範囲CSV,7,FALSE)))</f>
        <v/>
      </c>
      <c r="H227" s="96" t="str">
        <f>IF($A227="","",IF(VLOOKUP(csv!$AJ227,範囲CSV,8,FALSE)="","",VLOOKUP(csv!$AJ227,範囲CSV,8,FALSE)))</f>
        <v/>
      </c>
      <c r="I227" s="96"/>
      <c r="J227" s="96"/>
      <c r="K227" s="96" t="str">
        <f>IF(A227="","",IF(VLOOKUP(csv!$AJ227,範囲CSV,9,FALSE)="","",VLOOKUP(csv!$AJ227,範囲CSV,9,FALSE)))</f>
        <v/>
      </c>
      <c r="L227" s="96" t="str">
        <f>IF($A227="","",IF(VLOOKUP(csv!$AJ227,範囲CSV,10,FALSE)="","",VLOOKUP(csv!$AJ227,範囲CSV,10,FALSE)))</f>
        <v/>
      </c>
      <c r="M227" s="96" t="str">
        <f t="shared" si="6"/>
        <v/>
      </c>
      <c r="N227" s="96" t="str">
        <f t="shared" si="7"/>
        <v/>
      </c>
      <c r="O227" s="96" t="str">
        <f>IF($A227="","",IF(VLOOKUP(csv!$AJ227,範囲CSV,13,FALSE)="","",VLOOKUP(csv!$AJ227,範囲CSV,13,FALSE)))</f>
        <v/>
      </c>
      <c r="P227" s="96" t="str">
        <f>IF($A227="","",IF(VLOOKUP(csv!$AJ227,範囲CSV,14,FALSE)="","",VLOOKUP(csv!$AJ227,範囲CSV,14,FALSE)))</f>
        <v/>
      </c>
      <c r="Q227" s="96" t="str">
        <f>IF($A227="","",IF(VLOOKUP(csv!$AJ227,範囲CSV,15,FALSE)="","",VLOOKUP(csv!$AJ227,範囲CSV,15,FALSE)))</f>
        <v/>
      </c>
      <c r="R227" s="96" t="str">
        <f>IF($A227="","",IF(VLOOKUP(csv!$AJ227,範囲CSV,16,FALSE)="","",VLOOKUP(csv!$AJ227,範囲CSV,16,FALSE)))</f>
        <v/>
      </c>
      <c r="S227" s="96" t="str">
        <f>IF($A227="","",IF(VLOOKUP(csv!$AJ227,範囲CSV,17,FALSE)="","",VLOOKUP(csv!$AJ227,範囲CSV,17,FALSE)))</f>
        <v/>
      </c>
      <c r="T227" s="96" t="str">
        <f>IF($A227="","",IF(VLOOKUP(csv!$AJ227,範囲CSV,18,FALSE)="","",VLOOKUP(csv!$AJ227,範囲CSV,18,FALSE)))</f>
        <v/>
      </c>
      <c r="U227" s="96" t="str">
        <f>IF($A227="","",IF(VLOOKUP(csv!$AJ227,範囲CSV,19,FALSE)="","",VLOOKUP(csv!$AJ227,範囲CSV,19,FALSE)))</f>
        <v/>
      </c>
      <c r="V227" s="96" t="str">
        <f>IF($A227="","",IF(VLOOKUP(csv!$AJ227,範囲CSV,20,FALSE)="","",VLOOKUP(csv!$AJ227,範囲CSV,20,FALSE)))</f>
        <v/>
      </c>
      <c r="W227" s="96" t="str">
        <f>IF($A227="","",IF(VLOOKUP(csv!$AJ227,範囲CSV,21,FALSE)="","",VLOOKUP(csv!$AJ227,範囲CSV,21,FALSE)))</f>
        <v/>
      </c>
      <c r="X227" s="96" t="str">
        <f>IF($A227="","",IF(VLOOKUP(csv!$AJ227,範囲CSV,22,FALSE)="","",VLOOKUP(csv!$AJ227,範囲CSV,22,FALSE)))</f>
        <v/>
      </c>
      <c r="Y227" s="96" t="str">
        <f>IF($A227="","",IF(VLOOKUP(csv!$AJ227,範囲CSV,23,FALSE)="","",VLOOKUP(csv!$AJ227,範囲CSV,23,FALSE)))</f>
        <v/>
      </c>
      <c r="Z227" s="96" t="str">
        <f>IF($A227="","",IF(VLOOKUP(csv!$AJ227,範囲CSV,24,FALSE)="","",VLOOKUP(csv!$AJ227,範囲CSV,24,FALSE)))</f>
        <v/>
      </c>
      <c r="AA227" s="96" t="str">
        <f>IF($A227="","",IF(VLOOKUP(csv!$AJ227,範囲CSV,25,FALSE)="","",VLOOKUP(csv!$AJ227,範囲CSV,25,FALSE)))</f>
        <v/>
      </c>
      <c r="AB227" s="96" t="str">
        <f>IF($A227="","",IF(VLOOKUP(csv!$AJ227,範囲CSV,26,FALSE)="","",VLOOKUP(csv!$AJ227,範囲CSV,26,FALSE)))</f>
        <v/>
      </c>
      <c r="AC227" s="96" t="str">
        <f>IF($A227="","",IF(VLOOKUP(csv!$AJ227,範囲CSV,27,FALSE)="","",VLOOKUP(csv!$AJ227,範囲CSV,27,FALSE)))</f>
        <v/>
      </c>
      <c r="AD227" s="96" t="str">
        <f>IF($A227="","",IF(VLOOKUP(csv!$AJ227,範囲CSV,28,FALSE)="","",VLOOKUP(csv!$AJ227,範囲CSV,28,FALSE)))</f>
        <v/>
      </c>
      <c r="AE227" s="96" t="str">
        <f>IF($A227="","",IF(VLOOKUP(csv!$AJ227,範囲CSV,29,FALSE)="","",VLOOKUP(csv!$AJ227,範囲CSV,29,FALSE)))</f>
        <v/>
      </c>
      <c r="AF227" s="96" t="str">
        <f>IF($A227="","",IF(VLOOKUP(csv!$AJ227,範囲CSV,30,FALSE)="","",VLOOKUP(csv!$AJ227,範囲CSV,30,FALSE)))</f>
        <v/>
      </c>
      <c r="AG227" s="96" t="str">
        <f>IF($A227="","",IF(VLOOKUP(csv!$AJ227,範囲CSV,31,FALSE)="","",VLOOKUP(csv!$AJ227,範囲CSV,31,FALSE)))</f>
        <v/>
      </c>
      <c r="AH227" s="96" t="str">
        <f>IF($A227="","",IF(VLOOKUP(csv!$AJ227,範囲CSV,32,FALSE)="","",VLOOKUP(csv!$AJ227,範囲CSV,32,FALSE)))</f>
        <v/>
      </c>
      <c r="AI227" s="96" t="str">
        <f>IF($A227="","",IF(VLOOKUP(csv!$AJ227,範囲CSV,33,FALSE)="","",VLOOKUP(csv!$AJ227,範囲CSV,33,FALSE)))</f>
        <v/>
      </c>
      <c r="AJ227" s="96" t="str">
        <f>IF($A227="","",IF(VLOOKUP(csv!$AJ227,範囲CSV,34,FALSE)="","",VLOOKUP(csv!$AJ227,範囲CSV,34,FALSE)))</f>
        <v/>
      </c>
      <c r="AK227" s="96"/>
    </row>
    <row r="228" spans="1:37">
      <c r="A228" s="96" t="str">
        <f>IF(csv!AJ228&lt;=csv!A$401,csv!AO228,"")</f>
        <v/>
      </c>
      <c r="B228" s="96" t="str">
        <f>IF($A228="","",IF(VLOOKUP(csv!A228,範囲CSV,2,FALSE)="","",VLOOKUP(csv!A228,範囲CSV,2,FALSE)))</f>
        <v/>
      </c>
      <c r="C228" s="96" t="str">
        <f>IF($A228="","",IF(VLOOKUP(csv!$AJ228,範囲CSV,3,FALSE)="","",VLOOKUP(csv!$AJ228,範囲CSV,3,FALSE)))</f>
        <v/>
      </c>
      <c r="D228" s="96" t="str">
        <f>IF($A228="","",IF(VLOOKUP(csv!$AJ228,範囲CSV,4,FALSE)="","",VLOOKUP(csv!$AJ228,範囲CSV,4,FALSE)))</f>
        <v/>
      </c>
      <c r="E228" s="96" t="str">
        <f>IF($A228="","",IF(VLOOKUP(csv!$AJ228,範囲CSV,5,FALSE)="","",IF(VLOOKUP(csv!$AJ228,範囲CSV,5,FALSE)&gt;10000,"",VLOOKUP(csv!$AJ228,範囲CSV,5,FALSE))))</f>
        <v/>
      </c>
      <c r="F228" s="96" t="str">
        <f>IF($A228="","",IF(VLOOKUP(csv!$AJ228,範囲CSV,6,FALSE)="","",VLOOKUP(csv!$AJ228,範囲CSV,6,FALSE)))</f>
        <v/>
      </c>
      <c r="G228" s="96" t="str">
        <f>IF(A228="","",IF(VLOOKUP(csv!$AJ228,範囲CSV,7,FALSE)="","",VLOOKUP(csv!$AJ228,範囲CSV,7,FALSE)))</f>
        <v/>
      </c>
      <c r="H228" s="96" t="str">
        <f>IF($A228="","",IF(VLOOKUP(csv!$AJ228,範囲CSV,8,FALSE)="","",VLOOKUP(csv!$AJ228,範囲CSV,8,FALSE)))</f>
        <v/>
      </c>
      <c r="I228" s="96"/>
      <c r="J228" s="96"/>
      <c r="K228" s="96" t="str">
        <f>IF(A228="","",IF(VLOOKUP(csv!$AJ228,範囲CSV,9,FALSE)="","",VLOOKUP(csv!$AJ228,範囲CSV,9,FALSE)))</f>
        <v/>
      </c>
      <c r="L228" s="96" t="str">
        <f>IF($A228="","",IF(VLOOKUP(csv!$AJ228,範囲CSV,10,FALSE)="","",VLOOKUP(csv!$AJ228,範囲CSV,10,FALSE)))</f>
        <v/>
      </c>
      <c r="M228" s="96" t="str">
        <f t="shared" si="6"/>
        <v/>
      </c>
      <c r="N228" s="96" t="str">
        <f t="shared" si="7"/>
        <v/>
      </c>
      <c r="O228" s="96" t="str">
        <f>IF($A228="","",IF(VLOOKUP(csv!$AJ228,範囲CSV,13,FALSE)="","",VLOOKUP(csv!$AJ228,範囲CSV,13,FALSE)))</f>
        <v/>
      </c>
      <c r="P228" s="96" t="str">
        <f>IF($A228="","",IF(VLOOKUP(csv!$AJ228,範囲CSV,14,FALSE)="","",VLOOKUP(csv!$AJ228,範囲CSV,14,FALSE)))</f>
        <v/>
      </c>
      <c r="Q228" s="96" t="str">
        <f>IF($A228="","",IF(VLOOKUP(csv!$AJ228,範囲CSV,15,FALSE)="","",VLOOKUP(csv!$AJ228,範囲CSV,15,FALSE)))</f>
        <v/>
      </c>
      <c r="R228" s="96" t="str">
        <f>IF($A228="","",IF(VLOOKUP(csv!$AJ228,範囲CSV,16,FALSE)="","",VLOOKUP(csv!$AJ228,範囲CSV,16,FALSE)))</f>
        <v/>
      </c>
      <c r="S228" s="96" t="str">
        <f>IF($A228="","",IF(VLOOKUP(csv!$AJ228,範囲CSV,17,FALSE)="","",VLOOKUP(csv!$AJ228,範囲CSV,17,FALSE)))</f>
        <v/>
      </c>
      <c r="T228" s="96" t="str">
        <f>IF($A228="","",IF(VLOOKUP(csv!$AJ228,範囲CSV,18,FALSE)="","",VLOOKUP(csv!$AJ228,範囲CSV,18,FALSE)))</f>
        <v/>
      </c>
      <c r="U228" s="96" t="str">
        <f>IF($A228="","",IF(VLOOKUP(csv!$AJ228,範囲CSV,19,FALSE)="","",VLOOKUP(csv!$AJ228,範囲CSV,19,FALSE)))</f>
        <v/>
      </c>
      <c r="V228" s="96" t="str">
        <f>IF($A228="","",IF(VLOOKUP(csv!$AJ228,範囲CSV,20,FALSE)="","",VLOOKUP(csv!$AJ228,範囲CSV,20,FALSE)))</f>
        <v/>
      </c>
      <c r="W228" s="96" t="str">
        <f>IF($A228="","",IF(VLOOKUP(csv!$AJ228,範囲CSV,21,FALSE)="","",VLOOKUP(csv!$AJ228,範囲CSV,21,FALSE)))</f>
        <v/>
      </c>
      <c r="X228" s="96" t="str">
        <f>IF($A228="","",IF(VLOOKUP(csv!$AJ228,範囲CSV,22,FALSE)="","",VLOOKUP(csv!$AJ228,範囲CSV,22,FALSE)))</f>
        <v/>
      </c>
      <c r="Y228" s="96" t="str">
        <f>IF($A228="","",IF(VLOOKUP(csv!$AJ228,範囲CSV,23,FALSE)="","",VLOOKUP(csv!$AJ228,範囲CSV,23,FALSE)))</f>
        <v/>
      </c>
      <c r="Z228" s="96" t="str">
        <f>IF($A228="","",IF(VLOOKUP(csv!$AJ228,範囲CSV,24,FALSE)="","",VLOOKUP(csv!$AJ228,範囲CSV,24,FALSE)))</f>
        <v/>
      </c>
      <c r="AA228" s="96" t="str">
        <f>IF($A228="","",IF(VLOOKUP(csv!$AJ228,範囲CSV,25,FALSE)="","",VLOOKUP(csv!$AJ228,範囲CSV,25,FALSE)))</f>
        <v/>
      </c>
      <c r="AB228" s="96" t="str">
        <f>IF($A228="","",IF(VLOOKUP(csv!$AJ228,範囲CSV,26,FALSE)="","",VLOOKUP(csv!$AJ228,範囲CSV,26,FALSE)))</f>
        <v/>
      </c>
      <c r="AC228" s="96" t="str">
        <f>IF($A228="","",IF(VLOOKUP(csv!$AJ228,範囲CSV,27,FALSE)="","",VLOOKUP(csv!$AJ228,範囲CSV,27,FALSE)))</f>
        <v/>
      </c>
      <c r="AD228" s="96" t="str">
        <f>IF($A228="","",IF(VLOOKUP(csv!$AJ228,範囲CSV,28,FALSE)="","",VLOOKUP(csv!$AJ228,範囲CSV,28,FALSE)))</f>
        <v/>
      </c>
      <c r="AE228" s="96" t="str">
        <f>IF($A228="","",IF(VLOOKUP(csv!$AJ228,範囲CSV,29,FALSE)="","",VLOOKUP(csv!$AJ228,範囲CSV,29,FALSE)))</f>
        <v/>
      </c>
      <c r="AF228" s="96" t="str">
        <f>IF($A228="","",IF(VLOOKUP(csv!$AJ228,範囲CSV,30,FALSE)="","",VLOOKUP(csv!$AJ228,範囲CSV,30,FALSE)))</f>
        <v/>
      </c>
      <c r="AG228" s="96" t="str">
        <f>IF($A228="","",IF(VLOOKUP(csv!$AJ228,範囲CSV,31,FALSE)="","",VLOOKUP(csv!$AJ228,範囲CSV,31,FALSE)))</f>
        <v/>
      </c>
      <c r="AH228" s="96" t="str">
        <f>IF($A228="","",IF(VLOOKUP(csv!$AJ228,範囲CSV,32,FALSE)="","",VLOOKUP(csv!$AJ228,範囲CSV,32,FALSE)))</f>
        <v/>
      </c>
      <c r="AI228" s="96" t="str">
        <f>IF($A228="","",IF(VLOOKUP(csv!$AJ228,範囲CSV,33,FALSE)="","",VLOOKUP(csv!$AJ228,範囲CSV,33,FALSE)))</f>
        <v/>
      </c>
      <c r="AJ228" s="96" t="str">
        <f>IF($A228="","",IF(VLOOKUP(csv!$AJ228,範囲CSV,34,FALSE)="","",VLOOKUP(csv!$AJ228,範囲CSV,34,FALSE)))</f>
        <v/>
      </c>
      <c r="AK228" s="96"/>
    </row>
    <row r="229" spans="1:37">
      <c r="A229" s="96" t="str">
        <f>IF(csv!AJ229&lt;=csv!A$401,csv!AO229,"")</f>
        <v/>
      </c>
      <c r="B229" s="96" t="str">
        <f>IF($A229="","",IF(VLOOKUP(csv!A229,範囲CSV,2,FALSE)="","",VLOOKUP(csv!A229,範囲CSV,2,FALSE)))</f>
        <v/>
      </c>
      <c r="C229" s="96" t="str">
        <f>IF($A229="","",IF(VLOOKUP(csv!$AJ229,範囲CSV,3,FALSE)="","",VLOOKUP(csv!$AJ229,範囲CSV,3,FALSE)))</f>
        <v/>
      </c>
      <c r="D229" s="96" t="str">
        <f>IF($A229="","",IF(VLOOKUP(csv!$AJ229,範囲CSV,4,FALSE)="","",VLOOKUP(csv!$AJ229,範囲CSV,4,FALSE)))</f>
        <v/>
      </c>
      <c r="E229" s="96" t="str">
        <f>IF($A229="","",IF(VLOOKUP(csv!$AJ229,範囲CSV,5,FALSE)="","",IF(VLOOKUP(csv!$AJ229,範囲CSV,5,FALSE)&gt;10000,"",VLOOKUP(csv!$AJ229,範囲CSV,5,FALSE))))</f>
        <v/>
      </c>
      <c r="F229" s="96" t="str">
        <f>IF($A229="","",IF(VLOOKUP(csv!$AJ229,範囲CSV,6,FALSE)="","",VLOOKUP(csv!$AJ229,範囲CSV,6,FALSE)))</f>
        <v/>
      </c>
      <c r="G229" s="96" t="str">
        <f>IF(A229="","",IF(VLOOKUP(csv!$AJ229,範囲CSV,7,FALSE)="","",VLOOKUP(csv!$AJ229,範囲CSV,7,FALSE)))</f>
        <v/>
      </c>
      <c r="H229" s="96" t="str">
        <f>IF($A229="","",IF(VLOOKUP(csv!$AJ229,範囲CSV,8,FALSE)="","",VLOOKUP(csv!$AJ229,範囲CSV,8,FALSE)))</f>
        <v/>
      </c>
      <c r="I229" s="96"/>
      <c r="J229" s="96"/>
      <c r="K229" s="96" t="str">
        <f>IF(A229="","",IF(VLOOKUP(csv!$AJ229,範囲CSV,9,FALSE)="","",VLOOKUP(csv!$AJ229,範囲CSV,9,FALSE)))</f>
        <v/>
      </c>
      <c r="L229" s="96" t="str">
        <f>IF($A229="","",IF(VLOOKUP(csv!$AJ229,範囲CSV,10,FALSE)="","",VLOOKUP(csv!$AJ229,範囲CSV,10,FALSE)))</f>
        <v/>
      </c>
      <c r="M229" s="96" t="str">
        <f t="shared" si="6"/>
        <v/>
      </c>
      <c r="N229" s="96" t="str">
        <f t="shared" si="7"/>
        <v/>
      </c>
      <c r="O229" s="96" t="str">
        <f>IF($A229="","",IF(VLOOKUP(csv!$AJ229,範囲CSV,13,FALSE)="","",VLOOKUP(csv!$AJ229,範囲CSV,13,FALSE)))</f>
        <v/>
      </c>
      <c r="P229" s="96" t="str">
        <f>IF($A229="","",IF(VLOOKUP(csv!$AJ229,範囲CSV,14,FALSE)="","",VLOOKUP(csv!$AJ229,範囲CSV,14,FALSE)))</f>
        <v/>
      </c>
      <c r="Q229" s="96" t="str">
        <f>IF($A229="","",IF(VLOOKUP(csv!$AJ229,範囲CSV,15,FALSE)="","",VLOOKUP(csv!$AJ229,範囲CSV,15,FALSE)))</f>
        <v/>
      </c>
      <c r="R229" s="96" t="str">
        <f>IF($A229="","",IF(VLOOKUP(csv!$AJ229,範囲CSV,16,FALSE)="","",VLOOKUP(csv!$AJ229,範囲CSV,16,FALSE)))</f>
        <v/>
      </c>
      <c r="S229" s="96" t="str">
        <f>IF($A229="","",IF(VLOOKUP(csv!$AJ229,範囲CSV,17,FALSE)="","",VLOOKUP(csv!$AJ229,範囲CSV,17,FALSE)))</f>
        <v/>
      </c>
      <c r="T229" s="96" t="str">
        <f>IF($A229="","",IF(VLOOKUP(csv!$AJ229,範囲CSV,18,FALSE)="","",VLOOKUP(csv!$AJ229,範囲CSV,18,FALSE)))</f>
        <v/>
      </c>
      <c r="U229" s="96" t="str">
        <f>IF($A229="","",IF(VLOOKUP(csv!$AJ229,範囲CSV,19,FALSE)="","",VLOOKUP(csv!$AJ229,範囲CSV,19,FALSE)))</f>
        <v/>
      </c>
      <c r="V229" s="96" t="str">
        <f>IF($A229="","",IF(VLOOKUP(csv!$AJ229,範囲CSV,20,FALSE)="","",VLOOKUP(csv!$AJ229,範囲CSV,20,FALSE)))</f>
        <v/>
      </c>
      <c r="W229" s="96" t="str">
        <f>IF($A229="","",IF(VLOOKUP(csv!$AJ229,範囲CSV,21,FALSE)="","",VLOOKUP(csv!$AJ229,範囲CSV,21,FALSE)))</f>
        <v/>
      </c>
      <c r="X229" s="96" t="str">
        <f>IF($A229="","",IF(VLOOKUP(csv!$AJ229,範囲CSV,22,FALSE)="","",VLOOKUP(csv!$AJ229,範囲CSV,22,FALSE)))</f>
        <v/>
      </c>
      <c r="Y229" s="96" t="str">
        <f>IF($A229="","",IF(VLOOKUP(csv!$AJ229,範囲CSV,23,FALSE)="","",VLOOKUP(csv!$AJ229,範囲CSV,23,FALSE)))</f>
        <v/>
      </c>
      <c r="Z229" s="96" t="str">
        <f>IF($A229="","",IF(VLOOKUP(csv!$AJ229,範囲CSV,24,FALSE)="","",VLOOKUP(csv!$AJ229,範囲CSV,24,FALSE)))</f>
        <v/>
      </c>
      <c r="AA229" s="96" t="str">
        <f>IF($A229="","",IF(VLOOKUP(csv!$AJ229,範囲CSV,25,FALSE)="","",VLOOKUP(csv!$AJ229,範囲CSV,25,FALSE)))</f>
        <v/>
      </c>
      <c r="AB229" s="96" t="str">
        <f>IF($A229="","",IF(VLOOKUP(csv!$AJ229,範囲CSV,26,FALSE)="","",VLOOKUP(csv!$AJ229,範囲CSV,26,FALSE)))</f>
        <v/>
      </c>
      <c r="AC229" s="96" t="str">
        <f>IF($A229="","",IF(VLOOKUP(csv!$AJ229,範囲CSV,27,FALSE)="","",VLOOKUP(csv!$AJ229,範囲CSV,27,FALSE)))</f>
        <v/>
      </c>
      <c r="AD229" s="96" t="str">
        <f>IF($A229="","",IF(VLOOKUP(csv!$AJ229,範囲CSV,28,FALSE)="","",VLOOKUP(csv!$AJ229,範囲CSV,28,FALSE)))</f>
        <v/>
      </c>
      <c r="AE229" s="96" t="str">
        <f>IF($A229="","",IF(VLOOKUP(csv!$AJ229,範囲CSV,29,FALSE)="","",VLOOKUP(csv!$AJ229,範囲CSV,29,FALSE)))</f>
        <v/>
      </c>
      <c r="AF229" s="96" t="str">
        <f>IF($A229="","",IF(VLOOKUP(csv!$AJ229,範囲CSV,30,FALSE)="","",VLOOKUP(csv!$AJ229,範囲CSV,30,FALSE)))</f>
        <v/>
      </c>
      <c r="AG229" s="96" t="str">
        <f>IF($A229="","",IF(VLOOKUP(csv!$AJ229,範囲CSV,31,FALSE)="","",VLOOKUP(csv!$AJ229,範囲CSV,31,FALSE)))</f>
        <v/>
      </c>
      <c r="AH229" s="96" t="str">
        <f>IF($A229="","",IF(VLOOKUP(csv!$AJ229,範囲CSV,32,FALSE)="","",VLOOKUP(csv!$AJ229,範囲CSV,32,FALSE)))</f>
        <v/>
      </c>
      <c r="AI229" s="96" t="str">
        <f>IF($A229="","",IF(VLOOKUP(csv!$AJ229,範囲CSV,33,FALSE)="","",VLOOKUP(csv!$AJ229,範囲CSV,33,FALSE)))</f>
        <v/>
      </c>
      <c r="AJ229" s="96" t="str">
        <f>IF($A229="","",IF(VLOOKUP(csv!$AJ229,範囲CSV,34,FALSE)="","",VLOOKUP(csv!$AJ229,範囲CSV,34,FALSE)))</f>
        <v/>
      </c>
      <c r="AK229" s="96"/>
    </row>
    <row r="230" spans="1:37">
      <c r="A230" s="96" t="str">
        <f>IF(csv!AJ230&lt;=csv!A$401,csv!AO230,"")</f>
        <v/>
      </c>
      <c r="B230" s="96" t="str">
        <f>IF($A230="","",IF(VLOOKUP(csv!A230,範囲CSV,2,FALSE)="","",VLOOKUP(csv!A230,範囲CSV,2,FALSE)))</f>
        <v/>
      </c>
      <c r="C230" s="96" t="str">
        <f>IF($A230="","",IF(VLOOKUP(csv!$AJ230,範囲CSV,3,FALSE)="","",VLOOKUP(csv!$AJ230,範囲CSV,3,FALSE)))</f>
        <v/>
      </c>
      <c r="D230" s="96" t="str">
        <f>IF($A230="","",IF(VLOOKUP(csv!$AJ230,範囲CSV,4,FALSE)="","",VLOOKUP(csv!$AJ230,範囲CSV,4,FALSE)))</f>
        <v/>
      </c>
      <c r="E230" s="96" t="str">
        <f>IF($A230="","",IF(VLOOKUP(csv!$AJ230,範囲CSV,5,FALSE)="","",IF(VLOOKUP(csv!$AJ230,範囲CSV,5,FALSE)&gt;10000,"",VLOOKUP(csv!$AJ230,範囲CSV,5,FALSE))))</f>
        <v/>
      </c>
      <c r="F230" s="96" t="str">
        <f>IF($A230="","",IF(VLOOKUP(csv!$AJ230,範囲CSV,6,FALSE)="","",VLOOKUP(csv!$AJ230,範囲CSV,6,FALSE)))</f>
        <v/>
      </c>
      <c r="G230" s="96" t="str">
        <f>IF(A230="","",IF(VLOOKUP(csv!$AJ230,範囲CSV,7,FALSE)="","",VLOOKUP(csv!$AJ230,範囲CSV,7,FALSE)))</f>
        <v/>
      </c>
      <c r="H230" s="96" t="str">
        <f>IF($A230="","",IF(VLOOKUP(csv!$AJ230,範囲CSV,8,FALSE)="","",VLOOKUP(csv!$AJ230,範囲CSV,8,FALSE)))</f>
        <v/>
      </c>
      <c r="I230" s="96"/>
      <c r="J230" s="96"/>
      <c r="K230" s="96" t="str">
        <f>IF(A230="","",IF(VLOOKUP(csv!$AJ230,範囲CSV,9,FALSE)="","",VLOOKUP(csv!$AJ230,範囲CSV,9,FALSE)))</f>
        <v/>
      </c>
      <c r="L230" s="96" t="str">
        <f>IF($A230="","",IF(VLOOKUP(csv!$AJ230,範囲CSV,10,FALSE)="","",VLOOKUP(csv!$AJ230,範囲CSV,10,FALSE)))</f>
        <v/>
      </c>
      <c r="M230" s="96" t="str">
        <f t="shared" si="6"/>
        <v/>
      </c>
      <c r="N230" s="96" t="str">
        <f t="shared" si="7"/>
        <v/>
      </c>
      <c r="O230" s="96" t="str">
        <f>IF($A230="","",IF(VLOOKUP(csv!$AJ230,範囲CSV,13,FALSE)="","",VLOOKUP(csv!$AJ230,範囲CSV,13,FALSE)))</f>
        <v/>
      </c>
      <c r="P230" s="96" t="str">
        <f>IF($A230="","",IF(VLOOKUP(csv!$AJ230,範囲CSV,14,FALSE)="","",VLOOKUP(csv!$AJ230,範囲CSV,14,FALSE)))</f>
        <v/>
      </c>
      <c r="Q230" s="96" t="str">
        <f>IF($A230="","",IF(VLOOKUP(csv!$AJ230,範囲CSV,15,FALSE)="","",VLOOKUP(csv!$AJ230,範囲CSV,15,FALSE)))</f>
        <v/>
      </c>
      <c r="R230" s="96" t="str">
        <f>IF($A230="","",IF(VLOOKUP(csv!$AJ230,範囲CSV,16,FALSE)="","",VLOOKUP(csv!$AJ230,範囲CSV,16,FALSE)))</f>
        <v/>
      </c>
      <c r="S230" s="96" t="str">
        <f>IF($A230="","",IF(VLOOKUP(csv!$AJ230,範囲CSV,17,FALSE)="","",VLOOKUP(csv!$AJ230,範囲CSV,17,FALSE)))</f>
        <v/>
      </c>
      <c r="T230" s="96" t="str">
        <f>IF($A230="","",IF(VLOOKUP(csv!$AJ230,範囲CSV,18,FALSE)="","",VLOOKUP(csv!$AJ230,範囲CSV,18,FALSE)))</f>
        <v/>
      </c>
      <c r="U230" s="96" t="str">
        <f>IF($A230="","",IF(VLOOKUP(csv!$AJ230,範囲CSV,19,FALSE)="","",VLOOKUP(csv!$AJ230,範囲CSV,19,FALSE)))</f>
        <v/>
      </c>
      <c r="V230" s="96" t="str">
        <f>IF($A230="","",IF(VLOOKUP(csv!$AJ230,範囲CSV,20,FALSE)="","",VLOOKUP(csv!$AJ230,範囲CSV,20,FALSE)))</f>
        <v/>
      </c>
      <c r="W230" s="96" t="str">
        <f>IF($A230="","",IF(VLOOKUP(csv!$AJ230,範囲CSV,21,FALSE)="","",VLOOKUP(csv!$AJ230,範囲CSV,21,FALSE)))</f>
        <v/>
      </c>
      <c r="X230" s="96" t="str">
        <f>IF($A230="","",IF(VLOOKUP(csv!$AJ230,範囲CSV,22,FALSE)="","",VLOOKUP(csv!$AJ230,範囲CSV,22,FALSE)))</f>
        <v/>
      </c>
      <c r="Y230" s="96" t="str">
        <f>IF($A230="","",IF(VLOOKUP(csv!$AJ230,範囲CSV,23,FALSE)="","",VLOOKUP(csv!$AJ230,範囲CSV,23,FALSE)))</f>
        <v/>
      </c>
      <c r="Z230" s="96" t="str">
        <f>IF($A230="","",IF(VLOOKUP(csv!$AJ230,範囲CSV,24,FALSE)="","",VLOOKUP(csv!$AJ230,範囲CSV,24,FALSE)))</f>
        <v/>
      </c>
      <c r="AA230" s="96" t="str">
        <f>IF($A230="","",IF(VLOOKUP(csv!$AJ230,範囲CSV,25,FALSE)="","",VLOOKUP(csv!$AJ230,範囲CSV,25,FALSE)))</f>
        <v/>
      </c>
      <c r="AB230" s="96" t="str">
        <f>IF($A230="","",IF(VLOOKUP(csv!$AJ230,範囲CSV,26,FALSE)="","",VLOOKUP(csv!$AJ230,範囲CSV,26,FALSE)))</f>
        <v/>
      </c>
      <c r="AC230" s="96" t="str">
        <f>IF($A230="","",IF(VLOOKUP(csv!$AJ230,範囲CSV,27,FALSE)="","",VLOOKUP(csv!$AJ230,範囲CSV,27,FALSE)))</f>
        <v/>
      </c>
      <c r="AD230" s="96" t="str">
        <f>IF($A230="","",IF(VLOOKUP(csv!$AJ230,範囲CSV,28,FALSE)="","",VLOOKUP(csv!$AJ230,範囲CSV,28,FALSE)))</f>
        <v/>
      </c>
      <c r="AE230" s="96" t="str">
        <f>IF($A230="","",IF(VLOOKUP(csv!$AJ230,範囲CSV,29,FALSE)="","",VLOOKUP(csv!$AJ230,範囲CSV,29,FALSE)))</f>
        <v/>
      </c>
      <c r="AF230" s="96" t="str">
        <f>IF($A230="","",IF(VLOOKUP(csv!$AJ230,範囲CSV,30,FALSE)="","",VLOOKUP(csv!$AJ230,範囲CSV,30,FALSE)))</f>
        <v/>
      </c>
      <c r="AG230" s="96" t="str">
        <f>IF($A230="","",IF(VLOOKUP(csv!$AJ230,範囲CSV,31,FALSE)="","",VLOOKUP(csv!$AJ230,範囲CSV,31,FALSE)))</f>
        <v/>
      </c>
      <c r="AH230" s="96" t="str">
        <f>IF($A230="","",IF(VLOOKUP(csv!$AJ230,範囲CSV,32,FALSE)="","",VLOOKUP(csv!$AJ230,範囲CSV,32,FALSE)))</f>
        <v/>
      </c>
      <c r="AI230" s="96" t="str">
        <f>IF($A230="","",IF(VLOOKUP(csv!$AJ230,範囲CSV,33,FALSE)="","",VLOOKUP(csv!$AJ230,範囲CSV,33,FALSE)))</f>
        <v/>
      </c>
      <c r="AJ230" s="96" t="str">
        <f>IF($A230="","",IF(VLOOKUP(csv!$AJ230,範囲CSV,34,FALSE)="","",VLOOKUP(csv!$AJ230,範囲CSV,34,FALSE)))</f>
        <v/>
      </c>
      <c r="AK230" s="96"/>
    </row>
    <row r="231" spans="1:37">
      <c r="A231" s="96" t="str">
        <f>IF(csv!AJ231&lt;=csv!A$401,csv!AO231,"")</f>
        <v/>
      </c>
      <c r="B231" s="96" t="str">
        <f>IF($A231="","",IF(VLOOKUP(csv!A231,範囲CSV,2,FALSE)="","",VLOOKUP(csv!A231,範囲CSV,2,FALSE)))</f>
        <v/>
      </c>
      <c r="C231" s="96" t="str">
        <f>IF($A231="","",IF(VLOOKUP(csv!$AJ231,範囲CSV,3,FALSE)="","",VLOOKUP(csv!$AJ231,範囲CSV,3,FALSE)))</f>
        <v/>
      </c>
      <c r="D231" s="96" t="str">
        <f>IF($A231="","",IF(VLOOKUP(csv!$AJ231,範囲CSV,4,FALSE)="","",VLOOKUP(csv!$AJ231,範囲CSV,4,FALSE)))</f>
        <v/>
      </c>
      <c r="E231" s="96" t="str">
        <f>IF($A231="","",IF(VLOOKUP(csv!$AJ231,範囲CSV,5,FALSE)="","",IF(VLOOKUP(csv!$AJ231,範囲CSV,5,FALSE)&gt;10000,"",VLOOKUP(csv!$AJ231,範囲CSV,5,FALSE))))</f>
        <v/>
      </c>
      <c r="F231" s="96" t="str">
        <f>IF($A231="","",IF(VLOOKUP(csv!$AJ231,範囲CSV,6,FALSE)="","",VLOOKUP(csv!$AJ231,範囲CSV,6,FALSE)))</f>
        <v/>
      </c>
      <c r="G231" s="96" t="str">
        <f>IF(A231="","",IF(VLOOKUP(csv!$AJ231,範囲CSV,7,FALSE)="","",VLOOKUP(csv!$AJ231,範囲CSV,7,FALSE)))</f>
        <v/>
      </c>
      <c r="H231" s="96" t="str">
        <f>IF($A231="","",IF(VLOOKUP(csv!$AJ231,範囲CSV,8,FALSE)="","",VLOOKUP(csv!$AJ231,範囲CSV,8,FALSE)))</f>
        <v/>
      </c>
      <c r="I231" s="96"/>
      <c r="J231" s="96"/>
      <c r="K231" s="96" t="str">
        <f>IF(A231="","",IF(VLOOKUP(csv!$AJ231,範囲CSV,9,FALSE)="","",VLOOKUP(csv!$AJ231,範囲CSV,9,FALSE)))</f>
        <v/>
      </c>
      <c r="L231" s="96" t="str">
        <f>IF($A231="","",IF(VLOOKUP(csv!$AJ231,範囲CSV,10,FALSE)="","",VLOOKUP(csv!$AJ231,範囲CSV,10,FALSE)))</f>
        <v/>
      </c>
      <c r="M231" s="96" t="str">
        <f t="shared" si="6"/>
        <v/>
      </c>
      <c r="N231" s="96" t="str">
        <f t="shared" si="7"/>
        <v/>
      </c>
      <c r="O231" s="96" t="str">
        <f>IF($A231="","",IF(VLOOKUP(csv!$AJ231,範囲CSV,13,FALSE)="","",VLOOKUP(csv!$AJ231,範囲CSV,13,FALSE)))</f>
        <v/>
      </c>
      <c r="P231" s="96" t="str">
        <f>IF($A231="","",IF(VLOOKUP(csv!$AJ231,範囲CSV,14,FALSE)="","",VLOOKUP(csv!$AJ231,範囲CSV,14,FALSE)))</f>
        <v/>
      </c>
      <c r="Q231" s="96" t="str">
        <f>IF($A231="","",IF(VLOOKUP(csv!$AJ231,範囲CSV,15,FALSE)="","",VLOOKUP(csv!$AJ231,範囲CSV,15,FALSE)))</f>
        <v/>
      </c>
      <c r="R231" s="96" t="str">
        <f>IF($A231="","",IF(VLOOKUP(csv!$AJ231,範囲CSV,16,FALSE)="","",VLOOKUP(csv!$AJ231,範囲CSV,16,FALSE)))</f>
        <v/>
      </c>
      <c r="S231" s="96" t="str">
        <f>IF($A231="","",IF(VLOOKUP(csv!$AJ231,範囲CSV,17,FALSE)="","",VLOOKUP(csv!$AJ231,範囲CSV,17,FALSE)))</f>
        <v/>
      </c>
      <c r="T231" s="96" t="str">
        <f>IF($A231="","",IF(VLOOKUP(csv!$AJ231,範囲CSV,18,FALSE)="","",VLOOKUP(csv!$AJ231,範囲CSV,18,FALSE)))</f>
        <v/>
      </c>
      <c r="U231" s="96" t="str">
        <f>IF($A231="","",IF(VLOOKUP(csv!$AJ231,範囲CSV,19,FALSE)="","",VLOOKUP(csv!$AJ231,範囲CSV,19,FALSE)))</f>
        <v/>
      </c>
      <c r="V231" s="96" t="str">
        <f>IF($A231="","",IF(VLOOKUP(csv!$AJ231,範囲CSV,20,FALSE)="","",VLOOKUP(csv!$AJ231,範囲CSV,20,FALSE)))</f>
        <v/>
      </c>
      <c r="W231" s="96" t="str">
        <f>IF($A231="","",IF(VLOOKUP(csv!$AJ231,範囲CSV,21,FALSE)="","",VLOOKUP(csv!$AJ231,範囲CSV,21,FALSE)))</f>
        <v/>
      </c>
      <c r="X231" s="96" t="str">
        <f>IF($A231="","",IF(VLOOKUP(csv!$AJ231,範囲CSV,22,FALSE)="","",VLOOKUP(csv!$AJ231,範囲CSV,22,FALSE)))</f>
        <v/>
      </c>
      <c r="Y231" s="96" t="str">
        <f>IF($A231="","",IF(VLOOKUP(csv!$AJ231,範囲CSV,23,FALSE)="","",VLOOKUP(csv!$AJ231,範囲CSV,23,FALSE)))</f>
        <v/>
      </c>
      <c r="Z231" s="96" t="str">
        <f>IF($A231="","",IF(VLOOKUP(csv!$AJ231,範囲CSV,24,FALSE)="","",VLOOKUP(csv!$AJ231,範囲CSV,24,FALSE)))</f>
        <v/>
      </c>
      <c r="AA231" s="96" t="str">
        <f>IF($A231="","",IF(VLOOKUP(csv!$AJ231,範囲CSV,25,FALSE)="","",VLOOKUP(csv!$AJ231,範囲CSV,25,FALSE)))</f>
        <v/>
      </c>
      <c r="AB231" s="96" t="str">
        <f>IF($A231="","",IF(VLOOKUP(csv!$AJ231,範囲CSV,26,FALSE)="","",VLOOKUP(csv!$AJ231,範囲CSV,26,FALSE)))</f>
        <v/>
      </c>
      <c r="AC231" s="96" t="str">
        <f>IF($A231="","",IF(VLOOKUP(csv!$AJ231,範囲CSV,27,FALSE)="","",VLOOKUP(csv!$AJ231,範囲CSV,27,FALSE)))</f>
        <v/>
      </c>
      <c r="AD231" s="96" t="str">
        <f>IF($A231="","",IF(VLOOKUP(csv!$AJ231,範囲CSV,28,FALSE)="","",VLOOKUP(csv!$AJ231,範囲CSV,28,FALSE)))</f>
        <v/>
      </c>
      <c r="AE231" s="96" t="str">
        <f>IF($A231="","",IF(VLOOKUP(csv!$AJ231,範囲CSV,29,FALSE)="","",VLOOKUP(csv!$AJ231,範囲CSV,29,FALSE)))</f>
        <v/>
      </c>
      <c r="AF231" s="96" t="str">
        <f>IF($A231="","",IF(VLOOKUP(csv!$AJ231,範囲CSV,30,FALSE)="","",VLOOKUP(csv!$AJ231,範囲CSV,30,FALSE)))</f>
        <v/>
      </c>
      <c r="AG231" s="96" t="str">
        <f>IF($A231="","",IF(VLOOKUP(csv!$AJ231,範囲CSV,31,FALSE)="","",VLOOKUP(csv!$AJ231,範囲CSV,31,FALSE)))</f>
        <v/>
      </c>
      <c r="AH231" s="96" t="str">
        <f>IF($A231="","",IF(VLOOKUP(csv!$AJ231,範囲CSV,32,FALSE)="","",VLOOKUP(csv!$AJ231,範囲CSV,32,FALSE)))</f>
        <v/>
      </c>
      <c r="AI231" s="96" t="str">
        <f>IF($A231="","",IF(VLOOKUP(csv!$AJ231,範囲CSV,33,FALSE)="","",VLOOKUP(csv!$AJ231,範囲CSV,33,FALSE)))</f>
        <v/>
      </c>
      <c r="AJ231" s="96" t="str">
        <f>IF($A231="","",IF(VLOOKUP(csv!$AJ231,範囲CSV,34,FALSE)="","",VLOOKUP(csv!$AJ231,範囲CSV,34,FALSE)))</f>
        <v/>
      </c>
      <c r="AK231" s="96"/>
    </row>
    <row r="232" spans="1:37">
      <c r="A232" s="96" t="str">
        <f>IF(csv!AJ232&lt;=csv!A$401,csv!AO232,"")</f>
        <v/>
      </c>
      <c r="B232" s="96" t="str">
        <f>IF($A232="","",IF(VLOOKUP(csv!A232,範囲CSV,2,FALSE)="","",VLOOKUP(csv!A232,範囲CSV,2,FALSE)))</f>
        <v/>
      </c>
      <c r="C232" s="96" t="str">
        <f>IF($A232="","",IF(VLOOKUP(csv!$AJ232,範囲CSV,3,FALSE)="","",VLOOKUP(csv!$AJ232,範囲CSV,3,FALSE)))</f>
        <v/>
      </c>
      <c r="D232" s="96" t="str">
        <f>IF($A232="","",IF(VLOOKUP(csv!$AJ232,範囲CSV,4,FALSE)="","",VLOOKUP(csv!$AJ232,範囲CSV,4,FALSE)))</f>
        <v/>
      </c>
      <c r="E232" s="96" t="str">
        <f>IF($A232="","",IF(VLOOKUP(csv!$AJ232,範囲CSV,5,FALSE)="","",IF(VLOOKUP(csv!$AJ232,範囲CSV,5,FALSE)&gt;10000,"",VLOOKUP(csv!$AJ232,範囲CSV,5,FALSE))))</f>
        <v/>
      </c>
      <c r="F232" s="96" t="str">
        <f>IF($A232="","",IF(VLOOKUP(csv!$AJ232,範囲CSV,6,FALSE)="","",VLOOKUP(csv!$AJ232,範囲CSV,6,FALSE)))</f>
        <v/>
      </c>
      <c r="G232" s="96" t="str">
        <f>IF(A232="","",IF(VLOOKUP(csv!$AJ232,範囲CSV,7,FALSE)="","",VLOOKUP(csv!$AJ232,範囲CSV,7,FALSE)))</f>
        <v/>
      </c>
      <c r="H232" s="96" t="str">
        <f>IF($A232="","",IF(VLOOKUP(csv!$AJ232,範囲CSV,8,FALSE)="","",VLOOKUP(csv!$AJ232,範囲CSV,8,FALSE)))</f>
        <v/>
      </c>
      <c r="I232" s="96"/>
      <c r="J232" s="96"/>
      <c r="K232" s="96" t="str">
        <f>IF(A232="","",IF(VLOOKUP(csv!$AJ232,範囲CSV,9,FALSE)="","",VLOOKUP(csv!$AJ232,範囲CSV,9,FALSE)))</f>
        <v/>
      </c>
      <c r="L232" s="96" t="str">
        <f>IF($A232="","",IF(VLOOKUP(csv!$AJ232,範囲CSV,10,FALSE)="","",VLOOKUP(csv!$AJ232,範囲CSV,10,FALSE)))</f>
        <v/>
      </c>
      <c r="M232" s="96" t="str">
        <f t="shared" si="6"/>
        <v/>
      </c>
      <c r="N232" s="96" t="str">
        <f t="shared" si="7"/>
        <v/>
      </c>
      <c r="O232" s="96" t="str">
        <f>IF($A232="","",IF(VLOOKUP(csv!$AJ232,範囲CSV,13,FALSE)="","",VLOOKUP(csv!$AJ232,範囲CSV,13,FALSE)))</f>
        <v/>
      </c>
      <c r="P232" s="96" t="str">
        <f>IF($A232="","",IF(VLOOKUP(csv!$AJ232,範囲CSV,14,FALSE)="","",VLOOKUP(csv!$AJ232,範囲CSV,14,FALSE)))</f>
        <v/>
      </c>
      <c r="Q232" s="96" t="str">
        <f>IF($A232="","",IF(VLOOKUP(csv!$AJ232,範囲CSV,15,FALSE)="","",VLOOKUP(csv!$AJ232,範囲CSV,15,FALSE)))</f>
        <v/>
      </c>
      <c r="R232" s="96" t="str">
        <f>IF($A232="","",IF(VLOOKUP(csv!$AJ232,範囲CSV,16,FALSE)="","",VLOOKUP(csv!$AJ232,範囲CSV,16,FALSE)))</f>
        <v/>
      </c>
      <c r="S232" s="96" t="str">
        <f>IF($A232="","",IF(VLOOKUP(csv!$AJ232,範囲CSV,17,FALSE)="","",VLOOKUP(csv!$AJ232,範囲CSV,17,FALSE)))</f>
        <v/>
      </c>
      <c r="T232" s="96" t="str">
        <f>IF($A232="","",IF(VLOOKUP(csv!$AJ232,範囲CSV,18,FALSE)="","",VLOOKUP(csv!$AJ232,範囲CSV,18,FALSE)))</f>
        <v/>
      </c>
      <c r="U232" s="96" t="str">
        <f>IF($A232="","",IF(VLOOKUP(csv!$AJ232,範囲CSV,19,FALSE)="","",VLOOKUP(csv!$AJ232,範囲CSV,19,FALSE)))</f>
        <v/>
      </c>
      <c r="V232" s="96" t="str">
        <f>IF($A232="","",IF(VLOOKUP(csv!$AJ232,範囲CSV,20,FALSE)="","",VLOOKUP(csv!$AJ232,範囲CSV,20,FALSE)))</f>
        <v/>
      </c>
      <c r="W232" s="96" t="str">
        <f>IF($A232="","",IF(VLOOKUP(csv!$AJ232,範囲CSV,21,FALSE)="","",VLOOKUP(csv!$AJ232,範囲CSV,21,FALSE)))</f>
        <v/>
      </c>
      <c r="X232" s="96" t="str">
        <f>IF($A232="","",IF(VLOOKUP(csv!$AJ232,範囲CSV,22,FALSE)="","",VLOOKUP(csv!$AJ232,範囲CSV,22,FALSE)))</f>
        <v/>
      </c>
      <c r="Y232" s="96" t="str">
        <f>IF($A232="","",IF(VLOOKUP(csv!$AJ232,範囲CSV,23,FALSE)="","",VLOOKUP(csv!$AJ232,範囲CSV,23,FALSE)))</f>
        <v/>
      </c>
      <c r="Z232" s="96" t="str">
        <f>IF($A232="","",IF(VLOOKUP(csv!$AJ232,範囲CSV,24,FALSE)="","",VLOOKUP(csv!$AJ232,範囲CSV,24,FALSE)))</f>
        <v/>
      </c>
      <c r="AA232" s="96" t="str">
        <f>IF($A232="","",IF(VLOOKUP(csv!$AJ232,範囲CSV,25,FALSE)="","",VLOOKUP(csv!$AJ232,範囲CSV,25,FALSE)))</f>
        <v/>
      </c>
      <c r="AB232" s="96" t="str">
        <f>IF($A232="","",IF(VLOOKUP(csv!$AJ232,範囲CSV,26,FALSE)="","",VLOOKUP(csv!$AJ232,範囲CSV,26,FALSE)))</f>
        <v/>
      </c>
      <c r="AC232" s="96" t="str">
        <f>IF($A232="","",IF(VLOOKUP(csv!$AJ232,範囲CSV,27,FALSE)="","",VLOOKUP(csv!$AJ232,範囲CSV,27,FALSE)))</f>
        <v/>
      </c>
      <c r="AD232" s="96" t="str">
        <f>IF($A232="","",IF(VLOOKUP(csv!$AJ232,範囲CSV,28,FALSE)="","",VLOOKUP(csv!$AJ232,範囲CSV,28,FALSE)))</f>
        <v/>
      </c>
      <c r="AE232" s="96" t="str">
        <f>IF($A232="","",IF(VLOOKUP(csv!$AJ232,範囲CSV,29,FALSE)="","",VLOOKUP(csv!$AJ232,範囲CSV,29,FALSE)))</f>
        <v/>
      </c>
      <c r="AF232" s="96" t="str">
        <f>IF($A232="","",IF(VLOOKUP(csv!$AJ232,範囲CSV,30,FALSE)="","",VLOOKUP(csv!$AJ232,範囲CSV,30,FALSE)))</f>
        <v/>
      </c>
      <c r="AG232" s="96" t="str">
        <f>IF($A232="","",IF(VLOOKUP(csv!$AJ232,範囲CSV,31,FALSE)="","",VLOOKUP(csv!$AJ232,範囲CSV,31,FALSE)))</f>
        <v/>
      </c>
      <c r="AH232" s="96" t="str">
        <f>IF($A232="","",IF(VLOOKUP(csv!$AJ232,範囲CSV,32,FALSE)="","",VLOOKUP(csv!$AJ232,範囲CSV,32,FALSE)))</f>
        <v/>
      </c>
      <c r="AI232" s="96" t="str">
        <f>IF($A232="","",IF(VLOOKUP(csv!$AJ232,範囲CSV,33,FALSE)="","",VLOOKUP(csv!$AJ232,範囲CSV,33,FALSE)))</f>
        <v/>
      </c>
      <c r="AJ232" s="96" t="str">
        <f>IF($A232="","",IF(VLOOKUP(csv!$AJ232,範囲CSV,34,FALSE)="","",VLOOKUP(csv!$AJ232,範囲CSV,34,FALSE)))</f>
        <v/>
      </c>
      <c r="AK232" s="96"/>
    </row>
    <row r="233" spans="1:37">
      <c r="A233" s="96" t="str">
        <f>IF(csv!AJ233&lt;=csv!A$401,csv!AO233,"")</f>
        <v/>
      </c>
      <c r="B233" s="96" t="str">
        <f>IF($A233="","",IF(VLOOKUP(csv!A233,範囲CSV,2,FALSE)="","",VLOOKUP(csv!A233,範囲CSV,2,FALSE)))</f>
        <v/>
      </c>
      <c r="C233" s="96" t="str">
        <f>IF($A233="","",IF(VLOOKUP(csv!$AJ233,範囲CSV,3,FALSE)="","",VLOOKUP(csv!$AJ233,範囲CSV,3,FALSE)))</f>
        <v/>
      </c>
      <c r="D233" s="96" t="str">
        <f>IF($A233="","",IF(VLOOKUP(csv!$AJ233,範囲CSV,4,FALSE)="","",VLOOKUP(csv!$AJ233,範囲CSV,4,FALSE)))</f>
        <v/>
      </c>
      <c r="E233" s="96" t="str">
        <f>IF($A233="","",IF(VLOOKUP(csv!$AJ233,範囲CSV,5,FALSE)="","",IF(VLOOKUP(csv!$AJ233,範囲CSV,5,FALSE)&gt;10000,"",VLOOKUP(csv!$AJ233,範囲CSV,5,FALSE))))</f>
        <v/>
      </c>
      <c r="F233" s="96" t="str">
        <f>IF($A233="","",IF(VLOOKUP(csv!$AJ233,範囲CSV,6,FALSE)="","",VLOOKUP(csv!$AJ233,範囲CSV,6,FALSE)))</f>
        <v/>
      </c>
      <c r="G233" s="96" t="str">
        <f>IF(A233="","",IF(VLOOKUP(csv!$AJ233,範囲CSV,7,FALSE)="","",VLOOKUP(csv!$AJ233,範囲CSV,7,FALSE)))</f>
        <v/>
      </c>
      <c r="H233" s="96" t="str">
        <f>IF($A233="","",IF(VLOOKUP(csv!$AJ233,範囲CSV,8,FALSE)="","",VLOOKUP(csv!$AJ233,範囲CSV,8,FALSE)))</f>
        <v/>
      </c>
      <c r="I233" s="96"/>
      <c r="J233" s="96"/>
      <c r="K233" s="96" t="str">
        <f>IF(A233="","",IF(VLOOKUP(csv!$AJ233,範囲CSV,9,FALSE)="","",VLOOKUP(csv!$AJ233,範囲CSV,9,FALSE)))</f>
        <v/>
      </c>
      <c r="L233" s="96" t="str">
        <f>IF($A233="","",IF(VLOOKUP(csv!$AJ233,範囲CSV,10,FALSE)="","",VLOOKUP(csv!$AJ233,範囲CSV,10,FALSE)))</f>
        <v/>
      </c>
      <c r="M233" s="96" t="str">
        <f t="shared" si="6"/>
        <v/>
      </c>
      <c r="N233" s="96" t="str">
        <f t="shared" si="7"/>
        <v/>
      </c>
      <c r="O233" s="96" t="str">
        <f>IF($A233="","",IF(VLOOKUP(csv!$AJ233,範囲CSV,13,FALSE)="","",VLOOKUP(csv!$AJ233,範囲CSV,13,FALSE)))</f>
        <v/>
      </c>
      <c r="P233" s="96" t="str">
        <f>IF($A233="","",IF(VLOOKUP(csv!$AJ233,範囲CSV,14,FALSE)="","",VLOOKUP(csv!$AJ233,範囲CSV,14,FALSE)))</f>
        <v/>
      </c>
      <c r="Q233" s="96" t="str">
        <f>IF($A233="","",IF(VLOOKUP(csv!$AJ233,範囲CSV,15,FALSE)="","",VLOOKUP(csv!$AJ233,範囲CSV,15,FALSE)))</f>
        <v/>
      </c>
      <c r="R233" s="96" t="str">
        <f>IF($A233="","",IF(VLOOKUP(csv!$AJ233,範囲CSV,16,FALSE)="","",VLOOKUP(csv!$AJ233,範囲CSV,16,FALSE)))</f>
        <v/>
      </c>
      <c r="S233" s="96" t="str">
        <f>IF($A233="","",IF(VLOOKUP(csv!$AJ233,範囲CSV,17,FALSE)="","",VLOOKUP(csv!$AJ233,範囲CSV,17,FALSE)))</f>
        <v/>
      </c>
      <c r="T233" s="96" t="str">
        <f>IF($A233="","",IF(VLOOKUP(csv!$AJ233,範囲CSV,18,FALSE)="","",VLOOKUP(csv!$AJ233,範囲CSV,18,FALSE)))</f>
        <v/>
      </c>
      <c r="U233" s="96" t="str">
        <f>IF($A233="","",IF(VLOOKUP(csv!$AJ233,範囲CSV,19,FALSE)="","",VLOOKUP(csv!$AJ233,範囲CSV,19,FALSE)))</f>
        <v/>
      </c>
      <c r="V233" s="96" t="str">
        <f>IF($A233="","",IF(VLOOKUP(csv!$AJ233,範囲CSV,20,FALSE)="","",VLOOKUP(csv!$AJ233,範囲CSV,20,FALSE)))</f>
        <v/>
      </c>
      <c r="W233" s="96" t="str">
        <f>IF($A233="","",IF(VLOOKUP(csv!$AJ233,範囲CSV,21,FALSE)="","",VLOOKUP(csv!$AJ233,範囲CSV,21,FALSE)))</f>
        <v/>
      </c>
      <c r="X233" s="96" t="str">
        <f>IF($A233="","",IF(VLOOKUP(csv!$AJ233,範囲CSV,22,FALSE)="","",VLOOKUP(csv!$AJ233,範囲CSV,22,FALSE)))</f>
        <v/>
      </c>
      <c r="Y233" s="96" t="str">
        <f>IF($A233="","",IF(VLOOKUP(csv!$AJ233,範囲CSV,23,FALSE)="","",VLOOKUP(csv!$AJ233,範囲CSV,23,FALSE)))</f>
        <v/>
      </c>
      <c r="Z233" s="96" t="str">
        <f>IF($A233="","",IF(VLOOKUP(csv!$AJ233,範囲CSV,24,FALSE)="","",VLOOKUP(csv!$AJ233,範囲CSV,24,FALSE)))</f>
        <v/>
      </c>
      <c r="AA233" s="96" t="str">
        <f>IF($A233="","",IF(VLOOKUP(csv!$AJ233,範囲CSV,25,FALSE)="","",VLOOKUP(csv!$AJ233,範囲CSV,25,FALSE)))</f>
        <v/>
      </c>
      <c r="AB233" s="96" t="str">
        <f>IF($A233="","",IF(VLOOKUP(csv!$AJ233,範囲CSV,26,FALSE)="","",VLOOKUP(csv!$AJ233,範囲CSV,26,FALSE)))</f>
        <v/>
      </c>
      <c r="AC233" s="96" t="str">
        <f>IF($A233="","",IF(VLOOKUP(csv!$AJ233,範囲CSV,27,FALSE)="","",VLOOKUP(csv!$AJ233,範囲CSV,27,FALSE)))</f>
        <v/>
      </c>
      <c r="AD233" s="96" t="str">
        <f>IF($A233="","",IF(VLOOKUP(csv!$AJ233,範囲CSV,28,FALSE)="","",VLOOKUP(csv!$AJ233,範囲CSV,28,FALSE)))</f>
        <v/>
      </c>
      <c r="AE233" s="96" t="str">
        <f>IF($A233="","",IF(VLOOKUP(csv!$AJ233,範囲CSV,29,FALSE)="","",VLOOKUP(csv!$AJ233,範囲CSV,29,FALSE)))</f>
        <v/>
      </c>
      <c r="AF233" s="96" t="str">
        <f>IF($A233="","",IF(VLOOKUP(csv!$AJ233,範囲CSV,30,FALSE)="","",VLOOKUP(csv!$AJ233,範囲CSV,30,FALSE)))</f>
        <v/>
      </c>
      <c r="AG233" s="96" t="str">
        <f>IF($A233="","",IF(VLOOKUP(csv!$AJ233,範囲CSV,31,FALSE)="","",VLOOKUP(csv!$AJ233,範囲CSV,31,FALSE)))</f>
        <v/>
      </c>
      <c r="AH233" s="96" t="str">
        <f>IF($A233="","",IF(VLOOKUP(csv!$AJ233,範囲CSV,32,FALSE)="","",VLOOKUP(csv!$AJ233,範囲CSV,32,FALSE)))</f>
        <v/>
      </c>
      <c r="AI233" s="96" t="str">
        <f>IF($A233="","",IF(VLOOKUP(csv!$AJ233,範囲CSV,33,FALSE)="","",VLOOKUP(csv!$AJ233,範囲CSV,33,FALSE)))</f>
        <v/>
      </c>
      <c r="AJ233" s="96" t="str">
        <f>IF($A233="","",IF(VLOOKUP(csv!$AJ233,範囲CSV,34,FALSE)="","",VLOOKUP(csv!$AJ233,範囲CSV,34,FALSE)))</f>
        <v/>
      </c>
      <c r="AK233" s="96"/>
    </row>
    <row r="234" spans="1:37">
      <c r="A234" s="96" t="str">
        <f>IF(csv!AJ234&lt;=csv!A$401,csv!AO234,"")</f>
        <v/>
      </c>
      <c r="B234" s="96" t="str">
        <f>IF($A234="","",IF(VLOOKUP(csv!A234,範囲CSV,2,FALSE)="","",VLOOKUP(csv!A234,範囲CSV,2,FALSE)))</f>
        <v/>
      </c>
      <c r="C234" s="96" t="str">
        <f>IF($A234="","",IF(VLOOKUP(csv!$AJ234,範囲CSV,3,FALSE)="","",VLOOKUP(csv!$AJ234,範囲CSV,3,FALSE)))</f>
        <v/>
      </c>
      <c r="D234" s="96" t="str">
        <f>IF($A234="","",IF(VLOOKUP(csv!$AJ234,範囲CSV,4,FALSE)="","",VLOOKUP(csv!$AJ234,範囲CSV,4,FALSE)))</f>
        <v/>
      </c>
      <c r="E234" s="96" t="str">
        <f>IF($A234="","",IF(VLOOKUP(csv!$AJ234,範囲CSV,5,FALSE)="","",IF(VLOOKUP(csv!$AJ234,範囲CSV,5,FALSE)&gt;10000,"",VLOOKUP(csv!$AJ234,範囲CSV,5,FALSE))))</f>
        <v/>
      </c>
      <c r="F234" s="96" t="str">
        <f>IF($A234="","",IF(VLOOKUP(csv!$AJ234,範囲CSV,6,FALSE)="","",VLOOKUP(csv!$AJ234,範囲CSV,6,FALSE)))</f>
        <v/>
      </c>
      <c r="G234" s="96" t="str">
        <f>IF(A234="","",IF(VLOOKUP(csv!$AJ234,範囲CSV,7,FALSE)="","",VLOOKUP(csv!$AJ234,範囲CSV,7,FALSE)))</f>
        <v/>
      </c>
      <c r="H234" s="96" t="str">
        <f>IF($A234="","",IF(VLOOKUP(csv!$AJ234,範囲CSV,8,FALSE)="","",VLOOKUP(csv!$AJ234,範囲CSV,8,FALSE)))</f>
        <v/>
      </c>
      <c r="I234" s="96"/>
      <c r="J234" s="96"/>
      <c r="K234" s="96" t="str">
        <f>IF(A234="","",IF(VLOOKUP(csv!$AJ234,範囲CSV,9,FALSE)="","",VLOOKUP(csv!$AJ234,範囲CSV,9,FALSE)))</f>
        <v/>
      </c>
      <c r="L234" s="96" t="str">
        <f>IF($A234="","",IF(VLOOKUP(csv!$AJ234,範囲CSV,10,FALSE)="","",VLOOKUP(csv!$AJ234,範囲CSV,10,FALSE)))</f>
        <v/>
      </c>
      <c r="M234" s="96" t="str">
        <f t="shared" si="6"/>
        <v/>
      </c>
      <c r="N234" s="96" t="str">
        <f t="shared" si="7"/>
        <v/>
      </c>
      <c r="O234" s="96" t="str">
        <f>IF($A234="","",IF(VLOOKUP(csv!$AJ234,範囲CSV,13,FALSE)="","",VLOOKUP(csv!$AJ234,範囲CSV,13,FALSE)))</f>
        <v/>
      </c>
      <c r="P234" s="96" t="str">
        <f>IF($A234="","",IF(VLOOKUP(csv!$AJ234,範囲CSV,14,FALSE)="","",VLOOKUP(csv!$AJ234,範囲CSV,14,FALSE)))</f>
        <v/>
      </c>
      <c r="Q234" s="96" t="str">
        <f>IF($A234="","",IF(VLOOKUP(csv!$AJ234,範囲CSV,15,FALSE)="","",VLOOKUP(csv!$AJ234,範囲CSV,15,FALSE)))</f>
        <v/>
      </c>
      <c r="R234" s="96" t="str">
        <f>IF($A234="","",IF(VLOOKUP(csv!$AJ234,範囲CSV,16,FALSE)="","",VLOOKUP(csv!$AJ234,範囲CSV,16,FALSE)))</f>
        <v/>
      </c>
      <c r="S234" s="96" t="str">
        <f>IF($A234="","",IF(VLOOKUP(csv!$AJ234,範囲CSV,17,FALSE)="","",VLOOKUP(csv!$AJ234,範囲CSV,17,FALSE)))</f>
        <v/>
      </c>
      <c r="T234" s="96" t="str">
        <f>IF($A234="","",IF(VLOOKUP(csv!$AJ234,範囲CSV,18,FALSE)="","",VLOOKUP(csv!$AJ234,範囲CSV,18,FALSE)))</f>
        <v/>
      </c>
      <c r="U234" s="96" t="str">
        <f>IF($A234="","",IF(VLOOKUP(csv!$AJ234,範囲CSV,19,FALSE)="","",VLOOKUP(csv!$AJ234,範囲CSV,19,FALSE)))</f>
        <v/>
      </c>
      <c r="V234" s="96" t="str">
        <f>IF($A234="","",IF(VLOOKUP(csv!$AJ234,範囲CSV,20,FALSE)="","",VLOOKUP(csv!$AJ234,範囲CSV,20,FALSE)))</f>
        <v/>
      </c>
      <c r="W234" s="96" t="str">
        <f>IF($A234="","",IF(VLOOKUP(csv!$AJ234,範囲CSV,21,FALSE)="","",VLOOKUP(csv!$AJ234,範囲CSV,21,FALSE)))</f>
        <v/>
      </c>
      <c r="X234" s="96" t="str">
        <f>IF($A234="","",IF(VLOOKUP(csv!$AJ234,範囲CSV,22,FALSE)="","",VLOOKUP(csv!$AJ234,範囲CSV,22,FALSE)))</f>
        <v/>
      </c>
      <c r="Y234" s="96" t="str">
        <f>IF($A234="","",IF(VLOOKUP(csv!$AJ234,範囲CSV,23,FALSE)="","",VLOOKUP(csv!$AJ234,範囲CSV,23,FALSE)))</f>
        <v/>
      </c>
      <c r="Z234" s="96" t="str">
        <f>IF($A234="","",IF(VLOOKUP(csv!$AJ234,範囲CSV,24,FALSE)="","",VLOOKUP(csv!$AJ234,範囲CSV,24,FALSE)))</f>
        <v/>
      </c>
      <c r="AA234" s="96" t="str">
        <f>IF($A234="","",IF(VLOOKUP(csv!$AJ234,範囲CSV,25,FALSE)="","",VLOOKUP(csv!$AJ234,範囲CSV,25,FALSE)))</f>
        <v/>
      </c>
      <c r="AB234" s="96" t="str">
        <f>IF($A234="","",IF(VLOOKUP(csv!$AJ234,範囲CSV,26,FALSE)="","",VLOOKUP(csv!$AJ234,範囲CSV,26,FALSE)))</f>
        <v/>
      </c>
      <c r="AC234" s="96" t="str">
        <f>IF($A234="","",IF(VLOOKUP(csv!$AJ234,範囲CSV,27,FALSE)="","",VLOOKUP(csv!$AJ234,範囲CSV,27,FALSE)))</f>
        <v/>
      </c>
      <c r="AD234" s="96" t="str">
        <f>IF($A234="","",IF(VLOOKUP(csv!$AJ234,範囲CSV,28,FALSE)="","",VLOOKUP(csv!$AJ234,範囲CSV,28,FALSE)))</f>
        <v/>
      </c>
      <c r="AE234" s="96" t="str">
        <f>IF($A234="","",IF(VLOOKUP(csv!$AJ234,範囲CSV,29,FALSE)="","",VLOOKUP(csv!$AJ234,範囲CSV,29,FALSE)))</f>
        <v/>
      </c>
      <c r="AF234" s="96" t="str">
        <f>IF($A234="","",IF(VLOOKUP(csv!$AJ234,範囲CSV,30,FALSE)="","",VLOOKUP(csv!$AJ234,範囲CSV,30,FALSE)))</f>
        <v/>
      </c>
      <c r="AG234" s="96" t="str">
        <f>IF($A234="","",IF(VLOOKUP(csv!$AJ234,範囲CSV,31,FALSE)="","",VLOOKUP(csv!$AJ234,範囲CSV,31,FALSE)))</f>
        <v/>
      </c>
      <c r="AH234" s="96" t="str">
        <f>IF($A234="","",IF(VLOOKUP(csv!$AJ234,範囲CSV,32,FALSE)="","",VLOOKUP(csv!$AJ234,範囲CSV,32,FALSE)))</f>
        <v/>
      </c>
      <c r="AI234" s="96" t="str">
        <f>IF($A234="","",IF(VLOOKUP(csv!$AJ234,範囲CSV,33,FALSE)="","",VLOOKUP(csv!$AJ234,範囲CSV,33,FALSE)))</f>
        <v/>
      </c>
      <c r="AJ234" s="96" t="str">
        <f>IF($A234="","",IF(VLOOKUP(csv!$AJ234,範囲CSV,34,FALSE)="","",VLOOKUP(csv!$AJ234,範囲CSV,34,FALSE)))</f>
        <v/>
      </c>
      <c r="AK234" s="96"/>
    </row>
    <row r="235" spans="1:37">
      <c r="A235" s="96" t="str">
        <f>IF(csv!AJ235&lt;=csv!A$401,csv!AO235,"")</f>
        <v/>
      </c>
      <c r="B235" s="96" t="str">
        <f>IF($A235="","",IF(VLOOKUP(csv!A235,範囲CSV,2,FALSE)="","",VLOOKUP(csv!A235,範囲CSV,2,FALSE)))</f>
        <v/>
      </c>
      <c r="C235" s="96" t="str">
        <f>IF($A235="","",IF(VLOOKUP(csv!$AJ235,範囲CSV,3,FALSE)="","",VLOOKUP(csv!$AJ235,範囲CSV,3,FALSE)))</f>
        <v/>
      </c>
      <c r="D235" s="96" t="str">
        <f>IF($A235="","",IF(VLOOKUP(csv!$AJ235,範囲CSV,4,FALSE)="","",VLOOKUP(csv!$AJ235,範囲CSV,4,FALSE)))</f>
        <v/>
      </c>
      <c r="E235" s="96" t="str">
        <f>IF($A235="","",IF(VLOOKUP(csv!$AJ235,範囲CSV,5,FALSE)="","",IF(VLOOKUP(csv!$AJ235,範囲CSV,5,FALSE)&gt;10000,"",VLOOKUP(csv!$AJ235,範囲CSV,5,FALSE))))</f>
        <v/>
      </c>
      <c r="F235" s="96" t="str">
        <f>IF($A235="","",IF(VLOOKUP(csv!$AJ235,範囲CSV,6,FALSE)="","",VLOOKUP(csv!$AJ235,範囲CSV,6,FALSE)))</f>
        <v/>
      </c>
      <c r="G235" s="96" t="str">
        <f>IF(A235="","",IF(VLOOKUP(csv!$AJ235,範囲CSV,7,FALSE)="","",VLOOKUP(csv!$AJ235,範囲CSV,7,FALSE)))</f>
        <v/>
      </c>
      <c r="H235" s="96" t="str">
        <f>IF($A235="","",IF(VLOOKUP(csv!$AJ235,範囲CSV,8,FALSE)="","",VLOOKUP(csv!$AJ235,範囲CSV,8,FALSE)))</f>
        <v/>
      </c>
      <c r="I235" s="96"/>
      <c r="J235" s="96"/>
      <c r="K235" s="96" t="str">
        <f>IF(A235="","",IF(VLOOKUP(csv!$AJ235,範囲CSV,9,FALSE)="","",VLOOKUP(csv!$AJ235,範囲CSV,9,FALSE)))</f>
        <v/>
      </c>
      <c r="L235" s="96" t="str">
        <f>IF($A235="","",IF(VLOOKUP(csv!$AJ235,範囲CSV,10,FALSE)="","",VLOOKUP(csv!$AJ235,範囲CSV,10,FALSE)))</f>
        <v/>
      </c>
      <c r="M235" s="96" t="str">
        <f t="shared" si="6"/>
        <v/>
      </c>
      <c r="N235" s="96" t="str">
        <f t="shared" si="7"/>
        <v/>
      </c>
      <c r="O235" s="96" t="str">
        <f>IF($A235="","",IF(VLOOKUP(csv!$AJ235,範囲CSV,13,FALSE)="","",VLOOKUP(csv!$AJ235,範囲CSV,13,FALSE)))</f>
        <v/>
      </c>
      <c r="P235" s="96" t="str">
        <f>IF($A235="","",IF(VLOOKUP(csv!$AJ235,範囲CSV,14,FALSE)="","",VLOOKUP(csv!$AJ235,範囲CSV,14,FALSE)))</f>
        <v/>
      </c>
      <c r="Q235" s="96" t="str">
        <f>IF($A235="","",IF(VLOOKUP(csv!$AJ235,範囲CSV,15,FALSE)="","",VLOOKUP(csv!$AJ235,範囲CSV,15,FALSE)))</f>
        <v/>
      </c>
      <c r="R235" s="96" t="str">
        <f>IF($A235="","",IF(VLOOKUP(csv!$AJ235,範囲CSV,16,FALSE)="","",VLOOKUP(csv!$AJ235,範囲CSV,16,FALSE)))</f>
        <v/>
      </c>
      <c r="S235" s="96" t="str">
        <f>IF($A235="","",IF(VLOOKUP(csv!$AJ235,範囲CSV,17,FALSE)="","",VLOOKUP(csv!$AJ235,範囲CSV,17,FALSE)))</f>
        <v/>
      </c>
      <c r="T235" s="96" t="str">
        <f>IF($A235="","",IF(VLOOKUP(csv!$AJ235,範囲CSV,18,FALSE)="","",VLOOKUP(csv!$AJ235,範囲CSV,18,FALSE)))</f>
        <v/>
      </c>
      <c r="U235" s="96" t="str">
        <f>IF($A235="","",IF(VLOOKUP(csv!$AJ235,範囲CSV,19,FALSE)="","",VLOOKUP(csv!$AJ235,範囲CSV,19,FALSE)))</f>
        <v/>
      </c>
      <c r="V235" s="96" t="str">
        <f>IF($A235="","",IF(VLOOKUP(csv!$AJ235,範囲CSV,20,FALSE)="","",VLOOKUP(csv!$AJ235,範囲CSV,20,FALSE)))</f>
        <v/>
      </c>
      <c r="W235" s="96" t="str">
        <f>IF($A235="","",IF(VLOOKUP(csv!$AJ235,範囲CSV,21,FALSE)="","",VLOOKUP(csv!$AJ235,範囲CSV,21,FALSE)))</f>
        <v/>
      </c>
      <c r="X235" s="96" t="str">
        <f>IF($A235="","",IF(VLOOKUP(csv!$AJ235,範囲CSV,22,FALSE)="","",VLOOKUP(csv!$AJ235,範囲CSV,22,FALSE)))</f>
        <v/>
      </c>
      <c r="Y235" s="96" t="str">
        <f>IF($A235="","",IF(VLOOKUP(csv!$AJ235,範囲CSV,23,FALSE)="","",VLOOKUP(csv!$AJ235,範囲CSV,23,FALSE)))</f>
        <v/>
      </c>
      <c r="Z235" s="96" t="str">
        <f>IF($A235="","",IF(VLOOKUP(csv!$AJ235,範囲CSV,24,FALSE)="","",VLOOKUP(csv!$AJ235,範囲CSV,24,FALSE)))</f>
        <v/>
      </c>
      <c r="AA235" s="96" t="str">
        <f>IF($A235="","",IF(VLOOKUP(csv!$AJ235,範囲CSV,25,FALSE)="","",VLOOKUP(csv!$AJ235,範囲CSV,25,FALSE)))</f>
        <v/>
      </c>
      <c r="AB235" s="96" t="str">
        <f>IF($A235="","",IF(VLOOKUP(csv!$AJ235,範囲CSV,26,FALSE)="","",VLOOKUP(csv!$AJ235,範囲CSV,26,FALSE)))</f>
        <v/>
      </c>
      <c r="AC235" s="96" t="str">
        <f>IF($A235="","",IF(VLOOKUP(csv!$AJ235,範囲CSV,27,FALSE)="","",VLOOKUP(csv!$AJ235,範囲CSV,27,FALSE)))</f>
        <v/>
      </c>
      <c r="AD235" s="96" t="str">
        <f>IF($A235="","",IF(VLOOKUP(csv!$AJ235,範囲CSV,28,FALSE)="","",VLOOKUP(csv!$AJ235,範囲CSV,28,FALSE)))</f>
        <v/>
      </c>
      <c r="AE235" s="96" t="str">
        <f>IF($A235="","",IF(VLOOKUP(csv!$AJ235,範囲CSV,29,FALSE)="","",VLOOKUP(csv!$AJ235,範囲CSV,29,FALSE)))</f>
        <v/>
      </c>
      <c r="AF235" s="96" t="str">
        <f>IF($A235="","",IF(VLOOKUP(csv!$AJ235,範囲CSV,30,FALSE)="","",VLOOKUP(csv!$AJ235,範囲CSV,30,FALSE)))</f>
        <v/>
      </c>
      <c r="AG235" s="96" t="str">
        <f>IF($A235="","",IF(VLOOKUP(csv!$AJ235,範囲CSV,31,FALSE)="","",VLOOKUP(csv!$AJ235,範囲CSV,31,FALSE)))</f>
        <v/>
      </c>
      <c r="AH235" s="96" t="str">
        <f>IF($A235="","",IF(VLOOKUP(csv!$AJ235,範囲CSV,32,FALSE)="","",VLOOKUP(csv!$AJ235,範囲CSV,32,FALSE)))</f>
        <v/>
      </c>
      <c r="AI235" s="96" t="str">
        <f>IF($A235="","",IF(VLOOKUP(csv!$AJ235,範囲CSV,33,FALSE)="","",VLOOKUP(csv!$AJ235,範囲CSV,33,FALSE)))</f>
        <v/>
      </c>
      <c r="AJ235" s="96" t="str">
        <f>IF($A235="","",IF(VLOOKUP(csv!$AJ235,範囲CSV,34,FALSE)="","",VLOOKUP(csv!$AJ235,範囲CSV,34,FALSE)))</f>
        <v/>
      </c>
      <c r="AK235" s="96"/>
    </row>
    <row r="236" spans="1:37">
      <c r="A236" s="96" t="str">
        <f>IF(csv!AJ236&lt;=csv!A$401,csv!AO236,"")</f>
        <v/>
      </c>
      <c r="B236" s="96" t="str">
        <f>IF($A236="","",IF(VLOOKUP(csv!A236,範囲CSV,2,FALSE)="","",VLOOKUP(csv!A236,範囲CSV,2,FALSE)))</f>
        <v/>
      </c>
      <c r="C236" s="96" t="str">
        <f>IF($A236="","",IF(VLOOKUP(csv!$AJ236,範囲CSV,3,FALSE)="","",VLOOKUP(csv!$AJ236,範囲CSV,3,FALSE)))</f>
        <v/>
      </c>
      <c r="D236" s="96" t="str">
        <f>IF($A236="","",IF(VLOOKUP(csv!$AJ236,範囲CSV,4,FALSE)="","",VLOOKUP(csv!$AJ236,範囲CSV,4,FALSE)))</f>
        <v/>
      </c>
      <c r="E236" s="96" t="str">
        <f>IF($A236="","",IF(VLOOKUP(csv!$AJ236,範囲CSV,5,FALSE)="","",IF(VLOOKUP(csv!$AJ236,範囲CSV,5,FALSE)&gt;10000,"",VLOOKUP(csv!$AJ236,範囲CSV,5,FALSE))))</f>
        <v/>
      </c>
      <c r="F236" s="96" t="str">
        <f>IF($A236="","",IF(VLOOKUP(csv!$AJ236,範囲CSV,6,FALSE)="","",VLOOKUP(csv!$AJ236,範囲CSV,6,FALSE)))</f>
        <v/>
      </c>
      <c r="G236" s="96" t="str">
        <f>IF(A236="","",IF(VLOOKUP(csv!$AJ236,範囲CSV,7,FALSE)="","",VLOOKUP(csv!$AJ236,範囲CSV,7,FALSE)))</f>
        <v/>
      </c>
      <c r="H236" s="96" t="str">
        <f>IF($A236="","",IF(VLOOKUP(csv!$AJ236,範囲CSV,8,FALSE)="","",VLOOKUP(csv!$AJ236,範囲CSV,8,FALSE)))</f>
        <v/>
      </c>
      <c r="I236" s="96"/>
      <c r="J236" s="96"/>
      <c r="K236" s="96" t="str">
        <f>IF(A236="","",IF(VLOOKUP(csv!$AJ236,範囲CSV,9,FALSE)="","",VLOOKUP(csv!$AJ236,範囲CSV,9,FALSE)))</f>
        <v/>
      </c>
      <c r="L236" s="96" t="str">
        <f>IF($A236="","",IF(VLOOKUP(csv!$AJ236,範囲CSV,10,FALSE)="","",VLOOKUP(csv!$AJ236,範囲CSV,10,FALSE)))</f>
        <v/>
      </c>
      <c r="M236" s="96" t="str">
        <f t="shared" si="6"/>
        <v/>
      </c>
      <c r="N236" s="96" t="str">
        <f t="shared" si="7"/>
        <v/>
      </c>
      <c r="O236" s="96" t="str">
        <f>IF($A236="","",IF(VLOOKUP(csv!$AJ236,範囲CSV,13,FALSE)="","",VLOOKUP(csv!$AJ236,範囲CSV,13,FALSE)))</f>
        <v/>
      </c>
      <c r="P236" s="96" t="str">
        <f>IF($A236="","",IF(VLOOKUP(csv!$AJ236,範囲CSV,14,FALSE)="","",VLOOKUP(csv!$AJ236,範囲CSV,14,FALSE)))</f>
        <v/>
      </c>
      <c r="Q236" s="96" t="str">
        <f>IF($A236="","",IF(VLOOKUP(csv!$AJ236,範囲CSV,15,FALSE)="","",VLOOKUP(csv!$AJ236,範囲CSV,15,FALSE)))</f>
        <v/>
      </c>
      <c r="R236" s="96" t="str">
        <f>IF($A236="","",IF(VLOOKUP(csv!$AJ236,範囲CSV,16,FALSE)="","",VLOOKUP(csv!$AJ236,範囲CSV,16,FALSE)))</f>
        <v/>
      </c>
      <c r="S236" s="96" t="str">
        <f>IF($A236="","",IF(VLOOKUP(csv!$AJ236,範囲CSV,17,FALSE)="","",VLOOKUP(csv!$AJ236,範囲CSV,17,FALSE)))</f>
        <v/>
      </c>
      <c r="T236" s="96" t="str">
        <f>IF($A236="","",IF(VLOOKUP(csv!$AJ236,範囲CSV,18,FALSE)="","",VLOOKUP(csv!$AJ236,範囲CSV,18,FALSE)))</f>
        <v/>
      </c>
      <c r="U236" s="96" t="str">
        <f>IF($A236="","",IF(VLOOKUP(csv!$AJ236,範囲CSV,19,FALSE)="","",VLOOKUP(csv!$AJ236,範囲CSV,19,FALSE)))</f>
        <v/>
      </c>
      <c r="V236" s="96" t="str">
        <f>IF($A236="","",IF(VLOOKUP(csv!$AJ236,範囲CSV,20,FALSE)="","",VLOOKUP(csv!$AJ236,範囲CSV,20,FALSE)))</f>
        <v/>
      </c>
      <c r="W236" s="96" t="str">
        <f>IF($A236="","",IF(VLOOKUP(csv!$AJ236,範囲CSV,21,FALSE)="","",VLOOKUP(csv!$AJ236,範囲CSV,21,FALSE)))</f>
        <v/>
      </c>
      <c r="X236" s="96" t="str">
        <f>IF($A236="","",IF(VLOOKUP(csv!$AJ236,範囲CSV,22,FALSE)="","",VLOOKUP(csv!$AJ236,範囲CSV,22,FALSE)))</f>
        <v/>
      </c>
      <c r="Y236" s="96" t="str">
        <f>IF($A236="","",IF(VLOOKUP(csv!$AJ236,範囲CSV,23,FALSE)="","",VLOOKUP(csv!$AJ236,範囲CSV,23,FALSE)))</f>
        <v/>
      </c>
      <c r="Z236" s="96" t="str">
        <f>IF($A236="","",IF(VLOOKUP(csv!$AJ236,範囲CSV,24,FALSE)="","",VLOOKUP(csv!$AJ236,範囲CSV,24,FALSE)))</f>
        <v/>
      </c>
      <c r="AA236" s="96" t="str">
        <f>IF($A236="","",IF(VLOOKUP(csv!$AJ236,範囲CSV,25,FALSE)="","",VLOOKUP(csv!$AJ236,範囲CSV,25,FALSE)))</f>
        <v/>
      </c>
      <c r="AB236" s="96" t="str">
        <f>IF($A236="","",IF(VLOOKUP(csv!$AJ236,範囲CSV,26,FALSE)="","",VLOOKUP(csv!$AJ236,範囲CSV,26,FALSE)))</f>
        <v/>
      </c>
      <c r="AC236" s="96" t="str">
        <f>IF($A236="","",IF(VLOOKUP(csv!$AJ236,範囲CSV,27,FALSE)="","",VLOOKUP(csv!$AJ236,範囲CSV,27,FALSE)))</f>
        <v/>
      </c>
      <c r="AD236" s="96" t="str">
        <f>IF($A236="","",IF(VLOOKUP(csv!$AJ236,範囲CSV,28,FALSE)="","",VLOOKUP(csv!$AJ236,範囲CSV,28,FALSE)))</f>
        <v/>
      </c>
      <c r="AE236" s="96" t="str">
        <f>IF($A236="","",IF(VLOOKUP(csv!$AJ236,範囲CSV,29,FALSE)="","",VLOOKUP(csv!$AJ236,範囲CSV,29,FALSE)))</f>
        <v/>
      </c>
      <c r="AF236" s="96" t="str">
        <f>IF($A236="","",IF(VLOOKUP(csv!$AJ236,範囲CSV,30,FALSE)="","",VLOOKUP(csv!$AJ236,範囲CSV,30,FALSE)))</f>
        <v/>
      </c>
      <c r="AG236" s="96" t="str">
        <f>IF($A236="","",IF(VLOOKUP(csv!$AJ236,範囲CSV,31,FALSE)="","",VLOOKUP(csv!$AJ236,範囲CSV,31,FALSE)))</f>
        <v/>
      </c>
      <c r="AH236" s="96" t="str">
        <f>IF($A236="","",IF(VLOOKUP(csv!$AJ236,範囲CSV,32,FALSE)="","",VLOOKUP(csv!$AJ236,範囲CSV,32,FALSE)))</f>
        <v/>
      </c>
      <c r="AI236" s="96" t="str">
        <f>IF($A236="","",IF(VLOOKUP(csv!$AJ236,範囲CSV,33,FALSE)="","",VLOOKUP(csv!$AJ236,範囲CSV,33,FALSE)))</f>
        <v/>
      </c>
      <c r="AJ236" s="96" t="str">
        <f>IF($A236="","",IF(VLOOKUP(csv!$AJ236,範囲CSV,34,FALSE)="","",VLOOKUP(csv!$AJ236,範囲CSV,34,FALSE)))</f>
        <v/>
      </c>
      <c r="AK236" s="96"/>
    </row>
    <row r="237" spans="1:37">
      <c r="A237" s="96" t="str">
        <f>IF(csv!AJ237&lt;=csv!A$401,csv!AO237,"")</f>
        <v/>
      </c>
      <c r="B237" s="96" t="str">
        <f>IF($A237="","",IF(VLOOKUP(csv!A237,範囲CSV,2,FALSE)="","",VLOOKUP(csv!A237,範囲CSV,2,FALSE)))</f>
        <v/>
      </c>
      <c r="C237" s="96" t="str">
        <f>IF($A237="","",IF(VLOOKUP(csv!$AJ237,範囲CSV,3,FALSE)="","",VLOOKUP(csv!$AJ237,範囲CSV,3,FALSE)))</f>
        <v/>
      </c>
      <c r="D237" s="96" t="str">
        <f>IF($A237="","",IF(VLOOKUP(csv!$AJ237,範囲CSV,4,FALSE)="","",VLOOKUP(csv!$AJ237,範囲CSV,4,FALSE)))</f>
        <v/>
      </c>
      <c r="E237" s="96" t="str">
        <f>IF($A237="","",IF(VLOOKUP(csv!$AJ237,範囲CSV,5,FALSE)="","",IF(VLOOKUP(csv!$AJ237,範囲CSV,5,FALSE)&gt;10000,"",VLOOKUP(csv!$AJ237,範囲CSV,5,FALSE))))</f>
        <v/>
      </c>
      <c r="F237" s="96" t="str">
        <f>IF($A237="","",IF(VLOOKUP(csv!$AJ237,範囲CSV,6,FALSE)="","",VLOOKUP(csv!$AJ237,範囲CSV,6,FALSE)))</f>
        <v/>
      </c>
      <c r="G237" s="96" t="str">
        <f>IF(A237="","",IF(VLOOKUP(csv!$AJ237,範囲CSV,7,FALSE)="","",VLOOKUP(csv!$AJ237,範囲CSV,7,FALSE)))</f>
        <v/>
      </c>
      <c r="H237" s="96" t="str">
        <f>IF($A237="","",IF(VLOOKUP(csv!$AJ237,範囲CSV,8,FALSE)="","",VLOOKUP(csv!$AJ237,範囲CSV,8,FALSE)))</f>
        <v/>
      </c>
      <c r="I237" s="96"/>
      <c r="J237" s="96"/>
      <c r="K237" s="96" t="str">
        <f>IF(A237="","",IF(VLOOKUP(csv!$AJ237,範囲CSV,9,FALSE)="","",VLOOKUP(csv!$AJ237,範囲CSV,9,FALSE)))</f>
        <v/>
      </c>
      <c r="L237" s="96" t="str">
        <f>IF($A237="","",IF(VLOOKUP(csv!$AJ237,範囲CSV,10,FALSE)="","",VLOOKUP(csv!$AJ237,範囲CSV,10,FALSE)))</f>
        <v/>
      </c>
      <c r="M237" s="96" t="str">
        <f t="shared" si="6"/>
        <v/>
      </c>
      <c r="N237" s="96" t="str">
        <f t="shared" si="7"/>
        <v/>
      </c>
      <c r="O237" s="96" t="str">
        <f>IF($A237="","",IF(VLOOKUP(csv!$AJ237,範囲CSV,13,FALSE)="","",VLOOKUP(csv!$AJ237,範囲CSV,13,FALSE)))</f>
        <v/>
      </c>
      <c r="P237" s="96" t="str">
        <f>IF($A237="","",IF(VLOOKUP(csv!$AJ237,範囲CSV,14,FALSE)="","",VLOOKUP(csv!$AJ237,範囲CSV,14,FALSE)))</f>
        <v/>
      </c>
      <c r="Q237" s="96" t="str">
        <f>IF($A237="","",IF(VLOOKUP(csv!$AJ237,範囲CSV,15,FALSE)="","",VLOOKUP(csv!$AJ237,範囲CSV,15,FALSE)))</f>
        <v/>
      </c>
      <c r="R237" s="96" t="str">
        <f>IF($A237="","",IF(VLOOKUP(csv!$AJ237,範囲CSV,16,FALSE)="","",VLOOKUP(csv!$AJ237,範囲CSV,16,FALSE)))</f>
        <v/>
      </c>
      <c r="S237" s="96" t="str">
        <f>IF($A237="","",IF(VLOOKUP(csv!$AJ237,範囲CSV,17,FALSE)="","",VLOOKUP(csv!$AJ237,範囲CSV,17,FALSE)))</f>
        <v/>
      </c>
      <c r="T237" s="96" t="str">
        <f>IF($A237="","",IF(VLOOKUP(csv!$AJ237,範囲CSV,18,FALSE)="","",VLOOKUP(csv!$AJ237,範囲CSV,18,FALSE)))</f>
        <v/>
      </c>
      <c r="U237" s="96" t="str">
        <f>IF($A237="","",IF(VLOOKUP(csv!$AJ237,範囲CSV,19,FALSE)="","",VLOOKUP(csv!$AJ237,範囲CSV,19,FALSE)))</f>
        <v/>
      </c>
      <c r="V237" s="96" t="str">
        <f>IF($A237="","",IF(VLOOKUP(csv!$AJ237,範囲CSV,20,FALSE)="","",VLOOKUP(csv!$AJ237,範囲CSV,20,FALSE)))</f>
        <v/>
      </c>
      <c r="W237" s="96" t="str">
        <f>IF($A237="","",IF(VLOOKUP(csv!$AJ237,範囲CSV,21,FALSE)="","",VLOOKUP(csv!$AJ237,範囲CSV,21,FALSE)))</f>
        <v/>
      </c>
      <c r="X237" s="96" t="str">
        <f>IF($A237="","",IF(VLOOKUP(csv!$AJ237,範囲CSV,22,FALSE)="","",VLOOKUP(csv!$AJ237,範囲CSV,22,FALSE)))</f>
        <v/>
      </c>
      <c r="Y237" s="96" t="str">
        <f>IF($A237="","",IF(VLOOKUP(csv!$AJ237,範囲CSV,23,FALSE)="","",VLOOKUP(csv!$AJ237,範囲CSV,23,FALSE)))</f>
        <v/>
      </c>
      <c r="Z237" s="96" t="str">
        <f>IF($A237="","",IF(VLOOKUP(csv!$AJ237,範囲CSV,24,FALSE)="","",VLOOKUP(csv!$AJ237,範囲CSV,24,FALSE)))</f>
        <v/>
      </c>
      <c r="AA237" s="96" t="str">
        <f>IF($A237="","",IF(VLOOKUP(csv!$AJ237,範囲CSV,25,FALSE)="","",VLOOKUP(csv!$AJ237,範囲CSV,25,FALSE)))</f>
        <v/>
      </c>
      <c r="AB237" s="96" t="str">
        <f>IF($A237="","",IF(VLOOKUP(csv!$AJ237,範囲CSV,26,FALSE)="","",VLOOKUP(csv!$AJ237,範囲CSV,26,FALSE)))</f>
        <v/>
      </c>
      <c r="AC237" s="96" t="str">
        <f>IF($A237="","",IF(VLOOKUP(csv!$AJ237,範囲CSV,27,FALSE)="","",VLOOKUP(csv!$AJ237,範囲CSV,27,FALSE)))</f>
        <v/>
      </c>
      <c r="AD237" s="96" t="str">
        <f>IF($A237="","",IF(VLOOKUP(csv!$AJ237,範囲CSV,28,FALSE)="","",VLOOKUP(csv!$AJ237,範囲CSV,28,FALSE)))</f>
        <v/>
      </c>
      <c r="AE237" s="96" t="str">
        <f>IF($A237="","",IF(VLOOKUP(csv!$AJ237,範囲CSV,29,FALSE)="","",VLOOKUP(csv!$AJ237,範囲CSV,29,FALSE)))</f>
        <v/>
      </c>
      <c r="AF237" s="96" t="str">
        <f>IF($A237="","",IF(VLOOKUP(csv!$AJ237,範囲CSV,30,FALSE)="","",VLOOKUP(csv!$AJ237,範囲CSV,30,FALSE)))</f>
        <v/>
      </c>
      <c r="AG237" s="96" t="str">
        <f>IF($A237="","",IF(VLOOKUP(csv!$AJ237,範囲CSV,31,FALSE)="","",VLOOKUP(csv!$AJ237,範囲CSV,31,FALSE)))</f>
        <v/>
      </c>
      <c r="AH237" s="96" t="str">
        <f>IF($A237="","",IF(VLOOKUP(csv!$AJ237,範囲CSV,32,FALSE)="","",VLOOKUP(csv!$AJ237,範囲CSV,32,FALSE)))</f>
        <v/>
      </c>
      <c r="AI237" s="96" t="str">
        <f>IF($A237="","",IF(VLOOKUP(csv!$AJ237,範囲CSV,33,FALSE)="","",VLOOKUP(csv!$AJ237,範囲CSV,33,FALSE)))</f>
        <v/>
      </c>
      <c r="AJ237" s="96" t="str">
        <f>IF($A237="","",IF(VLOOKUP(csv!$AJ237,範囲CSV,34,FALSE)="","",VLOOKUP(csv!$AJ237,範囲CSV,34,FALSE)))</f>
        <v/>
      </c>
      <c r="AK237" s="96"/>
    </row>
    <row r="238" spans="1:37">
      <c r="A238" s="96" t="str">
        <f>IF(csv!AJ238&lt;=csv!A$401,csv!AO238,"")</f>
        <v/>
      </c>
      <c r="B238" s="96" t="str">
        <f>IF($A238="","",IF(VLOOKUP(csv!A238,範囲CSV,2,FALSE)="","",VLOOKUP(csv!A238,範囲CSV,2,FALSE)))</f>
        <v/>
      </c>
      <c r="C238" s="96" t="str">
        <f>IF($A238="","",IF(VLOOKUP(csv!$AJ238,範囲CSV,3,FALSE)="","",VLOOKUP(csv!$AJ238,範囲CSV,3,FALSE)))</f>
        <v/>
      </c>
      <c r="D238" s="96" t="str">
        <f>IF($A238="","",IF(VLOOKUP(csv!$AJ238,範囲CSV,4,FALSE)="","",VLOOKUP(csv!$AJ238,範囲CSV,4,FALSE)))</f>
        <v/>
      </c>
      <c r="E238" s="96" t="str">
        <f>IF($A238="","",IF(VLOOKUP(csv!$AJ238,範囲CSV,5,FALSE)="","",IF(VLOOKUP(csv!$AJ238,範囲CSV,5,FALSE)&gt;10000,"",VLOOKUP(csv!$AJ238,範囲CSV,5,FALSE))))</f>
        <v/>
      </c>
      <c r="F238" s="96" t="str">
        <f>IF($A238="","",IF(VLOOKUP(csv!$AJ238,範囲CSV,6,FALSE)="","",VLOOKUP(csv!$AJ238,範囲CSV,6,FALSE)))</f>
        <v/>
      </c>
      <c r="G238" s="96" t="str">
        <f>IF(A238="","",IF(VLOOKUP(csv!$AJ238,範囲CSV,7,FALSE)="","",VLOOKUP(csv!$AJ238,範囲CSV,7,FALSE)))</f>
        <v/>
      </c>
      <c r="H238" s="96" t="str">
        <f>IF($A238="","",IF(VLOOKUP(csv!$AJ238,範囲CSV,8,FALSE)="","",VLOOKUP(csv!$AJ238,範囲CSV,8,FALSE)))</f>
        <v/>
      </c>
      <c r="I238" s="96"/>
      <c r="J238" s="96"/>
      <c r="K238" s="96" t="str">
        <f>IF(A238="","",IF(VLOOKUP(csv!$AJ238,範囲CSV,9,FALSE)="","",VLOOKUP(csv!$AJ238,範囲CSV,9,FALSE)))</f>
        <v/>
      </c>
      <c r="L238" s="96" t="str">
        <f>IF($A238="","",IF(VLOOKUP(csv!$AJ238,範囲CSV,10,FALSE)="","",VLOOKUP(csv!$AJ238,範囲CSV,10,FALSE)))</f>
        <v/>
      </c>
      <c r="M238" s="96" t="str">
        <f t="shared" si="6"/>
        <v/>
      </c>
      <c r="N238" s="96" t="str">
        <f t="shared" si="7"/>
        <v/>
      </c>
      <c r="O238" s="96" t="str">
        <f>IF($A238="","",IF(VLOOKUP(csv!$AJ238,範囲CSV,13,FALSE)="","",VLOOKUP(csv!$AJ238,範囲CSV,13,FALSE)))</f>
        <v/>
      </c>
      <c r="P238" s="96" t="str">
        <f>IF($A238="","",IF(VLOOKUP(csv!$AJ238,範囲CSV,14,FALSE)="","",VLOOKUP(csv!$AJ238,範囲CSV,14,FALSE)))</f>
        <v/>
      </c>
      <c r="Q238" s="96" t="str">
        <f>IF($A238="","",IF(VLOOKUP(csv!$AJ238,範囲CSV,15,FALSE)="","",VLOOKUP(csv!$AJ238,範囲CSV,15,FALSE)))</f>
        <v/>
      </c>
      <c r="R238" s="96" t="str">
        <f>IF($A238="","",IF(VLOOKUP(csv!$AJ238,範囲CSV,16,FALSE)="","",VLOOKUP(csv!$AJ238,範囲CSV,16,FALSE)))</f>
        <v/>
      </c>
      <c r="S238" s="96" t="str">
        <f>IF($A238="","",IF(VLOOKUP(csv!$AJ238,範囲CSV,17,FALSE)="","",VLOOKUP(csv!$AJ238,範囲CSV,17,FALSE)))</f>
        <v/>
      </c>
      <c r="T238" s="96" t="str">
        <f>IF($A238="","",IF(VLOOKUP(csv!$AJ238,範囲CSV,18,FALSE)="","",VLOOKUP(csv!$AJ238,範囲CSV,18,FALSE)))</f>
        <v/>
      </c>
      <c r="U238" s="96" t="str">
        <f>IF($A238="","",IF(VLOOKUP(csv!$AJ238,範囲CSV,19,FALSE)="","",VLOOKUP(csv!$AJ238,範囲CSV,19,FALSE)))</f>
        <v/>
      </c>
      <c r="V238" s="96" t="str">
        <f>IF($A238="","",IF(VLOOKUP(csv!$AJ238,範囲CSV,20,FALSE)="","",VLOOKUP(csv!$AJ238,範囲CSV,20,FALSE)))</f>
        <v/>
      </c>
      <c r="W238" s="96" t="str">
        <f>IF($A238="","",IF(VLOOKUP(csv!$AJ238,範囲CSV,21,FALSE)="","",VLOOKUP(csv!$AJ238,範囲CSV,21,FALSE)))</f>
        <v/>
      </c>
      <c r="X238" s="96" t="str">
        <f>IF($A238="","",IF(VLOOKUP(csv!$AJ238,範囲CSV,22,FALSE)="","",VLOOKUP(csv!$AJ238,範囲CSV,22,FALSE)))</f>
        <v/>
      </c>
      <c r="Y238" s="96" t="str">
        <f>IF($A238="","",IF(VLOOKUP(csv!$AJ238,範囲CSV,23,FALSE)="","",VLOOKUP(csv!$AJ238,範囲CSV,23,FALSE)))</f>
        <v/>
      </c>
      <c r="Z238" s="96" t="str">
        <f>IF($A238="","",IF(VLOOKUP(csv!$AJ238,範囲CSV,24,FALSE)="","",VLOOKUP(csv!$AJ238,範囲CSV,24,FALSE)))</f>
        <v/>
      </c>
      <c r="AA238" s="96" t="str">
        <f>IF($A238="","",IF(VLOOKUP(csv!$AJ238,範囲CSV,25,FALSE)="","",VLOOKUP(csv!$AJ238,範囲CSV,25,FALSE)))</f>
        <v/>
      </c>
      <c r="AB238" s="96" t="str">
        <f>IF($A238="","",IF(VLOOKUP(csv!$AJ238,範囲CSV,26,FALSE)="","",VLOOKUP(csv!$AJ238,範囲CSV,26,FALSE)))</f>
        <v/>
      </c>
      <c r="AC238" s="96" t="str">
        <f>IF($A238="","",IF(VLOOKUP(csv!$AJ238,範囲CSV,27,FALSE)="","",VLOOKUP(csv!$AJ238,範囲CSV,27,FALSE)))</f>
        <v/>
      </c>
      <c r="AD238" s="96" t="str">
        <f>IF($A238="","",IF(VLOOKUP(csv!$AJ238,範囲CSV,28,FALSE)="","",VLOOKUP(csv!$AJ238,範囲CSV,28,FALSE)))</f>
        <v/>
      </c>
      <c r="AE238" s="96" t="str">
        <f>IF($A238="","",IF(VLOOKUP(csv!$AJ238,範囲CSV,29,FALSE)="","",VLOOKUP(csv!$AJ238,範囲CSV,29,FALSE)))</f>
        <v/>
      </c>
      <c r="AF238" s="96" t="str">
        <f>IF($A238="","",IF(VLOOKUP(csv!$AJ238,範囲CSV,30,FALSE)="","",VLOOKUP(csv!$AJ238,範囲CSV,30,FALSE)))</f>
        <v/>
      </c>
      <c r="AG238" s="96" t="str">
        <f>IF($A238="","",IF(VLOOKUP(csv!$AJ238,範囲CSV,31,FALSE)="","",VLOOKUP(csv!$AJ238,範囲CSV,31,FALSE)))</f>
        <v/>
      </c>
      <c r="AH238" s="96" t="str">
        <f>IF($A238="","",IF(VLOOKUP(csv!$AJ238,範囲CSV,32,FALSE)="","",VLOOKUP(csv!$AJ238,範囲CSV,32,FALSE)))</f>
        <v/>
      </c>
      <c r="AI238" s="96" t="str">
        <f>IF($A238="","",IF(VLOOKUP(csv!$AJ238,範囲CSV,33,FALSE)="","",VLOOKUP(csv!$AJ238,範囲CSV,33,FALSE)))</f>
        <v/>
      </c>
      <c r="AJ238" s="96" t="str">
        <f>IF($A238="","",IF(VLOOKUP(csv!$AJ238,範囲CSV,34,FALSE)="","",VLOOKUP(csv!$AJ238,範囲CSV,34,FALSE)))</f>
        <v/>
      </c>
      <c r="AK238" s="96"/>
    </row>
    <row r="239" spans="1:37">
      <c r="A239" s="96" t="str">
        <f>IF(csv!AJ239&lt;=csv!A$401,csv!AO239,"")</f>
        <v/>
      </c>
      <c r="B239" s="96" t="str">
        <f>IF($A239="","",IF(VLOOKUP(csv!A239,範囲CSV,2,FALSE)="","",VLOOKUP(csv!A239,範囲CSV,2,FALSE)))</f>
        <v/>
      </c>
      <c r="C239" s="96" t="str">
        <f>IF($A239="","",IF(VLOOKUP(csv!$AJ239,範囲CSV,3,FALSE)="","",VLOOKUP(csv!$AJ239,範囲CSV,3,FALSE)))</f>
        <v/>
      </c>
      <c r="D239" s="96" t="str">
        <f>IF($A239="","",IF(VLOOKUP(csv!$AJ239,範囲CSV,4,FALSE)="","",VLOOKUP(csv!$AJ239,範囲CSV,4,FALSE)))</f>
        <v/>
      </c>
      <c r="E239" s="96" t="str">
        <f>IF($A239="","",IF(VLOOKUP(csv!$AJ239,範囲CSV,5,FALSE)="","",IF(VLOOKUP(csv!$AJ239,範囲CSV,5,FALSE)&gt;10000,"",VLOOKUP(csv!$AJ239,範囲CSV,5,FALSE))))</f>
        <v/>
      </c>
      <c r="F239" s="96" t="str">
        <f>IF($A239="","",IF(VLOOKUP(csv!$AJ239,範囲CSV,6,FALSE)="","",VLOOKUP(csv!$AJ239,範囲CSV,6,FALSE)))</f>
        <v/>
      </c>
      <c r="G239" s="96" t="str">
        <f>IF(A239="","",IF(VLOOKUP(csv!$AJ239,範囲CSV,7,FALSE)="","",VLOOKUP(csv!$AJ239,範囲CSV,7,FALSE)))</f>
        <v/>
      </c>
      <c r="H239" s="96" t="str">
        <f>IF($A239="","",IF(VLOOKUP(csv!$AJ239,範囲CSV,8,FALSE)="","",VLOOKUP(csv!$AJ239,範囲CSV,8,FALSE)))</f>
        <v/>
      </c>
      <c r="I239" s="96"/>
      <c r="J239" s="96"/>
      <c r="K239" s="96" t="str">
        <f>IF(A239="","",IF(VLOOKUP(csv!$AJ239,範囲CSV,9,FALSE)="","",VLOOKUP(csv!$AJ239,範囲CSV,9,FALSE)))</f>
        <v/>
      </c>
      <c r="L239" s="96" t="str">
        <f>IF($A239="","",IF(VLOOKUP(csv!$AJ239,範囲CSV,10,FALSE)="","",VLOOKUP(csv!$AJ239,範囲CSV,10,FALSE)))</f>
        <v/>
      </c>
      <c r="M239" s="96" t="str">
        <f t="shared" si="6"/>
        <v/>
      </c>
      <c r="N239" s="96" t="str">
        <f t="shared" si="7"/>
        <v/>
      </c>
      <c r="O239" s="96" t="str">
        <f>IF($A239="","",IF(VLOOKUP(csv!$AJ239,範囲CSV,13,FALSE)="","",VLOOKUP(csv!$AJ239,範囲CSV,13,FALSE)))</f>
        <v/>
      </c>
      <c r="P239" s="96" t="str">
        <f>IF($A239="","",IF(VLOOKUP(csv!$AJ239,範囲CSV,14,FALSE)="","",VLOOKUP(csv!$AJ239,範囲CSV,14,FALSE)))</f>
        <v/>
      </c>
      <c r="Q239" s="96" t="str">
        <f>IF($A239="","",IF(VLOOKUP(csv!$AJ239,範囲CSV,15,FALSE)="","",VLOOKUP(csv!$AJ239,範囲CSV,15,FALSE)))</f>
        <v/>
      </c>
      <c r="R239" s="96" t="str">
        <f>IF($A239="","",IF(VLOOKUP(csv!$AJ239,範囲CSV,16,FALSE)="","",VLOOKUP(csv!$AJ239,範囲CSV,16,FALSE)))</f>
        <v/>
      </c>
      <c r="S239" s="96" t="str">
        <f>IF($A239="","",IF(VLOOKUP(csv!$AJ239,範囲CSV,17,FALSE)="","",VLOOKUP(csv!$AJ239,範囲CSV,17,FALSE)))</f>
        <v/>
      </c>
      <c r="T239" s="96" t="str">
        <f>IF($A239="","",IF(VLOOKUP(csv!$AJ239,範囲CSV,18,FALSE)="","",VLOOKUP(csv!$AJ239,範囲CSV,18,FALSE)))</f>
        <v/>
      </c>
      <c r="U239" s="96" t="str">
        <f>IF($A239="","",IF(VLOOKUP(csv!$AJ239,範囲CSV,19,FALSE)="","",VLOOKUP(csv!$AJ239,範囲CSV,19,FALSE)))</f>
        <v/>
      </c>
      <c r="V239" s="96" t="str">
        <f>IF($A239="","",IF(VLOOKUP(csv!$AJ239,範囲CSV,20,FALSE)="","",VLOOKUP(csv!$AJ239,範囲CSV,20,FALSE)))</f>
        <v/>
      </c>
      <c r="W239" s="96" t="str">
        <f>IF($A239="","",IF(VLOOKUP(csv!$AJ239,範囲CSV,21,FALSE)="","",VLOOKUP(csv!$AJ239,範囲CSV,21,FALSE)))</f>
        <v/>
      </c>
      <c r="X239" s="96" t="str">
        <f>IF($A239="","",IF(VLOOKUP(csv!$AJ239,範囲CSV,22,FALSE)="","",VLOOKUP(csv!$AJ239,範囲CSV,22,FALSE)))</f>
        <v/>
      </c>
      <c r="Y239" s="96" t="str">
        <f>IF($A239="","",IF(VLOOKUP(csv!$AJ239,範囲CSV,23,FALSE)="","",VLOOKUP(csv!$AJ239,範囲CSV,23,FALSE)))</f>
        <v/>
      </c>
      <c r="Z239" s="96" t="str">
        <f>IF($A239="","",IF(VLOOKUP(csv!$AJ239,範囲CSV,24,FALSE)="","",VLOOKUP(csv!$AJ239,範囲CSV,24,FALSE)))</f>
        <v/>
      </c>
      <c r="AA239" s="96" t="str">
        <f>IF($A239="","",IF(VLOOKUP(csv!$AJ239,範囲CSV,25,FALSE)="","",VLOOKUP(csv!$AJ239,範囲CSV,25,FALSE)))</f>
        <v/>
      </c>
      <c r="AB239" s="96" t="str">
        <f>IF($A239="","",IF(VLOOKUP(csv!$AJ239,範囲CSV,26,FALSE)="","",VLOOKUP(csv!$AJ239,範囲CSV,26,FALSE)))</f>
        <v/>
      </c>
      <c r="AC239" s="96" t="str">
        <f>IF($A239="","",IF(VLOOKUP(csv!$AJ239,範囲CSV,27,FALSE)="","",VLOOKUP(csv!$AJ239,範囲CSV,27,FALSE)))</f>
        <v/>
      </c>
      <c r="AD239" s="96" t="str">
        <f>IF($A239="","",IF(VLOOKUP(csv!$AJ239,範囲CSV,28,FALSE)="","",VLOOKUP(csv!$AJ239,範囲CSV,28,FALSE)))</f>
        <v/>
      </c>
      <c r="AE239" s="96" t="str">
        <f>IF($A239="","",IF(VLOOKUP(csv!$AJ239,範囲CSV,29,FALSE)="","",VLOOKUP(csv!$AJ239,範囲CSV,29,FALSE)))</f>
        <v/>
      </c>
      <c r="AF239" s="96" t="str">
        <f>IF($A239="","",IF(VLOOKUP(csv!$AJ239,範囲CSV,30,FALSE)="","",VLOOKUP(csv!$AJ239,範囲CSV,30,FALSE)))</f>
        <v/>
      </c>
      <c r="AG239" s="96" t="str">
        <f>IF($A239="","",IF(VLOOKUP(csv!$AJ239,範囲CSV,31,FALSE)="","",VLOOKUP(csv!$AJ239,範囲CSV,31,FALSE)))</f>
        <v/>
      </c>
      <c r="AH239" s="96" t="str">
        <f>IF($A239="","",IF(VLOOKUP(csv!$AJ239,範囲CSV,32,FALSE)="","",VLOOKUP(csv!$AJ239,範囲CSV,32,FALSE)))</f>
        <v/>
      </c>
      <c r="AI239" s="96" t="str">
        <f>IF($A239="","",IF(VLOOKUP(csv!$AJ239,範囲CSV,33,FALSE)="","",VLOOKUP(csv!$AJ239,範囲CSV,33,FALSE)))</f>
        <v/>
      </c>
      <c r="AJ239" s="96" t="str">
        <f>IF($A239="","",IF(VLOOKUP(csv!$AJ239,範囲CSV,34,FALSE)="","",VLOOKUP(csv!$AJ239,範囲CSV,34,FALSE)))</f>
        <v/>
      </c>
      <c r="AK239" s="96"/>
    </row>
    <row r="240" spans="1:37">
      <c r="A240" s="96" t="str">
        <f>IF(csv!AJ240&lt;=csv!A$401,csv!AO240,"")</f>
        <v/>
      </c>
      <c r="B240" s="96" t="str">
        <f>IF($A240="","",IF(VLOOKUP(csv!A240,範囲CSV,2,FALSE)="","",VLOOKUP(csv!A240,範囲CSV,2,FALSE)))</f>
        <v/>
      </c>
      <c r="C240" s="96" t="str">
        <f>IF($A240="","",IF(VLOOKUP(csv!$AJ240,範囲CSV,3,FALSE)="","",VLOOKUP(csv!$AJ240,範囲CSV,3,FALSE)))</f>
        <v/>
      </c>
      <c r="D240" s="96" t="str">
        <f>IF($A240="","",IF(VLOOKUP(csv!$AJ240,範囲CSV,4,FALSE)="","",VLOOKUP(csv!$AJ240,範囲CSV,4,FALSE)))</f>
        <v/>
      </c>
      <c r="E240" s="96" t="str">
        <f>IF($A240="","",IF(VLOOKUP(csv!$AJ240,範囲CSV,5,FALSE)="","",IF(VLOOKUP(csv!$AJ240,範囲CSV,5,FALSE)&gt;10000,"",VLOOKUP(csv!$AJ240,範囲CSV,5,FALSE))))</f>
        <v/>
      </c>
      <c r="F240" s="96" t="str">
        <f>IF($A240="","",IF(VLOOKUP(csv!$AJ240,範囲CSV,6,FALSE)="","",VLOOKUP(csv!$AJ240,範囲CSV,6,FALSE)))</f>
        <v/>
      </c>
      <c r="G240" s="96" t="str">
        <f>IF(A240="","",IF(VLOOKUP(csv!$AJ240,範囲CSV,7,FALSE)="","",VLOOKUP(csv!$AJ240,範囲CSV,7,FALSE)))</f>
        <v/>
      </c>
      <c r="H240" s="96" t="str">
        <f>IF($A240="","",IF(VLOOKUP(csv!$AJ240,範囲CSV,8,FALSE)="","",VLOOKUP(csv!$AJ240,範囲CSV,8,FALSE)))</f>
        <v/>
      </c>
      <c r="I240" s="96"/>
      <c r="J240" s="96"/>
      <c r="K240" s="96" t="str">
        <f>IF(A240="","",IF(VLOOKUP(csv!$AJ240,範囲CSV,9,FALSE)="","",VLOOKUP(csv!$AJ240,範囲CSV,9,FALSE)))</f>
        <v/>
      </c>
      <c r="L240" s="96" t="str">
        <f>IF($A240="","",IF(VLOOKUP(csv!$AJ240,範囲CSV,10,FALSE)="","",VLOOKUP(csv!$AJ240,範囲CSV,10,FALSE)))</f>
        <v/>
      </c>
      <c r="M240" s="96" t="str">
        <f t="shared" si="6"/>
        <v/>
      </c>
      <c r="N240" s="96" t="str">
        <f t="shared" si="7"/>
        <v/>
      </c>
      <c r="O240" s="96" t="str">
        <f>IF($A240="","",IF(VLOOKUP(csv!$AJ240,範囲CSV,13,FALSE)="","",VLOOKUP(csv!$AJ240,範囲CSV,13,FALSE)))</f>
        <v/>
      </c>
      <c r="P240" s="96" t="str">
        <f>IF($A240="","",IF(VLOOKUP(csv!$AJ240,範囲CSV,14,FALSE)="","",VLOOKUP(csv!$AJ240,範囲CSV,14,FALSE)))</f>
        <v/>
      </c>
      <c r="Q240" s="96" t="str">
        <f>IF($A240="","",IF(VLOOKUP(csv!$AJ240,範囲CSV,15,FALSE)="","",VLOOKUP(csv!$AJ240,範囲CSV,15,FALSE)))</f>
        <v/>
      </c>
      <c r="R240" s="96" t="str">
        <f>IF($A240="","",IF(VLOOKUP(csv!$AJ240,範囲CSV,16,FALSE)="","",VLOOKUP(csv!$AJ240,範囲CSV,16,FALSE)))</f>
        <v/>
      </c>
      <c r="S240" s="96" t="str">
        <f>IF($A240="","",IF(VLOOKUP(csv!$AJ240,範囲CSV,17,FALSE)="","",VLOOKUP(csv!$AJ240,範囲CSV,17,FALSE)))</f>
        <v/>
      </c>
      <c r="T240" s="96" t="str">
        <f>IF($A240="","",IF(VLOOKUP(csv!$AJ240,範囲CSV,18,FALSE)="","",VLOOKUP(csv!$AJ240,範囲CSV,18,FALSE)))</f>
        <v/>
      </c>
      <c r="U240" s="96" t="str">
        <f>IF($A240="","",IF(VLOOKUP(csv!$AJ240,範囲CSV,19,FALSE)="","",VLOOKUP(csv!$AJ240,範囲CSV,19,FALSE)))</f>
        <v/>
      </c>
      <c r="V240" s="96" t="str">
        <f>IF($A240="","",IF(VLOOKUP(csv!$AJ240,範囲CSV,20,FALSE)="","",VLOOKUP(csv!$AJ240,範囲CSV,20,FALSE)))</f>
        <v/>
      </c>
      <c r="W240" s="96" t="str">
        <f>IF($A240="","",IF(VLOOKUP(csv!$AJ240,範囲CSV,21,FALSE)="","",VLOOKUP(csv!$AJ240,範囲CSV,21,FALSE)))</f>
        <v/>
      </c>
      <c r="X240" s="96" t="str">
        <f>IF($A240="","",IF(VLOOKUP(csv!$AJ240,範囲CSV,22,FALSE)="","",VLOOKUP(csv!$AJ240,範囲CSV,22,FALSE)))</f>
        <v/>
      </c>
      <c r="Y240" s="96" t="str">
        <f>IF($A240="","",IF(VLOOKUP(csv!$AJ240,範囲CSV,23,FALSE)="","",VLOOKUP(csv!$AJ240,範囲CSV,23,FALSE)))</f>
        <v/>
      </c>
      <c r="Z240" s="96" t="str">
        <f>IF($A240="","",IF(VLOOKUP(csv!$AJ240,範囲CSV,24,FALSE)="","",VLOOKUP(csv!$AJ240,範囲CSV,24,FALSE)))</f>
        <v/>
      </c>
      <c r="AA240" s="96" t="str">
        <f>IF($A240="","",IF(VLOOKUP(csv!$AJ240,範囲CSV,25,FALSE)="","",VLOOKUP(csv!$AJ240,範囲CSV,25,FALSE)))</f>
        <v/>
      </c>
      <c r="AB240" s="96" t="str">
        <f>IF($A240="","",IF(VLOOKUP(csv!$AJ240,範囲CSV,26,FALSE)="","",VLOOKUP(csv!$AJ240,範囲CSV,26,FALSE)))</f>
        <v/>
      </c>
      <c r="AC240" s="96" t="str">
        <f>IF($A240="","",IF(VLOOKUP(csv!$AJ240,範囲CSV,27,FALSE)="","",VLOOKUP(csv!$AJ240,範囲CSV,27,FALSE)))</f>
        <v/>
      </c>
      <c r="AD240" s="96" t="str">
        <f>IF($A240="","",IF(VLOOKUP(csv!$AJ240,範囲CSV,28,FALSE)="","",VLOOKUP(csv!$AJ240,範囲CSV,28,FALSE)))</f>
        <v/>
      </c>
      <c r="AE240" s="96" t="str">
        <f>IF($A240="","",IF(VLOOKUP(csv!$AJ240,範囲CSV,29,FALSE)="","",VLOOKUP(csv!$AJ240,範囲CSV,29,FALSE)))</f>
        <v/>
      </c>
      <c r="AF240" s="96" t="str">
        <f>IF($A240="","",IF(VLOOKUP(csv!$AJ240,範囲CSV,30,FALSE)="","",VLOOKUP(csv!$AJ240,範囲CSV,30,FALSE)))</f>
        <v/>
      </c>
      <c r="AG240" s="96" t="str">
        <f>IF($A240="","",IF(VLOOKUP(csv!$AJ240,範囲CSV,31,FALSE)="","",VLOOKUP(csv!$AJ240,範囲CSV,31,FALSE)))</f>
        <v/>
      </c>
      <c r="AH240" s="96" t="str">
        <f>IF($A240="","",IF(VLOOKUP(csv!$AJ240,範囲CSV,32,FALSE)="","",VLOOKUP(csv!$AJ240,範囲CSV,32,FALSE)))</f>
        <v/>
      </c>
      <c r="AI240" s="96" t="str">
        <f>IF($A240="","",IF(VLOOKUP(csv!$AJ240,範囲CSV,33,FALSE)="","",VLOOKUP(csv!$AJ240,範囲CSV,33,FALSE)))</f>
        <v/>
      </c>
      <c r="AJ240" s="96" t="str">
        <f>IF($A240="","",IF(VLOOKUP(csv!$AJ240,範囲CSV,34,FALSE)="","",VLOOKUP(csv!$AJ240,範囲CSV,34,FALSE)))</f>
        <v/>
      </c>
      <c r="AK240" s="96"/>
    </row>
    <row r="241" spans="1:37">
      <c r="A241" s="96" t="str">
        <f>IF(csv!AJ241&lt;=csv!A$401,csv!AO241,"")</f>
        <v/>
      </c>
      <c r="B241" s="96" t="str">
        <f>IF($A241="","",IF(VLOOKUP(csv!A241,範囲CSV,2,FALSE)="","",VLOOKUP(csv!A241,範囲CSV,2,FALSE)))</f>
        <v/>
      </c>
      <c r="C241" s="96" t="str">
        <f>IF($A241="","",IF(VLOOKUP(csv!$AJ241,範囲CSV,3,FALSE)="","",VLOOKUP(csv!$AJ241,範囲CSV,3,FALSE)))</f>
        <v/>
      </c>
      <c r="D241" s="96" t="str">
        <f>IF($A241="","",IF(VLOOKUP(csv!$AJ241,範囲CSV,4,FALSE)="","",VLOOKUP(csv!$AJ241,範囲CSV,4,FALSE)))</f>
        <v/>
      </c>
      <c r="E241" s="96" t="str">
        <f>IF($A241="","",IF(VLOOKUP(csv!$AJ241,範囲CSV,5,FALSE)="","",IF(VLOOKUP(csv!$AJ241,範囲CSV,5,FALSE)&gt;10000,"",VLOOKUP(csv!$AJ241,範囲CSV,5,FALSE))))</f>
        <v/>
      </c>
      <c r="F241" s="96" t="str">
        <f>IF($A241="","",IF(VLOOKUP(csv!$AJ241,範囲CSV,6,FALSE)="","",VLOOKUP(csv!$AJ241,範囲CSV,6,FALSE)))</f>
        <v/>
      </c>
      <c r="G241" s="96" t="str">
        <f>IF(A241="","",IF(VLOOKUP(csv!$AJ241,範囲CSV,7,FALSE)="","",VLOOKUP(csv!$AJ241,範囲CSV,7,FALSE)))</f>
        <v/>
      </c>
      <c r="H241" s="96" t="str">
        <f>IF($A241="","",IF(VLOOKUP(csv!$AJ241,範囲CSV,8,FALSE)="","",VLOOKUP(csv!$AJ241,範囲CSV,8,FALSE)))</f>
        <v/>
      </c>
      <c r="I241" s="96"/>
      <c r="J241" s="96"/>
      <c r="K241" s="96" t="str">
        <f>IF(A241="","",IF(VLOOKUP(csv!$AJ241,範囲CSV,9,FALSE)="","",VLOOKUP(csv!$AJ241,範囲CSV,9,FALSE)))</f>
        <v/>
      </c>
      <c r="L241" s="96" t="str">
        <f>IF($A241="","",IF(VLOOKUP(csv!$AJ241,範囲CSV,10,FALSE)="","",VLOOKUP(csv!$AJ241,範囲CSV,10,FALSE)))</f>
        <v/>
      </c>
      <c r="M241" s="96" t="str">
        <f t="shared" si="6"/>
        <v/>
      </c>
      <c r="N241" s="96" t="str">
        <f t="shared" si="7"/>
        <v/>
      </c>
      <c r="O241" s="96" t="str">
        <f>IF($A241="","",IF(VLOOKUP(csv!$AJ241,範囲CSV,13,FALSE)="","",VLOOKUP(csv!$AJ241,範囲CSV,13,FALSE)))</f>
        <v/>
      </c>
      <c r="P241" s="96" t="str">
        <f>IF($A241="","",IF(VLOOKUP(csv!$AJ241,範囲CSV,14,FALSE)="","",VLOOKUP(csv!$AJ241,範囲CSV,14,FALSE)))</f>
        <v/>
      </c>
      <c r="Q241" s="96" t="str">
        <f>IF($A241="","",IF(VLOOKUP(csv!$AJ241,範囲CSV,15,FALSE)="","",VLOOKUP(csv!$AJ241,範囲CSV,15,FALSE)))</f>
        <v/>
      </c>
      <c r="R241" s="96" t="str">
        <f>IF($A241="","",IF(VLOOKUP(csv!$AJ241,範囲CSV,16,FALSE)="","",VLOOKUP(csv!$AJ241,範囲CSV,16,FALSE)))</f>
        <v/>
      </c>
      <c r="S241" s="96" t="str">
        <f>IF($A241="","",IF(VLOOKUP(csv!$AJ241,範囲CSV,17,FALSE)="","",VLOOKUP(csv!$AJ241,範囲CSV,17,FALSE)))</f>
        <v/>
      </c>
      <c r="T241" s="96" t="str">
        <f>IF($A241="","",IF(VLOOKUP(csv!$AJ241,範囲CSV,18,FALSE)="","",VLOOKUP(csv!$AJ241,範囲CSV,18,FALSE)))</f>
        <v/>
      </c>
      <c r="U241" s="96" t="str">
        <f>IF($A241="","",IF(VLOOKUP(csv!$AJ241,範囲CSV,19,FALSE)="","",VLOOKUP(csv!$AJ241,範囲CSV,19,FALSE)))</f>
        <v/>
      </c>
      <c r="V241" s="96" t="str">
        <f>IF($A241="","",IF(VLOOKUP(csv!$AJ241,範囲CSV,20,FALSE)="","",VLOOKUP(csv!$AJ241,範囲CSV,20,FALSE)))</f>
        <v/>
      </c>
      <c r="W241" s="96" t="str">
        <f>IF($A241="","",IF(VLOOKUP(csv!$AJ241,範囲CSV,21,FALSE)="","",VLOOKUP(csv!$AJ241,範囲CSV,21,FALSE)))</f>
        <v/>
      </c>
      <c r="X241" s="96" t="str">
        <f>IF($A241="","",IF(VLOOKUP(csv!$AJ241,範囲CSV,22,FALSE)="","",VLOOKUP(csv!$AJ241,範囲CSV,22,FALSE)))</f>
        <v/>
      </c>
      <c r="Y241" s="96" t="str">
        <f>IF($A241="","",IF(VLOOKUP(csv!$AJ241,範囲CSV,23,FALSE)="","",VLOOKUP(csv!$AJ241,範囲CSV,23,FALSE)))</f>
        <v/>
      </c>
      <c r="Z241" s="96" t="str">
        <f>IF($A241="","",IF(VLOOKUP(csv!$AJ241,範囲CSV,24,FALSE)="","",VLOOKUP(csv!$AJ241,範囲CSV,24,FALSE)))</f>
        <v/>
      </c>
      <c r="AA241" s="96" t="str">
        <f>IF($A241="","",IF(VLOOKUP(csv!$AJ241,範囲CSV,25,FALSE)="","",VLOOKUP(csv!$AJ241,範囲CSV,25,FALSE)))</f>
        <v/>
      </c>
      <c r="AB241" s="96" t="str">
        <f>IF($A241="","",IF(VLOOKUP(csv!$AJ241,範囲CSV,26,FALSE)="","",VLOOKUP(csv!$AJ241,範囲CSV,26,FALSE)))</f>
        <v/>
      </c>
      <c r="AC241" s="96" t="str">
        <f>IF($A241="","",IF(VLOOKUP(csv!$AJ241,範囲CSV,27,FALSE)="","",VLOOKUP(csv!$AJ241,範囲CSV,27,FALSE)))</f>
        <v/>
      </c>
      <c r="AD241" s="96" t="str">
        <f>IF($A241="","",IF(VLOOKUP(csv!$AJ241,範囲CSV,28,FALSE)="","",VLOOKUP(csv!$AJ241,範囲CSV,28,FALSE)))</f>
        <v/>
      </c>
      <c r="AE241" s="96" t="str">
        <f>IF($A241="","",IF(VLOOKUP(csv!$AJ241,範囲CSV,29,FALSE)="","",VLOOKUP(csv!$AJ241,範囲CSV,29,FALSE)))</f>
        <v/>
      </c>
      <c r="AF241" s="96" t="str">
        <f>IF($A241="","",IF(VLOOKUP(csv!$AJ241,範囲CSV,30,FALSE)="","",VLOOKUP(csv!$AJ241,範囲CSV,30,FALSE)))</f>
        <v/>
      </c>
      <c r="AG241" s="96" t="str">
        <f>IF($A241="","",IF(VLOOKUP(csv!$AJ241,範囲CSV,31,FALSE)="","",VLOOKUP(csv!$AJ241,範囲CSV,31,FALSE)))</f>
        <v/>
      </c>
      <c r="AH241" s="96" t="str">
        <f>IF($A241="","",IF(VLOOKUP(csv!$AJ241,範囲CSV,32,FALSE)="","",VLOOKUP(csv!$AJ241,範囲CSV,32,FALSE)))</f>
        <v/>
      </c>
      <c r="AI241" s="96" t="str">
        <f>IF($A241="","",IF(VLOOKUP(csv!$AJ241,範囲CSV,33,FALSE)="","",VLOOKUP(csv!$AJ241,範囲CSV,33,FALSE)))</f>
        <v/>
      </c>
      <c r="AJ241" s="96" t="str">
        <f>IF($A241="","",IF(VLOOKUP(csv!$AJ241,範囲CSV,34,FALSE)="","",VLOOKUP(csv!$AJ241,範囲CSV,34,FALSE)))</f>
        <v/>
      </c>
      <c r="AK241" s="96"/>
    </row>
    <row r="242" spans="1:37">
      <c r="A242" s="96" t="str">
        <f>IF(csv!AJ242&lt;=csv!A$401,csv!AO242,"")</f>
        <v/>
      </c>
      <c r="B242" s="96" t="str">
        <f>IF($A242="","",IF(VLOOKUP(csv!A242,範囲CSV,2,FALSE)="","",VLOOKUP(csv!A242,範囲CSV,2,FALSE)))</f>
        <v/>
      </c>
      <c r="C242" s="96" t="str">
        <f>IF($A242="","",IF(VLOOKUP(csv!$AJ242,範囲CSV,3,FALSE)="","",VLOOKUP(csv!$AJ242,範囲CSV,3,FALSE)))</f>
        <v/>
      </c>
      <c r="D242" s="96" t="str">
        <f>IF($A242="","",IF(VLOOKUP(csv!$AJ242,範囲CSV,4,FALSE)="","",VLOOKUP(csv!$AJ242,範囲CSV,4,FALSE)))</f>
        <v/>
      </c>
      <c r="E242" s="96" t="str">
        <f>IF($A242="","",IF(VLOOKUP(csv!$AJ242,範囲CSV,5,FALSE)="","",IF(VLOOKUP(csv!$AJ242,範囲CSV,5,FALSE)&gt;10000,"",VLOOKUP(csv!$AJ242,範囲CSV,5,FALSE))))</f>
        <v/>
      </c>
      <c r="F242" s="96" t="str">
        <f>IF($A242="","",IF(VLOOKUP(csv!$AJ242,範囲CSV,6,FALSE)="","",VLOOKUP(csv!$AJ242,範囲CSV,6,FALSE)))</f>
        <v/>
      </c>
      <c r="G242" s="96" t="str">
        <f>IF(A242="","",IF(VLOOKUP(csv!$AJ242,範囲CSV,7,FALSE)="","",VLOOKUP(csv!$AJ242,範囲CSV,7,FALSE)))</f>
        <v/>
      </c>
      <c r="H242" s="96" t="str">
        <f>IF($A242="","",IF(VLOOKUP(csv!$AJ242,範囲CSV,8,FALSE)="","",VLOOKUP(csv!$AJ242,範囲CSV,8,FALSE)))</f>
        <v/>
      </c>
      <c r="I242" s="96"/>
      <c r="J242" s="96"/>
      <c r="K242" s="96" t="str">
        <f>IF(A242="","",IF(VLOOKUP(csv!$AJ242,範囲CSV,9,FALSE)="","",VLOOKUP(csv!$AJ242,範囲CSV,9,FALSE)))</f>
        <v/>
      </c>
      <c r="L242" s="96" t="str">
        <f>IF($A242="","",IF(VLOOKUP(csv!$AJ242,範囲CSV,10,FALSE)="","",VLOOKUP(csv!$AJ242,範囲CSV,10,FALSE)))</f>
        <v/>
      </c>
      <c r="M242" s="96" t="str">
        <f t="shared" si="6"/>
        <v/>
      </c>
      <c r="N242" s="96" t="str">
        <f t="shared" si="7"/>
        <v/>
      </c>
      <c r="O242" s="96" t="str">
        <f>IF($A242="","",IF(VLOOKUP(csv!$AJ242,範囲CSV,13,FALSE)="","",VLOOKUP(csv!$AJ242,範囲CSV,13,FALSE)))</f>
        <v/>
      </c>
      <c r="P242" s="96" t="str">
        <f>IF($A242="","",IF(VLOOKUP(csv!$AJ242,範囲CSV,14,FALSE)="","",VLOOKUP(csv!$AJ242,範囲CSV,14,FALSE)))</f>
        <v/>
      </c>
      <c r="Q242" s="96" t="str">
        <f>IF($A242="","",IF(VLOOKUP(csv!$AJ242,範囲CSV,15,FALSE)="","",VLOOKUP(csv!$AJ242,範囲CSV,15,FALSE)))</f>
        <v/>
      </c>
      <c r="R242" s="96" t="str">
        <f>IF($A242="","",IF(VLOOKUP(csv!$AJ242,範囲CSV,16,FALSE)="","",VLOOKUP(csv!$AJ242,範囲CSV,16,FALSE)))</f>
        <v/>
      </c>
      <c r="S242" s="96" t="str">
        <f>IF($A242="","",IF(VLOOKUP(csv!$AJ242,範囲CSV,17,FALSE)="","",VLOOKUP(csv!$AJ242,範囲CSV,17,FALSE)))</f>
        <v/>
      </c>
      <c r="T242" s="96" t="str">
        <f>IF($A242="","",IF(VLOOKUP(csv!$AJ242,範囲CSV,18,FALSE)="","",VLOOKUP(csv!$AJ242,範囲CSV,18,FALSE)))</f>
        <v/>
      </c>
      <c r="U242" s="96" t="str">
        <f>IF($A242="","",IF(VLOOKUP(csv!$AJ242,範囲CSV,19,FALSE)="","",VLOOKUP(csv!$AJ242,範囲CSV,19,FALSE)))</f>
        <v/>
      </c>
      <c r="V242" s="96" t="str">
        <f>IF($A242="","",IF(VLOOKUP(csv!$AJ242,範囲CSV,20,FALSE)="","",VLOOKUP(csv!$AJ242,範囲CSV,20,FALSE)))</f>
        <v/>
      </c>
      <c r="W242" s="96" t="str">
        <f>IF($A242="","",IF(VLOOKUP(csv!$AJ242,範囲CSV,21,FALSE)="","",VLOOKUP(csv!$AJ242,範囲CSV,21,FALSE)))</f>
        <v/>
      </c>
      <c r="X242" s="96" t="str">
        <f>IF($A242="","",IF(VLOOKUP(csv!$AJ242,範囲CSV,22,FALSE)="","",VLOOKUP(csv!$AJ242,範囲CSV,22,FALSE)))</f>
        <v/>
      </c>
      <c r="Y242" s="96" t="str">
        <f>IF($A242="","",IF(VLOOKUP(csv!$AJ242,範囲CSV,23,FALSE)="","",VLOOKUP(csv!$AJ242,範囲CSV,23,FALSE)))</f>
        <v/>
      </c>
      <c r="Z242" s="96" t="str">
        <f>IF($A242="","",IF(VLOOKUP(csv!$AJ242,範囲CSV,24,FALSE)="","",VLOOKUP(csv!$AJ242,範囲CSV,24,FALSE)))</f>
        <v/>
      </c>
      <c r="AA242" s="96" t="str">
        <f>IF($A242="","",IF(VLOOKUP(csv!$AJ242,範囲CSV,25,FALSE)="","",VLOOKUP(csv!$AJ242,範囲CSV,25,FALSE)))</f>
        <v/>
      </c>
      <c r="AB242" s="96" t="str">
        <f>IF($A242="","",IF(VLOOKUP(csv!$AJ242,範囲CSV,26,FALSE)="","",VLOOKUP(csv!$AJ242,範囲CSV,26,FALSE)))</f>
        <v/>
      </c>
      <c r="AC242" s="96" t="str">
        <f>IF($A242="","",IF(VLOOKUP(csv!$AJ242,範囲CSV,27,FALSE)="","",VLOOKUP(csv!$AJ242,範囲CSV,27,FALSE)))</f>
        <v/>
      </c>
      <c r="AD242" s="96" t="str">
        <f>IF($A242="","",IF(VLOOKUP(csv!$AJ242,範囲CSV,28,FALSE)="","",VLOOKUP(csv!$AJ242,範囲CSV,28,FALSE)))</f>
        <v/>
      </c>
      <c r="AE242" s="96" t="str">
        <f>IF($A242="","",IF(VLOOKUP(csv!$AJ242,範囲CSV,29,FALSE)="","",VLOOKUP(csv!$AJ242,範囲CSV,29,FALSE)))</f>
        <v/>
      </c>
      <c r="AF242" s="96" t="str">
        <f>IF($A242="","",IF(VLOOKUP(csv!$AJ242,範囲CSV,30,FALSE)="","",VLOOKUP(csv!$AJ242,範囲CSV,30,FALSE)))</f>
        <v/>
      </c>
      <c r="AG242" s="96" t="str">
        <f>IF($A242="","",IF(VLOOKUP(csv!$AJ242,範囲CSV,31,FALSE)="","",VLOOKUP(csv!$AJ242,範囲CSV,31,FALSE)))</f>
        <v/>
      </c>
      <c r="AH242" s="96" t="str">
        <f>IF($A242="","",IF(VLOOKUP(csv!$AJ242,範囲CSV,32,FALSE)="","",VLOOKUP(csv!$AJ242,範囲CSV,32,FALSE)))</f>
        <v/>
      </c>
      <c r="AI242" s="96" t="str">
        <f>IF($A242="","",IF(VLOOKUP(csv!$AJ242,範囲CSV,33,FALSE)="","",VLOOKUP(csv!$AJ242,範囲CSV,33,FALSE)))</f>
        <v/>
      </c>
      <c r="AJ242" s="96" t="str">
        <f>IF($A242="","",IF(VLOOKUP(csv!$AJ242,範囲CSV,34,FALSE)="","",VLOOKUP(csv!$AJ242,範囲CSV,34,FALSE)))</f>
        <v/>
      </c>
      <c r="AK242" s="96"/>
    </row>
    <row r="243" spans="1:37">
      <c r="A243" s="96" t="str">
        <f>IF(csv!AJ243&lt;=csv!A$401,csv!AO243,"")</f>
        <v/>
      </c>
      <c r="B243" s="96" t="str">
        <f>IF($A243="","",IF(VLOOKUP(csv!A243,範囲CSV,2,FALSE)="","",VLOOKUP(csv!A243,範囲CSV,2,FALSE)))</f>
        <v/>
      </c>
      <c r="C243" s="96" t="str">
        <f>IF($A243="","",IF(VLOOKUP(csv!$AJ243,範囲CSV,3,FALSE)="","",VLOOKUP(csv!$AJ243,範囲CSV,3,FALSE)))</f>
        <v/>
      </c>
      <c r="D243" s="96" t="str">
        <f>IF($A243="","",IF(VLOOKUP(csv!$AJ243,範囲CSV,4,FALSE)="","",VLOOKUP(csv!$AJ243,範囲CSV,4,FALSE)))</f>
        <v/>
      </c>
      <c r="E243" s="96" t="str">
        <f>IF($A243="","",IF(VLOOKUP(csv!$AJ243,範囲CSV,5,FALSE)="","",IF(VLOOKUP(csv!$AJ243,範囲CSV,5,FALSE)&gt;10000,"",VLOOKUP(csv!$AJ243,範囲CSV,5,FALSE))))</f>
        <v/>
      </c>
      <c r="F243" s="96" t="str">
        <f>IF($A243="","",IF(VLOOKUP(csv!$AJ243,範囲CSV,6,FALSE)="","",VLOOKUP(csv!$AJ243,範囲CSV,6,FALSE)))</f>
        <v/>
      </c>
      <c r="G243" s="96" t="str">
        <f>IF(A243="","",IF(VLOOKUP(csv!$AJ243,範囲CSV,7,FALSE)="","",VLOOKUP(csv!$AJ243,範囲CSV,7,FALSE)))</f>
        <v/>
      </c>
      <c r="H243" s="96" t="str">
        <f>IF($A243="","",IF(VLOOKUP(csv!$AJ243,範囲CSV,8,FALSE)="","",VLOOKUP(csv!$AJ243,範囲CSV,8,FALSE)))</f>
        <v/>
      </c>
      <c r="I243" s="96"/>
      <c r="J243" s="96"/>
      <c r="K243" s="96" t="str">
        <f>IF(A243="","",IF(VLOOKUP(csv!$AJ243,範囲CSV,9,FALSE)="","",VLOOKUP(csv!$AJ243,範囲CSV,9,FALSE)))</f>
        <v/>
      </c>
      <c r="L243" s="96" t="str">
        <f>IF($A243="","",IF(VLOOKUP(csv!$AJ243,範囲CSV,10,FALSE)="","",VLOOKUP(csv!$AJ243,範囲CSV,10,FALSE)))</f>
        <v/>
      </c>
      <c r="M243" s="96" t="str">
        <f t="shared" si="6"/>
        <v/>
      </c>
      <c r="N243" s="96" t="str">
        <f t="shared" si="7"/>
        <v/>
      </c>
      <c r="O243" s="96" t="str">
        <f>IF($A243="","",IF(VLOOKUP(csv!$AJ243,範囲CSV,13,FALSE)="","",VLOOKUP(csv!$AJ243,範囲CSV,13,FALSE)))</f>
        <v/>
      </c>
      <c r="P243" s="96" t="str">
        <f>IF($A243="","",IF(VLOOKUP(csv!$AJ243,範囲CSV,14,FALSE)="","",VLOOKUP(csv!$AJ243,範囲CSV,14,FALSE)))</f>
        <v/>
      </c>
      <c r="Q243" s="96" t="str">
        <f>IF($A243="","",IF(VLOOKUP(csv!$AJ243,範囲CSV,15,FALSE)="","",VLOOKUP(csv!$AJ243,範囲CSV,15,FALSE)))</f>
        <v/>
      </c>
      <c r="R243" s="96" t="str">
        <f>IF($A243="","",IF(VLOOKUP(csv!$AJ243,範囲CSV,16,FALSE)="","",VLOOKUP(csv!$AJ243,範囲CSV,16,FALSE)))</f>
        <v/>
      </c>
      <c r="S243" s="96" t="str">
        <f>IF($A243="","",IF(VLOOKUP(csv!$AJ243,範囲CSV,17,FALSE)="","",VLOOKUP(csv!$AJ243,範囲CSV,17,FALSE)))</f>
        <v/>
      </c>
      <c r="T243" s="96" t="str">
        <f>IF($A243="","",IF(VLOOKUP(csv!$AJ243,範囲CSV,18,FALSE)="","",VLOOKUP(csv!$AJ243,範囲CSV,18,FALSE)))</f>
        <v/>
      </c>
      <c r="U243" s="96" t="str">
        <f>IF($A243="","",IF(VLOOKUP(csv!$AJ243,範囲CSV,19,FALSE)="","",VLOOKUP(csv!$AJ243,範囲CSV,19,FALSE)))</f>
        <v/>
      </c>
      <c r="V243" s="96" t="str">
        <f>IF($A243="","",IF(VLOOKUP(csv!$AJ243,範囲CSV,20,FALSE)="","",VLOOKUP(csv!$AJ243,範囲CSV,20,FALSE)))</f>
        <v/>
      </c>
      <c r="W243" s="96" t="str">
        <f>IF($A243="","",IF(VLOOKUP(csv!$AJ243,範囲CSV,21,FALSE)="","",VLOOKUP(csv!$AJ243,範囲CSV,21,FALSE)))</f>
        <v/>
      </c>
      <c r="X243" s="96" t="str">
        <f>IF($A243="","",IF(VLOOKUP(csv!$AJ243,範囲CSV,22,FALSE)="","",VLOOKUP(csv!$AJ243,範囲CSV,22,FALSE)))</f>
        <v/>
      </c>
      <c r="Y243" s="96" t="str">
        <f>IF($A243="","",IF(VLOOKUP(csv!$AJ243,範囲CSV,23,FALSE)="","",VLOOKUP(csv!$AJ243,範囲CSV,23,FALSE)))</f>
        <v/>
      </c>
      <c r="Z243" s="96" t="str">
        <f>IF($A243="","",IF(VLOOKUP(csv!$AJ243,範囲CSV,24,FALSE)="","",VLOOKUP(csv!$AJ243,範囲CSV,24,FALSE)))</f>
        <v/>
      </c>
      <c r="AA243" s="96" t="str">
        <f>IF($A243="","",IF(VLOOKUP(csv!$AJ243,範囲CSV,25,FALSE)="","",VLOOKUP(csv!$AJ243,範囲CSV,25,FALSE)))</f>
        <v/>
      </c>
      <c r="AB243" s="96" t="str">
        <f>IF($A243="","",IF(VLOOKUP(csv!$AJ243,範囲CSV,26,FALSE)="","",VLOOKUP(csv!$AJ243,範囲CSV,26,FALSE)))</f>
        <v/>
      </c>
      <c r="AC243" s="96" t="str">
        <f>IF($A243="","",IF(VLOOKUP(csv!$AJ243,範囲CSV,27,FALSE)="","",VLOOKUP(csv!$AJ243,範囲CSV,27,FALSE)))</f>
        <v/>
      </c>
      <c r="AD243" s="96" t="str">
        <f>IF($A243="","",IF(VLOOKUP(csv!$AJ243,範囲CSV,28,FALSE)="","",VLOOKUP(csv!$AJ243,範囲CSV,28,FALSE)))</f>
        <v/>
      </c>
      <c r="AE243" s="96" t="str">
        <f>IF($A243="","",IF(VLOOKUP(csv!$AJ243,範囲CSV,29,FALSE)="","",VLOOKUP(csv!$AJ243,範囲CSV,29,FALSE)))</f>
        <v/>
      </c>
      <c r="AF243" s="96" t="str">
        <f>IF($A243="","",IF(VLOOKUP(csv!$AJ243,範囲CSV,30,FALSE)="","",VLOOKUP(csv!$AJ243,範囲CSV,30,FALSE)))</f>
        <v/>
      </c>
      <c r="AG243" s="96" t="str">
        <f>IF($A243="","",IF(VLOOKUP(csv!$AJ243,範囲CSV,31,FALSE)="","",VLOOKUP(csv!$AJ243,範囲CSV,31,FALSE)))</f>
        <v/>
      </c>
      <c r="AH243" s="96" t="str">
        <f>IF($A243="","",IF(VLOOKUP(csv!$AJ243,範囲CSV,32,FALSE)="","",VLOOKUP(csv!$AJ243,範囲CSV,32,FALSE)))</f>
        <v/>
      </c>
      <c r="AI243" s="96" t="str">
        <f>IF($A243="","",IF(VLOOKUP(csv!$AJ243,範囲CSV,33,FALSE)="","",VLOOKUP(csv!$AJ243,範囲CSV,33,FALSE)))</f>
        <v/>
      </c>
      <c r="AJ243" s="96" t="str">
        <f>IF($A243="","",IF(VLOOKUP(csv!$AJ243,範囲CSV,34,FALSE)="","",VLOOKUP(csv!$AJ243,範囲CSV,34,FALSE)))</f>
        <v/>
      </c>
      <c r="AK243" s="96"/>
    </row>
    <row r="244" spans="1:37">
      <c r="A244" s="96" t="str">
        <f>IF(csv!AJ244&lt;=csv!A$401,csv!AO244,"")</f>
        <v/>
      </c>
      <c r="B244" s="96" t="str">
        <f>IF($A244="","",IF(VLOOKUP(csv!A244,範囲CSV,2,FALSE)="","",VLOOKUP(csv!A244,範囲CSV,2,FALSE)))</f>
        <v/>
      </c>
      <c r="C244" s="96" t="str">
        <f>IF($A244="","",IF(VLOOKUP(csv!$AJ244,範囲CSV,3,FALSE)="","",VLOOKUP(csv!$AJ244,範囲CSV,3,FALSE)))</f>
        <v/>
      </c>
      <c r="D244" s="96" t="str">
        <f>IF($A244="","",IF(VLOOKUP(csv!$AJ244,範囲CSV,4,FALSE)="","",VLOOKUP(csv!$AJ244,範囲CSV,4,FALSE)))</f>
        <v/>
      </c>
      <c r="E244" s="96" t="str">
        <f>IF($A244="","",IF(VLOOKUP(csv!$AJ244,範囲CSV,5,FALSE)="","",IF(VLOOKUP(csv!$AJ244,範囲CSV,5,FALSE)&gt;10000,"",VLOOKUP(csv!$AJ244,範囲CSV,5,FALSE))))</f>
        <v/>
      </c>
      <c r="F244" s="96" t="str">
        <f>IF($A244="","",IF(VLOOKUP(csv!$AJ244,範囲CSV,6,FALSE)="","",VLOOKUP(csv!$AJ244,範囲CSV,6,FALSE)))</f>
        <v/>
      </c>
      <c r="G244" s="96" t="str">
        <f>IF(A244="","",IF(VLOOKUP(csv!$AJ244,範囲CSV,7,FALSE)="","",VLOOKUP(csv!$AJ244,範囲CSV,7,FALSE)))</f>
        <v/>
      </c>
      <c r="H244" s="96" t="str">
        <f>IF($A244="","",IF(VLOOKUP(csv!$AJ244,範囲CSV,8,FALSE)="","",VLOOKUP(csv!$AJ244,範囲CSV,8,FALSE)))</f>
        <v/>
      </c>
      <c r="I244" s="96"/>
      <c r="J244" s="96"/>
      <c r="K244" s="96" t="str">
        <f>IF(A244="","",IF(VLOOKUP(csv!$AJ244,範囲CSV,9,FALSE)="","",VLOOKUP(csv!$AJ244,範囲CSV,9,FALSE)))</f>
        <v/>
      </c>
      <c r="L244" s="96" t="str">
        <f>IF($A244="","",IF(VLOOKUP(csv!$AJ244,範囲CSV,10,FALSE)="","",VLOOKUP(csv!$AJ244,範囲CSV,10,FALSE)))</f>
        <v/>
      </c>
      <c r="M244" s="96" t="str">
        <f t="shared" si="6"/>
        <v/>
      </c>
      <c r="N244" s="96" t="str">
        <f t="shared" si="7"/>
        <v/>
      </c>
      <c r="O244" s="96" t="str">
        <f>IF($A244="","",IF(VLOOKUP(csv!$AJ244,範囲CSV,13,FALSE)="","",VLOOKUP(csv!$AJ244,範囲CSV,13,FALSE)))</f>
        <v/>
      </c>
      <c r="P244" s="96" t="str">
        <f>IF($A244="","",IF(VLOOKUP(csv!$AJ244,範囲CSV,14,FALSE)="","",VLOOKUP(csv!$AJ244,範囲CSV,14,FALSE)))</f>
        <v/>
      </c>
      <c r="Q244" s="96" t="str">
        <f>IF($A244="","",IF(VLOOKUP(csv!$AJ244,範囲CSV,15,FALSE)="","",VLOOKUP(csv!$AJ244,範囲CSV,15,FALSE)))</f>
        <v/>
      </c>
      <c r="R244" s="96" t="str">
        <f>IF($A244="","",IF(VLOOKUP(csv!$AJ244,範囲CSV,16,FALSE)="","",VLOOKUP(csv!$AJ244,範囲CSV,16,FALSE)))</f>
        <v/>
      </c>
      <c r="S244" s="96" t="str">
        <f>IF($A244="","",IF(VLOOKUP(csv!$AJ244,範囲CSV,17,FALSE)="","",VLOOKUP(csv!$AJ244,範囲CSV,17,FALSE)))</f>
        <v/>
      </c>
      <c r="T244" s="96" t="str">
        <f>IF($A244="","",IF(VLOOKUP(csv!$AJ244,範囲CSV,18,FALSE)="","",VLOOKUP(csv!$AJ244,範囲CSV,18,FALSE)))</f>
        <v/>
      </c>
      <c r="U244" s="96" t="str">
        <f>IF($A244="","",IF(VLOOKUP(csv!$AJ244,範囲CSV,19,FALSE)="","",VLOOKUP(csv!$AJ244,範囲CSV,19,FALSE)))</f>
        <v/>
      </c>
      <c r="V244" s="96" t="str">
        <f>IF($A244="","",IF(VLOOKUP(csv!$AJ244,範囲CSV,20,FALSE)="","",VLOOKUP(csv!$AJ244,範囲CSV,20,FALSE)))</f>
        <v/>
      </c>
      <c r="W244" s="96" t="str">
        <f>IF($A244="","",IF(VLOOKUP(csv!$AJ244,範囲CSV,21,FALSE)="","",VLOOKUP(csv!$AJ244,範囲CSV,21,FALSE)))</f>
        <v/>
      </c>
      <c r="X244" s="96" t="str">
        <f>IF($A244="","",IF(VLOOKUP(csv!$AJ244,範囲CSV,22,FALSE)="","",VLOOKUP(csv!$AJ244,範囲CSV,22,FALSE)))</f>
        <v/>
      </c>
      <c r="Y244" s="96" t="str">
        <f>IF($A244="","",IF(VLOOKUP(csv!$AJ244,範囲CSV,23,FALSE)="","",VLOOKUP(csv!$AJ244,範囲CSV,23,FALSE)))</f>
        <v/>
      </c>
      <c r="Z244" s="96" t="str">
        <f>IF($A244="","",IF(VLOOKUP(csv!$AJ244,範囲CSV,24,FALSE)="","",VLOOKUP(csv!$AJ244,範囲CSV,24,FALSE)))</f>
        <v/>
      </c>
      <c r="AA244" s="96" t="str">
        <f>IF($A244="","",IF(VLOOKUP(csv!$AJ244,範囲CSV,25,FALSE)="","",VLOOKUP(csv!$AJ244,範囲CSV,25,FALSE)))</f>
        <v/>
      </c>
      <c r="AB244" s="96" t="str">
        <f>IF($A244="","",IF(VLOOKUP(csv!$AJ244,範囲CSV,26,FALSE)="","",VLOOKUP(csv!$AJ244,範囲CSV,26,FALSE)))</f>
        <v/>
      </c>
      <c r="AC244" s="96" t="str">
        <f>IF($A244="","",IF(VLOOKUP(csv!$AJ244,範囲CSV,27,FALSE)="","",VLOOKUP(csv!$AJ244,範囲CSV,27,FALSE)))</f>
        <v/>
      </c>
      <c r="AD244" s="96" t="str">
        <f>IF($A244="","",IF(VLOOKUP(csv!$AJ244,範囲CSV,28,FALSE)="","",VLOOKUP(csv!$AJ244,範囲CSV,28,FALSE)))</f>
        <v/>
      </c>
      <c r="AE244" s="96" t="str">
        <f>IF($A244="","",IF(VLOOKUP(csv!$AJ244,範囲CSV,29,FALSE)="","",VLOOKUP(csv!$AJ244,範囲CSV,29,FALSE)))</f>
        <v/>
      </c>
      <c r="AF244" s="96" t="str">
        <f>IF($A244="","",IF(VLOOKUP(csv!$AJ244,範囲CSV,30,FALSE)="","",VLOOKUP(csv!$AJ244,範囲CSV,30,FALSE)))</f>
        <v/>
      </c>
      <c r="AG244" s="96" t="str">
        <f>IF($A244="","",IF(VLOOKUP(csv!$AJ244,範囲CSV,31,FALSE)="","",VLOOKUP(csv!$AJ244,範囲CSV,31,FALSE)))</f>
        <v/>
      </c>
      <c r="AH244" s="96" t="str">
        <f>IF($A244="","",IF(VLOOKUP(csv!$AJ244,範囲CSV,32,FALSE)="","",VLOOKUP(csv!$AJ244,範囲CSV,32,FALSE)))</f>
        <v/>
      </c>
      <c r="AI244" s="96" t="str">
        <f>IF($A244="","",IF(VLOOKUP(csv!$AJ244,範囲CSV,33,FALSE)="","",VLOOKUP(csv!$AJ244,範囲CSV,33,FALSE)))</f>
        <v/>
      </c>
      <c r="AJ244" s="96" t="str">
        <f>IF($A244="","",IF(VLOOKUP(csv!$AJ244,範囲CSV,34,FALSE)="","",VLOOKUP(csv!$AJ244,範囲CSV,34,FALSE)))</f>
        <v/>
      </c>
      <c r="AK244" s="96"/>
    </row>
    <row r="245" spans="1:37">
      <c r="A245" s="96" t="str">
        <f>IF(csv!AJ245&lt;=csv!A$401,csv!AO245,"")</f>
        <v/>
      </c>
      <c r="B245" s="96" t="str">
        <f>IF($A245="","",IF(VLOOKUP(csv!A245,範囲CSV,2,FALSE)="","",VLOOKUP(csv!A245,範囲CSV,2,FALSE)))</f>
        <v/>
      </c>
      <c r="C245" s="96" t="str">
        <f>IF($A245="","",IF(VLOOKUP(csv!$AJ245,範囲CSV,3,FALSE)="","",VLOOKUP(csv!$AJ245,範囲CSV,3,FALSE)))</f>
        <v/>
      </c>
      <c r="D245" s="96" t="str">
        <f>IF($A245="","",IF(VLOOKUP(csv!$AJ245,範囲CSV,4,FALSE)="","",VLOOKUP(csv!$AJ245,範囲CSV,4,FALSE)))</f>
        <v/>
      </c>
      <c r="E245" s="96" t="str">
        <f>IF($A245="","",IF(VLOOKUP(csv!$AJ245,範囲CSV,5,FALSE)="","",IF(VLOOKUP(csv!$AJ245,範囲CSV,5,FALSE)&gt;10000,"",VLOOKUP(csv!$AJ245,範囲CSV,5,FALSE))))</f>
        <v/>
      </c>
      <c r="F245" s="96" t="str">
        <f>IF($A245="","",IF(VLOOKUP(csv!$AJ245,範囲CSV,6,FALSE)="","",VLOOKUP(csv!$AJ245,範囲CSV,6,FALSE)))</f>
        <v/>
      </c>
      <c r="G245" s="96" t="str">
        <f>IF(A245="","",IF(VLOOKUP(csv!$AJ245,範囲CSV,7,FALSE)="","",VLOOKUP(csv!$AJ245,範囲CSV,7,FALSE)))</f>
        <v/>
      </c>
      <c r="H245" s="96" t="str">
        <f>IF($A245="","",IF(VLOOKUP(csv!$AJ245,範囲CSV,8,FALSE)="","",VLOOKUP(csv!$AJ245,範囲CSV,8,FALSE)))</f>
        <v/>
      </c>
      <c r="I245" s="96"/>
      <c r="J245" s="96"/>
      <c r="K245" s="96" t="str">
        <f>IF(A245="","",IF(VLOOKUP(csv!$AJ245,範囲CSV,9,FALSE)="","",VLOOKUP(csv!$AJ245,範囲CSV,9,FALSE)))</f>
        <v/>
      </c>
      <c r="L245" s="96" t="str">
        <f>IF($A245="","",IF(VLOOKUP(csv!$AJ245,範囲CSV,10,FALSE)="","",VLOOKUP(csv!$AJ245,範囲CSV,10,FALSE)))</f>
        <v/>
      </c>
      <c r="M245" s="96" t="str">
        <f t="shared" si="6"/>
        <v/>
      </c>
      <c r="N245" s="96" t="str">
        <f t="shared" si="7"/>
        <v/>
      </c>
      <c r="O245" s="96" t="str">
        <f>IF($A245="","",IF(VLOOKUP(csv!$AJ245,範囲CSV,13,FALSE)="","",VLOOKUP(csv!$AJ245,範囲CSV,13,FALSE)))</f>
        <v/>
      </c>
      <c r="P245" s="96" t="str">
        <f>IF($A245="","",IF(VLOOKUP(csv!$AJ245,範囲CSV,14,FALSE)="","",VLOOKUP(csv!$AJ245,範囲CSV,14,FALSE)))</f>
        <v/>
      </c>
      <c r="Q245" s="96" t="str">
        <f>IF($A245="","",IF(VLOOKUP(csv!$AJ245,範囲CSV,15,FALSE)="","",VLOOKUP(csv!$AJ245,範囲CSV,15,FALSE)))</f>
        <v/>
      </c>
      <c r="R245" s="96" t="str">
        <f>IF($A245="","",IF(VLOOKUP(csv!$AJ245,範囲CSV,16,FALSE)="","",VLOOKUP(csv!$AJ245,範囲CSV,16,FALSE)))</f>
        <v/>
      </c>
      <c r="S245" s="96" t="str">
        <f>IF($A245="","",IF(VLOOKUP(csv!$AJ245,範囲CSV,17,FALSE)="","",VLOOKUP(csv!$AJ245,範囲CSV,17,FALSE)))</f>
        <v/>
      </c>
      <c r="T245" s="96" t="str">
        <f>IF($A245="","",IF(VLOOKUP(csv!$AJ245,範囲CSV,18,FALSE)="","",VLOOKUP(csv!$AJ245,範囲CSV,18,FALSE)))</f>
        <v/>
      </c>
      <c r="U245" s="96" t="str">
        <f>IF($A245="","",IF(VLOOKUP(csv!$AJ245,範囲CSV,19,FALSE)="","",VLOOKUP(csv!$AJ245,範囲CSV,19,FALSE)))</f>
        <v/>
      </c>
      <c r="V245" s="96" t="str">
        <f>IF($A245="","",IF(VLOOKUP(csv!$AJ245,範囲CSV,20,FALSE)="","",VLOOKUP(csv!$AJ245,範囲CSV,20,FALSE)))</f>
        <v/>
      </c>
      <c r="W245" s="96" t="str">
        <f>IF($A245="","",IF(VLOOKUP(csv!$AJ245,範囲CSV,21,FALSE)="","",VLOOKUP(csv!$AJ245,範囲CSV,21,FALSE)))</f>
        <v/>
      </c>
      <c r="X245" s="96" t="str">
        <f>IF($A245="","",IF(VLOOKUP(csv!$AJ245,範囲CSV,22,FALSE)="","",VLOOKUP(csv!$AJ245,範囲CSV,22,FALSE)))</f>
        <v/>
      </c>
      <c r="Y245" s="96" t="str">
        <f>IF($A245="","",IF(VLOOKUP(csv!$AJ245,範囲CSV,23,FALSE)="","",VLOOKUP(csv!$AJ245,範囲CSV,23,FALSE)))</f>
        <v/>
      </c>
      <c r="Z245" s="96" t="str">
        <f>IF($A245="","",IF(VLOOKUP(csv!$AJ245,範囲CSV,24,FALSE)="","",VLOOKUP(csv!$AJ245,範囲CSV,24,FALSE)))</f>
        <v/>
      </c>
      <c r="AA245" s="96" t="str">
        <f>IF($A245="","",IF(VLOOKUP(csv!$AJ245,範囲CSV,25,FALSE)="","",VLOOKUP(csv!$AJ245,範囲CSV,25,FALSE)))</f>
        <v/>
      </c>
      <c r="AB245" s="96" t="str">
        <f>IF($A245="","",IF(VLOOKUP(csv!$AJ245,範囲CSV,26,FALSE)="","",VLOOKUP(csv!$AJ245,範囲CSV,26,FALSE)))</f>
        <v/>
      </c>
      <c r="AC245" s="96" t="str">
        <f>IF($A245="","",IF(VLOOKUP(csv!$AJ245,範囲CSV,27,FALSE)="","",VLOOKUP(csv!$AJ245,範囲CSV,27,FALSE)))</f>
        <v/>
      </c>
      <c r="AD245" s="96" t="str">
        <f>IF($A245="","",IF(VLOOKUP(csv!$AJ245,範囲CSV,28,FALSE)="","",VLOOKUP(csv!$AJ245,範囲CSV,28,FALSE)))</f>
        <v/>
      </c>
      <c r="AE245" s="96" t="str">
        <f>IF($A245="","",IF(VLOOKUP(csv!$AJ245,範囲CSV,29,FALSE)="","",VLOOKUP(csv!$AJ245,範囲CSV,29,FALSE)))</f>
        <v/>
      </c>
      <c r="AF245" s="96" t="str">
        <f>IF($A245="","",IF(VLOOKUP(csv!$AJ245,範囲CSV,30,FALSE)="","",VLOOKUP(csv!$AJ245,範囲CSV,30,FALSE)))</f>
        <v/>
      </c>
      <c r="AG245" s="96" t="str">
        <f>IF($A245="","",IF(VLOOKUP(csv!$AJ245,範囲CSV,31,FALSE)="","",VLOOKUP(csv!$AJ245,範囲CSV,31,FALSE)))</f>
        <v/>
      </c>
      <c r="AH245" s="96" t="str">
        <f>IF($A245="","",IF(VLOOKUP(csv!$AJ245,範囲CSV,32,FALSE)="","",VLOOKUP(csv!$AJ245,範囲CSV,32,FALSE)))</f>
        <v/>
      </c>
      <c r="AI245" s="96" t="str">
        <f>IF($A245="","",IF(VLOOKUP(csv!$AJ245,範囲CSV,33,FALSE)="","",VLOOKUP(csv!$AJ245,範囲CSV,33,FALSE)))</f>
        <v/>
      </c>
      <c r="AJ245" s="96" t="str">
        <f>IF($A245="","",IF(VLOOKUP(csv!$AJ245,範囲CSV,34,FALSE)="","",VLOOKUP(csv!$AJ245,範囲CSV,34,FALSE)))</f>
        <v/>
      </c>
      <c r="AK245" s="96"/>
    </row>
    <row r="246" spans="1:37">
      <c r="A246" s="96" t="str">
        <f>IF(csv!AJ246&lt;=csv!A$401,csv!AO246,"")</f>
        <v/>
      </c>
      <c r="B246" s="96" t="str">
        <f>IF($A246="","",IF(VLOOKUP(csv!A246,範囲CSV,2,FALSE)="","",VLOOKUP(csv!A246,範囲CSV,2,FALSE)))</f>
        <v/>
      </c>
      <c r="C246" s="96" t="str">
        <f>IF($A246="","",IF(VLOOKUP(csv!$AJ246,範囲CSV,3,FALSE)="","",VLOOKUP(csv!$AJ246,範囲CSV,3,FALSE)))</f>
        <v/>
      </c>
      <c r="D246" s="96" t="str">
        <f>IF($A246="","",IF(VLOOKUP(csv!$AJ246,範囲CSV,4,FALSE)="","",VLOOKUP(csv!$AJ246,範囲CSV,4,FALSE)))</f>
        <v/>
      </c>
      <c r="E246" s="96" t="str">
        <f>IF($A246="","",IF(VLOOKUP(csv!$AJ246,範囲CSV,5,FALSE)="","",IF(VLOOKUP(csv!$AJ246,範囲CSV,5,FALSE)&gt;10000,"",VLOOKUP(csv!$AJ246,範囲CSV,5,FALSE))))</f>
        <v/>
      </c>
      <c r="F246" s="96" t="str">
        <f>IF($A246="","",IF(VLOOKUP(csv!$AJ246,範囲CSV,6,FALSE)="","",VLOOKUP(csv!$AJ246,範囲CSV,6,FALSE)))</f>
        <v/>
      </c>
      <c r="G246" s="96" t="str">
        <f>IF(A246="","",IF(VLOOKUP(csv!$AJ246,範囲CSV,7,FALSE)="","",VLOOKUP(csv!$AJ246,範囲CSV,7,FALSE)))</f>
        <v/>
      </c>
      <c r="H246" s="96" t="str">
        <f>IF($A246="","",IF(VLOOKUP(csv!$AJ246,範囲CSV,8,FALSE)="","",VLOOKUP(csv!$AJ246,範囲CSV,8,FALSE)))</f>
        <v/>
      </c>
      <c r="I246" s="96"/>
      <c r="J246" s="96"/>
      <c r="K246" s="96" t="str">
        <f>IF(A246="","",IF(VLOOKUP(csv!$AJ246,範囲CSV,9,FALSE)="","",VLOOKUP(csv!$AJ246,範囲CSV,9,FALSE)))</f>
        <v/>
      </c>
      <c r="L246" s="96" t="str">
        <f>IF($A246="","",IF(VLOOKUP(csv!$AJ246,範囲CSV,10,FALSE)="","",VLOOKUP(csv!$AJ246,範囲CSV,10,FALSE)))</f>
        <v/>
      </c>
      <c r="M246" s="96" t="str">
        <f t="shared" si="6"/>
        <v/>
      </c>
      <c r="N246" s="96" t="str">
        <f t="shared" si="7"/>
        <v/>
      </c>
      <c r="O246" s="96" t="str">
        <f>IF($A246="","",IF(VLOOKUP(csv!$AJ246,範囲CSV,13,FALSE)="","",VLOOKUP(csv!$AJ246,範囲CSV,13,FALSE)))</f>
        <v/>
      </c>
      <c r="P246" s="96" t="str">
        <f>IF($A246="","",IF(VLOOKUP(csv!$AJ246,範囲CSV,14,FALSE)="","",VLOOKUP(csv!$AJ246,範囲CSV,14,FALSE)))</f>
        <v/>
      </c>
      <c r="Q246" s="96" t="str">
        <f>IF($A246="","",IF(VLOOKUP(csv!$AJ246,範囲CSV,15,FALSE)="","",VLOOKUP(csv!$AJ246,範囲CSV,15,FALSE)))</f>
        <v/>
      </c>
      <c r="R246" s="96" t="str">
        <f>IF($A246="","",IF(VLOOKUP(csv!$AJ246,範囲CSV,16,FALSE)="","",VLOOKUP(csv!$AJ246,範囲CSV,16,FALSE)))</f>
        <v/>
      </c>
      <c r="S246" s="96" t="str">
        <f>IF($A246="","",IF(VLOOKUP(csv!$AJ246,範囲CSV,17,FALSE)="","",VLOOKUP(csv!$AJ246,範囲CSV,17,FALSE)))</f>
        <v/>
      </c>
      <c r="T246" s="96" t="str">
        <f>IF($A246="","",IF(VLOOKUP(csv!$AJ246,範囲CSV,18,FALSE)="","",VLOOKUP(csv!$AJ246,範囲CSV,18,FALSE)))</f>
        <v/>
      </c>
      <c r="U246" s="96" t="str">
        <f>IF($A246="","",IF(VLOOKUP(csv!$AJ246,範囲CSV,19,FALSE)="","",VLOOKUP(csv!$AJ246,範囲CSV,19,FALSE)))</f>
        <v/>
      </c>
      <c r="V246" s="96" t="str">
        <f>IF($A246="","",IF(VLOOKUP(csv!$AJ246,範囲CSV,20,FALSE)="","",VLOOKUP(csv!$AJ246,範囲CSV,20,FALSE)))</f>
        <v/>
      </c>
      <c r="W246" s="96" t="str">
        <f>IF($A246="","",IF(VLOOKUP(csv!$AJ246,範囲CSV,21,FALSE)="","",VLOOKUP(csv!$AJ246,範囲CSV,21,FALSE)))</f>
        <v/>
      </c>
      <c r="X246" s="96" t="str">
        <f>IF($A246="","",IF(VLOOKUP(csv!$AJ246,範囲CSV,22,FALSE)="","",VLOOKUP(csv!$AJ246,範囲CSV,22,FALSE)))</f>
        <v/>
      </c>
      <c r="Y246" s="96" t="str">
        <f>IF($A246="","",IF(VLOOKUP(csv!$AJ246,範囲CSV,23,FALSE)="","",VLOOKUP(csv!$AJ246,範囲CSV,23,FALSE)))</f>
        <v/>
      </c>
      <c r="Z246" s="96" t="str">
        <f>IF($A246="","",IF(VLOOKUP(csv!$AJ246,範囲CSV,24,FALSE)="","",VLOOKUP(csv!$AJ246,範囲CSV,24,FALSE)))</f>
        <v/>
      </c>
      <c r="AA246" s="96" t="str">
        <f>IF($A246="","",IF(VLOOKUP(csv!$AJ246,範囲CSV,25,FALSE)="","",VLOOKUP(csv!$AJ246,範囲CSV,25,FALSE)))</f>
        <v/>
      </c>
      <c r="AB246" s="96" t="str">
        <f>IF($A246="","",IF(VLOOKUP(csv!$AJ246,範囲CSV,26,FALSE)="","",VLOOKUP(csv!$AJ246,範囲CSV,26,FALSE)))</f>
        <v/>
      </c>
      <c r="AC246" s="96" t="str">
        <f>IF($A246="","",IF(VLOOKUP(csv!$AJ246,範囲CSV,27,FALSE)="","",VLOOKUP(csv!$AJ246,範囲CSV,27,FALSE)))</f>
        <v/>
      </c>
      <c r="AD246" s="96" t="str">
        <f>IF($A246="","",IF(VLOOKUP(csv!$AJ246,範囲CSV,28,FALSE)="","",VLOOKUP(csv!$AJ246,範囲CSV,28,FALSE)))</f>
        <v/>
      </c>
      <c r="AE246" s="96" t="str">
        <f>IF($A246="","",IF(VLOOKUP(csv!$AJ246,範囲CSV,29,FALSE)="","",VLOOKUP(csv!$AJ246,範囲CSV,29,FALSE)))</f>
        <v/>
      </c>
      <c r="AF246" s="96" t="str">
        <f>IF($A246="","",IF(VLOOKUP(csv!$AJ246,範囲CSV,30,FALSE)="","",VLOOKUP(csv!$AJ246,範囲CSV,30,FALSE)))</f>
        <v/>
      </c>
      <c r="AG246" s="96" t="str">
        <f>IF($A246="","",IF(VLOOKUP(csv!$AJ246,範囲CSV,31,FALSE)="","",VLOOKUP(csv!$AJ246,範囲CSV,31,FALSE)))</f>
        <v/>
      </c>
      <c r="AH246" s="96" t="str">
        <f>IF($A246="","",IF(VLOOKUP(csv!$AJ246,範囲CSV,32,FALSE)="","",VLOOKUP(csv!$AJ246,範囲CSV,32,FALSE)))</f>
        <v/>
      </c>
      <c r="AI246" s="96" t="str">
        <f>IF($A246="","",IF(VLOOKUP(csv!$AJ246,範囲CSV,33,FALSE)="","",VLOOKUP(csv!$AJ246,範囲CSV,33,FALSE)))</f>
        <v/>
      </c>
      <c r="AJ246" s="96" t="str">
        <f>IF($A246="","",IF(VLOOKUP(csv!$AJ246,範囲CSV,34,FALSE)="","",VLOOKUP(csv!$AJ246,範囲CSV,34,FALSE)))</f>
        <v/>
      </c>
      <c r="AK246" s="96"/>
    </row>
    <row r="247" spans="1:37">
      <c r="A247" s="96" t="str">
        <f>IF(csv!AJ247&lt;=csv!A$401,csv!AO247,"")</f>
        <v/>
      </c>
      <c r="B247" s="96" t="str">
        <f>IF($A247="","",IF(VLOOKUP(csv!A247,範囲CSV,2,FALSE)="","",VLOOKUP(csv!A247,範囲CSV,2,FALSE)))</f>
        <v/>
      </c>
      <c r="C247" s="96" t="str">
        <f>IF($A247="","",IF(VLOOKUP(csv!$AJ247,範囲CSV,3,FALSE)="","",VLOOKUP(csv!$AJ247,範囲CSV,3,FALSE)))</f>
        <v/>
      </c>
      <c r="D247" s="96" t="str">
        <f>IF($A247="","",IF(VLOOKUP(csv!$AJ247,範囲CSV,4,FALSE)="","",VLOOKUP(csv!$AJ247,範囲CSV,4,FALSE)))</f>
        <v/>
      </c>
      <c r="E247" s="96" t="str">
        <f>IF($A247="","",IF(VLOOKUP(csv!$AJ247,範囲CSV,5,FALSE)="","",IF(VLOOKUP(csv!$AJ247,範囲CSV,5,FALSE)&gt;10000,"",VLOOKUP(csv!$AJ247,範囲CSV,5,FALSE))))</f>
        <v/>
      </c>
      <c r="F247" s="96" t="str">
        <f>IF($A247="","",IF(VLOOKUP(csv!$AJ247,範囲CSV,6,FALSE)="","",VLOOKUP(csv!$AJ247,範囲CSV,6,FALSE)))</f>
        <v/>
      </c>
      <c r="G247" s="96" t="str">
        <f>IF(A247="","",IF(VLOOKUP(csv!$AJ247,範囲CSV,7,FALSE)="","",VLOOKUP(csv!$AJ247,範囲CSV,7,FALSE)))</f>
        <v/>
      </c>
      <c r="H247" s="96" t="str">
        <f>IF($A247="","",IF(VLOOKUP(csv!$AJ247,範囲CSV,8,FALSE)="","",VLOOKUP(csv!$AJ247,範囲CSV,8,FALSE)))</f>
        <v/>
      </c>
      <c r="I247" s="96"/>
      <c r="J247" s="96"/>
      <c r="K247" s="96" t="str">
        <f>IF(A247="","",IF(VLOOKUP(csv!$AJ247,範囲CSV,9,FALSE)="","",VLOOKUP(csv!$AJ247,範囲CSV,9,FALSE)))</f>
        <v/>
      </c>
      <c r="L247" s="96" t="str">
        <f>IF($A247="","",IF(VLOOKUP(csv!$AJ247,範囲CSV,10,FALSE)="","",VLOOKUP(csv!$AJ247,範囲CSV,10,FALSE)))</f>
        <v/>
      </c>
      <c r="M247" s="96" t="str">
        <f t="shared" si="6"/>
        <v/>
      </c>
      <c r="N247" s="96" t="str">
        <f t="shared" si="7"/>
        <v/>
      </c>
      <c r="O247" s="96" t="str">
        <f>IF($A247="","",IF(VLOOKUP(csv!$AJ247,範囲CSV,13,FALSE)="","",VLOOKUP(csv!$AJ247,範囲CSV,13,FALSE)))</f>
        <v/>
      </c>
      <c r="P247" s="96" t="str">
        <f>IF($A247="","",IF(VLOOKUP(csv!$AJ247,範囲CSV,14,FALSE)="","",VLOOKUP(csv!$AJ247,範囲CSV,14,FALSE)))</f>
        <v/>
      </c>
      <c r="Q247" s="96" t="str">
        <f>IF($A247="","",IF(VLOOKUP(csv!$AJ247,範囲CSV,15,FALSE)="","",VLOOKUP(csv!$AJ247,範囲CSV,15,FALSE)))</f>
        <v/>
      </c>
      <c r="R247" s="96" t="str">
        <f>IF($A247="","",IF(VLOOKUP(csv!$AJ247,範囲CSV,16,FALSE)="","",VLOOKUP(csv!$AJ247,範囲CSV,16,FALSE)))</f>
        <v/>
      </c>
      <c r="S247" s="96" t="str">
        <f>IF($A247="","",IF(VLOOKUP(csv!$AJ247,範囲CSV,17,FALSE)="","",VLOOKUP(csv!$AJ247,範囲CSV,17,FALSE)))</f>
        <v/>
      </c>
      <c r="T247" s="96" t="str">
        <f>IF($A247="","",IF(VLOOKUP(csv!$AJ247,範囲CSV,18,FALSE)="","",VLOOKUP(csv!$AJ247,範囲CSV,18,FALSE)))</f>
        <v/>
      </c>
      <c r="U247" s="96" t="str">
        <f>IF($A247="","",IF(VLOOKUP(csv!$AJ247,範囲CSV,19,FALSE)="","",VLOOKUP(csv!$AJ247,範囲CSV,19,FALSE)))</f>
        <v/>
      </c>
      <c r="V247" s="96" t="str">
        <f>IF($A247="","",IF(VLOOKUP(csv!$AJ247,範囲CSV,20,FALSE)="","",VLOOKUP(csv!$AJ247,範囲CSV,20,FALSE)))</f>
        <v/>
      </c>
      <c r="W247" s="96" t="str">
        <f>IF($A247="","",IF(VLOOKUP(csv!$AJ247,範囲CSV,21,FALSE)="","",VLOOKUP(csv!$AJ247,範囲CSV,21,FALSE)))</f>
        <v/>
      </c>
      <c r="X247" s="96" t="str">
        <f>IF($A247="","",IF(VLOOKUP(csv!$AJ247,範囲CSV,22,FALSE)="","",VLOOKUP(csv!$AJ247,範囲CSV,22,FALSE)))</f>
        <v/>
      </c>
      <c r="Y247" s="96" t="str">
        <f>IF($A247="","",IF(VLOOKUP(csv!$AJ247,範囲CSV,23,FALSE)="","",VLOOKUP(csv!$AJ247,範囲CSV,23,FALSE)))</f>
        <v/>
      </c>
      <c r="Z247" s="96" t="str">
        <f>IF($A247="","",IF(VLOOKUP(csv!$AJ247,範囲CSV,24,FALSE)="","",VLOOKUP(csv!$AJ247,範囲CSV,24,FALSE)))</f>
        <v/>
      </c>
      <c r="AA247" s="96" t="str">
        <f>IF($A247="","",IF(VLOOKUP(csv!$AJ247,範囲CSV,25,FALSE)="","",VLOOKUP(csv!$AJ247,範囲CSV,25,FALSE)))</f>
        <v/>
      </c>
      <c r="AB247" s="96" t="str">
        <f>IF($A247="","",IF(VLOOKUP(csv!$AJ247,範囲CSV,26,FALSE)="","",VLOOKUP(csv!$AJ247,範囲CSV,26,FALSE)))</f>
        <v/>
      </c>
      <c r="AC247" s="96" t="str">
        <f>IF($A247="","",IF(VLOOKUP(csv!$AJ247,範囲CSV,27,FALSE)="","",VLOOKUP(csv!$AJ247,範囲CSV,27,FALSE)))</f>
        <v/>
      </c>
      <c r="AD247" s="96" t="str">
        <f>IF($A247="","",IF(VLOOKUP(csv!$AJ247,範囲CSV,28,FALSE)="","",VLOOKUP(csv!$AJ247,範囲CSV,28,FALSE)))</f>
        <v/>
      </c>
      <c r="AE247" s="96" t="str">
        <f>IF($A247="","",IF(VLOOKUP(csv!$AJ247,範囲CSV,29,FALSE)="","",VLOOKUP(csv!$AJ247,範囲CSV,29,FALSE)))</f>
        <v/>
      </c>
      <c r="AF247" s="96" t="str">
        <f>IF($A247="","",IF(VLOOKUP(csv!$AJ247,範囲CSV,30,FALSE)="","",VLOOKUP(csv!$AJ247,範囲CSV,30,FALSE)))</f>
        <v/>
      </c>
      <c r="AG247" s="96" t="str">
        <f>IF($A247="","",IF(VLOOKUP(csv!$AJ247,範囲CSV,31,FALSE)="","",VLOOKUP(csv!$AJ247,範囲CSV,31,FALSE)))</f>
        <v/>
      </c>
      <c r="AH247" s="96" t="str">
        <f>IF($A247="","",IF(VLOOKUP(csv!$AJ247,範囲CSV,32,FALSE)="","",VLOOKUP(csv!$AJ247,範囲CSV,32,FALSE)))</f>
        <v/>
      </c>
      <c r="AI247" s="96" t="str">
        <f>IF($A247="","",IF(VLOOKUP(csv!$AJ247,範囲CSV,33,FALSE)="","",VLOOKUP(csv!$AJ247,範囲CSV,33,FALSE)))</f>
        <v/>
      </c>
      <c r="AJ247" s="96" t="str">
        <f>IF($A247="","",IF(VLOOKUP(csv!$AJ247,範囲CSV,34,FALSE)="","",VLOOKUP(csv!$AJ247,範囲CSV,34,FALSE)))</f>
        <v/>
      </c>
      <c r="AK247" s="96"/>
    </row>
    <row r="248" spans="1:37">
      <c r="A248" s="96" t="str">
        <f>IF(csv!AJ248&lt;=csv!A$401,csv!AO248,"")</f>
        <v/>
      </c>
      <c r="B248" s="96" t="str">
        <f>IF($A248="","",IF(VLOOKUP(csv!A248,範囲CSV,2,FALSE)="","",VLOOKUP(csv!A248,範囲CSV,2,FALSE)))</f>
        <v/>
      </c>
      <c r="C248" s="96" t="str">
        <f>IF($A248="","",IF(VLOOKUP(csv!$AJ248,範囲CSV,3,FALSE)="","",VLOOKUP(csv!$AJ248,範囲CSV,3,FALSE)))</f>
        <v/>
      </c>
      <c r="D248" s="96" t="str">
        <f>IF($A248="","",IF(VLOOKUP(csv!$AJ248,範囲CSV,4,FALSE)="","",VLOOKUP(csv!$AJ248,範囲CSV,4,FALSE)))</f>
        <v/>
      </c>
      <c r="E248" s="96" t="str">
        <f>IF($A248="","",IF(VLOOKUP(csv!$AJ248,範囲CSV,5,FALSE)="","",IF(VLOOKUP(csv!$AJ248,範囲CSV,5,FALSE)&gt;10000,"",VLOOKUP(csv!$AJ248,範囲CSV,5,FALSE))))</f>
        <v/>
      </c>
      <c r="F248" s="96" t="str">
        <f>IF($A248="","",IF(VLOOKUP(csv!$AJ248,範囲CSV,6,FALSE)="","",VLOOKUP(csv!$AJ248,範囲CSV,6,FALSE)))</f>
        <v/>
      </c>
      <c r="G248" s="96" t="str">
        <f>IF(A248="","",IF(VLOOKUP(csv!$AJ248,範囲CSV,7,FALSE)="","",VLOOKUP(csv!$AJ248,範囲CSV,7,FALSE)))</f>
        <v/>
      </c>
      <c r="H248" s="96" t="str">
        <f>IF($A248="","",IF(VLOOKUP(csv!$AJ248,範囲CSV,8,FALSE)="","",VLOOKUP(csv!$AJ248,範囲CSV,8,FALSE)))</f>
        <v/>
      </c>
      <c r="I248" s="96"/>
      <c r="J248" s="96"/>
      <c r="K248" s="96" t="str">
        <f>IF(A248="","",IF(VLOOKUP(csv!$AJ248,範囲CSV,9,FALSE)="","",VLOOKUP(csv!$AJ248,範囲CSV,9,FALSE)))</f>
        <v/>
      </c>
      <c r="L248" s="96" t="str">
        <f>IF($A248="","",IF(VLOOKUP(csv!$AJ248,範囲CSV,10,FALSE)="","",VLOOKUP(csv!$AJ248,範囲CSV,10,FALSE)))</f>
        <v/>
      </c>
      <c r="M248" s="96" t="str">
        <f t="shared" si="6"/>
        <v/>
      </c>
      <c r="N248" s="96" t="str">
        <f t="shared" si="7"/>
        <v/>
      </c>
      <c r="O248" s="96" t="str">
        <f>IF($A248="","",IF(VLOOKUP(csv!$AJ248,範囲CSV,13,FALSE)="","",VLOOKUP(csv!$AJ248,範囲CSV,13,FALSE)))</f>
        <v/>
      </c>
      <c r="P248" s="96" t="str">
        <f>IF($A248="","",IF(VLOOKUP(csv!$AJ248,範囲CSV,14,FALSE)="","",VLOOKUP(csv!$AJ248,範囲CSV,14,FALSE)))</f>
        <v/>
      </c>
      <c r="Q248" s="96" t="str">
        <f>IF($A248="","",IF(VLOOKUP(csv!$AJ248,範囲CSV,15,FALSE)="","",VLOOKUP(csv!$AJ248,範囲CSV,15,FALSE)))</f>
        <v/>
      </c>
      <c r="R248" s="96" t="str">
        <f>IF($A248="","",IF(VLOOKUP(csv!$AJ248,範囲CSV,16,FALSE)="","",VLOOKUP(csv!$AJ248,範囲CSV,16,FALSE)))</f>
        <v/>
      </c>
      <c r="S248" s="96" t="str">
        <f>IF($A248="","",IF(VLOOKUP(csv!$AJ248,範囲CSV,17,FALSE)="","",VLOOKUP(csv!$AJ248,範囲CSV,17,FALSE)))</f>
        <v/>
      </c>
      <c r="T248" s="96" t="str">
        <f>IF($A248="","",IF(VLOOKUP(csv!$AJ248,範囲CSV,18,FALSE)="","",VLOOKUP(csv!$AJ248,範囲CSV,18,FALSE)))</f>
        <v/>
      </c>
      <c r="U248" s="96" t="str">
        <f>IF($A248="","",IF(VLOOKUP(csv!$AJ248,範囲CSV,19,FALSE)="","",VLOOKUP(csv!$AJ248,範囲CSV,19,FALSE)))</f>
        <v/>
      </c>
      <c r="V248" s="96" t="str">
        <f>IF($A248="","",IF(VLOOKUP(csv!$AJ248,範囲CSV,20,FALSE)="","",VLOOKUP(csv!$AJ248,範囲CSV,20,FALSE)))</f>
        <v/>
      </c>
      <c r="W248" s="96" t="str">
        <f>IF($A248="","",IF(VLOOKUP(csv!$AJ248,範囲CSV,21,FALSE)="","",VLOOKUP(csv!$AJ248,範囲CSV,21,FALSE)))</f>
        <v/>
      </c>
      <c r="X248" s="96" t="str">
        <f>IF($A248="","",IF(VLOOKUP(csv!$AJ248,範囲CSV,22,FALSE)="","",VLOOKUP(csv!$AJ248,範囲CSV,22,FALSE)))</f>
        <v/>
      </c>
      <c r="Y248" s="96" t="str">
        <f>IF($A248="","",IF(VLOOKUP(csv!$AJ248,範囲CSV,23,FALSE)="","",VLOOKUP(csv!$AJ248,範囲CSV,23,FALSE)))</f>
        <v/>
      </c>
      <c r="Z248" s="96" t="str">
        <f>IF($A248="","",IF(VLOOKUP(csv!$AJ248,範囲CSV,24,FALSE)="","",VLOOKUP(csv!$AJ248,範囲CSV,24,FALSE)))</f>
        <v/>
      </c>
      <c r="AA248" s="96" t="str">
        <f>IF($A248="","",IF(VLOOKUP(csv!$AJ248,範囲CSV,25,FALSE)="","",VLOOKUP(csv!$AJ248,範囲CSV,25,FALSE)))</f>
        <v/>
      </c>
      <c r="AB248" s="96" t="str">
        <f>IF($A248="","",IF(VLOOKUP(csv!$AJ248,範囲CSV,26,FALSE)="","",VLOOKUP(csv!$AJ248,範囲CSV,26,FALSE)))</f>
        <v/>
      </c>
      <c r="AC248" s="96" t="str">
        <f>IF($A248="","",IF(VLOOKUP(csv!$AJ248,範囲CSV,27,FALSE)="","",VLOOKUP(csv!$AJ248,範囲CSV,27,FALSE)))</f>
        <v/>
      </c>
      <c r="AD248" s="96" t="str">
        <f>IF($A248="","",IF(VLOOKUP(csv!$AJ248,範囲CSV,28,FALSE)="","",VLOOKUP(csv!$AJ248,範囲CSV,28,FALSE)))</f>
        <v/>
      </c>
      <c r="AE248" s="96" t="str">
        <f>IF($A248="","",IF(VLOOKUP(csv!$AJ248,範囲CSV,29,FALSE)="","",VLOOKUP(csv!$AJ248,範囲CSV,29,FALSE)))</f>
        <v/>
      </c>
      <c r="AF248" s="96" t="str">
        <f>IF($A248="","",IF(VLOOKUP(csv!$AJ248,範囲CSV,30,FALSE)="","",VLOOKUP(csv!$AJ248,範囲CSV,30,FALSE)))</f>
        <v/>
      </c>
      <c r="AG248" s="96" t="str">
        <f>IF($A248="","",IF(VLOOKUP(csv!$AJ248,範囲CSV,31,FALSE)="","",VLOOKUP(csv!$AJ248,範囲CSV,31,FALSE)))</f>
        <v/>
      </c>
      <c r="AH248" s="96" t="str">
        <f>IF($A248="","",IF(VLOOKUP(csv!$AJ248,範囲CSV,32,FALSE)="","",VLOOKUP(csv!$AJ248,範囲CSV,32,FALSE)))</f>
        <v/>
      </c>
      <c r="AI248" s="96" t="str">
        <f>IF($A248="","",IF(VLOOKUP(csv!$AJ248,範囲CSV,33,FALSE)="","",VLOOKUP(csv!$AJ248,範囲CSV,33,FALSE)))</f>
        <v/>
      </c>
      <c r="AJ248" s="96" t="str">
        <f>IF($A248="","",IF(VLOOKUP(csv!$AJ248,範囲CSV,34,FALSE)="","",VLOOKUP(csv!$AJ248,範囲CSV,34,FALSE)))</f>
        <v/>
      </c>
      <c r="AK248" s="96"/>
    </row>
    <row r="249" spans="1:37">
      <c r="A249" s="96" t="str">
        <f>IF(csv!AJ249&lt;=csv!A$401,csv!AO249,"")</f>
        <v/>
      </c>
      <c r="B249" s="96" t="str">
        <f>IF($A249="","",IF(VLOOKUP(csv!A249,範囲CSV,2,FALSE)="","",VLOOKUP(csv!A249,範囲CSV,2,FALSE)))</f>
        <v/>
      </c>
      <c r="C249" s="96" t="str">
        <f>IF($A249="","",IF(VLOOKUP(csv!$AJ249,範囲CSV,3,FALSE)="","",VLOOKUP(csv!$AJ249,範囲CSV,3,FALSE)))</f>
        <v/>
      </c>
      <c r="D249" s="96" t="str">
        <f>IF($A249="","",IF(VLOOKUP(csv!$AJ249,範囲CSV,4,FALSE)="","",VLOOKUP(csv!$AJ249,範囲CSV,4,FALSE)))</f>
        <v/>
      </c>
      <c r="E249" s="96" t="str">
        <f>IF($A249="","",IF(VLOOKUP(csv!$AJ249,範囲CSV,5,FALSE)="","",IF(VLOOKUP(csv!$AJ249,範囲CSV,5,FALSE)&gt;10000,"",VLOOKUP(csv!$AJ249,範囲CSV,5,FALSE))))</f>
        <v/>
      </c>
      <c r="F249" s="96" t="str">
        <f>IF($A249="","",IF(VLOOKUP(csv!$AJ249,範囲CSV,6,FALSE)="","",VLOOKUP(csv!$AJ249,範囲CSV,6,FALSE)))</f>
        <v/>
      </c>
      <c r="G249" s="96" t="str">
        <f>IF(A249="","",IF(VLOOKUP(csv!$AJ249,範囲CSV,7,FALSE)="","",VLOOKUP(csv!$AJ249,範囲CSV,7,FALSE)))</f>
        <v/>
      </c>
      <c r="H249" s="96" t="str">
        <f>IF($A249="","",IF(VLOOKUP(csv!$AJ249,範囲CSV,8,FALSE)="","",VLOOKUP(csv!$AJ249,範囲CSV,8,FALSE)))</f>
        <v/>
      </c>
      <c r="I249" s="96"/>
      <c r="J249" s="96"/>
      <c r="K249" s="96" t="str">
        <f>IF(A249="","",IF(VLOOKUP(csv!$AJ249,範囲CSV,9,FALSE)="","",VLOOKUP(csv!$AJ249,範囲CSV,9,FALSE)))</f>
        <v/>
      </c>
      <c r="L249" s="96" t="str">
        <f>IF($A249="","",IF(VLOOKUP(csv!$AJ249,範囲CSV,10,FALSE)="","",VLOOKUP(csv!$AJ249,範囲CSV,10,FALSE)))</f>
        <v/>
      </c>
      <c r="M249" s="96" t="str">
        <f t="shared" si="6"/>
        <v/>
      </c>
      <c r="N249" s="96" t="str">
        <f t="shared" si="7"/>
        <v/>
      </c>
      <c r="O249" s="96" t="str">
        <f>IF($A249="","",IF(VLOOKUP(csv!$AJ249,範囲CSV,13,FALSE)="","",VLOOKUP(csv!$AJ249,範囲CSV,13,FALSE)))</f>
        <v/>
      </c>
      <c r="P249" s="96" t="str">
        <f>IF($A249="","",IF(VLOOKUP(csv!$AJ249,範囲CSV,14,FALSE)="","",VLOOKUP(csv!$AJ249,範囲CSV,14,FALSE)))</f>
        <v/>
      </c>
      <c r="Q249" s="96" t="str">
        <f>IF($A249="","",IF(VLOOKUP(csv!$AJ249,範囲CSV,15,FALSE)="","",VLOOKUP(csv!$AJ249,範囲CSV,15,FALSE)))</f>
        <v/>
      </c>
      <c r="R249" s="96" t="str">
        <f>IF($A249="","",IF(VLOOKUP(csv!$AJ249,範囲CSV,16,FALSE)="","",VLOOKUP(csv!$AJ249,範囲CSV,16,FALSE)))</f>
        <v/>
      </c>
      <c r="S249" s="96" t="str">
        <f>IF($A249="","",IF(VLOOKUP(csv!$AJ249,範囲CSV,17,FALSE)="","",VLOOKUP(csv!$AJ249,範囲CSV,17,FALSE)))</f>
        <v/>
      </c>
      <c r="T249" s="96" t="str">
        <f>IF($A249="","",IF(VLOOKUP(csv!$AJ249,範囲CSV,18,FALSE)="","",VLOOKUP(csv!$AJ249,範囲CSV,18,FALSE)))</f>
        <v/>
      </c>
      <c r="U249" s="96" t="str">
        <f>IF($A249="","",IF(VLOOKUP(csv!$AJ249,範囲CSV,19,FALSE)="","",VLOOKUP(csv!$AJ249,範囲CSV,19,FALSE)))</f>
        <v/>
      </c>
      <c r="V249" s="96" t="str">
        <f>IF($A249="","",IF(VLOOKUP(csv!$AJ249,範囲CSV,20,FALSE)="","",VLOOKUP(csv!$AJ249,範囲CSV,20,FALSE)))</f>
        <v/>
      </c>
      <c r="W249" s="96" t="str">
        <f>IF($A249="","",IF(VLOOKUP(csv!$AJ249,範囲CSV,21,FALSE)="","",VLOOKUP(csv!$AJ249,範囲CSV,21,FALSE)))</f>
        <v/>
      </c>
      <c r="X249" s="96" t="str">
        <f>IF($A249="","",IF(VLOOKUP(csv!$AJ249,範囲CSV,22,FALSE)="","",VLOOKUP(csv!$AJ249,範囲CSV,22,FALSE)))</f>
        <v/>
      </c>
      <c r="Y249" s="96" t="str">
        <f>IF($A249="","",IF(VLOOKUP(csv!$AJ249,範囲CSV,23,FALSE)="","",VLOOKUP(csv!$AJ249,範囲CSV,23,FALSE)))</f>
        <v/>
      </c>
      <c r="Z249" s="96" t="str">
        <f>IF($A249="","",IF(VLOOKUP(csv!$AJ249,範囲CSV,24,FALSE)="","",VLOOKUP(csv!$AJ249,範囲CSV,24,FALSE)))</f>
        <v/>
      </c>
      <c r="AA249" s="96" t="str">
        <f>IF($A249="","",IF(VLOOKUP(csv!$AJ249,範囲CSV,25,FALSE)="","",VLOOKUP(csv!$AJ249,範囲CSV,25,FALSE)))</f>
        <v/>
      </c>
      <c r="AB249" s="96" t="str">
        <f>IF($A249="","",IF(VLOOKUP(csv!$AJ249,範囲CSV,26,FALSE)="","",VLOOKUP(csv!$AJ249,範囲CSV,26,FALSE)))</f>
        <v/>
      </c>
      <c r="AC249" s="96" t="str">
        <f>IF($A249="","",IF(VLOOKUP(csv!$AJ249,範囲CSV,27,FALSE)="","",VLOOKUP(csv!$AJ249,範囲CSV,27,FALSE)))</f>
        <v/>
      </c>
      <c r="AD249" s="96" t="str">
        <f>IF($A249="","",IF(VLOOKUP(csv!$AJ249,範囲CSV,28,FALSE)="","",VLOOKUP(csv!$AJ249,範囲CSV,28,FALSE)))</f>
        <v/>
      </c>
      <c r="AE249" s="96" t="str">
        <f>IF($A249="","",IF(VLOOKUP(csv!$AJ249,範囲CSV,29,FALSE)="","",VLOOKUP(csv!$AJ249,範囲CSV,29,FALSE)))</f>
        <v/>
      </c>
      <c r="AF249" s="96" t="str">
        <f>IF($A249="","",IF(VLOOKUP(csv!$AJ249,範囲CSV,30,FALSE)="","",VLOOKUP(csv!$AJ249,範囲CSV,30,FALSE)))</f>
        <v/>
      </c>
      <c r="AG249" s="96" t="str">
        <f>IF($A249="","",IF(VLOOKUP(csv!$AJ249,範囲CSV,31,FALSE)="","",VLOOKUP(csv!$AJ249,範囲CSV,31,FALSE)))</f>
        <v/>
      </c>
      <c r="AH249" s="96" t="str">
        <f>IF($A249="","",IF(VLOOKUP(csv!$AJ249,範囲CSV,32,FALSE)="","",VLOOKUP(csv!$AJ249,範囲CSV,32,FALSE)))</f>
        <v/>
      </c>
      <c r="AI249" s="96" t="str">
        <f>IF($A249="","",IF(VLOOKUP(csv!$AJ249,範囲CSV,33,FALSE)="","",VLOOKUP(csv!$AJ249,範囲CSV,33,FALSE)))</f>
        <v/>
      </c>
      <c r="AJ249" s="96" t="str">
        <f>IF($A249="","",IF(VLOOKUP(csv!$AJ249,範囲CSV,34,FALSE)="","",VLOOKUP(csv!$AJ249,範囲CSV,34,FALSE)))</f>
        <v/>
      </c>
      <c r="AK249" s="96"/>
    </row>
    <row r="250" spans="1:37">
      <c r="A250" s="96" t="str">
        <f>IF(csv!AJ250&lt;=csv!A$401,csv!AO250,"")</f>
        <v/>
      </c>
      <c r="B250" s="96" t="str">
        <f>IF($A250="","",IF(VLOOKUP(csv!A250,範囲CSV,2,FALSE)="","",VLOOKUP(csv!A250,範囲CSV,2,FALSE)))</f>
        <v/>
      </c>
      <c r="C250" s="96" t="str">
        <f>IF($A250="","",IF(VLOOKUP(csv!$AJ250,範囲CSV,3,FALSE)="","",VLOOKUP(csv!$AJ250,範囲CSV,3,FALSE)))</f>
        <v/>
      </c>
      <c r="D250" s="96" t="str">
        <f>IF($A250="","",IF(VLOOKUP(csv!$AJ250,範囲CSV,4,FALSE)="","",VLOOKUP(csv!$AJ250,範囲CSV,4,FALSE)))</f>
        <v/>
      </c>
      <c r="E250" s="96" t="str">
        <f>IF($A250="","",IF(VLOOKUP(csv!$AJ250,範囲CSV,5,FALSE)="","",IF(VLOOKUP(csv!$AJ250,範囲CSV,5,FALSE)&gt;10000,"",VLOOKUP(csv!$AJ250,範囲CSV,5,FALSE))))</f>
        <v/>
      </c>
      <c r="F250" s="96" t="str">
        <f>IF($A250="","",IF(VLOOKUP(csv!$AJ250,範囲CSV,6,FALSE)="","",VLOOKUP(csv!$AJ250,範囲CSV,6,FALSE)))</f>
        <v/>
      </c>
      <c r="G250" s="96" t="str">
        <f>IF(A250="","",IF(VLOOKUP(csv!$AJ250,範囲CSV,7,FALSE)="","",VLOOKUP(csv!$AJ250,範囲CSV,7,FALSE)))</f>
        <v/>
      </c>
      <c r="H250" s="96" t="str">
        <f>IF($A250="","",IF(VLOOKUP(csv!$AJ250,範囲CSV,8,FALSE)="","",VLOOKUP(csv!$AJ250,範囲CSV,8,FALSE)))</f>
        <v/>
      </c>
      <c r="I250" s="96"/>
      <c r="J250" s="96"/>
      <c r="K250" s="96" t="str">
        <f>IF(A250="","",IF(VLOOKUP(csv!$AJ250,範囲CSV,9,FALSE)="","",VLOOKUP(csv!$AJ250,範囲CSV,9,FALSE)))</f>
        <v/>
      </c>
      <c r="L250" s="96" t="str">
        <f>IF($A250="","",IF(VLOOKUP(csv!$AJ250,範囲CSV,10,FALSE)="","",VLOOKUP(csv!$AJ250,範囲CSV,10,FALSE)))</f>
        <v/>
      </c>
      <c r="M250" s="96" t="str">
        <f t="shared" si="6"/>
        <v/>
      </c>
      <c r="N250" s="96" t="str">
        <f t="shared" si="7"/>
        <v/>
      </c>
      <c r="O250" s="96" t="str">
        <f>IF($A250="","",IF(VLOOKUP(csv!$AJ250,範囲CSV,13,FALSE)="","",VLOOKUP(csv!$AJ250,範囲CSV,13,FALSE)))</f>
        <v/>
      </c>
      <c r="P250" s="96" t="str">
        <f>IF($A250="","",IF(VLOOKUP(csv!$AJ250,範囲CSV,14,FALSE)="","",VLOOKUP(csv!$AJ250,範囲CSV,14,FALSE)))</f>
        <v/>
      </c>
      <c r="Q250" s="96" t="str">
        <f>IF($A250="","",IF(VLOOKUP(csv!$AJ250,範囲CSV,15,FALSE)="","",VLOOKUP(csv!$AJ250,範囲CSV,15,FALSE)))</f>
        <v/>
      </c>
      <c r="R250" s="96" t="str">
        <f>IF($A250="","",IF(VLOOKUP(csv!$AJ250,範囲CSV,16,FALSE)="","",VLOOKUP(csv!$AJ250,範囲CSV,16,FALSE)))</f>
        <v/>
      </c>
      <c r="S250" s="96" t="str">
        <f>IF($A250="","",IF(VLOOKUP(csv!$AJ250,範囲CSV,17,FALSE)="","",VLOOKUP(csv!$AJ250,範囲CSV,17,FALSE)))</f>
        <v/>
      </c>
      <c r="T250" s="96" t="str">
        <f>IF($A250="","",IF(VLOOKUP(csv!$AJ250,範囲CSV,18,FALSE)="","",VLOOKUP(csv!$AJ250,範囲CSV,18,FALSE)))</f>
        <v/>
      </c>
      <c r="U250" s="96" t="str">
        <f>IF($A250="","",IF(VLOOKUP(csv!$AJ250,範囲CSV,19,FALSE)="","",VLOOKUP(csv!$AJ250,範囲CSV,19,FALSE)))</f>
        <v/>
      </c>
      <c r="V250" s="96" t="str">
        <f>IF($A250="","",IF(VLOOKUP(csv!$AJ250,範囲CSV,20,FALSE)="","",VLOOKUP(csv!$AJ250,範囲CSV,20,FALSE)))</f>
        <v/>
      </c>
      <c r="W250" s="96" t="str">
        <f>IF($A250="","",IF(VLOOKUP(csv!$AJ250,範囲CSV,21,FALSE)="","",VLOOKUP(csv!$AJ250,範囲CSV,21,FALSE)))</f>
        <v/>
      </c>
      <c r="X250" s="96" t="str">
        <f>IF($A250="","",IF(VLOOKUP(csv!$AJ250,範囲CSV,22,FALSE)="","",VLOOKUP(csv!$AJ250,範囲CSV,22,FALSE)))</f>
        <v/>
      </c>
      <c r="Y250" s="96" t="str">
        <f>IF($A250="","",IF(VLOOKUP(csv!$AJ250,範囲CSV,23,FALSE)="","",VLOOKUP(csv!$AJ250,範囲CSV,23,FALSE)))</f>
        <v/>
      </c>
      <c r="Z250" s="96" t="str">
        <f>IF($A250="","",IF(VLOOKUP(csv!$AJ250,範囲CSV,24,FALSE)="","",VLOOKUP(csv!$AJ250,範囲CSV,24,FALSE)))</f>
        <v/>
      </c>
      <c r="AA250" s="96" t="str">
        <f>IF($A250="","",IF(VLOOKUP(csv!$AJ250,範囲CSV,25,FALSE)="","",VLOOKUP(csv!$AJ250,範囲CSV,25,FALSE)))</f>
        <v/>
      </c>
      <c r="AB250" s="96" t="str">
        <f>IF($A250="","",IF(VLOOKUP(csv!$AJ250,範囲CSV,26,FALSE)="","",VLOOKUP(csv!$AJ250,範囲CSV,26,FALSE)))</f>
        <v/>
      </c>
      <c r="AC250" s="96" t="str">
        <f>IF($A250="","",IF(VLOOKUP(csv!$AJ250,範囲CSV,27,FALSE)="","",VLOOKUP(csv!$AJ250,範囲CSV,27,FALSE)))</f>
        <v/>
      </c>
      <c r="AD250" s="96" t="str">
        <f>IF($A250="","",IF(VLOOKUP(csv!$AJ250,範囲CSV,28,FALSE)="","",VLOOKUP(csv!$AJ250,範囲CSV,28,FALSE)))</f>
        <v/>
      </c>
      <c r="AE250" s="96" t="str">
        <f>IF($A250="","",IF(VLOOKUP(csv!$AJ250,範囲CSV,29,FALSE)="","",VLOOKUP(csv!$AJ250,範囲CSV,29,FALSE)))</f>
        <v/>
      </c>
      <c r="AF250" s="96" t="str">
        <f>IF($A250="","",IF(VLOOKUP(csv!$AJ250,範囲CSV,30,FALSE)="","",VLOOKUP(csv!$AJ250,範囲CSV,30,FALSE)))</f>
        <v/>
      </c>
      <c r="AG250" s="96" t="str">
        <f>IF($A250="","",IF(VLOOKUP(csv!$AJ250,範囲CSV,31,FALSE)="","",VLOOKUP(csv!$AJ250,範囲CSV,31,FALSE)))</f>
        <v/>
      </c>
      <c r="AH250" s="96" t="str">
        <f>IF($A250="","",IF(VLOOKUP(csv!$AJ250,範囲CSV,32,FALSE)="","",VLOOKUP(csv!$AJ250,範囲CSV,32,FALSE)))</f>
        <v/>
      </c>
      <c r="AI250" s="96" t="str">
        <f>IF($A250="","",IF(VLOOKUP(csv!$AJ250,範囲CSV,33,FALSE)="","",VLOOKUP(csv!$AJ250,範囲CSV,33,FALSE)))</f>
        <v/>
      </c>
      <c r="AJ250" s="96" t="str">
        <f>IF($A250="","",IF(VLOOKUP(csv!$AJ250,範囲CSV,34,FALSE)="","",VLOOKUP(csv!$AJ250,範囲CSV,34,FALSE)))</f>
        <v/>
      </c>
      <c r="AK250" s="96"/>
    </row>
    <row r="251" spans="1:37">
      <c r="A251" s="96" t="str">
        <f>IF(csv!AJ251&lt;=csv!A$401,csv!AO251,"")</f>
        <v/>
      </c>
      <c r="B251" s="96" t="str">
        <f>IF($A251="","",IF(VLOOKUP(csv!A251,範囲CSV,2,FALSE)="","",VLOOKUP(csv!A251,範囲CSV,2,FALSE)))</f>
        <v/>
      </c>
      <c r="C251" s="96" t="str">
        <f>IF($A251="","",IF(VLOOKUP(csv!$AJ251,範囲CSV,3,FALSE)="","",VLOOKUP(csv!$AJ251,範囲CSV,3,FALSE)))</f>
        <v/>
      </c>
      <c r="D251" s="96" t="str">
        <f>IF($A251="","",IF(VLOOKUP(csv!$AJ251,範囲CSV,4,FALSE)="","",VLOOKUP(csv!$AJ251,範囲CSV,4,FALSE)))</f>
        <v/>
      </c>
      <c r="E251" s="96" t="str">
        <f>IF($A251="","",IF(VLOOKUP(csv!$AJ251,範囲CSV,5,FALSE)="","",IF(VLOOKUP(csv!$AJ251,範囲CSV,5,FALSE)&gt;10000,"",VLOOKUP(csv!$AJ251,範囲CSV,5,FALSE))))</f>
        <v/>
      </c>
      <c r="F251" s="96" t="str">
        <f>IF($A251="","",IF(VLOOKUP(csv!$AJ251,範囲CSV,6,FALSE)="","",VLOOKUP(csv!$AJ251,範囲CSV,6,FALSE)))</f>
        <v/>
      </c>
      <c r="G251" s="96" t="str">
        <f>IF(A251="","",IF(VLOOKUP(csv!$AJ251,範囲CSV,7,FALSE)="","",VLOOKUP(csv!$AJ251,範囲CSV,7,FALSE)))</f>
        <v/>
      </c>
      <c r="H251" s="96" t="str">
        <f>IF($A251="","",IF(VLOOKUP(csv!$AJ251,範囲CSV,8,FALSE)="","",VLOOKUP(csv!$AJ251,範囲CSV,8,FALSE)))</f>
        <v/>
      </c>
      <c r="I251" s="96"/>
      <c r="J251" s="96"/>
      <c r="K251" s="96" t="str">
        <f>IF(A251="","",IF(VLOOKUP(csv!$AJ251,範囲CSV,9,FALSE)="","",VLOOKUP(csv!$AJ251,範囲CSV,9,FALSE)))</f>
        <v/>
      </c>
      <c r="L251" s="96" t="str">
        <f>IF($A251="","",IF(VLOOKUP(csv!$AJ251,範囲CSV,10,FALSE)="","",VLOOKUP(csv!$AJ251,範囲CSV,10,FALSE)))</f>
        <v/>
      </c>
      <c r="M251" s="96" t="str">
        <f t="shared" si="6"/>
        <v/>
      </c>
      <c r="N251" s="96" t="str">
        <f t="shared" si="7"/>
        <v/>
      </c>
      <c r="O251" s="96" t="str">
        <f>IF($A251="","",IF(VLOOKUP(csv!$AJ251,範囲CSV,13,FALSE)="","",VLOOKUP(csv!$AJ251,範囲CSV,13,FALSE)))</f>
        <v/>
      </c>
      <c r="P251" s="96" t="str">
        <f>IF($A251="","",IF(VLOOKUP(csv!$AJ251,範囲CSV,14,FALSE)="","",VLOOKUP(csv!$AJ251,範囲CSV,14,FALSE)))</f>
        <v/>
      </c>
      <c r="Q251" s="96" t="str">
        <f>IF($A251="","",IF(VLOOKUP(csv!$AJ251,範囲CSV,15,FALSE)="","",VLOOKUP(csv!$AJ251,範囲CSV,15,FALSE)))</f>
        <v/>
      </c>
      <c r="R251" s="96" t="str">
        <f>IF($A251="","",IF(VLOOKUP(csv!$AJ251,範囲CSV,16,FALSE)="","",VLOOKUP(csv!$AJ251,範囲CSV,16,FALSE)))</f>
        <v/>
      </c>
      <c r="S251" s="96" t="str">
        <f>IF($A251="","",IF(VLOOKUP(csv!$AJ251,範囲CSV,17,FALSE)="","",VLOOKUP(csv!$AJ251,範囲CSV,17,FALSE)))</f>
        <v/>
      </c>
      <c r="T251" s="96" t="str">
        <f>IF($A251="","",IF(VLOOKUP(csv!$AJ251,範囲CSV,18,FALSE)="","",VLOOKUP(csv!$AJ251,範囲CSV,18,FALSE)))</f>
        <v/>
      </c>
      <c r="U251" s="96" t="str">
        <f>IF($A251="","",IF(VLOOKUP(csv!$AJ251,範囲CSV,19,FALSE)="","",VLOOKUP(csv!$AJ251,範囲CSV,19,FALSE)))</f>
        <v/>
      </c>
      <c r="V251" s="96" t="str">
        <f>IF($A251="","",IF(VLOOKUP(csv!$AJ251,範囲CSV,20,FALSE)="","",VLOOKUP(csv!$AJ251,範囲CSV,20,FALSE)))</f>
        <v/>
      </c>
      <c r="W251" s="96" t="str">
        <f>IF($A251="","",IF(VLOOKUP(csv!$AJ251,範囲CSV,21,FALSE)="","",VLOOKUP(csv!$AJ251,範囲CSV,21,FALSE)))</f>
        <v/>
      </c>
      <c r="X251" s="96" t="str">
        <f>IF($A251="","",IF(VLOOKUP(csv!$AJ251,範囲CSV,22,FALSE)="","",VLOOKUP(csv!$AJ251,範囲CSV,22,FALSE)))</f>
        <v/>
      </c>
      <c r="Y251" s="96" t="str">
        <f>IF($A251="","",IF(VLOOKUP(csv!$AJ251,範囲CSV,23,FALSE)="","",VLOOKUP(csv!$AJ251,範囲CSV,23,FALSE)))</f>
        <v/>
      </c>
      <c r="Z251" s="96" t="str">
        <f>IF($A251="","",IF(VLOOKUP(csv!$AJ251,範囲CSV,24,FALSE)="","",VLOOKUP(csv!$AJ251,範囲CSV,24,FALSE)))</f>
        <v/>
      </c>
      <c r="AA251" s="96" t="str">
        <f>IF($A251="","",IF(VLOOKUP(csv!$AJ251,範囲CSV,25,FALSE)="","",VLOOKUP(csv!$AJ251,範囲CSV,25,FALSE)))</f>
        <v/>
      </c>
      <c r="AB251" s="96" t="str">
        <f>IF($A251="","",IF(VLOOKUP(csv!$AJ251,範囲CSV,26,FALSE)="","",VLOOKUP(csv!$AJ251,範囲CSV,26,FALSE)))</f>
        <v/>
      </c>
      <c r="AC251" s="96" t="str">
        <f>IF($A251="","",IF(VLOOKUP(csv!$AJ251,範囲CSV,27,FALSE)="","",VLOOKUP(csv!$AJ251,範囲CSV,27,FALSE)))</f>
        <v/>
      </c>
      <c r="AD251" s="96" t="str">
        <f>IF($A251="","",IF(VLOOKUP(csv!$AJ251,範囲CSV,28,FALSE)="","",VLOOKUP(csv!$AJ251,範囲CSV,28,FALSE)))</f>
        <v/>
      </c>
      <c r="AE251" s="96" t="str">
        <f>IF($A251="","",IF(VLOOKUP(csv!$AJ251,範囲CSV,29,FALSE)="","",VLOOKUP(csv!$AJ251,範囲CSV,29,FALSE)))</f>
        <v/>
      </c>
      <c r="AF251" s="96" t="str">
        <f>IF($A251="","",IF(VLOOKUP(csv!$AJ251,範囲CSV,30,FALSE)="","",VLOOKUP(csv!$AJ251,範囲CSV,30,FALSE)))</f>
        <v/>
      </c>
      <c r="AG251" s="96" t="str">
        <f>IF($A251="","",IF(VLOOKUP(csv!$AJ251,範囲CSV,31,FALSE)="","",VLOOKUP(csv!$AJ251,範囲CSV,31,FALSE)))</f>
        <v/>
      </c>
      <c r="AH251" s="96" t="str">
        <f>IF($A251="","",IF(VLOOKUP(csv!$AJ251,範囲CSV,32,FALSE)="","",VLOOKUP(csv!$AJ251,範囲CSV,32,FALSE)))</f>
        <v/>
      </c>
      <c r="AI251" s="96" t="str">
        <f>IF($A251="","",IF(VLOOKUP(csv!$AJ251,範囲CSV,33,FALSE)="","",VLOOKUP(csv!$AJ251,範囲CSV,33,FALSE)))</f>
        <v/>
      </c>
      <c r="AJ251" s="96" t="str">
        <f>IF($A251="","",IF(VLOOKUP(csv!$AJ251,範囲CSV,34,FALSE)="","",VLOOKUP(csv!$AJ251,範囲CSV,34,FALSE)))</f>
        <v/>
      </c>
      <c r="AK251" s="96"/>
    </row>
    <row r="252" spans="1:37">
      <c r="A252" s="96" t="str">
        <f>IF(csv!AJ252&lt;=csv!A$401,csv!AO252,"")</f>
        <v/>
      </c>
      <c r="B252" s="96" t="str">
        <f>IF($A252="","",IF(VLOOKUP(csv!A252,範囲CSV,2,FALSE)="","",VLOOKUP(csv!A252,範囲CSV,2,FALSE)))</f>
        <v/>
      </c>
      <c r="C252" s="96" t="str">
        <f>IF($A252="","",IF(VLOOKUP(csv!$AJ252,範囲CSV,3,FALSE)="","",VLOOKUP(csv!$AJ252,範囲CSV,3,FALSE)))</f>
        <v/>
      </c>
      <c r="D252" s="96" t="str">
        <f>IF($A252="","",IF(VLOOKUP(csv!$AJ252,範囲CSV,4,FALSE)="","",VLOOKUP(csv!$AJ252,範囲CSV,4,FALSE)))</f>
        <v/>
      </c>
      <c r="E252" s="96" t="str">
        <f>IF($A252="","",IF(VLOOKUP(csv!$AJ252,範囲CSV,5,FALSE)="","",IF(VLOOKUP(csv!$AJ252,範囲CSV,5,FALSE)&gt;10000,"",VLOOKUP(csv!$AJ252,範囲CSV,5,FALSE))))</f>
        <v/>
      </c>
      <c r="F252" s="96" t="str">
        <f>IF($A252="","",IF(VLOOKUP(csv!$AJ252,範囲CSV,6,FALSE)="","",VLOOKUP(csv!$AJ252,範囲CSV,6,FALSE)))</f>
        <v/>
      </c>
      <c r="G252" s="96" t="str">
        <f>IF(A252="","",IF(VLOOKUP(csv!$AJ252,範囲CSV,7,FALSE)="","",VLOOKUP(csv!$AJ252,範囲CSV,7,FALSE)))</f>
        <v/>
      </c>
      <c r="H252" s="96" t="str">
        <f>IF($A252="","",IF(VLOOKUP(csv!$AJ252,範囲CSV,8,FALSE)="","",VLOOKUP(csv!$AJ252,範囲CSV,8,FALSE)))</f>
        <v/>
      </c>
      <c r="I252" s="96"/>
      <c r="J252" s="96"/>
      <c r="K252" s="96" t="str">
        <f>IF(A252="","",IF(VLOOKUP(csv!$AJ252,範囲CSV,9,FALSE)="","",VLOOKUP(csv!$AJ252,範囲CSV,9,FALSE)))</f>
        <v/>
      </c>
      <c r="L252" s="96" t="str">
        <f>IF($A252="","",IF(VLOOKUP(csv!$AJ252,範囲CSV,10,FALSE)="","",VLOOKUP(csv!$AJ252,範囲CSV,10,FALSE)))</f>
        <v/>
      </c>
      <c r="M252" s="96" t="str">
        <f t="shared" si="6"/>
        <v/>
      </c>
      <c r="N252" s="96" t="str">
        <f t="shared" si="7"/>
        <v/>
      </c>
      <c r="O252" s="96" t="str">
        <f>IF($A252="","",IF(VLOOKUP(csv!$AJ252,範囲CSV,13,FALSE)="","",VLOOKUP(csv!$AJ252,範囲CSV,13,FALSE)))</f>
        <v/>
      </c>
      <c r="P252" s="96" t="str">
        <f>IF($A252="","",IF(VLOOKUP(csv!$AJ252,範囲CSV,14,FALSE)="","",VLOOKUP(csv!$AJ252,範囲CSV,14,FALSE)))</f>
        <v/>
      </c>
      <c r="Q252" s="96" t="str">
        <f>IF($A252="","",IF(VLOOKUP(csv!$AJ252,範囲CSV,15,FALSE)="","",VLOOKUP(csv!$AJ252,範囲CSV,15,FALSE)))</f>
        <v/>
      </c>
      <c r="R252" s="96" t="str">
        <f>IF($A252="","",IF(VLOOKUP(csv!$AJ252,範囲CSV,16,FALSE)="","",VLOOKUP(csv!$AJ252,範囲CSV,16,FALSE)))</f>
        <v/>
      </c>
      <c r="S252" s="96" t="str">
        <f>IF($A252="","",IF(VLOOKUP(csv!$AJ252,範囲CSV,17,FALSE)="","",VLOOKUP(csv!$AJ252,範囲CSV,17,FALSE)))</f>
        <v/>
      </c>
      <c r="T252" s="96" t="str">
        <f>IF($A252="","",IF(VLOOKUP(csv!$AJ252,範囲CSV,18,FALSE)="","",VLOOKUP(csv!$AJ252,範囲CSV,18,FALSE)))</f>
        <v/>
      </c>
      <c r="U252" s="96" t="str">
        <f>IF($A252="","",IF(VLOOKUP(csv!$AJ252,範囲CSV,19,FALSE)="","",VLOOKUP(csv!$AJ252,範囲CSV,19,FALSE)))</f>
        <v/>
      </c>
      <c r="V252" s="96" t="str">
        <f>IF($A252="","",IF(VLOOKUP(csv!$AJ252,範囲CSV,20,FALSE)="","",VLOOKUP(csv!$AJ252,範囲CSV,20,FALSE)))</f>
        <v/>
      </c>
      <c r="W252" s="96" t="str">
        <f>IF($A252="","",IF(VLOOKUP(csv!$AJ252,範囲CSV,21,FALSE)="","",VLOOKUP(csv!$AJ252,範囲CSV,21,FALSE)))</f>
        <v/>
      </c>
      <c r="X252" s="96" t="str">
        <f>IF($A252="","",IF(VLOOKUP(csv!$AJ252,範囲CSV,22,FALSE)="","",VLOOKUP(csv!$AJ252,範囲CSV,22,FALSE)))</f>
        <v/>
      </c>
      <c r="Y252" s="96" t="str">
        <f>IF($A252="","",IF(VLOOKUP(csv!$AJ252,範囲CSV,23,FALSE)="","",VLOOKUP(csv!$AJ252,範囲CSV,23,FALSE)))</f>
        <v/>
      </c>
      <c r="Z252" s="96" t="str">
        <f>IF($A252="","",IF(VLOOKUP(csv!$AJ252,範囲CSV,24,FALSE)="","",VLOOKUP(csv!$AJ252,範囲CSV,24,FALSE)))</f>
        <v/>
      </c>
      <c r="AA252" s="96" t="str">
        <f>IF($A252="","",IF(VLOOKUP(csv!$AJ252,範囲CSV,25,FALSE)="","",VLOOKUP(csv!$AJ252,範囲CSV,25,FALSE)))</f>
        <v/>
      </c>
      <c r="AB252" s="96" t="str">
        <f>IF($A252="","",IF(VLOOKUP(csv!$AJ252,範囲CSV,26,FALSE)="","",VLOOKUP(csv!$AJ252,範囲CSV,26,FALSE)))</f>
        <v/>
      </c>
      <c r="AC252" s="96" t="str">
        <f>IF($A252="","",IF(VLOOKUP(csv!$AJ252,範囲CSV,27,FALSE)="","",VLOOKUP(csv!$AJ252,範囲CSV,27,FALSE)))</f>
        <v/>
      </c>
      <c r="AD252" s="96" t="str">
        <f>IF($A252="","",IF(VLOOKUP(csv!$AJ252,範囲CSV,28,FALSE)="","",VLOOKUP(csv!$AJ252,範囲CSV,28,FALSE)))</f>
        <v/>
      </c>
      <c r="AE252" s="96" t="str">
        <f>IF($A252="","",IF(VLOOKUP(csv!$AJ252,範囲CSV,29,FALSE)="","",VLOOKUP(csv!$AJ252,範囲CSV,29,FALSE)))</f>
        <v/>
      </c>
      <c r="AF252" s="96" t="str">
        <f>IF($A252="","",IF(VLOOKUP(csv!$AJ252,範囲CSV,30,FALSE)="","",VLOOKUP(csv!$AJ252,範囲CSV,30,FALSE)))</f>
        <v/>
      </c>
      <c r="AG252" s="96" t="str">
        <f>IF($A252="","",IF(VLOOKUP(csv!$AJ252,範囲CSV,31,FALSE)="","",VLOOKUP(csv!$AJ252,範囲CSV,31,FALSE)))</f>
        <v/>
      </c>
      <c r="AH252" s="96" t="str">
        <f>IF($A252="","",IF(VLOOKUP(csv!$AJ252,範囲CSV,32,FALSE)="","",VLOOKUP(csv!$AJ252,範囲CSV,32,FALSE)))</f>
        <v/>
      </c>
      <c r="AI252" s="96" t="str">
        <f>IF($A252="","",IF(VLOOKUP(csv!$AJ252,範囲CSV,33,FALSE)="","",VLOOKUP(csv!$AJ252,範囲CSV,33,FALSE)))</f>
        <v/>
      </c>
      <c r="AJ252" s="96" t="str">
        <f>IF($A252="","",IF(VLOOKUP(csv!$AJ252,範囲CSV,34,FALSE)="","",VLOOKUP(csv!$AJ252,範囲CSV,34,FALSE)))</f>
        <v/>
      </c>
      <c r="AK252" s="96"/>
    </row>
    <row r="253" spans="1:37">
      <c r="A253" s="96" t="str">
        <f>IF(csv!AJ253&lt;=csv!A$401,csv!AO253,"")</f>
        <v/>
      </c>
      <c r="B253" s="96" t="str">
        <f>IF($A253="","",IF(VLOOKUP(csv!A253,範囲CSV,2,FALSE)="","",VLOOKUP(csv!A253,範囲CSV,2,FALSE)))</f>
        <v/>
      </c>
      <c r="C253" s="96" t="str">
        <f>IF($A253="","",IF(VLOOKUP(csv!$AJ253,範囲CSV,3,FALSE)="","",VLOOKUP(csv!$AJ253,範囲CSV,3,FALSE)))</f>
        <v/>
      </c>
      <c r="D253" s="96" t="str">
        <f>IF($A253="","",IF(VLOOKUP(csv!$AJ253,範囲CSV,4,FALSE)="","",VLOOKUP(csv!$AJ253,範囲CSV,4,FALSE)))</f>
        <v/>
      </c>
      <c r="E253" s="96" t="str">
        <f>IF($A253="","",IF(VLOOKUP(csv!$AJ253,範囲CSV,5,FALSE)="","",IF(VLOOKUP(csv!$AJ253,範囲CSV,5,FALSE)&gt;10000,"",VLOOKUP(csv!$AJ253,範囲CSV,5,FALSE))))</f>
        <v/>
      </c>
      <c r="F253" s="96" t="str">
        <f>IF($A253="","",IF(VLOOKUP(csv!$AJ253,範囲CSV,6,FALSE)="","",VLOOKUP(csv!$AJ253,範囲CSV,6,FALSE)))</f>
        <v/>
      </c>
      <c r="G253" s="96" t="str">
        <f>IF(A253="","",IF(VLOOKUP(csv!$AJ253,範囲CSV,7,FALSE)="","",VLOOKUP(csv!$AJ253,範囲CSV,7,FALSE)))</f>
        <v/>
      </c>
      <c r="H253" s="96" t="str">
        <f>IF($A253="","",IF(VLOOKUP(csv!$AJ253,範囲CSV,8,FALSE)="","",VLOOKUP(csv!$AJ253,範囲CSV,8,FALSE)))</f>
        <v/>
      </c>
      <c r="I253" s="96"/>
      <c r="J253" s="96"/>
      <c r="K253" s="96" t="str">
        <f>IF(A253="","",IF(VLOOKUP(csv!$AJ253,範囲CSV,9,FALSE)="","",VLOOKUP(csv!$AJ253,範囲CSV,9,FALSE)))</f>
        <v/>
      </c>
      <c r="L253" s="96" t="str">
        <f>IF($A253="","",IF(VLOOKUP(csv!$AJ253,範囲CSV,10,FALSE)="","",VLOOKUP(csv!$AJ253,範囲CSV,10,FALSE)))</f>
        <v/>
      </c>
      <c r="M253" s="96" t="str">
        <f t="shared" si="6"/>
        <v/>
      </c>
      <c r="N253" s="96" t="str">
        <f t="shared" si="7"/>
        <v/>
      </c>
      <c r="O253" s="96" t="str">
        <f>IF($A253="","",IF(VLOOKUP(csv!$AJ253,範囲CSV,13,FALSE)="","",VLOOKUP(csv!$AJ253,範囲CSV,13,FALSE)))</f>
        <v/>
      </c>
      <c r="P253" s="96" t="str">
        <f>IF($A253="","",IF(VLOOKUP(csv!$AJ253,範囲CSV,14,FALSE)="","",VLOOKUP(csv!$AJ253,範囲CSV,14,FALSE)))</f>
        <v/>
      </c>
      <c r="Q253" s="96" t="str">
        <f>IF($A253="","",IF(VLOOKUP(csv!$AJ253,範囲CSV,15,FALSE)="","",VLOOKUP(csv!$AJ253,範囲CSV,15,FALSE)))</f>
        <v/>
      </c>
      <c r="R253" s="96" t="str">
        <f>IF($A253="","",IF(VLOOKUP(csv!$AJ253,範囲CSV,16,FALSE)="","",VLOOKUP(csv!$AJ253,範囲CSV,16,FALSE)))</f>
        <v/>
      </c>
      <c r="S253" s="96" t="str">
        <f>IF($A253="","",IF(VLOOKUP(csv!$AJ253,範囲CSV,17,FALSE)="","",VLOOKUP(csv!$AJ253,範囲CSV,17,FALSE)))</f>
        <v/>
      </c>
      <c r="T253" s="96" t="str">
        <f>IF($A253="","",IF(VLOOKUP(csv!$AJ253,範囲CSV,18,FALSE)="","",VLOOKUP(csv!$AJ253,範囲CSV,18,FALSE)))</f>
        <v/>
      </c>
      <c r="U253" s="96" t="str">
        <f>IF($A253="","",IF(VLOOKUP(csv!$AJ253,範囲CSV,19,FALSE)="","",VLOOKUP(csv!$AJ253,範囲CSV,19,FALSE)))</f>
        <v/>
      </c>
      <c r="V253" s="96" t="str">
        <f>IF($A253="","",IF(VLOOKUP(csv!$AJ253,範囲CSV,20,FALSE)="","",VLOOKUP(csv!$AJ253,範囲CSV,20,FALSE)))</f>
        <v/>
      </c>
      <c r="W253" s="96" t="str">
        <f>IF($A253="","",IF(VLOOKUP(csv!$AJ253,範囲CSV,21,FALSE)="","",VLOOKUP(csv!$AJ253,範囲CSV,21,FALSE)))</f>
        <v/>
      </c>
      <c r="X253" s="96" t="str">
        <f>IF($A253="","",IF(VLOOKUP(csv!$AJ253,範囲CSV,22,FALSE)="","",VLOOKUP(csv!$AJ253,範囲CSV,22,FALSE)))</f>
        <v/>
      </c>
      <c r="Y253" s="96" t="str">
        <f>IF($A253="","",IF(VLOOKUP(csv!$AJ253,範囲CSV,23,FALSE)="","",VLOOKUP(csv!$AJ253,範囲CSV,23,FALSE)))</f>
        <v/>
      </c>
      <c r="Z253" s="96" t="str">
        <f>IF($A253="","",IF(VLOOKUP(csv!$AJ253,範囲CSV,24,FALSE)="","",VLOOKUP(csv!$AJ253,範囲CSV,24,FALSE)))</f>
        <v/>
      </c>
      <c r="AA253" s="96" t="str">
        <f>IF($A253="","",IF(VLOOKUP(csv!$AJ253,範囲CSV,25,FALSE)="","",VLOOKUP(csv!$AJ253,範囲CSV,25,FALSE)))</f>
        <v/>
      </c>
      <c r="AB253" s="96" t="str">
        <f>IF($A253="","",IF(VLOOKUP(csv!$AJ253,範囲CSV,26,FALSE)="","",VLOOKUP(csv!$AJ253,範囲CSV,26,FALSE)))</f>
        <v/>
      </c>
      <c r="AC253" s="96" t="str">
        <f>IF($A253="","",IF(VLOOKUP(csv!$AJ253,範囲CSV,27,FALSE)="","",VLOOKUP(csv!$AJ253,範囲CSV,27,FALSE)))</f>
        <v/>
      </c>
      <c r="AD253" s="96" t="str">
        <f>IF($A253="","",IF(VLOOKUP(csv!$AJ253,範囲CSV,28,FALSE)="","",VLOOKUP(csv!$AJ253,範囲CSV,28,FALSE)))</f>
        <v/>
      </c>
      <c r="AE253" s="96" t="str">
        <f>IF($A253="","",IF(VLOOKUP(csv!$AJ253,範囲CSV,29,FALSE)="","",VLOOKUP(csv!$AJ253,範囲CSV,29,FALSE)))</f>
        <v/>
      </c>
      <c r="AF253" s="96" t="str">
        <f>IF($A253="","",IF(VLOOKUP(csv!$AJ253,範囲CSV,30,FALSE)="","",VLOOKUP(csv!$AJ253,範囲CSV,30,FALSE)))</f>
        <v/>
      </c>
      <c r="AG253" s="96" t="str">
        <f>IF($A253="","",IF(VLOOKUP(csv!$AJ253,範囲CSV,31,FALSE)="","",VLOOKUP(csv!$AJ253,範囲CSV,31,FALSE)))</f>
        <v/>
      </c>
      <c r="AH253" s="96" t="str">
        <f>IF($A253="","",IF(VLOOKUP(csv!$AJ253,範囲CSV,32,FALSE)="","",VLOOKUP(csv!$AJ253,範囲CSV,32,FALSE)))</f>
        <v/>
      </c>
      <c r="AI253" s="96" t="str">
        <f>IF($A253="","",IF(VLOOKUP(csv!$AJ253,範囲CSV,33,FALSE)="","",VLOOKUP(csv!$AJ253,範囲CSV,33,FALSE)))</f>
        <v/>
      </c>
      <c r="AJ253" s="96" t="str">
        <f>IF($A253="","",IF(VLOOKUP(csv!$AJ253,範囲CSV,34,FALSE)="","",VLOOKUP(csv!$AJ253,範囲CSV,34,FALSE)))</f>
        <v/>
      </c>
      <c r="AK253" s="96"/>
    </row>
    <row r="254" spans="1:37">
      <c r="A254" s="96" t="str">
        <f>IF(csv!AJ254&lt;=csv!A$401,csv!AO254,"")</f>
        <v/>
      </c>
      <c r="B254" s="96" t="str">
        <f>IF($A254="","",IF(VLOOKUP(csv!A254,範囲CSV,2,FALSE)="","",VLOOKUP(csv!A254,範囲CSV,2,FALSE)))</f>
        <v/>
      </c>
      <c r="C254" s="96" t="str">
        <f>IF($A254="","",IF(VLOOKUP(csv!$AJ254,範囲CSV,3,FALSE)="","",VLOOKUP(csv!$AJ254,範囲CSV,3,FALSE)))</f>
        <v/>
      </c>
      <c r="D254" s="96" t="str">
        <f>IF($A254="","",IF(VLOOKUP(csv!$AJ254,範囲CSV,4,FALSE)="","",VLOOKUP(csv!$AJ254,範囲CSV,4,FALSE)))</f>
        <v/>
      </c>
      <c r="E254" s="96" t="str">
        <f>IF($A254="","",IF(VLOOKUP(csv!$AJ254,範囲CSV,5,FALSE)="","",IF(VLOOKUP(csv!$AJ254,範囲CSV,5,FALSE)&gt;10000,"",VLOOKUP(csv!$AJ254,範囲CSV,5,FALSE))))</f>
        <v/>
      </c>
      <c r="F254" s="96" t="str">
        <f>IF($A254="","",IF(VLOOKUP(csv!$AJ254,範囲CSV,6,FALSE)="","",VLOOKUP(csv!$AJ254,範囲CSV,6,FALSE)))</f>
        <v/>
      </c>
      <c r="G254" s="96" t="str">
        <f>IF(A254="","",IF(VLOOKUP(csv!$AJ254,範囲CSV,7,FALSE)="","",VLOOKUP(csv!$AJ254,範囲CSV,7,FALSE)))</f>
        <v/>
      </c>
      <c r="H254" s="96" t="str">
        <f>IF($A254="","",IF(VLOOKUP(csv!$AJ254,範囲CSV,8,FALSE)="","",VLOOKUP(csv!$AJ254,範囲CSV,8,FALSE)))</f>
        <v/>
      </c>
      <c r="I254" s="96"/>
      <c r="J254" s="96"/>
      <c r="K254" s="96" t="str">
        <f>IF(A254="","",IF(VLOOKUP(csv!$AJ254,範囲CSV,9,FALSE)="","",VLOOKUP(csv!$AJ254,範囲CSV,9,FALSE)))</f>
        <v/>
      </c>
      <c r="L254" s="96" t="str">
        <f>IF($A254="","",IF(VLOOKUP(csv!$AJ254,範囲CSV,10,FALSE)="","",VLOOKUP(csv!$AJ254,範囲CSV,10,FALSE)))</f>
        <v/>
      </c>
      <c r="M254" s="96" t="str">
        <f t="shared" si="6"/>
        <v/>
      </c>
      <c r="N254" s="96" t="str">
        <f t="shared" si="7"/>
        <v/>
      </c>
      <c r="O254" s="96" t="str">
        <f>IF($A254="","",IF(VLOOKUP(csv!$AJ254,範囲CSV,13,FALSE)="","",VLOOKUP(csv!$AJ254,範囲CSV,13,FALSE)))</f>
        <v/>
      </c>
      <c r="P254" s="96" t="str">
        <f>IF($A254="","",IF(VLOOKUP(csv!$AJ254,範囲CSV,14,FALSE)="","",VLOOKUP(csv!$AJ254,範囲CSV,14,FALSE)))</f>
        <v/>
      </c>
      <c r="Q254" s="96" t="str">
        <f>IF($A254="","",IF(VLOOKUP(csv!$AJ254,範囲CSV,15,FALSE)="","",VLOOKUP(csv!$AJ254,範囲CSV,15,FALSE)))</f>
        <v/>
      </c>
      <c r="R254" s="96" t="str">
        <f>IF($A254="","",IF(VLOOKUP(csv!$AJ254,範囲CSV,16,FALSE)="","",VLOOKUP(csv!$AJ254,範囲CSV,16,FALSE)))</f>
        <v/>
      </c>
      <c r="S254" s="96" t="str">
        <f>IF($A254="","",IF(VLOOKUP(csv!$AJ254,範囲CSV,17,FALSE)="","",VLOOKUP(csv!$AJ254,範囲CSV,17,FALSE)))</f>
        <v/>
      </c>
      <c r="T254" s="96" t="str">
        <f>IF($A254="","",IF(VLOOKUP(csv!$AJ254,範囲CSV,18,FALSE)="","",VLOOKUP(csv!$AJ254,範囲CSV,18,FALSE)))</f>
        <v/>
      </c>
      <c r="U254" s="96" t="str">
        <f>IF($A254="","",IF(VLOOKUP(csv!$AJ254,範囲CSV,19,FALSE)="","",VLOOKUP(csv!$AJ254,範囲CSV,19,FALSE)))</f>
        <v/>
      </c>
      <c r="V254" s="96" t="str">
        <f>IF($A254="","",IF(VLOOKUP(csv!$AJ254,範囲CSV,20,FALSE)="","",VLOOKUP(csv!$AJ254,範囲CSV,20,FALSE)))</f>
        <v/>
      </c>
      <c r="W254" s="96" t="str">
        <f>IF($A254="","",IF(VLOOKUP(csv!$AJ254,範囲CSV,21,FALSE)="","",VLOOKUP(csv!$AJ254,範囲CSV,21,FALSE)))</f>
        <v/>
      </c>
      <c r="X254" s="96" t="str">
        <f>IF($A254="","",IF(VLOOKUP(csv!$AJ254,範囲CSV,22,FALSE)="","",VLOOKUP(csv!$AJ254,範囲CSV,22,FALSE)))</f>
        <v/>
      </c>
      <c r="Y254" s="96" t="str">
        <f>IF($A254="","",IF(VLOOKUP(csv!$AJ254,範囲CSV,23,FALSE)="","",VLOOKUP(csv!$AJ254,範囲CSV,23,FALSE)))</f>
        <v/>
      </c>
      <c r="Z254" s="96" t="str">
        <f>IF($A254="","",IF(VLOOKUP(csv!$AJ254,範囲CSV,24,FALSE)="","",VLOOKUP(csv!$AJ254,範囲CSV,24,FALSE)))</f>
        <v/>
      </c>
      <c r="AA254" s="96" t="str">
        <f>IF($A254="","",IF(VLOOKUP(csv!$AJ254,範囲CSV,25,FALSE)="","",VLOOKUP(csv!$AJ254,範囲CSV,25,FALSE)))</f>
        <v/>
      </c>
      <c r="AB254" s="96" t="str">
        <f>IF($A254="","",IF(VLOOKUP(csv!$AJ254,範囲CSV,26,FALSE)="","",VLOOKUP(csv!$AJ254,範囲CSV,26,FALSE)))</f>
        <v/>
      </c>
      <c r="AC254" s="96" t="str">
        <f>IF($A254="","",IF(VLOOKUP(csv!$AJ254,範囲CSV,27,FALSE)="","",VLOOKUP(csv!$AJ254,範囲CSV,27,FALSE)))</f>
        <v/>
      </c>
      <c r="AD254" s="96" t="str">
        <f>IF($A254="","",IF(VLOOKUP(csv!$AJ254,範囲CSV,28,FALSE)="","",VLOOKUP(csv!$AJ254,範囲CSV,28,FALSE)))</f>
        <v/>
      </c>
      <c r="AE254" s="96" t="str">
        <f>IF($A254="","",IF(VLOOKUP(csv!$AJ254,範囲CSV,29,FALSE)="","",VLOOKUP(csv!$AJ254,範囲CSV,29,FALSE)))</f>
        <v/>
      </c>
      <c r="AF254" s="96" t="str">
        <f>IF($A254="","",IF(VLOOKUP(csv!$AJ254,範囲CSV,30,FALSE)="","",VLOOKUP(csv!$AJ254,範囲CSV,30,FALSE)))</f>
        <v/>
      </c>
      <c r="AG254" s="96" t="str">
        <f>IF($A254="","",IF(VLOOKUP(csv!$AJ254,範囲CSV,31,FALSE)="","",VLOOKUP(csv!$AJ254,範囲CSV,31,FALSE)))</f>
        <v/>
      </c>
      <c r="AH254" s="96" t="str">
        <f>IF($A254="","",IF(VLOOKUP(csv!$AJ254,範囲CSV,32,FALSE)="","",VLOOKUP(csv!$AJ254,範囲CSV,32,FALSE)))</f>
        <v/>
      </c>
      <c r="AI254" s="96" t="str">
        <f>IF($A254="","",IF(VLOOKUP(csv!$AJ254,範囲CSV,33,FALSE)="","",VLOOKUP(csv!$AJ254,範囲CSV,33,FALSE)))</f>
        <v/>
      </c>
      <c r="AJ254" s="96" t="str">
        <f>IF($A254="","",IF(VLOOKUP(csv!$AJ254,範囲CSV,34,FALSE)="","",VLOOKUP(csv!$AJ254,範囲CSV,34,FALSE)))</f>
        <v/>
      </c>
      <c r="AK254" s="96"/>
    </row>
    <row r="255" spans="1:37">
      <c r="A255" s="96" t="str">
        <f>IF(csv!AJ255&lt;=csv!A$401,csv!AO255,"")</f>
        <v/>
      </c>
      <c r="B255" s="96" t="str">
        <f>IF($A255="","",IF(VLOOKUP(csv!A255,範囲CSV,2,FALSE)="","",VLOOKUP(csv!A255,範囲CSV,2,FALSE)))</f>
        <v/>
      </c>
      <c r="C255" s="96" t="str">
        <f>IF($A255="","",IF(VLOOKUP(csv!$AJ255,範囲CSV,3,FALSE)="","",VLOOKUP(csv!$AJ255,範囲CSV,3,FALSE)))</f>
        <v/>
      </c>
      <c r="D255" s="96" t="str">
        <f>IF($A255="","",IF(VLOOKUP(csv!$AJ255,範囲CSV,4,FALSE)="","",VLOOKUP(csv!$AJ255,範囲CSV,4,FALSE)))</f>
        <v/>
      </c>
      <c r="E255" s="96" t="str">
        <f>IF($A255="","",IF(VLOOKUP(csv!$AJ255,範囲CSV,5,FALSE)="","",IF(VLOOKUP(csv!$AJ255,範囲CSV,5,FALSE)&gt;10000,"",VLOOKUP(csv!$AJ255,範囲CSV,5,FALSE))))</f>
        <v/>
      </c>
      <c r="F255" s="96" t="str">
        <f>IF($A255="","",IF(VLOOKUP(csv!$AJ255,範囲CSV,6,FALSE)="","",VLOOKUP(csv!$AJ255,範囲CSV,6,FALSE)))</f>
        <v/>
      </c>
      <c r="G255" s="96" t="str">
        <f>IF(A255="","",IF(VLOOKUP(csv!$AJ255,範囲CSV,7,FALSE)="","",VLOOKUP(csv!$AJ255,範囲CSV,7,FALSE)))</f>
        <v/>
      </c>
      <c r="H255" s="96" t="str">
        <f>IF($A255="","",IF(VLOOKUP(csv!$AJ255,範囲CSV,8,FALSE)="","",VLOOKUP(csv!$AJ255,範囲CSV,8,FALSE)))</f>
        <v/>
      </c>
      <c r="I255" s="96"/>
      <c r="J255" s="96"/>
      <c r="K255" s="96" t="str">
        <f>IF(A255="","",IF(VLOOKUP(csv!$AJ255,範囲CSV,9,FALSE)="","",VLOOKUP(csv!$AJ255,範囲CSV,9,FALSE)))</f>
        <v/>
      </c>
      <c r="L255" s="96" t="str">
        <f>IF($A255="","",IF(VLOOKUP(csv!$AJ255,範囲CSV,10,FALSE)="","",VLOOKUP(csv!$AJ255,範囲CSV,10,FALSE)))</f>
        <v/>
      </c>
      <c r="M255" s="96" t="str">
        <f t="shared" si="6"/>
        <v/>
      </c>
      <c r="N255" s="96" t="str">
        <f t="shared" si="7"/>
        <v/>
      </c>
      <c r="O255" s="96" t="str">
        <f>IF($A255="","",IF(VLOOKUP(csv!$AJ255,範囲CSV,13,FALSE)="","",VLOOKUP(csv!$AJ255,範囲CSV,13,FALSE)))</f>
        <v/>
      </c>
      <c r="P255" s="96" t="str">
        <f>IF($A255="","",IF(VLOOKUP(csv!$AJ255,範囲CSV,14,FALSE)="","",VLOOKUP(csv!$AJ255,範囲CSV,14,FALSE)))</f>
        <v/>
      </c>
      <c r="Q255" s="96" t="str">
        <f>IF($A255="","",IF(VLOOKUP(csv!$AJ255,範囲CSV,15,FALSE)="","",VLOOKUP(csv!$AJ255,範囲CSV,15,FALSE)))</f>
        <v/>
      </c>
      <c r="R255" s="96" t="str">
        <f>IF($A255="","",IF(VLOOKUP(csv!$AJ255,範囲CSV,16,FALSE)="","",VLOOKUP(csv!$AJ255,範囲CSV,16,FALSE)))</f>
        <v/>
      </c>
      <c r="S255" s="96" t="str">
        <f>IF($A255="","",IF(VLOOKUP(csv!$AJ255,範囲CSV,17,FALSE)="","",VLOOKUP(csv!$AJ255,範囲CSV,17,FALSE)))</f>
        <v/>
      </c>
      <c r="T255" s="96" t="str">
        <f>IF($A255="","",IF(VLOOKUP(csv!$AJ255,範囲CSV,18,FALSE)="","",VLOOKUP(csv!$AJ255,範囲CSV,18,FALSE)))</f>
        <v/>
      </c>
      <c r="U255" s="96" t="str">
        <f>IF($A255="","",IF(VLOOKUP(csv!$AJ255,範囲CSV,19,FALSE)="","",VLOOKUP(csv!$AJ255,範囲CSV,19,FALSE)))</f>
        <v/>
      </c>
      <c r="V255" s="96" t="str">
        <f>IF($A255="","",IF(VLOOKUP(csv!$AJ255,範囲CSV,20,FALSE)="","",VLOOKUP(csv!$AJ255,範囲CSV,20,FALSE)))</f>
        <v/>
      </c>
      <c r="W255" s="96" t="str">
        <f>IF($A255="","",IF(VLOOKUP(csv!$AJ255,範囲CSV,21,FALSE)="","",VLOOKUP(csv!$AJ255,範囲CSV,21,FALSE)))</f>
        <v/>
      </c>
      <c r="X255" s="96" t="str">
        <f>IF($A255="","",IF(VLOOKUP(csv!$AJ255,範囲CSV,22,FALSE)="","",VLOOKUP(csv!$AJ255,範囲CSV,22,FALSE)))</f>
        <v/>
      </c>
      <c r="Y255" s="96" t="str">
        <f>IF($A255="","",IF(VLOOKUP(csv!$AJ255,範囲CSV,23,FALSE)="","",VLOOKUP(csv!$AJ255,範囲CSV,23,FALSE)))</f>
        <v/>
      </c>
      <c r="Z255" s="96" t="str">
        <f>IF($A255="","",IF(VLOOKUP(csv!$AJ255,範囲CSV,24,FALSE)="","",VLOOKUP(csv!$AJ255,範囲CSV,24,FALSE)))</f>
        <v/>
      </c>
      <c r="AA255" s="96" t="str">
        <f>IF($A255="","",IF(VLOOKUP(csv!$AJ255,範囲CSV,25,FALSE)="","",VLOOKUP(csv!$AJ255,範囲CSV,25,FALSE)))</f>
        <v/>
      </c>
      <c r="AB255" s="96" t="str">
        <f>IF($A255="","",IF(VLOOKUP(csv!$AJ255,範囲CSV,26,FALSE)="","",VLOOKUP(csv!$AJ255,範囲CSV,26,FALSE)))</f>
        <v/>
      </c>
      <c r="AC255" s="96" t="str">
        <f>IF($A255="","",IF(VLOOKUP(csv!$AJ255,範囲CSV,27,FALSE)="","",VLOOKUP(csv!$AJ255,範囲CSV,27,FALSE)))</f>
        <v/>
      </c>
      <c r="AD255" s="96" t="str">
        <f>IF($A255="","",IF(VLOOKUP(csv!$AJ255,範囲CSV,28,FALSE)="","",VLOOKUP(csv!$AJ255,範囲CSV,28,FALSE)))</f>
        <v/>
      </c>
      <c r="AE255" s="96" t="str">
        <f>IF($A255="","",IF(VLOOKUP(csv!$AJ255,範囲CSV,29,FALSE)="","",VLOOKUP(csv!$AJ255,範囲CSV,29,FALSE)))</f>
        <v/>
      </c>
      <c r="AF255" s="96" t="str">
        <f>IF($A255="","",IF(VLOOKUP(csv!$AJ255,範囲CSV,30,FALSE)="","",VLOOKUP(csv!$AJ255,範囲CSV,30,FALSE)))</f>
        <v/>
      </c>
      <c r="AG255" s="96" t="str">
        <f>IF($A255="","",IF(VLOOKUP(csv!$AJ255,範囲CSV,31,FALSE)="","",VLOOKUP(csv!$AJ255,範囲CSV,31,FALSE)))</f>
        <v/>
      </c>
      <c r="AH255" s="96" t="str">
        <f>IF($A255="","",IF(VLOOKUP(csv!$AJ255,範囲CSV,32,FALSE)="","",VLOOKUP(csv!$AJ255,範囲CSV,32,FALSE)))</f>
        <v/>
      </c>
      <c r="AI255" s="96" t="str">
        <f>IF($A255="","",IF(VLOOKUP(csv!$AJ255,範囲CSV,33,FALSE)="","",VLOOKUP(csv!$AJ255,範囲CSV,33,FALSE)))</f>
        <v/>
      </c>
      <c r="AJ255" s="96" t="str">
        <f>IF($A255="","",IF(VLOOKUP(csv!$AJ255,範囲CSV,34,FALSE)="","",VLOOKUP(csv!$AJ255,範囲CSV,34,FALSE)))</f>
        <v/>
      </c>
      <c r="AK255" s="96"/>
    </row>
    <row r="256" spans="1:37">
      <c r="A256" s="96" t="str">
        <f>IF(csv!AJ256&lt;=csv!A$401,csv!AO256,"")</f>
        <v/>
      </c>
      <c r="B256" s="96" t="str">
        <f>IF($A256="","",IF(VLOOKUP(csv!A256,範囲CSV,2,FALSE)="","",VLOOKUP(csv!A256,範囲CSV,2,FALSE)))</f>
        <v/>
      </c>
      <c r="C256" s="96" t="str">
        <f>IF($A256="","",IF(VLOOKUP(csv!$AJ256,範囲CSV,3,FALSE)="","",VLOOKUP(csv!$AJ256,範囲CSV,3,FALSE)))</f>
        <v/>
      </c>
      <c r="D256" s="96" t="str">
        <f>IF($A256="","",IF(VLOOKUP(csv!$AJ256,範囲CSV,4,FALSE)="","",VLOOKUP(csv!$AJ256,範囲CSV,4,FALSE)))</f>
        <v/>
      </c>
      <c r="E256" s="96" t="str">
        <f>IF($A256="","",IF(VLOOKUP(csv!$AJ256,範囲CSV,5,FALSE)="","",IF(VLOOKUP(csv!$AJ256,範囲CSV,5,FALSE)&gt;10000,"",VLOOKUP(csv!$AJ256,範囲CSV,5,FALSE))))</f>
        <v/>
      </c>
      <c r="F256" s="96" t="str">
        <f>IF($A256="","",IF(VLOOKUP(csv!$AJ256,範囲CSV,6,FALSE)="","",VLOOKUP(csv!$AJ256,範囲CSV,6,FALSE)))</f>
        <v/>
      </c>
      <c r="G256" s="96" t="str">
        <f>IF(A256="","",IF(VLOOKUP(csv!$AJ256,範囲CSV,7,FALSE)="","",VLOOKUP(csv!$AJ256,範囲CSV,7,FALSE)))</f>
        <v/>
      </c>
      <c r="H256" s="96" t="str">
        <f>IF($A256="","",IF(VLOOKUP(csv!$AJ256,範囲CSV,8,FALSE)="","",VLOOKUP(csv!$AJ256,範囲CSV,8,FALSE)))</f>
        <v/>
      </c>
      <c r="I256" s="96"/>
      <c r="J256" s="96"/>
      <c r="K256" s="96" t="str">
        <f>IF(A256="","",IF(VLOOKUP(csv!$AJ256,範囲CSV,9,FALSE)="","",VLOOKUP(csv!$AJ256,範囲CSV,9,FALSE)))</f>
        <v/>
      </c>
      <c r="L256" s="96" t="str">
        <f>IF($A256="","",IF(VLOOKUP(csv!$AJ256,範囲CSV,10,FALSE)="","",VLOOKUP(csv!$AJ256,範囲CSV,10,FALSE)))</f>
        <v/>
      </c>
      <c r="M256" s="96" t="str">
        <f t="shared" si="6"/>
        <v/>
      </c>
      <c r="N256" s="96" t="str">
        <f t="shared" si="7"/>
        <v/>
      </c>
      <c r="O256" s="96" t="str">
        <f>IF($A256="","",IF(VLOOKUP(csv!$AJ256,範囲CSV,13,FALSE)="","",VLOOKUP(csv!$AJ256,範囲CSV,13,FALSE)))</f>
        <v/>
      </c>
      <c r="P256" s="96" t="str">
        <f>IF($A256="","",IF(VLOOKUP(csv!$AJ256,範囲CSV,14,FALSE)="","",VLOOKUP(csv!$AJ256,範囲CSV,14,FALSE)))</f>
        <v/>
      </c>
      <c r="Q256" s="96" t="str">
        <f>IF($A256="","",IF(VLOOKUP(csv!$AJ256,範囲CSV,15,FALSE)="","",VLOOKUP(csv!$AJ256,範囲CSV,15,FALSE)))</f>
        <v/>
      </c>
      <c r="R256" s="96" t="str">
        <f>IF($A256="","",IF(VLOOKUP(csv!$AJ256,範囲CSV,16,FALSE)="","",VLOOKUP(csv!$AJ256,範囲CSV,16,FALSE)))</f>
        <v/>
      </c>
      <c r="S256" s="96" t="str">
        <f>IF($A256="","",IF(VLOOKUP(csv!$AJ256,範囲CSV,17,FALSE)="","",VLOOKUP(csv!$AJ256,範囲CSV,17,FALSE)))</f>
        <v/>
      </c>
      <c r="T256" s="96" t="str">
        <f>IF($A256="","",IF(VLOOKUP(csv!$AJ256,範囲CSV,18,FALSE)="","",VLOOKUP(csv!$AJ256,範囲CSV,18,FALSE)))</f>
        <v/>
      </c>
      <c r="U256" s="96" t="str">
        <f>IF($A256="","",IF(VLOOKUP(csv!$AJ256,範囲CSV,19,FALSE)="","",VLOOKUP(csv!$AJ256,範囲CSV,19,FALSE)))</f>
        <v/>
      </c>
      <c r="V256" s="96" t="str">
        <f>IF($A256="","",IF(VLOOKUP(csv!$AJ256,範囲CSV,20,FALSE)="","",VLOOKUP(csv!$AJ256,範囲CSV,20,FALSE)))</f>
        <v/>
      </c>
      <c r="W256" s="96" t="str">
        <f>IF($A256="","",IF(VLOOKUP(csv!$AJ256,範囲CSV,21,FALSE)="","",VLOOKUP(csv!$AJ256,範囲CSV,21,FALSE)))</f>
        <v/>
      </c>
      <c r="X256" s="96" t="str">
        <f>IF($A256="","",IF(VLOOKUP(csv!$AJ256,範囲CSV,22,FALSE)="","",VLOOKUP(csv!$AJ256,範囲CSV,22,FALSE)))</f>
        <v/>
      </c>
      <c r="Y256" s="96" t="str">
        <f>IF($A256="","",IF(VLOOKUP(csv!$AJ256,範囲CSV,23,FALSE)="","",VLOOKUP(csv!$AJ256,範囲CSV,23,FALSE)))</f>
        <v/>
      </c>
      <c r="Z256" s="96" t="str">
        <f>IF($A256="","",IF(VLOOKUP(csv!$AJ256,範囲CSV,24,FALSE)="","",VLOOKUP(csv!$AJ256,範囲CSV,24,FALSE)))</f>
        <v/>
      </c>
      <c r="AA256" s="96" t="str">
        <f>IF($A256="","",IF(VLOOKUP(csv!$AJ256,範囲CSV,25,FALSE)="","",VLOOKUP(csv!$AJ256,範囲CSV,25,FALSE)))</f>
        <v/>
      </c>
      <c r="AB256" s="96" t="str">
        <f>IF($A256="","",IF(VLOOKUP(csv!$AJ256,範囲CSV,26,FALSE)="","",VLOOKUP(csv!$AJ256,範囲CSV,26,FALSE)))</f>
        <v/>
      </c>
      <c r="AC256" s="96" t="str">
        <f>IF($A256="","",IF(VLOOKUP(csv!$AJ256,範囲CSV,27,FALSE)="","",VLOOKUP(csv!$AJ256,範囲CSV,27,FALSE)))</f>
        <v/>
      </c>
      <c r="AD256" s="96" t="str">
        <f>IF($A256="","",IF(VLOOKUP(csv!$AJ256,範囲CSV,28,FALSE)="","",VLOOKUP(csv!$AJ256,範囲CSV,28,FALSE)))</f>
        <v/>
      </c>
      <c r="AE256" s="96" t="str">
        <f>IF($A256="","",IF(VLOOKUP(csv!$AJ256,範囲CSV,29,FALSE)="","",VLOOKUP(csv!$AJ256,範囲CSV,29,FALSE)))</f>
        <v/>
      </c>
      <c r="AF256" s="96" t="str">
        <f>IF($A256="","",IF(VLOOKUP(csv!$AJ256,範囲CSV,30,FALSE)="","",VLOOKUP(csv!$AJ256,範囲CSV,30,FALSE)))</f>
        <v/>
      </c>
      <c r="AG256" s="96" t="str">
        <f>IF($A256="","",IF(VLOOKUP(csv!$AJ256,範囲CSV,31,FALSE)="","",VLOOKUP(csv!$AJ256,範囲CSV,31,FALSE)))</f>
        <v/>
      </c>
      <c r="AH256" s="96" t="str">
        <f>IF($A256="","",IF(VLOOKUP(csv!$AJ256,範囲CSV,32,FALSE)="","",VLOOKUP(csv!$AJ256,範囲CSV,32,FALSE)))</f>
        <v/>
      </c>
      <c r="AI256" s="96" t="str">
        <f>IF($A256="","",IF(VLOOKUP(csv!$AJ256,範囲CSV,33,FALSE)="","",VLOOKUP(csv!$AJ256,範囲CSV,33,FALSE)))</f>
        <v/>
      </c>
      <c r="AJ256" s="96" t="str">
        <f>IF($A256="","",IF(VLOOKUP(csv!$AJ256,範囲CSV,34,FALSE)="","",VLOOKUP(csv!$AJ256,範囲CSV,34,FALSE)))</f>
        <v/>
      </c>
      <c r="AK256" s="96"/>
    </row>
    <row r="257" spans="1:37">
      <c r="A257" s="96" t="str">
        <f>IF(csv!AJ257&lt;=csv!A$401,csv!AO257,"")</f>
        <v/>
      </c>
      <c r="B257" s="96" t="str">
        <f>IF($A257="","",IF(VLOOKUP(csv!A257,範囲CSV,2,FALSE)="","",VLOOKUP(csv!A257,範囲CSV,2,FALSE)))</f>
        <v/>
      </c>
      <c r="C257" s="96" t="str">
        <f>IF($A257="","",IF(VLOOKUP(csv!$AJ257,範囲CSV,3,FALSE)="","",VLOOKUP(csv!$AJ257,範囲CSV,3,FALSE)))</f>
        <v/>
      </c>
      <c r="D257" s="96" t="str">
        <f>IF($A257="","",IF(VLOOKUP(csv!$AJ257,範囲CSV,4,FALSE)="","",VLOOKUP(csv!$AJ257,範囲CSV,4,FALSE)))</f>
        <v/>
      </c>
      <c r="E257" s="96" t="str">
        <f>IF($A257="","",IF(VLOOKUP(csv!$AJ257,範囲CSV,5,FALSE)="","",IF(VLOOKUP(csv!$AJ257,範囲CSV,5,FALSE)&gt;10000,"",VLOOKUP(csv!$AJ257,範囲CSV,5,FALSE))))</f>
        <v/>
      </c>
      <c r="F257" s="96" t="str">
        <f>IF($A257="","",IF(VLOOKUP(csv!$AJ257,範囲CSV,6,FALSE)="","",VLOOKUP(csv!$AJ257,範囲CSV,6,FALSE)))</f>
        <v/>
      </c>
      <c r="G257" s="96" t="str">
        <f>IF(A257="","",IF(VLOOKUP(csv!$AJ257,範囲CSV,7,FALSE)="","",VLOOKUP(csv!$AJ257,範囲CSV,7,FALSE)))</f>
        <v/>
      </c>
      <c r="H257" s="96" t="str">
        <f>IF($A257="","",IF(VLOOKUP(csv!$AJ257,範囲CSV,8,FALSE)="","",VLOOKUP(csv!$AJ257,範囲CSV,8,FALSE)))</f>
        <v/>
      </c>
      <c r="I257" s="96"/>
      <c r="J257" s="96"/>
      <c r="K257" s="96" t="str">
        <f>IF(A257="","",IF(VLOOKUP(csv!$AJ257,範囲CSV,9,FALSE)="","",VLOOKUP(csv!$AJ257,範囲CSV,9,FALSE)))</f>
        <v/>
      </c>
      <c r="L257" s="96" t="str">
        <f>IF($A257="","",IF(VLOOKUP(csv!$AJ257,範囲CSV,10,FALSE)="","",VLOOKUP(csv!$AJ257,範囲CSV,10,FALSE)))</f>
        <v/>
      </c>
      <c r="M257" s="96" t="str">
        <f t="shared" si="6"/>
        <v/>
      </c>
      <c r="N257" s="96" t="str">
        <f t="shared" si="7"/>
        <v/>
      </c>
      <c r="O257" s="96" t="str">
        <f>IF($A257="","",IF(VLOOKUP(csv!$AJ257,範囲CSV,13,FALSE)="","",VLOOKUP(csv!$AJ257,範囲CSV,13,FALSE)))</f>
        <v/>
      </c>
      <c r="P257" s="96" t="str">
        <f>IF($A257="","",IF(VLOOKUP(csv!$AJ257,範囲CSV,14,FALSE)="","",VLOOKUP(csv!$AJ257,範囲CSV,14,FALSE)))</f>
        <v/>
      </c>
      <c r="Q257" s="96" t="str">
        <f>IF($A257="","",IF(VLOOKUP(csv!$AJ257,範囲CSV,15,FALSE)="","",VLOOKUP(csv!$AJ257,範囲CSV,15,FALSE)))</f>
        <v/>
      </c>
      <c r="R257" s="96" t="str">
        <f>IF($A257="","",IF(VLOOKUP(csv!$AJ257,範囲CSV,16,FALSE)="","",VLOOKUP(csv!$AJ257,範囲CSV,16,FALSE)))</f>
        <v/>
      </c>
      <c r="S257" s="96" t="str">
        <f>IF($A257="","",IF(VLOOKUP(csv!$AJ257,範囲CSV,17,FALSE)="","",VLOOKUP(csv!$AJ257,範囲CSV,17,FALSE)))</f>
        <v/>
      </c>
      <c r="T257" s="96" t="str">
        <f>IF($A257="","",IF(VLOOKUP(csv!$AJ257,範囲CSV,18,FALSE)="","",VLOOKUP(csv!$AJ257,範囲CSV,18,FALSE)))</f>
        <v/>
      </c>
      <c r="U257" s="96" t="str">
        <f>IF($A257="","",IF(VLOOKUP(csv!$AJ257,範囲CSV,19,FALSE)="","",VLOOKUP(csv!$AJ257,範囲CSV,19,FALSE)))</f>
        <v/>
      </c>
      <c r="V257" s="96" t="str">
        <f>IF($A257="","",IF(VLOOKUP(csv!$AJ257,範囲CSV,20,FALSE)="","",VLOOKUP(csv!$AJ257,範囲CSV,20,FALSE)))</f>
        <v/>
      </c>
      <c r="W257" s="96" t="str">
        <f>IF($A257="","",IF(VLOOKUP(csv!$AJ257,範囲CSV,21,FALSE)="","",VLOOKUP(csv!$AJ257,範囲CSV,21,FALSE)))</f>
        <v/>
      </c>
      <c r="X257" s="96" t="str">
        <f>IF($A257="","",IF(VLOOKUP(csv!$AJ257,範囲CSV,22,FALSE)="","",VLOOKUP(csv!$AJ257,範囲CSV,22,FALSE)))</f>
        <v/>
      </c>
      <c r="Y257" s="96" t="str">
        <f>IF($A257="","",IF(VLOOKUP(csv!$AJ257,範囲CSV,23,FALSE)="","",VLOOKUP(csv!$AJ257,範囲CSV,23,FALSE)))</f>
        <v/>
      </c>
      <c r="Z257" s="96" t="str">
        <f>IF($A257="","",IF(VLOOKUP(csv!$AJ257,範囲CSV,24,FALSE)="","",VLOOKUP(csv!$AJ257,範囲CSV,24,FALSE)))</f>
        <v/>
      </c>
      <c r="AA257" s="96" t="str">
        <f>IF($A257="","",IF(VLOOKUP(csv!$AJ257,範囲CSV,25,FALSE)="","",VLOOKUP(csv!$AJ257,範囲CSV,25,FALSE)))</f>
        <v/>
      </c>
      <c r="AB257" s="96" t="str">
        <f>IF($A257="","",IF(VLOOKUP(csv!$AJ257,範囲CSV,26,FALSE)="","",VLOOKUP(csv!$AJ257,範囲CSV,26,FALSE)))</f>
        <v/>
      </c>
      <c r="AC257" s="96" t="str">
        <f>IF($A257="","",IF(VLOOKUP(csv!$AJ257,範囲CSV,27,FALSE)="","",VLOOKUP(csv!$AJ257,範囲CSV,27,FALSE)))</f>
        <v/>
      </c>
      <c r="AD257" s="96" t="str">
        <f>IF($A257="","",IF(VLOOKUP(csv!$AJ257,範囲CSV,28,FALSE)="","",VLOOKUP(csv!$AJ257,範囲CSV,28,FALSE)))</f>
        <v/>
      </c>
      <c r="AE257" s="96" t="str">
        <f>IF($A257="","",IF(VLOOKUP(csv!$AJ257,範囲CSV,29,FALSE)="","",VLOOKUP(csv!$AJ257,範囲CSV,29,FALSE)))</f>
        <v/>
      </c>
      <c r="AF257" s="96" t="str">
        <f>IF($A257="","",IF(VLOOKUP(csv!$AJ257,範囲CSV,30,FALSE)="","",VLOOKUP(csv!$AJ257,範囲CSV,30,FALSE)))</f>
        <v/>
      </c>
      <c r="AG257" s="96" t="str">
        <f>IF($A257="","",IF(VLOOKUP(csv!$AJ257,範囲CSV,31,FALSE)="","",VLOOKUP(csv!$AJ257,範囲CSV,31,FALSE)))</f>
        <v/>
      </c>
      <c r="AH257" s="96" t="str">
        <f>IF($A257="","",IF(VLOOKUP(csv!$AJ257,範囲CSV,32,FALSE)="","",VLOOKUP(csv!$AJ257,範囲CSV,32,FALSE)))</f>
        <v/>
      </c>
      <c r="AI257" s="96" t="str">
        <f>IF($A257="","",IF(VLOOKUP(csv!$AJ257,範囲CSV,33,FALSE)="","",VLOOKUP(csv!$AJ257,範囲CSV,33,FALSE)))</f>
        <v/>
      </c>
      <c r="AJ257" s="96" t="str">
        <f>IF($A257="","",IF(VLOOKUP(csv!$AJ257,範囲CSV,34,FALSE)="","",VLOOKUP(csv!$AJ257,範囲CSV,34,FALSE)))</f>
        <v/>
      </c>
      <c r="AK257" s="96"/>
    </row>
    <row r="258" spans="1:37">
      <c r="A258" s="96" t="str">
        <f>IF(csv!AJ258&lt;=csv!A$401,csv!AO258,"")</f>
        <v/>
      </c>
      <c r="B258" s="96" t="str">
        <f>IF($A258="","",IF(VLOOKUP(csv!A258,範囲CSV,2,FALSE)="","",VLOOKUP(csv!A258,範囲CSV,2,FALSE)))</f>
        <v/>
      </c>
      <c r="C258" s="96" t="str">
        <f>IF($A258="","",IF(VLOOKUP(csv!$AJ258,範囲CSV,3,FALSE)="","",VLOOKUP(csv!$AJ258,範囲CSV,3,FALSE)))</f>
        <v/>
      </c>
      <c r="D258" s="96" t="str">
        <f>IF($A258="","",IF(VLOOKUP(csv!$AJ258,範囲CSV,4,FALSE)="","",VLOOKUP(csv!$AJ258,範囲CSV,4,FALSE)))</f>
        <v/>
      </c>
      <c r="E258" s="96" t="str">
        <f>IF($A258="","",IF(VLOOKUP(csv!$AJ258,範囲CSV,5,FALSE)="","",IF(VLOOKUP(csv!$AJ258,範囲CSV,5,FALSE)&gt;10000,"",VLOOKUP(csv!$AJ258,範囲CSV,5,FALSE))))</f>
        <v/>
      </c>
      <c r="F258" s="96" t="str">
        <f>IF($A258="","",IF(VLOOKUP(csv!$AJ258,範囲CSV,6,FALSE)="","",VLOOKUP(csv!$AJ258,範囲CSV,6,FALSE)))</f>
        <v/>
      </c>
      <c r="G258" s="96" t="str">
        <f>IF(A258="","",IF(VLOOKUP(csv!$AJ258,範囲CSV,7,FALSE)="","",VLOOKUP(csv!$AJ258,範囲CSV,7,FALSE)))</f>
        <v/>
      </c>
      <c r="H258" s="96" t="str">
        <f>IF($A258="","",IF(VLOOKUP(csv!$AJ258,範囲CSV,8,FALSE)="","",VLOOKUP(csv!$AJ258,範囲CSV,8,FALSE)))</f>
        <v/>
      </c>
      <c r="I258" s="96"/>
      <c r="J258" s="96"/>
      <c r="K258" s="96" t="str">
        <f>IF(A258="","",IF(VLOOKUP(csv!$AJ258,範囲CSV,9,FALSE)="","",VLOOKUP(csv!$AJ258,範囲CSV,9,FALSE)))</f>
        <v/>
      </c>
      <c r="L258" s="96" t="str">
        <f>IF($A258="","",IF(VLOOKUP(csv!$AJ258,範囲CSV,10,FALSE)="","",VLOOKUP(csv!$AJ258,範囲CSV,10,FALSE)))</f>
        <v/>
      </c>
      <c r="M258" s="96" t="str">
        <f t="shared" ref="M258:M321" si="8">IF($A258="","",IF(VLOOKUP($A258,生年,20,FALSE)="","",VLOOKUP($A258,生年,21,FALSE)))</f>
        <v/>
      </c>
      <c r="N258" s="96" t="str">
        <f t="shared" ref="N258:N321" si="9">IF($A258="","",IF(VLOOKUP($A258,生年,21,FALSE)="","",VLOOKUP($A258,生年,22,FALSE)))</f>
        <v/>
      </c>
      <c r="O258" s="96" t="str">
        <f>IF($A258="","",IF(VLOOKUP(csv!$AJ258,範囲CSV,13,FALSE)="","",VLOOKUP(csv!$AJ258,範囲CSV,13,FALSE)))</f>
        <v/>
      </c>
      <c r="P258" s="96" t="str">
        <f>IF($A258="","",IF(VLOOKUP(csv!$AJ258,範囲CSV,14,FALSE)="","",VLOOKUP(csv!$AJ258,範囲CSV,14,FALSE)))</f>
        <v/>
      </c>
      <c r="Q258" s="96" t="str">
        <f>IF($A258="","",IF(VLOOKUP(csv!$AJ258,範囲CSV,15,FALSE)="","",VLOOKUP(csv!$AJ258,範囲CSV,15,FALSE)))</f>
        <v/>
      </c>
      <c r="R258" s="96" t="str">
        <f>IF($A258="","",IF(VLOOKUP(csv!$AJ258,範囲CSV,16,FALSE)="","",VLOOKUP(csv!$AJ258,範囲CSV,16,FALSE)))</f>
        <v/>
      </c>
      <c r="S258" s="96" t="str">
        <f>IF($A258="","",IF(VLOOKUP(csv!$AJ258,範囲CSV,17,FALSE)="","",VLOOKUP(csv!$AJ258,範囲CSV,17,FALSE)))</f>
        <v/>
      </c>
      <c r="T258" s="96" t="str">
        <f>IF($A258="","",IF(VLOOKUP(csv!$AJ258,範囲CSV,18,FALSE)="","",VLOOKUP(csv!$AJ258,範囲CSV,18,FALSE)))</f>
        <v/>
      </c>
      <c r="U258" s="96" t="str">
        <f>IF($A258="","",IF(VLOOKUP(csv!$AJ258,範囲CSV,19,FALSE)="","",VLOOKUP(csv!$AJ258,範囲CSV,19,FALSE)))</f>
        <v/>
      </c>
      <c r="V258" s="96" t="str">
        <f>IF($A258="","",IF(VLOOKUP(csv!$AJ258,範囲CSV,20,FALSE)="","",VLOOKUP(csv!$AJ258,範囲CSV,20,FALSE)))</f>
        <v/>
      </c>
      <c r="W258" s="96" t="str">
        <f>IF($A258="","",IF(VLOOKUP(csv!$AJ258,範囲CSV,21,FALSE)="","",VLOOKUP(csv!$AJ258,範囲CSV,21,FALSE)))</f>
        <v/>
      </c>
      <c r="X258" s="96" t="str">
        <f>IF($A258="","",IF(VLOOKUP(csv!$AJ258,範囲CSV,22,FALSE)="","",VLOOKUP(csv!$AJ258,範囲CSV,22,FALSE)))</f>
        <v/>
      </c>
      <c r="Y258" s="96" t="str">
        <f>IF($A258="","",IF(VLOOKUP(csv!$AJ258,範囲CSV,23,FALSE)="","",VLOOKUP(csv!$AJ258,範囲CSV,23,FALSE)))</f>
        <v/>
      </c>
      <c r="Z258" s="96" t="str">
        <f>IF($A258="","",IF(VLOOKUP(csv!$AJ258,範囲CSV,24,FALSE)="","",VLOOKUP(csv!$AJ258,範囲CSV,24,FALSE)))</f>
        <v/>
      </c>
      <c r="AA258" s="96" t="str">
        <f>IF($A258="","",IF(VLOOKUP(csv!$AJ258,範囲CSV,25,FALSE)="","",VLOOKUP(csv!$AJ258,範囲CSV,25,FALSE)))</f>
        <v/>
      </c>
      <c r="AB258" s="96" t="str">
        <f>IF($A258="","",IF(VLOOKUP(csv!$AJ258,範囲CSV,26,FALSE)="","",VLOOKUP(csv!$AJ258,範囲CSV,26,FALSE)))</f>
        <v/>
      </c>
      <c r="AC258" s="96" t="str">
        <f>IF($A258="","",IF(VLOOKUP(csv!$AJ258,範囲CSV,27,FALSE)="","",VLOOKUP(csv!$AJ258,範囲CSV,27,FALSE)))</f>
        <v/>
      </c>
      <c r="AD258" s="96" t="str">
        <f>IF($A258="","",IF(VLOOKUP(csv!$AJ258,範囲CSV,28,FALSE)="","",VLOOKUP(csv!$AJ258,範囲CSV,28,FALSE)))</f>
        <v/>
      </c>
      <c r="AE258" s="96" t="str">
        <f>IF($A258="","",IF(VLOOKUP(csv!$AJ258,範囲CSV,29,FALSE)="","",VLOOKUP(csv!$AJ258,範囲CSV,29,FALSE)))</f>
        <v/>
      </c>
      <c r="AF258" s="96" t="str">
        <f>IF($A258="","",IF(VLOOKUP(csv!$AJ258,範囲CSV,30,FALSE)="","",VLOOKUP(csv!$AJ258,範囲CSV,30,FALSE)))</f>
        <v/>
      </c>
      <c r="AG258" s="96" t="str">
        <f>IF($A258="","",IF(VLOOKUP(csv!$AJ258,範囲CSV,31,FALSE)="","",VLOOKUP(csv!$AJ258,範囲CSV,31,FALSE)))</f>
        <v/>
      </c>
      <c r="AH258" s="96" t="str">
        <f>IF($A258="","",IF(VLOOKUP(csv!$AJ258,範囲CSV,32,FALSE)="","",VLOOKUP(csv!$AJ258,範囲CSV,32,FALSE)))</f>
        <v/>
      </c>
      <c r="AI258" s="96" t="str">
        <f>IF($A258="","",IF(VLOOKUP(csv!$AJ258,範囲CSV,33,FALSE)="","",VLOOKUP(csv!$AJ258,範囲CSV,33,FALSE)))</f>
        <v/>
      </c>
      <c r="AJ258" s="96" t="str">
        <f>IF($A258="","",IF(VLOOKUP(csv!$AJ258,範囲CSV,34,FALSE)="","",VLOOKUP(csv!$AJ258,範囲CSV,34,FALSE)))</f>
        <v/>
      </c>
      <c r="AK258" s="96"/>
    </row>
    <row r="259" spans="1:37">
      <c r="A259" s="96" t="str">
        <f>IF(csv!AJ259&lt;=csv!A$401,csv!AO259,"")</f>
        <v/>
      </c>
      <c r="B259" s="96" t="str">
        <f>IF($A259="","",IF(VLOOKUP(csv!A259,範囲CSV,2,FALSE)="","",VLOOKUP(csv!A259,範囲CSV,2,FALSE)))</f>
        <v/>
      </c>
      <c r="C259" s="96" t="str">
        <f>IF($A259="","",IF(VLOOKUP(csv!$AJ259,範囲CSV,3,FALSE)="","",VLOOKUP(csv!$AJ259,範囲CSV,3,FALSE)))</f>
        <v/>
      </c>
      <c r="D259" s="96" t="str">
        <f>IF($A259="","",IF(VLOOKUP(csv!$AJ259,範囲CSV,4,FALSE)="","",VLOOKUP(csv!$AJ259,範囲CSV,4,FALSE)))</f>
        <v/>
      </c>
      <c r="E259" s="96" t="str">
        <f>IF($A259="","",IF(VLOOKUP(csv!$AJ259,範囲CSV,5,FALSE)="","",IF(VLOOKUP(csv!$AJ259,範囲CSV,5,FALSE)&gt;10000,"",VLOOKUP(csv!$AJ259,範囲CSV,5,FALSE))))</f>
        <v/>
      </c>
      <c r="F259" s="96" t="str">
        <f>IF($A259="","",IF(VLOOKUP(csv!$AJ259,範囲CSV,6,FALSE)="","",VLOOKUP(csv!$AJ259,範囲CSV,6,FALSE)))</f>
        <v/>
      </c>
      <c r="G259" s="96" t="str">
        <f>IF(A259="","",IF(VLOOKUP(csv!$AJ259,範囲CSV,7,FALSE)="","",VLOOKUP(csv!$AJ259,範囲CSV,7,FALSE)))</f>
        <v/>
      </c>
      <c r="H259" s="96" t="str">
        <f>IF($A259="","",IF(VLOOKUP(csv!$AJ259,範囲CSV,8,FALSE)="","",VLOOKUP(csv!$AJ259,範囲CSV,8,FALSE)))</f>
        <v/>
      </c>
      <c r="I259" s="96"/>
      <c r="J259" s="96"/>
      <c r="K259" s="96" t="str">
        <f>IF(A259="","",IF(VLOOKUP(csv!$AJ259,範囲CSV,9,FALSE)="","",VLOOKUP(csv!$AJ259,範囲CSV,9,FALSE)))</f>
        <v/>
      </c>
      <c r="L259" s="96" t="str">
        <f>IF($A259="","",IF(VLOOKUP(csv!$AJ259,範囲CSV,10,FALSE)="","",VLOOKUP(csv!$AJ259,範囲CSV,10,FALSE)))</f>
        <v/>
      </c>
      <c r="M259" s="96" t="str">
        <f t="shared" si="8"/>
        <v/>
      </c>
      <c r="N259" s="96" t="str">
        <f t="shared" si="9"/>
        <v/>
      </c>
      <c r="O259" s="96" t="str">
        <f>IF($A259="","",IF(VLOOKUP(csv!$AJ259,範囲CSV,13,FALSE)="","",VLOOKUP(csv!$AJ259,範囲CSV,13,FALSE)))</f>
        <v/>
      </c>
      <c r="P259" s="96" t="str">
        <f>IF($A259="","",IF(VLOOKUP(csv!$AJ259,範囲CSV,14,FALSE)="","",VLOOKUP(csv!$AJ259,範囲CSV,14,FALSE)))</f>
        <v/>
      </c>
      <c r="Q259" s="96" t="str">
        <f>IF($A259="","",IF(VLOOKUP(csv!$AJ259,範囲CSV,15,FALSE)="","",VLOOKUP(csv!$AJ259,範囲CSV,15,FALSE)))</f>
        <v/>
      </c>
      <c r="R259" s="96" t="str">
        <f>IF($A259="","",IF(VLOOKUP(csv!$AJ259,範囲CSV,16,FALSE)="","",VLOOKUP(csv!$AJ259,範囲CSV,16,FALSE)))</f>
        <v/>
      </c>
      <c r="S259" s="96" t="str">
        <f>IF($A259="","",IF(VLOOKUP(csv!$AJ259,範囲CSV,17,FALSE)="","",VLOOKUP(csv!$AJ259,範囲CSV,17,FALSE)))</f>
        <v/>
      </c>
      <c r="T259" s="96" t="str">
        <f>IF($A259="","",IF(VLOOKUP(csv!$AJ259,範囲CSV,18,FALSE)="","",VLOOKUP(csv!$AJ259,範囲CSV,18,FALSE)))</f>
        <v/>
      </c>
      <c r="U259" s="96" t="str">
        <f>IF($A259="","",IF(VLOOKUP(csv!$AJ259,範囲CSV,19,FALSE)="","",VLOOKUP(csv!$AJ259,範囲CSV,19,FALSE)))</f>
        <v/>
      </c>
      <c r="V259" s="96" t="str">
        <f>IF($A259="","",IF(VLOOKUP(csv!$AJ259,範囲CSV,20,FALSE)="","",VLOOKUP(csv!$AJ259,範囲CSV,20,FALSE)))</f>
        <v/>
      </c>
      <c r="W259" s="96" t="str">
        <f>IF($A259="","",IF(VLOOKUP(csv!$AJ259,範囲CSV,21,FALSE)="","",VLOOKUP(csv!$AJ259,範囲CSV,21,FALSE)))</f>
        <v/>
      </c>
      <c r="X259" s="96" t="str">
        <f>IF($A259="","",IF(VLOOKUP(csv!$AJ259,範囲CSV,22,FALSE)="","",VLOOKUP(csv!$AJ259,範囲CSV,22,FALSE)))</f>
        <v/>
      </c>
      <c r="Y259" s="96" t="str">
        <f>IF($A259="","",IF(VLOOKUP(csv!$AJ259,範囲CSV,23,FALSE)="","",VLOOKUP(csv!$AJ259,範囲CSV,23,FALSE)))</f>
        <v/>
      </c>
      <c r="Z259" s="96" t="str">
        <f>IF($A259="","",IF(VLOOKUP(csv!$AJ259,範囲CSV,24,FALSE)="","",VLOOKUP(csv!$AJ259,範囲CSV,24,FALSE)))</f>
        <v/>
      </c>
      <c r="AA259" s="96" t="str">
        <f>IF($A259="","",IF(VLOOKUP(csv!$AJ259,範囲CSV,25,FALSE)="","",VLOOKUP(csv!$AJ259,範囲CSV,25,FALSE)))</f>
        <v/>
      </c>
      <c r="AB259" s="96" t="str">
        <f>IF($A259="","",IF(VLOOKUP(csv!$AJ259,範囲CSV,26,FALSE)="","",VLOOKUP(csv!$AJ259,範囲CSV,26,FALSE)))</f>
        <v/>
      </c>
      <c r="AC259" s="96" t="str">
        <f>IF($A259="","",IF(VLOOKUP(csv!$AJ259,範囲CSV,27,FALSE)="","",VLOOKUP(csv!$AJ259,範囲CSV,27,FALSE)))</f>
        <v/>
      </c>
      <c r="AD259" s="96" t="str">
        <f>IF($A259="","",IF(VLOOKUP(csv!$AJ259,範囲CSV,28,FALSE)="","",VLOOKUP(csv!$AJ259,範囲CSV,28,FALSE)))</f>
        <v/>
      </c>
      <c r="AE259" s="96" t="str">
        <f>IF($A259="","",IF(VLOOKUP(csv!$AJ259,範囲CSV,29,FALSE)="","",VLOOKUP(csv!$AJ259,範囲CSV,29,FALSE)))</f>
        <v/>
      </c>
      <c r="AF259" s="96" t="str">
        <f>IF($A259="","",IF(VLOOKUP(csv!$AJ259,範囲CSV,30,FALSE)="","",VLOOKUP(csv!$AJ259,範囲CSV,30,FALSE)))</f>
        <v/>
      </c>
      <c r="AG259" s="96" t="str">
        <f>IF($A259="","",IF(VLOOKUP(csv!$AJ259,範囲CSV,31,FALSE)="","",VLOOKUP(csv!$AJ259,範囲CSV,31,FALSE)))</f>
        <v/>
      </c>
      <c r="AH259" s="96" t="str">
        <f>IF($A259="","",IF(VLOOKUP(csv!$AJ259,範囲CSV,32,FALSE)="","",VLOOKUP(csv!$AJ259,範囲CSV,32,FALSE)))</f>
        <v/>
      </c>
      <c r="AI259" s="96" t="str">
        <f>IF($A259="","",IF(VLOOKUP(csv!$AJ259,範囲CSV,33,FALSE)="","",VLOOKUP(csv!$AJ259,範囲CSV,33,FALSE)))</f>
        <v/>
      </c>
      <c r="AJ259" s="96" t="str">
        <f>IF($A259="","",IF(VLOOKUP(csv!$AJ259,範囲CSV,34,FALSE)="","",VLOOKUP(csv!$AJ259,範囲CSV,34,FALSE)))</f>
        <v/>
      </c>
      <c r="AK259" s="96"/>
    </row>
    <row r="260" spans="1:37">
      <c r="A260" s="96" t="str">
        <f>IF(csv!AJ260&lt;=csv!A$401,csv!AO260,"")</f>
        <v/>
      </c>
      <c r="B260" s="96" t="str">
        <f>IF($A260="","",IF(VLOOKUP(csv!A260,範囲CSV,2,FALSE)="","",VLOOKUP(csv!A260,範囲CSV,2,FALSE)))</f>
        <v/>
      </c>
      <c r="C260" s="96" t="str">
        <f>IF($A260="","",IF(VLOOKUP(csv!$AJ260,範囲CSV,3,FALSE)="","",VLOOKUP(csv!$AJ260,範囲CSV,3,FALSE)))</f>
        <v/>
      </c>
      <c r="D260" s="96" t="str">
        <f>IF($A260="","",IF(VLOOKUP(csv!$AJ260,範囲CSV,4,FALSE)="","",VLOOKUP(csv!$AJ260,範囲CSV,4,FALSE)))</f>
        <v/>
      </c>
      <c r="E260" s="96" t="str">
        <f>IF($A260="","",IF(VLOOKUP(csv!$AJ260,範囲CSV,5,FALSE)="","",IF(VLOOKUP(csv!$AJ260,範囲CSV,5,FALSE)&gt;10000,"",VLOOKUP(csv!$AJ260,範囲CSV,5,FALSE))))</f>
        <v/>
      </c>
      <c r="F260" s="96" t="str">
        <f>IF($A260="","",IF(VLOOKUP(csv!$AJ260,範囲CSV,6,FALSE)="","",VLOOKUP(csv!$AJ260,範囲CSV,6,FALSE)))</f>
        <v/>
      </c>
      <c r="G260" s="96" t="str">
        <f>IF(A260="","",IF(VLOOKUP(csv!$AJ260,範囲CSV,7,FALSE)="","",VLOOKUP(csv!$AJ260,範囲CSV,7,FALSE)))</f>
        <v/>
      </c>
      <c r="H260" s="96" t="str">
        <f>IF($A260="","",IF(VLOOKUP(csv!$AJ260,範囲CSV,8,FALSE)="","",VLOOKUP(csv!$AJ260,範囲CSV,8,FALSE)))</f>
        <v/>
      </c>
      <c r="I260" s="96"/>
      <c r="J260" s="96"/>
      <c r="K260" s="96" t="str">
        <f>IF(A260="","",IF(VLOOKUP(csv!$AJ260,範囲CSV,9,FALSE)="","",VLOOKUP(csv!$AJ260,範囲CSV,9,FALSE)))</f>
        <v/>
      </c>
      <c r="L260" s="96" t="str">
        <f>IF($A260="","",IF(VLOOKUP(csv!$AJ260,範囲CSV,10,FALSE)="","",VLOOKUP(csv!$AJ260,範囲CSV,10,FALSE)))</f>
        <v/>
      </c>
      <c r="M260" s="96" t="str">
        <f t="shared" si="8"/>
        <v/>
      </c>
      <c r="N260" s="96" t="str">
        <f t="shared" si="9"/>
        <v/>
      </c>
      <c r="O260" s="96" t="str">
        <f>IF($A260="","",IF(VLOOKUP(csv!$AJ260,範囲CSV,13,FALSE)="","",VLOOKUP(csv!$AJ260,範囲CSV,13,FALSE)))</f>
        <v/>
      </c>
      <c r="P260" s="96" t="str">
        <f>IF($A260="","",IF(VLOOKUP(csv!$AJ260,範囲CSV,14,FALSE)="","",VLOOKUP(csv!$AJ260,範囲CSV,14,FALSE)))</f>
        <v/>
      </c>
      <c r="Q260" s="96" t="str">
        <f>IF($A260="","",IF(VLOOKUP(csv!$AJ260,範囲CSV,15,FALSE)="","",VLOOKUP(csv!$AJ260,範囲CSV,15,FALSE)))</f>
        <v/>
      </c>
      <c r="R260" s="96" t="str">
        <f>IF($A260="","",IF(VLOOKUP(csv!$AJ260,範囲CSV,16,FALSE)="","",VLOOKUP(csv!$AJ260,範囲CSV,16,FALSE)))</f>
        <v/>
      </c>
      <c r="S260" s="96" t="str">
        <f>IF($A260="","",IF(VLOOKUP(csv!$AJ260,範囲CSV,17,FALSE)="","",VLOOKUP(csv!$AJ260,範囲CSV,17,FALSE)))</f>
        <v/>
      </c>
      <c r="T260" s="96" t="str">
        <f>IF($A260="","",IF(VLOOKUP(csv!$AJ260,範囲CSV,18,FALSE)="","",VLOOKUP(csv!$AJ260,範囲CSV,18,FALSE)))</f>
        <v/>
      </c>
      <c r="U260" s="96" t="str">
        <f>IF($A260="","",IF(VLOOKUP(csv!$AJ260,範囲CSV,19,FALSE)="","",VLOOKUP(csv!$AJ260,範囲CSV,19,FALSE)))</f>
        <v/>
      </c>
      <c r="V260" s="96" t="str">
        <f>IF($A260="","",IF(VLOOKUP(csv!$AJ260,範囲CSV,20,FALSE)="","",VLOOKUP(csv!$AJ260,範囲CSV,20,FALSE)))</f>
        <v/>
      </c>
      <c r="W260" s="96" t="str">
        <f>IF($A260="","",IF(VLOOKUP(csv!$AJ260,範囲CSV,21,FALSE)="","",VLOOKUP(csv!$AJ260,範囲CSV,21,FALSE)))</f>
        <v/>
      </c>
      <c r="X260" s="96" t="str">
        <f>IF($A260="","",IF(VLOOKUP(csv!$AJ260,範囲CSV,22,FALSE)="","",VLOOKUP(csv!$AJ260,範囲CSV,22,FALSE)))</f>
        <v/>
      </c>
      <c r="Y260" s="96" t="str">
        <f>IF($A260="","",IF(VLOOKUP(csv!$AJ260,範囲CSV,23,FALSE)="","",VLOOKUP(csv!$AJ260,範囲CSV,23,FALSE)))</f>
        <v/>
      </c>
      <c r="Z260" s="96" t="str">
        <f>IF($A260="","",IF(VLOOKUP(csv!$AJ260,範囲CSV,24,FALSE)="","",VLOOKUP(csv!$AJ260,範囲CSV,24,FALSE)))</f>
        <v/>
      </c>
      <c r="AA260" s="96" t="str">
        <f>IF($A260="","",IF(VLOOKUP(csv!$AJ260,範囲CSV,25,FALSE)="","",VLOOKUP(csv!$AJ260,範囲CSV,25,FALSE)))</f>
        <v/>
      </c>
      <c r="AB260" s="96" t="str">
        <f>IF($A260="","",IF(VLOOKUP(csv!$AJ260,範囲CSV,26,FALSE)="","",VLOOKUP(csv!$AJ260,範囲CSV,26,FALSE)))</f>
        <v/>
      </c>
      <c r="AC260" s="96" t="str">
        <f>IF($A260="","",IF(VLOOKUP(csv!$AJ260,範囲CSV,27,FALSE)="","",VLOOKUP(csv!$AJ260,範囲CSV,27,FALSE)))</f>
        <v/>
      </c>
      <c r="AD260" s="96" t="str">
        <f>IF($A260="","",IF(VLOOKUP(csv!$AJ260,範囲CSV,28,FALSE)="","",VLOOKUP(csv!$AJ260,範囲CSV,28,FALSE)))</f>
        <v/>
      </c>
      <c r="AE260" s="96" t="str">
        <f>IF($A260="","",IF(VLOOKUP(csv!$AJ260,範囲CSV,29,FALSE)="","",VLOOKUP(csv!$AJ260,範囲CSV,29,FALSE)))</f>
        <v/>
      </c>
      <c r="AF260" s="96" t="str">
        <f>IF($A260="","",IF(VLOOKUP(csv!$AJ260,範囲CSV,30,FALSE)="","",VLOOKUP(csv!$AJ260,範囲CSV,30,FALSE)))</f>
        <v/>
      </c>
      <c r="AG260" s="96" t="str">
        <f>IF($A260="","",IF(VLOOKUP(csv!$AJ260,範囲CSV,31,FALSE)="","",VLOOKUP(csv!$AJ260,範囲CSV,31,FALSE)))</f>
        <v/>
      </c>
      <c r="AH260" s="96" t="str">
        <f>IF($A260="","",IF(VLOOKUP(csv!$AJ260,範囲CSV,32,FALSE)="","",VLOOKUP(csv!$AJ260,範囲CSV,32,FALSE)))</f>
        <v/>
      </c>
      <c r="AI260" s="96" t="str">
        <f>IF($A260="","",IF(VLOOKUP(csv!$AJ260,範囲CSV,33,FALSE)="","",VLOOKUP(csv!$AJ260,範囲CSV,33,FALSE)))</f>
        <v/>
      </c>
      <c r="AJ260" s="96" t="str">
        <f>IF($A260="","",IF(VLOOKUP(csv!$AJ260,範囲CSV,34,FALSE)="","",VLOOKUP(csv!$AJ260,範囲CSV,34,FALSE)))</f>
        <v/>
      </c>
      <c r="AK260" s="96"/>
    </row>
    <row r="261" spans="1:37">
      <c r="A261" s="96" t="str">
        <f>IF(csv!AJ261&lt;=csv!A$401,csv!AO261,"")</f>
        <v/>
      </c>
      <c r="B261" s="96" t="str">
        <f>IF($A261="","",IF(VLOOKUP(csv!A261,範囲CSV,2,FALSE)="","",VLOOKUP(csv!A261,範囲CSV,2,FALSE)))</f>
        <v/>
      </c>
      <c r="C261" s="96" t="str">
        <f>IF($A261="","",IF(VLOOKUP(csv!$AJ261,範囲CSV,3,FALSE)="","",VLOOKUP(csv!$AJ261,範囲CSV,3,FALSE)))</f>
        <v/>
      </c>
      <c r="D261" s="96" t="str">
        <f>IF($A261="","",IF(VLOOKUP(csv!$AJ261,範囲CSV,4,FALSE)="","",VLOOKUP(csv!$AJ261,範囲CSV,4,FALSE)))</f>
        <v/>
      </c>
      <c r="E261" s="96" t="str">
        <f>IF($A261="","",IF(VLOOKUP(csv!$AJ261,範囲CSV,5,FALSE)="","",IF(VLOOKUP(csv!$AJ261,範囲CSV,5,FALSE)&gt;10000,"",VLOOKUP(csv!$AJ261,範囲CSV,5,FALSE))))</f>
        <v/>
      </c>
      <c r="F261" s="96" t="str">
        <f>IF($A261="","",IF(VLOOKUP(csv!$AJ261,範囲CSV,6,FALSE)="","",VLOOKUP(csv!$AJ261,範囲CSV,6,FALSE)))</f>
        <v/>
      </c>
      <c r="G261" s="96" t="str">
        <f>IF(A261="","",IF(VLOOKUP(csv!$AJ261,範囲CSV,7,FALSE)="","",VLOOKUP(csv!$AJ261,範囲CSV,7,FALSE)))</f>
        <v/>
      </c>
      <c r="H261" s="96" t="str">
        <f>IF($A261="","",IF(VLOOKUP(csv!$AJ261,範囲CSV,8,FALSE)="","",VLOOKUP(csv!$AJ261,範囲CSV,8,FALSE)))</f>
        <v/>
      </c>
      <c r="I261" s="96"/>
      <c r="J261" s="96"/>
      <c r="K261" s="96" t="str">
        <f>IF(A261="","",IF(VLOOKUP(csv!$AJ261,範囲CSV,9,FALSE)="","",VLOOKUP(csv!$AJ261,範囲CSV,9,FALSE)))</f>
        <v/>
      </c>
      <c r="L261" s="96" t="str">
        <f>IF($A261="","",IF(VLOOKUP(csv!$AJ261,範囲CSV,10,FALSE)="","",VLOOKUP(csv!$AJ261,範囲CSV,10,FALSE)))</f>
        <v/>
      </c>
      <c r="M261" s="96" t="str">
        <f t="shared" si="8"/>
        <v/>
      </c>
      <c r="N261" s="96" t="str">
        <f t="shared" si="9"/>
        <v/>
      </c>
      <c r="O261" s="96" t="str">
        <f>IF($A261="","",IF(VLOOKUP(csv!$AJ261,範囲CSV,13,FALSE)="","",VLOOKUP(csv!$AJ261,範囲CSV,13,FALSE)))</f>
        <v/>
      </c>
      <c r="P261" s="96" t="str">
        <f>IF($A261="","",IF(VLOOKUP(csv!$AJ261,範囲CSV,14,FALSE)="","",VLOOKUP(csv!$AJ261,範囲CSV,14,FALSE)))</f>
        <v/>
      </c>
      <c r="Q261" s="96" t="str">
        <f>IF($A261="","",IF(VLOOKUP(csv!$AJ261,範囲CSV,15,FALSE)="","",VLOOKUP(csv!$AJ261,範囲CSV,15,FALSE)))</f>
        <v/>
      </c>
      <c r="R261" s="96" t="str">
        <f>IF($A261="","",IF(VLOOKUP(csv!$AJ261,範囲CSV,16,FALSE)="","",VLOOKUP(csv!$AJ261,範囲CSV,16,FALSE)))</f>
        <v/>
      </c>
      <c r="S261" s="96" t="str">
        <f>IF($A261="","",IF(VLOOKUP(csv!$AJ261,範囲CSV,17,FALSE)="","",VLOOKUP(csv!$AJ261,範囲CSV,17,FALSE)))</f>
        <v/>
      </c>
      <c r="T261" s="96" t="str">
        <f>IF($A261="","",IF(VLOOKUP(csv!$AJ261,範囲CSV,18,FALSE)="","",VLOOKUP(csv!$AJ261,範囲CSV,18,FALSE)))</f>
        <v/>
      </c>
      <c r="U261" s="96" t="str">
        <f>IF($A261="","",IF(VLOOKUP(csv!$AJ261,範囲CSV,19,FALSE)="","",VLOOKUP(csv!$AJ261,範囲CSV,19,FALSE)))</f>
        <v/>
      </c>
      <c r="V261" s="96" t="str">
        <f>IF($A261="","",IF(VLOOKUP(csv!$AJ261,範囲CSV,20,FALSE)="","",VLOOKUP(csv!$AJ261,範囲CSV,20,FALSE)))</f>
        <v/>
      </c>
      <c r="W261" s="96" t="str">
        <f>IF($A261="","",IF(VLOOKUP(csv!$AJ261,範囲CSV,21,FALSE)="","",VLOOKUP(csv!$AJ261,範囲CSV,21,FALSE)))</f>
        <v/>
      </c>
      <c r="X261" s="96" t="str">
        <f>IF($A261="","",IF(VLOOKUP(csv!$AJ261,範囲CSV,22,FALSE)="","",VLOOKUP(csv!$AJ261,範囲CSV,22,FALSE)))</f>
        <v/>
      </c>
      <c r="Y261" s="96" t="str">
        <f>IF($A261="","",IF(VLOOKUP(csv!$AJ261,範囲CSV,23,FALSE)="","",VLOOKUP(csv!$AJ261,範囲CSV,23,FALSE)))</f>
        <v/>
      </c>
      <c r="Z261" s="96" t="str">
        <f>IF($A261="","",IF(VLOOKUP(csv!$AJ261,範囲CSV,24,FALSE)="","",VLOOKUP(csv!$AJ261,範囲CSV,24,FALSE)))</f>
        <v/>
      </c>
      <c r="AA261" s="96" t="str">
        <f>IF($A261="","",IF(VLOOKUP(csv!$AJ261,範囲CSV,25,FALSE)="","",VLOOKUP(csv!$AJ261,範囲CSV,25,FALSE)))</f>
        <v/>
      </c>
      <c r="AB261" s="96" t="str">
        <f>IF($A261="","",IF(VLOOKUP(csv!$AJ261,範囲CSV,26,FALSE)="","",VLOOKUP(csv!$AJ261,範囲CSV,26,FALSE)))</f>
        <v/>
      </c>
      <c r="AC261" s="96" t="str">
        <f>IF($A261="","",IF(VLOOKUP(csv!$AJ261,範囲CSV,27,FALSE)="","",VLOOKUP(csv!$AJ261,範囲CSV,27,FALSE)))</f>
        <v/>
      </c>
      <c r="AD261" s="96" t="str">
        <f>IF($A261="","",IF(VLOOKUP(csv!$AJ261,範囲CSV,28,FALSE)="","",VLOOKUP(csv!$AJ261,範囲CSV,28,FALSE)))</f>
        <v/>
      </c>
      <c r="AE261" s="96" t="str">
        <f>IF($A261="","",IF(VLOOKUP(csv!$AJ261,範囲CSV,29,FALSE)="","",VLOOKUP(csv!$AJ261,範囲CSV,29,FALSE)))</f>
        <v/>
      </c>
      <c r="AF261" s="96" t="str">
        <f>IF($A261="","",IF(VLOOKUP(csv!$AJ261,範囲CSV,30,FALSE)="","",VLOOKUP(csv!$AJ261,範囲CSV,30,FALSE)))</f>
        <v/>
      </c>
      <c r="AG261" s="96" t="str">
        <f>IF($A261="","",IF(VLOOKUP(csv!$AJ261,範囲CSV,31,FALSE)="","",VLOOKUP(csv!$AJ261,範囲CSV,31,FALSE)))</f>
        <v/>
      </c>
      <c r="AH261" s="96" t="str">
        <f>IF($A261="","",IF(VLOOKUP(csv!$AJ261,範囲CSV,32,FALSE)="","",VLOOKUP(csv!$AJ261,範囲CSV,32,FALSE)))</f>
        <v/>
      </c>
      <c r="AI261" s="96" t="str">
        <f>IF($A261="","",IF(VLOOKUP(csv!$AJ261,範囲CSV,33,FALSE)="","",VLOOKUP(csv!$AJ261,範囲CSV,33,FALSE)))</f>
        <v/>
      </c>
      <c r="AJ261" s="96" t="str">
        <f>IF($A261="","",IF(VLOOKUP(csv!$AJ261,範囲CSV,34,FALSE)="","",VLOOKUP(csv!$AJ261,範囲CSV,34,FALSE)))</f>
        <v/>
      </c>
      <c r="AK261" s="96"/>
    </row>
    <row r="262" spans="1:37">
      <c r="A262" s="96" t="str">
        <f>IF(csv!AJ262&lt;=csv!A$401,csv!AO262,"")</f>
        <v/>
      </c>
      <c r="B262" s="96" t="str">
        <f>IF($A262="","",IF(VLOOKUP(csv!A262,範囲CSV,2,FALSE)="","",VLOOKUP(csv!A262,範囲CSV,2,FALSE)))</f>
        <v/>
      </c>
      <c r="C262" s="96" t="str">
        <f>IF($A262="","",IF(VLOOKUP(csv!$AJ262,範囲CSV,3,FALSE)="","",VLOOKUP(csv!$AJ262,範囲CSV,3,FALSE)))</f>
        <v/>
      </c>
      <c r="D262" s="96" t="str">
        <f>IF($A262="","",IF(VLOOKUP(csv!$AJ262,範囲CSV,4,FALSE)="","",VLOOKUP(csv!$AJ262,範囲CSV,4,FALSE)))</f>
        <v/>
      </c>
      <c r="E262" s="96" t="str">
        <f>IF($A262="","",IF(VLOOKUP(csv!$AJ262,範囲CSV,5,FALSE)="","",IF(VLOOKUP(csv!$AJ262,範囲CSV,5,FALSE)&gt;10000,"",VLOOKUP(csv!$AJ262,範囲CSV,5,FALSE))))</f>
        <v/>
      </c>
      <c r="F262" s="96" t="str">
        <f>IF($A262="","",IF(VLOOKUP(csv!$AJ262,範囲CSV,6,FALSE)="","",VLOOKUP(csv!$AJ262,範囲CSV,6,FALSE)))</f>
        <v/>
      </c>
      <c r="G262" s="96" t="str">
        <f>IF(A262="","",IF(VLOOKUP(csv!$AJ262,範囲CSV,7,FALSE)="","",VLOOKUP(csv!$AJ262,範囲CSV,7,FALSE)))</f>
        <v/>
      </c>
      <c r="H262" s="96" t="str">
        <f>IF($A262="","",IF(VLOOKUP(csv!$AJ262,範囲CSV,8,FALSE)="","",VLOOKUP(csv!$AJ262,範囲CSV,8,FALSE)))</f>
        <v/>
      </c>
      <c r="I262" s="96"/>
      <c r="J262" s="96"/>
      <c r="K262" s="96" t="str">
        <f>IF(A262="","",IF(VLOOKUP(csv!$AJ262,範囲CSV,9,FALSE)="","",VLOOKUP(csv!$AJ262,範囲CSV,9,FALSE)))</f>
        <v/>
      </c>
      <c r="L262" s="96" t="str">
        <f>IF($A262="","",IF(VLOOKUP(csv!$AJ262,範囲CSV,10,FALSE)="","",VLOOKUP(csv!$AJ262,範囲CSV,10,FALSE)))</f>
        <v/>
      </c>
      <c r="M262" s="96" t="str">
        <f t="shared" si="8"/>
        <v/>
      </c>
      <c r="N262" s="96" t="str">
        <f t="shared" si="9"/>
        <v/>
      </c>
      <c r="O262" s="96" t="str">
        <f>IF($A262="","",IF(VLOOKUP(csv!$AJ262,範囲CSV,13,FALSE)="","",VLOOKUP(csv!$AJ262,範囲CSV,13,FALSE)))</f>
        <v/>
      </c>
      <c r="P262" s="96" t="str">
        <f>IF($A262="","",IF(VLOOKUP(csv!$AJ262,範囲CSV,14,FALSE)="","",VLOOKUP(csv!$AJ262,範囲CSV,14,FALSE)))</f>
        <v/>
      </c>
      <c r="Q262" s="96" t="str">
        <f>IF($A262="","",IF(VLOOKUP(csv!$AJ262,範囲CSV,15,FALSE)="","",VLOOKUP(csv!$AJ262,範囲CSV,15,FALSE)))</f>
        <v/>
      </c>
      <c r="R262" s="96" t="str">
        <f>IF($A262="","",IF(VLOOKUP(csv!$AJ262,範囲CSV,16,FALSE)="","",VLOOKUP(csv!$AJ262,範囲CSV,16,FALSE)))</f>
        <v/>
      </c>
      <c r="S262" s="96" t="str">
        <f>IF($A262="","",IF(VLOOKUP(csv!$AJ262,範囲CSV,17,FALSE)="","",VLOOKUP(csv!$AJ262,範囲CSV,17,FALSE)))</f>
        <v/>
      </c>
      <c r="T262" s="96" t="str">
        <f>IF($A262="","",IF(VLOOKUP(csv!$AJ262,範囲CSV,18,FALSE)="","",VLOOKUP(csv!$AJ262,範囲CSV,18,FALSE)))</f>
        <v/>
      </c>
      <c r="U262" s="96" t="str">
        <f>IF($A262="","",IF(VLOOKUP(csv!$AJ262,範囲CSV,19,FALSE)="","",VLOOKUP(csv!$AJ262,範囲CSV,19,FALSE)))</f>
        <v/>
      </c>
      <c r="V262" s="96" t="str">
        <f>IF($A262="","",IF(VLOOKUP(csv!$AJ262,範囲CSV,20,FALSE)="","",VLOOKUP(csv!$AJ262,範囲CSV,20,FALSE)))</f>
        <v/>
      </c>
      <c r="W262" s="96" t="str">
        <f>IF($A262="","",IF(VLOOKUP(csv!$AJ262,範囲CSV,21,FALSE)="","",VLOOKUP(csv!$AJ262,範囲CSV,21,FALSE)))</f>
        <v/>
      </c>
      <c r="X262" s="96" t="str">
        <f>IF($A262="","",IF(VLOOKUP(csv!$AJ262,範囲CSV,22,FALSE)="","",VLOOKUP(csv!$AJ262,範囲CSV,22,FALSE)))</f>
        <v/>
      </c>
      <c r="Y262" s="96" t="str">
        <f>IF($A262="","",IF(VLOOKUP(csv!$AJ262,範囲CSV,23,FALSE)="","",VLOOKUP(csv!$AJ262,範囲CSV,23,FALSE)))</f>
        <v/>
      </c>
      <c r="Z262" s="96" t="str">
        <f>IF($A262="","",IF(VLOOKUP(csv!$AJ262,範囲CSV,24,FALSE)="","",VLOOKUP(csv!$AJ262,範囲CSV,24,FALSE)))</f>
        <v/>
      </c>
      <c r="AA262" s="96" t="str">
        <f>IF($A262="","",IF(VLOOKUP(csv!$AJ262,範囲CSV,25,FALSE)="","",VLOOKUP(csv!$AJ262,範囲CSV,25,FALSE)))</f>
        <v/>
      </c>
      <c r="AB262" s="96" t="str">
        <f>IF($A262="","",IF(VLOOKUP(csv!$AJ262,範囲CSV,26,FALSE)="","",VLOOKUP(csv!$AJ262,範囲CSV,26,FALSE)))</f>
        <v/>
      </c>
      <c r="AC262" s="96" t="str">
        <f>IF($A262="","",IF(VLOOKUP(csv!$AJ262,範囲CSV,27,FALSE)="","",VLOOKUP(csv!$AJ262,範囲CSV,27,FALSE)))</f>
        <v/>
      </c>
      <c r="AD262" s="96" t="str">
        <f>IF($A262="","",IF(VLOOKUP(csv!$AJ262,範囲CSV,28,FALSE)="","",VLOOKUP(csv!$AJ262,範囲CSV,28,FALSE)))</f>
        <v/>
      </c>
      <c r="AE262" s="96" t="str">
        <f>IF($A262="","",IF(VLOOKUP(csv!$AJ262,範囲CSV,29,FALSE)="","",VLOOKUP(csv!$AJ262,範囲CSV,29,FALSE)))</f>
        <v/>
      </c>
      <c r="AF262" s="96" t="str">
        <f>IF($A262="","",IF(VLOOKUP(csv!$AJ262,範囲CSV,30,FALSE)="","",VLOOKUP(csv!$AJ262,範囲CSV,30,FALSE)))</f>
        <v/>
      </c>
      <c r="AG262" s="96" t="str">
        <f>IF($A262="","",IF(VLOOKUP(csv!$AJ262,範囲CSV,31,FALSE)="","",VLOOKUP(csv!$AJ262,範囲CSV,31,FALSE)))</f>
        <v/>
      </c>
      <c r="AH262" s="96" t="str">
        <f>IF($A262="","",IF(VLOOKUP(csv!$AJ262,範囲CSV,32,FALSE)="","",VLOOKUP(csv!$AJ262,範囲CSV,32,FALSE)))</f>
        <v/>
      </c>
      <c r="AI262" s="96" t="str">
        <f>IF($A262="","",IF(VLOOKUP(csv!$AJ262,範囲CSV,33,FALSE)="","",VLOOKUP(csv!$AJ262,範囲CSV,33,FALSE)))</f>
        <v/>
      </c>
      <c r="AJ262" s="96" t="str">
        <f>IF($A262="","",IF(VLOOKUP(csv!$AJ262,範囲CSV,34,FALSE)="","",VLOOKUP(csv!$AJ262,範囲CSV,34,FALSE)))</f>
        <v/>
      </c>
      <c r="AK262" s="96"/>
    </row>
    <row r="263" spans="1:37">
      <c r="A263" s="96" t="str">
        <f>IF(csv!AJ263&lt;=csv!A$401,csv!AO263,"")</f>
        <v/>
      </c>
      <c r="B263" s="96" t="str">
        <f>IF($A263="","",IF(VLOOKUP(csv!A263,範囲CSV,2,FALSE)="","",VLOOKUP(csv!A263,範囲CSV,2,FALSE)))</f>
        <v/>
      </c>
      <c r="C263" s="96" t="str">
        <f>IF($A263="","",IF(VLOOKUP(csv!$AJ263,範囲CSV,3,FALSE)="","",VLOOKUP(csv!$AJ263,範囲CSV,3,FALSE)))</f>
        <v/>
      </c>
      <c r="D263" s="96" t="str">
        <f>IF($A263="","",IF(VLOOKUP(csv!$AJ263,範囲CSV,4,FALSE)="","",VLOOKUP(csv!$AJ263,範囲CSV,4,FALSE)))</f>
        <v/>
      </c>
      <c r="E263" s="96" t="str">
        <f>IF($A263="","",IF(VLOOKUP(csv!$AJ263,範囲CSV,5,FALSE)="","",IF(VLOOKUP(csv!$AJ263,範囲CSV,5,FALSE)&gt;10000,"",VLOOKUP(csv!$AJ263,範囲CSV,5,FALSE))))</f>
        <v/>
      </c>
      <c r="F263" s="96" t="str">
        <f>IF($A263="","",IF(VLOOKUP(csv!$AJ263,範囲CSV,6,FALSE)="","",VLOOKUP(csv!$AJ263,範囲CSV,6,FALSE)))</f>
        <v/>
      </c>
      <c r="G263" s="96" t="str">
        <f>IF(A263="","",IF(VLOOKUP(csv!$AJ263,範囲CSV,7,FALSE)="","",VLOOKUP(csv!$AJ263,範囲CSV,7,FALSE)))</f>
        <v/>
      </c>
      <c r="H263" s="96" t="str">
        <f>IF($A263="","",IF(VLOOKUP(csv!$AJ263,範囲CSV,8,FALSE)="","",VLOOKUP(csv!$AJ263,範囲CSV,8,FALSE)))</f>
        <v/>
      </c>
      <c r="I263" s="96"/>
      <c r="J263" s="96"/>
      <c r="K263" s="96" t="str">
        <f>IF(A263="","",IF(VLOOKUP(csv!$AJ263,範囲CSV,9,FALSE)="","",VLOOKUP(csv!$AJ263,範囲CSV,9,FALSE)))</f>
        <v/>
      </c>
      <c r="L263" s="96" t="str">
        <f>IF($A263="","",IF(VLOOKUP(csv!$AJ263,範囲CSV,10,FALSE)="","",VLOOKUP(csv!$AJ263,範囲CSV,10,FALSE)))</f>
        <v/>
      </c>
      <c r="M263" s="96" t="str">
        <f t="shared" si="8"/>
        <v/>
      </c>
      <c r="N263" s="96" t="str">
        <f t="shared" si="9"/>
        <v/>
      </c>
      <c r="O263" s="96" t="str">
        <f>IF($A263="","",IF(VLOOKUP(csv!$AJ263,範囲CSV,13,FALSE)="","",VLOOKUP(csv!$AJ263,範囲CSV,13,FALSE)))</f>
        <v/>
      </c>
      <c r="P263" s="96" t="str">
        <f>IF($A263="","",IF(VLOOKUP(csv!$AJ263,範囲CSV,14,FALSE)="","",VLOOKUP(csv!$AJ263,範囲CSV,14,FALSE)))</f>
        <v/>
      </c>
      <c r="Q263" s="96" t="str">
        <f>IF($A263="","",IF(VLOOKUP(csv!$AJ263,範囲CSV,15,FALSE)="","",VLOOKUP(csv!$AJ263,範囲CSV,15,FALSE)))</f>
        <v/>
      </c>
      <c r="R263" s="96" t="str">
        <f>IF($A263="","",IF(VLOOKUP(csv!$AJ263,範囲CSV,16,FALSE)="","",VLOOKUP(csv!$AJ263,範囲CSV,16,FALSE)))</f>
        <v/>
      </c>
      <c r="S263" s="96" t="str">
        <f>IF($A263="","",IF(VLOOKUP(csv!$AJ263,範囲CSV,17,FALSE)="","",VLOOKUP(csv!$AJ263,範囲CSV,17,FALSE)))</f>
        <v/>
      </c>
      <c r="T263" s="96" t="str">
        <f>IF($A263="","",IF(VLOOKUP(csv!$AJ263,範囲CSV,18,FALSE)="","",VLOOKUP(csv!$AJ263,範囲CSV,18,FALSE)))</f>
        <v/>
      </c>
      <c r="U263" s="96" t="str">
        <f>IF($A263="","",IF(VLOOKUP(csv!$AJ263,範囲CSV,19,FALSE)="","",VLOOKUP(csv!$AJ263,範囲CSV,19,FALSE)))</f>
        <v/>
      </c>
      <c r="V263" s="96" t="str">
        <f>IF($A263="","",IF(VLOOKUP(csv!$AJ263,範囲CSV,20,FALSE)="","",VLOOKUP(csv!$AJ263,範囲CSV,20,FALSE)))</f>
        <v/>
      </c>
      <c r="W263" s="96" t="str">
        <f>IF($A263="","",IF(VLOOKUP(csv!$AJ263,範囲CSV,21,FALSE)="","",VLOOKUP(csv!$AJ263,範囲CSV,21,FALSE)))</f>
        <v/>
      </c>
      <c r="X263" s="96" t="str">
        <f>IF($A263="","",IF(VLOOKUP(csv!$AJ263,範囲CSV,22,FALSE)="","",VLOOKUP(csv!$AJ263,範囲CSV,22,FALSE)))</f>
        <v/>
      </c>
      <c r="Y263" s="96" t="str">
        <f>IF($A263="","",IF(VLOOKUP(csv!$AJ263,範囲CSV,23,FALSE)="","",VLOOKUP(csv!$AJ263,範囲CSV,23,FALSE)))</f>
        <v/>
      </c>
      <c r="Z263" s="96" t="str">
        <f>IF($A263="","",IF(VLOOKUP(csv!$AJ263,範囲CSV,24,FALSE)="","",VLOOKUP(csv!$AJ263,範囲CSV,24,FALSE)))</f>
        <v/>
      </c>
      <c r="AA263" s="96" t="str">
        <f>IF($A263="","",IF(VLOOKUP(csv!$AJ263,範囲CSV,25,FALSE)="","",VLOOKUP(csv!$AJ263,範囲CSV,25,FALSE)))</f>
        <v/>
      </c>
      <c r="AB263" s="96" t="str">
        <f>IF($A263="","",IF(VLOOKUP(csv!$AJ263,範囲CSV,26,FALSE)="","",VLOOKUP(csv!$AJ263,範囲CSV,26,FALSE)))</f>
        <v/>
      </c>
      <c r="AC263" s="96" t="str">
        <f>IF($A263="","",IF(VLOOKUP(csv!$AJ263,範囲CSV,27,FALSE)="","",VLOOKUP(csv!$AJ263,範囲CSV,27,FALSE)))</f>
        <v/>
      </c>
      <c r="AD263" s="96" t="str">
        <f>IF($A263="","",IF(VLOOKUP(csv!$AJ263,範囲CSV,28,FALSE)="","",VLOOKUP(csv!$AJ263,範囲CSV,28,FALSE)))</f>
        <v/>
      </c>
      <c r="AE263" s="96" t="str">
        <f>IF($A263="","",IF(VLOOKUP(csv!$AJ263,範囲CSV,29,FALSE)="","",VLOOKUP(csv!$AJ263,範囲CSV,29,FALSE)))</f>
        <v/>
      </c>
      <c r="AF263" s="96" t="str">
        <f>IF($A263="","",IF(VLOOKUP(csv!$AJ263,範囲CSV,30,FALSE)="","",VLOOKUP(csv!$AJ263,範囲CSV,30,FALSE)))</f>
        <v/>
      </c>
      <c r="AG263" s="96" t="str">
        <f>IF($A263="","",IF(VLOOKUP(csv!$AJ263,範囲CSV,31,FALSE)="","",VLOOKUP(csv!$AJ263,範囲CSV,31,FALSE)))</f>
        <v/>
      </c>
      <c r="AH263" s="96" t="str">
        <f>IF($A263="","",IF(VLOOKUP(csv!$AJ263,範囲CSV,32,FALSE)="","",VLOOKUP(csv!$AJ263,範囲CSV,32,FALSE)))</f>
        <v/>
      </c>
      <c r="AI263" s="96" t="str">
        <f>IF($A263="","",IF(VLOOKUP(csv!$AJ263,範囲CSV,33,FALSE)="","",VLOOKUP(csv!$AJ263,範囲CSV,33,FALSE)))</f>
        <v/>
      </c>
      <c r="AJ263" s="96" t="str">
        <f>IF($A263="","",IF(VLOOKUP(csv!$AJ263,範囲CSV,34,FALSE)="","",VLOOKUP(csv!$AJ263,範囲CSV,34,FALSE)))</f>
        <v/>
      </c>
      <c r="AK263" s="96"/>
    </row>
    <row r="264" spans="1:37">
      <c r="A264" s="96" t="str">
        <f>IF(csv!AJ264&lt;=csv!A$401,csv!AO264,"")</f>
        <v/>
      </c>
      <c r="B264" s="96" t="str">
        <f>IF($A264="","",IF(VLOOKUP(csv!A264,範囲CSV,2,FALSE)="","",VLOOKUP(csv!A264,範囲CSV,2,FALSE)))</f>
        <v/>
      </c>
      <c r="C264" s="96" t="str">
        <f>IF($A264="","",IF(VLOOKUP(csv!$AJ264,範囲CSV,3,FALSE)="","",VLOOKUP(csv!$AJ264,範囲CSV,3,FALSE)))</f>
        <v/>
      </c>
      <c r="D264" s="96" t="str">
        <f>IF($A264="","",IF(VLOOKUP(csv!$AJ264,範囲CSV,4,FALSE)="","",VLOOKUP(csv!$AJ264,範囲CSV,4,FALSE)))</f>
        <v/>
      </c>
      <c r="E264" s="96" t="str">
        <f>IF($A264="","",IF(VLOOKUP(csv!$AJ264,範囲CSV,5,FALSE)="","",IF(VLOOKUP(csv!$AJ264,範囲CSV,5,FALSE)&gt;10000,"",VLOOKUP(csv!$AJ264,範囲CSV,5,FALSE))))</f>
        <v/>
      </c>
      <c r="F264" s="96" t="str">
        <f>IF($A264="","",IF(VLOOKUP(csv!$AJ264,範囲CSV,6,FALSE)="","",VLOOKUP(csv!$AJ264,範囲CSV,6,FALSE)))</f>
        <v/>
      </c>
      <c r="G264" s="96" t="str">
        <f>IF(A264="","",IF(VLOOKUP(csv!$AJ264,範囲CSV,7,FALSE)="","",VLOOKUP(csv!$AJ264,範囲CSV,7,FALSE)))</f>
        <v/>
      </c>
      <c r="H264" s="96" t="str">
        <f>IF($A264="","",IF(VLOOKUP(csv!$AJ264,範囲CSV,8,FALSE)="","",VLOOKUP(csv!$AJ264,範囲CSV,8,FALSE)))</f>
        <v/>
      </c>
      <c r="I264" s="96"/>
      <c r="J264" s="96"/>
      <c r="K264" s="96" t="str">
        <f>IF(A264="","",IF(VLOOKUP(csv!$AJ264,範囲CSV,9,FALSE)="","",VLOOKUP(csv!$AJ264,範囲CSV,9,FALSE)))</f>
        <v/>
      </c>
      <c r="L264" s="96" t="str">
        <f>IF($A264="","",IF(VLOOKUP(csv!$AJ264,範囲CSV,10,FALSE)="","",VLOOKUP(csv!$AJ264,範囲CSV,10,FALSE)))</f>
        <v/>
      </c>
      <c r="M264" s="96" t="str">
        <f t="shared" si="8"/>
        <v/>
      </c>
      <c r="N264" s="96" t="str">
        <f t="shared" si="9"/>
        <v/>
      </c>
      <c r="O264" s="96" t="str">
        <f>IF($A264="","",IF(VLOOKUP(csv!$AJ264,範囲CSV,13,FALSE)="","",VLOOKUP(csv!$AJ264,範囲CSV,13,FALSE)))</f>
        <v/>
      </c>
      <c r="P264" s="96" t="str">
        <f>IF($A264="","",IF(VLOOKUP(csv!$AJ264,範囲CSV,14,FALSE)="","",VLOOKUP(csv!$AJ264,範囲CSV,14,FALSE)))</f>
        <v/>
      </c>
      <c r="Q264" s="96" t="str">
        <f>IF($A264="","",IF(VLOOKUP(csv!$AJ264,範囲CSV,15,FALSE)="","",VLOOKUP(csv!$AJ264,範囲CSV,15,FALSE)))</f>
        <v/>
      </c>
      <c r="R264" s="96" t="str">
        <f>IF($A264="","",IF(VLOOKUP(csv!$AJ264,範囲CSV,16,FALSE)="","",VLOOKUP(csv!$AJ264,範囲CSV,16,FALSE)))</f>
        <v/>
      </c>
      <c r="S264" s="96" t="str">
        <f>IF($A264="","",IF(VLOOKUP(csv!$AJ264,範囲CSV,17,FALSE)="","",VLOOKUP(csv!$AJ264,範囲CSV,17,FALSE)))</f>
        <v/>
      </c>
      <c r="T264" s="96" t="str">
        <f>IF($A264="","",IF(VLOOKUP(csv!$AJ264,範囲CSV,18,FALSE)="","",VLOOKUP(csv!$AJ264,範囲CSV,18,FALSE)))</f>
        <v/>
      </c>
      <c r="U264" s="96" t="str">
        <f>IF($A264="","",IF(VLOOKUP(csv!$AJ264,範囲CSV,19,FALSE)="","",VLOOKUP(csv!$AJ264,範囲CSV,19,FALSE)))</f>
        <v/>
      </c>
      <c r="V264" s="96" t="str">
        <f>IF($A264="","",IF(VLOOKUP(csv!$AJ264,範囲CSV,20,FALSE)="","",VLOOKUP(csv!$AJ264,範囲CSV,20,FALSE)))</f>
        <v/>
      </c>
      <c r="W264" s="96" t="str">
        <f>IF($A264="","",IF(VLOOKUP(csv!$AJ264,範囲CSV,21,FALSE)="","",VLOOKUP(csv!$AJ264,範囲CSV,21,FALSE)))</f>
        <v/>
      </c>
      <c r="X264" s="96" t="str">
        <f>IF($A264="","",IF(VLOOKUP(csv!$AJ264,範囲CSV,22,FALSE)="","",VLOOKUP(csv!$AJ264,範囲CSV,22,FALSE)))</f>
        <v/>
      </c>
      <c r="Y264" s="96" t="str">
        <f>IF($A264="","",IF(VLOOKUP(csv!$AJ264,範囲CSV,23,FALSE)="","",VLOOKUP(csv!$AJ264,範囲CSV,23,FALSE)))</f>
        <v/>
      </c>
      <c r="Z264" s="96" t="str">
        <f>IF($A264="","",IF(VLOOKUP(csv!$AJ264,範囲CSV,24,FALSE)="","",VLOOKUP(csv!$AJ264,範囲CSV,24,FALSE)))</f>
        <v/>
      </c>
      <c r="AA264" s="96" t="str">
        <f>IF($A264="","",IF(VLOOKUP(csv!$AJ264,範囲CSV,25,FALSE)="","",VLOOKUP(csv!$AJ264,範囲CSV,25,FALSE)))</f>
        <v/>
      </c>
      <c r="AB264" s="96" t="str">
        <f>IF($A264="","",IF(VLOOKUP(csv!$AJ264,範囲CSV,26,FALSE)="","",VLOOKUP(csv!$AJ264,範囲CSV,26,FALSE)))</f>
        <v/>
      </c>
      <c r="AC264" s="96" t="str">
        <f>IF($A264="","",IF(VLOOKUP(csv!$AJ264,範囲CSV,27,FALSE)="","",VLOOKUP(csv!$AJ264,範囲CSV,27,FALSE)))</f>
        <v/>
      </c>
      <c r="AD264" s="96" t="str">
        <f>IF($A264="","",IF(VLOOKUP(csv!$AJ264,範囲CSV,28,FALSE)="","",VLOOKUP(csv!$AJ264,範囲CSV,28,FALSE)))</f>
        <v/>
      </c>
      <c r="AE264" s="96" t="str">
        <f>IF($A264="","",IF(VLOOKUP(csv!$AJ264,範囲CSV,29,FALSE)="","",VLOOKUP(csv!$AJ264,範囲CSV,29,FALSE)))</f>
        <v/>
      </c>
      <c r="AF264" s="96" t="str">
        <f>IF($A264="","",IF(VLOOKUP(csv!$AJ264,範囲CSV,30,FALSE)="","",VLOOKUP(csv!$AJ264,範囲CSV,30,FALSE)))</f>
        <v/>
      </c>
      <c r="AG264" s="96" t="str">
        <f>IF($A264="","",IF(VLOOKUP(csv!$AJ264,範囲CSV,31,FALSE)="","",VLOOKUP(csv!$AJ264,範囲CSV,31,FALSE)))</f>
        <v/>
      </c>
      <c r="AH264" s="96" t="str">
        <f>IF($A264="","",IF(VLOOKUP(csv!$AJ264,範囲CSV,32,FALSE)="","",VLOOKUP(csv!$AJ264,範囲CSV,32,FALSE)))</f>
        <v/>
      </c>
      <c r="AI264" s="96" t="str">
        <f>IF($A264="","",IF(VLOOKUP(csv!$AJ264,範囲CSV,33,FALSE)="","",VLOOKUP(csv!$AJ264,範囲CSV,33,FALSE)))</f>
        <v/>
      </c>
      <c r="AJ264" s="96" t="str">
        <f>IF($A264="","",IF(VLOOKUP(csv!$AJ264,範囲CSV,34,FALSE)="","",VLOOKUP(csv!$AJ264,範囲CSV,34,FALSE)))</f>
        <v/>
      </c>
      <c r="AK264" s="96"/>
    </row>
    <row r="265" spans="1:37">
      <c r="A265" s="96" t="str">
        <f>IF(csv!AJ265&lt;=csv!A$401,csv!AO265,"")</f>
        <v/>
      </c>
      <c r="B265" s="96" t="str">
        <f>IF($A265="","",IF(VLOOKUP(csv!A265,範囲CSV,2,FALSE)="","",VLOOKUP(csv!A265,範囲CSV,2,FALSE)))</f>
        <v/>
      </c>
      <c r="C265" s="96" t="str">
        <f>IF($A265="","",IF(VLOOKUP(csv!$AJ265,範囲CSV,3,FALSE)="","",VLOOKUP(csv!$AJ265,範囲CSV,3,FALSE)))</f>
        <v/>
      </c>
      <c r="D265" s="96" t="str">
        <f>IF($A265="","",IF(VLOOKUP(csv!$AJ265,範囲CSV,4,FALSE)="","",VLOOKUP(csv!$AJ265,範囲CSV,4,FALSE)))</f>
        <v/>
      </c>
      <c r="E265" s="96" t="str">
        <f>IF($A265="","",IF(VLOOKUP(csv!$AJ265,範囲CSV,5,FALSE)="","",IF(VLOOKUP(csv!$AJ265,範囲CSV,5,FALSE)&gt;10000,"",VLOOKUP(csv!$AJ265,範囲CSV,5,FALSE))))</f>
        <v/>
      </c>
      <c r="F265" s="96" t="str">
        <f>IF($A265="","",IF(VLOOKUP(csv!$AJ265,範囲CSV,6,FALSE)="","",VLOOKUP(csv!$AJ265,範囲CSV,6,FALSE)))</f>
        <v/>
      </c>
      <c r="G265" s="96" t="str">
        <f>IF(A265="","",IF(VLOOKUP(csv!$AJ265,範囲CSV,7,FALSE)="","",VLOOKUP(csv!$AJ265,範囲CSV,7,FALSE)))</f>
        <v/>
      </c>
      <c r="H265" s="96" t="str">
        <f>IF($A265="","",IF(VLOOKUP(csv!$AJ265,範囲CSV,8,FALSE)="","",VLOOKUP(csv!$AJ265,範囲CSV,8,FALSE)))</f>
        <v/>
      </c>
      <c r="I265" s="96"/>
      <c r="J265" s="96"/>
      <c r="K265" s="96" t="str">
        <f>IF(A265="","",IF(VLOOKUP(csv!$AJ265,範囲CSV,9,FALSE)="","",VLOOKUP(csv!$AJ265,範囲CSV,9,FALSE)))</f>
        <v/>
      </c>
      <c r="L265" s="96" t="str">
        <f>IF($A265="","",IF(VLOOKUP(csv!$AJ265,範囲CSV,10,FALSE)="","",VLOOKUP(csv!$AJ265,範囲CSV,10,FALSE)))</f>
        <v/>
      </c>
      <c r="M265" s="96" t="str">
        <f t="shared" si="8"/>
        <v/>
      </c>
      <c r="N265" s="96" t="str">
        <f t="shared" si="9"/>
        <v/>
      </c>
      <c r="O265" s="96" t="str">
        <f>IF($A265="","",IF(VLOOKUP(csv!$AJ265,範囲CSV,13,FALSE)="","",VLOOKUP(csv!$AJ265,範囲CSV,13,FALSE)))</f>
        <v/>
      </c>
      <c r="P265" s="96" t="str">
        <f>IF($A265="","",IF(VLOOKUP(csv!$AJ265,範囲CSV,14,FALSE)="","",VLOOKUP(csv!$AJ265,範囲CSV,14,FALSE)))</f>
        <v/>
      </c>
      <c r="Q265" s="96" t="str">
        <f>IF($A265="","",IF(VLOOKUP(csv!$AJ265,範囲CSV,15,FALSE)="","",VLOOKUP(csv!$AJ265,範囲CSV,15,FALSE)))</f>
        <v/>
      </c>
      <c r="R265" s="96" t="str">
        <f>IF($A265="","",IF(VLOOKUP(csv!$AJ265,範囲CSV,16,FALSE)="","",VLOOKUP(csv!$AJ265,範囲CSV,16,FALSE)))</f>
        <v/>
      </c>
      <c r="S265" s="96" t="str">
        <f>IF($A265="","",IF(VLOOKUP(csv!$AJ265,範囲CSV,17,FALSE)="","",VLOOKUP(csv!$AJ265,範囲CSV,17,FALSE)))</f>
        <v/>
      </c>
      <c r="T265" s="96" t="str">
        <f>IF($A265="","",IF(VLOOKUP(csv!$AJ265,範囲CSV,18,FALSE)="","",VLOOKUP(csv!$AJ265,範囲CSV,18,FALSE)))</f>
        <v/>
      </c>
      <c r="U265" s="96" t="str">
        <f>IF($A265="","",IF(VLOOKUP(csv!$AJ265,範囲CSV,19,FALSE)="","",VLOOKUP(csv!$AJ265,範囲CSV,19,FALSE)))</f>
        <v/>
      </c>
      <c r="V265" s="96" t="str">
        <f>IF($A265="","",IF(VLOOKUP(csv!$AJ265,範囲CSV,20,FALSE)="","",VLOOKUP(csv!$AJ265,範囲CSV,20,FALSE)))</f>
        <v/>
      </c>
      <c r="W265" s="96" t="str">
        <f>IF($A265="","",IF(VLOOKUP(csv!$AJ265,範囲CSV,21,FALSE)="","",VLOOKUP(csv!$AJ265,範囲CSV,21,FALSE)))</f>
        <v/>
      </c>
      <c r="X265" s="96" t="str">
        <f>IF($A265="","",IF(VLOOKUP(csv!$AJ265,範囲CSV,22,FALSE)="","",VLOOKUP(csv!$AJ265,範囲CSV,22,FALSE)))</f>
        <v/>
      </c>
      <c r="Y265" s="96" t="str">
        <f>IF($A265="","",IF(VLOOKUP(csv!$AJ265,範囲CSV,23,FALSE)="","",VLOOKUP(csv!$AJ265,範囲CSV,23,FALSE)))</f>
        <v/>
      </c>
      <c r="Z265" s="96" t="str">
        <f>IF($A265="","",IF(VLOOKUP(csv!$AJ265,範囲CSV,24,FALSE)="","",VLOOKUP(csv!$AJ265,範囲CSV,24,FALSE)))</f>
        <v/>
      </c>
      <c r="AA265" s="96" t="str">
        <f>IF($A265="","",IF(VLOOKUP(csv!$AJ265,範囲CSV,25,FALSE)="","",VLOOKUP(csv!$AJ265,範囲CSV,25,FALSE)))</f>
        <v/>
      </c>
      <c r="AB265" s="96" t="str">
        <f>IF($A265="","",IF(VLOOKUP(csv!$AJ265,範囲CSV,26,FALSE)="","",VLOOKUP(csv!$AJ265,範囲CSV,26,FALSE)))</f>
        <v/>
      </c>
      <c r="AC265" s="96" t="str">
        <f>IF($A265="","",IF(VLOOKUP(csv!$AJ265,範囲CSV,27,FALSE)="","",VLOOKUP(csv!$AJ265,範囲CSV,27,FALSE)))</f>
        <v/>
      </c>
      <c r="AD265" s="96" t="str">
        <f>IF($A265="","",IF(VLOOKUP(csv!$AJ265,範囲CSV,28,FALSE)="","",VLOOKUP(csv!$AJ265,範囲CSV,28,FALSE)))</f>
        <v/>
      </c>
      <c r="AE265" s="96" t="str">
        <f>IF($A265="","",IF(VLOOKUP(csv!$AJ265,範囲CSV,29,FALSE)="","",VLOOKUP(csv!$AJ265,範囲CSV,29,FALSE)))</f>
        <v/>
      </c>
      <c r="AF265" s="96" t="str">
        <f>IF($A265="","",IF(VLOOKUP(csv!$AJ265,範囲CSV,30,FALSE)="","",VLOOKUP(csv!$AJ265,範囲CSV,30,FALSE)))</f>
        <v/>
      </c>
      <c r="AG265" s="96" t="str">
        <f>IF($A265="","",IF(VLOOKUP(csv!$AJ265,範囲CSV,31,FALSE)="","",VLOOKUP(csv!$AJ265,範囲CSV,31,FALSE)))</f>
        <v/>
      </c>
      <c r="AH265" s="96" t="str">
        <f>IF($A265="","",IF(VLOOKUP(csv!$AJ265,範囲CSV,32,FALSE)="","",VLOOKUP(csv!$AJ265,範囲CSV,32,FALSE)))</f>
        <v/>
      </c>
      <c r="AI265" s="96" t="str">
        <f>IF($A265="","",IF(VLOOKUP(csv!$AJ265,範囲CSV,33,FALSE)="","",VLOOKUP(csv!$AJ265,範囲CSV,33,FALSE)))</f>
        <v/>
      </c>
      <c r="AJ265" s="96" t="str">
        <f>IF($A265="","",IF(VLOOKUP(csv!$AJ265,範囲CSV,34,FALSE)="","",VLOOKUP(csv!$AJ265,範囲CSV,34,FALSE)))</f>
        <v/>
      </c>
      <c r="AK265" s="96"/>
    </row>
    <row r="266" spans="1:37">
      <c r="A266" s="96" t="str">
        <f>IF(csv!AJ266&lt;=csv!A$401,csv!AO266,"")</f>
        <v/>
      </c>
      <c r="B266" s="96" t="str">
        <f>IF($A266="","",IF(VLOOKUP(csv!A266,範囲CSV,2,FALSE)="","",VLOOKUP(csv!A266,範囲CSV,2,FALSE)))</f>
        <v/>
      </c>
      <c r="C266" s="96" t="str">
        <f>IF($A266="","",IF(VLOOKUP(csv!$AJ266,範囲CSV,3,FALSE)="","",VLOOKUP(csv!$AJ266,範囲CSV,3,FALSE)))</f>
        <v/>
      </c>
      <c r="D266" s="96" t="str">
        <f>IF($A266="","",IF(VLOOKUP(csv!$AJ266,範囲CSV,4,FALSE)="","",VLOOKUP(csv!$AJ266,範囲CSV,4,FALSE)))</f>
        <v/>
      </c>
      <c r="E266" s="96" t="str">
        <f>IF($A266="","",IF(VLOOKUP(csv!$AJ266,範囲CSV,5,FALSE)="","",IF(VLOOKUP(csv!$AJ266,範囲CSV,5,FALSE)&gt;10000,"",VLOOKUP(csv!$AJ266,範囲CSV,5,FALSE))))</f>
        <v/>
      </c>
      <c r="F266" s="96" t="str">
        <f>IF($A266="","",IF(VLOOKUP(csv!$AJ266,範囲CSV,6,FALSE)="","",VLOOKUP(csv!$AJ266,範囲CSV,6,FALSE)))</f>
        <v/>
      </c>
      <c r="G266" s="96" t="str">
        <f>IF(A266="","",IF(VLOOKUP(csv!$AJ266,範囲CSV,7,FALSE)="","",VLOOKUP(csv!$AJ266,範囲CSV,7,FALSE)))</f>
        <v/>
      </c>
      <c r="H266" s="96" t="str">
        <f>IF($A266="","",IF(VLOOKUP(csv!$AJ266,範囲CSV,8,FALSE)="","",VLOOKUP(csv!$AJ266,範囲CSV,8,FALSE)))</f>
        <v/>
      </c>
      <c r="I266" s="96"/>
      <c r="J266" s="96"/>
      <c r="K266" s="96" t="str">
        <f>IF(A266="","",IF(VLOOKUP(csv!$AJ266,範囲CSV,9,FALSE)="","",VLOOKUP(csv!$AJ266,範囲CSV,9,FALSE)))</f>
        <v/>
      </c>
      <c r="L266" s="96" t="str">
        <f>IF($A266="","",IF(VLOOKUP(csv!$AJ266,範囲CSV,10,FALSE)="","",VLOOKUP(csv!$AJ266,範囲CSV,10,FALSE)))</f>
        <v/>
      </c>
      <c r="M266" s="96" t="str">
        <f t="shared" si="8"/>
        <v/>
      </c>
      <c r="N266" s="96" t="str">
        <f t="shared" si="9"/>
        <v/>
      </c>
      <c r="O266" s="96" t="str">
        <f>IF($A266="","",IF(VLOOKUP(csv!$AJ266,範囲CSV,13,FALSE)="","",VLOOKUP(csv!$AJ266,範囲CSV,13,FALSE)))</f>
        <v/>
      </c>
      <c r="P266" s="96" t="str">
        <f>IF($A266="","",IF(VLOOKUP(csv!$AJ266,範囲CSV,14,FALSE)="","",VLOOKUP(csv!$AJ266,範囲CSV,14,FALSE)))</f>
        <v/>
      </c>
      <c r="Q266" s="96" t="str">
        <f>IF($A266="","",IF(VLOOKUP(csv!$AJ266,範囲CSV,15,FALSE)="","",VLOOKUP(csv!$AJ266,範囲CSV,15,FALSE)))</f>
        <v/>
      </c>
      <c r="R266" s="96" t="str">
        <f>IF($A266="","",IF(VLOOKUP(csv!$AJ266,範囲CSV,16,FALSE)="","",VLOOKUP(csv!$AJ266,範囲CSV,16,FALSE)))</f>
        <v/>
      </c>
      <c r="S266" s="96" t="str">
        <f>IF($A266="","",IF(VLOOKUP(csv!$AJ266,範囲CSV,17,FALSE)="","",VLOOKUP(csv!$AJ266,範囲CSV,17,FALSE)))</f>
        <v/>
      </c>
      <c r="T266" s="96" t="str">
        <f>IF($A266="","",IF(VLOOKUP(csv!$AJ266,範囲CSV,18,FALSE)="","",VLOOKUP(csv!$AJ266,範囲CSV,18,FALSE)))</f>
        <v/>
      </c>
      <c r="U266" s="96" t="str">
        <f>IF($A266="","",IF(VLOOKUP(csv!$AJ266,範囲CSV,19,FALSE)="","",VLOOKUP(csv!$AJ266,範囲CSV,19,FALSE)))</f>
        <v/>
      </c>
      <c r="V266" s="96" t="str">
        <f>IF($A266="","",IF(VLOOKUP(csv!$AJ266,範囲CSV,20,FALSE)="","",VLOOKUP(csv!$AJ266,範囲CSV,20,FALSE)))</f>
        <v/>
      </c>
      <c r="W266" s="96" t="str">
        <f>IF($A266="","",IF(VLOOKUP(csv!$AJ266,範囲CSV,21,FALSE)="","",VLOOKUP(csv!$AJ266,範囲CSV,21,FALSE)))</f>
        <v/>
      </c>
      <c r="X266" s="96" t="str">
        <f>IF($A266="","",IF(VLOOKUP(csv!$AJ266,範囲CSV,22,FALSE)="","",VLOOKUP(csv!$AJ266,範囲CSV,22,FALSE)))</f>
        <v/>
      </c>
      <c r="Y266" s="96" t="str">
        <f>IF($A266="","",IF(VLOOKUP(csv!$AJ266,範囲CSV,23,FALSE)="","",VLOOKUP(csv!$AJ266,範囲CSV,23,FALSE)))</f>
        <v/>
      </c>
      <c r="Z266" s="96" t="str">
        <f>IF($A266="","",IF(VLOOKUP(csv!$AJ266,範囲CSV,24,FALSE)="","",VLOOKUP(csv!$AJ266,範囲CSV,24,FALSE)))</f>
        <v/>
      </c>
      <c r="AA266" s="96" t="str">
        <f>IF($A266="","",IF(VLOOKUP(csv!$AJ266,範囲CSV,25,FALSE)="","",VLOOKUP(csv!$AJ266,範囲CSV,25,FALSE)))</f>
        <v/>
      </c>
      <c r="AB266" s="96" t="str">
        <f>IF($A266="","",IF(VLOOKUP(csv!$AJ266,範囲CSV,26,FALSE)="","",VLOOKUP(csv!$AJ266,範囲CSV,26,FALSE)))</f>
        <v/>
      </c>
      <c r="AC266" s="96" t="str">
        <f>IF($A266="","",IF(VLOOKUP(csv!$AJ266,範囲CSV,27,FALSE)="","",VLOOKUP(csv!$AJ266,範囲CSV,27,FALSE)))</f>
        <v/>
      </c>
      <c r="AD266" s="96" t="str">
        <f>IF($A266="","",IF(VLOOKUP(csv!$AJ266,範囲CSV,28,FALSE)="","",VLOOKUP(csv!$AJ266,範囲CSV,28,FALSE)))</f>
        <v/>
      </c>
      <c r="AE266" s="96" t="str">
        <f>IF($A266="","",IF(VLOOKUP(csv!$AJ266,範囲CSV,29,FALSE)="","",VLOOKUP(csv!$AJ266,範囲CSV,29,FALSE)))</f>
        <v/>
      </c>
      <c r="AF266" s="96" t="str">
        <f>IF($A266="","",IF(VLOOKUP(csv!$AJ266,範囲CSV,30,FALSE)="","",VLOOKUP(csv!$AJ266,範囲CSV,30,FALSE)))</f>
        <v/>
      </c>
      <c r="AG266" s="96" t="str">
        <f>IF($A266="","",IF(VLOOKUP(csv!$AJ266,範囲CSV,31,FALSE)="","",VLOOKUP(csv!$AJ266,範囲CSV,31,FALSE)))</f>
        <v/>
      </c>
      <c r="AH266" s="96" t="str">
        <f>IF($A266="","",IF(VLOOKUP(csv!$AJ266,範囲CSV,32,FALSE)="","",VLOOKUP(csv!$AJ266,範囲CSV,32,FALSE)))</f>
        <v/>
      </c>
      <c r="AI266" s="96" t="str">
        <f>IF($A266="","",IF(VLOOKUP(csv!$AJ266,範囲CSV,33,FALSE)="","",VLOOKUP(csv!$AJ266,範囲CSV,33,FALSE)))</f>
        <v/>
      </c>
      <c r="AJ266" s="96" t="str">
        <f>IF($A266="","",IF(VLOOKUP(csv!$AJ266,範囲CSV,34,FALSE)="","",VLOOKUP(csv!$AJ266,範囲CSV,34,FALSE)))</f>
        <v/>
      </c>
      <c r="AK266" s="96"/>
    </row>
    <row r="267" spans="1:37">
      <c r="A267" s="96" t="str">
        <f>IF(csv!AJ267&lt;=csv!A$401,csv!AO267,"")</f>
        <v/>
      </c>
      <c r="B267" s="96" t="str">
        <f>IF($A267="","",IF(VLOOKUP(csv!A267,範囲CSV,2,FALSE)="","",VLOOKUP(csv!A267,範囲CSV,2,FALSE)))</f>
        <v/>
      </c>
      <c r="C267" s="96" t="str">
        <f>IF($A267="","",IF(VLOOKUP(csv!$AJ267,範囲CSV,3,FALSE)="","",VLOOKUP(csv!$AJ267,範囲CSV,3,FALSE)))</f>
        <v/>
      </c>
      <c r="D267" s="96" t="str">
        <f>IF($A267="","",IF(VLOOKUP(csv!$AJ267,範囲CSV,4,FALSE)="","",VLOOKUP(csv!$AJ267,範囲CSV,4,FALSE)))</f>
        <v/>
      </c>
      <c r="E267" s="96" t="str">
        <f>IF($A267="","",IF(VLOOKUP(csv!$AJ267,範囲CSV,5,FALSE)="","",IF(VLOOKUP(csv!$AJ267,範囲CSV,5,FALSE)&gt;10000,"",VLOOKUP(csv!$AJ267,範囲CSV,5,FALSE))))</f>
        <v/>
      </c>
      <c r="F267" s="96" t="str">
        <f>IF($A267="","",IF(VLOOKUP(csv!$AJ267,範囲CSV,6,FALSE)="","",VLOOKUP(csv!$AJ267,範囲CSV,6,FALSE)))</f>
        <v/>
      </c>
      <c r="G267" s="96" t="str">
        <f>IF(A267="","",IF(VLOOKUP(csv!$AJ267,範囲CSV,7,FALSE)="","",VLOOKUP(csv!$AJ267,範囲CSV,7,FALSE)))</f>
        <v/>
      </c>
      <c r="H267" s="96" t="str">
        <f>IF($A267="","",IF(VLOOKUP(csv!$AJ267,範囲CSV,8,FALSE)="","",VLOOKUP(csv!$AJ267,範囲CSV,8,FALSE)))</f>
        <v/>
      </c>
      <c r="I267" s="96"/>
      <c r="J267" s="96"/>
      <c r="K267" s="96" t="str">
        <f>IF(A267="","",IF(VLOOKUP(csv!$AJ267,範囲CSV,9,FALSE)="","",VLOOKUP(csv!$AJ267,範囲CSV,9,FALSE)))</f>
        <v/>
      </c>
      <c r="L267" s="96" t="str">
        <f>IF($A267="","",IF(VLOOKUP(csv!$AJ267,範囲CSV,10,FALSE)="","",VLOOKUP(csv!$AJ267,範囲CSV,10,FALSE)))</f>
        <v/>
      </c>
      <c r="M267" s="96" t="str">
        <f t="shared" si="8"/>
        <v/>
      </c>
      <c r="N267" s="96" t="str">
        <f t="shared" si="9"/>
        <v/>
      </c>
      <c r="O267" s="96" t="str">
        <f>IF($A267="","",IF(VLOOKUP(csv!$AJ267,範囲CSV,13,FALSE)="","",VLOOKUP(csv!$AJ267,範囲CSV,13,FALSE)))</f>
        <v/>
      </c>
      <c r="P267" s="96" t="str">
        <f>IF($A267="","",IF(VLOOKUP(csv!$AJ267,範囲CSV,14,FALSE)="","",VLOOKUP(csv!$AJ267,範囲CSV,14,FALSE)))</f>
        <v/>
      </c>
      <c r="Q267" s="96" t="str">
        <f>IF($A267="","",IF(VLOOKUP(csv!$AJ267,範囲CSV,15,FALSE)="","",VLOOKUP(csv!$AJ267,範囲CSV,15,FALSE)))</f>
        <v/>
      </c>
      <c r="R267" s="96" t="str">
        <f>IF($A267="","",IF(VLOOKUP(csv!$AJ267,範囲CSV,16,FALSE)="","",VLOOKUP(csv!$AJ267,範囲CSV,16,FALSE)))</f>
        <v/>
      </c>
      <c r="S267" s="96" t="str">
        <f>IF($A267="","",IF(VLOOKUP(csv!$AJ267,範囲CSV,17,FALSE)="","",VLOOKUP(csv!$AJ267,範囲CSV,17,FALSE)))</f>
        <v/>
      </c>
      <c r="T267" s="96" t="str">
        <f>IF($A267="","",IF(VLOOKUP(csv!$AJ267,範囲CSV,18,FALSE)="","",VLOOKUP(csv!$AJ267,範囲CSV,18,FALSE)))</f>
        <v/>
      </c>
      <c r="U267" s="96" t="str">
        <f>IF($A267="","",IF(VLOOKUP(csv!$AJ267,範囲CSV,19,FALSE)="","",VLOOKUP(csv!$AJ267,範囲CSV,19,FALSE)))</f>
        <v/>
      </c>
      <c r="V267" s="96" t="str">
        <f>IF($A267="","",IF(VLOOKUP(csv!$AJ267,範囲CSV,20,FALSE)="","",VLOOKUP(csv!$AJ267,範囲CSV,20,FALSE)))</f>
        <v/>
      </c>
      <c r="W267" s="96" t="str">
        <f>IF($A267="","",IF(VLOOKUP(csv!$AJ267,範囲CSV,21,FALSE)="","",VLOOKUP(csv!$AJ267,範囲CSV,21,FALSE)))</f>
        <v/>
      </c>
      <c r="X267" s="96" t="str">
        <f>IF($A267="","",IF(VLOOKUP(csv!$AJ267,範囲CSV,22,FALSE)="","",VLOOKUP(csv!$AJ267,範囲CSV,22,FALSE)))</f>
        <v/>
      </c>
      <c r="Y267" s="96" t="str">
        <f>IF($A267="","",IF(VLOOKUP(csv!$AJ267,範囲CSV,23,FALSE)="","",VLOOKUP(csv!$AJ267,範囲CSV,23,FALSE)))</f>
        <v/>
      </c>
      <c r="Z267" s="96" t="str">
        <f>IF($A267="","",IF(VLOOKUP(csv!$AJ267,範囲CSV,24,FALSE)="","",VLOOKUP(csv!$AJ267,範囲CSV,24,FALSE)))</f>
        <v/>
      </c>
      <c r="AA267" s="96" t="str">
        <f>IF($A267="","",IF(VLOOKUP(csv!$AJ267,範囲CSV,25,FALSE)="","",VLOOKUP(csv!$AJ267,範囲CSV,25,FALSE)))</f>
        <v/>
      </c>
      <c r="AB267" s="96" t="str">
        <f>IF($A267="","",IF(VLOOKUP(csv!$AJ267,範囲CSV,26,FALSE)="","",VLOOKUP(csv!$AJ267,範囲CSV,26,FALSE)))</f>
        <v/>
      </c>
      <c r="AC267" s="96" t="str">
        <f>IF($A267="","",IF(VLOOKUP(csv!$AJ267,範囲CSV,27,FALSE)="","",VLOOKUP(csv!$AJ267,範囲CSV,27,FALSE)))</f>
        <v/>
      </c>
      <c r="AD267" s="96" t="str">
        <f>IF($A267="","",IF(VLOOKUP(csv!$AJ267,範囲CSV,28,FALSE)="","",VLOOKUP(csv!$AJ267,範囲CSV,28,FALSE)))</f>
        <v/>
      </c>
      <c r="AE267" s="96" t="str">
        <f>IF($A267="","",IF(VLOOKUP(csv!$AJ267,範囲CSV,29,FALSE)="","",VLOOKUP(csv!$AJ267,範囲CSV,29,FALSE)))</f>
        <v/>
      </c>
      <c r="AF267" s="96" t="str">
        <f>IF($A267="","",IF(VLOOKUP(csv!$AJ267,範囲CSV,30,FALSE)="","",VLOOKUP(csv!$AJ267,範囲CSV,30,FALSE)))</f>
        <v/>
      </c>
      <c r="AG267" s="96" t="str">
        <f>IF($A267="","",IF(VLOOKUP(csv!$AJ267,範囲CSV,31,FALSE)="","",VLOOKUP(csv!$AJ267,範囲CSV,31,FALSE)))</f>
        <v/>
      </c>
      <c r="AH267" s="96" t="str">
        <f>IF($A267="","",IF(VLOOKUP(csv!$AJ267,範囲CSV,32,FALSE)="","",VLOOKUP(csv!$AJ267,範囲CSV,32,FALSE)))</f>
        <v/>
      </c>
      <c r="AI267" s="96" t="str">
        <f>IF($A267="","",IF(VLOOKUP(csv!$AJ267,範囲CSV,33,FALSE)="","",VLOOKUP(csv!$AJ267,範囲CSV,33,FALSE)))</f>
        <v/>
      </c>
      <c r="AJ267" s="96" t="str">
        <f>IF($A267="","",IF(VLOOKUP(csv!$AJ267,範囲CSV,34,FALSE)="","",VLOOKUP(csv!$AJ267,範囲CSV,34,FALSE)))</f>
        <v/>
      </c>
      <c r="AK267" s="96"/>
    </row>
    <row r="268" spans="1:37">
      <c r="A268" s="96" t="str">
        <f>IF(csv!AJ268&lt;=csv!A$401,csv!AO268,"")</f>
        <v/>
      </c>
      <c r="B268" s="96" t="str">
        <f>IF($A268="","",IF(VLOOKUP(csv!A268,範囲CSV,2,FALSE)="","",VLOOKUP(csv!A268,範囲CSV,2,FALSE)))</f>
        <v/>
      </c>
      <c r="C268" s="96" t="str">
        <f>IF($A268="","",IF(VLOOKUP(csv!$AJ268,範囲CSV,3,FALSE)="","",VLOOKUP(csv!$AJ268,範囲CSV,3,FALSE)))</f>
        <v/>
      </c>
      <c r="D268" s="96" t="str">
        <f>IF($A268="","",IF(VLOOKUP(csv!$AJ268,範囲CSV,4,FALSE)="","",VLOOKUP(csv!$AJ268,範囲CSV,4,FALSE)))</f>
        <v/>
      </c>
      <c r="E268" s="96" t="str">
        <f>IF($A268="","",IF(VLOOKUP(csv!$AJ268,範囲CSV,5,FALSE)="","",IF(VLOOKUP(csv!$AJ268,範囲CSV,5,FALSE)&gt;10000,"",VLOOKUP(csv!$AJ268,範囲CSV,5,FALSE))))</f>
        <v/>
      </c>
      <c r="F268" s="96" t="str">
        <f>IF($A268="","",IF(VLOOKUP(csv!$AJ268,範囲CSV,6,FALSE)="","",VLOOKUP(csv!$AJ268,範囲CSV,6,FALSE)))</f>
        <v/>
      </c>
      <c r="G268" s="96" t="str">
        <f>IF(A268="","",IF(VLOOKUP(csv!$AJ268,範囲CSV,7,FALSE)="","",VLOOKUP(csv!$AJ268,範囲CSV,7,FALSE)))</f>
        <v/>
      </c>
      <c r="H268" s="96" t="str">
        <f>IF($A268="","",IF(VLOOKUP(csv!$AJ268,範囲CSV,8,FALSE)="","",VLOOKUP(csv!$AJ268,範囲CSV,8,FALSE)))</f>
        <v/>
      </c>
      <c r="I268" s="96"/>
      <c r="J268" s="96"/>
      <c r="K268" s="96" t="str">
        <f>IF(A268="","",IF(VLOOKUP(csv!$AJ268,範囲CSV,9,FALSE)="","",VLOOKUP(csv!$AJ268,範囲CSV,9,FALSE)))</f>
        <v/>
      </c>
      <c r="L268" s="96" t="str">
        <f>IF($A268="","",IF(VLOOKUP(csv!$AJ268,範囲CSV,10,FALSE)="","",VLOOKUP(csv!$AJ268,範囲CSV,10,FALSE)))</f>
        <v/>
      </c>
      <c r="M268" s="96" t="str">
        <f t="shared" si="8"/>
        <v/>
      </c>
      <c r="N268" s="96" t="str">
        <f t="shared" si="9"/>
        <v/>
      </c>
      <c r="O268" s="96" t="str">
        <f>IF($A268="","",IF(VLOOKUP(csv!$AJ268,範囲CSV,13,FALSE)="","",VLOOKUP(csv!$AJ268,範囲CSV,13,FALSE)))</f>
        <v/>
      </c>
      <c r="P268" s="96" t="str">
        <f>IF($A268="","",IF(VLOOKUP(csv!$AJ268,範囲CSV,14,FALSE)="","",VLOOKUP(csv!$AJ268,範囲CSV,14,FALSE)))</f>
        <v/>
      </c>
      <c r="Q268" s="96" t="str">
        <f>IF($A268="","",IF(VLOOKUP(csv!$AJ268,範囲CSV,15,FALSE)="","",VLOOKUP(csv!$AJ268,範囲CSV,15,FALSE)))</f>
        <v/>
      </c>
      <c r="R268" s="96" t="str">
        <f>IF($A268="","",IF(VLOOKUP(csv!$AJ268,範囲CSV,16,FALSE)="","",VLOOKUP(csv!$AJ268,範囲CSV,16,FALSE)))</f>
        <v/>
      </c>
      <c r="S268" s="96" t="str">
        <f>IF($A268="","",IF(VLOOKUP(csv!$AJ268,範囲CSV,17,FALSE)="","",VLOOKUP(csv!$AJ268,範囲CSV,17,FALSE)))</f>
        <v/>
      </c>
      <c r="T268" s="96" t="str">
        <f>IF($A268="","",IF(VLOOKUP(csv!$AJ268,範囲CSV,18,FALSE)="","",VLOOKUP(csv!$AJ268,範囲CSV,18,FALSE)))</f>
        <v/>
      </c>
      <c r="U268" s="96" t="str">
        <f>IF($A268="","",IF(VLOOKUP(csv!$AJ268,範囲CSV,19,FALSE)="","",VLOOKUP(csv!$AJ268,範囲CSV,19,FALSE)))</f>
        <v/>
      </c>
      <c r="V268" s="96" t="str">
        <f>IF($A268="","",IF(VLOOKUP(csv!$AJ268,範囲CSV,20,FALSE)="","",VLOOKUP(csv!$AJ268,範囲CSV,20,FALSE)))</f>
        <v/>
      </c>
      <c r="W268" s="96" t="str">
        <f>IF($A268="","",IF(VLOOKUP(csv!$AJ268,範囲CSV,21,FALSE)="","",VLOOKUP(csv!$AJ268,範囲CSV,21,FALSE)))</f>
        <v/>
      </c>
      <c r="X268" s="96" t="str">
        <f>IF($A268="","",IF(VLOOKUP(csv!$AJ268,範囲CSV,22,FALSE)="","",VLOOKUP(csv!$AJ268,範囲CSV,22,FALSE)))</f>
        <v/>
      </c>
      <c r="Y268" s="96" t="str">
        <f>IF($A268="","",IF(VLOOKUP(csv!$AJ268,範囲CSV,23,FALSE)="","",VLOOKUP(csv!$AJ268,範囲CSV,23,FALSE)))</f>
        <v/>
      </c>
      <c r="Z268" s="96" t="str">
        <f>IF($A268="","",IF(VLOOKUP(csv!$AJ268,範囲CSV,24,FALSE)="","",VLOOKUP(csv!$AJ268,範囲CSV,24,FALSE)))</f>
        <v/>
      </c>
      <c r="AA268" s="96" t="str">
        <f>IF($A268="","",IF(VLOOKUP(csv!$AJ268,範囲CSV,25,FALSE)="","",VLOOKUP(csv!$AJ268,範囲CSV,25,FALSE)))</f>
        <v/>
      </c>
      <c r="AB268" s="96" t="str">
        <f>IF($A268="","",IF(VLOOKUP(csv!$AJ268,範囲CSV,26,FALSE)="","",VLOOKUP(csv!$AJ268,範囲CSV,26,FALSE)))</f>
        <v/>
      </c>
      <c r="AC268" s="96" t="str">
        <f>IF($A268="","",IF(VLOOKUP(csv!$AJ268,範囲CSV,27,FALSE)="","",VLOOKUP(csv!$AJ268,範囲CSV,27,FALSE)))</f>
        <v/>
      </c>
      <c r="AD268" s="96" t="str">
        <f>IF($A268="","",IF(VLOOKUP(csv!$AJ268,範囲CSV,28,FALSE)="","",VLOOKUP(csv!$AJ268,範囲CSV,28,FALSE)))</f>
        <v/>
      </c>
      <c r="AE268" s="96" t="str">
        <f>IF($A268="","",IF(VLOOKUP(csv!$AJ268,範囲CSV,29,FALSE)="","",VLOOKUP(csv!$AJ268,範囲CSV,29,FALSE)))</f>
        <v/>
      </c>
      <c r="AF268" s="96" t="str">
        <f>IF($A268="","",IF(VLOOKUP(csv!$AJ268,範囲CSV,30,FALSE)="","",VLOOKUP(csv!$AJ268,範囲CSV,30,FALSE)))</f>
        <v/>
      </c>
      <c r="AG268" s="96" t="str">
        <f>IF($A268="","",IF(VLOOKUP(csv!$AJ268,範囲CSV,31,FALSE)="","",VLOOKUP(csv!$AJ268,範囲CSV,31,FALSE)))</f>
        <v/>
      </c>
      <c r="AH268" s="96" t="str">
        <f>IF($A268="","",IF(VLOOKUP(csv!$AJ268,範囲CSV,32,FALSE)="","",VLOOKUP(csv!$AJ268,範囲CSV,32,FALSE)))</f>
        <v/>
      </c>
      <c r="AI268" s="96" t="str">
        <f>IF($A268="","",IF(VLOOKUP(csv!$AJ268,範囲CSV,33,FALSE)="","",VLOOKUP(csv!$AJ268,範囲CSV,33,FALSE)))</f>
        <v/>
      </c>
      <c r="AJ268" s="96" t="str">
        <f>IF($A268="","",IF(VLOOKUP(csv!$AJ268,範囲CSV,34,FALSE)="","",VLOOKUP(csv!$AJ268,範囲CSV,34,FALSE)))</f>
        <v/>
      </c>
      <c r="AK268" s="96"/>
    </row>
    <row r="269" spans="1:37">
      <c r="A269" s="96" t="str">
        <f>IF(csv!AJ269&lt;=csv!A$401,csv!AO269,"")</f>
        <v/>
      </c>
      <c r="B269" s="96" t="str">
        <f>IF($A269="","",IF(VLOOKUP(csv!A269,範囲CSV,2,FALSE)="","",VLOOKUP(csv!A269,範囲CSV,2,FALSE)))</f>
        <v/>
      </c>
      <c r="C269" s="96" t="str">
        <f>IF($A269="","",IF(VLOOKUP(csv!$AJ269,範囲CSV,3,FALSE)="","",VLOOKUP(csv!$AJ269,範囲CSV,3,FALSE)))</f>
        <v/>
      </c>
      <c r="D269" s="96" t="str">
        <f>IF($A269="","",IF(VLOOKUP(csv!$AJ269,範囲CSV,4,FALSE)="","",VLOOKUP(csv!$AJ269,範囲CSV,4,FALSE)))</f>
        <v/>
      </c>
      <c r="E269" s="96" t="str">
        <f>IF($A269="","",IF(VLOOKUP(csv!$AJ269,範囲CSV,5,FALSE)="","",IF(VLOOKUP(csv!$AJ269,範囲CSV,5,FALSE)&gt;10000,"",VLOOKUP(csv!$AJ269,範囲CSV,5,FALSE))))</f>
        <v/>
      </c>
      <c r="F269" s="96" t="str">
        <f>IF($A269="","",IF(VLOOKUP(csv!$AJ269,範囲CSV,6,FALSE)="","",VLOOKUP(csv!$AJ269,範囲CSV,6,FALSE)))</f>
        <v/>
      </c>
      <c r="G269" s="96" t="str">
        <f>IF(A269="","",IF(VLOOKUP(csv!$AJ269,範囲CSV,7,FALSE)="","",VLOOKUP(csv!$AJ269,範囲CSV,7,FALSE)))</f>
        <v/>
      </c>
      <c r="H269" s="96" t="str">
        <f>IF($A269="","",IF(VLOOKUP(csv!$AJ269,範囲CSV,8,FALSE)="","",VLOOKUP(csv!$AJ269,範囲CSV,8,FALSE)))</f>
        <v/>
      </c>
      <c r="I269" s="96"/>
      <c r="J269" s="96"/>
      <c r="K269" s="96" t="str">
        <f>IF(A269="","",IF(VLOOKUP(csv!$AJ269,範囲CSV,9,FALSE)="","",VLOOKUP(csv!$AJ269,範囲CSV,9,FALSE)))</f>
        <v/>
      </c>
      <c r="L269" s="96" t="str">
        <f>IF($A269="","",IF(VLOOKUP(csv!$AJ269,範囲CSV,10,FALSE)="","",VLOOKUP(csv!$AJ269,範囲CSV,10,FALSE)))</f>
        <v/>
      </c>
      <c r="M269" s="96" t="str">
        <f t="shared" si="8"/>
        <v/>
      </c>
      <c r="N269" s="96" t="str">
        <f t="shared" si="9"/>
        <v/>
      </c>
      <c r="O269" s="96" t="str">
        <f>IF($A269="","",IF(VLOOKUP(csv!$AJ269,範囲CSV,13,FALSE)="","",VLOOKUP(csv!$AJ269,範囲CSV,13,FALSE)))</f>
        <v/>
      </c>
      <c r="P269" s="96" t="str">
        <f>IF($A269="","",IF(VLOOKUP(csv!$AJ269,範囲CSV,14,FALSE)="","",VLOOKUP(csv!$AJ269,範囲CSV,14,FALSE)))</f>
        <v/>
      </c>
      <c r="Q269" s="96" t="str">
        <f>IF($A269="","",IF(VLOOKUP(csv!$AJ269,範囲CSV,15,FALSE)="","",VLOOKUP(csv!$AJ269,範囲CSV,15,FALSE)))</f>
        <v/>
      </c>
      <c r="R269" s="96" t="str">
        <f>IF($A269="","",IF(VLOOKUP(csv!$AJ269,範囲CSV,16,FALSE)="","",VLOOKUP(csv!$AJ269,範囲CSV,16,FALSE)))</f>
        <v/>
      </c>
      <c r="S269" s="96" t="str">
        <f>IF($A269="","",IF(VLOOKUP(csv!$AJ269,範囲CSV,17,FALSE)="","",VLOOKUP(csv!$AJ269,範囲CSV,17,FALSE)))</f>
        <v/>
      </c>
      <c r="T269" s="96" t="str">
        <f>IF($A269="","",IF(VLOOKUP(csv!$AJ269,範囲CSV,18,FALSE)="","",VLOOKUP(csv!$AJ269,範囲CSV,18,FALSE)))</f>
        <v/>
      </c>
      <c r="U269" s="96" t="str">
        <f>IF($A269="","",IF(VLOOKUP(csv!$AJ269,範囲CSV,19,FALSE)="","",VLOOKUP(csv!$AJ269,範囲CSV,19,FALSE)))</f>
        <v/>
      </c>
      <c r="V269" s="96" t="str">
        <f>IF($A269="","",IF(VLOOKUP(csv!$AJ269,範囲CSV,20,FALSE)="","",VLOOKUP(csv!$AJ269,範囲CSV,20,FALSE)))</f>
        <v/>
      </c>
      <c r="W269" s="96" t="str">
        <f>IF($A269="","",IF(VLOOKUP(csv!$AJ269,範囲CSV,21,FALSE)="","",VLOOKUP(csv!$AJ269,範囲CSV,21,FALSE)))</f>
        <v/>
      </c>
      <c r="X269" s="96" t="str">
        <f>IF($A269="","",IF(VLOOKUP(csv!$AJ269,範囲CSV,22,FALSE)="","",VLOOKUP(csv!$AJ269,範囲CSV,22,FALSE)))</f>
        <v/>
      </c>
      <c r="Y269" s="96" t="str">
        <f>IF($A269="","",IF(VLOOKUP(csv!$AJ269,範囲CSV,23,FALSE)="","",VLOOKUP(csv!$AJ269,範囲CSV,23,FALSE)))</f>
        <v/>
      </c>
      <c r="Z269" s="96" t="str">
        <f>IF($A269="","",IF(VLOOKUP(csv!$AJ269,範囲CSV,24,FALSE)="","",VLOOKUP(csv!$AJ269,範囲CSV,24,FALSE)))</f>
        <v/>
      </c>
      <c r="AA269" s="96" t="str">
        <f>IF($A269="","",IF(VLOOKUP(csv!$AJ269,範囲CSV,25,FALSE)="","",VLOOKUP(csv!$AJ269,範囲CSV,25,FALSE)))</f>
        <v/>
      </c>
      <c r="AB269" s="96" t="str">
        <f>IF($A269="","",IF(VLOOKUP(csv!$AJ269,範囲CSV,26,FALSE)="","",VLOOKUP(csv!$AJ269,範囲CSV,26,FALSE)))</f>
        <v/>
      </c>
      <c r="AC269" s="96" t="str">
        <f>IF($A269="","",IF(VLOOKUP(csv!$AJ269,範囲CSV,27,FALSE)="","",VLOOKUP(csv!$AJ269,範囲CSV,27,FALSE)))</f>
        <v/>
      </c>
      <c r="AD269" s="96" t="str">
        <f>IF($A269="","",IF(VLOOKUP(csv!$AJ269,範囲CSV,28,FALSE)="","",VLOOKUP(csv!$AJ269,範囲CSV,28,FALSE)))</f>
        <v/>
      </c>
      <c r="AE269" s="96" t="str">
        <f>IF($A269="","",IF(VLOOKUP(csv!$AJ269,範囲CSV,29,FALSE)="","",VLOOKUP(csv!$AJ269,範囲CSV,29,FALSE)))</f>
        <v/>
      </c>
      <c r="AF269" s="96" t="str">
        <f>IF($A269="","",IF(VLOOKUP(csv!$AJ269,範囲CSV,30,FALSE)="","",VLOOKUP(csv!$AJ269,範囲CSV,30,FALSE)))</f>
        <v/>
      </c>
      <c r="AG269" s="96" t="str">
        <f>IF($A269="","",IF(VLOOKUP(csv!$AJ269,範囲CSV,31,FALSE)="","",VLOOKUP(csv!$AJ269,範囲CSV,31,FALSE)))</f>
        <v/>
      </c>
      <c r="AH269" s="96" t="str">
        <f>IF($A269="","",IF(VLOOKUP(csv!$AJ269,範囲CSV,32,FALSE)="","",VLOOKUP(csv!$AJ269,範囲CSV,32,FALSE)))</f>
        <v/>
      </c>
      <c r="AI269" s="96" t="str">
        <f>IF($A269="","",IF(VLOOKUP(csv!$AJ269,範囲CSV,33,FALSE)="","",VLOOKUP(csv!$AJ269,範囲CSV,33,FALSE)))</f>
        <v/>
      </c>
      <c r="AJ269" s="96" t="str">
        <f>IF($A269="","",IF(VLOOKUP(csv!$AJ269,範囲CSV,34,FALSE)="","",VLOOKUP(csv!$AJ269,範囲CSV,34,FALSE)))</f>
        <v/>
      </c>
      <c r="AK269" s="96"/>
    </row>
    <row r="270" spans="1:37">
      <c r="A270" s="96" t="str">
        <f>IF(csv!AJ270&lt;=csv!A$401,csv!AO270,"")</f>
        <v/>
      </c>
      <c r="B270" s="96" t="str">
        <f>IF($A270="","",IF(VLOOKUP(csv!A270,範囲CSV,2,FALSE)="","",VLOOKUP(csv!A270,範囲CSV,2,FALSE)))</f>
        <v/>
      </c>
      <c r="C270" s="96" t="str">
        <f>IF($A270="","",IF(VLOOKUP(csv!$AJ270,範囲CSV,3,FALSE)="","",VLOOKUP(csv!$AJ270,範囲CSV,3,FALSE)))</f>
        <v/>
      </c>
      <c r="D270" s="96" t="str">
        <f>IF($A270="","",IF(VLOOKUP(csv!$AJ270,範囲CSV,4,FALSE)="","",VLOOKUP(csv!$AJ270,範囲CSV,4,FALSE)))</f>
        <v/>
      </c>
      <c r="E270" s="96" t="str">
        <f>IF($A270="","",IF(VLOOKUP(csv!$AJ270,範囲CSV,5,FALSE)="","",IF(VLOOKUP(csv!$AJ270,範囲CSV,5,FALSE)&gt;10000,"",VLOOKUP(csv!$AJ270,範囲CSV,5,FALSE))))</f>
        <v/>
      </c>
      <c r="F270" s="96" t="str">
        <f>IF($A270="","",IF(VLOOKUP(csv!$AJ270,範囲CSV,6,FALSE)="","",VLOOKUP(csv!$AJ270,範囲CSV,6,FALSE)))</f>
        <v/>
      </c>
      <c r="G270" s="96" t="str">
        <f>IF(A270="","",IF(VLOOKUP(csv!$AJ270,範囲CSV,7,FALSE)="","",VLOOKUP(csv!$AJ270,範囲CSV,7,FALSE)))</f>
        <v/>
      </c>
      <c r="H270" s="96" t="str">
        <f>IF($A270="","",IF(VLOOKUP(csv!$AJ270,範囲CSV,8,FALSE)="","",VLOOKUP(csv!$AJ270,範囲CSV,8,FALSE)))</f>
        <v/>
      </c>
      <c r="I270" s="96"/>
      <c r="J270" s="96"/>
      <c r="K270" s="96" t="str">
        <f>IF(A270="","",IF(VLOOKUP(csv!$AJ270,範囲CSV,9,FALSE)="","",VLOOKUP(csv!$AJ270,範囲CSV,9,FALSE)))</f>
        <v/>
      </c>
      <c r="L270" s="96" t="str">
        <f>IF($A270="","",IF(VLOOKUP(csv!$AJ270,範囲CSV,10,FALSE)="","",VLOOKUP(csv!$AJ270,範囲CSV,10,FALSE)))</f>
        <v/>
      </c>
      <c r="M270" s="96" t="str">
        <f t="shared" si="8"/>
        <v/>
      </c>
      <c r="N270" s="96" t="str">
        <f t="shared" si="9"/>
        <v/>
      </c>
      <c r="O270" s="96" t="str">
        <f>IF($A270="","",IF(VLOOKUP(csv!$AJ270,範囲CSV,13,FALSE)="","",VLOOKUP(csv!$AJ270,範囲CSV,13,FALSE)))</f>
        <v/>
      </c>
      <c r="P270" s="96" t="str">
        <f>IF($A270="","",IF(VLOOKUP(csv!$AJ270,範囲CSV,14,FALSE)="","",VLOOKUP(csv!$AJ270,範囲CSV,14,FALSE)))</f>
        <v/>
      </c>
      <c r="Q270" s="96" t="str">
        <f>IF($A270="","",IF(VLOOKUP(csv!$AJ270,範囲CSV,15,FALSE)="","",VLOOKUP(csv!$AJ270,範囲CSV,15,FALSE)))</f>
        <v/>
      </c>
      <c r="R270" s="96" t="str">
        <f>IF($A270="","",IF(VLOOKUP(csv!$AJ270,範囲CSV,16,FALSE)="","",VLOOKUP(csv!$AJ270,範囲CSV,16,FALSE)))</f>
        <v/>
      </c>
      <c r="S270" s="96" t="str">
        <f>IF($A270="","",IF(VLOOKUP(csv!$AJ270,範囲CSV,17,FALSE)="","",VLOOKUP(csv!$AJ270,範囲CSV,17,FALSE)))</f>
        <v/>
      </c>
      <c r="T270" s="96" t="str">
        <f>IF($A270="","",IF(VLOOKUP(csv!$AJ270,範囲CSV,18,FALSE)="","",VLOOKUP(csv!$AJ270,範囲CSV,18,FALSE)))</f>
        <v/>
      </c>
      <c r="U270" s="96" t="str">
        <f>IF($A270="","",IF(VLOOKUP(csv!$AJ270,範囲CSV,19,FALSE)="","",VLOOKUP(csv!$AJ270,範囲CSV,19,FALSE)))</f>
        <v/>
      </c>
      <c r="V270" s="96" t="str">
        <f>IF($A270="","",IF(VLOOKUP(csv!$AJ270,範囲CSV,20,FALSE)="","",VLOOKUP(csv!$AJ270,範囲CSV,20,FALSE)))</f>
        <v/>
      </c>
      <c r="W270" s="96" t="str">
        <f>IF($A270="","",IF(VLOOKUP(csv!$AJ270,範囲CSV,21,FALSE)="","",VLOOKUP(csv!$AJ270,範囲CSV,21,FALSE)))</f>
        <v/>
      </c>
      <c r="X270" s="96" t="str">
        <f>IF($A270="","",IF(VLOOKUP(csv!$AJ270,範囲CSV,22,FALSE)="","",VLOOKUP(csv!$AJ270,範囲CSV,22,FALSE)))</f>
        <v/>
      </c>
      <c r="Y270" s="96" t="str">
        <f>IF($A270="","",IF(VLOOKUP(csv!$AJ270,範囲CSV,23,FALSE)="","",VLOOKUP(csv!$AJ270,範囲CSV,23,FALSE)))</f>
        <v/>
      </c>
      <c r="Z270" s="96" t="str">
        <f>IF($A270="","",IF(VLOOKUP(csv!$AJ270,範囲CSV,24,FALSE)="","",VLOOKUP(csv!$AJ270,範囲CSV,24,FALSE)))</f>
        <v/>
      </c>
      <c r="AA270" s="96" t="str">
        <f>IF($A270="","",IF(VLOOKUP(csv!$AJ270,範囲CSV,25,FALSE)="","",VLOOKUP(csv!$AJ270,範囲CSV,25,FALSE)))</f>
        <v/>
      </c>
      <c r="AB270" s="96" t="str">
        <f>IF($A270="","",IF(VLOOKUP(csv!$AJ270,範囲CSV,26,FALSE)="","",VLOOKUP(csv!$AJ270,範囲CSV,26,FALSE)))</f>
        <v/>
      </c>
      <c r="AC270" s="96" t="str">
        <f>IF($A270="","",IF(VLOOKUP(csv!$AJ270,範囲CSV,27,FALSE)="","",VLOOKUP(csv!$AJ270,範囲CSV,27,FALSE)))</f>
        <v/>
      </c>
      <c r="AD270" s="96" t="str">
        <f>IF($A270="","",IF(VLOOKUP(csv!$AJ270,範囲CSV,28,FALSE)="","",VLOOKUP(csv!$AJ270,範囲CSV,28,FALSE)))</f>
        <v/>
      </c>
      <c r="AE270" s="96" t="str">
        <f>IF($A270="","",IF(VLOOKUP(csv!$AJ270,範囲CSV,29,FALSE)="","",VLOOKUP(csv!$AJ270,範囲CSV,29,FALSE)))</f>
        <v/>
      </c>
      <c r="AF270" s="96" t="str">
        <f>IF($A270="","",IF(VLOOKUP(csv!$AJ270,範囲CSV,30,FALSE)="","",VLOOKUP(csv!$AJ270,範囲CSV,30,FALSE)))</f>
        <v/>
      </c>
      <c r="AG270" s="96" t="str">
        <f>IF($A270="","",IF(VLOOKUP(csv!$AJ270,範囲CSV,31,FALSE)="","",VLOOKUP(csv!$AJ270,範囲CSV,31,FALSE)))</f>
        <v/>
      </c>
      <c r="AH270" s="96" t="str">
        <f>IF($A270="","",IF(VLOOKUP(csv!$AJ270,範囲CSV,32,FALSE)="","",VLOOKUP(csv!$AJ270,範囲CSV,32,FALSE)))</f>
        <v/>
      </c>
      <c r="AI270" s="96" t="str">
        <f>IF($A270="","",IF(VLOOKUP(csv!$AJ270,範囲CSV,33,FALSE)="","",VLOOKUP(csv!$AJ270,範囲CSV,33,FALSE)))</f>
        <v/>
      </c>
      <c r="AJ270" s="96" t="str">
        <f>IF($A270="","",IF(VLOOKUP(csv!$AJ270,範囲CSV,34,FALSE)="","",VLOOKUP(csv!$AJ270,範囲CSV,34,FALSE)))</f>
        <v/>
      </c>
      <c r="AK270" s="96"/>
    </row>
    <row r="271" spans="1:37">
      <c r="A271" s="96" t="str">
        <f>IF(csv!AJ271&lt;=csv!A$401,csv!AO271,"")</f>
        <v/>
      </c>
      <c r="B271" s="96" t="str">
        <f>IF($A271="","",IF(VLOOKUP(csv!A271,範囲CSV,2,FALSE)="","",VLOOKUP(csv!A271,範囲CSV,2,FALSE)))</f>
        <v/>
      </c>
      <c r="C271" s="96" t="str">
        <f>IF($A271="","",IF(VLOOKUP(csv!$AJ271,範囲CSV,3,FALSE)="","",VLOOKUP(csv!$AJ271,範囲CSV,3,FALSE)))</f>
        <v/>
      </c>
      <c r="D271" s="96" t="str">
        <f>IF($A271="","",IF(VLOOKUP(csv!$AJ271,範囲CSV,4,FALSE)="","",VLOOKUP(csv!$AJ271,範囲CSV,4,FALSE)))</f>
        <v/>
      </c>
      <c r="E271" s="96" t="str">
        <f>IF($A271="","",IF(VLOOKUP(csv!$AJ271,範囲CSV,5,FALSE)="","",IF(VLOOKUP(csv!$AJ271,範囲CSV,5,FALSE)&gt;10000,"",VLOOKUP(csv!$AJ271,範囲CSV,5,FALSE))))</f>
        <v/>
      </c>
      <c r="F271" s="96" t="str">
        <f>IF($A271="","",IF(VLOOKUP(csv!$AJ271,範囲CSV,6,FALSE)="","",VLOOKUP(csv!$AJ271,範囲CSV,6,FALSE)))</f>
        <v/>
      </c>
      <c r="G271" s="96" t="str">
        <f>IF(A271="","",IF(VLOOKUP(csv!$AJ271,範囲CSV,7,FALSE)="","",VLOOKUP(csv!$AJ271,範囲CSV,7,FALSE)))</f>
        <v/>
      </c>
      <c r="H271" s="96" t="str">
        <f>IF($A271="","",IF(VLOOKUP(csv!$AJ271,範囲CSV,8,FALSE)="","",VLOOKUP(csv!$AJ271,範囲CSV,8,FALSE)))</f>
        <v/>
      </c>
      <c r="I271" s="96"/>
      <c r="J271" s="96"/>
      <c r="K271" s="96" t="str">
        <f>IF(A271="","",IF(VLOOKUP(csv!$AJ271,範囲CSV,9,FALSE)="","",VLOOKUP(csv!$AJ271,範囲CSV,9,FALSE)))</f>
        <v/>
      </c>
      <c r="L271" s="96" t="str">
        <f>IF($A271="","",IF(VLOOKUP(csv!$AJ271,範囲CSV,10,FALSE)="","",VLOOKUP(csv!$AJ271,範囲CSV,10,FALSE)))</f>
        <v/>
      </c>
      <c r="M271" s="96" t="str">
        <f t="shared" si="8"/>
        <v/>
      </c>
      <c r="N271" s="96" t="str">
        <f t="shared" si="9"/>
        <v/>
      </c>
      <c r="O271" s="96" t="str">
        <f>IF($A271="","",IF(VLOOKUP(csv!$AJ271,範囲CSV,13,FALSE)="","",VLOOKUP(csv!$AJ271,範囲CSV,13,FALSE)))</f>
        <v/>
      </c>
      <c r="P271" s="96" t="str">
        <f>IF($A271="","",IF(VLOOKUP(csv!$AJ271,範囲CSV,14,FALSE)="","",VLOOKUP(csv!$AJ271,範囲CSV,14,FALSE)))</f>
        <v/>
      </c>
      <c r="Q271" s="96" t="str">
        <f>IF($A271="","",IF(VLOOKUP(csv!$AJ271,範囲CSV,15,FALSE)="","",VLOOKUP(csv!$AJ271,範囲CSV,15,FALSE)))</f>
        <v/>
      </c>
      <c r="R271" s="96" t="str">
        <f>IF($A271="","",IF(VLOOKUP(csv!$AJ271,範囲CSV,16,FALSE)="","",VLOOKUP(csv!$AJ271,範囲CSV,16,FALSE)))</f>
        <v/>
      </c>
      <c r="S271" s="96" t="str">
        <f>IF($A271="","",IF(VLOOKUP(csv!$AJ271,範囲CSV,17,FALSE)="","",VLOOKUP(csv!$AJ271,範囲CSV,17,FALSE)))</f>
        <v/>
      </c>
      <c r="T271" s="96" t="str">
        <f>IF($A271="","",IF(VLOOKUP(csv!$AJ271,範囲CSV,18,FALSE)="","",VLOOKUP(csv!$AJ271,範囲CSV,18,FALSE)))</f>
        <v/>
      </c>
      <c r="U271" s="96" t="str">
        <f>IF($A271="","",IF(VLOOKUP(csv!$AJ271,範囲CSV,19,FALSE)="","",VLOOKUP(csv!$AJ271,範囲CSV,19,FALSE)))</f>
        <v/>
      </c>
      <c r="V271" s="96" t="str">
        <f>IF($A271="","",IF(VLOOKUP(csv!$AJ271,範囲CSV,20,FALSE)="","",VLOOKUP(csv!$AJ271,範囲CSV,20,FALSE)))</f>
        <v/>
      </c>
      <c r="W271" s="96" t="str">
        <f>IF($A271="","",IF(VLOOKUP(csv!$AJ271,範囲CSV,21,FALSE)="","",VLOOKUP(csv!$AJ271,範囲CSV,21,FALSE)))</f>
        <v/>
      </c>
      <c r="X271" s="96" t="str">
        <f>IF($A271="","",IF(VLOOKUP(csv!$AJ271,範囲CSV,22,FALSE)="","",VLOOKUP(csv!$AJ271,範囲CSV,22,FALSE)))</f>
        <v/>
      </c>
      <c r="Y271" s="96" t="str">
        <f>IF($A271="","",IF(VLOOKUP(csv!$AJ271,範囲CSV,23,FALSE)="","",VLOOKUP(csv!$AJ271,範囲CSV,23,FALSE)))</f>
        <v/>
      </c>
      <c r="Z271" s="96" t="str">
        <f>IF($A271="","",IF(VLOOKUP(csv!$AJ271,範囲CSV,24,FALSE)="","",VLOOKUP(csv!$AJ271,範囲CSV,24,FALSE)))</f>
        <v/>
      </c>
      <c r="AA271" s="96" t="str">
        <f>IF($A271="","",IF(VLOOKUP(csv!$AJ271,範囲CSV,25,FALSE)="","",VLOOKUP(csv!$AJ271,範囲CSV,25,FALSE)))</f>
        <v/>
      </c>
      <c r="AB271" s="96" t="str">
        <f>IF($A271="","",IF(VLOOKUP(csv!$AJ271,範囲CSV,26,FALSE)="","",VLOOKUP(csv!$AJ271,範囲CSV,26,FALSE)))</f>
        <v/>
      </c>
      <c r="AC271" s="96" t="str">
        <f>IF($A271="","",IF(VLOOKUP(csv!$AJ271,範囲CSV,27,FALSE)="","",VLOOKUP(csv!$AJ271,範囲CSV,27,FALSE)))</f>
        <v/>
      </c>
      <c r="AD271" s="96" t="str">
        <f>IF($A271="","",IF(VLOOKUP(csv!$AJ271,範囲CSV,28,FALSE)="","",VLOOKUP(csv!$AJ271,範囲CSV,28,FALSE)))</f>
        <v/>
      </c>
      <c r="AE271" s="96" t="str">
        <f>IF($A271="","",IF(VLOOKUP(csv!$AJ271,範囲CSV,29,FALSE)="","",VLOOKUP(csv!$AJ271,範囲CSV,29,FALSE)))</f>
        <v/>
      </c>
      <c r="AF271" s="96" t="str">
        <f>IF($A271="","",IF(VLOOKUP(csv!$AJ271,範囲CSV,30,FALSE)="","",VLOOKUP(csv!$AJ271,範囲CSV,30,FALSE)))</f>
        <v/>
      </c>
      <c r="AG271" s="96" t="str">
        <f>IF($A271="","",IF(VLOOKUP(csv!$AJ271,範囲CSV,31,FALSE)="","",VLOOKUP(csv!$AJ271,範囲CSV,31,FALSE)))</f>
        <v/>
      </c>
      <c r="AH271" s="96" t="str">
        <f>IF($A271="","",IF(VLOOKUP(csv!$AJ271,範囲CSV,32,FALSE)="","",VLOOKUP(csv!$AJ271,範囲CSV,32,FALSE)))</f>
        <v/>
      </c>
      <c r="AI271" s="96" t="str">
        <f>IF($A271="","",IF(VLOOKUP(csv!$AJ271,範囲CSV,33,FALSE)="","",VLOOKUP(csv!$AJ271,範囲CSV,33,FALSE)))</f>
        <v/>
      </c>
      <c r="AJ271" s="96" t="str">
        <f>IF($A271="","",IF(VLOOKUP(csv!$AJ271,範囲CSV,34,FALSE)="","",VLOOKUP(csv!$AJ271,範囲CSV,34,FALSE)))</f>
        <v/>
      </c>
      <c r="AK271" s="96"/>
    </row>
    <row r="272" spans="1:37">
      <c r="A272" s="96" t="str">
        <f>IF(csv!AJ272&lt;=csv!A$401,csv!AO272,"")</f>
        <v/>
      </c>
      <c r="B272" s="96" t="str">
        <f>IF($A272="","",IF(VLOOKUP(csv!A272,範囲CSV,2,FALSE)="","",VLOOKUP(csv!A272,範囲CSV,2,FALSE)))</f>
        <v/>
      </c>
      <c r="C272" s="96" t="str">
        <f>IF($A272="","",IF(VLOOKUP(csv!$AJ272,範囲CSV,3,FALSE)="","",VLOOKUP(csv!$AJ272,範囲CSV,3,FALSE)))</f>
        <v/>
      </c>
      <c r="D272" s="96" t="str">
        <f>IF($A272="","",IF(VLOOKUP(csv!$AJ272,範囲CSV,4,FALSE)="","",VLOOKUP(csv!$AJ272,範囲CSV,4,FALSE)))</f>
        <v/>
      </c>
      <c r="E272" s="96" t="str">
        <f>IF($A272="","",IF(VLOOKUP(csv!$AJ272,範囲CSV,5,FALSE)="","",IF(VLOOKUP(csv!$AJ272,範囲CSV,5,FALSE)&gt;10000,"",VLOOKUP(csv!$AJ272,範囲CSV,5,FALSE))))</f>
        <v/>
      </c>
      <c r="F272" s="96" t="str">
        <f>IF($A272="","",IF(VLOOKUP(csv!$AJ272,範囲CSV,6,FALSE)="","",VLOOKUP(csv!$AJ272,範囲CSV,6,FALSE)))</f>
        <v/>
      </c>
      <c r="G272" s="96" t="str">
        <f>IF(A272="","",IF(VLOOKUP(csv!$AJ272,範囲CSV,7,FALSE)="","",VLOOKUP(csv!$AJ272,範囲CSV,7,FALSE)))</f>
        <v/>
      </c>
      <c r="H272" s="96" t="str">
        <f>IF($A272="","",IF(VLOOKUP(csv!$AJ272,範囲CSV,8,FALSE)="","",VLOOKUP(csv!$AJ272,範囲CSV,8,FALSE)))</f>
        <v/>
      </c>
      <c r="I272" s="96"/>
      <c r="J272" s="96"/>
      <c r="K272" s="96" t="str">
        <f>IF(A272="","",IF(VLOOKUP(csv!$AJ272,範囲CSV,9,FALSE)="","",VLOOKUP(csv!$AJ272,範囲CSV,9,FALSE)))</f>
        <v/>
      </c>
      <c r="L272" s="96" t="str">
        <f>IF($A272="","",IF(VLOOKUP(csv!$AJ272,範囲CSV,10,FALSE)="","",VLOOKUP(csv!$AJ272,範囲CSV,10,FALSE)))</f>
        <v/>
      </c>
      <c r="M272" s="96" t="str">
        <f t="shared" si="8"/>
        <v/>
      </c>
      <c r="N272" s="96" t="str">
        <f t="shared" si="9"/>
        <v/>
      </c>
      <c r="O272" s="96" t="str">
        <f>IF($A272="","",IF(VLOOKUP(csv!$AJ272,範囲CSV,13,FALSE)="","",VLOOKUP(csv!$AJ272,範囲CSV,13,FALSE)))</f>
        <v/>
      </c>
      <c r="P272" s="96" t="str">
        <f>IF($A272="","",IF(VLOOKUP(csv!$AJ272,範囲CSV,14,FALSE)="","",VLOOKUP(csv!$AJ272,範囲CSV,14,FALSE)))</f>
        <v/>
      </c>
      <c r="Q272" s="96" t="str">
        <f>IF($A272="","",IF(VLOOKUP(csv!$AJ272,範囲CSV,15,FALSE)="","",VLOOKUP(csv!$AJ272,範囲CSV,15,FALSE)))</f>
        <v/>
      </c>
      <c r="R272" s="96" t="str">
        <f>IF($A272="","",IF(VLOOKUP(csv!$AJ272,範囲CSV,16,FALSE)="","",VLOOKUP(csv!$AJ272,範囲CSV,16,FALSE)))</f>
        <v/>
      </c>
      <c r="S272" s="96" t="str">
        <f>IF($A272="","",IF(VLOOKUP(csv!$AJ272,範囲CSV,17,FALSE)="","",VLOOKUP(csv!$AJ272,範囲CSV,17,FALSE)))</f>
        <v/>
      </c>
      <c r="T272" s="96" t="str">
        <f>IF($A272="","",IF(VLOOKUP(csv!$AJ272,範囲CSV,18,FALSE)="","",VLOOKUP(csv!$AJ272,範囲CSV,18,FALSE)))</f>
        <v/>
      </c>
      <c r="U272" s="96" t="str">
        <f>IF($A272="","",IF(VLOOKUP(csv!$AJ272,範囲CSV,19,FALSE)="","",VLOOKUP(csv!$AJ272,範囲CSV,19,FALSE)))</f>
        <v/>
      </c>
      <c r="V272" s="96" t="str">
        <f>IF($A272="","",IF(VLOOKUP(csv!$AJ272,範囲CSV,20,FALSE)="","",VLOOKUP(csv!$AJ272,範囲CSV,20,FALSE)))</f>
        <v/>
      </c>
      <c r="W272" s="96" t="str">
        <f>IF($A272="","",IF(VLOOKUP(csv!$AJ272,範囲CSV,21,FALSE)="","",VLOOKUP(csv!$AJ272,範囲CSV,21,FALSE)))</f>
        <v/>
      </c>
      <c r="X272" s="96" t="str">
        <f>IF($A272="","",IF(VLOOKUP(csv!$AJ272,範囲CSV,22,FALSE)="","",VLOOKUP(csv!$AJ272,範囲CSV,22,FALSE)))</f>
        <v/>
      </c>
      <c r="Y272" s="96" t="str">
        <f>IF($A272="","",IF(VLOOKUP(csv!$AJ272,範囲CSV,23,FALSE)="","",VLOOKUP(csv!$AJ272,範囲CSV,23,FALSE)))</f>
        <v/>
      </c>
      <c r="Z272" s="96" t="str">
        <f>IF($A272="","",IF(VLOOKUP(csv!$AJ272,範囲CSV,24,FALSE)="","",VLOOKUP(csv!$AJ272,範囲CSV,24,FALSE)))</f>
        <v/>
      </c>
      <c r="AA272" s="96" t="str">
        <f>IF($A272="","",IF(VLOOKUP(csv!$AJ272,範囲CSV,25,FALSE)="","",VLOOKUP(csv!$AJ272,範囲CSV,25,FALSE)))</f>
        <v/>
      </c>
      <c r="AB272" s="96" t="str">
        <f>IF($A272="","",IF(VLOOKUP(csv!$AJ272,範囲CSV,26,FALSE)="","",VLOOKUP(csv!$AJ272,範囲CSV,26,FALSE)))</f>
        <v/>
      </c>
      <c r="AC272" s="96" t="str">
        <f>IF($A272="","",IF(VLOOKUP(csv!$AJ272,範囲CSV,27,FALSE)="","",VLOOKUP(csv!$AJ272,範囲CSV,27,FALSE)))</f>
        <v/>
      </c>
      <c r="AD272" s="96" t="str">
        <f>IF($A272="","",IF(VLOOKUP(csv!$AJ272,範囲CSV,28,FALSE)="","",VLOOKUP(csv!$AJ272,範囲CSV,28,FALSE)))</f>
        <v/>
      </c>
      <c r="AE272" s="96" t="str">
        <f>IF($A272="","",IF(VLOOKUP(csv!$AJ272,範囲CSV,29,FALSE)="","",VLOOKUP(csv!$AJ272,範囲CSV,29,FALSE)))</f>
        <v/>
      </c>
      <c r="AF272" s="96" t="str">
        <f>IF($A272="","",IF(VLOOKUP(csv!$AJ272,範囲CSV,30,FALSE)="","",VLOOKUP(csv!$AJ272,範囲CSV,30,FALSE)))</f>
        <v/>
      </c>
      <c r="AG272" s="96" t="str">
        <f>IF($A272="","",IF(VLOOKUP(csv!$AJ272,範囲CSV,31,FALSE)="","",VLOOKUP(csv!$AJ272,範囲CSV,31,FALSE)))</f>
        <v/>
      </c>
      <c r="AH272" s="96" t="str">
        <f>IF($A272="","",IF(VLOOKUP(csv!$AJ272,範囲CSV,32,FALSE)="","",VLOOKUP(csv!$AJ272,範囲CSV,32,FALSE)))</f>
        <v/>
      </c>
      <c r="AI272" s="96" t="str">
        <f>IF($A272="","",IF(VLOOKUP(csv!$AJ272,範囲CSV,33,FALSE)="","",VLOOKUP(csv!$AJ272,範囲CSV,33,FALSE)))</f>
        <v/>
      </c>
      <c r="AJ272" s="96" t="str">
        <f>IF($A272="","",IF(VLOOKUP(csv!$AJ272,範囲CSV,34,FALSE)="","",VLOOKUP(csv!$AJ272,範囲CSV,34,FALSE)))</f>
        <v/>
      </c>
      <c r="AK272" s="96"/>
    </row>
    <row r="273" spans="1:37">
      <c r="A273" s="96" t="str">
        <f>IF(csv!AJ273&lt;=csv!A$401,csv!AO273,"")</f>
        <v/>
      </c>
      <c r="B273" s="96" t="str">
        <f>IF($A273="","",IF(VLOOKUP(csv!A273,範囲CSV,2,FALSE)="","",VLOOKUP(csv!A273,範囲CSV,2,FALSE)))</f>
        <v/>
      </c>
      <c r="C273" s="96" t="str">
        <f>IF($A273="","",IF(VLOOKUP(csv!$AJ273,範囲CSV,3,FALSE)="","",VLOOKUP(csv!$AJ273,範囲CSV,3,FALSE)))</f>
        <v/>
      </c>
      <c r="D273" s="96" t="str">
        <f>IF($A273="","",IF(VLOOKUP(csv!$AJ273,範囲CSV,4,FALSE)="","",VLOOKUP(csv!$AJ273,範囲CSV,4,FALSE)))</f>
        <v/>
      </c>
      <c r="E273" s="96" t="str">
        <f>IF($A273="","",IF(VLOOKUP(csv!$AJ273,範囲CSV,5,FALSE)="","",IF(VLOOKUP(csv!$AJ273,範囲CSV,5,FALSE)&gt;10000,"",VLOOKUP(csv!$AJ273,範囲CSV,5,FALSE))))</f>
        <v/>
      </c>
      <c r="F273" s="96" t="str">
        <f>IF($A273="","",IF(VLOOKUP(csv!$AJ273,範囲CSV,6,FALSE)="","",VLOOKUP(csv!$AJ273,範囲CSV,6,FALSE)))</f>
        <v/>
      </c>
      <c r="G273" s="96" t="str">
        <f>IF(A273="","",IF(VLOOKUP(csv!$AJ273,範囲CSV,7,FALSE)="","",VLOOKUP(csv!$AJ273,範囲CSV,7,FALSE)))</f>
        <v/>
      </c>
      <c r="H273" s="96" t="str">
        <f>IF($A273="","",IF(VLOOKUP(csv!$AJ273,範囲CSV,8,FALSE)="","",VLOOKUP(csv!$AJ273,範囲CSV,8,FALSE)))</f>
        <v/>
      </c>
      <c r="I273" s="96"/>
      <c r="J273" s="96"/>
      <c r="K273" s="96" t="str">
        <f>IF(A273="","",IF(VLOOKUP(csv!$AJ273,範囲CSV,9,FALSE)="","",VLOOKUP(csv!$AJ273,範囲CSV,9,FALSE)))</f>
        <v/>
      </c>
      <c r="L273" s="96" t="str">
        <f>IF($A273="","",IF(VLOOKUP(csv!$AJ273,範囲CSV,10,FALSE)="","",VLOOKUP(csv!$AJ273,範囲CSV,10,FALSE)))</f>
        <v/>
      </c>
      <c r="M273" s="96" t="str">
        <f t="shared" si="8"/>
        <v/>
      </c>
      <c r="N273" s="96" t="str">
        <f t="shared" si="9"/>
        <v/>
      </c>
      <c r="O273" s="96" t="str">
        <f>IF($A273="","",IF(VLOOKUP(csv!$AJ273,範囲CSV,13,FALSE)="","",VLOOKUP(csv!$AJ273,範囲CSV,13,FALSE)))</f>
        <v/>
      </c>
      <c r="P273" s="96" t="str">
        <f>IF($A273="","",IF(VLOOKUP(csv!$AJ273,範囲CSV,14,FALSE)="","",VLOOKUP(csv!$AJ273,範囲CSV,14,FALSE)))</f>
        <v/>
      </c>
      <c r="Q273" s="96" t="str">
        <f>IF($A273="","",IF(VLOOKUP(csv!$AJ273,範囲CSV,15,FALSE)="","",VLOOKUP(csv!$AJ273,範囲CSV,15,FALSE)))</f>
        <v/>
      </c>
      <c r="R273" s="96" t="str">
        <f>IF($A273="","",IF(VLOOKUP(csv!$AJ273,範囲CSV,16,FALSE)="","",VLOOKUP(csv!$AJ273,範囲CSV,16,FALSE)))</f>
        <v/>
      </c>
      <c r="S273" s="96" t="str">
        <f>IF($A273="","",IF(VLOOKUP(csv!$AJ273,範囲CSV,17,FALSE)="","",VLOOKUP(csv!$AJ273,範囲CSV,17,FALSE)))</f>
        <v/>
      </c>
      <c r="T273" s="96" t="str">
        <f>IF($A273="","",IF(VLOOKUP(csv!$AJ273,範囲CSV,18,FALSE)="","",VLOOKUP(csv!$AJ273,範囲CSV,18,FALSE)))</f>
        <v/>
      </c>
      <c r="U273" s="96" t="str">
        <f>IF($A273="","",IF(VLOOKUP(csv!$AJ273,範囲CSV,19,FALSE)="","",VLOOKUP(csv!$AJ273,範囲CSV,19,FALSE)))</f>
        <v/>
      </c>
      <c r="V273" s="96" t="str">
        <f>IF($A273="","",IF(VLOOKUP(csv!$AJ273,範囲CSV,20,FALSE)="","",VLOOKUP(csv!$AJ273,範囲CSV,20,FALSE)))</f>
        <v/>
      </c>
      <c r="W273" s="96" t="str">
        <f>IF($A273="","",IF(VLOOKUP(csv!$AJ273,範囲CSV,21,FALSE)="","",VLOOKUP(csv!$AJ273,範囲CSV,21,FALSE)))</f>
        <v/>
      </c>
      <c r="X273" s="96" t="str">
        <f>IF($A273="","",IF(VLOOKUP(csv!$AJ273,範囲CSV,22,FALSE)="","",VLOOKUP(csv!$AJ273,範囲CSV,22,FALSE)))</f>
        <v/>
      </c>
      <c r="Y273" s="96" t="str">
        <f>IF($A273="","",IF(VLOOKUP(csv!$AJ273,範囲CSV,23,FALSE)="","",VLOOKUP(csv!$AJ273,範囲CSV,23,FALSE)))</f>
        <v/>
      </c>
      <c r="Z273" s="96" t="str">
        <f>IF($A273="","",IF(VLOOKUP(csv!$AJ273,範囲CSV,24,FALSE)="","",VLOOKUP(csv!$AJ273,範囲CSV,24,FALSE)))</f>
        <v/>
      </c>
      <c r="AA273" s="96" t="str">
        <f>IF($A273="","",IF(VLOOKUP(csv!$AJ273,範囲CSV,25,FALSE)="","",VLOOKUP(csv!$AJ273,範囲CSV,25,FALSE)))</f>
        <v/>
      </c>
      <c r="AB273" s="96" t="str">
        <f>IF($A273="","",IF(VLOOKUP(csv!$AJ273,範囲CSV,26,FALSE)="","",VLOOKUP(csv!$AJ273,範囲CSV,26,FALSE)))</f>
        <v/>
      </c>
      <c r="AC273" s="96" t="str">
        <f>IF($A273="","",IF(VLOOKUP(csv!$AJ273,範囲CSV,27,FALSE)="","",VLOOKUP(csv!$AJ273,範囲CSV,27,FALSE)))</f>
        <v/>
      </c>
      <c r="AD273" s="96" t="str">
        <f>IF($A273="","",IF(VLOOKUP(csv!$AJ273,範囲CSV,28,FALSE)="","",VLOOKUP(csv!$AJ273,範囲CSV,28,FALSE)))</f>
        <v/>
      </c>
      <c r="AE273" s="96" t="str">
        <f>IF($A273="","",IF(VLOOKUP(csv!$AJ273,範囲CSV,29,FALSE)="","",VLOOKUP(csv!$AJ273,範囲CSV,29,FALSE)))</f>
        <v/>
      </c>
      <c r="AF273" s="96" t="str">
        <f>IF($A273="","",IF(VLOOKUP(csv!$AJ273,範囲CSV,30,FALSE)="","",VLOOKUP(csv!$AJ273,範囲CSV,30,FALSE)))</f>
        <v/>
      </c>
      <c r="AG273" s="96" t="str">
        <f>IF($A273="","",IF(VLOOKUP(csv!$AJ273,範囲CSV,31,FALSE)="","",VLOOKUP(csv!$AJ273,範囲CSV,31,FALSE)))</f>
        <v/>
      </c>
      <c r="AH273" s="96" t="str">
        <f>IF($A273="","",IF(VLOOKUP(csv!$AJ273,範囲CSV,32,FALSE)="","",VLOOKUP(csv!$AJ273,範囲CSV,32,FALSE)))</f>
        <v/>
      </c>
      <c r="AI273" s="96" t="str">
        <f>IF($A273="","",IF(VLOOKUP(csv!$AJ273,範囲CSV,33,FALSE)="","",VLOOKUP(csv!$AJ273,範囲CSV,33,FALSE)))</f>
        <v/>
      </c>
      <c r="AJ273" s="96" t="str">
        <f>IF($A273="","",IF(VLOOKUP(csv!$AJ273,範囲CSV,34,FALSE)="","",VLOOKUP(csv!$AJ273,範囲CSV,34,FALSE)))</f>
        <v/>
      </c>
      <c r="AK273" s="96"/>
    </row>
    <row r="274" spans="1:37">
      <c r="A274" s="96" t="str">
        <f>IF(csv!AJ274&lt;=csv!A$401,csv!AO274,"")</f>
        <v/>
      </c>
      <c r="B274" s="96" t="str">
        <f>IF($A274="","",IF(VLOOKUP(csv!A274,範囲CSV,2,FALSE)="","",VLOOKUP(csv!A274,範囲CSV,2,FALSE)))</f>
        <v/>
      </c>
      <c r="C274" s="96" t="str">
        <f>IF($A274="","",IF(VLOOKUP(csv!$AJ274,範囲CSV,3,FALSE)="","",VLOOKUP(csv!$AJ274,範囲CSV,3,FALSE)))</f>
        <v/>
      </c>
      <c r="D274" s="96" t="str">
        <f>IF($A274="","",IF(VLOOKUP(csv!$AJ274,範囲CSV,4,FALSE)="","",VLOOKUP(csv!$AJ274,範囲CSV,4,FALSE)))</f>
        <v/>
      </c>
      <c r="E274" s="96" t="str">
        <f>IF($A274="","",IF(VLOOKUP(csv!$AJ274,範囲CSV,5,FALSE)="","",IF(VLOOKUP(csv!$AJ274,範囲CSV,5,FALSE)&gt;10000,"",VLOOKUP(csv!$AJ274,範囲CSV,5,FALSE))))</f>
        <v/>
      </c>
      <c r="F274" s="96" t="str">
        <f>IF($A274="","",IF(VLOOKUP(csv!$AJ274,範囲CSV,6,FALSE)="","",VLOOKUP(csv!$AJ274,範囲CSV,6,FALSE)))</f>
        <v/>
      </c>
      <c r="G274" s="96" t="str">
        <f>IF(A274="","",IF(VLOOKUP(csv!$AJ274,範囲CSV,7,FALSE)="","",VLOOKUP(csv!$AJ274,範囲CSV,7,FALSE)))</f>
        <v/>
      </c>
      <c r="H274" s="96" t="str">
        <f>IF($A274="","",IF(VLOOKUP(csv!$AJ274,範囲CSV,8,FALSE)="","",VLOOKUP(csv!$AJ274,範囲CSV,8,FALSE)))</f>
        <v/>
      </c>
      <c r="I274" s="96"/>
      <c r="J274" s="96"/>
      <c r="K274" s="96" t="str">
        <f>IF(A274="","",IF(VLOOKUP(csv!$AJ274,範囲CSV,9,FALSE)="","",VLOOKUP(csv!$AJ274,範囲CSV,9,FALSE)))</f>
        <v/>
      </c>
      <c r="L274" s="96" t="str">
        <f>IF($A274="","",IF(VLOOKUP(csv!$AJ274,範囲CSV,10,FALSE)="","",VLOOKUP(csv!$AJ274,範囲CSV,10,FALSE)))</f>
        <v/>
      </c>
      <c r="M274" s="96" t="str">
        <f t="shared" si="8"/>
        <v/>
      </c>
      <c r="N274" s="96" t="str">
        <f t="shared" si="9"/>
        <v/>
      </c>
      <c r="O274" s="96" t="str">
        <f>IF($A274="","",IF(VLOOKUP(csv!$AJ274,範囲CSV,13,FALSE)="","",VLOOKUP(csv!$AJ274,範囲CSV,13,FALSE)))</f>
        <v/>
      </c>
      <c r="P274" s="96" t="str">
        <f>IF($A274="","",IF(VLOOKUP(csv!$AJ274,範囲CSV,14,FALSE)="","",VLOOKUP(csv!$AJ274,範囲CSV,14,FALSE)))</f>
        <v/>
      </c>
      <c r="Q274" s="96" t="str">
        <f>IF($A274="","",IF(VLOOKUP(csv!$AJ274,範囲CSV,15,FALSE)="","",VLOOKUP(csv!$AJ274,範囲CSV,15,FALSE)))</f>
        <v/>
      </c>
      <c r="R274" s="96" t="str">
        <f>IF($A274="","",IF(VLOOKUP(csv!$AJ274,範囲CSV,16,FALSE)="","",VLOOKUP(csv!$AJ274,範囲CSV,16,FALSE)))</f>
        <v/>
      </c>
      <c r="S274" s="96" t="str">
        <f>IF($A274="","",IF(VLOOKUP(csv!$AJ274,範囲CSV,17,FALSE)="","",VLOOKUP(csv!$AJ274,範囲CSV,17,FALSE)))</f>
        <v/>
      </c>
      <c r="T274" s="96" t="str">
        <f>IF($A274="","",IF(VLOOKUP(csv!$AJ274,範囲CSV,18,FALSE)="","",VLOOKUP(csv!$AJ274,範囲CSV,18,FALSE)))</f>
        <v/>
      </c>
      <c r="U274" s="96" t="str">
        <f>IF($A274="","",IF(VLOOKUP(csv!$AJ274,範囲CSV,19,FALSE)="","",VLOOKUP(csv!$AJ274,範囲CSV,19,FALSE)))</f>
        <v/>
      </c>
      <c r="V274" s="96" t="str">
        <f>IF($A274="","",IF(VLOOKUP(csv!$AJ274,範囲CSV,20,FALSE)="","",VLOOKUP(csv!$AJ274,範囲CSV,20,FALSE)))</f>
        <v/>
      </c>
      <c r="W274" s="96" t="str">
        <f>IF($A274="","",IF(VLOOKUP(csv!$AJ274,範囲CSV,21,FALSE)="","",VLOOKUP(csv!$AJ274,範囲CSV,21,FALSE)))</f>
        <v/>
      </c>
      <c r="X274" s="96" t="str">
        <f>IF($A274="","",IF(VLOOKUP(csv!$AJ274,範囲CSV,22,FALSE)="","",VLOOKUP(csv!$AJ274,範囲CSV,22,FALSE)))</f>
        <v/>
      </c>
      <c r="Y274" s="96" t="str">
        <f>IF($A274="","",IF(VLOOKUP(csv!$AJ274,範囲CSV,23,FALSE)="","",VLOOKUP(csv!$AJ274,範囲CSV,23,FALSE)))</f>
        <v/>
      </c>
      <c r="Z274" s="96" t="str">
        <f>IF($A274="","",IF(VLOOKUP(csv!$AJ274,範囲CSV,24,FALSE)="","",VLOOKUP(csv!$AJ274,範囲CSV,24,FALSE)))</f>
        <v/>
      </c>
      <c r="AA274" s="96" t="str">
        <f>IF($A274="","",IF(VLOOKUP(csv!$AJ274,範囲CSV,25,FALSE)="","",VLOOKUP(csv!$AJ274,範囲CSV,25,FALSE)))</f>
        <v/>
      </c>
      <c r="AB274" s="96" t="str">
        <f>IF($A274="","",IF(VLOOKUP(csv!$AJ274,範囲CSV,26,FALSE)="","",VLOOKUP(csv!$AJ274,範囲CSV,26,FALSE)))</f>
        <v/>
      </c>
      <c r="AC274" s="96" t="str">
        <f>IF($A274="","",IF(VLOOKUP(csv!$AJ274,範囲CSV,27,FALSE)="","",VLOOKUP(csv!$AJ274,範囲CSV,27,FALSE)))</f>
        <v/>
      </c>
      <c r="AD274" s="96" t="str">
        <f>IF($A274="","",IF(VLOOKUP(csv!$AJ274,範囲CSV,28,FALSE)="","",VLOOKUP(csv!$AJ274,範囲CSV,28,FALSE)))</f>
        <v/>
      </c>
      <c r="AE274" s="96" t="str">
        <f>IF($A274="","",IF(VLOOKUP(csv!$AJ274,範囲CSV,29,FALSE)="","",VLOOKUP(csv!$AJ274,範囲CSV,29,FALSE)))</f>
        <v/>
      </c>
      <c r="AF274" s="96" t="str">
        <f>IF($A274="","",IF(VLOOKUP(csv!$AJ274,範囲CSV,30,FALSE)="","",VLOOKUP(csv!$AJ274,範囲CSV,30,FALSE)))</f>
        <v/>
      </c>
      <c r="AG274" s="96" t="str">
        <f>IF($A274="","",IF(VLOOKUP(csv!$AJ274,範囲CSV,31,FALSE)="","",VLOOKUP(csv!$AJ274,範囲CSV,31,FALSE)))</f>
        <v/>
      </c>
      <c r="AH274" s="96" t="str">
        <f>IF($A274="","",IF(VLOOKUP(csv!$AJ274,範囲CSV,32,FALSE)="","",VLOOKUP(csv!$AJ274,範囲CSV,32,FALSE)))</f>
        <v/>
      </c>
      <c r="AI274" s="96" t="str">
        <f>IF($A274="","",IF(VLOOKUP(csv!$AJ274,範囲CSV,33,FALSE)="","",VLOOKUP(csv!$AJ274,範囲CSV,33,FALSE)))</f>
        <v/>
      </c>
      <c r="AJ274" s="96" t="str">
        <f>IF($A274="","",IF(VLOOKUP(csv!$AJ274,範囲CSV,34,FALSE)="","",VLOOKUP(csv!$AJ274,範囲CSV,34,FALSE)))</f>
        <v/>
      </c>
      <c r="AK274" s="96"/>
    </row>
    <row r="275" spans="1:37">
      <c r="A275" s="96" t="str">
        <f>IF(csv!AJ275&lt;=csv!A$401,csv!AO275,"")</f>
        <v/>
      </c>
      <c r="B275" s="96" t="str">
        <f>IF($A275="","",IF(VLOOKUP(csv!A275,範囲CSV,2,FALSE)="","",VLOOKUP(csv!A275,範囲CSV,2,FALSE)))</f>
        <v/>
      </c>
      <c r="C275" s="96" t="str">
        <f>IF($A275="","",IF(VLOOKUP(csv!$AJ275,範囲CSV,3,FALSE)="","",VLOOKUP(csv!$AJ275,範囲CSV,3,FALSE)))</f>
        <v/>
      </c>
      <c r="D275" s="96" t="str">
        <f>IF($A275="","",IF(VLOOKUP(csv!$AJ275,範囲CSV,4,FALSE)="","",VLOOKUP(csv!$AJ275,範囲CSV,4,FALSE)))</f>
        <v/>
      </c>
      <c r="E275" s="96" t="str">
        <f>IF($A275="","",IF(VLOOKUP(csv!$AJ275,範囲CSV,5,FALSE)="","",IF(VLOOKUP(csv!$AJ275,範囲CSV,5,FALSE)&gt;10000,"",VLOOKUP(csv!$AJ275,範囲CSV,5,FALSE))))</f>
        <v/>
      </c>
      <c r="F275" s="96" t="str">
        <f>IF($A275="","",IF(VLOOKUP(csv!$AJ275,範囲CSV,6,FALSE)="","",VLOOKUP(csv!$AJ275,範囲CSV,6,FALSE)))</f>
        <v/>
      </c>
      <c r="G275" s="96" t="str">
        <f>IF(A275="","",IF(VLOOKUP(csv!$AJ275,範囲CSV,7,FALSE)="","",VLOOKUP(csv!$AJ275,範囲CSV,7,FALSE)))</f>
        <v/>
      </c>
      <c r="H275" s="96" t="str">
        <f>IF($A275="","",IF(VLOOKUP(csv!$AJ275,範囲CSV,8,FALSE)="","",VLOOKUP(csv!$AJ275,範囲CSV,8,FALSE)))</f>
        <v/>
      </c>
      <c r="I275" s="96"/>
      <c r="J275" s="96"/>
      <c r="K275" s="96" t="str">
        <f>IF(A275="","",IF(VLOOKUP(csv!$AJ275,範囲CSV,9,FALSE)="","",VLOOKUP(csv!$AJ275,範囲CSV,9,FALSE)))</f>
        <v/>
      </c>
      <c r="L275" s="96" t="str">
        <f>IF($A275="","",IF(VLOOKUP(csv!$AJ275,範囲CSV,10,FALSE)="","",VLOOKUP(csv!$AJ275,範囲CSV,10,FALSE)))</f>
        <v/>
      </c>
      <c r="M275" s="96" t="str">
        <f t="shared" si="8"/>
        <v/>
      </c>
      <c r="N275" s="96" t="str">
        <f t="shared" si="9"/>
        <v/>
      </c>
      <c r="O275" s="96" t="str">
        <f>IF($A275="","",IF(VLOOKUP(csv!$AJ275,範囲CSV,13,FALSE)="","",VLOOKUP(csv!$AJ275,範囲CSV,13,FALSE)))</f>
        <v/>
      </c>
      <c r="P275" s="96" t="str">
        <f>IF($A275="","",IF(VLOOKUP(csv!$AJ275,範囲CSV,14,FALSE)="","",VLOOKUP(csv!$AJ275,範囲CSV,14,FALSE)))</f>
        <v/>
      </c>
      <c r="Q275" s="96" t="str">
        <f>IF($A275="","",IF(VLOOKUP(csv!$AJ275,範囲CSV,15,FALSE)="","",VLOOKUP(csv!$AJ275,範囲CSV,15,FALSE)))</f>
        <v/>
      </c>
      <c r="R275" s="96" t="str">
        <f>IF($A275="","",IF(VLOOKUP(csv!$AJ275,範囲CSV,16,FALSE)="","",VLOOKUP(csv!$AJ275,範囲CSV,16,FALSE)))</f>
        <v/>
      </c>
      <c r="S275" s="96" t="str">
        <f>IF($A275="","",IF(VLOOKUP(csv!$AJ275,範囲CSV,17,FALSE)="","",VLOOKUP(csv!$AJ275,範囲CSV,17,FALSE)))</f>
        <v/>
      </c>
      <c r="T275" s="96" t="str">
        <f>IF($A275="","",IF(VLOOKUP(csv!$AJ275,範囲CSV,18,FALSE)="","",VLOOKUP(csv!$AJ275,範囲CSV,18,FALSE)))</f>
        <v/>
      </c>
      <c r="U275" s="96" t="str">
        <f>IF($A275="","",IF(VLOOKUP(csv!$AJ275,範囲CSV,19,FALSE)="","",VLOOKUP(csv!$AJ275,範囲CSV,19,FALSE)))</f>
        <v/>
      </c>
      <c r="V275" s="96" t="str">
        <f>IF($A275="","",IF(VLOOKUP(csv!$AJ275,範囲CSV,20,FALSE)="","",VLOOKUP(csv!$AJ275,範囲CSV,20,FALSE)))</f>
        <v/>
      </c>
      <c r="W275" s="96" t="str">
        <f>IF($A275="","",IF(VLOOKUP(csv!$AJ275,範囲CSV,21,FALSE)="","",VLOOKUP(csv!$AJ275,範囲CSV,21,FALSE)))</f>
        <v/>
      </c>
      <c r="X275" s="96" t="str">
        <f>IF($A275="","",IF(VLOOKUP(csv!$AJ275,範囲CSV,22,FALSE)="","",VLOOKUP(csv!$AJ275,範囲CSV,22,FALSE)))</f>
        <v/>
      </c>
      <c r="Y275" s="96" t="str">
        <f>IF($A275="","",IF(VLOOKUP(csv!$AJ275,範囲CSV,23,FALSE)="","",VLOOKUP(csv!$AJ275,範囲CSV,23,FALSE)))</f>
        <v/>
      </c>
      <c r="Z275" s="96" t="str">
        <f>IF($A275="","",IF(VLOOKUP(csv!$AJ275,範囲CSV,24,FALSE)="","",VLOOKUP(csv!$AJ275,範囲CSV,24,FALSE)))</f>
        <v/>
      </c>
      <c r="AA275" s="96" t="str">
        <f>IF($A275="","",IF(VLOOKUP(csv!$AJ275,範囲CSV,25,FALSE)="","",VLOOKUP(csv!$AJ275,範囲CSV,25,FALSE)))</f>
        <v/>
      </c>
      <c r="AB275" s="96" t="str">
        <f>IF($A275="","",IF(VLOOKUP(csv!$AJ275,範囲CSV,26,FALSE)="","",VLOOKUP(csv!$AJ275,範囲CSV,26,FALSE)))</f>
        <v/>
      </c>
      <c r="AC275" s="96" t="str">
        <f>IF($A275="","",IF(VLOOKUP(csv!$AJ275,範囲CSV,27,FALSE)="","",VLOOKUP(csv!$AJ275,範囲CSV,27,FALSE)))</f>
        <v/>
      </c>
      <c r="AD275" s="96" t="str">
        <f>IF($A275="","",IF(VLOOKUP(csv!$AJ275,範囲CSV,28,FALSE)="","",VLOOKUP(csv!$AJ275,範囲CSV,28,FALSE)))</f>
        <v/>
      </c>
      <c r="AE275" s="96" t="str">
        <f>IF($A275="","",IF(VLOOKUP(csv!$AJ275,範囲CSV,29,FALSE)="","",VLOOKUP(csv!$AJ275,範囲CSV,29,FALSE)))</f>
        <v/>
      </c>
      <c r="AF275" s="96" t="str">
        <f>IF($A275="","",IF(VLOOKUP(csv!$AJ275,範囲CSV,30,FALSE)="","",VLOOKUP(csv!$AJ275,範囲CSV,30,FALSE)))</f>
        <v/>
      </c>
      <c r="AG275" s="96" t="str">
        <f>IF($A275="","",IF(VLOOKUP(csv!$AJ275,範囲CSV,31,FALSE)="","",VLOOKUP(csv!$AJ275,範囲CSV,31,FALSE)))</f>
        <v/>
      </c>
      <c r="AH275" s="96" t="str">
        <f>IF($A275="","",IF(VLOOKUP(csv!$AJ275,範囲CSV,32,FALSE)="","",VLOOKUP(csv!$AJ275,範囲CSV,32,FALSE)))</f>
        <v/>
      </c>
      <c r="AI275" s="96" t="str">
        <f>IF($A275="","",IF(VLOOKUP(csv!$AJ275,範囲CSV,33,FALSE)="","",VLOOKUP(csv!$AJ275,範囲CSV,33,FALSE)))</f>
        <v/>
      </c>
      <c r="AJ275" s="96" t="str">
        <f>IF($A275="","",IF(VLOOKUP(csv!$AJ275,範囲CSV,34,FALSE)="","",VLOOKUP(csv!$AJ275,範囲CSV,34,FALSE)))</f>
        <v/>
      </c>
      <c r="AK275" s="96"/>
    </row>
    <row r="276" spans="1:37">
      <c r="A276" s="96" t="str">
        <f>IF(csv!AJ276&lt;=csv!A$401,csv!AO276,"")</f>
        <v/>
      </c>
      <c r="B276" s="96" t="str">
        <f>IF($A276="","",IF(VLOOKUP(csv!A276,範囲CSV,2,FALSE)="","",VLOOKUP(csv!A276,範囲CSV,2,FALSE)))</f>
        <v/>
      </c>
      <c r="C276" s="96" t="str">
        <f>IF($A276="","",IF(VLOOKUP(csv!$AJ276,範囲CSV,3,FALSE)="","",VLOOKUP(csv!$AJ276,範囲CSV,3,FALSE)))</f>
        <v/>
      </c>
      <c r="D276" s="96" t="str">
        <f>IF($A276="","",IF(VLOOKUP(csv!$AJ276,範囲CSV,4,FALSE)="","",VLOOKUP(csv!$AJ276,範囲CSV,4,FALSE)))</f>
        <v/>
      </c>
      <c r="E276" s="96" t="str">
        <f>IF($A276="","",IF(VLOOKUP(csv!$AJ276,範囲CSV,5,FALSE)="","",IF(VLOOKUP(csv!$AJ276,範囲CSV,5,FALSE)&gt;10000,"",VLOOKUP(csv!$AJ276,範囲CSV,5,FALSE))))</f>
        <v/>
      </c>
      <c r="F276" s="96" t="str">
        <f>IF($A276="","",IF(VLOOKUP(csv!$AJ276,範囲CSV,6,FALSE)="","",VLOOKUP(csv!$AJ276,範囲CSV,6,FALSE)))</f>
        <v/>
      </c>
      <c r="G276" s="96" t="str">
        <f>IF(A276="","",IF(VLOOKUP(csv!$AJ276,範囲CSV,7,FALSE)="","",VLOOKUP(csv!$AJ276,範囲CSV,7,FALSE)))</f>
        <v/>
      </c>
      <c r="H276" s="96" t="str">
        <f>IF($A276="","",IF(VLOOKUP(csv!$AJ276,範囲CSV,8,FALSE)="","",VLOOKUP(csv!$AJ276,範囲CSV,8,FALSE)))</f>
        <v/>
      </c>
      <c r="I276" s="96"/>
      <c r="J276" s="96"/>
      <c r="K276" s="96" t="str">
        <f>IF(A276="","",IF(VLOOKUP(csv!$AJ276,範囲CSV,9,FALSE)="","",VLOOKUP(csv!$AJ276,範囲CSV,9,FALSE)))</f>
        <v/>
      </c>
      <c r="L276" s="96" t="str">
        <f>IF($A276="","",IF(VLOOKUP(csv!$AJ276,範囲CSV,10,FALSE)="","",VLOOKUP(csv!$AJ276,範囲CSV,10,FALSE)))</f>
        <v/>
      </c>
      <c r="M276" s="96" t="str">
        <f t="shared" si="8"/>
        <v/>
      </c>
      <c r="N276" s="96" t="str">
        <f t="shared" si="9"/>
        <v/>
      </c>
      <c r="O276" s="96" t="str">
        <f>IF($A276="","",IF(VLOOKUP(csv!$AJ276,範囲CSV,13,FALSE)="","",VLOOKUP(csv!$AJ276,範囲CSV,13,FALSE)))</f>
        <v/>
      </c>
      <c r="P276" s="96" t="str">
        <f>IF($A276="","",IF(VLOOKUP(csv!$AJ276,範囲CSV,14,FALSE)="","",VLOOKUP(csv!$AJ276,範囲CSV,14,FALSE)))</f>
        <v/>
      </c>
      <c r="Q276" s="96" t="str">
        <f>IF($A276="","",IF(VLOOKUP(csv!$AJ276,範囲CSV,15,FALSE)="","",VLOOKUP(csv!$AJ276,範囲CSV,15,FALSE)))</f>
        <v/>
      </c>
      <c r="R276" s="96" t="str">
        <f>IF($A276="","",IF(VLOOKUP(csv!$AJ276,範囲CSV,16,FALSE)="","",VLOOKUP(csv!$AJ276,範囲CSV,16,FALSE)))</f>
        <v/>
      </c>
      <c r="S276" s="96" t="str">
        <f>IF($A276="","",IF(VLOOKUP(csv!$AJ276,範囲CSV,17,FALSE)="","",VLOOKUP(csv!$AJ276,範囲CSV,17,FALSE)))</f>
        <v/>
      </c>
      <c r="T276" s="96" t="str">
        <f>IF($A276="","",IF(VLOOKUP(csv!$AJ276,範囲CSV,18,FALSE)="","",VLOOKUP(csv!$AJ276,範囲CSV,18,FALSE)))</f>
        <v/>
      </c>
      <c r="U276" s="96" t="str">
        <f>IF($A276="","",IF(VLOOKUP(csv!$AJ276,範囲CSV,19,FALSE)="","",VLOOKUP(csv!$AJ276,範囲CSV,19,FALSE)))</f>
        <v/>
      </c>
      <c r="V276" s="96" t="str">
        <f>IF($A276="","",IF(VLOOKUP(csv!$AJ276,範囲CSV,20,FALSE)="","",VLOOKUP(csv!$AJ276,範囲CSV,20,FALSE)))</f>
        <v/>
      </c>
      <c r="W276" s="96" t="str">
        <f>IF($A276="","",IF(VLOOKUP(csv!$AJ276,範囲CSV,21,FALSE)="","",VLOOKUP(csv!$AJ276,範囲CSV,21,FALSE)))</f>
        <v/>
      </c>
      <c r="X276" s="96" t="str">
        <f>IF($A276="","",IF(VLOOKUP(csv!$AJ276,範囲CSV,22,FALSE)="","",VLOOKUP(csv!$AJ276,範囲CSV,22,FALSE)))</f>
        <v/>
      </c>
      <c r="Y276" s="96" t="str">
        <f>IF($A276="","",IF(VLOOKUP(csv!$AJ276,範囲CSV,23,FALSE)="","",VLOOKUP(csv!$AJ276,範囲CSV,23,FALSE)))</f>
        <v/>
      </c>
      <c r="Z276" s="96" t="str">
        <f>IF($A276="","",IF(VLOOKUP(csv!$AJ276,範囲CSV,24,FALSE)="","",VLOOKUP(csv!$AJ276,範囲CSV,24,FALSE)))</f>
        <v/>
      </c>
      <c r="AA276" s="96" t="str">
        <f>IF($A276="","",IF(VLOOKUP(csv!$AJ276,範囲CSV,25,FALSE)="","",VLOOKUP(csv!$AJ276,範囲CSV,25,FALSE)))</f>
        <v/>
      </c>
      <c r="AB276" s="96" t="str">
        <f>IF($A276="","",IF(VLOOKUP(csv!$AJ276,範囲CSV,26,FALSE)="","",VLOOKUP(csv!$AJ276,範囲CSV,26,FALSE)))</f>
        <v/>
      </c>
      <c r="AC276" s="96" t="str">
        <f>IF($A276="","",IF(VLOOKUP(csv!$AJ276,範囲CSV,27,FALSE)="","",VLOOKUP(csv!$AJ276,範囲CSV,27,FALSE)))</f>
        <v/>
      </c>
      <c r="AD276" s="96" t="str">
        <f>IF($A276="","",IF(VLOOKUP(csv!$AJ276,範囲CSV,28,FALSE)="","",VLOOKUP(csv!$AJ276,範囲CSV,28,FALSE)))</f>
        <v/>
      </c>
      <c r="AE276" s="96" t="str">
        <f>IF($A276="","",IF(VLOOKUP(csv!$AJ276,範囲CSV,29,FALSE)="","",VLOOKUP(csv!$AJ276,範囲CSV,29,FALSE)))</f>
        <v/>
      </c>
      <c r="AF276" s="96" t="str">
        <f>IF($A276="","",IF(VLOOKUP(csv!$AJ276,範囲CSV,30,FALSE)="","",VLOOKUP(csv!$AJ276,範囲CSV,30,FALSE)))</f>
        <v/>
      </c>
      <c r="AG276" s="96" t="str">
        <f>IF($A276="","",IF(VLOOKUP(csv!$AJ276,範囲CSV,31,FALSE)="","",VLOOKUP(csv!$AJ276,範囲CSV,31,FALSE)))</f>
        <v/>
      </c>
      <c r="AH276" s="96" t="str">
        <f>IF($A276="","",IF(VLOOKUP(csv!$AJ276,範囲CSV,32,FALSE)="","",VLOOKUP(csv!$AJ276,範囲CSV,32,FALSE)))</f>
        <v/>
      </c>
      <c r="AI276" s="96" t="str">
        <f>IF($A276="","",IF(VLOOKUP(csv!$AJ276,範囲CSV,33,FALSE)="","",VLOOKUP(csv!$AJ276,範囲CSV,33,FALSE)))</f>
        <v/>
      </c>
      <c r="AJ276" s="96" t="str">
        <f>IF($A276="","",IF(VLOOKUP(csv!$AJ276,範囲CSV,34,FALSE)="","",VLOOKUP(csv!$AJ276,範囲CSV,34,FALSE)))</f>
        <v/>
      </c>
      <c r="AK276" s="96"/>
    </row>
    <row r="277" spans="1:37">
      <c r="A277" s="96" t="str">
        <f>IF(csv!AJ277&lt;=csv!A$401,csv!AO277,"")</f>
        <v/>
      </c>
      <c r="B277" s="96" t="str">
        <f>IF($A277="","",IF(VLOOKUP(csv!A277,範囲CSV,2,FALSE)="","",VLOOKUP(csv!A277,範囲CSV,2,FALSE)))</f>
        <v/>
      </c>
      <c r="C277" s="96" t="str">
        <f>IF($A277="","",IF(VLOOKUP(csv!$AJ277,範囲CSV,3,FALSE)="","",VLOOKUP(csv!$AJ277,範囲CSV,3,FALSE)))</f>
        <v/>
      </c>
      <c r="D277" s="96" t="str">
        <f>IF($A277="","",IF(VLOOKUP(csv!$AJ277,範囲CSV,4,FALSE)="","",VLOOKUP(csv!$AJ277,範囲CSV,4,FALSE)))</f>
        <v/>
      </c>
      <c r="E277" s="96" t="str">
        <f>IF($A277="","",IF(VLOOKUP(csv!$AJ277,範囲CSV,5,FALSE)="","",IF(VLOOKUP(csv!$AJ277,範囲CSV,5,FALSE)&gt;10000,"",VLOOKUP(csv!$AJ277,範囲CSV,5,FALSE))))</f>
        <v/>
      </c>
      <c r="F277" s="96" t="str">
        <f>IF($A277="","",IF(VLOOKUP(csv!$AJ277,範囲CSV,6,FALSE)="","",VLOOKUP(csv!$AJ277,範囲CSV,6,FALSE)))</f>
        <v/>
      </c>
      <c r="G277" s="96" t="str">
        <f>IF(A277="","",IF(VLOOKUP(csv!$AJ277,範囲CSV,7,FALSE)="","",VLOOKUP(csv!$AJ277,範囲CSV,7,FALSE)))</f>
        <v/>
      </c>
      <c r="H277" s="96" t="str">
        <f>IF($A277="","",IF(VLOOKUP(csv!$AJ277,範囲CSV,8,FALSE)="","",VLOOKUP(csv!$AJ277,範囲CSV,8,FALSE)))</f>
        <v/>
      </c>
      <c r="I277" s="96"/>
      <c r="J277" s="96"/>
      <c r="K277" s="96" t="str">
        <f>IF(A277="","",IF(VLOOKUP(csv!$AJ277,範囲CSV,9,FALSE)="","",VLOOKUP(csv!$AJ277,範囲CSV,9,FALSE)))</f>
        <v/>
      </c>
      <c r="L277" s="96" t="str">
        <f>IF($A277="","",IF(VLOOKUP(csv!$AJ277,範囲CSV,10,FALSE)="","",VLOOKUP(csv!$AJ277,範囲CSV,10,FALSE)))</f>
        <v/>
      </c>
      <c r="M277" s="96" t="str">
        <f t="shared" si="8"/>
        <v/>
      </c>
      <c r="N277" s="96" t="str">
        <f t="shared" si="9"/>
        <v/>
      </c>
      <c r="O277" s="96" t="str">
        <f>IF($A277="","",IF(VLOOKUP(csv!$AJ277,範囲CSV,13,FALSE)="","",VLOOKUP(csv!$AJ277,範囲CSV,13,FALSE)))</f>
        <v/>
      </c>
      <c r="P277" s="96" t="str">
        <f>IF($A277="","",IF(VLOOKUP(csv!$AJ277,範囲CSV,14,FALSE)="","",VLOOKUP(csv!$AJ277,範囲CSV,14,FALSE)))</f>
        <v/>
      </c>
      <c r="Q277" s="96" t="str">
        <f>IF($A277="","",IF(VLOOKUP(csv!$AJ277,範囲CSV,15,FALSE)="","",VLOOKUP(csv!$AJ277,範囲CSV,15,FALSE)))</f>
        <v/>
      </c>
      <c r="R277" s="96" t="str">
        <f>IF($A277="","",IF(VLOOKUP(csv!$AJ277,範囲CSV,16,FALSE)="","",VLOOKUP(csv!$AJ277,範囲CSV,16,FALSE)))</f>
        <v/>
      </c>
      <c r="S277" s="96" t="str">
        <f>IF($A277="","",IF(VLOOKUP(csv!$AJ277,範囲CSV,17,FALSE)="","",VLOOKUP(csv!$AJ277,範囲CSV,17,FALSE)))</f>
        <v/>
      </c>
      <c r="T277" s="96" t="str">
        <f>IF($A277="","",IF(VLOOKUP(csv!$AJ277,範囲CSV,18,FALSE)="","",VLOOKUP(csv!$AJ277,範囲CSV,18,FALSE)))</f>
        <v/>
      </c>
      <c r="U277" s="96" t="str">
        <f>IF($A277="","",IF(VLOOKUP(csv!$AJ277,範囲CSV,19,FALSE)="","",VLOOKUP(csv!$AJ277,範囲CSV,19,FALSE)))</f>
        <v/>
      </c>
      <c r="V277" s="96" t="str">
        <f>IF($A277="","",IF(VLOOKUP(csv!$AJ277,範囲CSV,20,FALSE)="","",VLOOKUP(csv!$AJ277,範囲CSV,20,FALSE)))</f>
        <v/>
      </c>
      <c r="W277" s="96" t="str">
        <f>IF($A277="","",IF(VLOOKUP(csv!$AJ277,範囲CSV,21,FALSE)="","",VLOOKUP(csv!$AJ277,範囲CSV,21,FALSE)))</f>
        <v/>
      </c>
      <c r="X277" s="96" t="str">
        <f>IF($A277="","",IF(VLOOKUP(csv!$AJ277,範囲CSV,22,FALSE)="","",VLOOKUP(csv!$AJ277,範囲CSV,22,FALSE)))</f>
        <v/>
      </c>
      <c r="Y277" s="96" t="str">
        <f>IF($A277="","",IF(VLOOKUP(csv!$AJ277,範囲CSV,23,FALSE)="","",VLOOKUP(csv!$AJ277,範囲CSV,23,FALSE)))</f>
        <v/>
      </c>
      <c r="Z277" s="96" t="str">
        <f>IF($A277="","",IF(VLOOKUP(csv!$AJ277,範囲CSV,24,FALSE)="","",VLOOKUP(csv!$AJ277,範囲CSV,24,FALSE)))</f>
        <v/>
      </c>
      <c r="AA277" s="96" t="str">
        <f>IF($A277="","",IF(VLOOKUP(csv!$AJ277,範囲CSV,25,FALSE)="","",VLOOKUP(csv!$AJ277,範囲CSV,25,FALSE)))</f>
        <v/>
      </c>
      <c r="AB277" s="96" t="str">
        <f>IF($A277="","",IF(VLOOKUP(csv!$AJ277,範囲CSV,26,FALSE)="","",VLOOKUP(csv!$AJ277,範囲CSV,26,FALSE)))</f>
        <v/>
      </c>
      <c r="AC277" s="96" t="str">
        <f>IF($A277="","",IF(VLOOKUP(csv!$AJ277,範囲CSV,27,FALSE)="","",VLOOKUP(csv!$AJ277,範囲CSV,27,FALSE)))</f>
        <v/>
      </c>
      <c r="AD277" s="96" t="str">
        <f>IF($A277="","",IF(VLOOKUP(csv!$AJ277,範囲CSV,28,FALSE)="","",VLOOKUP(csv!$AJ277,範囲CSV,28,FALSE)))</f>
        <v/>
      </c>
      <c r="AE277" s="96" t="str">
        <f>IF($A277="","",IF(VLOOKUP(csv!$AJ277,範囲CSV,29,FALSE)="","",VLOOKUP(csv!$AJ277,範囲CSV,29,FALSE)))</f>
        <v/>
      </c>
      <c r="AF277" s="96" t="str">
        <f>IF($A277="","",IF(VLOOKUP(csv!$AJ277,範囲CSV,30,FALSE)="","",VLOOKUP(csv!$AJ277,範囲CSV,30,FALSE)))</f>
        <v/>
      </c>
      <c r="AG277" s="96" t="str">
        <f>IF($A277="","",IF(VLOOKUP(csv!$AJ277,範囲CSV,31,FALSE)="","",VLOOKUP(csv!$AJ277,範囲CSV,31,FALSE)))</f>
        <v/>
      </c>
      <c r="AH277" s="96" t="str">
        <f>IF($A277="","",IF(VLOOKUP(csv!$AJ277,範囲CSV,32,FALSE)="","",VLOOKUP(csv!$AJ277,範囲CSV,32,FALSE)))</f>
        <v/>
      </c>
      <c r="AI277" s="96" t="str">
        <f>IF($A277="","",IF(VLOOKUP(csv!$AJ277,範囲CSV,33,FALSE)="","",VLOOKUP(csv!$AJ277,範囲CSV,33,FALSE)))</f>
        <v/>
      </c>
      <c r="AJ277" s="96" t="str">
        <f>IF($A277="","",IF(VLOOKUP(csv!$AJ277,範囲CSV,34,FALSE)="","",VLOOKUP(csv!$AJ277,範囲CSV,34,FALSE)))</f>
        <v/>
      </c>
      <c r="AK277" s="96"/>
    </row>
    <row r="278" spans="1:37">
      <c r="A278" s="96" t="str">
        <f>IF(csv!AJ278&lt;=csv!A$401,csv!AO278,"")</f>
        <v/>
      </c>
      <c r="B278" s="96" t="str">
        <f>IF($A278="","",IF(VLOOKUP(csv!A278,範囲CSV,2,FALSE)="","",VLOOKUP(csv!A278,範囲CSV,2,FALSE)))</f>
        <v/>
      </c>
      <c r="C278" s="96" t="str">
        <f>IF($A278="","",IF(VLOOKUP(csv!$AJ278,範囲CSV,3,FALSE)="","",VLOOKUP(csv!$AJ278,範囲CSV,3,FALSE)))</f>
        <v/>
      </c>
      <c r="D278" s="96" t="str">
        <f>IF($A278="","",IF(VLOOKUP(csv!$AJ278,範囲CSV,4,FALSE)="","",VLOOKUP(csv!$AJ278,範囲CSV,4,FALSE)))</f>
        <v/>
      </c>
      <c r="E278" s="96" t="str">
        <f>IF($A278="","",IF(VLOOKUP(csv!$AJ278,範囲CSV,5,FALSE)="","",IF(VLOOKUP(csv!$AJ278,範囲CSV,5,FALSE)&gt;10000,"",VLOOKUP(csv!$AJ278,範囲CSV,5,FALSE))))</f>
        <v/>
      </c>
      <c r="F278" s="96" t="str">
        <f>IF($A278="","",IF(VLOOKUP(csv!$AJ278,範囲CSV,6,FALSE)="","",VLOOKUP(csv!$AJ278,範囲CSV,6,FALSE)))</f>
        <v/>
      </c>
      <c r="G278" s="96" t="str">
        <f>IF(A278="","",IF(VLOOKUP(csv!$AJ278,範囲CSV,7,FALSE)="","",VLOOKUP(csv!$AJ278,範囲CSV,7,FALSE)))</f>
        <v/>
      </c>
      <c r="H278" s="96" t="str">
        <f>IF($A278="","",IF(VLOOKUP(csv!$AJ278,範囲CSV,8,FALSE)="","",VLOOKUP(csv!$AJ278,範囲CSV,8,FALSE)))</f>
        <v/>
      </c>
      <c r="I278" s="96"/>
      <c r="J278" s="96"/>
      <c r="K278" s="96" t="str">
        <f>IF(A278="","",IF(VLOOKUP(csv!$AJ278,範囲CSV,9,FALSE)="","",VLOOKUP(csv!$AJ278,範囲CSV,9,FALSE)))</f>
        <v/>
      </c>
      <c r="L278" s="96" t="str">
        <f>IF($A278="","",IF(VLOOKUP(csv!$AJ278,範囲CSV,10,FALSE)="","",VLOOKUP(csv!$AJ278,範囲CSV,10,FALSE)))</f>
        <v/>
      </c>
      <c r="M278" s="96" t="str">
        <f t="shared" si="8"/>
        <v/>
      </c>
      <c r="N278" s="96" t="str">
        <f t="shared" si="9"/>
        <v/>
      </c>
      <c r="O278" s="96" t="str">
        <f>IF($A278="","",IF(VLOOKUP(csv!$AJ278,範囲CSV,13,FALSE)="","",VLOOKUP(csv!$AJ278,範囲CSV,13,FALSE)))</f>
        <v/>
      </c>
      <c r="P278" s="96" t="str">
        <f>IF($A278="","",IF(VLOOKUP(csv!$AJ278,範囲CSV,14,FALSE)="","",VLOOKUP(csv!$AJ278,範囲CSV,14,FALSE)))</f>
        <v/>
      </c>
      <c r="Q278" s="96" t="str">
        <f>IF($A278="","",IF(VLOOKUP(csv!$AJ278,範囲CSV,15,FALSE)="","",VLOOKUP(csv!$AJ278,範囲CSV,15,FALSE)))</f>
        <v/>
      </c>
      <c r="R278" s="96" t="str">
        <f>IF($A278="","",IF(VLOOKUP(csv!$AJ278,範囲CSV,16,FALSE)="","",VLOOKUP(csv!$AJ278,範囲CSV,16,FALSE)))</f>
        <v/>
      </c>
      <c r="S278" s="96" t="str">
        <f>IF($A278="","",IF(VLOOKUP(csv!$AJ278,範囲CSV,17,FALSE)="","",VLOOKUP(csv!$AJ278,範囲CSV,17,FALSE)))</f>
        <v/>
      </c>
      <c r="T278" s="96" t="str">
        <f>IF($A278="","",IF(VLOOKUP(csv!$AJ278,範囲CSV,18,FALSE)="","",VLOOKUP(csv!$AJ278,範囲CSV,18,FALSE)))</f>
        <v/>
      </c>
      <c r="U278" s="96" t="str">
        <f>IF($A278="","",IF(VLOOKUP(csv!$AJ278,範囲CSV,19,FALSE)="","",VLOOKUP(csv!$AJ278,範囲CSV,19,FALSE)))</f>
        <v/>
      </c>
      <c r="V278" s="96" t="str">
        <f>IF($A278="","",IF(VLOOKUP(csv!$AJ278,範囲CSV,20,FALSE)="","",VLOOKUP(csv!$AJ278,範囲CSV,20,FALSE)))</f>
        <v/>
      </c>
      <c r="W278" s="96" t="str">
        <f>IF($A278="","",IF(VLOOKUP(csv!$AJ278,範囲CSV,21,FALSE)="","",VLOOKUP(csv!$AJ278,範囲CSV,21,FALSE)))</f>
        <v/>
      </c>
      <c r="X278" s="96" t="str">
        <f>IF($A278="","",IF(VLOOKUP(csv!$AJ278,範囲CSV,22,FALSE)="","",VLOOKUP(csv!$AJ278,範囲CSV,22,FALSE)))</f>
        <v/>
      </c>
      <c r="Y278" s="96" t="str">
        <f>IF($A278="","",IF(VLOOKUP(csv!$AJ278,範囲CSV,23,FALSE)="","",VLOOKUP(csv!$AJ278,範囲CSV,23,FALSE)))</f>
        <v/>
      </c>
      <c r="Z278" s="96" t="str">
        <f>IF($A278="","",IF(VLOOKUP(csv!$AJ278,範囲CSV,24,FALSE)="","",VLOOKUP(csv!$AJ278,範囲CSV,24,FALSE)))</f>
        <v/>
      </c>
      <c r="AA278" s="96" t="str">
        <f>IF($A278="","",IF(VLOOKUP(csv!$AJ278,範囲CSV,25,FALSE)="","",VLOOKUP(csv!$AJ278,範囲CSV,25,FALSE)))</f>
        <v/>
      </c>
      <c r="AB278" s="96" t="str">
        <f>IF($A278="","",IF(VLOOKUP(csv!$AJ278,範囲CSV,26,FALSE)="","",VLOOKUP(csv!$AJ278,範囲CSV,26,FALSE)))</f>
        <v/>
      </c>
      <c r="AC278" s="96" t="str">
        <f>IF($A278="","",IF(VLOOKUP(csv!$AJ278,範囲CSV,27,FALSE)="","",VLOOKUP(csv!$AJ278,範囲CSV,27,FALSE)))</f>
        <v/>
      </c>
      <c r="AD278" s="96" t="str">
        <f>IF($A278="","",IF(VLOOKUP(csv!$AJ278,範囲CSV,28,FALSE)="","",VLOOKUP(csv!$AJ278,範囲CSV,28,FALSE)))</f>
        <v/>
      </c>
      <c r="AE278" s="96" t="str">
        <f>IF($A278="","",IF(VLOOKUP(csv!$AJ278,範囲CSV,29,FALSE)="","",VLOOKUP(csv!$AJ278,範囲CSV,29,FALSE)))</f>
        <v/>
      </c>
      <c r="AF278" s="96" t="str">
        <f>IF($A278="","",IF(VLOOKUP(csv!$AJ278,範囲CSV,30,FALSE)="","",VLOOKUP(csv!$AJ278,範囲CSV,30,FALSE)))</f>
        <v/>
      </c>
      <c r="AG278" s="96" t="str">
        <f>IF($A278="","",IF(VLOOKUP(csv!$AJ278,範囲CSV,31,FALSE)="","",VLOOKUP(csv!$AJ278,範囲CSV,31,FALSE)))</f>
        <v/>
      </c>
      <c r="AH278" s="96" t="str">
        <f>IF($A278="","",IF(VLOOKUP(csv!$AJ278,範囲CSV,32,FALSE)="","",VLOOKUP(csv!$AJ278,範囲CSV,32,FALSE)))</f>
        <v/>
      </c>
      <c r="AI278" s="96" t="str">
        <f>IF($A278="","",IF(VLOOKUP(csv!$AJ278,範囲CSV,33,FALSE)="","",VLOOKUP(csv!$AJ278,範囲CSV,33,FALSE)))</f>
        <v/>
      </c>
      <c r="AJ278" s="96" t="str">
        <f>IF($A278="","",IF(VLOOKUP(csv!$AJ278,範囲CSV,34,FALSE)="","",VLOOKUP(csv!$AJ278,範囲CSV,34,FALSE)))</f>
        <v/>
      </c>
      <c r="AK278" s="96"/>
    </row>
    <row r="279" spans="1:37">
      <c r="A279" s="96" t="str">
        <f>IF(csv!AJ279&lt;=csv!A$401,csv!AO279,"")</f>
        <v/>
      </c>
      <c r="B279" s="96" t="str">
        <f>IF($A279="","",IF(VLOOKUP(csv!A279,範囲CSV,2,FALSE)="","",VLOOKUP(csv!A279,範囲CSV,2,FALSE)))</f>
        <v/>
      </c>
      <c r="C279" s="96" t="str">
        <f>IF($A279="","",IF(VLOOKUP(csv!$AJ279,範囲CSV,3,FALSE)="","",VLOOKUP(csv!$AJ279,範囲CSV,3,FALSE)))</f>
        <v/>
      </c>
      <c r="D279" s="96" t="str">
        <f>IF($A279="","",IF(VLOOKUP(csv!$AJ279,範囲CSV,4,FALSE)="","",VLOOKUP(csv!$AJ279,範囲CSV,4,FALSE)))</f>
        <v/>
      </c>
      <c r="E279" s="96" t="str">
        <f>IF($A279="","",IF(VLOOKUP(csv!$AJ279,範囲CSV,5,FALSE)="","",IF(VLOOKUP(csv!$AJ279,範囲CSV,5,FALSE)&gt;10000,"",VLOOKUP(csv!$AJ279,範囲CSV,5,FALSE))))</f>
        <v/>
      </c>
      <c r="F279" s="96" t="str">
        <f>IF($A279="","",IF(VLOOKUP(csv!$AJ279,範囲CSV,6,FALSE)="","",VLOOKUP(csv!$AJ279,範囲CSV,6,FALSE)))</f>
        <v/>
      </c>
      <c r="G279" s="96" t="str">
        <f>IF(A279="","",IF(VLOOKUP(csv!$AJ279,範囲CSV,7,FALSE)="","",VLOOKUP(csv!$AJ279,範囲CSV,7,FALSE)))</f>
        <v/>
      </c>
      <c r="H279" s="96" t="str">
        <f>IF($A279="","",IF(VLOOKUP(csv!$AJ279,範囲CSV,8,FALSE)="","",VLOOKUP(csv!$AJ279,範囲CSV,8,FALSE)))</f>
        <v/>
      </c>
      <c r="I279" s="96"/>
      <c r="J279" s="96"/>
      <c r="K279" s="96" t="str">
        <f>IF(A279="","",IF(VLOOKUP(csv!$AJ279,範囲CSV,9,FALSE)="","",VLOOKUP(csv!$AJ279,範囲CSV,9,FALSE)))</f>
        <v/>
      </c>
      <c r="L279" s="96" t="str">
        <f>IF($A279="","",IF(VLOOKUP(csv!$AJ279,範囲CSV,10,FALSE)="","",VLOOKUP(csv!$AJ279,範囲CSV,10,FALSE)))</f>
        <v/>
      </c>
      <c r="M279" s="96" t="str">
        <f t="shared" si="8"/>
        <v/>
      </c>
      <c r="N279" s="96" t="str">
        <f t="shared" si="9"/>
        <v/>
      </c>
      <c r="O279" s="96" t="str">
        <f>IF($A279="","",IF(VLOOKUP(csv!$AJ279,範囲CSV,13,FALSE)="","",VLOOKUP(csv!$AJ279,範囲CSV,13,FALSE)))</f>
        <v/>
      </c>
      <c r="P279" s="96" t="str">
        <f>IF($A279="","",IF(VLOOKUP(csv!$AJ279,範囲CSV,14,FALSE)="","",VLOOKUP(csv!$AJ279,範囲CSV,14,FALSE)))</f>
        <v/>
      </c>
      <c r="Q279" s="96" t="str">
        <f>IF($A279="","",IF(VLOOKUP(csv!$AJ279,範囲CSV,15,FALSE)="","",VLOOKUP(csv!$AJ279,範囲CSV,15,FALSE)))</f>
        <v/>
      </c>
      <c r="R279" s="96" t="str">
        <f>IF($A279="","",IF(VLOOKUP(csv!$AJ279,範囲CSV,16,FALSE)="","",VLOOKUP(csv!$AJ279,範囲CSV,16,FALSE)))</f>
        <v/>
      </c>
      <c r="S279" s="96" t="str">
        <f>IF($A279="","",IF(VLOOKUP(csv!$AJ279,範囲CSV,17,FALSE)="","",VLOOKUP(csv!$AJ279,範囲CSV,17,FALSE)))</f>
        <v/>
      </c>
      <c r="T279" s="96" t="str">
        <f>IF($A279="","",IF(VLOOKUP(csv!$AJ279,範囲CSV,18,FALSE)="","",VLOOKUP(csv!$AJ279,範囲CSV,18,FALSE)))</f>
        <v/>
      </c>
      <c r="U279" s="96" t="str">
        <f>IF($A279="","",IF(VLOOKUP(csv!$AJ279,範囲CSV,19,FALSE)="","",VLOOKUP(csv!$AJ279,範囲CSV,19,FALSE)))</f>
        <v/>
      </c>
      <c r="V279" s="96" t="str">
        <f>IF($A279="","",IF(VLOOKUP(csv!$AJ279,範囲CSV,20,FALSE)="","",VLOOKUP(csv!$AJ279,範囲CSV,20,FALSE)))</f>
        <v/>
      </c>
      <c r="W279" s="96" t="str">
        <f>IF($A279="","",IF(VLOOKUP(csv!$AJ279,範囲CSV,21,FALSE)="","",VLOOKUP(csv!$AJ279,範囲CSV,21,FALSE)))</f>
        <v/>
      </c>
      <c r="X279" s="96" t="str">
        <f>IF($A279="","",IF(VLOOKUP(csv!$AJ279,範囲CSV,22,FALSE)="","",VLOOKUP(csv!$AJ279,範囲CSV,22,FALSE)))</f>
        <v/>
      </c>
      <c r="Y279" s="96" t="str">
        <f>IF($A279="","",IF(VLOOKUP(csv!$AJ279,範囲CSV,23,FALSE)="","",VLOOKUP(csv!$AJ279,範囲CSV,23,FALSE)))</f>
        <v/>
      </c>
      <c r="Z279" s="96" t="str">
        <f>IF($A279="","",IF(VLOOKUP(csv!$AJ279,範囲CSV,24,FALSE)="","",VLOOKUP(csv!$AJ279,範囲CSV,24,FALSE)))</f>
        <v/>
      </c>
      <c r="AA279" s="96" t="str">
        <f>IF($A279="","",IF(VLOOKUP(csv!$AJ279,範囲CSV,25,FALSE)="","",VLOOKUP(csv!$AJ279,範囲CSV,25,FALSE)))</f>
        <v/>
      </c>
      <c r="AB279" s="96" t="str">
        <f>IF($A279="","",IF(VLOOKUP(csv!$AJ279,範囲CSV,26,FALSE)="","",VLOOKUP(csv!$AJ279,範囲CSV,26,FALSE)))</f>
        <v/>
      </c>
      <c r="AC279" s="96" t="str">
        <f>IF($A279="","",IF(VLOOKUP(csv!$AJ279,範囲CSV,27,FALSE)="","",VLOOKUP(csv!$AJ279,範囲CSV,27,FALSE)))</f>
        <v/>
      </c>
      <c r="AD279" s="96" t="str">
        <f>IF($A279="","",IF(VLOOKUP(csv!$AJ279,範囲CSV,28,FALSE)="","",VLOOKUP(csv!$AJ279,範囲CSV,28,FALSE)))</f>
        <v/>
      </c>
      <c r="AE279" s="96" t="str">
        <f>IF($A279="","",IF(VLOOKUP(csv!$AJ279,範囲CSV,29,FALSE)="","",VLOOKUP(csv!$AJ279,範囲CSV,29,FALSE)))</f>
        <v/>
      </c>
      <c r="AF279" s="96" t="str">
        <f>IF($A279="","",IF(VLOOKUP(csv!$AJ279,範囲CSV,30,FALSE)="","",VLOOKUP(csv!$AJ279,範囲CSV,30,FALSE)))</f>
        <v/>
      </c>
      <c r="AG279" s="96" t="str">
        <f>IF($A279="","",IF(VLOOKUP(csv!$AJ279,範囲CSV,31,FALSE)="","",VLOOKUP(csv!$AJ279,範囲CSV,31,FALSE)))</f>
        <v/>
      </c>
      <c r="AH279" s="96" t="str">
        <f>IF($A279="","",IF(VLOOKUP(csv!$AJ279,範囲CSV,32,FALSE)="","",VLOOKUP(csv!$AJ279,範囲CSV,32,FALSE)))</f>
        <v/>
      </c>
      <c r="AI279" s="96" t="str">
        <f>IF($A279="","",IF(VLOOKUP(csv!$AJ279,範囲CSV,33,FALSE)="","",VLOOKUP(csv!$AJ279,範囲CSV,33,FALSE)))</f>
        <v/>
      </c>
      <c r="AJ279" s="96" t="str">
        <f>IF($A279="","",IF(VLOOKUP(csv!$AJ279,範囲CSV,34,FALSE)="","",VLOOKUP(csv!$AJ279,範囲CSV,34,FALSE)))</f>
        <v/>
      </c>
      <c r="AK279" s="96"/>
    </row>
    <row r="280" spans="1:37">
      <c r="A280" s="96" t="str">
        <f>IF(csv!AJ280&lt;=csv!A$401,csv!AO280,"")</f>
        <v/>
      </c>
      <c r="B280" s="96" t="str">
        <f>IF($A280="","",IF(VLOOKUP(csv!A280,範囲CSV,2,FALSE)="","",VLOOKUP(csv!A280,範囲CSV,2,FALSE)))</f>
        <v/>
      </c>
      <c r="C280" s="96" t="str">
        <f>IF($A280="","",IF(VLOOKUP(csv!$AJ280,範囲CSV,3,FALSE)="","",VLOOKUP(csv!$AJ280,範囲CSV,3,FALSE)))</f>
        <v/>
      </c>
      <c r="D280" s="96" t="str">
        <f>IF($A280="","",IF(VLOOKUP(csv!$AJ280,範囲CSV,4,FALSE)="","",VLOOKUP(csv!$AJ280,範囲CSV,4,FALSE)))</f>
        <v/>
      </c>
      <c r="E280" s="96" t="str">
        <f>IF($A280="","",IF(VLOOKUP(csv!$AJ280,範囲CSV,5,FALSE)="","",IF(VLOOKUP(csv!$AJ280,範囲CSV,5,FALSE)&gt;10000,"",VLOOKUP(csv!$AJ280,範囲CSV,5,FALSE))))</f>
        <v/>
      </c>
      <c r="F280" s="96" t="str">
        <f>IF($A280="","",IF(VLOOKUP(csv!$AJ280,範囲CSV,6,FALSE)="","",VLOOKUP(csv!$AJ280,範囲CSV,6,FALSE)))</f>
        <v/>
      </c>
      <c r="G280" s="96" t="str">
        <f>IF(A280="","",IF(VLOOKUP(csv!$AJ280,範囲CSV,7,FALSE)="","",VLOOKUP(csv!$AJ280,範囲CSV,7,FALSE)))</f>
        <v/>
      </c>
      <c r="H280" s="96" t="str">
        <f>IF($A280="","",IF(VLOOKUP(csv!$AJ280,範囲CSV,8,FALSE)="","",VLOOKUP(csv!$AJ280,範囲CSV,8,FALSE)))</f>
        <v/>
      </c>
      <c r="I280" s="96"/>
      <c r="J280" s="96"/>
      <c r="K280" s="96" t="str">
        <f>IF(A280="","",IF(VLOOKUP(csv!$AJ280,範囲CSV,9,FALSE)="","",VLOOKUP(csv!$AJ280,範囲CSV,9,FALSE)))</f>
        <v/>
      </c>
      <c r="L280" s="96" t="str">
        <f>IF($A280="","",IF(VLOOKUP(csv!$AJ280,範囲CSV,10,FALSE)="","",VLOOKUP(csv!$AJ280,範囲CSV,10,FALSE)))</f>
        <v/>
      </c>
      <c r="M280" s="96" t="str">
        <f t="shared" si="8"/>
        <v/>
      </c>
      <c r="N280" s="96" t="str">
        <f t="shared" si="9"/>
        <v/>
      </c>
      <c r="O280" s="96" t="str">
        <f>IF($A280="","",IF(VLOOKUP(csv!$AJ280,範囲CSV,13,FALSE)="","",VLOOKUP(csv!$AJ280,範囲CSV,13,FALSE)))</f>
        <v/>
      </c>
      <c r="P280" s="96" t="str">
        <f>IF($A280="","",IF(VLOOKUP(csv!$AJ280,範囲CSV,14,FALSE)="","",VLOOKUP(csv!$AJ280,範囲CSV,14,FALSE)))</f>
        <v/>
      </c>
      <c r="Q280" s="96" t="str">
        <f>IF($A280="","",IF(VLOOKUP(csv!$AJ280,範囲CSV,15,FALSE)="","",VLOOKUP(csv!$AJ280,範囲CSV,15,FALSE)))</f>
        <v/>
      </c>
      <c r="R280" s="96" t="str">
        <f>IF($A280="","",IF(VLOOKUP(csv!$AJ280,範囲CSV,16,FALSE)="","",VLOOKUP(csv!$AJ280,範囲CSV,16,FALSE)))</f>
        <v/>
      </c>
      <c r="S280" s="96" t="str">
        <f>IF($A280="","",IF(VLOOKUP(csv!$AJ280,範囲CSV,17,FALSE)="","",VLOOKUP(csv!$AJ280,範囲CSV,17,FALSE)))</f>
        <v/>
      </c>
      <c r="T280" s="96" t="str">
        <f>IF($A280="","",IF(VLOOKUP(csv!$AJ280,範囲CSV,18,FALSE)="","",VLOOKUP(csv!$AJ280,範囲CSV,18,FALSE)))</f>
        <v/>
      </c>
      <c r="U280" s="96" t="str">
        <f>IF($A280="","",IF(VLOOKUP(csv!$AJ280,範囲CSV,19,FALSE)="","",VLOOKUP(csv!$AJ280,範囲CSV,19,FALSE)))</f>
        <v/>
      </c>
      <c r="V280" s="96" t="str">
        <f>IF($A280="","",IF(VLOOKUP(csv!$AJ280,範囲CSV,20,FALSE)="","",VLOOKUP(csv!$AJ280,範囲CSV,20,FALSE)))</f>
        <v/>
      </c>
      <c r="W280" s="96" t="str">
        <f>IF($A280="","",IF(VLOOKUP(csv!$AJ280,範囲CSV,21,FALSE)="","",VLOOKUP(csv!$AJ280,範囲CSV,21,FALSE)))</f>
        <v/>
      </c>
      <c r="X280" s="96" t="str">
        <f>IF($A280="","",IF(VLOOKUP(csv!$AJ280,範囲CSV,22,FALSE)="","",VLOOKUP(csv!$AJ280,範囲CSV,22,FALSE)))</f>
        <v/>
      </c>
      <c r="Y280" s="96" t="str">
        <f>IF($A280="","",IF(VLOOKUP(csv!$AJ280,範囲CSV,23,FALSE)="","",VLOOKUP(csv!$AJ280,範囲CSV,23,FALSE)))</f>
        <v/>
      </c>
      <c r="Z280" s="96" t="str">
        <f>IF($A280="","",IF(VLOOKUP(csv!$AJ280,範囲CSV,24,FALSE)="","",VLOOKUP(csv!$AJ280,範囲CSV,24,FALSE)))</f>
        <v/>
      </c>
      <c r="AA280" s="96" t="str">
        <f>IF($A280="","",IF(VLOOKUP(csv!$AJ280,範囲CSV,25,FALSE)="","",VLOOKUP(csv!$AJ280,範囲CSV,25,FALSE)))</f>
        <v/>
      </c>
      <c r="AB280" s="96" t="str">
        <f>IF($A280="","",IF(VLOOKUP(csv!$AJ280,範囲CSV,26,FALSE)="","",VLOOKUP(csv!$AJ280,範囲CSV,26,FALSE)))</f>
        <v/>
      </c>
      <c r="AC280" s="96" t="str">
        <f>IF($A280="","",IF(VLOOKUP(csv!$AJ280,範囲CSV,27,FALSE)="","",VLOOKUP(csv!$AJ280,範囲CSV,27,FALSE)))</f>
        <v/>
      </c>
      <c r="AD280" s="96" t="str">
        <f>IF($A280="","",IF(VLOOKUP(csv!$AJ280,範囲CSV,28,FALSE)="","",VLOOKUP(csv!$AJ280,範囲CSV,28,FALSE)))</f>
        <v/>
      </c>
      <c r="AE280" s="96" t="str">
        <f>IF($A280="","",IF(VLOOKUP(csv!$AJ280,範囲CSV,29,FALSE)="","",VLOOKUP(csv!$AJ280,範囲CSV,29,FALSE)))</f>
        <v/>
      </c>
      <c r="AF280" s="96" t="str">
        <f>IF($A280="","",IF(VLOOKUP(csv!$AJ280,範囲CSV,30,FALSE)="","",VLOOKUP(csv!$AJ280,範囲CSV,30,FALSE)))</f>
        <v/>
      </c>
      <c r="AG280" s="96" t="str">
        <f>IF($A280="","",IF(VLOOKUP(csv!$AJ280,範囲CSV,31,FALSE)="","",VLOOKUP(csv!$AJ280,範囲CSV,31,FALSE)))</f>
        <v/>
      </c>
      <c r="AH280" s="96" t="str">
        <f>IF($A280="","",IF(VLOOKUP(csv!$AJ280,範囲CSV,32,FALSE)="","",VLOOKUP(csv!$AJ280,範囲CSV,32,FALSE)))</f>
        <v/>
      </c>
      <c r="AI280" s="96" t="str">
        <f>IF($A280="","",IF(VLOOKUP(csv!$AJ280,範囲CSV,33,FALSE)="","",VLOOKUP(csv!$AJ280,範囲CSV,33,FALSE)))</f>
        <v/>
      </c>
      <c r="AJ280" s="96" t="str">
        <f>IF($A280="","",IF(VLOOKUP(csv!$AJ280,範囲CSV,34,FALSE)="","",VLOOKUP(csv!$AJ280,範囲CSV,34,FALSE)))</f>
        <v/>
      </c>
      <c r="AK280" s="96"/>
    </row>
    <row r="281" spans="1:37">
      <c r="A281" s="96" t="str">
        <f>IF(csv!AJ281&lt;=csv!A$401,csv!AO281,"")</f>
        <v/>
      </c>
      <c r="B281" s="96" t="str">
        <f>IF($A281="","",IF(VLOOKUP(csv!A281,範囲CSV,2,FALSE)="","",VLOOKUP(csv!A281,範囲CSV,2,FALSE)))</f>
        <v/>
      </c>
      <c r="C281" s="96" t="str">
        <f>IF($A281="","",IF(VLOOKUP(csv!$AJ281,範囲CSV,3,FALSE)="","",VLOOKUP(csv!$AJ281,範囲CSV,3,FALSE)))</f>
        <v/>
      </c>
      <c r="D281" s="96" t="str">
        <f>IF($A281="","",IF(VLOOKUP(csv!$AJ281,範囲CSV,4,FALSE)="","",VLOOKUP(csv!$AJ281,範囲CSV,4,FALSE)))</f>
        <v/>
      </c>
      <c r="E281" s="96" t="str">
        <f>IF($A281="","",IF(VLOOKUP(csv!$AJ281,範囲CSV,5,FALSE)="","",IF(VLOOKUP(csv!$AJ281,範囲CSV,5,FALSE)&gt;10000,"",VLOOKUP(csv!$AJ281,範囲CSV,5,FALSE))))</f>
        <v/>
      </c>
      <c r="F281" s="96" t="str">
        <f>IF($A281="","",IF(VLOOKUP(csv!$AJ281,範囲CSV,6,FALSE)="","",VLOOKUP(csv!$AJ281,範囲CSV,6,FALSE)))</f>
        <v/>
      </c>
      <c r="G281" s="96" t="str">
        <f>IF(A281="","",IF(VLOOKUP(csv!$AJ281,範囲CSV,7,FALSE)="","",VLOOKUP(csv!$AJ281,範囲CSV,7,FALSE)))</f>
        <v/>
      </c>
      <c r="H281" s="96" t="str">
        <f>IF($A281="","",IF(VLOOKUP(csv!$AJ281,範囲CSV,8,FALSE)="","",VLOOKUP(csv!$AJ281,範囲CSV,8,FALSE)))</f>
        <v/>
      </c>
      <c r="I281" s="96"/>
      <c r="J281" s="96"/>
      <c r="K281" s="96" t="str">
        <f>IF(A281="","",IF(VLOOKUP(csv!$AJ281,範囲CSV,9,FALSE)="","",VLOOKUP(csv!$AJ281,範囲CSV,9,FALSE)))</f>
        <v/>
      </c>
      <c r="L281" s="96" t="str">
        <f>IF($A281="","",IF(VLOOKUP(csv!$AJ281,範囲CSV,10,FALSE)="","",VLOOKUP(csv!$AJ281,範囲CSV,10,FALSE)))</f>
        <v/>
      </c>
      <c r="M281" s="96" t="str">
        <f t="shared" si="8"/>
        <v/>
      </c>
      <c r="N281" s="96" t="str">
        <f t="shared" si="9"/>
        <v/>
      </c>
      <c r="O281" s="96" t="str">
        <f>IF($A281="","",IF(VLOOKUP(csv!$AJ281,範囲CSV,13,FALSE)="","",VLOOKUP(csv!$AJ281,範囲CSV,13,FALSE)))</f>
        <v/>
      </c>
      <c r="P281" s="96" t="str">
        <f>IF($A281="","",IF(VLOOKUP(csv!$AJ281,範囲CSV,14,FALSE)="","",VLOOKUP(csv!$AJ281,範囲CSV,14,FALSE)))</f>
        <v/>
      </c>
      <c r="Q281" s="96" t="str">
        <f>IF($A281="","",IF(VLOOKUP(csv!$AJ281,範囲CSV,15,FALSE)="","",VLOOKUP(csv!$AJ281,範囲CSV,15,FALSE)))</f>
        <v/>
      </c>
      <c r="R281" s="96" t="str">
        <f>IF($A281="","",IF(VLOOKUP(csv!$AJ281,範囲CSV,16,FALSE)="","",VLOOKUP(csv!$AJ281,範囲CSV,16,FALSE)))</f>
        <v/>
      </c>
      <c r="S281" s="96" t="str">
        <f>IF($A281="","",IF(VLOOKUP(csv!$AJ281,範囲CSV,17,FALSE)="","",VLOOKUP(csv!$AJ281,範囲CSV,17,FALSE)))</f>
        <v/>
      </c>
      <c r="T281" s="96" t="str">
        <f>IF($A281="","",IF(VLOOKUP(csv!$AJ281,範囲CSV,18,FALSE)="","",VLOOKUP(csv!$AJ281,範囲CSV,18,FALSE)))</f>
        <v/>
      </c>
      <c r="U281" s="96" t="str">
        <f>IF($A281="","",IF(VLOOKUP(csv!$AJ281,範囲CSV,19,FALSE)="","",VLOOKUP(csv!$AJ281,範囲CSV,19,FALSE)))</f>
        <v/>
      </c>
      <c r="V281" s="96" t="str">
        <f>IF($A281="","",IF(VLOOKUP(csv!$AJ281,範囲CSV,20,FALSE)="","",VLOOKUP(csv!$AJ281,範囲CSV,20,FALSE)))</f>
        <v/>
      </c>
      <c r="W281" s="96" t="str">
        <f>IF($A281="","",IF(VLOOKUP(csv!$AJ281,範囲CSV,21,FALSE)="","",VLOOKUP(csv!$AJ281,範囲CSV,21,FALSE)))</f>
        <v/>
      </c>
      <c r="X281" s="96" t="str">
        <f>IF($A281="","",IF(VLOOKUP(csv!$AJ281,範囲CSV,22,FALSE)="","",VLOOKUP(csv!$AJ281,範囲CSV,22,FALSE)))</f>
        <v/>
      </c>
      <c r="Y281" s="96" t="str">
        <f>IF($A281="","",IF(VLOOKUP(csv!$AJ281,範囲CSV,23,FALSE)="","",VLOOKUP(csv!$AJ281,範囲CSV,23,FALSE)))</f>
        <v/>
      </c>
      <c r="Z281" s="96" t="str">
        <f>IF($A281="","",IF(VLOOKUP(csv!$AJ281,範囲CSV,24,FALSE)="","",VLOOKUP(csv!$AJ281,範囲CSV,24,FALSE)))</f>
        <v/>
      </c>
      <c r="AA281" s="96" t="str">
        <f>IF($A281="","",IF(VLOOKUP(csv!$AJ281,範囲CSV,25,FALSE)="","",VLOOKUP(csv!$AJ281,範囲CSV,25,FALSE)))</f>
        <v/>
      </c>
      <c r="AB281" s="96" t="str">
        <f>IF($A281="","",IF(VLOOKUP(csv!$AJ281,範囲CSV,26,FALSE)="","",VLOOKUP(csv!$AJ281,範囲CSV,26,FALSE)))</f>
        <v/>
      </c>
      <c r="AC281" s="96" t="str">
        <f>IF($A281="","",IF(VLOOKUP(csv!$AJ281,範囲CSV,27,FALSE)="","",VLOOKUP(csv!$AJ281,範囲CSV,27,FALSE)))</f>
        <v/>
      </c>
      <c r="AD281" s="96" t="str">
        <f>IF($A281="","",IF(VLOOKUP(csv!$AJ281,範囲CSV,28,FALSE)="","",VLOOKUP(csv!$AJ281,範囲CSV,28,FALSE)))</f>
        <v/>
      </c>
      <c r="AE281" s="96" t="str">
        <f>IF($A281="","",IF(VLOOKUP(csv!$AJ281,範囲CSV,29,FALSE)="","",VLOOKUP(csv!$AJ281,範囲CSV,29,FALSE)))</f>
        <v/>
      </c>
      <c r="AF281" s="96" t="str">
        <f>IF($A281="","",IF(VLOOKUP(csv!$AJ281,範囲CSV,30,FALSE)="","",VLOOKUP(csv!$AJ281,範囲CSV,30,FALSE)))</f>
        <v/>
      </c>
      <c r="AG281" s="96" t="str">
        <f>IF($A281="","",IF(VLOOKUP(csv!$AJ281,範囲CSV,31,FALSE)="","",VLOOKUP(csv!$AJ281,範囲CSV,31,FALSE)))</f>
        <v/>
      </c>
      <c r="AH281" s="96" t="str">
        <f>IF($A281="","",IF(VLOOKUP(csv!$AJ281,範囲CSV,32,FALSE)="","",VLOOKUP(csv!$AJ281,範囲CSV,32,FALSE)))</f>
        <v/>
      </c>
      <c r="AI281" s="96" t="str">
        <f>IF($A281="","",IF(VLOOKUP(csv!$AJ281,範囲CSV,33,FALSE)="","",VLOOKUP(csv!$AJ281,範囲CSV,33,FALSE)))</f>
        <v/>
      </c>
      <c r="AJ281" s="96" t="str">
        <f>IF($A281="","",IF(VLOOKUP(csv!$AJ281,範囲CSV,34,FALSE)="","",VLOOKUP(csv!$AJ281,範囲CSV,34,FALSE)))</f>
        <v/>
      </c>
      <c r="AK281" s="96"/>
    </row>
    <row r="282" spans="1:37">
      <c r="A282" s="96" t="str">
        <f>IF(csv!AJ282&lt;=csv!A$401,csv!AO282,"")</f>
        <v/>
      </c>
      <c r="B282" s="96" t="str">
        <f>IF($A282="","",IF(VLOOKUP(csv!A282,範囲CSV,2,FALSE)="","",VLOOKUP(csv!A282,範囲CSV,2,FALSE)))</f>
        <v/>
      </c>
      <c r="C282" s="96" t="str">
        <f>IF($A282="","",IF(VLOOKUP(csv!$AJ282,範囲CSV,3,FALSE)="","",VLOOKUP(csv!$AJ282,範囲CSV,3,FALSE)))</f>
        <v/>
      </c>
      <c r="D282" s="96" t="str">
        <f>IF($A282="","",IF(VLOOKUP(csv!$AJ282,範囲CSV,4,FALSE)="","",VLOOKUP(csv!$AJ282,範囲CSV,4,FALSE)))</f>
        <v/>
      </c>
      <c r="E282" s="96" t="str">
        <f>IF($A282="","",IF(VLOOKUP(csv!$AJ282,範囲CSV,5,FALSE)="","",IF(VLOOKUP(csv!$AJ282,範囲CSV,5,FALSE)&gt;10000,"",VLOOKUP(csv!$AJ282,範囲CSV,5,FALSE))))</f>
        <v/>
      </c>
      <c r="F282" s="96" t="str">
        <f>IF($A282="","",IF(VLOOKUP(csv!$AJ282,範囲CSV,6,FALSE)="","",VLOOKUP(csv!$AJ282,範囲CSV,6,FALSE)))</f>
        <v/>
      </c>
      <c r="G282" s="96" t="str">
        <f>IF(A282="","",IF(VLOOKUP(csv!$AJ282,範囲CSV,7,FALSE)="","",VLOOKUP(csv!$AJ282,範囲CSV,7,FALSE)))</f>
        <v/>
      </c>
      <c r="H282" s="96" t="str">
        <f>IF($A282="","",IF(VLOOKUP(csv!$AJ282,範囲CSV,8,FALSE)="","",VLOOKUP(csv!$AJ282,範囲CSV,8,FALSE)))</f>
        <v/>
      </c>
      <c r="I282" s="96"/>
      <c r="J282" s="96"/>
      <c r="K282" s="96" t="str">
        <f>IF(A282="","",IF(VLOOKUP(csv!$AJ282,範囲CSV,9,FALSE)="","",VLOOKUP(csv!$AJ282,範囲CSV,9,FALSE)))</f>
        <v/>
      </c>
      <c r="L282" s="96" t="str">
        <f>IF($A282="","",IF(VLOOKUP(csv!$AJ282,範囲CSV,10,FALSE)="","",VLOOKUP(csv!$AJ282,範囲CSV,10,FALSE)))</f>
        <v/>
      </c>
      <c r="M282" s="96" t="str">
        <f t="shared" si="8"/>
        <v/>
      </c>
      <c r="N282" s="96" t="str">
        <f t="shared" si="9"/>
        <v/>
      </c>
      <c r="O282" s="96" t="str">
        <f>IF($A282="","",IF(VLOOKUP(csv!$AJ282,範囲CSV,13,FALSE)="","",VLOOKUP(csv!$AJ282,範囲CSV,13,FALSE)))</f>
        <v/>
      </c>
      <c r="P282" s="96" t="str">
        <f>IF($A282="","",IF(VLOOKUP(csv!$AJ282,範囲CSV,14,FALSE)="","",VLOOKUP(csv!$AJ282,範囲CSV,14,FALSE)))</f>
        <v/>
      </c>
      <c r="Q282" s="96" t="str">
        <f>IF($A282="","",IF(VLOOKUP(csv!$AJ282,範囲CSV,15,FALSE)="","",VLOOKUP(csv!$AJ282,範囲CSV,15,FALSE)))</f>
        <v/>
      </c>
      <c r="R282" s="96" t="str">
        <f>IF($A282="","",IF(VLOOKUP(csv!$AJ282,範囲CSV,16,FALSE)="","",VLOOKUP(csv!$AJ282,範囲CSV,16,FALSE)))</f>
        <v/>
      </c>
      <c r="S282" s="96" t="str">
        <f>IF($A282="","",IF(VLOOKUP(csv!$AJ282,範囲CSV,17,FALSE)="","",VLOOKUP(csv!$AJ282,範囲CSV,17,FALSE)))</f>
        <v/>
      </c>
      <c r="T282" s="96" t="str">
        <f>IF($A282="","",IF(VLOOKUP(csv!$AJ282,範囲CSV,18,FALSE)="","",VLOOKUP(csv!$AJ282,範囲CSV,18,FALSE)))</f>
        <v/>
      </c>
      <c r="U282" s="96" t="str">
        <f>IF($A282="","",IF(VLOOKUP(csv!$AJ282,範囲CSV,19,FALSE)="","",VLOOKUP(csv!$AJ282,範囲CSV,19,FALSE)))</f>
        <v/>
      </c>
      <c r="V282" s="96" t="str">
        <f>IF($A282="","",IF(VLOOKUP(csv!$AJ282,範囲CSV,20,FALSE)="","",VLOOKUP(csv!$AJ282,範囲CSV,20,FALSE)))</f>
        <v/>
      </c>
      <c r="W282" s="96" t="str">
        <f>IF($A282="","",IF(VLOOKUP(csv!$AJ282,範囲CSV,21,FALSE)="","",VLOOKUP(csv!$AJ282,範囲CSV,21,FALSE)))</f>
        <v/>
      </c>
      <c r="X282" s="96" t="str">
        <f>IF($A282="","",IF(VLOOKUP(csv!$AJ282,範囲CSV,22,FALSE)="","",VLOOKUP(csv!$AJ282,範囲CSV,22,FALSE)))</f>
        <v/>
      </c>
      <c r="Y282" s="96" t="str">
        <f>IF($A282="","",IF(VLOOKUP(csv!$AJ282,範囲CSV,23,FALSE)="","",VLOOKUP(csv!$AJ282,範囲CSV,23,FALSE)))</f>
        <v/>
      </c>
      <c r="Z282" s="96" t="str">
        <f>IF($A282="","",IF(VLOOKUP(csv!$AJ282,範囲CSV,24,FALSE)="","",VLOOKUP(csv!$AJ282,範囲CSV,24,FALSE)))</f>
        <v/>
      </c>
      <c r="AA282" s="96" t="str">
        <f>IF($A282="","",IF(VLOOKUP(csv!$AJ282,範囲CSV,25,FALSE)="","",VLOOKUP(csv!$AJ282,範囲CSV,25,FALSE)))</f>
        <v/>
      </c>
      <c r="AB282" s="96" t="str">
        <f>IF($A282="","",IF(VLOOKUP(csv!$AJ282,範囲CSV,26,FALSE)="","",VLOOKUP(csv!$AJ282,範囲CSV,26,FALSE)))</f>
        <v/>
      </c>
      <c r="AC282" s="96" t="str">
        <f>IF($A282="","",IF(VLOOKUP(csv!$AJ282,範囲CSV,27,FALSE)="","",VLOOKUP(csv!$AJ282,範囲CSV,27,FALSE)))</f>
        <v/>
      </c>
      <c r="AD282" s="96" t="str">
        <f>IF($A282="","",IF(VLOOKUP(csv!$AJ282,範囲CSV,28,FALSE)="","",VLOOKUP(csv!$AJ282,範囲CSV,28,FALSE)))</f>
        <v/>
      </c>
      <c r="AE282" s="96" t="str">
        <f>IF($A282="","",IF(VLOOKUP(csv!$AJ282,範囲CSV,29,FALSE)="","",VLOOKUP(csv!$AJ282,範囲CSV,29,FALSE)))</f>
        <v/>
      </c>
      <c r="AF282" s="96" t="str">
        <f>IF($A282="","",IF(VLOOKUP(csv!$AJ282,範囲CSV,30,FALSE)="","",VLOOKUP(csv!$AJ282,範囲CSV,30,FALSE)))</f>
        <v/>
      </c>
      <c r="AG282" s="96" t="str">
        <f>IF($A282="","",IF(VLOOKUP(csv!$AJ282,範囲CSV,31,FALSE)="","",VLOOKUP(csv!$AJ282,範囲CSV,31,FALSE)))</f>
        <v/>
      </c>
      <c r="AH282" s="96" t="str">
        <f>IF($A282="","",IF(VLOOKUP(csv!$AJ282,範囲CSV,32,FALSE)="","",VLOOKUP(csv!$AJ282,範囲CSV,32,FALSE)))</f>
        <v/>
      </c>
      <c r="AI282" s="96" t="str">
        <f>IF($A282="","",IF(VLOOKUP(csv!$AJ282,範囲CSV,33,FALSE)="","",VLOOKUP(csv!$AJ282,範囲CSV,33,FALSE)))</f>
        <v/>
      </c>
      <c r="AJ282" s="96" t="str">
        <f>IF($A282="","",IF(VLOOKUP(csv!$AJ282,範囲CSV,34,FALSE)="","",VLOOKUP(csv!$AJ282,範囲CSV,34,FALSE)))</f>
        <v/>
      </c>
      <c r="AK282" s="96"/>
    </row>
    <row r="283" spans="1:37">
      <c r="A283" s="96" t="str">
        <f>IF(csv!AJ283&lt;=csv!A$401,csv!AO283,"")</f>
        <v/>
      </c>
      <c r="B283" s="96" t="str">
        <f>IF($A283="","",IF(VLOOKUP(csv!A283,範囲CSV,2,FALSE)="","",VLOOKUP(csv!A283,範囲CSV,2,FALSE)))</f>
        <v/>
      </c>
      <c r="C283" s="96" t="str">
        <f>IF($A283="","",IF(VLOOKUP(csv!$AJ283,範囲CSV,3,FALSE)="","",VLOOKUP(csv!$AJ283,範囲CSV,3,FALSE)))</f>
        <v/>
      </c>
      <c r="D283" s="96" t="str">
        <f>IF($A283="","",IF(VLOOKUP(csv!$AJ283,範囲CSV,4,FALSE)="","",VLOOKUP(csv!$AJ283,範囲CSV,4,FALSE)))</f>
        <v/>
      </c>
      <c r="E283" s="96" t="str">
        <f>IF($A283="","",IF(VLOOKUP(csv!$AJ283,範囲CSV,5,FALSE)="","",IF(VLOOKUP(csv!$AJ283,範囲CSV,5,FALSE)&gt;10000,"",VLOOKUP(csv!$AJ283,範囲CSV,5,FALSE))))</f>
        <v/>
      </c>
      <c r="F283" s="96" t="str">
        <f>IF($A283="","",IF(VLOOKUP(csv!$AJ283,範囲CSV,6,FALSE)="","",VLOOKUP(csv!$AJ283,範囲CSV,6,FALSE)))</f>
        <v/>
      </c>
      <c r="G283" s="96" t="str">
        <f>IF(A283="","",IF(VLOOKUP(csv!$AJ283,範囲CSV,7,FALSE)="","",VLOOKUP(csv!$AJ283,範囲CSV,7,FALSE)))</f>
        <v/>
      </c>
      <c r="H283" s="96" t="str">
        <f>IF($A283="","",IF(VLOOKUP(csv!$AJ283,範囲CSV,8,FALSE)="","",VLOOKUP(csv!$AJ283,範囲CSV,8,FALSE)))</f>
        <v/>
      </c>
      <c r="I283" s="96"/>
      <c r="J283" s="96"/>
      <c r="K283" s="96" t="str">
        <f>IF(A283="","",IF(VLOOKUP(csv!$AJ283,範囲CSV,9,FALSE)="","",VLOOKUP(csv!$AJ283,範囲CSV,9,FALSE)))</f>
        <v/>
      </c>
      <c r="L283" s="96" t="str">
        <f>IF($A283="","",IF(VLOOKUP(csv!$AJ283,範囲CSV,10,FALSE)="","",VLOOKUP(csv!$AJ283,範囲CSV,10,FALSE)))</f>
        <v/>
      </c>
      <c r="M283" s="96" t="str">
        <f t="shared" si="8"/>
        <v/>
      </c>
      <c r="N283" s="96" t="str">
        <f t="shared" si="9"/>
        <v/>
      </c>
      <c r="O283" s="96" t="str">
        <f>IF($A283="","",IF(VLOOKUP(csv!$AJ283,範囲CSV,13,FALSE)="","",VLOOKUP(csv!$AJ283,範囲CSV,13,FALSE)))</f>
        <v/>
      </c>
      <c r="P283" s="96" t="str">
        <f>IF($A283="","",IF(VLOOKUP(csv!$AJ283,範囲CSV,14,FALSE)="","",VLOOKUP(csv!$AJ283,範囲CSV,14,FALSE)))</f>
        <v/>
      </c>
      <c r="Q283" s="96" t="str">
        <f>IF($A283="","",IF(VLOOKUP(csv!$AJ283,範囲CSV,15,FALSE)="","",VLOOKUP(csv!$AJ283,範囲CSV,15,FALSE)))</f>
        <v/>
      </c>
      <c r="R283" s="96" t="str">
        <f>IF($A283="","",IF(VLOOKUP(csv!$AJ283,範囲CSV,16,FALSE)="","",VLOOKUP(csv!$AJ283,範囲CSV,16,FALSE)))</f>
        <v/>
      </c>
      <c r="S283" s="96" t="str">
        <f>IF($A283="","",IF(VLOOKUP(csv!$AJ283,範囲CSV,17,FALSE)="","",VLOOKUP(csv!$AJ283,範囲CSV,17,FALSE)))</f>
        <v/>
      </c>
      <c r="T283" s="96" t="str">
        <f>IF($A283="","",IF(VLOOKUP(csv!$AJ283,範囲CSV,18,FALSE)="","",VLOOKUP(csv!$AJ283,範囲CSV,18,FALSE)))</f>
        <v/>
      </c>
      <c r="U283" s="96" t="str">
        <f>IF($A283="","",IF(VLOOKUP(csv!$AJ283,範囲CSV,19,FALSE)="","",VLOOKUP(csv!$AJ283,範囲CSV,19,FALSE)))</f>
        <v/>
      </c>
      <c r="V283" s="96" t="str">
        <f>IF($A283="","",IF(VLOOKUP(csv!$AJ283,範囲CSV,20,FALSE)="","",VLOOKUP(csv!$AJ283,範囲CSV,20,FALSE)))</f>
        <v/>
      </c>
      <c r="W283" s="96" t="str">
        <f>IF($A283="","",IF(VLOOKUP(csv!$AJ283,範囲CSV,21,FALSE)="","",VLOOKUP(csv!$AJ283,範囲CSV,21,FALSE)))</f>
        <v/>
      </c>
      <c r="X283" s="96" t="str">
        <f>IF($A283="","",IF(VLOOKUP(csv!$AJ283,範囲CSV,22,FALSE)="","",VLOOKUP(csv!$AJ283,範囲CSV,22,FALSE)))</f>
        <v/>
      </c>
      <c r="Y283" s="96" t="str">
        <f>IF($A283="","",IF(VLOOKUP(csv!$AJ283,範囲CSV,23,FALSE)="","",VLOOKUP(csv!$AJ283,範囲CSV,23,FALSE)))</f>
        <v/>
      </c>
      <c r="Z283" s="96" t="str">
        <f>IF($A283="","",IF(VLOOKUP(csv!$AJ283,範囲CSV,24,FALSE)="","",VLOOKUP(csv!$AJ283,範囲CSV,24,FALSE)))</f>
        <v/>
      </c>
      <c r="AA283" s="96" t="str">
        <f>IF($A283="","",IF(VLOOKUP(csv!$AJ283,範囲CSV,25,FALSE)="","",VLOOKUP(csv!$AJ283,範囲CSV,25,FALSE)))</f>
        <v/>
      </c>
      <c r="AB283" s="96" t="str">
        <f>IF($A283="","",IF(VLOOKUP(csv!$AJ283,範囲CSV,26,FALSE)="","",VLOOKUP(csv!$AJ283,範囲CSV,26,FALSE)))</f>
        <v/>
      </c>
      <c r="AC283" s="96" t="str">
        <f>IF($A283="","",IF(VLOOKUP(csv!$AJ283,範囲CSV,27,FALSE)="","",VLOOKUP(csv!$AJ283,範囲CSV,27,FALSE)))</f>
        <v/>
      </c>
      <c r="AD283" s="96" t="str">
        <f>IF($A283="","",IF(VLOOKUP(csv!$AJ283,範囲CSV,28,FALSE)="","",VLOOKUP(csv!$AJ283,範囲CSV,28,FALSE)))</f>
        <v/>
      </c>
      <c r="AE283" s="96" t="str">
        <f>IF($A283="","",IF(VLOOKUP(csv!$AJ283,範囲CSV,29,FALSE)="","",VLOOKUP(csv!$AJ283,範囲CSV,29,FALSE)))</f>
        <v/>
      </c>
      <c r="AF283" s="96" t="str">
        <f>IF($A283="","",IF(VLOOKUP(csv!$AJ283,範囲CSV,30,FALSE)="","",VLOOKUP(csv!$AJ283,範囲CSV,30,FALSE)))</f>
        <v/>
      </c>
      <c r="AG283" s="96" t="str">
        <f>IF($A283="","",IF(VLOOKUP(csv!$AJ283,範囲CSV,31,FALSE)="","",VLOOKUP(csv!$AJ283,範囲CSV,31,FALSE)))</f>
        <v/>
      </c>
      <c r="AH283" s="96" t="str">
        <f>IF($A283="","",IF(VLOOKUP(csv!$AJ283,範囲CSV,32,FALSE)="","",VLOOKUP(csv!$AJ283,範囲CSV,32,FALSE)))</f>
        <v/>
      </c>
      <c r="AI283" s="96" t="str">
        <f>IF($A283="","",IF(VLOOKUP(csv!$AJ283,範囲CSV,33,FALSE)="","",VLOOKUP(csv!$AJ283,範囲CSV,33,FALSE)))</f>
        <v/>
      </c>
      <c r="AJ283" s="96" t="str">
        <f>IF($A283="","",IF(VLOOKUP(csv!$AJ283,範囲CSV,34,FALSE)="","",VLOOKUP(csv!$AJ283,範囲CSV,34,FALSE)))</f>
        <v/>
      </c>
      <c r="AK283" s="96"/>
    </row>
    <row r="284" spans="1:37">
      <c r="A284" s="96" t="str">
        <f>IF(csv!AJ284&lt;=csv!A$401,csv!AO284,"")</f>
        <v/>
      </c>
      <c r="B284" s="96" t="str">
        <f>IF($A284="","",IF(VLOOKUP(csv!A284,範囲CSV,2,FALSE)="","",VLOOKUP(csv!A284,範囲CSV,2,FALSE)))</f>
        <v/>
      </c>
      <c r="C284" s="96" t="str">
        <f>IF($A284="","",IF(VLOOKUP(csv!$AJ284,範囲CSV,3,FALSE)="","",VLOOKUP(csv!$AJ284,範囲CSV,3,FALSE)))</f>
        <v/>
      </c>
      <c r="D284" s="96" t="str">
        <f>IF($A284="","",IF(VLOOKUP(csv!$AJ284,範囲CSV,4,FALSE)="","",VLOOKUP(csv!$AJ284,範囲CSV,4,FALSE)))</f>
        <v/>
      </c>
      <c r="E284" s="96" t="str">
        <f>IF($A284="","",IF(VLOOKUP(csv!$AJ284,範囲CSV,5,FALSE)="","",IF(VLOOKUP(csv!$AJ284,範囲CSV,5,FALSE)&gt;10000,"",VLOOKUP(csv!$AJ284,範囲CSV,5,FALSE))))</f>
        <v/>
      </c>
      <c r="F284" s="96" t="str">
        <f>IF($A284="","",IF(VLOOKUP(csv!$AJ284,範囲CSV,6,FALSE)="","",VLOOKUP(csv!$AJ284,範囲CSV,6,FALSE)))</f>
        <v/>
      </c>
      <c r="G284" s="96" t="str">
        <f>IF(A284="","",IF(VLOOKUP(csv!$AJ284,範囲CSV,7,FALSE)="","",VLOOKUP(csv!$AJ284,範囲CSV,7,FALSE)))</f>
        <v/>
      </c>
      <c r="H284" s="96" t="str">
        <f>IF($A284="","",IF(VLOOKUP(csv!$AJ284,範囲CSV,8,FALSE)="","",VLOOKUP(csv!$AJ284,範囲CSV,8,FALSE)))</f>
        <v/>
      </c>
      <c r="I284" s="96"/>
      <c r="J284" s="96"/>
      <c r="K284" s="96" t="str">
        <f>IF(A284="","",IF(VLOOKUP(csv!$AJ284,範囲CSV,9,FALSE)="","",VLOOKUP(csv!$AJ284,範囲CSV,9,FALSE)))</f>
        <v/>
      </c>
      <c r="L284" s="96" t="str">
        <f>IF($A284="","",IF(VLOOKUP(csv!$AJ284,範囲CSV,10,FALSE)="","",VLOOKUP(csv!$AJ284,範囲CSV,10,FALSE)))</f>
        <v/>
      </c>
      <c r="M284" s="96" t="str">
        <f t="shared" si="8"/>
        <v/>
      </c>
      <c r="N284" s="96" t="str">
        <f t="shared" si="9"/>
        <v/>
      </c>
      <c r="O284" s="96" t="str">
        <f>IF($A284="","",IF(VLOOKUP(csv!$AJ284,範囲CSV,13,FALSE)="","",VLOOKUP(csv!$AJ284,範囲CSV,13,FALSE)))</f>
        <v/>
      </c>
      <c r="P284" s="96" t="str">
        <f>IF($A284="","",IF(VLOOKUP(csv!$AJ284,範囲CSV,14,FALSE)="","",VLOOKUP(csv!$AJ284,範囲CSV,14,FALSE)))</f>
        <v/>
      </c>
      <c r="Q284" s="96" t="str">
        <f>IF($A284="","",IF(VLOOKUP(csv!$AJ284,範囲CSV,15,FALSE)="","",VLOOKUP(csv!$AJ284,範囲CSV,15,FALSE)))</f>
        <v/>
      </c>
      <c r="R284" s="96" t="str">
        <f>IF($A284="","",IF(VLOOKUP(csv!$AJ284,範囲CSV,16,FALSE)="","",VLOOKUP(csv!$AJ284,範囲CSV,16,FALSE)))</f>
        <v/>
      </c>
      <c r="S284" s="96" t="str">
        <f>IF($A284="","",IF(VLOOKUP(csv!$AJ284,範囲CSV,17,FALSE)="","",VLOOKUP(csv!$AJ284,範囲CSV,17,FALSE)))</f>
        <v/>
      </c>
      <c r="T284" s="96" t="str">
        <f>IF($A284="","",IF(VLOOKUP(csv!$AJ284,範囲CSV,18,FALSE)="","",VLOOKUP(csv!$AJ284,範囲CSV,18,FALSE)))</f>
        <v/>
      </c>
      <c r="U284" s="96" t="str">
        <f>IF($A284="","",IF(VLOOKUP(csv!$AJ284,範囲CSV,19,FALSE)="","",VLOOKUP(csv!$AJ284,範囲CSV,19,FALSE)))</f>
        <v/>
      </c>
      <c r="V284" s="96" t="str">
        <f>IF($A284="","",IF(VLOOKUP(csv!$AJ284,範囲CSV,20,FALSE)="","",VLOOKUP(csv!$AJ284,範囲CSV,20,FALSE)))</f>
        <v/>
      </c>
      <c r="W284" s="96" t="str">
        <f>IF($A284="","",IF(VLOOKUP(csv!$AJ284,範囲CSV,21,FALSE)="","",VLOOKUP(csv!$AJ284,範囲CSV,21,FALSE)))</f>
        <v/>
      </c>
      <c r="X284" s="96" t="str">
        <f>IF($A284="","",IF(VLOOKUP(csv!$AJ284,範囲CSV,22,FALSE)="","",VLOOKUP(csv!$AJ284,範囲CSV,22,FALSE)))</f>
        <v/>
      </c>
      <c r="Y284" s="96" t="str">
        <f>IF($A284="","",IF(VLOOKUP(csv!$AJ284,範囲CSV,23,FALSE)="","",VLOOKUP(csv!$AJ284,範囲CSV,23,FALSE)))</f>
        <v/>
      </c>
      <c r="Z284" s="96" t="str">
        <f>IF($A284="","",IF(VLOOKUP(csv!$AJ284,範囲CSV,24,FALSE)="","",VLOOKUP(csv!$AJ284,範囲CSV,24,FALSE)))</f>
        <v/>
      </c>
      <c r="AA284" s="96" t="str">
        <f>IF($A284="","",IF(VLOOKUP(csv!$AJ284,範囲CSV,25,FALSE)="","",VLOOKUP(csv!$AJ284,範囲CSV,25,FALSE)))</f>
        <v/>
      </c>
      <c r="AB284" s="96" t="str">
        <f>IF($A284="","",IF(VLOOKUP(csv!$AJ284,範囲CSV,26,FALSE)="","",VLOOKUP(csv!$AJ284,範囲CSV,26,FALSE)))</f>
        <v/>
      </c>
      <c r="AC284" s="96" t="str">
        <f>IF($A284="","",IF(VLOOKUP(csv!$AJ284,範囲CSV,27,FALSE)="","",VLOOKUP(csv!$AJ284,範囲CSV,27,FALSE)))</f>
        <v/>
      </c>
      <c r="AD284" s="96" t="str">
        <f>IF($A284="","",IF(VLOOKUP(csv!$AJ284,範囲CSV,28,FALSE)="","",VLOOKUP(csv!$AJ284,範囲CSV,28,FALSE)))</f>
        <v/>
      </c>
      <c r="AE284" s="96" t="str">
        <f>IF($A284="","",IF(VLOOKUP(csv!$AJ284,範囲CSV,29,FALSE)="","",VLOOKUP(csv!$AJ284,範囲CSV,29,FALSE)))</f>
        <v/>
      </c>
      <c r="AF284" s="96" t="str">
        <f>IF($A284="","",IF(VLOOKUP(csv!$AJ284,範囲CSV,30,FALSE)="","",VLOOKUP(csv!$AJ284,範囲CSV,30,FALSE)))</f>
        <v/>
      </c>
      <c r="AG284" s="96" t="str">
        <f>IF($A284="","",IF(VLOOKUP(csv!$AJ284,範囲CSV,31,FALSE)="","",VLOOKUP(csv!$AJ284,範囲CSV,31,FALSE)))</f>
        <v/>
      </c>
      <c r="AH284" s="96" t="str">
        <f>IF($A284="","",IF(VLOOKUP(csv!$AJ284,範囲CSV,32,FALSE)="","",VLOOKUP(csv!$AJ284,範囲CSV,32,FALSE)))</f>
        <v/>
      </c>
      <c r="AI284" s="96" t="str">
        <f>IF($A284="","",IF(VLOOKUP(csv!$AJ284,範囲CSV,33,FALSE)="","",VLOOKUP(csv!$AJ284,範囲CSV,33,FALSE)))</f>
        <v/>
      </c>
      <c r="AJ284" s="96" t="str">
        <f>IF($A284="","",IF(VLOOKUP(csv!$AJ284,範囲CSV,34,FALSE)="","",VLOOKUP(csv!$AJ284,範囲CSV,34,FALSE)))</f>
        <v/>
      </c>
      <c r="AK284" s="96"/>
    </row>
    <row r="285" spans="1:37">
      <c r="A285" s="96" t="str">
        <f>IF(csv!AJ285&lt;=csv!A$401,csv!AO285,"")</f>
        <v/>
      </c>
      <c r="B285" s="96" t="str">
        <f>IF($A285="","",IF(VLOOKUP(csv!A285,範囲CSV,2,FALSE)="","",VLOOKUP(csv!A285,範囲CSV,2,FALSE)))</f>
        <v/>
      </c>
      <c r="C285" s="96" t="str">
        <f>IF($A285="","",IF(VLOOKUP(csv!$AJ285,範囲CSV,3,FALSE)="","",VLOOKUP(csv!$AJ285,範囲CSV,3,FALSE)))</f>
        <v/>
      </c>
      <c r="D285" s="96" t="str">
        <f>IF($A285="","",IF(VLOOKUP(csv!$AJ285,範囲CSV,4,FALSE)="","",VLOOKUP(csv!$AJ285,範囲CSV,4,FALSE)))</f>
        <v/>
      </c>
      <c r="E285" s="96" t="str">
        <f>IF($A285="","",IF(VLOOKUP(csv!$AJ285,範囲CSV,5,FALSE)="","",IF(VLOOKUP(csv!$AJ285,範囲CSV,5,FALSE)&gt;10000,"",VLOOKUP(csv!$AJ285,範囲CSV,5,FALSE))))</f>
        <v/>
      </c>
      <c r="F285" s="96" t="str">
        <f>IF($A285="","",IF(VLOOKUP(csv!$AJ285,範囲CSV,6,FALSE)="","",VLOOKUP(csv!$AJ285,範囲CSV,6,FALSE)))</f>
        <v/>
      </c>
      <c r="G285" s="96" t="str">
        <f>IF(A285="","",IF(VLOOKUP(csv!$AJ285,範囲CSV,7,FALSE)="","",VLOOKUP(csv!$AJ285,範囲CSV,7,FALSE)))</f>
        <v/>
      </c>
      <c r="H285" s="96" t="str">
        <f>IF($A285="","",IF(VLOOKUP(csv!$AJ285,範囲CSV,8,FALSE)="","",VLOOKUP(csv!$AJ285,範囲CSV,8,FALSE)))</f>
        <v/>
      </c>
      <c r="I285" s="96"/>
      <c r="J285" s="96"/>
      <c r="K285" s="96" t="str">
        <f>IF(A285="","",IF(VLOOKUP(csv!$AJ285,範囲CSV,9,FALSE)="","",VLOOKUP(csv!$AJ285,範囲CSV,9,FALSE)))</f>
        <v/>
      </c>
      <c r="L285" s="96" t="str">
        <f>IF($A285="","",IF(VLOOKUP(csv!$AJ285,範囲CSV,10,FALSE)="","",VLOOKUP(csv!$AJ285,範囲CSV,10,FALSE)))</f>
        <v/>
      </c>
      <c r="M285" s="96" t="str">
        <f t="shared" si="8"/>
        <v/>
      </c>
      <c r="N285" s="96" t="str">
        <f t="shared" si="9"/>
        <v/>
      </c>
      <c r="O285" s="96" t="str">
        <f>IF($A285="","",IF(VLOOKUP(csv!$AJ285,範囲CSV,13,FALSE)="","",VLOOKUP(csv!$AJ285,範囲CSV,13,FALSE)))</f>
        <v/>
      </c>
      <c r="P285" s="96" t="str">
        <f>IF($A285="","",IF(VLOOKUP(csv!$AJ285,範囲CSV,14,FALSE)="","",VLOOKUP(csv!$AJ285,範囲CSV,14,FALSE)))</f>
        <v/>
      </c>
      <c r="Q285" s="96" t="str">
        <f>IF($A285="","",IF(VLOOKUP(csv!$AJ285,範囲CSV,15,FALSE)="","",VLOOKUP(csv!$AJ285,範囲CSV,15,FALSE)))</f>
        <v/>
      </c>
      <c r="R285" s="96" t="str">
        <f>IF($A285="","",IF(VLOOKUP(csv!$AJ285,範囲CSV,16,FALSE)="","",VLOOKUP(csv!$AJ285,範囲CSV,16,FALSE)))</f>
        <v/>
      </c>
      <c r="S285" s="96" t="str">
        <f>IF($A285="","",IF(VLOOKUP(csv!$AJ285,範囲CSV,17,FALSE)="","",VLOOKUP(csv!$AJ285,範囲CSV,17,FALSE)))</f>
        <v/>
      </c>
      <c r="T285" s="96" t="str">
        <f>IF($A285="","",IF(VLOOKUP(csv!$AJ285,範囲CSV,18,FALSE)="","",VLOOKUP(csv!$AJ285,範囲CSV,18,FALSE)))</f>
        <v/>
      </c>
      <c r="U285" s="96" t="str">
        <f>IF($A285="","",IF(VLOOKUP(csv!$AJ285,範囲CSV,19,FALSE)="","",VLOOKUP(csv!$AJ285,範囲CSV,19,FALSE)))</f>
        <v/>
      </c>
      <c r="V285" s="96" t="str">
        <f>IF($A285="","",IF(VLOOKUP(csv!$AJ285,範囲CSV,20,FALSE)="","",VLOOKUP(csv!$AJ285,範囲CSV,20,FALSE)))</f>
        <v/>
      </c>
      <c r="W285" s="96" t="str">
        <f>IF($A285="","",IF(VLOOKUP(csv!$AJ285,範囲CSV,21,FALSE)="","",VLOOKUP(csv!$AJ285,範囲CSV,21,FALSE)))</f>
        <v/>
      </c>
      <c r="X285" s="96" t="str">
        <f>IF($A285="","",IF(VLOOKUP(csv!$AJ285,範囲CSV,22,FALSE)="","",VLOOKUP(csv!$AJ285,範囲CSV,22,FALSE)))</f>
        <v/>
      </c>
      <c r="Y285" s="96" t="str">
        <f>IF($A285="","",IF(VLOOKUP(csv!$AJ285,範囲CSV,23,FALSE)="","",VLOOKUP(csv!$AJ285,範囲CSV,23,FALSE)))</f>
        <v/>
      </c>
      <c r="Z285" s="96" t="str">
        <f>IF($A285="","",IF(VLOOKUP(csv!$AJ285,範囲CSV,24,FALSE)="","",VLOOKUP(csv!$AJ285,範囲CSV,24,FALSE)))</f>
        <v/>
      </c>
      <c r="AA285" s="96" t="str">
        <f>IF($A285="","",IF(VLOOKUP(csv!$AJ285,範囲CSV,25,FALSE)="","",VLOOKUP(csv!$AJ285,範囲CSV,25,FALSE)))</f>
        <v/>
      </c>
      <c r="AB285" s="96" t="str">
        <f>IF($A285="","",IF(VLOOKUP(csv!$AJ285,範囲CSV,26,FALSE)="","",VLOOKUP(csv!$AJ285,範囲CSV,26,FALSE)))</f>
        <v/>
      </c>
      <c r="AC285" s="96" t="str">
        <f>IF($A285="","",IF(VLOOKUP(csv!$AJ285,範囲CSV,27,FALSE)="","",VLOOKUP(csv!$AJ285,範囲CSV,27,FALSE)))</f>
        <v/>
      </c>
      <c r="AD285" s="96" t="str">
        <f>IF($A285="","",IF(VLOOKUP(csv!$AJ285,範囲CSV,28,FALSE)="","",VLOOKUP(csv!$AJ285,範囲CSV,28,FALSE)))</f>
        <v/>
      </c>
      <c r="AE285" s="96" t="str">
        <f>IF($A285="","",IF(VLOOKUP(csv!$AJ285,範囲CSV,29,FALSE)="","",VLOOKUP(csv!$AJ285,範囲CSV,29,FALSE)))</f>
        <v/>
      </c>
      <c r="AF285" s="96" t="str">
        <f>IF($A285="","",IF(VLOOKUP(csv!$AJ285,範囲CSV,30,FALSE)="","",VLOOKUP(csv!$AJ285,範囲CSV,30,FALSE)))</f>
        <v/>
      </c>
      <c r="AG285" s="96" t="str">
        <f>IF($A285="","",IF(VLOOKUP(csv!$AJ285,範囲CSV,31,FALSE)="","",VLOOKUP(csv!$AJ285,範囲CSV,31,FALSE)))</f>
        <v/>
      </c>
      <c r="AH285" s="96" t="str">
        <f>IF($A285="","",IF(VLOOKUP(csv!$AJ285,範囲CSV,32,FALSE)="","",VLOOKUP(csv!$AJ285,範囲CSV,32,FALSE)))</f>
        <v/>
      </c>
      <c r="AI285" s="96" t="str">
        <f>IF($A285="","",IF(VLOOKUP(csv!$AJ285,範囲CSV,33,FALSE)="","",VLOOKUP(csv!$AJ285,範囲CSV,33,FALSE)))</f>
        <v/>
      </c>
      <c r="AJ285" s="96" t="str">
        <f>IF($A285="","",IF(VLOOKUP(csv!$AJ285,範囲CSV,34,FALSE)="","",VLOOKUP(csv!$AJ285,範囲CSV,34,FALSE)))</f>
        <v/>
      </c>
      <c r="AK285" s="96"/>
    </row>
    <row r="286" spans="1:37">
      <c r="A286" s="96" t="str">
        <f>IF(csv!AJ286&lt;=csv!A$401,csv!AO286,"")</f>
        <v/>
      </c>
      <c r="B286" s="96" t="str">
        <f>IF($A286="","",IF(VLOOKUP(csv!A286,範囲CSV,2,FALSE)="","",VLOOKUP(csv!A286,範囲CSV,2,FALSE)))</f>
        <v/>
      </c>
      <c r="C286" s="96" t="str">
        <f>IF($A286="","",IF(VLOOKUP(csv!$AJ286,範囲CSV,3,FALSE)="","",VLOOKUP(csv!$AJ286,範囲CSV,3,FALSE)))</f>
        <v/>
      </c>
      <c r="D286" s="96" t="str">
        <f>IF($A286="","",IF(VLOOKUP(csv!$AJ286,範囲CSV,4,FALSE)="","",VLOOKUP(csv!$AJ286,範囲CSV,4,FALSE)))</f>
        <v/>
      </c>
      <c r="E286" s="96" t="str">
        <f>IF($A286="","",IF(VLOOKUP(csv!$AJ286,範囲CSV,5,FALSE)="","",IF(VLOOKUP(csv!$AJ286,範囲CSV,5,FALSE)&gt;10000,"",VLOOKUP(csv!$AJ286,範囲CSV,5,FALSE))))</f>
        <v/>
      </c>
      <c r="F286" s="96" t="str">
        <f>IF($A286="","",IF(VLOOKUP(csv!$AJ286,範囲CSV,6,FALSE)="","",VLOOKUP(csv!$AJ286,範囲CSV,6,FALSE)))</f>
        <v/>
      </c>
      <c r="G286" s="96" t="str">
        <f>IF(A286="","",IF(VLOOKUP(csv!$AJ286,範囲CSV,7,FALSE)="","",VLOOKUP(csv!$AJ286,範囲CSV,7,FALSE)))</f>
        <v/>
      </c>
      <c r="H286" s="96" t="str">
        <f>IF($A286="","",IF(VLOOKUP(csv!$AJ286,範囲CSV,8,FALSE)="","",VLOOKUP(csv!$AJ286,範囲CSV,8,FALSE)))</f>
        <v/>
      </c>
      <c r="I286" s="96"/>
      <c r="J286" s="96"/>
      <c r="K286" s="96" t="str">
        <f>IF(A286="","",IF(VLOOKUP(csv!$AJ286,範囲CSV,9,FALSE)="","",VLOOKUP(csv!$AJ286,範囲CSV,9,FALSE)))</f>
        <v/>
      </c>
      <c r="L286" s="96" t="str">
        <f>IF($A286="","",IF(VLOOKUP(csv!$AJ286,範囲CSV,10,FALSE)="","",VLOOKUP(csv!$AJ286,範囲CSV,10,FALSE)))</f>
        <v/>
      </c>
      <c r="M286" s="96" t="str">
        <f t="shared" si="8"/>
        <v/>
      </c>
      <c r="N286" s="96" t="str">
        <f t="shared" si="9"/>
        <v/>
      </c>
      <c r="O286" s="96" t="str">
        <f>IF($A286="","",IF(VLOOKUP(csv!$AJ286,範囲CSV,13,FALSE)="","",VLOOKUP(csv!$AJ286,範囲CSV,13,FALSE)))</f>
        <v/>
      </c>
      <c r="P286" s="96" t="str">
        <f>IF($A286="","",IF(VLOOKUP(csv!$AJ286,範囲CSV,14,FALSE)="","",VLOOKUP(csv!$AJ286,範囲CSV,14,FALSE)))</f>
        <v/>
      </c>
      <c r="Q286" s="96" t="str">
        <f>IF($A286="","",IF(VLOOKUP(csv!$AJ286,範囲CSV,15,FALSE)="","",VLOOKUP(csv!$AJ286,範囲CSV,15,FALSE)))</f>
        <v/>
      </c>
      <c r="R286" s="96" t="str">
        <f>IF($A286="","",IF(VLOOKUP(csv!$AJ286,範囲CSV,16,FALSE)="","",VLOOKUP(csv!$AJ286,範囲CSV,16,FALSE)))</f>
        <v/>
      </c>
      <c r="S286" s="96" t="str">
        <f>IF($A286="","",IF(VLOOKUP(csv!$AJ286,範囲CSV,17,FALSE)="","",VLOOKUP(csv!$AJ286,範囲CSV,17,FALSE)))</f>
        <v/>
      </c>
      <c r="T286" s="96" t="str">
        <f>IF($A286="","",IF(VLOOKUP(csv!$AJ286,範囲CSV,18,FALSE)="","",VLOOKUP(csv!$AJ286,範囲CSV,18,FALSE)))</f>
        <v/>
      </c>
      <c r="U286" s="96" t="str">
        <f>IF($A286="","",IF(VLOOKUP(csv!$AJ286,範囲CSV,19,FALSE)="","",VLOOKUP(csv!$AJ286,範囲CSV,19,FALSE)))</f>
        <v/>
      </c>
      <c r="V286" s="96" t="str">
        <f>IF($A286="","",IF(VLOOKUP(csv!$AJ286,範囲CSV,20,FALSE)="","",VLOOKUP(csv!$AJ286,範囲CSV,20,FALSE)))</f>
        <v/>
      </c>
      <c r="W286" s="96" t="str">
        <f>IF($A286="","",IF(VLOOKUP(csv!$AJ286,範囲CSV,21,FALSE)="","",VLOOKUP(csv!$AJ286,範囲CSV,21,FALSE)))</f>
        <v/>
      </c>
      <c r="X286" s="96" t="str">
        <f>IF($A286="","",IF(VLOOKUP(csv!$AJ286,範囲CSV,22,FALSE)="","",VLOOKUP(csv!$AJ286,範囲CSV,22,FALSE)))</f>
        <v/>
      </c>
      <c r="Y286" s="96" t="str">
        <f>IF($A286="","",IF(VLOOKUP(csv!$AJ286,範囲CSV,23,FALSE)="","",VLOOKUP(csv!$AJ286,範囲CSV,23,FALSE)))</f>
        <v/>
      </c>
      <c r="Z286" s="96" t="str">
        <f>IF($A286="","",IF(VLOOKUP(csv!$AJ286,範囲CSV,24,FALSE)="","",VLOOKUP(csv!$AJ286,範囲CSV,24,FALSE)))</f>
        <v/>
      </c>
      <c r="AA286" s="96" t="str">
        <f>IF($A286="","",IF(VLOOKUP(csv!$AJ286,範囲CSV,25,FALSE)="","",VLOOKUP(csv!$AJ286,範囲CSV,25,FALSE)))</f>
        <v/>
      </c>
      <c r="AB286" s="96" t="str">
        <f>IF($A286="","",IF(VLOOKUP(csv!$AJ286,範囲CSV,26,FALSE)="","",VLOOKUP(csv!$AJ286,範囲CSV,26,FALSE)))</f>
        <v/>
      </c>
      <c r="AC286" s="96" t="str">
        <f>IF($A286="","",IF(VLOOKUP(csv!$AJ286,範囲CSV,27,FALSE)="","",VLOOKUP(csv!$AJ286,範囲CSV,27,FALSE)))</f>
        <v/>
      </c>
      <c r="AD286" s="96" t="str">
        <f>IF($A286="","",IF(VLOOKUP(csv!$AJ286,範囲CSV,28,FALSE)="","",VLOOKUP(csv!$AJ286,範囲CSV,28,FALSE)))</f>
        <v/>
      </c>
      <c r="AE286" s="96" t="str">
        <f>IF($A286="","",IF(VLOOKUP(csv!$AJ286,範囲CSV,29,FALSE)="","",VLOOKUP(csv!$AJ286,範囲CSV,29,FALSE)))</f>
        <v/>
      </c>
      <c r="AF286" s="96" t="str">
        <f>IF($A286="","",IF(VLOOKUP(csv!$AJ286,範囲CSV,30,FALSE)="","",VLOOKUP(csv!$AJ286,範囲CSV,30,FALSE)))</f>
        <v/>
      </c>
      <c r="AG286" s="96" t="str">
        <f>IF($A286="","",IF(VLOOKUP(csv!$AJ286,範囲CSV,31,FALSE)="","",VLOOKUP(csv!$AJ286,範囲CSV,31,FALSE)))</f>
        <v/>
      </c>
      <c r="AH286" s="96" t="str">
        <f>IF($A286="","",IF(VLOOKUP(csv!$AJ286,範囲CSV,32,FALSE)="","",VLOOKUP(csv!$AJ286,範囲CSV,32,FALSE)))</f>
        <v/>
      </c>
      <c r="AI286" s="96" t="str">
        <f>IF($A286="","",IF(VLOOKUP(csv!$AJ286,範囲CSV,33,FALSE)="","",VLOOKUP(csv!$AJ286,範囲CSV,33,FALSE)))</f>
        <v/>
      </c>
      <c r="AJ286" s="96" t="str">
        <f>IF($A286="","",IF(VLOOKUP(csv!$AJ286,範囲CSV,34,FALSE)="","",VLOOKUP(csv!$AJ286,範囲CSV,34,FALSE)))</f>
        <v/>
      </c>
      <c r="AK286" s="96"/>
    </row>
    <row r="287" spans="1:37">
      <c r="A287" s="96" t="str">
        <f>IF(csv!AJ287&lt;=csv!A$401,csv!AO287,"")</f>
        <v/>
      </c>
      <c r="B287" s="96" t="str">
        <f>IF($A287="","",IF(VLOOKUP(csv!A287,範囲CSV,2,FALSE)="","",VLOOKUP(csv!A287,範囲CSV,2,FALSE)))</f>
        <v/>
      </c>
      <c r="C287" s="96" t="str">
        <f>IF($A287="","",IF(VLOOKUP(csv!$AJ287,範囲CSV,3,FALSE)="","",VLOOKUP(csv!$AJ287,範囲CSV,3,FALSE)))</f>
        <v/>
      </c>
      <c r="D287" s="96" t="str">
        <f>IF($A287="","",IF(VLOOKUP(csv!$AJ287,範囲CSV,4,FALSE)="","",VLOOKUP(csv!$AJ287,範囲CSV,4,FALSE)))</f>
        <v/>
      </c>
      <c r="E287" s="96" t="str">
        <f>IF($A287="","",IF(VLOOKUP(csv!$AJ287,範囲CSV,5,FALSE)="","",IF(VLOOKUP(csv!$AJ287,範囲CSV,5,FALSE)&gt;10000,"",VLOOKUP(csv!$AJ287,範囲CSV,5,FALSE))))</f>
        <v/>
      </c>
      <c r="F287" s="96" t="str">
        <f>IF($A287="","",IF(VLOOKUP(csv!$AJ287,範囲CSV,6,FALSE)="","",VLOOKUP(csv!$AJ287,範囲CSV,6,FALSE)))</f>
        <v/>
      </c>
      <c r="G287" s="96" t="str">
        <f>IF(A287="","",IF(VLOOKUP(csv!$AJ287,範囲CSV,7,FALSE)="","",VLOOKUP(csv!$AJ287,範囲CSV,7,FALSE)))</f>
        <v/>
      </c>
      <c r="H287" s="96" t="str">
        <f>IF($A287="","",IF(VLOOKUP(csv!$AJ287,範囲CSV,8,FALSE)="","",VLOOKUP(csv!$AJ287,範囲CSV,8,FALSE)))</f>
        <v/>
      </c>
      <c r="I287" s="96"/>
      <c r="J287" s="96"/>
      <c r="K287" s="96" t="str">
        <f>IF(A287="","",IF(VLOOKUP(csv!$AJ287,範囲CSV,9,FALSE)="","",VLOOKUP(csv!$AJ287,範囲CSV,9,FALSE)))</f>
        <v/>
      </c>
      <c r="L287" s="96" t="str">
        <f>IF($A287="","",IF(VLOOKUP(csv!$AJ287,範囲CSV,10,FALSE)="","",VLOOKUP(csv!$AJ287,範囲CSV,10,FALSE)))</f>
        <v/>
      </c>
      <c r="M287" s="96" t="str">
        <f t="shared" si="8"/>
        <v/>
      </c>
      <c r="N287" s="96" t="str">
        <f t="shared" si="9"/>
        <v/>
      </c>
      <c r="O287" s="96" t="str">
        <f>IF($A287="","",IF(VLOOKUP(csv!$AJ287,範囲CSV,13,FALSE)="","",VLOOKUP(csv!$AJ287,範囲CSV,13,FALSE)))</f>
        <v/>
      </c>
      <c r="P287" s="96" t="str">
        <f>IF($A287="","",IF(VLOOKUP(csv!$AJ287,範囲CSV,14,FALSE)="","",VLOOKUP(csv!$AJ287,範囲CSV,14,FALSE)))</f>
        <v/>
      </c>
      <c r="Q287" s="96" t="str">
        <f>IF($A287="","",IF(VLOOKUP(csv!$AJ287,範囲CSV,15,FALSE)="","",VLOOKUP(csv!$AJ287,範囲CSV,15,FALSE)))</f>
        <v/>
      </c>
      <c r="R287" s="96" t="str">
        <f>IF($A287="","",IF(VLOOKUP(csv!$AJ287,範囲CSV,16,FALSE)="","",VLOOKUP(csv!$AJ287,範囲CSV,16,FALSE)))</f>
        <v/>
      </c>
      <c r="S287" s="96" t="str">
        <f>IF($A287="","",IF(VLOOKUP(csv!$AJ287,範囲CSV,17,FALSE)="","",VLOOKUP(csv!$AJ287,範囲CSV,17,FALSE)))</f>
        <v/>
      </c>
      <c r="T287" s="96" t="str">
        <f>IF($A287="","",IF(VLOOKUP(csv!$AJ287,範囲CSV,18,FALSE)="","",VLOOKUP(csv!$AJ287,範囲CSV,18,FALSE)))</f>
        <v/>
      </c>
      <c r="U287" s="96" t="str">
        <f>IF($A287="","",IF(VLOOKUP(csv!$AJ287,範囲CSV,19,FALSE)="","",VLOOKUP(csv!$AJ287,範囲CSV,19,FALSE)))</f>
        <v/>
      </c>
      <c r="V287" s="96" t="str">
        <f>IF($A287="","",IF(VLOOKUP(csv!$AJ287,範囲CSV,20,FALSE)="","",VLOOKUP(csv!$AJ287,範囲CSV,20,FALSE)))</f>
        <v/>
      </c>
      <c r="W287" s="96" t="str">
        <f>IF($A287="","",IF(VLOOKUP(csv!$AJ287,範囲CSV,21,FALSE)="","",VLOOKUP(csv!$AJ287,範囲CSV,21,FALSE)))</f>
        <v/>
      </c>
      <c r="X287" s="96" t="str">
        <f>IF($A287="","",IF(VLOOKUP(csv!$AJ287,範囲CSV,22,FALSE)="","",VLOOKUP(csv!$AJ287,範囲CSV,22,FALSE)))</f>
        <v/>
      </c>
      <c r="Y287" s="96" t="str">
        <f>IF($A287="","",IF(VLOOKUP(csv!$AJ287,範囲CSV,23,FALSE)="","",VLOOKUP(csv!$AJ287,範囲CSV,23,FALSE)))</f>
        <v/>
      </c>
      <c r="Z287" s="96" t="str">
        <f>IF($A287="","",IF(VLOOKUP(csv!$AJ287,範囲CSV,24,FALSE)="","",VLOOKUP(csv!$AJ287,範囲CSV,24,FALSE)))</f>
        <v/>
      </c>
      <c r="AA287" s="96" t="str">
        <f>IF($A287="","",IF(VLOOKUP(csv!$AJ287,範囲CSV,25,FALSE)="","",VLOOKUP(csv!$AJ287,範囲CSV,25,FALSE)))</f>
        <v/>
      </c>
      <c r="AB287" s="96" t="str">
        <f>IF($A287="","",IF(VLOOKUP(csv!$AJ287,範囲CSV,26,FALSE)="","",VLOOKUP(csv!$AJ287,範囲CSV,26,FALSE)))</f>
        <v/>
      </c>
      <c r="AC287" s="96" t="str">
        <f>IF($A287="","",IF(VLOOKUP(csv!$AJ287,範囲CSV,27,FALSE)="","",VLOOKUP(csv!$AJ287,範囲CSV,27,FALSE)))</f>
        <v/>
      </c>
      <c r="AD287" s="96" t="str">
        <f>IF($A287="","",IF(VLOOKUP(csv!$AJ287,範囲CSV,28,FALSE)="","",VLOOKUP(csv!$AJ287,範囲CSV,28,FALSE)))</f>
        <v/>
      </c>
      <c r="AE287" s="96" t="str">
        <f>IF($A287="","",IF(VLOOKUP(csv!$AJ287,範囲CSV,29,FALSE)="","",VLOOKUP(csv!$AJ287,範囲CSV,29,FALSE)))</f>
        <v/>
      </c>
      <c r="AF287" s="96" t="str">
        <f>IF($A287="","",IF(VLOOKUP(csv!$AJ287,範囲CSV,30,FALSE)="","",VLOOKUP(csv!$AJ287,範囲CSV,30,FALSE)))</f>
        <v/>
      </c>
      <c r="AG287" s="96" t="str">
        <f>IF($A287="","",IF(VLOOKUP(csv!$AJ287,範囲CSV,31,FALSE)="","",VLOOKUP(csv!$AJ287,範囲CSV,31,FALSE)))</f>
        <v/>
      </c>
      <c r="AH287" s="96" t="str">
        <f>IF($A287="","",IF(VLOOKUP(csv!$AJ287,範囲CSV,32,FALSE)="","",VLOOKUP(csv!$AJ287,範囲CSV,32,FALSE)))</f>
        <v/>
      </c>
      <c r="AI287" s="96" t="str">
        <f>IF($A287="","",IF(VLOOKUP(csv!$AJ287,範囲CSV,33,FALSE)="","",VLOOKUP(csv!$AJ287,範囲CSV,33,FALSE)))</f>
        <v/>
      </c>
      <c r="AJ287" s="96" t="str">
        <f>IF($A287="","",IF(VLOOKUP(csv!$AJ287,範囲CSV,34,FALSE)="","",VLOOKUP(csv!$AJ287,範囲CSV,34,FALSE)))</f>
        <v/>
      </c>
      <c r="AK287" s="96"/>
    </row>
    <row r="288" spans="1:37">
      <c r="A288" s="96" t="str">
        <f>IF(csv!AJ288&lt;=csv!A$401,csv!AO288,"")</f>
        <v/>
      </c>
      <c r="B288" s="96" t="str">
        <f>IF($A288="","",IF(VLOOKUP(csv!A288,範囲CSV,2,FALSE)="","",VLOOKUP(csv!A288,範囲CSV,2,FALSE)))</f>
        <v/>
      </c>
      <c r="C288" s="96" t="str">
        <f>IF($A288="","",IF(VLOOKUP(csv!$AJ288,範囲CSV,3,FALSE)="","",VLOOKUP(csv!$AJ288,範囲CSV,3,FALSE)))</f>
        <v/>
      </c>
      <c r="D288" s="96" t="str">
        <f>IF($A288="","",IF(VLOOKUP(csv!$AJ288,範囲CSV,4,FALSE)="","",VLOOKUP(csv!$AJ288,範囲CSV,4,FALSE)))</f>
        <v/>
      </c>
      <c r="E288" s="96" t="str">
        <f>IF($A288="","",IF(VLOOKUP(csv!$AJ288,範囲CSV,5,FALSE)="","",IF(VLOOKUP(csv!$AJ288,範囲CSV,5,FALSE)&gt;10000,"",VLOOKUP(csv!$AJ288,範囲CSV,5,FALSE))))</f>
        <v/>
      </c>
      <c r="F288" s="96" t="str">
        <f>IF($A288="","",IF(VLOOKUP(csv!$AJ288,範囲CSV,6,FALSE)="","",VLOOKUP(csv!$AJ288,範囲CSV,6,FALSE)))</f>
        <v/>
      </c>
      <c r="G288" s="96" t="str">
        <f>IF(A288="","",IF(VLOOKUP(csv!$AJ288,範囲CSV,7,FALSE)="","",VLOOKUP(csv!$AJ288,範囲CSV,7,FALSE)))</f>
        <v/>
      </c>
      <c r="H288" s="96" t="str">
        <f>IF($A288="","",IF(VLOOKUP(csv!$AJ288,範囲CSV,8,FALSE)="","",VLOOKUP(csv!$AJ288,範囲CSV,8,FALSE)))</f>
        <v/>
      </c>
      <c r="I288" s="96"/>
      <c r="J288" s="96"/>
      <c r="K288" s="96" t="str">
        <f>IF(A288="","",IF(VLOOKUP(csv!$AJ288,範囲CSV,9,FALSE)="","",VLOOKUP(csv!$AJ288,範囲CSV,9,FALSE)))</f>
        <v/>
      </c>
      <c r="L288" s="96" t="str">
        <f>IF($A288="","",IF(VLOOKUP(csv!$AJ288,範囲CSV,10,FALSE)="","",VLOOKUP(csv!$AJ288,範囲CSV,10,FALSE)))</f>
        <v/>
      </c>
      <c r="M288" s="96" t="str">
        <f t="shared" si="8"/>
        <v/>
      </c>
      <c r="N288" s="96" t="str">
        <f t="shared" si="9"/>
        <v/>
      </c>
      <c r="O288" s="96" t="str">
        <f>IF($A288="","",IF(VLOOKUP(csv!$AJ288,範囲CSV,13,FALSE)="","",VLOOKUP(csv!$AJ288,範囲CSV,13,FALSE)))</f>
        <v/>
      </c>
      <c r="P288" s="96" t="str">
        <f>IF($A288="","",IF(VLOOKUP(csv!$AJ288,範囲CSV,14,FALSE)="","",VLOOKUP(csv!$AJ288,範囲CSV,14,FALSE)))</f>
        <v/>
      </c>
      <c r="Q288" s="96" t="str">
        <f>IF($A288="","",IF(VLOOKUP(csv!$AJ288,範囲CSV,15,FALSE)="","",VLOOKUP(csv!$AJ288,範囲CSV,15,FALSE)))</f>
        <v/>
      </c>
      <c r="R288" s="96" t="str">
        <f>IF($A288="","",IF(VLOOKUP(csv!$AJ288,範囲CSV,16,FALSE)="","",VLOOKUP(csv!$AJ288,範囲CSV,16,FALSE)))</f>
        <v/>
      </c>
      <c r="S288" s="96" t="str">
        <f>IF($A288="","",IF(VLOOKUP(csv!$AJ288,範囲CSV,17,FALSE)="","",VLOOKUP(csv!$AJ288,範囲CSV,17,FALSE)))</f>
        <v/>
      </c>
      <c r="T288" s="96" t="str">
        <f>IF($A288="","",IF(VLOOKUP(csv!$AJ288,範囲CSV,18,FALSE)="","",VLOOKUP(csv!$AJ288,範囲CSV,18,FALSE)))</f>
        <v/>
      </c>
      <c r="U288" s="96" t="str">
        <f>IF($A288="","",IF(VLOOKUP(csv!$AJ288,範囲CSV,19,FALSE)="","",VLOOKUP(csv!$AJ288,範囲CSV,19,FALSE)))</f>
        <v/>
      </c>
      <c r="V288" s="96" t="str">
        <f>IF($A288="","",IF(VLOOKUP(csv!$AJ288,範囲CSV,20,FALSE)="","",VLOOKUP(csv!$AJ288,範囲CSV,20,FALSE)))</f>
        <v/>
      </c>
      <c r="W288" s="96" t="str">
        <f>IF($A288="","",IF(VLOOKUP(csv!$AJ288,範囲CSV,21,FALSE)="","",VLOOKUP(csv!$AJ288,範囲CSV,21,FALSE)))</f>
        <v/>
      </c>
      <c r="X288" s="96" t="str">
        <f>IF($A288="","",IF(VLOOKUP(csv!$AJ288,範囲CSV,22,FALSE)="","",VLOOKUP(csv!$AJ288,範囲CSV,22,FALSE)))</f>
        <v/>
      </c>
      <c r="Y288" s="96" t="str">
        <f>IF($A288="","",IF(VLOOKUP(csv!$AJ288,範囲CSV,23,FALSE)="","",VLOOKUP(csv!$AJ288,範囲CSV,23,FALSE)))</f>
        <v/>
      </c>
      <c r="Z288" s="96" t="str">
        <f>IF($A288="","",IF(VLOOKUP(csv!$AJ288,範囲CSV,24,FALSE)="","",VLOOKUP(csv!$AJ288,範囲CSV,24,FALSE)))</f>
        <v/>
      </c>
      <c r="AA288" s="96" t="str">
        <f>IF($A288="","",IF(VLOOKUP(csv!$AJ288,範囲CSV,25,FALSE)="","",VLOOKUP(csv!$AJ288,範囲CSV,25,FALSE)))</f>
        <v/>
      </c>
      <c r="AB288" s="96" t="str">
        <f>IF($A288="","",IF(VLOOKUP(csv!$AJ288,範囲CSV,26,FALSE)="","",VLOOKUP(csv!$AJ288,範囲CSV,26,FALSE)))</f>
        <v/>
      </c>
      <c r="AC288" s="96" t="str">
        <f>IF($A288="","",IF(VLOOKUP(csv!$AJ288,範囲CSV,27,FALSE)="","",VLOOKUP(csv!$AJ288,範囲CSV,27,FALSE)))</f>
        <v/>
      </c>
      <c r="AD288" s="96" t="str">
        <f>IF($A288="","",IF(VLOOKUP(csv!$AJ288,範囲CSV,28,FALSE)="","",VLOOKUP(csv!$AJ288,範囲CSV,28,FALSE)))</f>
        <v/>
      </c>
      <c r="AE288" s="96" t="str">
        <f>IF($A288="","",IF(VLOOKUP(csv!$AJ288,範囲CSV,29,FALSE)="","",VLOOKUP(csv!$AJ288,範囲CSV,29,FALSE)))</f>
        <v/>
      </c>
      <c r="AF288" s="96" t="str">
        <f>IF($A288="","",IF(VLOOKUP(csv!$AJ288,範囲CSV,30,FALSE)="","",VLOOKUP(csv!$AJ288,範囲CSV,30,FALSE)))</f>
        <v/>
      </c>
      <c r="AG288" s="96" t="str">
        <f>IF($A288="","",IF(VLOOKUP(csv!$AJ288,範囲CSV,31,FALSE)="","",VLOOKUP(csv!$AJ288,範囲CSV,31,FALSE)))</f>
        <v/>
      </c>
      <c r="AH288" s="96" t="str">
        <f>IF($A288="","",IF(VLOOKUP(csv!$AJ288,範囲CSV,32,FALSE)="","",VLOOKUP(csv!$AJ288,範囲CSV,32,FALSE)))</f>
        <v/>
      </c>
      <c r="AI288" s="96" t="str">
        <f>IF($A288="","",IF(VLOOKUP(csv!$AJ288,範囲CSV,33,FALSE)="","",VLOOKUP(csv!$AJ288,範囲CSV,33,FALSE)))</f>
        <v/>
      </c>
      <c r="AJ288" s="96" t="str">
        <f>IF($A288="","",IF(VLOOKUP(csv!$AJ288,範囲CSV,34,FALSE)="","",VLOOKUP(csv!$AJ288,範囲CSV,34,FALSE)))</f>
        <v/>
      </c>
      <c r="AK288" s="96"/>
    </row>
    <row r="289" spans="1:37">
      <c r="A289" s="96" t="str">
        <f>IF(csv!AJ289&lt;=csv!A$401,csv!AO289,"")</f>
        <v/>
      </c>
      <c r="B289" s="96" t="str">
        <f>IF($A289="","",IF(VLOOKUP(csv!A289,範囲CSV,2,FALSE)="","",VLOOKUP(csv!A289,範囲CSV,2,FALSE)))</f>
        <v/>
      </c>
      <c r="C289" s="96" t="str">
        <f>IF($A289="","",IF(VLOOKUP(csv!$AJ289,範囲CSV,3,FALSE)="","",VLOOKUP(csv!$AJ289,範囲CSV,3,FALSE)))</f>
        <v/>
      </c>
      <c r="D289" s="96" t="str">
        <f>IF($A289="","",IF(VLOOKUP(csv!$AJ289,範囲CSV,4,FALSE)="","",VLOOKUP(csv!$AJ289,範囲CSV,4,FALSE)))</f>
        <v/>
      </c>
      <c r="E289" s="96" t="str">
        <f>IF($A289="","",IF(VLOOKUP(csv!$AJ289,範囲CSV,5,FALSE)="","",IF(VLOOKUP(csv!$AJ289,範囲CSV,5,FALSE)&gt;10000,"",VLOOKUP(csv!$AJ289,範囲CSV,5,FALSE))))</f>
        <v/>
      </c>
      <c r="F289" s="96" t="str">
        <f>IF($A289="","",IF(VLOOKUP(csv!$AJ289,範囲CSV,6,FALSE)="","",VLOOKUP(csv!$AJ289,範囲CSV,6,FALSE)))</f>
        <v/>
      </c>
      <c r="G289" s="96" t="str">
        <f>IF(A289="","",IF(VLOOKUP(csv!$AJ289,範囲CSV,7,FALSE)="","",VLOOKUP(csv!$AJ289,範囲CSV,7,FALSE)))</f>
        <v/>
      </c>
      <c r="H289" s="96" t="str">
        <f>IF($A289="","",IF(VLOOKUP(csv!$AJ289,範囲CSV,8,FALSE)="","",VLOOKUP(csv!$AJ289,範囲CSV,8,FALSE)))</f>
        <v/>
      </c>
      <c r="I289" s="96"/>
      <c r="J289" s="96"/>
      <c r="K289" s="96" t="str">
        <f>IF(A289="","",IF(VLOOKUP(csv!$AJ289,範囲CSV,9,FALSE)="","",VLOOKUP(csv!$AJ289,範囲CSV,9,FALSE)))</f>
        <v/>
      </c>
      <c r="L289" s="96" t="str">
        <f>IF($A289="","",IF(VLOOKUP(csv!$AJ289,範囲CSV,10,FALSE)="","",VLOOKUP(csv!$AJ289,範囲CSV,10,FALSE)))</f>
        <v/>
      </c>
      <c r="M289" s="96" t="str">
        <f t="shared" si="8"/>
        <v/>
      </c>
      <c r="N289" s="96" t="str">
        <f t="shared" si="9"/>
        <v/>
      </c>
      <c r="O289" s="96" t="str">
        <f>IF($A289="","",IF(VLOOKUP(csv!$AJ289,範囲CSV,13,FALSE)="","",VLOOKUP(csv!$AJ289,範囲CSV,13,FALSE)))</f>
        <v/>
      </c>
      <c r="P289" s="96" t="str">
        <f>IF($A289="","",IF(VLOOKUP(csv!$AJ289,範囲CSV,14,FALSE)="","",VLOOKUP(csv!$AJ289,範囲CSV,14,FALSE)))</f>
        <v/>
      </c>
      <c r="Q289" s="96" t="str">
        <f>IF($A289="","",IF(VLOOKUP(csv!$AJ289,範囲CSV,15,FALSE)="","",VLOOKUP(csv!$AJ289,範囲CSV,15,FALSE)))</f>
        <v/>
      </c>
      <c r="R289" s="96" t="str">
        <f>IF($A289="","",IF(VLOOKUP(csv!$AJ289,範囲CSV,16,FALSE)="","",VLOOKUP(csv!$AJ289,範囲CSV,16,FALSE)))</f>
        <v/>
      </c>
      <c r="S289" s="96" t="str">
        <f>IF($A289="","",IF(VLOOKUP(csv!$AJ289,範囲CSV,17,FALSE)="","",VLOOKUP(csv!$AJ289,範囲CSV,17,FALSE)))</f>
        <v/>
      </c>
      <c r="T289" s="96" t="str">
        <f>IF($A289="","",IF(VLOOKUP(csv!$AJ289,範囲CSV,18,FALSE)="","",VLOOKUP(csv!$AJ289,範囲CSV,18,FALSE)))</f>
        <v/>
      </c>
      <c r="U289" s="96" t="str">
        <f>IF($A289="","",IF(VLOOKUP(csv!$AJ289,範囲CSV,19,FALSE)="","",VLOOKUP(csv!$AJ289,範囲CSV,19,FALSE)))</f>
        <v/>
      </c>
      <c r="V289" s="96" t="str">
        <f>IF($A289="","",IF(VLOOKUP(csv!$AJ289,範囲CSV,20,FALSE)="","",VLOOKUP(csv!$AJ289,範囲CSV,20,FALSE)))</f>
        <v/>
      </c>
      <c r="W289" s="96" t="str">
        <f>IF($A289="","",IF(VLOOKUP(csv!$AJ289,範囲CSV,21,FALSE)="","",VLOOKUP(csv!$AJ289,範囲CSV,21,FALSE)))</f>
        <v/>
      </c>
      <c r="X289" s="96" t="str">
        <f>IF($A289="","",IF(VLOOKUP(csv!$AJ289,範囲CSV,22,FALSE)="","",VLOOKUP(csv!$AJ289,範囲CSV,22,FALSE)))</f>
        <v/>
      </c>
      <c r="Y289" s="96" t="str">
        <f>IF($A289="","",IF(VLOOKUP(csv!$AJ289,範囲CSV,23,FALSE)="","",VLOOKUP(csv!$AJ289,範囲CSV,23,FALSE)))</f>
        <v/>
      </c>
      <c r="Z289" s="96" t="str">
        <f>IF($A289="","",IF(VLOOKUP(csv!$AJ289,範囲CSV,24,FALSE)="","",VLOOKUP(csv!$AJ289,範囲CSV,24,FALSE)))</f>
        <v/>
      </c>
      <c r="AA289" s="96" t="str">
        <f>IF($A289="","",IF(VLOOKUP(csv!$AJ289,範囲CSV,25,FALSE)="","",VLOOKUP(csv!$AJ289,範囲CSV,25,FALSE)))</f>
        <v/>
      </c>
      <c r="AB289" s="96" t="str">
        <f>IF($A289="","",IF(VLOOKUP(csv!$AJ289,範囲CSV,26,FALSE)="","",VLOOKUP(csv!$AJ289,範囲CSV,26,FALSE)))</f>
        <v/>
      </c>
      <c r="AC289" s="96" t="str">
        <f>IF($A289="","",IF(VLOOKUP(csv!$AJ289,範囲CSV,27,FALSE)="","",VLOOKUP(csv!$AJ289,範囲CSV,27,FALSE)))</f>
        <v/>
      </c>
      <c r="AD289" s="96" t="str">
        <f>IF($A289="","",IF(VLOOKUP(csv!$AJ289,範囲CSV,28,FALSE)="","",VLOOKUP(csv!$AJ289,範囲CSV,28,FALSE)))</f>
        <v/>
      </c>
      <c r="AE289" s="96" t="str">
        <f>IF($A289="","",IF(VLOOKUP(csv!$AJ289,範囲CSV,29,FALSE)="","",VLOOKUP(csv!$AJ289,範囲CSV,29,FALSE)))</f>
        <v/>
      </c>
      <c r="AF289" s="96" t="str">
        <f>IF($A289="","",IF(VLOOKUP(csv!$AJ289,範囲CSV,30,FALSE)="","",VLOOKUP(csv!$AJ289,範囲CSV,30,FALSE)))</f>
        <v/>
      </c>
      <c r="AG289" s="96" t="str">
        <f>IF($A289="","",IF(VLOOKUP(csv!$AJ289,範囲CSV,31,FALSE)="","",VLOOKUP(csv!$AJ289,範囲CSV,31,FALSE)))</f>
        <v/>
      </c>
      <c r="AH289" s="96" t="str">
        <f>IF($A289="","",IF(VLOOKUP(csv!$AJ289,範囲CSV,32,FALSE)="","",VLOOKUP(csv!$AJ289,範囲CSV,32,FALSE)))</f>
        <v/>
      </c>
      <c r="AI289" s="96" t="str">
        <f>IF($A289="","",IF(VLOOKUP(csv!$AJ289,範囲CSV,33,FALSE)="","",VLOOKUP(csv!$AJ289,範囲CSV,33,FALSE)))</f>
        <v/>
      </c>
      <c r="AJ289" s="96" t="str">
        <f>IF($A289="","",IF(VLOOKUP(csv!$AJ289,範囲CSV,34,FALSE)="","",VLOOKUP(csv!$AJ289,範囲CSV,34,FALSE)))</f>
        <v/>
      </c>
      <c r="AK289" s="96"/>
    </row>
    <row r="290" spans="1:37">
      <c r="A290" s="96" t="str">
        <f>IF(csv!AJ290&lt;=csv!A$401,csv!AO290,"")</f>
        <v/>
      </c>
      <c r="B290" s="96" t="str">
        <f>IF($A290="","",IF(VLOOKUP(csv!A290,範囲CSV,2,FALSE)="","",VLOOKUP(csv!A290,範囲CSV,2,FALSE)))</f>
        <v/>
      </c>
      <c r="C290" s="96" t="str">
        <f>IF($A290="","",IF(VLOOKUP(csv!$AJ290,範囲CSV,3,FALSE)="","",VLOOKUP(csv!$AJ290,範囲CSV,3,FALSE)))</f>
        <v/>
      </c>
      <c r="D290" s="96" t="str">
        <f>IF($A290="","",IF(VLOOKUP(csv!$AJ290,範囲CSV,4,FALSE)="","",VLOOKUP(csv!$AJ290,範囲CSV,4,FALSE)))</f>
        <v/>
      </c>
      <c r="E290" s="96" t="str">
        <f>IF($A290="","",IF(VLOOKUP(csv!$AJ290,範囲CSV,5,FALSE)="","",IF(VLOOKUP(csv!$AJ290,範囲CSV,5,FALSE)&gt;10000,"",VLOOKUP(csv!$AJ290,範囲CSV,5,FALSE))))</f>
        <v/>
      </c>
      <c r="F290" s="96" t="str">
        <f>IF($A290="","",IF(VLOOKUP(csv!$AJ290,範囲CSV,6,FALSE)="","",VLOOKUP(csv!$AJ290,範囲CSV,6,FALSE)))</f>
        <v/>
      </c>
      <c r="G290" s="96" t="str">
        <f>IF(A290="","",IF(VLOOKUP(csv!$AJ290,範囲CSV,7,FALSE)="","",VLOOKUP(csv!$AJ290,範囲CSV,7,FALSE)))</f>
        <v/>
      </c>
      <c r="H290" s="96" t="str">
        <f>IF($A290="","",IF(VLOOKUP(csv!$AJ290,範囲CSV,8,FALSE)="","",VLOOKUP(csv!$AJ290,範囲CSV,8,FALSE)))</f>
        <v/>
      </c>
      <c r="I290" s="96"/>
      <c r="J290" s="96"/>
      <c r="K290" s="96" t="str">
        <f>IF(A290="","",IF(VLOOKUP(csv!$AJ290,範囲CSV,9,FALSE)="","",VLOOKUP(csv!$AJ290,範囲CSV,9,FALSE)))</f>
        <v/>
      </c>
      <c r="L290" s="96" t="str">
        <f>IF($A290="","",IF(VLOOKUP(csv!$AJ290,範囲CSV,10,FALSE)="","",VLOOKUP(csv!$AJ290,範囲CSV,10,FALSE)))</f>
        <v/>
      </c>
      <c r="M290" s="96" t="str">
        <f t="shared" si="8"/>
        <v/>
      </c>
      <c r="N290" s="96" t="str">
        <f t="shared" si="9"/>
        <v/>
      </c>
      <c r="O290" s="96" t="str">
        <f>IF($A290="","",IF(VLOOKUP(csv!$AJ290,範囲CSV,13,FALSE)="","",VLOOKUP(csv!$AJ290,範囲CSV,13,FALSE)))</f>
        <v/>
      </c>
      <c r="P290" s="96" t="str">
        <f>IF($A290="","",IF(VLOOKUP(csv!$AJ290,範囲CSV,14,FALSE)="","",VLOOKUP(csv!$AJ290,範囲CSV,14,FALSE)))</f>
        <v/>
      </c>
      <c r="Q290" s="96" t="str">
        <f>IF($A290="","",IF(VLOOKUP(csv!$AJ290,範囲CSV,15,FALSE)="","",VLOOKUP(csv!$AJ290,範囲CSV,15,FALSE)))</f>
        <v/>
      </c>
      <c r="R290" s="96" t="str">
        <f>IF($A290="","",IF(VLOOKUP(csv!$AJ290,範囲CSV,16,FALSE)="","",VLOOKUP(csv!$AJ290,範囲CSV,16,FALSE)))</f>
        <v/>
      </c>
      <c r="S290" s="96" t="str">
        <f>IF($A290="","",IF(VLOOKUP(csv!$AJ290,範囲CSV,17,FALSE)="","",VLOOKUP(csv!$AJ290,範囲CSV,17,FALSE)))</f>
        <v/>
      </c>
      <c r="T290" s="96" t="str">
        <f>IF($A290="","",IF(VLOOKUP(csv!$AJ290,範囲CSV,18,FALSE)="","",VLOOKUP(csv!$AJ290,範囲CSV,18,FALSE)))</f>
        <v/>
      </c>
      <c r="U290" s="96" t="str">
        <f>IF($A290="","",IF(VLOOKUP(csv!$AJ290,範囲CSV,19,FALSE)="","",VLOOKUP(csv!$AJ290,範囲CSV,19,FALSE)))</f>
        <v/>
      </c>
      <c r="V290" s="96" t="str">
        <f>IF($A290="","",IF(VLOOKUP(csv!$AJ290,範囲CSV,20,FALSE)="","",VLOOKUP(csv!$AJ290,範囲CSV,20,FALSE)))</f>
        <v/>
      </c>
      <c r="W290" s="96" t="str">
        <f>IF($A290="","",IF(VLOOKUP(csv!$AJ290,範囲CSV,21,FALSE)="","",VLOOKUP(csv!$AJ290,範囲CSV,21,FALSE)))</f>
        <v/>
      </c>
      <c r="X290" s="96" t="str">
        <f>IF($A290="","",IF(VLOOKUP(csv!$AJ290,範囲CSV,22,FALSE)="","",VLOOKUP(csv!$AJ290,範囲CSV,22,FALSE)))</f>
        <v/>
      </c>
      <c r="Y290" s="96" t="str">
        <f>IF($A290="","",IF(VLOOKUP(csv!$AJ290,範囲CSV,23,FALSE)="","",VLOOKUP(csv!$AJ290,範囲CSV,23,FALSE)))</f>
        <v/>
      </c>
      <c r="Z290" s="96" t="str">
        <f>IF($A290="","",IF(VLOOKUP(csv!$AJ290,範囲CSV,24,FALSE)="","",VLOOKUP(csv!$AJ290,範囲CSV,24,FALSE)))</f>
        <v/>
      </c>
      <c r="AA290" s="96" t="str">
        <f>IF($A290="","",IF(VLOOKUP(csv!$AJ290,範囲CSV,25,FALSE)="","",VLOOKUP(csv!$AJ290,範囲CSV,25,FALSE)))</f>
        <v/>
      </c>
      <c r="AB290" s="96" t="str">
        <f>IF($A290="","",IF(VLOOKUP(csv!$AJ290,範囲CSV,26,FALSE)="","",VLOOKUP(csv!$AJ290,範囲CSV,26,FALSE)))</f>
        <v/>
      </c>
      <c r="AC290" s="96" t="str">
        <f>IF($A290="","",IF(VLOOKUP(csv!$AJ290,範囲CSV,27,FALSE)="","",VLOOKUP(csv!$AJ290,範囲CSV,27,FALSE)))</f>
        <v/>
      </c>
      <c r="AD290" s="96" t="str">
        <f>IF($A290="","",IF(VLOOKUP(csv!$AJ290,範囲CSV,28,FALSE)="","",VLOOKUP(csv!$AJ290,範囲CSV,28,FALSE)))</f>
        <v/>
      </c>
      <c r="AE290" s="96" t="str">
        <f>IF($A290="","",IF(VLOOKUP(csv!$AJ290,範囲CSV,29,FALSE)="","",VLOOKUP(csv!$AJ290,範囲CSV,29,FALSE)))</f>
        <v/>
      </c>
      <c r="AF290" s="96" t="str">
        <f>IF($A290="","",IF(VLOOKUP(csv!$AJ290,範囲CSV,30,FALSE)="","",VLOOKUP(csv!$AJ290,範囲CSV,30,FALSE)))</f>
        <v/>
      </c>
      <c r="AG290" s="96" t="str">
        <f>IF($A290="","",IF(VLOOKUP(csv!$AJ290,範囲CSV,31,FALSE)="","",VLOOKUP(csv!$AJ290,範囲CSV,31,FALSE)))</f>
        <v/>
      </c>
      <c r="AH290" s="96" t="str">
        <f>IF($A290="","",IF(VLOOKUP(csv!$AJ290,範囲CSV,32,FALSE)="","",VLOOKUP(csv!$AJ290,範囲CSV,32,FALSE)))</f>
        <v/>
      </c>
      <c r="AI290" s="96" t="str">
        <f>IF($A290="","",IF(VLOOKUP(csv!$AJ290,範囲CSV,33,FALSE)="","",VLOOKUP(csv!$AJ290,範囲CSV,33,FALSE)))</f>
        <v/>
      </c>
      <c r="AJ290" s="96" t="str">
        <f>IF($A290="","",IF(VLOOKUP(csv!$AJ290,範囲CSV,34,FALSE)="","",VLOOKUP(csv!$AJ290,範囲CSV,34,FALSE)))</f>
        <v/>
      </c>
      <c r="AK290" s="96"/>
    </row>
    <row r="291" spans="1:37">
      <c r="A291" s="96" t="str">
        <f>IF(csv!AJ291&lt;=csv!A$401,csv!AO291,"")</f>
        <v/>
      </c>
      <c r="B291" s="96" t="str">
        <f>IF($A291="","",IF(VLOOKUP(csv!A291,範囲CSV,2,FALSE)="","",VLOOKUP(csv!A291,範囲CSV,2,FALSE)))</f>
        <v/>
      </c>
      <c r="C291" s="96" t="str">
        <f>IF($A291="","",IF(VLOOKUP(csv!$AJ291,範囲CSV,3,FALSE)="","",VLOOKUP(csv!$AJ291,範囲CSV,3,FALSE)))</f>
        <v/>
      </c>
      <c r="D291" s="96" t="str">
        <f>IF($A291="","",IF(VLOOKUP(csv!$AJ291,範囲CSV,4,FALSE)="","",VLOOKUP(csv!$AJ291,範囲CSV,4,FALSE)))</f>
        <v/>
      </c>
      <c r="E291" s="96" t="str">
        <f>IF($A291="","",IF(VLOOKUP(csv!$AJ291,範囲CSV,5,FALSE)="","",IF(VLOOKUP(csv!$AJ291,範囲CSV,5,FALSE)&gt;10000,"",VLOOKUP(csv!$AJ291,範囲CSV,5,FALSE))))</f>
        <v/>
      </c>
      <c r="F291" s="96" t="str">
        <f>IF($A291="","",IF(VLOOKUP(csv!$AJ291,範囲CSV,6,FALSE)="","",VLOOKUP(csv!$AJ291,範囲CSV,6,FALSE)))</f>
        <v/>
      </c>
      <c r="G291" s="96" t="str">
        <f>IF(A291="","",IF(VLOOKUP(csv!$AJ291,範囲CSV,7,FALSE)="","",VLOOKUP(csv!$AJ291,範囲CSV,7,FALSE)))</f>
        <v/>
      </c>
      <c r="H291" s="96" t="str">
        <f>IF($A291="","",IF(VLOOKUP(csv!$AJ291,範囲CSV,8,FALSE)="","",VLOOKUP(csv!$AJ291,範囲CSV,8,FALSE)))</f>
        <v/>
      </c>
      <c r="I291" s="96"/>
      <c r="J291" s="96"/>
      <c r="K291" s="96" t="str">
        <f>IF(A291="","",IF(VLOOKUP(csv!$AJ291,範囲CSV,9,FALSE)="","",VLOOKUP(csv!$AJ291,範囲CSV,9,FALSE)))</f>
        <v/>
      </c>
      <c r="L291" s="96" t="str">
        <f>IF($A291="","",IF(VLOOKUP(csv!$AJ291,範囲CSV,10,FALSE)="","",VLOOKUP(csv!$AJ291,範囲CSV,10,FALSE)))</f>
        <v/>
      </c>
      <c r="M291" s="96" t="str">
        <f t="shared" si="8"/>
        <v/>
      </c>
      <c r="N291" s="96" t="str">
        <f t="shared" si="9"/>
        <v/>
      </c>
      <c r="O291" s="96" t="str">
        <f>IF($A291="","",IF(VLOOKUP(csv!$AJ291,範囲CSV,13,FALSE)="","",VLOOKUP(csv!$AJ291,範囲CSV,13,FALSE)))</f>
        <v/>
      </c>
      <c r="P291" s="96" t="str">
        <f>IF($A291="","",IF(VLOOKUP(csv!$AJ291,範囲CSV,14,FALSE)="","",VLOOKUP(csv!$AJ291,範囲CSV,14,FALSE)))</f>
        <v/>
      </c>
      <c r="Q291" s="96" t="str">
        <f>IF($A291="","",IF(VLOOKUP(csv!$AJ291,範囲CSV,15,FALSE)="","",VLOOKUP(csv!$AJ291,範囲CSV,15,FALSE)))</f>
        <v/>
      </c>
      <c r="R291" s="96" t="str">
        <f>IF($A291="","",IF(VLOOKUP(csv!$AJ291,範囲CSV,16,FALSE)="","",VLOOKUP(csv!$AJ291,範囲CSV,16,FALSE)))</f>
        <v/>
      </c>
      <c r="S291" s="96" t="str">
        <f>IF($A291="","",IF(VLOOKUP(csv!$AJ291,範囲CSV,17,FALSE)="","",VLOOKUP(csv!$AJ291,範囲CSV,17,FALSE)))</f>
        <v/>
      </c>
      <c r="T291" s="96" t="str">
        <f>IF($A291="","",IF(VLOOKUP(csv!$AJ291,範囲CSV,18,FALSE)="","",VLOOKUP(csv!$AJ291,範囲CSV,18,FALSE)))</f>
        <v/>
      </c>
      <c r="U291" s="96" t="str">
        <f>IF($A291="","",IF(VLOOKUP(csv!$AJ291,範囲CSV,19,FALSE)="","",VLOOKUP(csv!$AJ291,範囲CSV,19,FALSE)))</f>
        <v/>
      </c>
      <c r="V291" s="96" t="str">
        <f>IF($A291="","",IF(VLOOKUP(csv!$AJ291,範囲CSV,20,FALSE)="","",VLOOKUP(csv!$AJ291,範囲CSV,20,FALSE)))</f>
        <v/>
      </c>
      <c r="W291" s="96" t="str">
        <f>IF($A291="","",IF(VLOOKUP(csv!$AJ291,範囲CSV,21,FALSE)="","",VLOOKUP(csv!$AJ291,範囲CSV,21,FALSE)))</f>
        <v/>
      </c>
      <c r="X291" s="96" t="str">
        <f>IF($A291="","",IF(VLOOKUP(csv!$AJ291,範囲CSV,22,FALSE)="","",VLOOKUP(csv!$AJ291,範囲CSV,22,FALSE)))</f>
        <v/>
      </c>
      <c r="Y291" s="96" t="str">
        <f>IF($A291="","",IF(VLOOKUP(csv!$AJ291,範囲CSV,23,FALSE)="","",VLOOKUP(csv!$AJ291,範囲CSV,23,FALSE)))</f>
        <v/>
      </c>
      <c r="Z291" s="96" t="str">
        <f>IF($A291="","",IF(VLOOKUP(csv!$AJ291,範囲CSV,24,FALSE)="","",VLOOKUP(csv!$AJ291,範囲CSV,24,FALSE)))</f>
        <v/>
      </c>
      <c r="AA291" s="96" t="str">
        <f>IF($A291="","",IF(VLOOKUP(csv!$AJ291,範囲CSV,25,FALSE)="","",VLOOKUP(csv!$AJ291,範囲CSV,25,FALSE)))</f>
        <v/>
      </c>
      <c r="AB291" s="96" t="str">
        <f>IF($A291="","",IF(VLOOKUP(csv!$AJ291,範囲CSV,26,FALSE)="","",VLOOKUP(csv!$AJ291,範囲CSV,26,FALSE)))</f>
        <v/>
      </c>
      <c r="AC291" s="96" t="str">
        <f>IF($A291="","",IF(VLOOKUP(csv!$AJ291,範囲CSV,27,FALSE)="","",VLOOKUP(csv!$AJ291,範囲CSV,27,FALSE)))</f>
        <v/>
      </c>
      <c r="AD291" s="96" t="str">
        <f>IF($A291="","",IF(VLOOKUP(csv!$AJ291,範囲CSV,28,FALSE)="","",VLOOKUP(csv!$AJ291,範囲CSV,28,FALSE)))</f>
        <v/>
      </c>
      <c r="AE291" s="96" t="str">
        <f>IF($A291="","",IF(VLOOKUP(csv!$AJ291,範囲CSV,29,FALSE)="","",VLOOKUP(csv!$AJ291,範囲CSV,29,FALSE)))</f>
        <v/>
      </c>
      <c r="AF291" s="96" t="str">
        <f>IF($A291="","",IF(VLOOKUP(csv!$AJ291,範囲CSV,30,FALSE)="","",VLOOKUP(csv!$AJ291,範囲CSV,30,FALSE)))</f>
        <v/>
      </c>
      <c r="AG291" s="96" t="str">
        <f>IF($A291="","",IF(VLOOKUP(csv!$AJ291,範囲CSV,31,FALSE)="","",VLOOKUP(csv!$AJ291,範囲CSV,31,FALSE)))</f>
        <v/>
      </c>
      <c r="AH291" s="96" t="str">
        <f>IF($A291="","",IF(VLOOKUP(csv!$AJ291,範囲CSV,32,FALSE)="","",VLOOKUP(csv!$AJ291,範囲CSV,32,FALSE)))</f>
        <v/>
      </c>
      <c r="AI291" s="96" t="str">
        <f>IF($A291="","",IF(VLOOKUP(csv!$AJ291,範囲CSV,33,FALSE)="","",VLOOKUP(csv!$AJ291,範囲CSV,33,FALSE)))</f>
        <v/>
      </c>
      <c r="AJ291" s="96" t="str">
        <f>IF($A291="","",IF(VLOOKUP(csv!$AJ291,範囲CSV,34,FALSE)="","",VLOOKUP(csv!$AJ291,範囲CSV,34,FALSE)))</f>
        <v/>
      </c>
      <c r="AK291" s="96"/>
    </row>
    <row r="292" spans="1:37">
      <c r="A292" s="96" t="str">
        <f>IF(csv!AJ292&lt;=csv!A$401,csv!AO292,"")</f>
        <v/>
      </c>
      <c r="B292" s="96" t="str">
        <f>IF($A292="","",IF(VLOOKUP(csv!A292,範囲CSV,2,FALSE)="","",VLOOKUP(csv!A292,範囲CSV,2,FALSE)))</f>
        <v/>
      </c>
      <c r="C292" s="96" t="str">
        <f>IF($A292="","",IF(VLOOKUP(csv!$AJ292,範囲CSV,3,FALSE)="","",VLOOKUP(csv!$AJ292,範囲CSV,3,FALSE)))</f>
        <v/>
      </c>
      <c r="D292" s="96" t="str">
        <f>IF($A292="","",IF(VLOOKUP(csv!$AJ292,範囲CSV,4,FALSE)="","",VLOOKUP(csv!$AJ292,範囲CSV,4,FALSE)))</f>
        <v/>
      </c>
      <c r="E292" s="96" t="str">
        <f>IF($A292="","",IF(VLOOKUP(csv!$AJ292,範囲CSV,5,FALSE)="","",IF(VLOOKUP(csv!$AJ292,範囲CSV,5,FALSE)&gt;10000,"",VLOOKUP(csv!$AJ292,範囲CSV,5,FALSE))))</f>
        <v/>
      </c>
      <c r="F292" s="96" t="str">
        <f>IF($A292="","",IF(VLOOKUP(csv!$AJ292,範囲CSV,6,FALSE)="","",VLOOKUP(csv!$AJ292,範囲CSV,6,FALSE)))</f>
        <v/>
      </c>
      <c r="G292" s="96" t="str">
        <f>IF(A292="","",IF(VLOOKUP(csv!$AJ292,範囲CSV,7,FALSE)="","",VLOOKUP(csv!$AJ292,範囲CSV,7,FALSE)))</f>
        <v/>
      </c>
      <c r="H292" s="96" t="str">
        <f>IF($A292="","",IF(VLOOKUP(csv!$AJ292,範囲CSV,8,FALSE)="","",VLOOKUP(csv!$AJ292,範囲CSV,8,FALSE)))</f>
        <v/>
      </c>
      <c r="I292" s="96"/>
      <c r="J292" s="96"/>
      <c r="K292" s="96" t="str">
        <f>IF(A292="","",IF(VLOOKUP(csv!$AJ292,範囲CSV,9,FALSE)="","",VLOOKUP(csv!$AJ292,範囲CSV,9,FALSE)))</f>
        <v/>
      </c>
      <c r="L292" s="96" t="str">
        <f>IF($A292="","",IF(VLOOKUP(csv!$AJ292,範囲CSV,10,FALSE)="","",VLOOKUP(csv!$AJ292,範囲CSV,10,FALSE)))</f>
        <v/>
      </c>
      <c r="M292" s="96" t="str">
        <f t="shared" si="8"/>
        <v/>
      </c>
      <c r="N292" s="96" t="str">
        <f t="shared" si="9"/>
        <v/>
      </c>
      <c r="O292" s="96" t="str">
        <f>IF($A292="","",IF(VLOOKUP(csv!$AJ292,範囲CSV,13,FALSE)="","",VLOOKUP(csv!$AJ292,範囲CSV,13,FALSE)))</f>
        <v/>
      </c>
      <c r="P292" s="96" t="str">
        <f>IF($A292="","",IF(VLOOKUP(csv!$AJ292,範囲CSV,14,FALSE)="","",VLOOKUP(csv!$AJ292,範囲CSV,14,FALSE)))</f>
        <v/>
      </c>
      <c r="Q292" s="96" t="str">
        <f>IF($A292="","",IF(VLOOKUP(csv!$AJ292,範囲CSV,15,FALSE)="","",VLOOKUP(csv!$AJ292,範囲CSV,15,FALSE)))</f>
        <v/>
      </c>
      <c r="R292" s="96" t="str">
        <f>IF($A292="","",IF(VLOOKUP(csv!$AJ292,範囲CSV,16,FALSE)="","",VLOOKUP(csv!$AJ292,範囲CSV,16,FALSE)))</f>
        <v/>
      </c>
      <c r="S292" s="96" t="str">
        <f>IF($A292="","",IF(VLOOKUP(csv!$AJ292,範囲CSV,17,FALSE)="","",VLOOKUP(csv!$AJ292,範囲CSV,17,FALSE)))</f>
        <v/>
      </c>
      <c r="T292" s="96" t="str">
        <f>IF($A292="","",IF(VLOOKUP(csv!$AJ292,範囲CSV,18,FALSE)="","",VLOOKUP(csv!$AJ292,範囲CSV,18,FALSE)))</f>
        <v/>
      </c>
      <c r="U292" s="96" t="str">
        <f>IF($A292="","",IF(VLOOKUP(csv!$AJ292,範囲CSV,19,FALSE)="","",VLOOKUP(csv!$AJ292,範囲CSV,19,FALSE)))</f>
        <v/>
      </c>
      <c r="V292" s="96" t="str">
        <f>IF($A292="","",IF(VLOOKUP(csv!$AJ292,範囲CSV,20,FALSE)="","",VLOOKUP(csv!$AJ292,範囲CSV,20,FALSE)))</f>
        <v/>
      </c>
      <c r="W292" s="96" t="str">
        <f>IF($A292="","",IF(VLOOKUP(csv!$AJ292,範囲CSV,21,FALSE)="","",VLOOKUP(csv!$AJ292,範囲CSV,21,FALSE)))</f>
        <v/>
      </c>
      <c r="X292" s="96" t="str">
        <f>IF($A292="","",IF(VLOOKUP(csv!$AJ292,範囲CSV,22,FALSE)="","",VLOOKUP(csv!$AJ292,範囲CSV,22,FALSE)))</f>
        <v/>
      </c>
      <c r="Y292" s="96" t="str">
        <f>IF($A292="","",IF(VLOOKUP(csv!$AJ292,範囲CSV,23,FALSE)="","",VLOOKUP(csv!$AJ292,範囲CSV,23,FALSE)))</f>
        <v/>
      </c>
      <c r="Z292" s="96" t="str">
        <f>IF($A292="","",IF(VLOOKUP(csv!$AJ292,範囲CSV,24,FALSE)="","",VLOOKUP(csv!$AJ292,範囲CSV,24,FALSE)))</f>
        <v/>
      </c>
      <c r="AA292" s="96" t="str">
        <f>IF($A292="","",IF(VLOOKUP(csv!$AJ292,範囲CSV,25,FALSE)="","",VLOOKUP(csv!$AJ292,範囲CSV,25,FALSE)))</f>
        <v/>
      </c>
      <c r="AB292" s="96" t="str">
        <f>IF($A292="","",IF(VLOOKUP(csv!$AJ292,範囲CSV,26,FALSE)="","",VLOOKUP(csv!$AJ292,範囲CSV,26,FALSE)))</f>
        <v/>
      </c>
      <c r="AC292" s="96" t="str">
        <f>IF($A292="","",IF(VLOOKUP(csv!$AJ292,範囲CSV,27,FALSE)="","",VLOOKUP(csv!$AJ292,範囲CSV,27,FALSE)))</f>
        <v/>
      </c>
      <c r="AD292" s="96" t="str">
        <f>IF($A292="","",IF(VLOOKUP(csv!$AJ292,範囲CSV,28,FALSE)="","",VLOOKUP(csv!$AJ292,範囲CSV,28,FALSE)))</f>
        <v/>
      </c>
      <c r="AE292" s="96" t="str">
        <f>IF($A292="","",IF(VLOOKUP(csv!$AJ292,範囲CSV,29,FALSE)="","",VLOOKUP(csv!$AJ292,範囲CSV,29,FALSE)))</f>
        <v/>
      </c>
      <c r="AF292" s="96" t="str">
        <f>IF($A292="","",IF(VLOOKUP(csv!$AJ292,範囲CSV,30,FALSE)="","",VLOOKUP(csv!$AJ292,範囲CSV,30,FALSE)))</f>
        <v/>
      </c>
      <c r="AG292" s="96" t="str">
        <f>IF($A292="","",IF(VLOOKUP(csv!$AJ292,範囲CSV,31,FALSE)="","",VLOOKUP(csv!$AJ292,範囲CSV,31,FALSE)))</f>
        <v/>
      </c>
      <c r="AH292" s="96" t="str">
        <f>IF($A292="","",IF(VLOOKUP(csv!$AJ292,範囲CSV,32,FALSE)="","",VLOOKUP(csv!$AJ292,範囲CSV,32,FALSE)))</f>
        <v/>
      </c>
      <c r="AI292" s="96" t="str">
        <f>IF($A292="","",IF(VLOOKUP(csv!$AJ292,範囲CSV,33,FALSE)="","",VLOOKUP(csv!$AJ292,範囲CSV,33,FALSE)))</f>
        <v/>
      </c>
      <c r="AJ292" s="96" t="str">
        <f>IF($A292="","",IF(VLOOKUP(csv!$AJ292,範囲CSV,34,FALSE)="","",VLOOKUP(csv!$AJ292,範囲CSV,34,FALSE)))</f>
        <v/>
      </c>
      <c r="AK292" s="96"/>
    </row>
    <row r="293" spans="1:37">
      <c r="A293" s="96" t="str">
        <f>IF(csv!AJ293&lt;=csv!A$401,csv!AO293,"")</f>
        <v/>
      </c>
      <c r="B293" s="96" t="str">
        <f>IF($A293="","",IF(VLOOKUP(csv!A293,範囲CSV,2,FALSE)="","",VLOOKUP(csv!A293,範囲CSV,2,FALSE)))</f>
        <v/>
      </c>
      <c r="C293" s="96" t="str">
        <f>IF($A293="","",IF(VLOOKUP(csv!$AJ293,範囲CSV,3,FALSE)="","",VLOOKUP(csv!$AJ293,範囲CSV,3,FALSE)))</f>
        <v/>
      </c>
      <c r="D293" s="96" t="str">
        <f>IF($A293="","",IF(VLOOKUP(csv!$AJ293,範囲CSV,4,FALSE)="","",VLOOKUP(csv!$AJ293,範囲CSV,4,FALSE)))</f>
        <v/>
      </c>
      <c r="E293" s="96" t="str">
        <f>IF($A293="","",IF(VLOOKUP(csv!$AJ293,範囲CSV,5,FALSE)="","",IF(VLOOKUP(csv!$AJ293,範囲CSV,5,FALSE)&gt;10000,"",VLOOKUP(csv!$AJ293,範囲CSV,5,FALSE))))</f>
        <v/>
      </c>
      <c r="F293" s="96" t="str">
        <f>IF($A293="","",IF(VLOOKUP(csv!$AJ293,範囲CSV,6,FALSE)="","",VLOOKUP(csv!$AJ293,範囲CSV,6,FALSE)))</f>
        <v/>
      </c>
      <c r="G293" s="96" t="str">
        <f>IF(A293="","",IF(VLOOKUP(csv!$AJ293,範囲CSV,7,FALSE)="","",VLOOKUP(csv!$AJ293,範囲CSV,7,FALSE)))</f>
        <v/>
      </c>
      <c r="H293" s="96" t="str">
        <f>IF($A293="","",IF(VLOOKUP(csv!$AJ293,範囲CSV,8,FALSE)="","",VLOOKUP(csv!$AJ293,範囲CSV,8,FALSE)))</f>
        <v/>
      </c>
      <c r="I293" s="96"/>
      <c r="J293" s="96"/>
      <c r="K293" s="96" t="str">
        <f>IF(A293="","",IF(VLOOKUP(csv!$AJ293,範囲CSV,9,FALSE)="","",VLOOKUP(csv!$AJ293,範囲CSV,9,FALSE)))</f>
        <v/>
      </c>
      <c r="L293" s="96" t="str">
        <f>IF($A293="","",IF(VLOOKUP(csv!$AJ293,範囲CSV,10,FALSE)="","",VLOOKUP(csv!$AJ293,範囲CSV,10,FALSE)))</f>
        <v/>
      </c>
      <c r="M293" s="96" t="str">
        <f t="shared" si="8"/>
        <v/>
      </c>
      <c r="N293" s="96" t="str">
        <f t="shared" si="9"/>
        <v/>
      </c>
      <c r="O293" s="96" t="str">
        <f>IF($A293="","",IF(VLOOKUP(csv!$AJ293,範囲CSV,13,FALSE)="","",VLOOKUP(csv!$AJ293,範囲CSV,13,FALSE)))</f>
        <v/>
      </c>
      <c r="P293" s="96" t="str">
        <f>IF($A293="","",IF(VLOOKUP(csv!$AJ293,範囲CSV,14,FALSE)="","",VLOOKUP(csv!$AJ293,範囲CSV,14,FALSE)))</f>
        <v/>
      </c>
      <c r="Q293" s="96" t="str">
        <f>IF($A293="","",IF(VLOOKUP(csv!$AJ293,範囲CSV,15,FALSE)="","",VLOOKUP(csv!$AJ293,範囲CSV,15,FALSE)))</f>
        <v/>
      </c>
      <c r="R293" s="96" t="str">
        <f>IF($A293="","",IF(VLOOKUP(csv!$AJ293,範囲CSV,16,FALSE)="","",VLOOKUP(csv!$AJ293,範囲CSV,16,FALSE)))</f>
        <v/>
      </c>
      <c r="S293" s="96" t="str">
        <f>IF($A293="","",IF(VLOOKUP(csv!$AJ293,範囲CSV,17,FALSE)="","",VLOOKUP(csv!$AJ293,範囲CSV,17,FALSE)))</f>
        <v/>
      </c>
      <c r="T293" s="96" t="str">
        <f>IF($A293="","",IF(VLOOKUP(csv!$AJ293,範囲CSV,18,FALSE)="","",VLOOKUP(csv!$AJ293,範囲CSV,18,FALSE)))</f>
        <v/>
      </c>
      <c r="U293" s="96" t="str">
        <f>IF($A293="","",IF(VLOOKUP(csv!$AJ293,範囲CSV,19,FALSE)="","",VLOOKUP(csv!$AJ293,範囲CSV,19,FALSE)))</f>
        <v/>
      </c>
      <c r="V293" s="96" t="str">
        <f>IF($A293="","",IF(VLOOKUP(csv!$AJ293,範囲CSV,20,FALSE)="","",VLOOKUP(csv!$AJ293,範囲CSV,20,FALSE)))</f>
        <v/>
      </c>
      <c r="W293" s="96" t="str">
        <f>IF($A293="","",IF(VLOOKUP(csv!$AJ293,範囲CSV,21,FALSE)="","",VLOOKUP(csv!$AJ293,範囲CSV,21,FALSE)))</f>
        <v/>
      </c>
      <c r="X293" s="96" t="str">
        <f>IF($A293="","",IF(VLOOKUP(csv!$AJ293,範囲CSV,22,FALSE)="","",VLOOKUP(csv!$AJ293,範囲CSV,22,FALSE)))</f>
        <v/>
      </c>
      <c r="Y293" s="96" t="str">
        <f>IF($A293="","",IF(VLOOKUP(csv!$AJ293,範囲CSV,23,FALSE)="","",VLOOKUP(csv!$AJ293,範囲CSV,23,FALSE)))</f>
        <v/>
      </c>
      <c r="Z293" s="96" t="str">
        <f>IF($A293="","",IF(VLOOKUP(csv!$AJ293,範囲CSV,24,FALSE)="","",VLOOKUP(csv!$AJ293,範囲CSV,24,FALSE)))</f>
        <v/>
      </c>
      <c r="AA293" s="96" t="str">
        <f>IF($A293="","",IF(VLOOKUP(csv!$AJ293,範囲CSV,25,FALSE)="","",VLOOKUP(csv!$AJ293,範囲CSV,25,FALSE)))</f>
        <v/>
      </c>
      <c r="AB293" s="96" t="str">
        <f>IF($A293="","",IF(VLOOKUP(csv!$AJ293,範囲CSV,26,FALSE)="","",VLOOKUP(csv!$AJ293,範囲CSV,26,FALSE)))</f>
        <v/>
      </c>
      <c r="AC293" s="96" t="str">
        <f>IF($A293="","",IF(VLOOKUP(csv!$AJ293,範囲CSV,27,FALSE)="","",VLOOKUP(csv!$AJ293,範囲CSV,27,FALSE)))</f>
        <v/>
      </c>
      <c r="AD293" s="96" t="str">
        <f>IF($A293="","",IF(VLOOKUP(csv!$AJ293,範囲CSV,28,FALSE)="","",VLOOKUP(csv!$AJ293,範囲CSV,28,FALSE)))</f>
        <v/>
      </c>
      <c r="AE293" s="96" t="str">
        <f>IF($A293="","",IF(VLOOKUP(csv!$AJ293,範囲CSV,29,FALSE)="","",VLOOKUP(csv!$AJ293,範囲CSV,29,FALSE)))</f>
        <v/>
      </c>
      <c r="AF293" s="96" t="str">
        <f>IF($A293="","",IF(VLOOKUP(csv!$AJ293,範囲CSV,30,FALSE)="","",VLOOKUP(csv!$AJ293,範囲CSV,30,FALSE)))</f>
        <v/>
      </c>
      <c r="AG293" s="96" t="str">
        <f>IF($A293="","",IF(VLOOKUP(csv!$AJ293,範囲CSV,31,FALSE)="","",VLOOKUP(csv!$AJ293,範囲CSV,31,FALSE)))</f>
        <v/>
      </c>
      <c r="AH293" s="96" t="str">
        <f>IF($A293="","",IF(VLOOKUP(csv!$AJ293,範囲CSV,32,FALSE)="","",VLOOKUP(csv!$AJ293,範囲CSV,32,FALSE)))</f>
        <v/>
      </c>
      <c r="AI293" s="96" t="str">
        <f>IF($A293="","",IF(VLOOKUP(csv!$AJ293,範囲CSV,33,FALSE)="","",VLOOKUP(csv!$AJ293,範囲CSV,33,FALSE)))</f>
        <v/>
      </c>
      <c r="AJ293" s="96" t="str">
        <f>IF($A293="","",IF(VLOOKUP(csv!$AJ293,範囲CSV,34,FALSE)="","",VLOOKUP(csv!$AJ293,範囲CSV,34,FALSE)))</f>
        <v/>
      </c>
      <c r="AK293" s="96"/>
    </row>
    <row r="294" spans="1:37">
      <c r="A294" s="96" t="str">
        <f>IF(csv!AJ294&lt;=csv!A$401,csv!AO294,"")</f>
        <v/>
      </c>
      <c r="B294" s="96" t="str">
        <f>IF($A294="","",IF(VLOOKUP(csv!A294,範囲CSV,2,FALSE)="","",VLOOKUP(csv!A294,範囲CSV,2,FALSE)))</f>
        <v/>
      </c>
      <c r="C294" s="96" t="str">
        <f>IF($A294="","",IF(VLOOKUP(csv!$AJ294,範囲CSV,3,FALSE)="","",VLOOKUP(csv!$AJ294,範囲CSV,3,FALSE)))</f>
        <v/>
      </c>
      <c r="D294" s="96" t="str">
        <f>IF($A294="","",IF(VLOOKUP(csv!$AJ294,範囲CSV,4,FALSE)="","",VLOOKUP(csv!$AJ294,範囲CSV,4,FALSE)))</f>
        <v/>
      </c>
      <c r="E294" s="96" t="str">
        <f>IF($A294="","",IF(VLOOKUP(csv!$AJ294,範囲CSV,5,FALSE)="","",IF(VLOOKUP(csv!$AJ294,範囲CSV,5,FALSE)&gt;10000,"",VLOOKUP(csv!$AJ294,範囲CSV,5,FALSE))))</f>
        <v/>
      </c>
      <c r="F294" s="96" t="str">
        <f>IF($A294="","",IF(VLOOKUP(csv!$AJ294,範囲CSV,6,FALSE)="","",VLOOKUP(csv!$AJ294,範囲CSV,6,FALSE)))</f>
        <v/>
      </c>
      <c r="G294" s="96" t="str">
        <f>IF(A294="","",IF(VLOOKUP(csv!$AJ294,範囲CSV,7,FALSE)="","",VLOOKUP(csv!$AJ294,範囲CSV,7,FALSE)))</f>
        <v/>
      </c>
      <c r="H294" s="96" t="str">
        <f>IF($A294="","",IF(VLOOKUP(csv!$AJ294,範囲CSV,8,FALSE)="","",VLOOKUP(csv!$AJ294,範囲CSV,8,FALSE)))</f>
        <v/>
      </c>
      <c r="I294" s="96"/>
      <c r="J294" s="96"/>
      <c r="K294" s="96" t="str">
        <f>IF(A294="","",IF(VLOOKUP(csv!$AJ294,範囲CSV,9,FALSE)="","",VLOOKUP(csv!$AJ294,範囲CSV,9,FALSE)))</f>
        <v/>
      </c>
      <c r="L294" s="96" t="str">
        <f>IF($A294="","",IF(VLOOKUP(csv!$AJ294,範囲CSV,10,FALSE)="","",VLOOKUP(csv!$AJ294,範囲CSV,10,FALSE)))</f>
        <v/>
      </c>
      <c r="M294" s="96" t="str">
        <f t="shared" si="8"/>
        <v/>
      </c>
      <c r="N294" s="96" t="str">
        <f t="shared" si="9"/>
        <v/>
      </c>
      <c r="O294" s="96" t="str">
        <f>IF($A294="","",IF(VLOOKUP(csv!$AJ294,範囲CSV,13,FALSE)="","",VLOOKUP(csv!$AJ294,範囲CSV,13,FALSE)))</f>
        <v/>
      </c>
      <c r="P294" s="96" t="str">
        <f>IF($A294="","",IF(VLOOKUP(csv!$AJ294,範囲CSV,14,FALSE)="","",VLOOKUP(csv!$AJ294,範囲CSV,14,FALSE)))</f>
        <v/>
      </c>
      <c r="Q294" s="96" t="str">
        <f>IF($A294="","",IF(VLOOKUP(csv!$AJ294,範囲CSV,15,FALSE)="","",VLOOKUP(csv!$AJ294,範囲CSV,15,FALSE)))</f>
        <v/>
      </c>
      <c r="R294" s="96" t="str">
        <f>IF($A294="","",IF(VLOOKUP(csv!$AJ294,範囲CSV,16,FALSE)="","",VLOOKUP(csv!$AJ294,範囲CSV,16,FALSE)))</f>
        <v/>
      </c>
      <c r="S294" s="96" t="str">
        <f>IF($A294="","",IF(VLOOKUP(csv!$AJ294,範囲CSV,17,FALSE)="","",VLOOKUP(csv!$AJ294,範囲CSV,17,FALSE)))</f>
        <v/>
      </c>
      <c r="T294" s="96" t="str">
        <f>IF($A294="","",IF(VLOOKUP(csv!$AJ294,範囲CSV,18,FALSE)="","",VLOOKUP(csv!$AJ294,範囲CSV,18,FALSE)))</f>
        <v/>
      </c>
      <c r="U294" s="96" t="str">
        <f>IF($A294="","",IF(VLOOKUP(csv!$AJ294,範囲CSV,19,FALSE)="","",VLOOKUP(csv!$AJ294,範囲CSV,19,FALSE)))</f>
        <v/>
      </c>
      <c r="V294" s="96" t="str">
        <f>IF($A294="","",IF(VLOOKUP(csv!$AJ294,範囲CSV,20,FALSE)="","",VLOOKUP(csv!$AJ294,範囲CSV,20,FALSE)))</f>
        <v/>
      </c>
      <c r="W294" s="96" t="str">
        <f>IF($A294="","",IF(VLOOKUP(csv!$AJ294,範囲CSV,21,FALSE)="","",VLOOKUP(csv!$AJ294,範囲CSV,21,FALSE)))</f>
        <v/>
      </c>
      <c r="X294" s="96" t="str">
        <f>IF($A294="","",IF(VLOOKUP(csv!$AJ294,範囲CSV,22,FALSE)="","",VLOOKUP(csv!$AJ294,範囲CSV,22,FALSE)))</f>
        <v/>
      </c>
      <c r="Y294" s="96" t="str">
        <f>IF($A294="","",IF(VLOOKUP(csv!$AJ294,範囲CSV,23,FALSE)="","",VLOOKUP(csv!$AJ294,範囲CSV,23,FALSE)))</f>
        <v/>
      </c>
      <c r="Z294" s="96" t="str">
        <f>IF($A294="","",IF(VLOOKUP(csv!$AJ294,範囲CSV,24,FALSE)="","",VLOOKUP(csv!$AJ294,範囲CSV,24,FALSE)))</f>
        <v/>
      </c>
      <c r="AA294" s="96" t="str">
        <f>IF($A294="","",IF(VLOOKUP(csv!$AJ294,範囲CSV,25,FALSE)="","",VLOOKUP(csv!$AJ294,範囲CSV,25,FALSE)))</f>
        <v/>
      </c>
      <c r="AB294" s="96" t="str">
        <f>IF($A294="","",IF(VLOOKUP(csv!$AJ294,範囲CSV,26,FALSE)="","",VLOOKUP(csv!$AJ294,範囲CSV,26,FALSE)))</f>
        <v/>
      </c>
      <c r="AC294" s="96" t="str">
        <f>IF($A294="","",IF(VLOOKUP(csv!$AJ294,範囲CSV,27,FALSE)="","",VLOOKUP(csv!$AJ294,範囲CSV,27,FALSE)))</f>
        <v/>
      </c>
      <c r="AD294" s="96" t="str">
        <f>IF($A294="","",IF(VLOOKUP(csv!$AJ294,範囲CSV,28,FALSE)="","",VLOOKUP(csv!$AJ294,範囲CSV,28,FALSE)))</f>
        <v/>
      </c>
      <c r="AE294" s="96" t="str">
        <f>IF($A294="","",IF(VLOOKUP(csv!$AJ294,範囲CSV,29,FALSE)="","",VLOOKUP(csv!$AJ294,範囲CSV,29,FALSE)))</f>
        <v/>
      </c>
      <c r="AF294" s="96" t="str">
        <f>IF($A294="","",IF(VLOOKUP(csv!$AJ294,範囲CSV,30,FALSE)="","",VLOOKUP(csv!$AJ294,範囲CSV,30,FALSE)))</f>
        <v/>
      </c>
      <c r="AG294" s="96" t="str">
        <f>IF($A294="","",IF(VLOOKUP(csv!$AJ294,範囲CSV,31,FALSE)="","",VLOOKUP(csv!$AJ294,範囲CSV,31,FALSE)))</f>
        <v/>
      </c>
      <c r="AH294" s="96" t="str">
        <f>IF($A294="","",IF(VLOOKUP(csv!$AJ294,範囲CSV,32,FALSE)="","",VLOOKUP(csv!$AJ294,範囲CSV,32,FALSE)))</f>
        <v/>
      </c>
      <c r="AI294" s="96" t="str">
        <f>IF($A294="","",IF(VLOOKUP(csv!$AJ294,範囲CSV,33,FALSE)="","",VLOOKUP(csv!$AJ294,範囲CSV,33,FALSE)))</f>
        <v/>
      </c>
      <c r="AJ294" s="96" t="str">
        <f>IF($A294="","",IF(VLOOKUP(csv!$AJ294,範囲CSV,34,FALSE)="","",VLOOKUP(csv!$AJ294,範囲CSV,34,FALSE)))</f>
        <v/>
      </c>
      <c r="AK294" s="96"/>
    </row>
    <row r="295" spans="1:37">
      <c r="A295" s="96" t="str">
        <f>IF(csv!AJ295&lt;=csv!A$401,csv!AO295,"")</f>
        <v/>
      </c>
      <c r="B295" s="96" t="str">
        <f>IF($A295="","",IF(VLOOKUP(csv!A295,範囲CSV,2,FALSE)="","",VLOOKUP(csv!A295,範囲CSV,2,FALSE)))</f>
        <v/>
      </c>
      <c r="C295" s="96" t="str">
        <f>IF($A295="","",IF(VLOOKUP(csv!$AJ295,範囲CSV,3,FALSE)="","",VLOOKUP(csv!$AJ295,範囲CSV,3,FALSE)))</f>
        <v/>
      </c>
      <c r="D295" s="96" t="str">
        <f>IF($A295="","",IF(VLOOKUP(csv!$AJ295,範囲CSV,4,FALSE)="","",VLOOKUP(csv!$AJ295,範囲CSV,4,FALSE)))</f>
        <v/>
      </c>
      <c r="E295" s="96" t="str">
        <f>IF($A295="","",IF(VLOOKUP(csv!$AJ295,範囲CSV,5,FALSE)="","",IF(VLOOKUP(csv!$AJ295,範囲CSV,5,FALSE)&gt;10000,"",VLOOKUP(csv!$AJ295,範囲CSV,5,FALSE))))</f>
        <v/>
      </c>
      <c r="F295" s="96" t="str">
        <f>IF($A295="","",IF(VLOOKUP(csv!$AJ295,範囲CSV,6,FALSE)="","",VLOOKUP(csv!$AJ295,範囲CSV,6,FALSE)))</f>
        <v/>
      </c>
      <c r="G295" s="96" t="str">
        <f>IF(A295="","",IF(VLOOKUP(csv!$AJ295,範囲CSV,7,FALSE)="","",VLOOKUP(csv!$AJ295,範囲CSV,7,FALSE)))</f>
        <v/>
      </c>
      <c r="H295" s="96" t="str">
        <f>IF($A295="","",IF(VLOOKUP(csv!$AJ295,範囲CSV,8,FALSE)="","",VLOOKUP(csv!$AJ295,範囲CSV,8,FALSE)))</f>
        <v/>
      </c>
      <c r="I295" s="96"/>
      <c r="J295" s="96"/>
      <c r="K295" s="96" t="str">
        <f>IF(A295="","",IF(VLOOKUP(csv!$AJ295,範囲CSV,9,FALSE)="","",VLOOKUP(csv!$AJ295,範囲CSV,9,FALSE)))</f>
        <v/>
      </c>
      <c r="L295" s="96" t="str">
        <f>IF($A295="","",IF(VLOOKUP(csv!$AJ295,範囲CSV,10,FALSE)="","",VLOOKUP(csv!$AJ295,範囲CSV,10,FALSE)))</f>
        <v/>
      </c>
      <c r="M295" s="96" t="str">
        <f t="shared" si="8"/>
        <v/>
      </c>
      <c r="N295" s="96" t="str">
        <f t="shared" si="9"/>
        <v/>
      </c>
      <c r="O295" s="96" t="str">
        <f>IF($A295="","",IF(VLOOKUP(csv!$AJ295,範囲CSV,13,FALSE)="","",VLOOKUP(csv!$AJ295,範囲CSV,13,FALSE)))</f>
        <v/>
      </c>
      <c r="P295" s="96" t="str">
        <f>IF($A295="","",IF(VLOOKUP(csv!$AJ295,範囲CSV,14,FALSE)="","",VLOOKUP(csv!$AJ295,範囲CSV,14,FALSE)))</f>
        <v/>
      </c>
      <c r="Q295" s="96" t="str">
        <f>IF($A295="","",IF(VLOOKUP(csv!$AJ295,範囲CSV,15,FALSE)="","",VLOOKUP(csv!$AJ295,範囲CSV,15,FALSE)))</f>
        <v/>
      </c>
      <c r="R295" s="96" t="str">
        <f>IF($A295="","",IF(VLOOKUP(csv!$AJ295,範囲CSV,16,FALSE)="","",VLOOKUP(csv!$AJ295,範囲CSV,16,FALSE)))</f>
        <v/>
      </c>
      <c r="S295" s="96" t="str">
        <f>IF($A295="","",IF(VLOOKUP(csv!$AJ295,範囲CSV,17,FALSE)="","",VLOOKUP(csv!$AJ295,範囲CSV,17,FALSE)))</f>
        <v/>
      </c>
      <c r="T295" s="96" t="str">
        <f>IF($A295="","",IF(VLOOKUP(csv!$AJ295,範囲CSV,18,FALSE)="","",VLOOKUP(csv!$AJ295,範囲CSV,18,FALSE)))</f>
        <v/>
      </c>
      <c r="U295" s="96" t="str">
        <f>IF($A295="","",IF(VLOOKUP(csv!$AJ295,範囲CSV,19,FALSE)="","",VLOOKUP(csv!$AJ295,範囲CSV,19,FALSE)))</f>
        <v/>
      </c>
      <c r="V295" s="96" t="str">
        <f>IF($A295="","",IF(VLOOKUP(csv!$AJ295,範囲CSV,20,FALSE)="","",VLOOKUP(csv!$AJ295,範囲CSV,20,FALSE)))</f>
        <v/>
      </c>
      <c r="W295" s="96" t="str">
        <f>IF($A295="","",IF(VLOOKUP(csv!$AJ295,範囲CSV,21,FALSE)="","",VLOOKUP(csv!$AJ295,範囲CSV,21,FALSE)))</f>
        <v/>
      </c>
      <c r="X295" s="96" t="str">
        <f>IF($A295="","",IF(VLOOKUP(csv!$AJ295,範囲CSV,22,FALSE)="","",VLOOKUP(csv!$AJ295,範囲CSV,22,FALSE)))</f>
        <v/>
      </c>
      <c r="Y295" s="96" t="str">
        <f>IF($A295="","",IF(VLOOKUP(csv!$AJ295,範囲CSV,23,FALSE)="","",VLOOKUP(csv!$AJ295,範囲CSV,23,FALSE)))</f>
        <v/>
      </c>
      <c r="Z295" s="96" t="str">
        <f>IF($A295="","",IF(VLOOKUP(csv!$AJ295,範囲CSV,24,FALSE)="","",VLOOKUP(csv!$AJ295,範囲CSV,24,FALSE)))</f>
        <v/>
      </c>
      <c r="AA295" s="96" t="str">
        <f>IF($A295="","",IF(VLOOKUP(csv!$AJ295,範囲CSV,25,FALSE)="","",VLOOKUP(csv!$AJ295,範囲CSV,25,FALSE)))</f>
        <v/>
      </c>
      <c r="AB295" s="96" t="str">
        <f>IF($A295="","",IF(VLOOKUP(csv!$AJ295,範囲CSV,26,FALSE)="","",VLOOKUP(csv!$AJ295,範囲CSV,26,FALSE)))</f>
        <v/>
      </c>
      <c r="AC295" s="96" t="str">
        <f>IF($A295="","",IF(VLOOKUP(csv!$AJ295,範囲CSV,27,FALSE)="","",VLOOKUP(csv!$AJ295,範囲CSV,27,FALSE)))</f>
        <v/>
      </c>
      <c r="AD295" s="96" t="str">
        <f>IF($A295="","",IF(VLOOKUP(csv!$AJ295,範囲CSV,28,FALSE)="","",VLOOKUP(csv!$AJ295,範囲CSV,28,FALSE)))</f>
        <v/>
      </c>
      <c r="AE295" s="96" t="str">
        <f>IF($A295="","",IF(VLOOKUP(csv!$AJ295,範囲CSV,29,FALSE)="","",VLOOKUP(csv!$AJ295,範囲CSV,29,FALSE)))</f>
        <v/>
      </c>
      <c r="AF295" s="96" t="str">
        <f>IF($A295="","",IF(VLOOKUP(csv!$AJ295,範囲CSV,30,FALSE)="","",VLOOKUP(csv!$AJ295,範囲CSV,30,FALSE)))</f>
        <v/>
      </c>
      <c r="AG295" s="96" t="str">
        <f>IF($A295="","",IF(VLOOKUP(csv!$AJ295,範囲CSV,31,FALSE)="","",VLOOKUP(csv!$AJ295,範囲CSV,31,FALSE)))</f>
        <v/>
      </c>
      <c r="AH295" s="96" t="str">
        <f>IF($A295="","",IF(VLOOKUP(csv!$AJ295,範囲CSV,32,FALSE)="","",VLOOKUP(csv!$AJ295,範囲CSV,32,FALSE)))</f>
        <v/>
      </c>
      <c r="AI295" s="96" t="str">
        <f>IF($A295="","",IF(VLOOKUP(csv!$AJ295,範囲CSV,33,FALSE)="","",VLOOKUP(csv!$AJ295,範囲CSV,33,FALSE)))</f>
        <v/>
      </c>
      <c r="AJ295" s="96" t="str">
        <f>IF($A295="","",IF(VLOOKUP(csv!$AJ295,範囲CSV,34,FALSE)="","",VLOOKUP(csv!$AJ295,範囲CSV,34,FALSE)))</f>
        <v/>
      </c>
      <c r="AK295" s="96"/>
    </row>
    <row r="296" spans="1:37">
      <c r="A296" s="96" t="str">
        <f>IF(csv!AJ296&lt;=csv!A$401,csv!AO296,"")</f>
        <v/>
      </c>
      <c r="B296" s="96" t="str">
        <f>IF($A296="","",IF(VLOOKUP(csv!A296,範囲CSV,2,FALSE)="","",VLOOKUP(csv!A296,範囲CSV,2,FALSE)))</f>
        <v/>
      </c>
      <c r="C296" s="96" t="str">
        <f>IF($A296="","",IF(VLOOKUP(csv!$AJ296,範囲CSV,3,FALSE)="","",VLOOKUP(csv!$AJ296,範囲CSV,3,FALSE)))</f>
        <v/>
      </c>
      <c r="D296" s="96" t="str">
        <f>IF($A296="","",IF(VLOOKUP(csv!$AJ296,範囲CSV,4,FALSE)="","",VLOOKUP(csv!$AJ296,範囲CSV,4,FALSE)))</f>
        <v/>
      </c>
      <c r="E296" s="96" t="str">
        <f>IF($A296="","",IF(VLOOKUP(csv!$AJ296,範囲CSV,5,FALSE)="","",IF(VLOOKUP(csv!$AJ296,範囲CSV,5,FALSE)&gt;10000,"",VLOOKUP(csv!$AJ296,範囲CSV,5,FALSE))))</f>
        <v/>
      </c>
      <c r="F296" s="96" t="str">
        <f>IF($A296="","",IF(VLOOKUP(csv!$AJ296,範囲CSV,6,FALSE)="","",VLOOKUP(csv!$AJ296,範囲CSV,6,FALSE)))</f>
        <v/>
      </c>
      <c r="G296" s="96" t="str">
        <f>IF(A296="","",IF(VLOOKUP(csv!$AJ296,範囲CSV,7,FALSE)="","",VLOOKUP(csv!$AJ296,範囲CSV,7,FALSE)))</f>
        <v/>
      </c>
      <c r="H296" s="96" t="str">
        <f>IF($A296="","",IF(VLOOKUP(csv!$AJ296,範囲CSV,8,FALSE)="","",VLOOKUP(csv!$AJ296,範囲CSV,8,FALSE)))</f>
        <v/>
      </c>
      <c r="I296" s="96"/>
      <c r="J296" s="96"/>
      <c r="K296" s="96" t="str">
        <f>IF(A296="","",IF(VLOOKUP(csv!$AJ296,範囲CSV,9,FALSE)="","",VLOOKUP(csv!$AJ296,範囲CSV,9,FALSE)))</f>
        <v/>
      </c>
      <c r="L296" s="96" t="str">
        <f>IF($A296="","",IF(VLOOKUP(csv!$AJ296,範囲CSV,10,FALSE)="","",VLOOKUP(csv!$AJ296,範囲CSV,10,FALSE)))</f>
        <v/>
      </c>
      <c r="M296" s="96" t="str">
        <f t="shared" si="8"/>
        <v/>
      </c>
      <c r="N296" s="96" t="str">
        <f t="shared" si="9"/>
        <v/>
      </c>
      <c r="O296" s="96" t="str">
        <f>IF($A296="","",IF(VLOOKUP(csv!$AJ296,範囲CSV,13,FALSE)="","",VLOOKUP(csv!$AJ296,範囲CSV,13,FALSE)))</f>
        <v/>
      </c>
      <c r="P296" s="96" t="str">
        <f>IF($A296="","",IF(VLOOKUP(csv!$AJ296,範囲CSV,14,FALSE)="","",VLOOKUP(csv!$AJ296,範囲CSV,14,FALSE)))</f>
        <v/>
      </c>
      <c r="Q296" s="96" t="str">
        <f>IF($A296="","",IF(VLOOKUP(csv!$AJ296,範囲CSV,15,FALSE)="","",VLOOKUP(csv!$AJ296,範囲CSV,15,FALSE)))</f>
        <v/>
      </c>
      <c r="R296" s="96" t="str">
        <f>IF($A296="","",IF(VLOOKUP(csv!$AJ296,範囲CSV,16,FALSE)="","",VLOOKUP(csv!$AJ296,範囲CSV,16,FALSE)))</f>
        <v/>
      </c>
      <c r="S296" s="96" t="str">
        <f>IF($A296="","",IF(VLOOKUP(csv!$AJ296,範囲CSV,17,FALSE)="","",VLOOKUP(csv!$AJ296,範囲CSV,17,FALSE)))</f>
        <v/>
      </c>
      <c r="T296" s="96" t="str">
        <f>IF($A296="","",IF(VLOOKUP(csv!$AJ296,範囲CSV,18,FALSE)="","",VLOOKUP(csv!$AJ296,範囲CSV,18,FALSE)))</f>
        <v/>
      </c>
      <c r="U296" s="96" t="str">
        <f>IF($A296="","",IF(VLOOKUP(csv!$AJ296,範囲CSV,19,FALSE)="","",VLOOKUP(csv!$AJ296,範囲CSV,19,FALSE)))</f>
        <v/>
      </c>
      <c r="V296" s="96" t="str">
        <f>IF($A296="","",IF(VLOOKUP(csv!$AJ296,範囲CSV,20,FALSE)="","",VLOOKUP(csv!$AJ296,範囲CSV,20,FALSE)))</f>
        <v/>
      </c>
      <c r="W296" s="96" t="str">
        <f>IF($A296="","",IF(VLOOKUP(csv!$AJ296,範囲CSV,21,FALSE)="","",VLOOKUP(csv!$AJ296,範囲CSV,21,FALSE)))</f>
        <v/>
      </c>
      <c r="X296" s="96" t="str">
        <f>IF($A296="","",IF(VLOOKUP(csv!$AJ296,範囲CSV,22,FALSE)="","",VLOOKUP(csv!$AJ296,範囲CSV,22,FALSE)))</f>
        <v/>
      </c>
      <c r="Y296" s="96" t="str">
        <f>IF($A296="","",IF(VLOOKUP(csv!$AJ296,範囲CSV,23,FALSE)="","",VLOOKUP(csv!$AJ296,範囲CSV,23,FALSE)))</f>
        <v/>
      </c>
      <c r="Z296" s="96" t="str">
        <f>IF($A296="","",IF(VLOOKUP(csv!$AJ296,範囲CSV,24,FALSE)="","",VLOOKUP(csv!$AJ296,範囲CSV,24,FALSE)))</f>
        <v/>
      </c>
      <c r="AA296" s="96" t="str">
        <f>IF($A296="","",IF(VLOOKUP(csv!$AJ296,範囲CSV,25,FALSE)="","",VLOOKUP(csv!$AJ296,範囲CSV,25,FALSE)))</f>
        <v/>
      </c>
      <c r="AB296" s="96" t="str">
        <f>IF($A296="","",IF(VLOOKUP(csv!$AJ296,範囲CSV,26,FALSE)="","",VLOOKUP(csv!$AJ296,範囲CSV,26,FALSE)))</f>
        <v/>
      </c>
      <c r="AC296" s="96" t="str">
        <f>IF($A296="","",IF(VLOOKUP(csv!$AJ296,範囲CSV,27,FALSE)="","",VLOOKUP(csv!$AJ296,範囲CSV,27,FALSE)))</f>
        <v/>
      </c>
      <c r="AD296" s="96" t="str">
        <f>IF($A296="","",IF(VLOOKUP(csv!$AJ296,範囲CSV,28,FALSE)="","",VLOOKUP(csv!$AJ296,範囲CSV,28,FALSE)))</f>
        <v/>
      </c>
      <c r="AE296" s="96" t="str">
        <f>IF($A296="","",IF(VLOOKUP(csv!$AJ296,範囲CSV,29,FALSE)="","",VLOOKUP(csv!$AJ296,範囲CSV,29,FALSE)))</f>
        <v/>
      </c>
      <c r="AF296" s="96" t="str">
        <f>IF($A296="","",IF(VLOOKUP(csv!$AJ296,範囲CSV,30,FALSE)="","",VLOOKUP(csv!$AJ296,範囲CSV,30,FALSE)))</f>
        <v/>
      </c>
      <c r="AG296" s="96" t="str">
        <f>IF($A296="","",IF(VLOOKUP(csv!$AJ296,範囲CSV,31,FALSE)="","",VLOOKUP(csv!$AJ296,範囲CSV,31,FALSE)))</f>
        <v/>
      </c>
      <c r="AH296" s="96" t="str">
        <f>IF($A296="","",IF(VLOOKUP(csv!$AJ296,範囲CSV,32,FALSE)="","",VLOOKUP(csv!$AJ296,範囲CSV,32,FALSE)))</f>
        <v/>
      </c>
      <c r="AI296" s="96" t="str">
        <f>IF($A296="","",IF(VLOOKUP(csv!$AJ296,範囲CSV,33,FALSE)="","",VLOOKUP(csv!$AJ296,範囲CSV,33,FALSE)))</f>
        <v/>
      </c>
      <c r="AJ296" s="96" t="str">
        <f>IF($A296="","",IF(VLOOKUP(csv!$AJ296,範囲CSV,34,FALSE)="","",VLOOKUP(csv!$AJ296,範囲CSV,34,FALSE)))</f>
        <v/>
      </c>
      <c r="AK296" s="96"/>
    </row>
    <row r="297" spans="1:37">
      <c r="A297" s="96" t="str">
        <f>IF(csv!AJ297&lt;=csv!A$401,csv!AO297,"")</f>
        <v/>
      </c>
      <c r="B297" s="96" t="str">
        <f>IF($A297="","",IF(VLOOKUP(csv!A297,範囲CSV,2,FALSE)="","",VLOOKUP(csv!A297,範囲CSV,2,FALSE)))</f>
        <v/>
      </c>
      <c r="C297" s="96" t="str">
        <f>IF($A297="","",IF(VLOOKUP(csv!$AJ297,範囲CSV,3,FALSE)="","",VLOOKUP(csv!$AJ297,範囲CSV,3,FALSE)))</f>
        <v/>
      </c>
      <c r="D297" s="96" t="str">
        <f>IF($A297="","",IF(VLOOKUP(csv!$AJ297,範囲CSV,4,FALSE)="","",VLOOKUP(csv!$AJ297,範囲CSV,4,FALSE)))</f>
        <v/>
      </c>
      <c r="E297" s="96" t="str">
        <f>IF($A297="","",IF(VLOOKUP(csv!$AJ297,範囲CSV,5,FALSE)="","",IF(VLOOKUP(csv!$AJ297,範囲CSV,5,FALSE)&gt;10000,"",VLOOKUP(csv!$AJ297,範囲CSV,5,FALSE))))</f>
        <v/>
      </c>
      <c r="F297" s="96" t="str">
        <f>IF($A297="","",IF(VLOOKUP(csv!$AJ297,範囲CSV,6,FALSE)="","",VLOOKUP(csv!$AJ297,範囲CSV,6,FALSE)))</f>
        <v/>
      </c>
      <c r="G297" s="96" t="str">
        <f>IF(A297="","",IF(VLOOKUP(csv!$AJ297,範囲CSV,7,FALSE)="","",VLOOKUP(csv!$AJ297,範囲CSV,7,FALSE)))</f>
        <v/>
      </c>
      <c r="H297" s="96" t="str">
        <f>IF($A297="","",IF(VLOOKUP(csv!$AJ297,範囲CSV,8,FALSE)="","",VLOOKUP(csv!$AJ297,範囲CSV,8,FALSE)))</f>
        <v/>
      </c>
      <c r="I297" s="96"/>
      <c r="J297" s="96"/>
      <c r="K297" s="96" t="str">
        <f>IF(A297="","",IF(VLOOKUP(csv!$AJ297,範囲CSV,9,FALSE)="","",VLOOKUP(csv!$AJ297,範囲CSV,9,FALSE)))</f>
        <v/>
      </c>
      <c r="L297" s="96" t="str">
        <f>IF($A297="","",IF(VLOOKUP(csv!$AJ297,範囲CSV,10,FALSE)="","",VLOOKUP(csv!$AJ297,範囲CSV,10,FALSE)))</f>
        <v/>
      </c>
      <c r="M297" s="96" t="str">
        <f t="shared" si="8"/>
        <v/>
      </c>
      <c r="N297" s="96" t="str">
        <f t="shared" si="9"/>
        <v/>
      </c>
      <c r="O297" s="96" t="str">
        <f>IF($A297="","",IF(VLOOKUP(csv!$AJ297,範囲CSV,13,FALSE)="","",VLOOKUP(csv!$AJ297,範囲CSV,13,FALSE)))</f>
        <v/>
      </c>
      <c r="P297" s="96" t="str">
        <f>IF($A297="","",IF(VLOOKUP(csv!$AJ297,範囲CSV,14,FALSE)="","",VLOOKUP(csv!$AJ297,範囲CSV,14,FALSE)))</f>
        <v/>
      </c>
      <c r="Q297" s="96" t="str">
        <f>IF($A297="","",IF(VLOOKUP(csv!$AJ297,範囲CSV,15,FALSE)="","",VLOOKUP(csv!$AJ297,範囲CSV,15,FALSE)))</f>
        <v/>
      </c>
      <c r="R297" s="96" t="str">
        <f>IF($A297="","",IF(VLOOKUP(csv!$AJ297,範囲CSV,16,FALSE)="","",VLOOKUP(csv!$AJ297,範囲CSV,16,FALSE)))</f>
        <v/>
      </c>
      <c r="S297" s="96" t="str">
        <f>IF($A297="","",IF(VLOOKUP(csv!$AJ297,範囲CSV,17,FALSE)="","",VLOOKUP(csv!$AJ297,範囲CSV,17,FALSE)))</f>
        <v/>
      </c>
      <c r="T297" s="96" t="str">
        <f>IF($A297="","",IF(VLOOKUP(csv!$AJ297,範囲CSV,18,FALSE)="","",VLOOKUP(csv!$AJ297,範囲CSV,18,FALSE)))</f>
        <v/>
      </c>
      <c r="U297" s="96" t="str">
        <f>IF($A297="","",IF(VLOOKUP(csv!$AJ297,範囲CSV,19,FALSE)="","",VLOOKUP(csv!$AJ297,範囲CSV,19,FALSE)))</f>
        <v/>
      </c>
      <c r="V297" s="96" t="str">
        <f>IF($A297="","",IF(VLOOKUP(csv!$AJ297,範囲CSV,20,FALSE)="","",VLOOKUP(csv!$AJ297,範囲CSV,20,FALSE)))</f>
        <v/>
      </c>
      <c r="W297" s="96" t="str">
        <f>IF($A297="","",IF(VLOOKUP(csv!$AJ297,範囲CSV,21,FALSE)="","",VLOOKUP(csv!$AJ297,範囲CSV,21,FALSE)))</f>
        <v/>
      </c>
      <c r="X297" s="96" t="str">
        <f>IF($A297="","",IF(VLOOKUP(csv!$AJ297,範囲CSV,22,FALSE)="","",VLOOKUP(csv!$AJ297,範囲CSV,22,FALSE)))</f>
        <v/>
      </c>
      <c r="Y297" s="96" t="str">
        <f>IF($A297="","",IF(VLOOKUP(csv!$AJ297,範囲CSV,23,FALSE)="","",VLOOKUP(csv!$AJ297,範囲CSV,23,FALSE)))</f>
        <v/>
      </c>
      <c r="Z297" s="96" t="str">
        <f>IF($A297="","",IF(VLOOKUP(csv!$AJ297,範囲CSV,24,FALSE)="","",VLOOKUP(csv!$AJ297,範囲CSV,24,FALSE)))</f>
        <v/>
      </c>
      <c r="AA297" s="96" t="str">
        <f>IF($A297="","",IF(VLOOKUP(csv!$AJ297,範囲CSV,25,FALSE)="","",VLOOKUP(csv!$AJ297,範囲CSV,25,FALSE)))</f>
        <v/>
      </c>
      <c r="AB297" s="96" t="str">
        <f>IF($A297="","",IF(VLOOKUP(csv!$AJ297,範囲CSV,26,FALSE)="","",VLOOKUP(csv!$AJ297,範囲CSV,26,FALSE)))</f>
        <v/>
      </c>
      <c r="AC297" s="96" t="str">
        <f>IF($A297="","",IF(VLOOKUP(csv!$AJ297,範囲CSV,27,FALSE)="","",VLOOKUP(csv!$AJ297,範囲CSV,27,FALSE)))</f>
        <v/>
      </c>
      <c r="AD297" s="96" t="str">
        <f>IF($A297="","",IF(VLOOKUP(csv!$AJ297,範囲CSV,28,FALSE)="","",VLOOKUP(csv!$AJ297,範囲CSV,28,FALSE)))</f>
        <v/>
      </c>
      <c r="AE297" s="96" t="str">
        <f>IF($A297="","",IF(VLOOKUP(csv!$AJ297,範囲CSV,29,FALSE)="","",VLOOKUP(csv!$AJ297,範囲CSV,29,FALSE)))</f>
        <v/>
      </c>
      <c r="AF297" s="96" t="str">
        <f>IF($A297="","",IF(VLOOKUP(csv!$AJ297,範囲CSV,30,FALSE)="","",VLOOKUP(csv!$AJ297,範囲CSV,30,FALSE)))</f>
        <v/>
      </c>
      <c r="AG297" s="96" t="str">
        <f>IF($A297="","",IF(VLOOKUP(csv!$AJ297,範囲CSV,31,FALSE)="","",VLOOKUP(csv!$AJ297,範囲CSV,31,FALSE)))</f>
        <v/>
      </c>
      <c r="AH297" s="96" t="str">
        <f>IF($A297="","",IF(VLOOKUP(csv!$AJ297,範囲CSV,32,FALSE)="","",VLOOKUP(csv!$AJ297,範囲CSV,32,FALSE)))</f>
        <v/>
      </c>
      <c r="AI297" s="96" t="str">
        <f>IF($A297="","",IF(VLOOKUP(csv!$AJ297,範囲CSV,33,FALSE)="","",VLOOKUP(csv!$AJ297,範囲CSV,33,FALSE)))</f>
        <v/>
      </c>
      <c r="AJ297" s="96" t="str">
        <f>IF($A297="","",IF(VLOOKUP(csv!$AJ297,範囲CSV,34,FALSE)="","",VLOOKUP(csv!$AJ297,範囲CSV,34,FALSE)))</f>
        <v/>
      </c>
      <c r="AK297" s="96"/>
    </row>
    <row r="298" spans="1:37">
      <c r="A298" s="96" t="str">
        <f>IF(csv!AJ298&lt;=csv!A$401,csv!AO298,"")</f>
        <v/>
      </c>
      <c r="B298" s="96" t="str">
        <f>IF($A298="","",IF(VLOOKUP(csv!A298,範囲CSV,2,FALSE)="","",VLOOKUP(csv!A298,範囲CSV,2,FALSE)))</f>
        <v/>
      </c>
      <c r="C298" s="96" t="str">
        <f>IF($A298="","",IF(VLOOKUP(csv!$AJ298,範囲CSV,3,FALSE)="","",VLOOKUP(csv!$AJ298,範囲CSV,3,FALSE)))</f>
        <v/>
      </c>
      <c r="D298" s="96" t="str">
        <f>IF($A298="","",IF(VLOOKUP(csv!$AJ298,範囲CSV,4,FALSE)="","",VLOOKUP(csv!$AJ298,範囲CSV,4,FALSE)))</f>
        <v/>
      </c>
      <c r="E298" s="96" t="str">
        <f>IF($A298="","",IF(VLOOKUP(csv!$AJ298,範囲CSV,5,FALSE)="","",IF(VLOOKUP(csv!$AJ298,範囲CSV,5,FALSE)&gt;10000,"",VLOOKUP(csv!$AJ298,範囲CSV,5,FALSE))))</f>
        <v/>
      </c>
      <c r="F298" s="96" t="str">
        <f>IF($A298="","",IF(VLOOKUP(csv!$AJ298,範囲CSV,6,FALSE)="","",VLOOKUP(csv!$AJ298,範囲CSV,6,FALSE)))</f>
        <v/>
      </c>
      <c r="G298" s="96" t="str">
        <f>IF(A298="","",IF(VLOOKUP(csv!$AJ298,範囲CSV,7,FALSE)="","",VLOOKUP(csv!$AJ298,範囲CSV,7,FALSE)))</f>
        <v/>
      </c>
      <c r="H298" s="96" t="str">
        <f>IF($A298="","",IF(VLOOKUP(csv!$AJ298,範囲CSV,8,FALSE)="","",VLOOKUP(csv!$AJ298,範囲CSV,8,FALSE)))</f>
        <v/>
      </c>
      <c r="I298" s="96"/>
      <c r="J298" s="96"/>
      <c r="K298" s="96" t="str">
        <f>IF(A298="","",IF(VLOOKUP(csv!$AJ298,範囲CSV,9,FALSE)="","",VLOOKUP(csv!$AJ298,範囲CSV,9,FALSE)))</f>
        <v/>
      </c>
      <c r="L298" s="96" t="str">
        <f>IF($A298="","",IF(VLOOKUP(csv!$AJ298,範囲CSV,10,FALSE)="","",VLOOKUP(csv!$AJ298,範囲CSV,10,FALSE)))</f>
        <v/>
      </c>
      <c r="M298" s="96" t="str">
        <f t="shared" si="8"/>
        <v/>
      </c>
      <c r="N298" s="96" t="str">
        <f t="shared" si="9"/>
        <v/>
      </c>
      <c r="O298" s="96" t="str">
        <f>IF($A298="","",IF(VLOOKUP(csv!$AJ298,範囲CSV,13,FALSE)="","",VLOOKUP(csv!$AJ298,範囲CSV,13,FALSE)))</f>
        <v/>
      </c>
      <c r="P298" s="96" t="str">
        <f>IF($A298="","",IF(VLOOKUP(csv!$AJ298,範囲CSV,14,FALSE)="","",VLOOKUP(csv!$AJ298,範囲CSV,14,FALSE)))</f>
        <v/>
      </c>
      <c r="Q298" s="96" t="str">
        <f>IF($A298="","",IF(VLOOKUP(csv!$AJ298,範囲CSV,15,FALSE)="","",VLOOKUP(csv!$AJ298,範囲CSV,15,FALSE)))</f>
        <v/>
      </c>
      <c r="R298" s="96" t="str">
        <f>IF($A298="","",IF(VLOOKUP(csv!$AJ298,範囲CSV,16,FALSE)="","",VLOOKUP(csv!$AJ298,範囲CSV,16,FALSE)))</f>
        <v/>
      </c>
      <c r="S298" s="96" t="str">
        <f>IF($A298="","",IF(VLOOKUP(csv!$AJ298,範囲CSV,17,FALSE)="","",VLOOKUP(csv!$AJ298,範囲CSV,17,FALSE)))</f>
        <v/>
      </c>
      <c r="T298" s="96" t="str">
        <f>IF($A298="","",IF(VLOOKUP(csv!$AJ298,範囲CSV,18,FALSE)="","",VLOOKUP(csv!$AJ298,範囲CSV,18,FALSE)))</f>
        <v/>
      </c>
      <c r="U298" s="96" t="str">
        <f>IF($A298="","",IF(VLOOKUP(csv!$AJ298,範囲CSV,19,FALSE)="","",VLOOKUP(csv!$AJ298,範囲CSV,19,FALSE)))</f>
        <v/>
      </c>
      <c r="V298" s="96" t="str">
        <f>IF($A298="","",IF(VLOOKUP(csv!$AJ298,範囲CSV,20,FALSE)="","",VLOOKUP(csv!$AJ298,範囲CSV,20,FALSE)))</f>
        <v/>
      </c>
      <c r="W298" s="96" t="str">
        <f>IF($A298="","",IF(VLOOKUP(csv!$AJ298,範囲CSV,21,FALSE)="","",VLOOKUP(csv!$AJ298,範囲CSV,21,FALSE)))</f>
        <v/>
      </c>
      <c r="X298" s="96" t="str">
        <f>IF($A298="","",IF(VLOOKUP(csv!$AJ298,範囲CSV,22,FALSE)="","",VLOOKUP(csv!$AJ298,範囲CSV,22,FALSE)))</f>
        <v/>
      </c>
      <c r="Y298" s="96" t="str">
        <f>IF($A298="","",IF(VLOOKUP(csv!$AJ298,範囲CSV,23,FALSE)="","",VLOOKUP(csv!$AJ298,範囲CSV,23,FALSE)))</f>
        <v/>
      </c>
      <c r="Z298" s="96" t="str">
        <f>IF($A298="","",IF(VLOOKUP(csv!$AJ298,範囲CSV,24,FALSE)="","",VLOOKUP(csv!$AJ298,範囲CSV,24,FALSE)))</f>
        <v/>
      </c>
      <c r="AA298" s="96" t="str">
        <f>IF($A298="","",IF(VLOOKUP(csv!$AJ298,範囲CSV,25,FALSE)="","",VLOOKUP(csv!$AJ298,範囲CSV,25,FALSE)))</f>
        <v/>
      </c>
      <c r="AB298" s="96" t="str">
        <f>IF($A298="","",IF(VLOOKUP(csv!$AJ298,範囲CSV,26,FALSE)="","",VLOOKUP(csv!$AJ298,範囲CSV,26,FALSE)))</f>
        <v/>
      </c>
      <c r="AC298" s="96" t="str">
        <f>IF($A298="","",IF(VLOOKUP(csv!$AJ298,範囲CSV,27,FALSE)="","",VLOOKUP(csv!$AJ298,範囲CSV,27,FALSE)))</f>
        <v/>
      </c>
      <c r="AD298" s="96" t="str">
        <f>IF($A298="","",IF(VLOOKUP(csv!$AJ298,範囲CSV,28,FALSE)="","",VLOOKUP(csv!$AJ298,範囲CSV,28,FALSE)))</f>
        <v/>
      </c>
      <c r="AE298" s="96" t="str">
        <f>IF($A298="","",IF(VLOOKUP(csv!$AJ298,範囲CSV,29,FALSE)="","",VLOOKUP(csv!$AJ298,範囲CSV,29,FALSE)))</f>
        <v/>
      </c>
      <c r="AF298" s="96" t="str">
        <f>IF($A298="","",IF(VLOOKUP(csv!$AJ298,範囲CSV,30,FALSE)="","",VLOOKUP(csv!$AJ298,範囲CSV,30,FALSE)))</f>
        <v/>
      </c>
      <c r="AG298" s="96" t="str">
        <f>IF($A298="","",IF(VLOOKUP(csv!$AJ298,範囲CSV,31,FALSE)="","",VLOOKUP(csv!$AJ298,範囲CSV,31,FALSE)))</f>
        <v/>
      </c>
      <c r="AH298" s="96" t="str">
        <f>IF($A298="","",IF(VLOOKUP(csv!$AJ298,範囲CSV,32,FALSE)="","",VLOOKUP(csv!$AJ298,範囲CSV,32,FALSE)))</f>
        <v/>
      </c>
      <c r="AI298" s="96" t="str">
        <f>IF($A298="","",IF(VLOOKUP(csv!$AJ298,範囲CSV,33,FALSE)="","",VLOOKUP(csv!$AJ298,範囲CSV,33,FALSE)))</f>
        <v/>
      </c>
      <c r="AJ298" s="96" t="str">
        <f>IF($A298="","",IF(VLOOKUP(csv!$AJ298,範囲CSV,34,FALSE)="","",VLOOKUP(csv!$AJ298,範囲CSV,34,FALSE)))</f>
        <v/>
      </c>
      <c r="AK298" s="96"/>
    </row>
    <row r="299" spans="1:37">
      <c r="A299" s="96" t="str">
        <f>IF(csv!AJ299&lt;=csv!A$401,csv!AO299,"")</f>
        <v/>
      </c>
      <c r="B299" s="96" t="str">
        <f>IF($A299="","",IF(VLOOKUP(csv!A299,範囲CSV,2,FALSE)="","",VLOOKUP(csv!A299,範囲CSV,2,FALSE)))</f>
        <v/>
      </c>
      <c r="C299" s="96" t="str">
        <f>IF($A299="","",IF(VLOOKUP(csv!$AJ299,範囲CSV,3,FALSE)="","",VLOOKUP(csv!$AJ299,範囲CSV,3,FALSE)))</f>
        <v/>
      </c>
      <c r="D299" s="96" t="str">
        <f>IF($A299="","",IF(VLOOKUP(csv!$AJ299,範囲CSV,4,FALSE)="","",VLOOKUP(csv!$AJ299,範囲CSV,4,FALSE)))</f>
        <v/>
      </c>
      <c r="E299" s="96" t="str">
        <f>IF($A299="","",IF(VLOOKUP(csv!$AJ299,範囲CSV,5,FALSE)="","",IF(VLOOKUP(csv!$AJ299,範囲CSV,5,FALSE)&gt;10000,"",VLOOKUP(csv!$AJ299,範囲CSV,5,FALSE))))</f>
        <v/>
      </c>
      <c r="F299" s="96" t="str">
        <f>IF($A299="","",IF(VLOOKUP(csv!$AJ299,範囲CSV,6,FALSE)="","",VLOOKUP(csv!$AJ299,範囲CSV,6,FALSE)))</f>
        <v/>
      </c>
      <c r="G299" s="96" t="str">
        <f>IF(A299="","",IF(VLOOKUP(csv!$AJ299,範囲CSV,7,FALSE)="","",VLOOKUP(csv!$AJ299,範囲CSV,7,FALSE)))</f>
        <v/>
      </c>
      <c r="H299" s="96" t="str">
        <f>IF($A299="","",IF(VLOOKUP(csv!$AJ299,範囲CSV,8,FALSE)="","",VLOOKUP(csv!$AJ299,範囲CSV,8,FALSE)))</f>
        <v/>
      </c>
      <c r="I299" s="96"/>
      <c r="J299" s="96"/>
      <c r="K299" s="96" t="str">
        <f>IF(A299="","",IF(VLOOKUP(csv!$AJ299,範囲CSV,9,FALSE)="","",VLOOKUP(csv!$AJ299,範囲CSV,9,FALSE)))</f>
        <v/>
      </c>
      <c r="L299" s="96" t="str">
        <f>IF($A299="","",IF(VLOOKUP(csv!$AJ299,範囲CSV,10,FALSE)="","",VLOOKUP(csv!$AJ299,範囲CSV,10,FALSE)))</f>
        <v/>
      </c>
      <c r="M299" s="96" t="str">
        <f t="shared" si="8"/>
        <v/>
      </c>
      <c r="N299" s="96" t="str">
        <f t="shared" si="9"/>
        <v/>
      </c>
      <c r="O299" s="96" t="str">
        <f>IF($A299="","",IF(VLOOKUP(csv!$AJ299,範囲CSV,13,FALSE)="","",VLOOKUP(csv!$AJ299,範囲CSV,13,FALSE)))</f>
        <v/>
      </c>
      <c r="P299" s="96" t="str">
        <f>IF($A299="","",IF(VLOOKUP(csv!$AJ299,範囲CSV,14,FALSE)="","",VLOOKUP(csv!$AJ299,範囲CSV,14,FALSE)))</f>
        <v/>
      </c>
      <c r="Q299" s="96" t="str">
        <f>IF($A299="","",IF(VLOOKUP(csv!$AJ299,範囲CSV,15,FALSE)="","",VLOOKUP(csv!$AJ299,範囲CSV,15,FALSE)))</f>
        <v/>
      </c>
      <c r="R299" s="96" t="str">
        <f>IF($A299="","",IF(VLOOKUP(csv!$AJ299,範囲CSV,16,FALSE)="","",VLOOKUP(csv!$AJ299,範囲CSV,16,FALSE)))</f>
        <v/>
      </c>
      <c r="S299" s="96" t="str">
        <f>IF($A299="","",IF(VLOOKUP(csv!$AJ299,範囲CSV,17,FALSE)="","",VLOOKUP(csv!$AJ299,範囲CSV,17,FALSE)))</f>
        <v/>
      </c>
      <c r="T299" s="96" t="str">
        <f>IF($A299="","",IF(VLOOKUP(csv!$AJ299,範囲CSV,18,FALSE)="","",VLOOKUP(csv!$AJ299,範囲CSV,18,FALSE)))</f>
        <v/>
      </c>
      <c r="U299" s="96" t="str">
        <f>IF($A299="","",IF(VLOOKUP(csv!$AJ299,範囲CSV,19,FALSE)="","",VLOOKUP(csv!$AJ299,範囲CSV,19,FALSE)))</f>
        <v/>
      </c>
      <c r="V299" s="96" t="str">
        <f>IF($A299="","",IF(VLOOKUP(csv!$AJ299,範囲CSV,20,FALSE)="","",VLOOKUP(csv!$AJ299,範囲CSV,20,FALSE)))</f>
        <v/>
      </c>
      <c r="W299" s="96" t="str">
        <f>IF($A299="","",IF(VLOOKUP(csv!$AJ299,範囲CSV,21,FALSE)="","",VLOOKUP(csv!$AJ299,範囲CSV,21,FALSE)))</f>
        <v/>
      </c>
      <c r="X299" s="96" t="str">
        <f>IF($A299="","",IF(VLOOKUP(csv!$AJ299,範囲CSV,22,FALSE)="","",VLOOKUP(csv!$AJ299,範囲CSV,22,FALSE)))</f>
        <v/>
      </c>
      <c r="Y299" s="96" t="str">
        <f>IF($A299="","",IF(VLOOKUP(csv!$AJ299,範囲CSV,23,FALSE)="","",VLOOKUP(csv!$AJ299,範囲CSV,23,FALSE)))</f>
        <v/>
      </c>
      <c r="Z299" s="96" t="str">
        <f>IF($A299="","",IF(VLOOKUP(csv!$AJ299,範囲CSV,24,FALSE)="","",VLOOKUP(csv!$AJ299,範囲CSV,24,FALSE)))</f>
        <v/>
      </c>
      <c r="AA299" s="96" t="str">
        <f>IF($A299="","",IF(VLOOKUP(csv!$AJ299,範囲CSV,25,FALSE)="","",VLOOKUP(csv!$AJ299,範囲CSV,25,FALSE)))</f>
        <v/>
      </c>
      <c r="AB299" s="96" t="str">
        <f>IF($A299="","",IF(VLOOKUP(csv!$AJ299,範囲CSV,26,FALSE)="","",VLOOKUP(csv!$AJ299,範囲CSV,26,FALSE)))</f>
        <v/>
      </c>
      <c r="AC299" s="96" t="str">
        <f>IF($A299="","",IF(VLOOKUP(csv!$AJ299,範囲CSV,27,FALSE)="","",VLOOKUP(csv!$AJ299,範囲CSV,27,FALSE)))</f>
        <v/>
      </c>
      <c r="AD299" s="96" t="str">
        <f>IF($A299="","",IF(VLOOKUP(csv!$AJ299,範囲CSV,28,FALSE)="","",VLOOKUP(csv!$AJ299,範囲CSV,28,FALSE)))</f>
        <v/>
      </c>
      <c r="AE299" s="96" t="str">
        <f>IF($A299="","",IF(VLOOKUP(csv!$AJ299,範囲CSV,29,FALSE)="","",VLOOKUP(csv!$AJ299,範囲CSV,29,FALSE)))</f>
        <v/>
      </c>
      <c r="AF299" s="96" t="str">
        <f>IF($A299="","",IF(VLOOKUP(csv!$AJ299,範囲CSV,30,FALSE)="","",VLOOKUP(csv!$AJ299,範囲CSV,30,FALSE)))</f>
        <v/>
      </c>
      <c r="AG299" s="96" t="str">
        <f>IF($A299="","",IF(VLOOKUP(csv!$AJ299,範囲CSV,31,FALSE)="","",VLOOKUP(csv!$AJ299,範囲CSV,31,FALSE)))</f>
        <v/>
      </c>
      <c r="AH299" s="96" t="str">
        <f>IF($A299="","",IF(VLOOKUP(csv!$AJ299,範囲CSV,32,FALSE)="","",VLOOKUP(csv!$AJ299,範囲CSV,32,FALSE)))</f>
        <v/>
      </c>
      <c r="AI299" s="96" t="str">
        <f>IF($A299="","",IF(VLOOKUP(csv!$AJ299,範囲CSV,33,FALSE)="","",VLOOKUP(csv!$AJ299,範囲CSV,33,FALSE)))</f>
        <v/>
      </c>
      <c r="AJ299" s="96" t="str">
        <f>IF($A299="","",IF(VLOOKUP(csv!$AJ299,範囲CSV,34,FALSE)="","",VLOOKUP(csv!$AJ299,範囲CSV,34,FALSE)))</f>
        <v/>
      </c>
      <c r="AK299" s="96"/>
    </row>
    <row r="300" spans="1:37">
      <c r="A300" s="96" t="str">
        <f>IF(csv!AJ300&lt;=csv!A$401,csv!AO300,"")</f>
        <v/>
      </c>
      <c r="B300" s="96" t="str">
        <f>IF($A300="","",IF(VLOOKUP(csv!A300,範囲CSV,2,FALSE)="","",VLOOKUP(csv!A300,範囲CSV,2,FALSE)))</f>
        <v/>
      </c>
      <c r="C300" s="96" t="str">
        <f>IF($A300="","",IF(VLOOKUP(csv!$AJ300,範囲CSV,3,FALSE)="","",VLOOKUP(csv!$AJ300,範囲CSV,3,FALSE)))</f>
        <v/>
      </c>
      <c r="D300" s="96" t="str">
        <f>IF($A300="","",IF(VLOOKUP(csv!$AJ300,範囲CSV,4,FALSE)="","",VLOOKUP(csv!$AJ300,範囲CSV,4,FALSE)))</f>
        <v/>
      </c>
      <c r="E300" s="96" t="str">
        <f>IF($A300="","",IF(VLOOKUP(csv!$AJ300,範囲CSV,5,FALSE)="","",IF(VLOOKUP(csv!$AJ300,範囲CSV,5,FALSE)&gt;10000,"",VLOOKUP(csv!$AJ300,範囲CSV,5,FALSE))))</f>
        <v/>
      </c>
      <c r="F300" s="96" t="str">
        <f>IF($A300="","",IF(VLOOKUP(csv!$AJ300,範囲CSV,6,FALSE)="","",VLOOKUP(csv!$AJ300,範囲CSV,6,FALSE)))</f>
        <v/>
      </c>
      <c r="G300" s="96" t="str">
        <f>IF(A300="","",IF(VLOOKUP(csv!$AJ300,範囲CSV,7,FALSE)="","",VLOOKUP(csv!$AJ300,範囲CSV,7,FALSE)))</f>
        <v/>
      </c>
      <c r="H300" s="96" t="str">
        <f>IF($A300="","",IF(VLOOKUP(csv!$AJ300,範囲CSV,8,FALSE)="","",VLOOKUP(csv!$AJ300,範囲CSV,8,FALSE)))</f>
        <v/>
      </c>
      <c r="I300" s="96"/>
      <c r="J300" s="96"/>
      <c r="K300" s="96" t="str">
        <f>IF(A300="","",IF(VLOOKUP(csv!$AJ300,範囲CSV,9,FALSE)="","",VLOOKUP(csv!$AJ300,範囲CSV,9,FALSE)))</f>
        <v/>
      </c>
      <c r="L300" s="96" t="str">
        <f>IF($A300="","",IF(VLOOKUP(csv!$AJ300,範囲CSV,10,FALSE)="","",VLOOKUP(csv!$AJ300,範囲CSV,10,FALSE)))</f>
        <v/>
      </c>
      <c r="M300" s="96" t="str">
        <f t="shared" si="8"/>
        <v/>
      </c>
      <c r="N300" s="96" t="str">
        <f t="shared" si="9"/>
        <v/>
      </c>
      <c r="O300" s="96" t="str">
        <f>IF($A300="","",IF(VLOOKUP(csv!$AJ300,範囲CSV,13,FALSE)="","",VLOOKUP(csv!$AJ300,範囲CSV,13,FALSE)))</f>
        <v/>
      </c>
      <c r="P300" s="96" t="str">
        <f>IF($A300="","",IF(VLOOKUP(csv!$AJ300,範囲CSV,14,FALSE)="","",VLOOKUP(csv!$AJ300,範囲CSV,14,FALSE)))</f>
        <v/>
      </c>
      <c r="Q300" s="96" t="str">
        <f>IF($A300="","",IF(VLOOKUP(csv!$AJ300,範囲CSV,15,FALSE)="","",VLOOKUP(csv!$AJ300,範囲CSV,15,FALSE)))</f>
        <v/>
      </c>
      <c r="R300" s="96" t="str">
        <f>IF($A300="","",IF(VLOOKUP(csv!$AJ300,範囲CSV,16,FALSE)="","",VLOOKUP(csv!$AJ300,範囲CSV,16,FALSE)))</f>
        <v/>
      </c>
      <c r="S300" s="96" t="str">
        <f>IF($A300="","",IF(VLOOKUP(csv!$AJ300,範囲CSV,17,FALSE)="","",VLOOKUP(csv!$AJ300,範囲CSV,17,FALSE)))</f>
        <v/>
      </c>
      <c r="T300" s="96" t="str">
        <f>IF($A300="","",IF(VLOOKUP(csv!$AJ300,範囲CSV,18,FALSE)="","",VLOOKUP(csv!$AJ300,範囲CSV,18,FALSE)))</f>
        <v/>
      </c>
      <c r="U300" s="96" t="str">
        <f>IF($A300="","",IF(VLOOKUP(csv!$AJ300,範囲CSV,19,FALSE)="","",VLOOKUP(csv!$AJ300,範囲CSV,19,FALSE)))</f>
        <v/>
      </c>
      <c r="V300" s="96" t="str">
        <f>IF($A300="","",IF(VLOOKUP(csv!$AJ300,範囲CSV,20,FALSE)="","",VLOOKUP(csv!$AJ300,範囲CSV,20,FALSE)))</f>
        <v/>
      </c>
      <c r="W300" s="96" t="str">
        <f>IF($A300="","",IF(VLOOKUP(csv!$AJ300,範囲CSV,21,FALSE)="","",VLOOKUP(csv!$AJ300,範囲CSV,21,FALSE)))</f>
        <v/>
      </c>
      <c r="X300" s="96" t="str">
        <f>IF($A300="","",IF(VLOOKUP(csv!$AJ300,範囲CSV,22,FALSE)="","",VLOOKUP(csv!$AJ300,範囲CSV,22,FALSE)))</f>
        <v/>
      </c>
      <c r="Y300" s="96" t="str">
        <f>IF($A300="","",IF(VLOOKUP(csv!$AJ300,範囲CSV,23,FALSE)="","",VLOOKUP(csv!$AJ300,範囲CSV,23,FALSE)))</f>
        <v/>
      </c>
      <c r="Z300" s="96" t="str">
        <f>IF($A300="","",IF(VLOOKUP(csv!$AJ300,範囲CSV,24,FALSE)="","",VLOOKUP(csv!$AJ300,範囲CSV,24,FALSE)))</f>
        <v/>
      </c>
      <c r="AA300" s="96" t="str">
        <f>IF($A300="","",IF(VLOOKUP(csv!$AJ300,範囲CSV,25,FALSE)="","",VLOOKUP(csv!$AJ300,範囲CSV,25,FALSE)))</f>
        <v/>
      </c>
      <c r="AB300" s="96" t="str">
        <f>IF($A300="","",IF(VLOOKUP(csv!$AJ300,範囲CSV,26,FALSE)="","",VLOOKUP(csv!$AJ300,範囲CSV,26,FALSE)))</f>
        <v/>
      </c>
      <c r="AC300" s="96" t="str">
        <f>IF($A300="","",IF(VLOOKUP(csv!$AJ300,範囲CSV,27,FALSE)="","",VLOOKUP(csv!$AJ300,範囲CSV,27,FALSE)))</f>
        <v/>
      </c>
      <c r="AD300" s="96" t="str">
        <f>IF($A300="","",IF(VLOOKUP(csv!$AJ300,範囲CSV,28,FALSE)="","",VLOOKUP(csv!$AJ300,範囲CSV,28,FALSE)))</f>
        <v/>
      </c>
      <c r="AE300" s="96" t="str">
        <f>IF($A300="","",IF(VLOOKUP(csv!$AJ300,範囲CSV,29,FALSE)="","",VLOOKUP(csv!$AJ300,範囲CSV,29,FALSE)))</f>
        <v/>
      </c>
      <c r="AF300" s="96" t="str">
        <f>IF($A300="","",IF(VLOOKUP(csv!$AJ300,範囲CSV,30,FALSE)="","",VLOOKUP(csv!$AJ300,範囲CSV,30,FALSE)))</f>
        <v/>
      </c>
      <c r="AG300" s="96" t="str">
        <f>IF($A300="","",IF(VLOOKUP(csv!$AJ300,範囲CSV,31,FALSE)="","",VLOOKUP(csv!$AJ300,範囲CSV,31,FALSE)))</f>
        <v/>
      </c>
      <c r="AH300" s="96" t="str">
        <f>IF($A300="","",IF(VLOOKUP(csv!$AJ300,範囲CSV,32,FALSE)="","",VLOOKUP(csv!$AJ300,範囲CSV,32,FALSE)))</f>
        <v/>
      </c>
      <c r="AI300" s="96" t="str">
        <f>IF($A300="","",IF(VLOOKUP(csv!$AJ300,範囲CSV,33,FALSE)="","",VLOOKUP(csv!$AJ300,範囲CSV,33,FALSE)))</f>
        <v/>
      </c>
      <c r="AJ300" s="96" t="str">
        <f>IF($A300="","",IF(VLOOKUP(csv!$AJ300,範囲CSV,34,FALSE)="","",VLOOKUP(csv!$AJ300,範囲CSV,34,FALSE)))</f>
        <v/>
      </c>
      <c r="AK300" s="96"/>
    </row>
    <row r="301" spans="1:37">
      <c r="A301" s="96" t="str">
        <f>IF(csv!AJ301&lt;=csv!A$401,csv!AO301,"")</f>
        <v/>
      </c>
      <c r="B301" s="96" t="str">
        <f>IF($A301="","",IF(VLOOKUP(csv!A301,範囲CSV,2,FALSE)="","",VLOOKUP(csv!A301,範囲CSV,2,FALSE)))</f>
        <v/>
      </c>
      <c r="C301" s="96" t="str">
        <f>IF($A301="","",IF(VLOOKUP(csv!$AJ301,範囲CSV,3,FALSE)="","",VLOOKUP(csv!$AJ301,範囲CSV,3,FALSE)))</f>
        <v/>
      </c>
      <c r="D301" s="96" t="str">
        <f>IF($A301="","",IF(VLOOKUP(csv!$AJ301,範囲CSV,4,FALSE)="","",VLOOKUP(csv!$AJ301,範囲CSV,4,FALSE)))</f>
        <v/>
      </c>
      <c r="E301" s="96" t="str">
        <f>IF($A301="","",IF(VLOOKUP(csv!$AJ301,範囲CSV,5,FALSE)="","",IF(VLOOKUP(csv!$AJ301,範囲CSV,5,FALSE)&gt;10000,"",VLOOKUP(csv!$AJ301,範囲CSV,5,FALSE))))</f>
        <v/>
      </c>
      <c r="F301" s="96" t="str">
        <f>IF($A301="","",IF(VLOOKUP(csv!$AJ301,範囲CSV,6,FALSE)="","",VLOOKUP(csv!$AJ301,範囲CSV,6,FALSE)))</f>
        <v/>
      </c>
      <c r="G301" s="96" t="str">
        <f>IF(A301="","",IF(VLOOKUP(csv!$AJ301,範囲CSV,7,FALSE)="","",VLOOKUP(csv!$AJ301,範囲CSV,7,FALSE)))</f>
        <v/>
      </c>
      <c r="H301" s="96" t="str">
        <f>IF($A301="","",IF(VLOOKUP(csv!$AJ301,範囲CSV,8,FALSE)="","",VLOOKUP(csv!$AJ301,範囲CSV,8,FALSE)))</f>
        <v/>
      </c>
      <c r="I301" s="96"/>
      <c r="J301" s="96"/>
      <c r="K301" s="96" t="str">
        <f>IF(A301="","",IF(VLOOKUP(csv!$AJ301,範囲CSV,9,FALSE)="","",VLOOKUP(csv!$AJ301,範囲CSV,9,FALSE)))</f>
        <v/>
      </c>
      <c r="L301" s="96" t="str">
        <f>IF($A301="","",IF(VLOOKUP(csv!$AJ301,範囲CSV,10,FALSE)="","",VLOOKUP(csv!$AJ301,範囲CSV,10,FALSE)))</f>
        <v/>
      </c>
      <c r="M301" s="96" t="str">
        <f t="shared" si="8"/>
        <v/>
      </c>
      <c r="N301" s="96" t="str">
        <f t="shared" si="9"/>
        <v/>
      </c>
      <c r="O301" s="96" t="str">
        <f>IF($A301="","",IF(VLOOKUP(csv!$AJ301,範囲CSV,13,FALSE)="","",VLOOKUP(csv!$AJ301,範囲CSV,13,FALSE)))</f>
        <v/>
      </c>
      <c r="P301" s="96" t="str">
        <f>IF($A301="","",IF(VLOOKUP(csv!$AJ301,範囲CSV,14,FALSE)="","",VLOOKUP(csv!$AJ301,範囲CSV,14,FALSE)))</f>
        <v/>
      </c>
      <c r="Q301" s="96" t="str">
        <f>IF($A301="","",IF(VLOOKUP(csv!$AJ301,範囲CSV,15,FALSE)="","",VLOOKUP(csv!$AJ301,範囲CSV,15,FALSE)))</f>
        <v/>
      </c>
      <c r="R301" s="96" t="str">
        <f>IF($A301="","",IF(VLOOKUP(csv!$AJ301,範囲CSV,16,FALSE)="","",VLOOKUP(csv!$AJ301,範囲CSV,16,FALSE)))</f>
        <v/>
      </c>
      <c r="S301" s="96" t="str">
        <f>IF($A301="","",IF(VLOOKUP(csv!$AJ301,範囲CSV,17,FALSE)="","",VLOOKUP(csv!$AJ301,範囲CSV,17,FALSE)))</f>
        <v/>
      </c>
      <c r="T301" s="96" t="str">
        <f>IF($A301="","",IF(VLOOKUP(csv!$AJ301,範囲CSV,18,FALSE)="","",VLOOKUP(csv!$AJ301,範囲CSV,18,FALSE)))</f>
        <v/>
      </c>
      <c r="U301" s="96" t="str">
        <f>IF($A301="","",IF(VLOOKUP(csv!$AJ301,範囲CSV,19,FALSE)="","",VLOOKUP(csv!$AJ301,範囲CSV,19,FALSE)))</f>
        <v/>
      </c>
      <c r="V301" s="96" t="str">
        <f>IF($A301="","",IF(VLOOKUP(csv!$AJ301,範囲CSV,20,FALSE)="","",VLOOKUP(csv!$AJ301,範囲CSV,20,FALSE)))</f>
        <v/>
      </c>
      <c r="W301" s="96" t="str">
        <f>IF($A301="","",IF(VLOOKUP(csv!$AJ301,範囲CSV,21,FALSE)="","",VLOOKUP(csv!$AJ301,範囲CSV,21,FALSE)))</f>
        <v/>
      </c>
      <c r="X301" s="96" t="str">
        <f>IF($A301="","",IF(VLOOKUP(csv!$AJ301,範囲CSV,22,FALSE)="","",VLOOKUP(csv!$AJ301,範囲CSV,22,FALSE)))</f>
        <v/>
      </c>
      <c r="Y301" s="96" t="str">
        <f>IF($A301="","",IF(VLOOKUP(csv!$AJ301,範囲CSV,23,FALSE)="","",VLOOKUP(csv!$AJ301,範囲CSV,23,FALSE)))</f>
        <v/>
      </c>
      <c r="Z301" s="96" t="str">
        <f>IF($A301="","",IF(VLOOKUP(csv!$AJ301,範囲CSV,24,FALSE)="","",VLOOKUP(csv!$AJ301,範囲CSV,24,FALSE)))</f>
        <v/>
      </c>
      <c r="AA301" s="96" t="str">
        <f>IF($A301="","",IF(VLOOKUP(csv!$AJ301,範囲CSV,25,FALSE)="","",VLOOKUP(csv!$AJ301,範囲CSV,25,FALSE)))</f>
        <v/>
      </c>
      <c r="AB301" s="96" t="str">
        <f>IF($A301="","",IF(VLOOKUP(csv!$AJ301,範囲CSV,26,FALSE)="","",VLOOKUP(csv!$AJ301,範囲CSV,26,FALSE)))</f>
        <v/>
      </c>
      <c r="AC301" s="96" t="str">
        <f>IF($A301="","",IF(VLOOKUP(csv!$AJ301,範囲CSV,27,FALSE)="","",VLOOKUP(csv!$AJ301,範囲CSV,27,FALSE)))</f>
        <v/>
      </c>
      <c r="AD301" s="96" t="str">
        <f>IF($A301="","",IF(VLOOKUP(csv!$AJ301,範囲CSV,28,FALSE)="","",VLOOKUP(csv!$AJ301,範囲CSV,28,FALSE)))</f>
        <v/>
      </c>
      <c r="AE301" s="96" t="str">
        <f>IF($A301="","",IF(VLOOKUP(csv!$AJ301,範囲CSV,29,FALSE)="","",VLOOKUP(csv!$AJ301,範囲CSV,29,FALSE)))</f>
        <v/>
      </c>
      <c r="AF301" s="96" t="str">
        <f>IF($A301="","",IF(VLOOKUP(csv!$AJ301,範囲CSV,30,FALSE)="","",VLOOKUP(csv!$AJ301,範囲CSV,30,FALSE)))</f>
        <v/>
      </c>
      <c r="AG301" s="96" t="str">
        <f>IF($A301="","",IF(VLOOKUP(csv!$AJ301,範囲CSV,31,FALSE)="","",VLOOKUP(csv!$AJ301,範囲CSV,31,FALSE)))</f>
        <v/>
      </c>
      <c r="AH301" s="96" t="str">
        <f>IF($A301="","",IF(VLOOKUP(csv!$AJ301,範囲CSV,32,FALSE)="","",VLOOKUP(csv!$AJ301,範囲CSV,32,FALSE)))</f>
        <v/>
      </c>
      <c r="AI301" s="96" t="str">
        <f>IF($A301="","",IF(VLOOKUP(csv!$AJ301,範囲CSV,33,FALSE)="","",VLOOKUP(csv!$AJ301,範囲CSV,33,FALSE)))</f>
        <v/>
      </c>
      <c r="AJ301" s="96" t="str">
        <f>IF($A301="","",IF(VLOOKUP(csv!$AJ301,範囲CSV,34,FALSE)="","",VLOOKUP(csv!$AJ301,範囲CSV,34,FALSE)))</f>
        <v/>
      </c>
      <c r="AK301" s="96"/>
    </row>
    <row r="302" spans="1:37">
      <c r="A302" s="96" t="str">
        <f>IF(csv!AJ302&lt;=csv!A$401,csv!AO302,"")</f>
        <v/>
      </c>
      <c r="B302" s="96" t="str">
        <f>IF($A302="","",IF(VLOOKUP(csv!A302,範囲CSV,2,FALSE)="","",VLOOKUP(csv!A302,範囲CSV,2,FALSE)))</f>
        <v/>
      </c>
      <c r="C302" s="96" t="str">
        <f>IF($A302="","",IF(VLOOKUP(csv!$AJ302,範囲CSV,3,FALSE)="","",VLOOKUP(csv!$AJ302,範囲CSV,3,FALSE)))</f>
        <v/>
      </c>
      <c r="D302" s="96" t="str">
        <f>IF($A302="","",IF(VLOOKUP(csv!$AJ302,範囲CSV,4,FALSE)="","",VLOOKUP(csv!$AJ302,範囲CSV,4,FALSE)))</f>
        <v/>
      </c>
      <c r="E302" s="96" t="str">
        <f>IF($A302="","",IF(VLOOKUP(csv!$AJ302,範囲CSV,5,FALSE)="","",IF(VLOOKUP(csv!$AJ302,範囲CSV,5,FALSE)&gt;10000,"",VLOOKUP(csv!$AJ302,範囲CSV,5,FALSE))))</f>
        <v/>
      </c>
      <c r="F302" s="96" t="str">
        <f>IF($A302="","",IF(VLOOKUP(csv!$AJ302,範囲CSV,6,FALSE)="","",VLOOKUP(csv!$AJ302,範囲CSV,6,FALSE)))</f>
        <v/>
      </c>
      <c r="G302" s="96" t="str">
        <f>IF(A302="","",IF(VLOOKUP(csv!$AJ302,範囲CSV,7,FALSE)="","",VLOOKUP(csv!$AJ302,範囲CSV,7,FALSE)))</f>
        <v/>
      </c>
      <c r="H302" s="96" t="str">
        <f>IF($A302="","",IF(VLOOKUP(csv!$AJ302,範囲CSV,8,FALSE)="","",VLOOKUP(csv!$AJ302,範囲CSV,8,FALSE)))</f>
        <v/>
      </c>
      <c r="I302" s="96"/>
      <c r="J302" s="96"/>
      <c r="K302" s="96" t="str">
        <f>IF(A302="","",IF(VLOOKUP(csv!$AJ302,範囲CSV,9,FALSE)="","",VLOOKUP(csv!$AJ302,範囲CSV,9,FALSE)))</f>
        <v/>
      </c>
      <c r="L302" s="96" t="str">
        <f>IF($A302="","",IF(VLOOKUP(csv!$AJ302,範囲CSV,10,FALSE)="","",VLOOKUP(csv!$AJ302,範囲CSV,10,FALSE)))</f>
        <v/>
      </c>
      <c r="M302" s="96" t="str">
        <f t="shared" si="8"/>
        <v/>
      </c>
      <c r="N302" s="96" t="str">
        <f t="shared" si="9"/>
        <v/>
      </c>
      <c r="O302" s="96" t="str">
        <f>IF($A302="","",IF(VLOOKUP(csv!$AJ302,範囲CSV,13,FALSE)="","",VLOOKUP(csv!$AJ302,範囲CSV,13,FALSE)))</f>
        <v/>
      </c>
      <c r="P302" s="96" t="str">
        <f>IF($A302="","",IF(VLOOKUP(csv!$AJ302,範囲CSV,14,FALSE)="","",VLOOKUP(csv!$AJ302,範囲CSV,14,FALSE)))</f>
        <v/>
      </c>
      <c r="Q302" s="96" t="str">
        <f>IF($A302="","",IF(VLOOKUP(csv!$AJ302,範囲CSV,15,FALSE)="","",VLOOKUP(csv!$AJ302,範囲CSV,15,FALSE)))</f>
        <v/>
      </c>
      <c r="R302" s="96" t="str">
        <f>IF($A302="","",IF(VLOOKUP(csv!$AJ302,範囲CSV,16,FALSE)="","",VLOOKUP(csv!$AJ302,範囲CSV,16,FALSE)))</f>
        <v/>
      </c>
      <c r="S302" s="96" t="str">
        <f>IF($A302="","",IF(VLOOKUP(csv!$AJ302,範囲CSV,17,FALSE)="","",VLOOKUP(csv!$AJ302,範囲CSV,17,FALSE)))</f>
        <v/>
      </c>
      <c r="T302" s="96" t="str">
        <f>IF($A302="","",IF(VLOOKUP(csv!$AJ302,範囲CSV,18,FALSE)="","",VLOOKUP(csv!$AJ302,範囲CSV,18,FALSE)))</f>
        <v/>
      </c>
      <c r="U302" s="96" t="str">
        <f>IF($A302="","",IF(VLOOKUP(csv!$AJ302,範囲CSV,19,FALSE)="","",VLOOKUP(csv!$AJ302,範囲CSV,19,FALSE)))</f>
        <v/>
      </c>
      <c r="V302" s="96" t="str">
        <f>IF($A302="","",IF(VLOOKUP(csv!$AJ302,範囲CSV,20,FALSE)="","",VLOOKUP(csv!$AJ302,範囲CSV,20,FALSE)))</f>
        <v/>
      </c>
      <c r="W302" s="96" t="str">
        <f>IF($A302="","",IF(VLOOKUP(csv!$AJ302,範囲CSV,21,FALSE)="","",VLOOKUP(csv!$AJ302,範囲CSV,21,FALSE)))</f>
        <v/>
      </c>
      <c r="X302" s="96" t="str">
        <f>IF($A302="","",IF(VLOOKUP(csv!$AJ302,範囲CSV,22,FALSE)="","",VLOOKUP(csv!$AJ302,範囲CSV,22,FALSE)))</f>
        <v/>
      </c>
      <c r="Y302" s="96" t="str">
        <f>IF($A302="","",IF(VLOOKUP(csv!$AJ302,範囲CSV,23,FALSE)="","",VLOOKUP(csv!$AJ302,範囲CSV,23,FALSE)))</f>
        <v/>
      </c>
      <c r="Z302" s="96" t="str">
        <f>IF($A302="","",IF(VLOOKUP(csv!$AJ302,範囲CSV,24,FALSE)="","",VLOOKUP(csv!$AJ302,範囲CSV,24,FALSE)))</f>
        <v/>
      </c>
      <c r="AA302" s="96" t="str">
        <f>IF($A302="","",IF(VLOOKUP(csv!$AJ302,範囲CSV,25,FALSE)="","",VLOOKUP(csv!$AJ302,範囲CSV,25,FALSE)))</f>
        <v/>
      </c>
      <c r="AB302" s="96" t="str">
        <f>IF($A302="","",IF(VLOOKUP(csv!$AJ302,範囲CSV,26,FALSE)="","",VLOOKUP(csv!$AJ302,範囲CSV,26,FALSE)))</f>
        <v/>
      </c>
      <c r="AC302" s="96" t="str">
        <f>IF($A302="","",IF(VLOOKUP(csv!$AJ302,範囲CSV,27,FALSE)="","",VLOOKUP(csv!$AJ302,範囲CSV,27,FALSE)))</f>
        <v/>
      </c>
      <c r="AD302" s="96" t="str">
        <f>IF($A302="","",IF(VLOOKUP(csv!$AJ302,範囲CSV,28,FALSE)="","",VLOOKUP(csv!$AJ302,範囲CSV,28,FALSE)))</f>
        <v/>
      </c>
      <c r="AE302" s="96" t="str">
        <f>IF($A302="","",IF(VLOOKUP(csv!$AJ302,範囲CSV,29,FALSE)="","",VLOOKUP(csv!$AJ302,範囲CSV,29,FALSE)))</f>
        <v/>
      </c>
      <c r="AF302" s="96" t="str">
        <f>IF($A302="","",IF(VLOOKUP(csv!$AJ302,範囲CSV,30,FALSE)="","",VLOOKUP(csv!$AJ302,範囲CSV,30,FALSE)))</f>
        <v/>
      </c>
      <c r="AG302" s="96" t="str">
        <f>IF($A302="","",IF(VLOOKUP(csv!$AJ302,範囲CSV,31,FALSE)="","",VLOOKUP(csv!$AJ302,範囲CSV,31,FALSE)))</f>
        <v/>
      </c>
      <c r="AH302" s="96" t="str">
        <f>IF($A302="","",IF(VLOOKUP(csv!$AJ302,範囲CSV,32,FALSE)="","",VLOOKUP(csv!$AJ302,範囲CSV,32,FALSE)))</f>
        <v/>
      </c>
      <c r="AI302" s="96" t="str">
        <f>IF($A302="","",IF(VLOOKUP(csv!$AJ302,範囲CSV,33,FALSE)="","",VLOOKUP(csv!$AJ302,範囲CSV,33,FALSE)))</f>
        <v/>
      </c>
      <c r="AJ302" s="96" t="str">
        <f>IF($A302="","",IF(VLOOKUP(csv!$AJ302,範囲CSV,34,FALSE)="","",VLOOKUP(csv!$AJ302,範囲CSV,34,FALSE)))</f>
        <v/>
      </c>
      <c r="AK302" s="96"/>
    </row>
    <row r="303" spans="1:37">
      <c r="A303" s="96" t="e">
        <f>IF(csv!AJ303&lt;=csv!A$401,csv!AO303,"")</f>
        <v>#N/A</v>
      </c>
      <c r="B303" s="96" t="e">
        <f>IF($A303="","",IF(VLOOKUP(csv!A303,範囲CSV,2,FALSE)="","",VLOOKUP(csv!A303,範囲CSV,2,FALSE)))</f>
        <v>#N/A</v>
      </c>
      <c r="C303" s="96" t="e">
        <f>IF($A303="","",IF(VLOOKUP(csv!$AJ303,範囲CSV,3,FALSE)="","",VLOOKUP(csv!$AJ303,範囲CSV,3,FALSE)))</f>
        <v>#N/A</v>
      </c>
      <c r="D303" s="96" t="e">
        <f>IF($A303="","",IF(VLOOKUP(csv!$AJ303,範囲CSV,4,FALSE)="","",VLOOKUP(csv!$AJ303,範囲CSV,4,FALSE)))</f>
        <v>#N/A</v>
      </c>
      <c r="E303" s="96" t="e">
        <f>IF($A303="","",IF(VLOOKUP(csv!$AJ303,範囲CSV,5,FALSE)="","",IF(VLOOKUP(csv!$AJ303,範囲CSV,5,FALSE)&gt;10000,"",VLOOKUP(csv!$AJ303,範囲CSV,5,FALSE))))</f>
        <v>#N/A</v>
      </c>
      <c r="F303" s="96" t="e">
        <f>IF($A303="","",IF(VLOOKUP(csv!$AJ303,範囲CSV,6,FALSE)="","",VLOOKUP(csv!$AJ303,範囲CSV,6,FALSE)))</f>
        <v>#N/A</v>
      </c>
      <c r="G303" s="96" t="e">
        <f>IF(A303="","",IF(VLOOKUP(csv!$AJ303,範囲CSV,7,FALSE)="","",VLOOKUP(csv!$AJ303,範囲CSV,7,FALSE)))</f>
        <v>#N/A</v>
      </c>
      <c r="H303" s="96" t="e">
        <f>IF($A303="","",IF(VLOOKUP(csv!$AJ303,範囲CSV,8,FALSE)="","",VLOOKUP(csv!$AJ303,範囲CSV,8,FALSE)))</f>
        <v>#N/A</v>
      </c>
      <c r="I303" s="96"/>
      <c r="J303" s="96"/>
      <c r="K303" s="96" t="e">
        <f>IF(A303="","",IF(VLOOKUP(csv!$AJ303,範囲CSV,9,FALSE)="","",VLOOKUP(csv!$AJ303,範囲CSV,9,FALSE)))</f>
        <v>#N/A</v>
      </c>
      <c r="L303" s="96" t="e">
        <f>IF($A303="","",IF(VLOOKUP(csv!$AJ303,範囲CSV,10,FALSE)="","",VLOOKUP(csv!$AJ303,範囲CSV,10,FALSE)))</f>
        <v>#N/A</v>
      </c>
      <c r="M303" s="96" t="e">
        <f t="shared" si="8"/>
        <v>#N/A</v>
      </c>
      <c r="N303" s="96" t="e">
        <f t="shared" si="9"/>
        <v>#N/A</v>
      </c>
      <c r="O303" s="96" t="e">
        <f>IF($A303="","",IF(VLOOKUP(csv!$AJ303,範囲CSV,13,FALSE)="","",VLOOKUP(csv!$AJ303,範囲CSV,13,FALSE)))</f>
        <v>#N/A</v>
      </c>
      <c r="P303" s="96" t="e">
        <f>IF($A303="","",IF(VLOOKUP(csv!$AJ303,範囲CSV,14,FALSE)="","",VLOOKUP(csv!$AJ303,範囲CSV,14,FALSE)))</f>
        <v>#N/A</v>
      </c>
      <c r="Q303" s="96" t="e">
        <f>IF($A303="","",IF(VLOOKUP(csv!$AJ303,範囲CSV,15,FALSE)="","",VLOOKUP(csv!$AJ303,範囲CSV,15,FALSE)))</f>
        <v>#N/A</v>
      </c>
      <c r="R303" s="96" t="e">
        <f>IF($A303="","",IF(VLOOKUP(csv!$AJ303,範囲CSV,16,FALSE)="","",VLOOKUP(csv!$AJ303,範囲CSV,16,FALSE)))</f>
        <v>#N/A</v>
      </c>
      <c r="S303" s="96" t="e">
        <f>IF($A303="","",IF(VLOOKUP(csv!$AJ303,範囲CSV,17,FALSE)="","",VLOOKUP(csv!$AJ303,範囲CSV,17,FALSE)))</f>
        <v>#N/A</v>
      </c>
      <c r="T303" s="96" t="e">
        <f>IF($A303="","",IF(VLOOKUP(csv!$AJ303,範囲CSV,18,FALSE)="","",VLOOKUP(csv!$AJ303,範囲CSV,18,FALSE)))</f>
        <v>#N/A</v>
      </c>
      <c r="U303" s="96" t="e">
        <f>IF($A303="","",IF(VLOOKUP(csv!$AJ303,範囲CSV,19,FALSE)="","",VLOOKUP(csv!$AJ303,範囲CSV,19,FALSE)))</f>
        <v>#N/A</v>
      </c>
      <c r="V303" s="96" t="e">
        <f>IF($A303="","",IF(VLOOKUP(csv!$AJ303,範囲CSV,20,FALSE)="","",VLOOKUP(csv!$AJ303,範囲CSV,20,FALSE)))</f>
        <v>#N/A</v>
      </c>
      <c r="W303" s="96" t="e">
        <f>IF($A303="","",IF(VLOOKUP(csv!$AJ303,範囲CSV,21,FALSE)="","",VLOOKUP(csv!$AJ303,範囲CSV,21,FALSE)))</f>
        <v>#N/A</v>
      </c>
      <c r="X303" s="96" t="e">
        <f>IF($A303="","",IF(VLOOKUP(csv!$AJ303,範囲CSV,22,FALSE)="","",VLOOKUP(csv!$AJ303,範囲CSV,22,FALSE)))</f>
        <v>#N/A</v>
      </c>
      <c r="Y303" s="96" t="e">
        <f>IF($A303="","",IF(VLOOKUP(csv!$AJ303,範囲CSV,23,FALSE)="","",VLOOKUP(csv!$AJ303,範囲CSV,23,FALSE)))</f>
        <v>#N/A</v>
      </c>
      <c r="Z303" s="96" t="e">
        <f>IF($A303="","",IF(VLOOKUP(csv!$AJ303,範囲CSV,24,FALSE)="","",VLOOKUP(csv!$AJ303,範囲CSV,24,FALSE)))</f>
        <v>#N/A</v>
      </c>
      <c r="AA303" s="96" t="e">
        <f>IF($A303="","",IF(VLOOKUP(csv!$AJ303,範囲CSV,25,FALSE)="","",VLOOKUP(csv!$AJ303,範囲CSV,25,FALSE)))</f>
        <v>#N/A</v>
      </c>
      <c r="AB303" s="96" t="e">
        <f>IF($A303="","",IF(VLOOKUP(csv!$AJ303,範囲CSV,26,FALSE)="","",VLOOKUP(csv!$AJ303,範囲CSV,26,FALSE)))</f>
        <v>#N/A</v>
      </c>
      <c r="AC303" s="96" t="e">
        <f>IF($A303="","",IF(VLOOKUP(csv!$AJ303,範囲CSV,27,FALSE)="","",VLOOKUP(csv!$AJ303,範囲CSV,27,FALSE)))</f>
        <v>#N/A</v>
      </c>
      <c r="AD303" s="96" t="e">
        <f>IF($A303="","",IF(VLOOKUP(csv!$AJ303,範囲CSV,28,FALSE)="","",VLOOKUP(csv!$AJ303,範囲CSV,28,FALSE)))</f>
        <v>#N/A</v>
      </c>
      <c r="AE303" s="96" t="e">
        <f>IF($A303="","",IF(VLOOKUP(csv!$AJ303,範囲CSV,29,FALSE)="","",VLOOKUP(csv!$AJ303,範囲CSV,29,FALSE)))</f>
        <v>#N/A</v>
      </c>
      <c r="AF303" s="96" t="e">
        <f>IF($A303="","",IF(VLOOKUP(csv!$AJ303,範囲CSV,30,FALSE)="","",VLOOKUP(csv!$AJ303,範囲CSV,30,FALSE)))</f>
        <v>#N/A</v>
      </c>
      <c r="AG303" s="96" t="e">
        <f>IF($A303="","",IF(VLOOKUP(csv!$AJ303,範囲CSV,31,FALSE)="","",VLOOKUP(csv!$AJ303,範囲CSV,31,FALSE)))</f>
        <v>#N/A</v>
      </c>
      <c r="AH303" s="96" t="e">
        <f>IF($A303="","",IF(VLOOKUP(csv!$AJ303,範囲CSV,32,FALSE)="","",VLOOKUP(csv!$AJ303,範囲CSV,32,FALSE)))</f>
        <v>#N/A</v>
      </c>
      <c r="AI303" s="96" t="e">
        <f>IF($A303="","",IF(VLOOKUP(csv!$AJ303,範囲CSV,33,FALSE)="","",VLOOKUP(csv!$AJ303,範囲CSV,33,FALSE)))</f>
        <v>#N/A</v>
      </c>
      <c r="AJ303" s="96" t="e">
        <f>IF($A303="","",IF(VLOOKUP(csv!$AJ303,範囲CSV,34,FALSE)="","",VLOOKUP(csv!$AJ303,範囲CSV,34,FALSE)))</f>
        <v>#N/A</v>
      </c>
      <c r="AK303" s="96"/>
    </row>
    <row r="304" spans="1:37">
      <c r="A304" s="96" t="e">
        <f>IF(csv!AJ304&lt;=csv!A$401,csv!AO304,"")</f>
        <v>#N/A</v>
      </c>
      <c r="B304" s="96" t="e">
        <f>IF($A304="","",IF(VLOOKUP(csv!A304,範囲CSV,2,FALSE)="","",VLOOKUP(csv!A304,範囲CSV,2,FALSE)))</f>
        <v>#N/A</v>
      </c>
      <c r="C304" s="96" t="e">
        <f>IF($A304="","",IF(VLOOKUP(csv!$AJ304,範囲CSV,3,FALSE)="","",VLOOKUP(csv!$AJ304,範囲CSV,3,FALSE)))</f>
        <v>#N/A</v>
      </c>
      <c r="D304" s="96" t="e">
        <f>IF($A304="","",IF(VLOOKUP(csv!$AJ304,範囲CSV,4,FALSE)="","",VLOOKUP(csv!$AJ304,範囲CSV,4,FALSE)))</f>
        <v>#N/A</v>
      </c>
      <c r="E304" s="96" t="e">
        <f>IF($A304="","",IF(VLOOKUP(csv!$AJ304,範囲CSV,5,FALSE)="","",IF(VLOOKUP(csv!$AJ304,範囲CSV,5,FALSE)&gt;10000,"",VLOOKUP(csv!$AJ304,範囲CSV,5,FALSE))))</f>
        <v>#N/A</v>
      </c>
      <c r="F304" s="96" t="e">
        <f>IF($A304="","",IF(VLOOKUP(csv!$AJ304,範囲CSV,6,FALSE)="","",VLOOKUP(csv!$AJ304,範囲CSV,6,FALSE)))</f>
        <v>#N/A</v>
      </c>
      <c r="G304" s="96" t="e">
        <f>IF(A304="","",IF(VLOOKUP(csv!$AJ304,範囲CSV,7,FALSE)="","",VLOOKUP(csv!$AJ304,範囲CSV,7,FALSE)))</f>
        <v>#N/A</v>
      </c>
      <c r="H304" s="96" t="e">
        <f>IF($A304="","",IF(VLOOKUP(csv!$AJ304,範囲CSV,8,FALSE)="","",VLOOKUP(csv!$AJ304,範囲CSV,8,FALSE)))</f>
        <v>#N/A</v>
      </c>
      <c r="I304" s="96"/>
      <c r="J304" s="96"/>
      <c r="K304" s="96" t="e">
        <f>IF(A304="","",IF(VLOOKUP(csv!$AJ304,範囲CSV,9,FALSE)="","",VLOOKUP(csv!$AJ304,範囲CSV,9,FALSE)))</f>
        <v>#N/A</v>
      </c>
      <c r="L304" s="96" t="e">
        <f>IF($A304="","",IF(VLOOKUP(csv!$AJ304,範囲CSV,10,FALSE)="","",VLOOKUP(csv!$AJ304,範囲CSV,10,FALSE)))</f>
        <v>#N/A</v>
      </c>
      <c r="M304" s="96" t="e">
        <f t="shared" si="8"/>
        <v>#N/A</v>
      </c>
      <c r="N304" s="96" t="e">
        <f t="shared" si="9"/>
        <v>#N/A</v>
      </c>
      <c r="O304" s="96" t="e">
        <f>IF($A304="","",IF(VLOOKUP(csv!$AJ304,範囲CSV,13,FALSE)="","",VLOOKUP(csv!$AJ304,範囲CSV,13,FALSE)))</f>
        <v>#N/A</v>
      </c>
      <c r="P304" s="96" t="e">
        <f>IF($A304="","",IF(VLOOKUP(csv!$AJ304,範囲CSV,14,FALSE)="","",VLOOKUP(csv!$AJ304,範囲CSV,14,FALSE)))</f>
        <v>#N/A</v>
      </c>
      <c r="Q304" s="96" t="e">
        <f>IF($A304="","",IF(VLOOKUP(csv!$AJ304,範囲CSV,15,FALSE)="","",VLOOKUP(csv!$AJ304,範囲CSV,15,FALSE)))</f>
        <v>#N/A</v>
      </c>
      <c r="R304" s="96" t="e">
        <f>IF($A304="","",IF(VLOOKUP(csv!$AJ304,範囲CSV,16,FALSE)="","",VLOOKUP(csv!$AJ304,範囲CSV,16,FALSE)))</f>
        <v>#N/A</v>
      </c>
      <c r="S304" s="96" t="e">
        <f>IF($A304="","",IF(VLOOKUP(csv!$AJ304,範囲CSV,17,FALSE)="","",VLOOKUP(csv!$AJ304,範囲CSV,17,FALSE)))</f>
        <v>#N/A</v>
      </c>
      <c r="T304" s="96" t="e">
        <f>IF($A304="","",IF(VLOOKUP(csv!$AJ304,範囲CSV,18,FALSE)="","",VLOOKUP(csv!$AJ304,範囲CSV,18,FALSE)))</f>
        <v>#N/A</v>
      </c>
      <c r="U304" s="96" t="e">
        <f>IF($A304="","",IF(VLOOKUP(csv!$AJ304,範囲CSV,19,FALSE)="","",VLOOKUP(csv!$AJ304,範囲CSV,19,FALSE)))</f>
        <v>#N/A</v>
      </c>
      <c r="V304" s="96" t="e">
        <f>IF($A304="","",IF(VLOOKUP(csv!$AJ304,範囲CSV,20,FALSE)="","",VLOOKUP(csv!$AJ304,範囲CSV,20,FALSE)))</f>
        <v>#N/A</v>
      </c>
      <c r="W304" s="96" t="e">
        <f>IF($A304="","",IF(VLOOKUP(csv!$AJ304,範囲CSV,21,FALSE)="","",VLOOKUP(csv!$AJ304,範囲CSV,21,FALSE)))</f>
        <v>#N/A</v>
      </c>
      <c r="X304" s="96" t="e">
        <f>IF($A304="","",IF(VLOOKUP(csv!$AJ304,範囲CSV,22,FALSE)="","",VLOOKUP(csv!$AJ304,範囲CSV,22,FALSE)))</f>
        <v>#N/A</v>
      </c>
      <c r="Y304" s="96" t="e">
        <f>IF($A304="","",IF(VLOOKUP(csv!$AJ304,範囲CSV,23,FALSE)="","",VLOOKUP(csv!$AJ304,範囲CSV,23,FALSE)))</f>
        <v>#N/A</v>
      </c>
      <c r="Z304" s="96" t="e">
        <f>IF($A304="","",IF(VLOOKUP(csv!$AJ304,範囲CSV,24,FALSE)="","",VLOOKUP(csv!$AJ304,範囲CSV,24,FALSE)))</f>
        <v>#N/A</v>
      </c>
      <c r="AA304" s="96" t="e">
        <f>IF($A304="","",IF(VLOOKUP(csv!$AJ304,範囲CSV,25,FALSE)="","",VLOOKUP(csv!$AJ304,範囲CSV,25,FALSE)))</f>
        <v>#N/A</v>
      </c>
      <c r="AB304" s="96" t="e">
        <f>IF($A304="","",IF(VLOOKUP(csv!$AJ304,範囲CSV,26,FALSE)="","",VLOOKUP(csv!$AJ304,範囲CSV,26,FALSE)))</f>
        <v>#N/A</v>
      </c>
      <c r="AC304" s="96" t="e">
        <f>IF($A304="","",IF(VLOOKUP(csv!$AJ304,範囲CSV,27,FALSE)="","",VLOOKUP(csv!$AJ304,範囲CSV,27,FALSE)))</f>
        <v>#N/A</v>
      </c>
      <c r="AD304" s="96" t="e">
        <f>IF($A304="","",IF(VLOOKUP(csv!$AJ304,範囲CSV,28,FALSE)="","",VLOOKUP(csv!$AJ304,範囲CSV,28,FALSE)))</f>
        <v>#N/A</v>
      </c>
      <c r="AE304" s="96" t="e">
        <f>IF($A304="","",IF(VLOOKUP(csv!$AJ304,範囲CSV,29,FALSE)="","",VLOOKUP(csv!$AJ304,範囲CSV,29,FALSE)))</f>
        <v>#N/A</v>
      </c>
      <c r="AF304" s="96" t="e">
        <f>IF($A304="","",IF(VLOOKUP(csv!$AJ304,範囲CSV,30,FALSE)="","",VLOOKUP(csv!$AJ304,範囲CSV,30,FALSE)))</f>
        <v>#N/A</v>
      </c>
      <c r="AG304" s="96" t="e">
        <f>IF($A304="","",IF(VLOOKUP(csv!$AJ304,範囲CSV,31,FALSE)="","",VLOOKUP(csv!$AJ304,範囲CSV,31,FALSE)))</f>
        <v>#N/A</v>
      </c>
      <c r="AH304" s="96" t="e">
        <f>IF($A304="","",IF(VLOOKUP(csv!$AJ304,範囲CSV,32,FALSE)="","",VLOOKUP(csv!$AJ304,範囲CSV,32,FALSE)))</f>
        <v>#N/A</v>
      </c>
      <c r="AI304" s="96" t="e">
        <f>IF($A304="","",IF(VLOOKUP(csv!$AJ304,範囲CSV,33,FALSE)="","",VLOOKUP(csv!$AJ304,範囲CSV,33,FALSE)))</f>
        <v>#N/A</v>
      </c>
      <c r="AJ304" s="96" t="e">
        <f>IF($A304="","",IF(VLOOKUP(csv!$AJ304,範囲CSV,34,FALSE)="","",VLOOKUP(csv!$AJ304,範囲CSV,34,FALSE)))</f>
        <v>#N/A</v>
      </c>
      <c r="AK304" s="96"/>
    </row>
    <row r="305" spans="1:37">
      <c r="A305" s="96" t="e">
        <f>IF(csv!AJ305&lt;=csv!A$401,csv!AO305,"")</f>
        <v>#N/A</v>
      </c>
      <c r="B305" s="96" t="e">
        <f>IF($A305="","",IF(VLOOKUP(csv!A305,範囲CSV,2,FALSE)="","",VLOOKUP(csv!A305,範囲CSV,2,FALSE)))</f>
        <v>#N/A</v>
      </c>
      <c r="C305" s="96" t="e">
        <f>IF($A305="","",IF(VLOOKUP(csv!$AJ305,範囲CSV,3,FALSE)="","",VLOOKUP(csv!$AJ305,範囲CSV,3,FALSE)))</f>
        <v>#N/A</v>
      </c>
      <c r="D305" s="96" t="e">
        <f>IF($A305="","",IF(VLOOKUP(csv!$AJ305,範囲CSV,4,FALSE)="","",VLOOKUP(csv!$AJ305,範囲CSV,4,FALSE)))</f>
        <v>#N/A</v>
      </c>
      <c r="E305" s="96" t="e">
        <f>IF($A305="","",IF(VLOOKUP(csv!$AJ305,範囲CSV,5,FALSE)="","",IF(VLOOKUP(csv!$AJ305,範囲CSV,5,FALSE)&gt;10000,"",VLOOKUP(csv!$AJ305,範囲CSV,5,FALSE))))</f>
        <v>#N/A</v>
      </c>
      <c r="F305" s="96" t="e">
        <f>IF($A305="","",IF(VLOOKUP(csv!$AJ305,範囲CSV,6,FALSE)="","",VLOOKUP(csv!$AJ305,範囲CSV,6,FALSE)))</f>
        <v>#N/A</v>
      </c>
      <c r="G305" s="96" t="e">
        <f>IF(A305="","",IF(VLOOKUP(csv!$AJ305,範囲CSV,7,FALSE)="","",VLOOKUP(csv!$AJ305,範囲CSV,7,FALSE)))</f>
        <v>#N/A</v>
      </c>
      <c r="H305" s="96" t="e">
        <f>IF($A305="","",IF(VLOOKUP(csv!$AJ305,範囲CSV,8,FALSE)="","",VLOOKUP(csv!$AJ305,範囲CSV,8,FALSE)))</f>
        <v>#N/A</v>
      </c>
      <c r="I305" s="96"/>
      <c r="J305" s="96"/>
      <c r="K305" s="96" t="e">
        <f>IF(A305="","",IF(VLOOKUP(csv!$AJ305,範囲CSV,9,FALSE)="","",VLOOKUP(csv!$AJ305,範囲CSV,9,FALSE)))</f>
        <v>#N/A</v>
      </c>
      <c r="L305" s="96" t="e">
        <f>IF($A305="","",IF(VLOOKUP(csv!$AJ305,範囲CSV,10,FALSE)="","",VLOOKUP(csv!$AJ305,範囲CSV,10,FALSE)))</f>
        <v>#N/A</v>
      </c>
      <c r="M305" s="96" t="e">
        <f t="shared" si="8"/>
        <v>#N/A</v>
      </c>
      <c r="N305" s="96" t="e">
        <f t="shared" si="9"/>
        <v>#N/A</v>
      </c>
      <c r="O305" s="96" t="e">
        <f>IF($A305="","",IF(VLOOKUP(csv!$AJ305,範囲CSV,13,FALSE)="","",VLOOKUP(csv!$AJ305,範囲CSV,13,FALSE)))</f>
        <v>#N/A</v>
      </c>
      <c r="P305" s="96" t="e">
        <f>IF($A305="","",IF(VLOOKUP(csv!$AJ305,範囲CSV,14,FALSE)="","",VLOOKUP(csv!$AJ305,範囲CSV,14,FALSE)))</f>
        <v>#N/A</v>
      </c>
      <c r="Q305" s="96" t="e">
        <f>IF($A305="","",IF(VLOOKUP(csv!$AJ305,範囲CSV,15,FALSE)="","",VLOOKUP(csv!$AJ305,範囲CSV,15,FALSE)))</f>
        <v>#N/A</v>
      </c>
      <c r="R305" s="96" t="e">
        <f>IF($A305="","",IF(VLOOKUP(csv!$AJ305,範囲CSV,16,FALSE)="","",VLOOKUP(csv!$AJ305,範囲CSV,16,FALSE)))</f>
        <v>#N/A</v>
      </c>
      <c r="S305" s="96" t="e">
        <f>IF($A305="","",IF(VLOOKUP(csv!$AJ305,範囲CSV,17,FALSE)="","",VLOOKUP(csv!$AJ305,範囲CSV,17,FALSE)))</f>
        <v>#N/A</v>
      </c>
      <c r="T305" s="96" t="e">
        <f>IF($A305="","",IF(VLOOKUP(csv!$AJ305,範囲CSV,18,FALSE)="","",VLOOKUP(csv!$AJ305,範囲CSV,18,FALSE)))</f>
        <v>#N/A</v>
      </c>
      <c r="U305" s="96" t="e">
        <f>IF($A305="","",IF(VLOOKUP(csv!$AJ305,範囲CSV,19,FALSE)="","",VLOOKUP(csv!$AJ305,範囲CSV,19,FALSE)))</f>
        <v>#N/A</v>
      </c>
      <c r="V305" s="96" t="e">
        <f>IF($A305="","",IF(VLOOKUP(csv!$AJ305,範囲CSV,20,FALSE)="","",VLOOKUP(csv!$AJ305,範囲CSV,20,FALSE)))</f>
        <v>#N/A</v>
      </c>
      <c r="W305" s="96" t="e">
        <f>IF($A305="","",IF(VLOOKUP(csv!$AJ305,範囲CSV,21,FALSE)="","",VLOOKUP(csv!$AJ305,範囲CSV,21,FALSE)))</f>
        <v>#N/A</v>
      </c>
      <c r="X305" s="96" t="e">
        <f>IF($A305="","",IF(VLOOKUP(csv!$AJ305,範囲CSV,22,FALSE)="","",VLOOKUP(csv!$AJ305,範囲CSV,22,FALSE)))</f>
        <v>#N/A</v>
      </c>
      <c r="Y305" s="96" t="e">
        <f>IF($A305="","",IF(VLOOKUP(csv!$AJ305,範囲CSV,23,FALSE)="","",VLOOKUP(csv!$AJ305,範囲CSV,23,FALSE)))</f>
        <v>#N/A</v>
      </c>
      <c r="Z305" s="96" t="e">
        <f>IF($A305="","",IF(VLOOKUP(csv!$AJ305,範囲CSV,24,FALSE)="","",VLOOKUP(csv!$AJ305,範囲CSV,24,FALSE)))</f>
        <v>#N/A</v>
      </c>
      <c r="AA305" s="96" t="e">
        <f>IF($A305="","",IF(VLOOKUP(csv!$AJ305,範囲CSV,25,FALSE)="","",VLOOKUP(csv!$AJ305,範囲CSV,25,FALSE)))</f>
        <v>#N/A</v>
      </c>
      <c r="AB305" s="96" t="e">
        <f>IF($A305="","",IF(VLOOKUP(csv!$AJ305,範囲CSV,26,FALSE)="","",VLOOKUP(csv!$AJ305,範囲CSV,26,FALSE)))</f>
        <v>#N/A</v>
      </c>
      <c r="AC305" s="96" t="e">
        <f>IF($A305="","",IF(VLOOKUP(csv!$AJ305,範囲CSV,27,FALSE)="","",VLOOKUP(csv!$AJ305,範囲CSV,27,FALSE)))</f>
        <v>#N/A</v>
      </c>
      <c r="AD305" s="96" t="e">
        <f>IF($A305="","",IF(VLOOKUP(csv!$AJ305,範囲CSV,28,FALSE)="","",VLOOKUP(csv!$AJ305,範囲CSV,28,FALSE)))</f>
        <v>#N/A</v>
      </c>
      <c r="AE305" s="96" t="e">
        <f>IF($A305="","",IF(VLOOKUP(csv!$AJ305,範囲CSV,29,FALSE)="","",VLOOKUP(csv!$AJ305,範囲CSV,29,FALSE)))</f>
        <v>#N/A</v>
      </c>
      <c r="AF305" s="96" t="e">
        <f>IF($A305="","",IF(VLOOKUP(csv!$AJ305,範囲CSV,30,FALSE)="","",VLOOKUP(csv!$AJ305,範囲CSV,30,FALSE)))</f>
        <v>#N/A</v>
      </c>
      <c r="AG305" s="96" t="e">
        <f>IF($A305="","",IF(VLOOKUP(csv!$AJ305,範囲CSV,31,FALSE)="","",VLOOKUP(csv!$AJ305,範囲CSV,31,FALSE)))</f>
        <v>#N/A</v>
      </c>
      <c r="AH305" s="96" t="e">
        <f>IF($A305="","",IF(VLOOKUP(csv!$AJ305,範囲CSV,32,FALSE)="","",VLOOKUP(csv!$AJ305,範囲CSV,32,FALSE)))</f>
        <v>#N/A</v>
      </c>
      <c r="AI305" s="96" t="e">
        <f>IF($A305="","",IF(VLOOKUP(csv!$AJ305,範囲CSV,33,FALSE)="","",VLOOKUP(csv!$AJ305,範囲CSV,33,FALSE)))</f>
        <v>#N/A</v>
      </c>
      <c r="AJ305" s="96" t="e">
        <f>IF($A305="","",IF(VLOOKUP(csv!$AJ305,範囲CSV,34,FALSE)="","",VLOOKUP(csv!$AJ305,範囲CSV,34,FALSE)))</f>
        <v>#N/A</v>
      </c>
      <c r="AK305" s="96"/>
    </row>
    <row r="306" spans="1:37">
      <c r="A306" s="96" t="e">
        <f>IF(csv!AJ306&lt;=csv!A$401,csv!AO306,"")</f>
        <v>#N/A</v>
      </c>
      <c r="B306" s="96" t="e">
        <f>IF($A306="","",IF(VLOOKUP(csv!A306,範囲CSV,2,FALSE)="","",VLOOKUP(csv!A306,範囲CSV,2,FALSE)))</f>
        <v>#N/A</v>
      </c>
      <c r="C306" s="96" t="e">
        <f>IF($A306="","",IF(VLOOKUP(csv!$AJ306,範囲CSV,3,FALSE)="","",VLOOKUP(csv!$AJ306,範囲CSV,3,FALSE)))</f>
        <v>#N/A</v>
      </c>
      <c r="D306" s="96" t="e">
        <f>IF($A306="","",IF(VLOOKUP(csv!$AJ306,範囲CSV,4,FALSE)="","",VLOOKUP(csv!$AJ306,範囲CSV,4,FALSE)))</f>
        <v>#N/A</v>
      </c>
      <c r="E306" s="96" t="e">
        <f>IF($A306="","",IF(VLOOKUP(csv!$AJ306,範囲CSV,5,FALSE)="","",IF(VLOOKUP(csv!$AJ306,範囲CSV,5,FALSE)&gt;10000,"",VLOOKUP(csv!$AJ306,範囲CSV,5,FALSE))))</f>
        <v>#N/A</v>
      </c>
      <c r="F306" s="96" t="e">
        <f>IF($A306="","",IF(VLOOKUP(csv!$AJ306,範囲CSV,6,FALSE)="","",VLOOKUP(csv!$AJ306,範囲CSV,6,FALSE)))</f>
        <v>#N/A</v>
      </c>
      <c r="G306" s="96" t="e">
        <f>IF(A306="","",IF(VLOOKUP(csv!$AJ306,範囲CSV,7,FALSE)="","",VLOOKUP(csv!$AJ306,範囲CSV,7,FALSE)))</f>
        <v>#N/A</v>
      </c>
      <c r="H306" s="96" t="e">
        <f>IF($A306="","",IF(VLOOKUP(csv!$AJ306,範囲CSV,8,FALSE)="","",VLOOKUP(csv!$AJ306,範囲CSV,8,FALSE)))</f>
        <v>#N/A</v>
      </c>
      <c r="I306" s="96"/>
      <c r="J306" s="96"/>
      <c r="K306" s="96" t="e">
        <f>IF(A306="","",IF(VLOOKUP(csv!$AJ306,範囲CSV,9,FALSE)="","",VLOOKUP(csv!$AJ306,範囲CSV,9,FALSE)))</f>
        <v>#N/A</v>
      </c>
      <c r="L306" s="96" t="e">
        <f>IF($A306="","",IF(VLOOKUP(csv!$AJ306,範囲CSV,10,FALSE)="","",VLOOKUP(csv!$AJ306,範囲CSV,10,FALSE)))</f>
        <v>#N/A</v>
      </c>
      <c r="M306" s="96" t="e">
        <f t="shared" si="8"/>
        <v>#N/A</v>
      </c>
      <c r="N306" s="96" t="e">
        <f t="shared" si="9"/>
        <v>#N/A</v>
      </c>
      <c r="O306" s="96" t="e">
        <f>IF($A306="","",IF(VLOOKUP(csv!$AJ306,範囲CSV,13,FALSE)="","",VLOOKUP(csv!$AJ306,範囲CSV,13,FALSE)))</f>
        <v>#N/A</v>
      </c>
      <c r="P306" s="96" t="e">
        <f>IF($A306="","",IF(VLOOKUP(csv!$AJ306,範囲CSV,14,FALSE)="","",VLOOKUP(csv!$AJ306,範囲CSV,14,FALSE)))</f>
        <v>#N/A</v>
      </c>
      <c r="Q306" s="96" t="e">
        <f>IF($A306="","",IF(VLOOKUP(csv!$AJ306,範囲CSV,15,FALSE)="","",VLOOKUP(csv!$AJ306,範囲CSV,15,FALSE)))</f>
        <v>#N/A</v>
      </c>
      <c r="R306" s="96" t="e">
        <f>IF($A306="","",IF(VLOOKUP(csv!$AJ306,範囲CSV,16,FALSE)="","",VLOOKUP(csv!$AJ306,範囲CSV,16,FALSE)))</f>
        <v>#N/A</v>
      </c>
      <c r="S306" s="96" t="e">
        <f>IF($A306="","",IF(VLOOKUP(csv!$AJ306,範囲CSV,17,FALSE)="","",VLOOKUP(csv!$AJ306,範囲CSV,17,FALSE)))</f>
        <v>#N/A</v>
      </c>
      <c r="T306" s="96" t="e">
        <f>IF($A306="","",IF(VLOOKUP(csv!$AJ306,範囲CSV,18,FALSE)="","",VLOOKUP(csv!$AJ306,範囲CSV,18,FALSE)))</f>
        <v>#N/A</v>
      </c>
      <c r="U306" s="96" t="e">
        <f>IF($A306="","",IF(VLOOKUP(csv!$AJ306,範囲CSV,19,FALSE)="","",VLOOKUP(csv!$AJ306,範囲CSV,19,FALSE)))</f>
        <v>#N/A</v>
      </c>
      <c r="V306" s="96" t="e">
        <f>IF($A306="","",IF(VLOOKUP(csv!$AJ306,範囲CSV,20,FALSE)="","",VLOOKUP(csv!$AJ306,範囲CSV,20,FALSE)))</f>
        <v>#N/A</v>
      </c>
      <c r="W306" s="96" t="e">
        <f>IF($A306="","",IF(VLOOKUP(csv!$AJ306,範囲CSV,21,FALSE)="","",VLOOKUP(csv!$AJ306,範囲CSV,21,FALSE)))</f>
        <v>#N/A</v>
      </c>
      <c r="X306" s="96" t="e">
        <f>IF($A306="","",IF(VLOOKUP(csv!$AJ306,範囲CSV,22,FALSE)="","",VLOOKUP(csv!$AJ306,範囲CSV,22,FALSE)))</f>
        <v>#N/A</v>
      </c>
      <c r="Y306" s="96" t="e">
        <f>IF($A306="","",IF(VLOOKUP(csv!$AJ306,範囲CSV,23,FALSE)="","",VLOOKUP(csv!$AJ306,範囲CSV,23,FALSE)))</f>
        <v>#N/A</v>
      </c>
      <c r="Z306" s="96" t="e">
        <f>IF($A306="","",IF(VLOOKUP(csv!$AJ306,範囲CSV,24,FALSE)="","",VLOOKUP(csv!$AJ306,範囲CSV,24,FALSE)))</f>
        <v>#N/A</v>
      </c>
      <c r="AA306" s="96" t="e">
        <f>IF($A306="","",IF(VLOOKUP(csv!$AJ306,範囲CSV,25,FALSE)="","",VLOOKUP(csv!$AJ306,範囲CSV,25,FALSE)))</f>
        <v>#N/A</v>
      </c>
      <c r="AB306" s="96" t="e">
        <f>IF($A306="","",IF(VLOOKUP(csv!$AJ306,範囲CSV,26,FALSE)="","",VLOOKUP(csv!$AJ306,範囲CSV,26,FALSE)))</f>
        <v>#N/A</v>
      </c>
      <c r="AC306" s="96" t="e">
        <f>IF($A306="","",IF(VLOOKUP(csv!$AJ306,範囲CSV,27,FALSE)="","",VLOOKUP(csv!$AJ306,範囲CSV,27,FALSE)))</f>
        <v>#N/A</v>
      </c>
      <c r="AD306" s="96" t="e">
        <f>IF($A306="","",IF(VLOOKUP(csv!$AJ306,範囲CSV,28,FALSE)="","",VLOOKUP(csv!$AJ306,範囲CSV,28,FALSE)))</f>
        <v>#N/A</v>
      </c>
      <c r="AE306" s="96" t="e">
        <f>IF($A306="","",IF(VLOOKUP(csv!$AJ306,範囲CSV,29,FALSE)="","",VLOOKUP(csv!$AJ306,範囲CSV,29,FALSE)))</f>
        <v>#N/A</v>
      </c>
      <c r="AF306" s="96" t="e">
        <f>IF($A306="","",IF(VLOOKUP(csv!$AJ306,範囲CSV,30,FALSE)="","",VLOOKUP(csv!$AJ306,範囲CSV,30,FALSE)))</f>
        <v>#N/A</v>
      </c>
      <c r="AG306" s="96" t="e">
        <f>IF($A306="","",IF(VLOOKUP(csv!$AJ306,範囲CSV,31,FALSE)="","",VLOOKUP(csv!$AJ306,範囲CSV,31,FALSE)))</f>
        <v>#N/A</v>
      </c>
      <c r="AH306" s="96" t="e">
        <f>IF($A306="","",IF(VLOOKUP(csv!$AJ306,範囲CSV,32,FALSE)="","",VLOOKUP(csv!$AJ306,範囲CSV,32,FALSE)))</f>
        <v>#N/A</v>
      </c>
      <c r="AI306" s="96" t="e">
        <f>IF($A306="","",IF(VLOOKUP(csv!$AJ306,範囲CSV,33,FALSE)="","",VLOOKUP(csv!$AJ306,範囲CSV,33,FALSE)))</f>
        <v>#N/A</v>
      </c>
      <c r="AJ306" s="96" t="e">
        <f>IF($A306="","",IF(VLOOKUP(csv!$AJ306,範囲CSV,34,FALSE)="","",VLOOKUP(csv!$AJ306,範囲CSV,34,FALSE)))</f>
        <v>#N/A</v>
      </c>
      <c r="AK306" s="96"/>
    </row>
    <row r="307" spans="1:37">
      <c r="A307" s="96" t="e">
        <f>IF(csv!AJ307&lt;=csv!A$401,csv!AO307,"")</f>
        <v>#N/A</v>
      </c>
      <c r="B307" s="96" t="e">
        <f>IF($A307="","",IF(VLOOKUP(csv!A307,範囲CSV,2,FALSE)="","",VLOOKUP(csv!A307,範囲CSV,2,FALSE)))</f>
        <v>#N/A</v>
      </c>
      <c r="C307" s="96" t="e">
        <f>IF($A307="","",IF(VLOOKUP(csv!$AJ307,範囲CSV,3,FALSE)="","",VLOOKUP(csv!$AJ307,範囲CSV,3,FALSE)))</f>
        <v>#N/A</v>
      </c>
      <c r="D307" s="96" t="e">
        <f>IF($A307="","",IF(VLOOKUP(csv!$AJ307,範囲CSV,4,FALSE)="","",VLOOKUP(csv!$AJ307,範囲CSV,4,FALSE)))</f>
        <v>#N/A</v>
      </c>
      <c r="E307" s="96" t="e">
        <f>IF($A307="","",IF(VLOOKUP(csv!$AJ307,範囲CSV,5,FALSE)="","",IF(VLOOKUP(csv!$AJ307,範囲CSV,5,FALSE)&gt;10000,"",VLOOKUP(csv!$AJ307,範囲CSV,5,FALSE))))</f>
        <v>#N/A</v>
      </c>
      <c r="F307" s="96" t="e">
        <f>IF($A307="","",IF(VLOOKUP(csv!$AJ307,範囲CSV,6,FALSE)="","",VLOOKUP(csv!$AJ307,範囲CSV,6,FALSE)))</f>
        <v>#N/A</v>
      </c>
      <c r="G307" s="96" t="e">
        <f>IF(A307="","",IF(VLOOKUP(csv!$AJ307,範囲CSV,7,FALSE)="","",VLOOKUP(csv!$AJ307,範囲CSV,7,FALSE)))</f>
        <v>#N/A</v>
      </c>
      <c r="H307" s="96" t="e">
        <f>IF($A307="","",IF(VLOOKUP(csv!$AJ307,範囲CSV,8,FALSE)="","",VLOOKUP(csv!$AJ307,範囲CSV,8,FALSE)))</f>
        <v>#N/A</v>
      </c>
      <c r="I307" s="96"/>
      <c r="J307" s="96"/>
      <c r="K307" s="96" t="e">
        <f>IF(A307="","",IF(VLOOKUP(csv!$AJ307,範囲CSV,9,FALSE)="","",VLOOKUP(csv!$AJ307,範囲CSV,9,FALSE)))</f>
        <v>#N/A</v>
      </c>
      <c r="L307" s="96" t="e">
        <f>IF($A307="","",IF(VLOOKUP(csv!$AJ307,範囲CSV,10,FALSE)="","",VLOOKUP(csv!$AJ307,範囲CSV,10,FALSE)))</f>
        <v>#N/A</v>
      </c>
      <c r="M307" s="96" t="e">
        <f t="shared" si="8"/>
        <v>#N/A</v>
      </c>
      <c r="N307" s="96" t="e">
        <f t="shared" si="9"/>
        <v>#N/A</v>
      </c>
      <c r="O307" s="96" t="e">
        <f>IF($A307="","",IF(VLOOKUP(csv!$AJ307,範囲CSV,13,FALSE)="","",VLOOKUP(csv!$AJ307,範囲CSV,13,FALSE)))</f>
        <v>#N/A</v>
      </c>
      <c r="P307" s="96" t="e">
        <f>IF($A307="","",IF(VLOOKUP(csv!$AJ307,範囲CSV,14,FALSE)="","",VLOOKUP(csv!$AJ307,範囲CSV,14,FALSE)))</f>
        <v>#N/A</v>
      </c>
      <c r="Q307" s="96" t="e">
        <f>IF($A307="","",IF(VLOOKUP(csv!$AJ307,範囲CSV,15,FALSE)="","",VLOOKUP(csv!$AJ307,範囲CSV,15,FALSE)))</f>
        <v>#N/A</v>
      </c>
      <c r="R307" s="96" t="e">
        <f>IF($A307="","",IF(VLOOKUP(csv!$AJ307,範囲CSV,16,FALSE)="","",VLOOKUP(csv!$AJ307,範囲CSV,16,FALSE)))</f>
        <v>#N/A</v>
      </c>
      <c r="S307" s="96" t="e">
        <f>IF($A307="","",IF(VLOOKUP(csv!$AJ307,範囲CSV,17,FALSE)="","",VLOOKUP(csv!$AJ307,範囲CSV,17,FALSE)))</f>
        <v>#N/A</v>
      </c>
      <c r="T307" s="96" t="e">
        <f>IF($A307="","",IF(VLOOKUP(csv!$AJ307,範囲CSV,18,FALSE)="","",VLOOKUP(csv!$AJ307,範囲CSV,18,FALSE)))</f>
        <v>#N/A</v>
      </c>
      <c r="U307" s="96" t="e">
        <f>IF($A307="","",IF(VLOOKUP(csv!$AJ307,範囲CSV,19,FALSE)="","",VLOOKUP(csv!$AJ307,範囲CSV,19,FALSE)))</f>
        <v>#N/A</v>
      </c>
      <c r="V307" s="96" t="e">
        <f>IF($A307="","",IF(VLOOKUP(csv!$AJ307,範囲CSV,20,FALSE)="","",VLOOKUP(csv!$AJ307,範囲CSV,20,FALSE)))</f>
        <v>#N/A</v>
      </c>
      <c r="W307" s="96" t="e">
        <f>IF($A307="","",IF(VLOOKUP(csv!$AJ307,範囲CSV,21,FALSE)="","",VLOOKUP(csv!$AJ307,範囲CSV,21,FALSE)))</f>
        <v>#N/A</v>
      </c>
      <c r="X307" s="96" t="e">
        <f>IF($A307="","",IF(VLOOKUP(csv!$AJ307,範囲CSV,22,FALSE)="","",VLOOKUP(csv!$AJ307,範囲CSV,22,FALSE)))</f>
        <v>#N/A</v>
      </c>
      <c r="Y307" s="96" t="e">
        <f>IF($A307="","",IF(VLOOKUP(csv!$AJ307,範囲CSV,23,FALSE)="","",VLOOKUP(csv!$AJ307,範囲CSV,23,FALSE)))</f>
        <v>#N/A</v>
      </c>
      <c r="Z307" s="96" t="e">
        <f>IF($A307="","",IF(VLOOKUP(csv!$AJ307,範囲CSV,24,FALSE)="","",VLOOKUP(csv!$AJ307,範囲CSV,24,FALSE)))</f>
        <v>#N/A</v>
      </c>
      <c r="AA307" s="96" t="e">
        <f>IF($A307="","",IF(VLOOKUP(csv!$AJ307,範囲CSV,25,FALSE)="","",VLOOKUP(csv!$AJ307,範囲CSV,25,FALSE)))</f>
        <v>#N/A</v>
      </c>
      <c r="AB307" s="96" t="e">
        <f>IF($A307="","",IF(VLOOKUP(csv!$AJ307,範囲CSV,26,FALSE)="","",VLOOKUP(csv!$AJ307,範囲CSV,26,FALSE)))</f>
        <v>#N/A</v>
      </c>
      <c r="AC307" s="96" t="e">
        <f>IF($A307="","",IF(VLOOKUP(csv!$AJ307,範囲CSV,27,FALSE)="","",VLOOKUP(csv!$AJ307,範囲CSV,27,FALSE)))</f>
        <v>#N/A</v>
      </c>
      <c r="AD307" s="96" t="e">
        <f>IF($A307="","",IF(VLOOKUP(csv!$AJ307,範囲CSV,28,FALSE)="","",VLOOKUP(csv!$AJ307,範囲CSV,28,FALSE)))</f>
        <v>#N/A</v>
      </c>
      <c r="AE307" s="96" t="e">
        <f>IF($A307="","",IF(VLOOKUP(csv!$AJ307,範囲CSV,29,FALSE)="","",VLOOKUP(csv!$AJ307,範囲CSV,29,FALSE)))</f>
        <v>#N/A</v>
      </c>
      <c r="AF307" s="96" t="e">
        <f>IF($A307="","",IF(VLOOKUP(csv!$AJ307,範囲CSV,30,FALSE)="","",VLOOKUP(csv!$AJ307,範囲CSV,30,FALSE)))</f>
        <v>#N/A</v>
      </c>
      <c r="AG307" s="96" t="e">
        <f>IF($A307="","",IF(VLOOKUP(csv!$AJ307,範囲CSV,31,FALSE)="","",VLOOKUP(csv!$AJ307,範囲CSV,31,FALSE)))</f>
        <v>#N/A</v>
      </c>
      <c r="AH307" s="96" t="e">
        <f>IF($A307="","",IF(VLOOKUP(csv!$AJ307,範囲CSV,32,FALSE)="","",VLOOKUP(csv!$AJ307,範囲CSV,32,FALSE)))</f>
        <v>#N/A</v>
      </c>
      <c r="AI307" s="96" t="e">
        <f>IF($A307="","",IF(VLOOKUP(csv!$AJ307,範囲CSV,33,FALSE)="","",VLOOKUP(csv!$AJ307,範囲CSV,33,FALSE)))</f>
        <v>#N/A</v>
      </c>
      <c r="AJ307" s="96" t="e">
        <f>IF($A307="","",IF(VLOOKUP(csv!$AJ307,範囲CSV,34,FALSE)="","",VLOOKUP(csv!$AJ307,範囲CSV,34,FALSE)))</f>
        <v>#N/A</v>
      </c>
      <c r="AK307" s="96"/>
    </row>
    <row r="308" spans="1:37">
      <c r="A308" s="96" t="e">
        <f>IF(csv!AJ308&lt;=csv!A$401,csv!AO308,"")</f>
        <v>#N/A</v>
      </c>
      <c r="B308" s="96" t="e">
        <f>IF($A308="","",IF(VLOOKUP(csv!A308,範囲CSV,2,FALSE)="","",VLOOKUP(csv!A308,範囲CSV,2,FALSE)))</f>
        <v>#N/A</v>
      </c>
      <c r="C308" s="96" t="e">
        <f>IF($A308="","",IF(VLOOKUP(csv!$AJ308,範囲CSV,3,FALSE)="","",VLOOKUP(csv!$AJ308,範囲CSV,3,FALSE)))</f>
        <v>#N/A</v>
      </c>
      <c r="D308" s="96" t="e">
        <f>IF($A308="","",IF(VLOOKUP(csv!$AJ308,範囲CSV,4,FALSE)="","",VLOOKUP(csv!$AJ308,範囲CSV,4,FALSE)))</f>
        <v>#N/A</v>
      </c>
      <c r="E308" s="96" t="e">
        <f>IF($A308="","",IF(VLOOKUP(csv!$AJ308,範囲CSV,5,FALSE)="","",IF(VLOOKUP(csv!$AJ308,範囲CSV,5,FALSE)&gt;10000,"",VLOOKUP(csv!$AJ308,範囲CSV,5,FALSE))))</f>
        <v>#N/A</v>
      </c>
      <c r="F308" s="96" t="e">
        <f>IF($A308="","",IF(VLOOKUP(csv!$AJ308,範囲CSV,6,FALSE)="","",VLOOKUP(csv!$AJ308,範囲CSV,6,FALSE)))</f>
        <v>#N/A</v>
      </c>
      <c r="G308" s="96" t="e">
        <f>IF(A308="","",IF(VLOOKUP(csv!$AJ308,範囲CSV,7,FALSE)="","",VLOOKUP(csv!$AJ308,範囲CSV,7,FALSE)))</f>
        <v>#N/A</v>
      </c>
      <c r="H308" s="96" t="e">
        <f>IF($A308="","",IF(VLOOKUP(csv!$AJ308,範囲CSV,8,FALSE)="","",VLOOKUP(csv!$AJ308,範囲CSV,8,FALSE)))</f>
        <v>#N/A</v>
      </c>
      <c r="I308" s="96"/>
      <c r="J308" s="96"/>
      <c r="K308" s="96" t="e">
        <f>IF(A308="","",IF(VLOOKUP(csv!$AJ308,範囲CSV,9,FALSE)="","",VLOOKUP(csv!$AJ308,範囲CSV,9,FALSE)))</f>
        <v>#N/A</v>
      </c>
      <c r="L308" s="96" t="e">
        <f>IF($A308="","",IF(VLOOKUP(csv!$AJ308,範囲CSV,10,FALSE)="","",VLOOKUP(csv!$AJ308,範囲CSV,10,FALSE)))</f>
        <v>#N/A</v>
      </c>
      <c r="M308" s="96" t="e">
        <f t="shared" si="8"/>
        <v>#N/A</v>
      </c>
      <c r="N308" s="96" t="e">
        <f t="shared" si="9"/>
        <v>#N/A</v>
      </c>
      <c r="O308" s="96" t="e">
        <f>IF($A308="","",IF(VLOOKUP(csv!$AJ308,範囲CSV,13,FALSE)="","",VLOOKUP(csv!$AJ308,範囲CSV,13,FALSE)))</f>
        <v>#N/A</v>
      </c>
      <c r="P308" s="96" t="e">
        <f>IF($A308="","",IF(VLOOKUP(csv!$AJ308,範囲CSV,14,FALSE)="","",VLOOKUP(csv!$AJ308,範囲CSV,14,FALSE)))</f>
        <v>#N/A</v>
      </c>
      <c r="Q308" s="96" t="e">
        <f>IF($A308="","",IF(VLOOKUP(csv!$AJ308,範囲CSV,15,FALSE)="","",VLOOKUP(csv!$AJ308,範囲CSV,15,FALSE)))</f>
        <v>#N/A</v>
      </c>
      <c r="R308" s="96" t="e">
        <f>IF($A308="","",IF(VLOOKUP(csv!$AJ308,範囲CSV,16,FALSE)="","",VLOOKUP(csv!$AJ308,範囲CSV,16,FALSE)))</f>
        <v>#N/A</v>
      </c>
      <c r="S308" s="96" t="e">
        <f>IF($A308="","",IF(VLOOKUP(csv!$AJ308,範囲CSV,17,FALSE)="","",VLOOKUP(csv!$AJ308,範囲CSV,17,FALSE)))</f>
        <v>#N/A</v>
      </c>
      <c r="T308" s="96" t="e">
        <f>IF($A308="","",IF(VLOOKUP(csv!$AJ308,範囲CSV,18,FALSE)="","",VLOOKUP(csv!$AJ308,範囲CSV,18,FALSE)))</f>
        <v>#N/A</v>
      </c>
      <c r="U308" s="96" t="e">
        <f>IF($A308="","",IF(VLOOKUP(csv!$AJ308,範囲CSV,19,FALSE)="","",VLOOKUP(csv!$AJ308,範囲CSV,19,FALSE)))</f>
        <v>#N/A</v>
      </c>
      <c r="V308" s="96" t="e">
        <f>IF($A308="","",IF(VLOOKUP(csv!$AJ308,範囲CSV,20,FALSE)="","",VLOOKUP(csv!$AJ308,範囲CSV,20,FALSE)))</f>
        <v>#N/A</v>
      </c>
      <c r="W308" s="96" t="e">
        <f>IF($A308="","",IF(VLOOKUP(csv!$AJ308,範囲CSV,21,FALSE)="","",VLOOKUP(csv!$AJ308,範囲CSV,21,FALSE)))</f>
        <v>#N/A</v>
      </c>
      <c r="X308" s="96" t="e">
        <f>IF($A308="","",IF(VLOOKUP(csv!$AJ308,範囲CSV,22,FALSE)="","",VLOOKUP(csv!$AJ308,範囲CSV,22,FALSE)))</f>
        <v>#N/A</v>
      </c>
      <c r="Y308" s="96" t="e">
        <f>IF($A308="","",IF(VLOOKUP(csv!$AJ308,範囲CSV,23,FALSE)="","",VLOOKUP(csv!$AJ308,範囲CSV,23,FALSE)))</f>
        <v>#N/A</v>
      </c>
      <c r="Z308" s="96" t="e">
        <f>IF($A308="","",IF(VLOOKUP(csv!$AJ308,範囲CSV,24,FALSE)="","",VLOOKUP(csv!$AJ308,範囲CSV,24,FALSE)))</f>
        <v>#N/A</v>
      </c>
      <c r="AA308" s="96" t="e">
        <f>IF($A308="","",IF(VLOOKUP(csv!$AJ308,範囲CSV,25,FALSE)="","",VLOOKUP(csv!$AJ308,範囲CSV,25,FALSE)))</f>
        <v>#N/A</v>
      </c>
      <c r="AB308" s="96" t="e">
        <f>IF($A308="","",IF(VLOOKUP(csv!$AJ308,範囲CSV,26,FALSE)="","",VLOOKUP(csv!$AJ308,範囲CSV,26,FALSE)))</f>
        <v>#N/A</v>
      </c>
      <c r="AC308" s="96" t="e">
        <f>IF($A308="","",IF(VLOOKUP(csv!$AJ308,範囲CSV,27,FALSE)="","",VLOOKUP(csv!$AJ308,範囲CSV,27,FALSE)))</f>
        <v>#N/A</v>
      </c>
      <c r="AD308" s="96" t="e">
        <f>IF($A308="","",IF(VLOOKUP(csv!$AJ308,範囲CSV,28,FALSE)="","",VLOOKUP(csv!$AJ308,範囲CSV,28,FALSE)))</f>
        <v>#N/A</v>
      </c>
      <c r="AE308" s="96" t="e">
        <f>IF($A308="","",IF(VLOOKUP(csv!$AJ308,範囲CSV,29,FALSE)="","",VLOOKUP(csv!$AJ308,範囲CSV,29,FALSE)))</f>
        <v>#N/A</v>
      </c>
      <c r="AF308" s="96" t="e">
        <f>IF($A308="","",IF(VLOOKUP(csv!$AJ308,範囲CSV,30,FALSE)="","",VLOOKUP(csv!$AJ308,範囲CSV,30,FALSE)))</f>
        <v>#N/A</v>
      </c>
      <c r="AG308" s="96" t="e">
        <f>IF($A308="","",IF(VLOOKUP(csv!$AJ308,範囲CSV,31,FALSE)="","",VLOOKUP(csv!$AJ308,範囲CSV,31,FALSE)))</f>
        <v>#N/A</v>
      </c>
      <c r="AH308" s="96" t="e">
        <f>IF($A308="","",IF(VLOOKUP(csv!$AJ308,範囲CSV,32,FALSE)="","",VLOOKUP(csv!$AJ308,範囲CSV,32,FALSE)))</f>
        <v>#N/A</v>
      </c>
      <c r="AI308" s="96" t="e">
        <f>IF($A308="","",IF(VLOOKUP(csv!$AJ308,範囲CSV,33,FALSE)="","",VLOOKUP(csv!$AJ308,範囲CSV,33,FALSE)))</f>
        <v>#N/A</v>
      </c>
      <c r="AJ308" s="96" t="e">
        <f>IF($A308="","",IF(VLOOKUP(csv!$AJ308,範囲CSV,34,FALSE)="","",VLOOKUP(csv!$AJ308,範囲CSV,34,FALSE)))</f>
        <v>#N/A</v>
      </c>
      <c r="AK308" s="96"/>
    </row>
    <row r="309" spans="1:37">
      <c r="A309" s="96" t="e">
        <f>IF(csv!AJ309&lt;=csv!A$401,csv!AO309,"")</f>
        <v>#N/A</v>
      </c>
      <c r="B309" s="96" t="e">
        <f>IF($A309="","",IF(VLOOKUP(csv!A309,範囲CSV,2,FALSE)="","",VLOOKUP(csv!A309,範囲CSV,2,FALSE)))</f>
        <v>#N/A</v>
      </c>
      <c r="C309" s="96" t="e">
        <f>IF($A309="","",IF(VLOOKUP(csv!$AJ309,範囲CSV,3,FALSE)="","",VLOOKUP(csv!$AJ309,範囲CSV,3,FALSE)))</f>
        <v>#N/A</v>
      </c>
      <c r="D309" s="96" t="e">
        <f>IF($A309="","",IF(VLOOKUP(csv!$AJ309,範囲CSV,4,FALSE)="","",VLOOKUP(csv!$AJ309,範囲CSV,4,FALSE)))</f>
        <v>#N/A</v>
      </c>
      <c r="E309" s="96" t="e">
        <f>IF($A309="","",IF(VLOOKUP(csv!$AJ309,範囲CSV,5,FALSE)="","",IF(VLOOKUP(csv!$AJ309,範囲CSV,5,FALSE)&gt;10000,"",VLOOKUP(csv!$AJ309,範囲CSV,5,FALSE))))</f>
        <v>#N/A</v>
      </c>
      <c r="F309" s="96" t="e">
        <f>IF($A309="","",IF(VLOOKUP(csv!$AJ309,範囲CSV,6,FALSE)="","",VLOOKUP(csv!$AJ309,範囲CSV,6,FALSE)))</f>
        <v>#N/A</v>
      </c>
      <c r="G309" s="96" t="e">
        <f>IF(A309="","",IF(VLOOKUP(csv!$AJ309,範囲CSV,7,FALSE)="","",VLOOKUP(csv!$AJ309,範囲CSV,7,FALSE)))</f>
        <v>#N/A</v>
      </c>
      <c r="H309" s="96" t="e">
        <f>IF($A309="","",IF(VLOOKUP(csv!$AJ309,範囲CSV,8,FALSE)="","",VLOOKUP(csv!$AJ309,範囲CSV,8,FALSE)))</f>
        <v>#N/A</v>
      </c>
      <c r="I309" s="96"/>
      <c r="J309" s="96"/>
      <c r="K309" s="96" t="e">
        <f>IF(A309="","",IF(VLOOKUP(csv!$AJ309,範囲CSV,9,FALSE)="","",VLOOKUP(csv!$AJ309,範囲CSV,9,FALSE)))</f>
        <v>#N/A</v>
      </c>
      <c r="L309" s="96" t="e">
        <f>IF($A309="","",IF(VLOOKUP(csv!$AJ309,範囲CSV,10,FALSE)="","",VLOOKUP(csv!$AJ309,範囲CSV,10,FALSE)))</f>
        <v>#N/A</v>
      </c>
      <c r="M309" s="96" t="e">
        <f t="shared" si="8"/>
        <v>#N/A</v>
      </c>
      <c r="N309" s="96" t="e">
        <f t="shared" si="9"/>
        <v>#N/A</v>
      </c>
      <c r="O309" s="96" t="e">
        <f>IF($A309="","",IF(VLOOKUP(csv!$AJ309,範囲CSV,13,FALSE)="","",VLOOKUP(csv!$AJ309,範囲CSV,13,FALSE)))</f>
        <v>#N/A</v>
      </c>
      <c r="P309" s="96" t="e">
        <f>IF($A309="","",IF(VLOOKUP(csv!$AJ309,範囲CSV,14,FALSE)="","",VLOOKUP(csv!$AJ309,範囲CSV,14,FALSE)))</f>
        <v>#N/A</v>
      </c>
      <c r="Q309" s="96" t="e">
        <f>IF($A309="","",IF(VLOOKUP(csv!$AJ309,範囲CSV,15,FALSE)="","",VLOOKUP(csv!$AJ309,範囲CSV,15,FALSE)))</f>
        <v>#N/A</v>
      </c>
      <c r="R309" s="96" t="e">
        <f>IF($A309="","",IF(VLOOKUP(csv!$AJ309,範囲CSV,16,FALSE)="","",VLOOKUP(csv!$AJ309,範囲CSV,16,FALSE)))</f>
        <v>#N/A</v>
      </c>
      <c r="S309" s="96" t="e">
        <f>IF($A309="","",IF(VLOOKUP(csv!$AJ309,範囲CSV,17,FALSE)="","",VLOOKUP(csv!$AJ309,範囲CSV,17,FALSE)))</f>
        <v>#N/A</v>
      </c>
      <c r="T309" s="96" t="e">
        <f>IF($A309="","",IF(VLOOKUP(csv!$AJ309,範囲CSV,18,FALSE)="","",VLOOKUP(csv!$AJ309,範囲CSV,18,FALSE)))</f>
        <v>#N/A</v>
      </c>
      <c r="U309" s="96" t="e">
        <f>IF($A309="","",IF(VLOOKUP(csv!$AJ309,範囲CSV,19,FALSE)="","",VLOOKUP(csv!$AJ309,範囲CSV,19,FALSE)))</f>
        <v>#N/A</v>
      </c>
      <c r="V309" s="96" t="e">
        <f>IF($A309="","",IF(VLOOKUP(csv!$AJ309,範囲CSV,20,FALSE)="","",VLOOKUP(csv!$AJ309,範囲CSV,20,FALSE)))</f>
        <v>#N/A</v>
      </c>
      <c r="W309" s="96" t="e">
        <f>IF($A309="","",IF(VLOOKUP(csv!$AJ309,範囲CSV,21,FALSE)="","",VLOOKUP(csv!$AJ309,範囲CSV,21,FALSE)))</f>
        <v>#N/A</v>
      </c>
      <c r="X309" s="96" t="e">
        <f>IF($A309="","",IF(VLOOKUP(csv!$AJ309,範囲CSV,22,FALSE)="","",VLOOKUP(csv!$AJ309,範囲CSV,22,FALSE)))</f>
        <v>#N/A</v>
      </c>
      <c r="Y309" s="96" t="e">
        <f>IF($A309="","",IF(VLOOKUP(csv!$AJ309,範囲CSV,23,FALSE)="","",VLOOKUP(csv!$AJ309,範囲CSV,23,FALSE)))</f>
        <v>#N/A</v>
      </c>
      <c r="Z309" s="96" t="e">
        <f>IF($A309="","",IF(VLOOKUP(csv!$AJ309,範囲CSV,24,FALSE)="","",VLOOKUP(csv!$AJ309,範囲CSV,24,FALSE)))</f>
        <v>#N/A</v>
      </c>
      <c r="AA309" s="96" t="e">
        <f>IF($A309="","",IF(VLOOKUP(csv!$AJ309,範囲CSV,25,FALSE)="","",VLOOKUP(csv!$AJ309,範囲CSV,25,FALSE)))</f>
        <v>#N/A</v>
      </c>
      <c r="AB309" s="96" t="e">
        <f>IF($A309="","",IF(VLOOKUP(csv!$AJ309,範囲CSV,26,FALSE)="","",VLOOKUP(csv!$AJ309,範囲CSV,26,FALSE)))</f>
        <v>#N/A</v>
      </c>
      <c r="AC309" s="96" t="e">
        <f>IF($A309="","",IF(VLOOKUP(csv!$AJ309,範囲CSV,27,FALSE)="","",VLOOKUP(csv!$AJ309,範囲CSV,27,FALSE)))</f>
        <v>#N/A</v>
      </c>
      <c r="AD309" s="96" t="e">
        <f>IF($A309="","",IF(VLOOKUP(csv!$AJ309,範囲CSV,28,FALSE)="","",VLOOKUP(csv!$AJ309,範囲CSV,28,FALSE)))</f>
        <v>#N/A</v>
      </c>
      <c r="AE309" s="96" t="e">
        <f>IF($A309="","",IF(VLOOKUP(csv!$AJ309,範囲CSV,29,FALSE)="","",VLOOKUP(csv!$AJ309,範囲CSV,29,FALSE)))</f>
        <v>#N/A</v>
      </c>
      <c r="AF309" s="96" t="e">
        <f>IF($A309="","",IF(VLOOKUP(csv!$AJ309,範囲CSV,30,FALSE)="","",VLOOKUP(csv!$AJ309,範囲CSV,30,FALSE)))</f>
        <v>#N/A</v>
      </c>
      <c r="AG309" s="96" t="e">
        <f>IF($A309="","",IF(VLOOKUP(csv!$AJ309,範囲CSV,31,FALSE)="","",VLOOKUP(csv!$AJ309,範囲CSV,31,FALSE)))</f>
        <v>#N/A</v>
      </c>
      <c r="AH309" s="96" t="e">
        <f>IF($A309="","",IF(VLOOKUP(csv!$AJ309,範囲CSV,32,FALSE)="","",VLOOKUP(csv!$AJ309,範囲CSV,32,FALSE)))</f>
        <v>#N/A</v>
      </c>
      <c r="AI309" s="96" t="e">
        <f>IF($A309="","",IF(VLOOKUP(csv!$AJ309,範囲CSV,33,FALSE)="","",VLOOKUP(csv!$AJ309,範囲CSV,33,FALSE)))</f>
        <v>#N/A</v>
      </c>
      <c r="AJ309" s="96" t="e">
        <f>IF($A309="","",IF(VLOOKUP(csv!$AJ309,範囲CSV,34,FALSE)="","",VLOOKUP(csv!$AJ309,範囲CSV,34,FALSE)))</f>
        <v>#N/A</v>
      </c>
      <c r="AK309" s="96"/>
    </row>
    <row r="310" spans="1:37">
      <c r="A310" s="96" t="e">
        <f>IF(csv!AJ310&lt;=csv!A$401,csv!AO310,"")</f>
        <v>#N/A</v>
      </c>
      <c r="B310" s="96" t="e">
        <f>IF($A310="","",IF(VLOOKUP(csv!A310,範囲CSV,2,FALSE)="","",VLOOKUP(csv!A310,範囲CSV,2,FALSE)))</f>
        <v>#N/A</v>
      </c>
      <c r="C310" s="96" t="e">
        <f>IF($A310="","",IF(VLOOKUP(csv!$AJ310,範囲CSV,3,FALSE)="","",VLOOKUP(csv!$AJ310,範囲CSV,3,FALSE)))</f>
        <v>#N/A</v>
      </c>
      <c r="D310" s="96" t="e">
        <f>IF($A310="","",IF(VLOOKUP(csv!$AJ310,範囲CSV,4,FALSE)="","",VLOOKUP(csv!$AJ310,範囲CSV,4,FALSE)))</f>
        <v>#N/A</v>
      </c>
      <c r="E310" s="96" t="e">
        <f>IF($A310="","",IF(VLOOKUP(csv!$AJ310,範囲CSV,5,FALSE)="","",IF(VLOOKUP(csv!$AJ310,範囲CSV,5,FALSE)&gt;10000,"",VLOOKUP(csv!$AJ310,範囲CSV,5,FALSE))))</f>
        <v>#N/A</v>
      </c>
      <c r="F310" s="96" t="e">
        <f>IF($A310="","",IF(VLOOKUP(csv!$AJ310,範囲CSV,6,FALSE)="","",VLOOKUP(csv!$AJ310,範囲CSV,6,FALSE)))</f>
        <v>#N/A</v>
      </c>
      <c r="G310" s="96" t="e">
        <f>IF(A310="","",IF(VLOOKUP(csv!$AJ310,範囲CSV,7,FALSE)="","",VLOOKUP(csv!$AJ310,範囲CSV,7,FALSE)))</f>
        <v>#N/A</v>
      </c>
      <c r="H310" s="96" t="e">
        <f>IF($A310="","",IF(VLOOKUP(csv!$AJ310,範囲CSV,8,FALSE)="","",VLOOKUP(csv!$AJ310,範囲CSV,8,FALSE)))</f>
        <v>#N/A</v>
      </c>
      <c r="I310" s="96"/>
      <c r="J310" s="96"/>
      <c r="K310" s="96" t="e">
        <f>IF(A310="","",IF(VLOOKUP(csv!$AJ310,範囲CSV,9,FALSE)="","",VLOOKUP(csv!$AJ310,範囲CSV,9,FALSE)))</f>
        <v>#N/A</v>
      </c>
      <c r="L310" s="96" t="e">
        <f>IF($A310="","",IF(VLOOKUP(csv!$AJ310,範囲CSV,10,FALSE)="","",VLOOKUP(csv!$AJ310,範囲CSV,10,FALSE)))</f>
        <v>#N/A</v>
      </c>
      <c r="M310" s="96" t="e">
        <f t="shared" si="8"/>
        <v>#N/A</v>
      </c>
      <c r="N310" s="96" t="e">
        <f t="shared" si="9"/>
        <v>#N/A</v>
      </c>
      <c r="O310" s="96" t="e">
        <f>IF($A310="","",IF(VLOOKUP(csv!$AJ310,範囲CSV,13,FALSE)="","",VLOOKUP(csv!$AJ310,範囲CSV,13,FALSE)))</f>
        <v>#N/A</v>
      </c>
      <c r="P310" s="96" t="e">
        <f>IF($A310="","",IF(VLOOKUP(csv!$AJ310,範囲CSV,14,FALSE)="","",VLOOKUP(csv!$AJ310,範囲CSV,14,FALSE)))</f>
        <v>#N/A</v>
      </c>
      <c r="Q310" s="96" t="e">
        <f>IF($A310="","",IF(VLOOKUP(csv!$AJ310,範囲CSV,15,FALSE)="","",VLOOKUP(csv!$AJ310,範囲CSV,15,FALSE)))</f>
        <v>#N/A</v>
      </c>
      <c r="R310" s="96" t="e">
        <f>IF($A310="","",IF(VLOOKUP(csv!$AJ310,範囲CSV,16,FALSE)="","",VLOOKUP(csv!$AJ310,範囲CSV,16,FALSE)))</f>
        <v>#N/A</v>
      </c>
      <c r="S310" s="96" t="e">
        <f>IF($A310="","",IF(VLOOKUP(csv!$AJ310,範囲CSV,17,FALSE)="","",VLOOKUP(csv!$AJ310,範囲CSV,17,FALSE)))</f>
        <v>#N/A</v>
      </c>
      <c r="T310" s="96" t="e">
        <f>IF($A310="","",IF(VLOOKUP(csv!$AJ310,範囲CSV,18,FALSE)="","",VLOOKUP(csv!$AJ310,範囲CSV,18,FALSE)))</f>
        <v>#N/A</v>
      </c>
      <c r="U310" s="96" t="e">
        <f>IF($A310="","",IF(VLOOKUP(csv!$AJ310,範囲CSV,19,FALSE)="","",VLOOKUP(csv!$AJ310,範囲CSV,19,FALSE)))</f>
        <v>#N/A</v>
      </c>
      <c r="V310" s="96" t="e">
        <f>IF($A310="","",IF(VLOOKUP(csv!$AJ310,範囲CSV,20,FALSE)="","",VLOOKUP(csv!$AJ310,範囲CSV,20,FALSE)))</f>
        <v>#N/A</v>
      </c>
      <c r="W310" s="96" t="e">
        <f>IF($A310="","",IF(VLOOKUP(csv!$AJ310,範囲CSV,21,FALSE)="","",VLOOKUP(csv!$AJ310,範囲CSV,21,FALSE)))</f>
        <v>#N/A</v>
      </c>
      <c r="X310" s="96" t="e">
        <f>IF($A310="","",IF(VLOOKUP(csv!$AJ310,範囲CSV,22,FALSE)="","",VLOOKUP(csv!$AJ310,範囲CSV,22,FALSE)))</f>
        <v>#N/A</v>
      </c>
      <c r="Y310" s="96" t="e">
        <f>IF($A310="","",IF(VLOOKUP(csv!$AJ310,範囲CSV,23,FALSE)="","",VLOOKUP(csv!$AJ310,範囲CSV,23,FALSE)))</f>
        <v>#N/A</v>
      </c>
      <c r="Z310" s="96" t="e">
        <f>IF($A310="","",IF(VLOOKUP(csv!$AJ310,範囲CSV,24,FALSE)="","",VLOOKUP(csv!$AJ310,範囲CSV,24,FALSE)))</f>
        <v>#N/A</v>
      </c>
      <c r="AA310" s="96" t="e">
        <f>IF($A310="","",IF(VLOOKUP(csv!$AJ310,範囲CSV,25,FALSE)="","",VLOOKUP(csv!$AJ310,範囲CSV,25,FALSE)))</f>
        <v>#N/A</v>
      </c>
      <c r="AB310" s="96" t="e">
        <f>IF($A310="","",IF(VLOOKUP(csv!$AJ310,範囲CSV,26,FALSE)="","",VLOOKUP(csv!$AJ310,範囲CSV,26,FALSE)))</f>
        <v>#N/A</v>
      </c>
      <c r="AC310" s="96" t="e">
        <f>IF($A310="","",IF(VLOOKUP(csv!$AJ310,範囲CSV,27,FALSE)="","",VLOOKUP(csv!$AJ310,範囲CSV,27,FALSE)))</f>
        <v>#N/A</v>
      </c>
      <c r="AD310" s="96" t="e">
        <f>IF($A310="","",IF(VLOOKUP(csv!$AJ310,範囲CSV,28,FALSE)="","",VLOOKUP(csv!$AJ310,範囲CSV,28,FALSE)))</f>
        <v>#N/A</v>
      </c>
      <c r="AE310" s="96" t="e">
        <f>IF($A310="","",IF(VLOOKUP(csv!$AJ310,範囲CSV,29,FALSE)="","",VLOOKUP(csv!$AJ310,範囲CSV,29,FALSE)))</f>
        <v>#N/A</v>
      </c>
      <c r="AF310" s="96" t="e">
        <f>IF($A310="","",IF(VLOOKUP(csv!$AJ310,範囲CSV,30,FALSE)="","",VLOOKUP(csv!$AJ310,範囲CSV,30,FALSE)))</f>
        <v>#N/A</v>
      </c>
      <c r="AG310" s="96" t="e">
        <f>IF($A310="","",IF(VLOOKUP(csv!$AJ310,範囲CSV,31,FALSE)="","",VLOOKUP(csv!$AJ310,範囲CSV,31,FALSE)))</f>
        <v>#N/A</v>
      </c>
      <c r="AH310" s="96" t="e">
        <f>IF($A310="","",IF(VLOOKUP(csv!$AJ310,範囲CSV,32,FALSE)="","",VLOOKUP(csv!$AJ310,範囲CSV,32,FALSE)))</f>
        <v>#N/A</v>
      </c>
      <c r="AI310" s="96" t="e">
        <f>IF($A310="","",IF(VLOOKUP(csv!$AJ310,範囲CSV,33,FALSE)="","",VLOOKUP(csv!$AJ310,範囲CSV,33,FALSE)))</f>
        <v>#N/A</v>
      </c>
      <c r="AJ310" s="96" t="e">
        <f>IF($A310="","",IF(VLOOKUP(csv!$AJ310,範囲CSV,34,FALSE)="","",VLOOKUP(csv!$AJ310,範囲CSV,34,FALSE)))</f>
        <v>#N/A</v>
      </c>
      <c r="AK310" s="96"/>
    </row>
    <row r="311" spans="1:37">
      <c r="A311" s="96" t="e">
        <f>IF(csv!AJ311&lt;=csv!A$401,csv!AO311,"")</f>
        <v>#N/A</v>
      </c>
      <c r="B311" s="96" t="e">
        <f>IF($A311="","",IF(VLOOKUP(csv!A311,範囲CSV,2,FALSE)="","",VLOOKUP(csv!A311,範囲CSV,2,FALSE)))</f>
        <v>#N/A</v>
      </c>
      <c r="C311" s="96" t="e">
        <f>IF($A311="","",IF(VLOOKUP(csv!$AJ311,範囲CSV,3,FALSE)="","",VLOOKUP(csv!$AJ311,範囲CSV,3,FALSE)))</f>
        <v>#N/A</v>
      </c>
      <c r="D311" s="96" t="e">
        <f>IF($A311="","",IF(VLOOKUP(csv!$AJ311,範囲CSV,4,FALSE)="","",VLOOKUP(csv!$AJ311,範囲CSV,4,FALSE)))</f>
        <v>#N/A</v>
      </c>
      <c r="E311" s="96" t="e">
        <f>IF($A311="","",IF(VLOOKUP(csv!$AJ311,範囲CSV,5,FALSE)="","",IF(VLOOKUP(csv!$AJ311,範囲CSV,5,FALSE)&gt;10000,"",VLOOKUP(csv!$AJ311,範囲CSV,5,FALSE))))</f>
        <v>#N/A</v>
      </c>
      <c r="F311" s="96" t="e">
        <f>IF($A311="","",IF(VLOOKUP(csv!$AJ311,範囲CSV,6,FALSE)="","",VLOOKUP(csv!$AJ311,範囲CSV,6,FALSE)))</f>
        <v>#N/A</v>
      </c>
      <c r="G311" s="96" t="e">
        <f>IF(A311="","",IF(VLOOKUP(csv!$AJ311,範囲CSV,7,FALSE)="","",VLOOKUP(csv!$AJ311,範囲CSV,7,FALSE)))</f>
        <v>#N/A</v>
      </c>
      <c r="H311" s="96" t="e">
        <f>IF($A311="","",IF(VLOOKUP(csv!$AJ311,範囲CSV,8,FALSE)="","",VLOOKUP(csv!$AJ311,範囲CSV,8,FALSE)))</f>
        <v>#N/A</v>
      </c>
      <c r="I311" s="96"/>
      <c r="J311" s="96"/>
      <c r="K311" s="96" t="e">
        <f>IF(A311="","",IF(VLOOKUP(csv!$AJ311,範囲CSV,9,FALSE)="","",VLOOKUP(csv!$AJ311,範囲CSV,9,FALSE)))</f>
        <v>#N/A</v>
      </c>
      <c r="L311" s="96" t="e">
        <f>IF($A311="","",IF(VLOOKUP(csv!$AJ311,範囲CSV,10,FALSE)="","",VLOOKUP(csv!$AJ311,範囲CSV,10,FALSE)))</f>
        <v>#N/A</v>
      </c>
      <c r="M311" s="96" t="e">
        <f t="shared" si="8"/>
        <v>#N/A</v>
      </c>
      <c r="N311" s="96" t="e">
        <f t="shared" si="9"/>
        <v>#N/A</v>
      </c>
      <c r="O311" s="96" t="e">
        <f>IF($A311="","",IF(VLOOKUP(csv!$AJ311,範囲CSV,13,FALSE)="","",VLOOKUP(csv!$AJ311,範囲CSV,13,FALSE)))</f>
        <v>#N/A</v>
      </c>
      <c r="P311" s="96" t="e">
        <f>IF($A311="","",IF(VLOOKUP(csv!$AJ311,範囲CSV,14,FALSE)="","",VLOOKUP(csv!$AJ311,範囲CSV,14,FALSE)))</f>
        <v>#N/A</v>
      </c>
      <c r="Q311" s="96" t="e">
        <f>IF($A311="","",IF(VLOOKUP(csv!$AJ311,範囲CSV,15,FALSE)="","",VLOOKUP(csv!$AJ311,範囲CSV,15,FALSE)))</f>
        <v>#N/A</v>
      </c>
      <c r="R311" s="96" t="e">
        <f>IF($A311="","",IF(VLOOKUP(csv!$AJ311,範囲CSV,16,FALSE)="","",VLOOKUP(csv!$AJ311,範囲CSV,16,FALSE)))</f>
        <v>#N/A</v>
      </c>
      <c r="S311" s="96" t="e">
        <f>IF($A311="","",IF(VLOOKUP(csv!$AJ311,範囲CSV,17,FALSE)="","",VLOOKUP(csv!$AJ311,範囲CSV,17,FALSE)))</f>
        <v>#N/A</v>
      </c>
      <c r="T311" s="96" t="e">
        <f>IF($A311="","",IF(VLOOKUP(csv!$AJ311,範囲CSV,18,FALSE)="","",VLOOKUP(csv!$AJ311,範囲CSV,18,FALSE)))</f>
        <v>#N/A</v>
      </c>
      <c r="U311" s="96" t="e">
        <f>IF($A311="","",IF(VLOOKUP(csv!$AJ311,範囲CSV,19,FALSE)="","",VLOOKUP(csv!$AJ311,範囲CSV,19,FALSE)))</f>
        <v>#N/A</v>
      </c>
      <c r="V311" s="96" t="e">
        <f>IF($A311="","",IF(VLOOKUP(csv!$AJ311,範囲CSV,20,FALSE)="","",VLOOKUP(csv!$AJ311,範囲CSV,20,FALSE)))</f>
        <v>#N/A</v>
      </c>
      <c r="W311" s="96" t="e">
        <f>IF($A311="","",IF(VLOOKUP(csv!$AJ311,範囲CSV,21,FALSE)="","",VLOOKUP(csv!$AJ311,範囲CSV,21,FALSE)))</f>
        <v>#N/A</v>
      </c>
      <c r="X311" s="96" t="e">
        <f>IF($A311="","",IF(VLOOKUP(csv!$AJ311,範囲CSV,22,FALSE)="","",VLOOKUP(csv!$AJ311,範囲CSV,22,FALSE)))</f>
        <v>#N/A</v>
      </c>
      <c r="Y311" s="96" t="e">
        <f>IF($A311="","",IF(VLOOKUP(csv!$AJ311,範囲CSV,23,FALSE)="","",VLOOKUP(csv!$AJ311,範囲CSV,23,FALSE)))</f>
        <v>#N/A</v>
      </c>
      <c r="Z311" s="96" t="e">
        <f>IF($A311="","",IF(VLOOKUP(csv!$AJ311,範囲CSV,24,FALSE)="","",VLOOKUP(csv!$AJ311,範囲CSV,24,FALSE)))</f>
        <v>#N/A</v>
      </c>
      <c r="AA311" s="96" t="e">
        <f>IF($A311="","",IF(VLOOKUP(csv!$AJ311,範囲CSV,25,FALSE)="","",VLOOKUP(csv!$AJ311,範囲CSV,25,FALSE)))</f>
        <v>#N/A</v>
      </c>
      <c r="AB311" s="96" t="e">
        <f>IF($A311="","",IF(VLOOKUP(csv!$AJ311,範囲CSV,26,FALSE)="","",VLOOKUP(csv!$AJ311,範囲CSV,26,FALSE)))</f>
        <v>#N/A</v>
      </c>
      <c r="AC311" s="96" t="e">
        <f>IF($A311="","",IF(VLOOKUP(csv!$AJ311,範囲CSV,27,FALSE)="","",VLOOKUP(csv!$AJ311,範囲CSV,27,FALSE)))</f>
        <v>#N/A</v>
      </c>
      <c r="AD311" s="96" t="e">
        <f>IF($A311="","",IF(VLOOKUP(csv!$AJ311,範囲CSV,28,FALSE)="","",VLOOKUP(csv!$AJ311,範囲CSV,28,FALSE)))</f>
        <v>#N/A</v>
      </c>
      <c r="AE311" s="96" t="e">
        <f>IF($A311="","",IF(VLOOKUP(csv!$AJ311,範囲CSV,29,FALSE)="","",VLOOKUP(csv!$AJ311,範囲CSV,29,FALSE)))</f>
        <v>#N/A</v>
      </c>
      <c r="AF311" s="96" t="e">
        <f>IF($A311="","",IF(VLOOKUP(csv!$AJ311,範囲CSV,30,FALSE)="","",VLOOKUP(csv!$AJ311,範囲CSV,30,FALSE)))</f>
        <v>#N/A</v>
      </c>
      <c r="AG311" s="96" t="e">
        <f>IF($A311="","",IF(VLOOKUP(csv!$AJ311,範囲CSV,31,FALSE)="","",VLOOKUP(csv!$AJ311,範囲CSV,31,FALSE)))</f>
        <v>#N/A</v>
      </c>
      <c r="AH311" s="96" t="e">
        <f>IF($A311="","",IF(VLOOKUP(csv!$AJ311,範囲CSV,32,FALSE)="","",VLOOKUP(csv!$AJ311,範囲CSV,32,FALSE)))</f>
        <v>#N/A</v>
      </c>
      <c r="AI311" s="96" t="e">
        <f>IF($A311="","",IF(VLOOKUP(csv!$AJ311,範囲CSV,33,FALSE)="","",VLOOKUP(csv!$AJ311,範囲CSV,33,FALSE)))</f>
        <v>#N/A</v>
      </c>
      <c r="AJ311" s="96" t="e">
        <f>IF($A311="","",IF(VLOOKUP(csv!$AJ311,範囲CSV,34,FALSE)="","",VLOOKUP(csv!$AJ311,範囲CSV,34,FALSE)))</f>
        <v>#N/A</v>
      </c>
      <c r="AK311" s="96"/>
    </row>
    <row r="312" spans="1:37">
      <c r="A312" s="96" t="e">
        <f>IF(csv!AJ312&lt;=csv!A$401,csv!AO312,"")</f>
        <v>#N/A</v>
      </c>
      <c r="B312" s="96" t="e">
        <f>IF($A312="","",IF(VLOOKUP(csv!A312,範囲CSV,2,FALSE)="","",VLOOKUP(csv!A312,範囲CSV,2,FALSE)))</f>
        <v>#N/A</v>
      </c>
      <c r="C312" s="96" t="e">
        <f>IF($A312="","",IF(VLOOKUP(csv!$AJ312,範囲CSV,3,FALSE)="","",VLOOKUP(csv!$AJ312,範囲CSV,3,FALSE)))</f>
        <v>#N/A</v>
      </c>
      <c r="D312" s="96" t="e">
        <f>IF($A312="","",IF(VLOOKUP(csv!$AJ312,範囲CSV,4,FALSE)="","",VLOOKUP(csv!$AJ312,範囲CSV,4,FALSE)))</f>
        <v>#N/A</v>
      </c>
      <c r="E312" s="96" t="e">
        <f>IF($A312="","",IF(VLOOKUP(csv!$AJ312,範囲CSV,5,FALSE)="","",IF(VLOOKUP(csv!$AJ312,範囲CSV,5,FALSE)&gt;10000,"",VLOOKUP(csv!$AJ312,範囲CSV,5,FALSE))))</f>
        <v>#N/A</v>
      </c>
      <c r="F312" s="96" t="e">
        <f>IF($A312="","",IF(VLOOKUP(csv!$AJ312,範囲CSV,6,FALSE)="","",VLOOKUP(csv!$AJ312,範囲CSV,6,FALSE)))</f>
        <v>#N/A</v>
      </c>
      <c r="G312" s="96" t="e">
        <f>IF(A312="","",IF(VLOOKUP(csv!$AJ312,範囲CSV,7,FALSE)="","",VLOOKUP(csv!$AJ312,範囲CSV,7,FALSE)))</f>
        <v>#N/A</v>
      </c>
      <c r="H312" s="96" t="e">
        <f>IF($A312="","",IF(VLOOKUP(csv!$AJ312,範囲CSV,8,FALSE)="","",VLOOKUP(csv!$AJ312,範囲CSV,8,FALSE)))</f>
        <v>#N/A</v>
      </c>
      <c r="I312" s="96"/>
      <c r="J312" s="96"/>
      <c r="K312" s="96" t="e">
        <f>IF(A312="","",IF(VLOOKUP(csv!$AJ312,範囲CSV,9,FALSE)="","",VLOOKUP(csv!$AJ312,範囲CSV,9,FALSE)))</f>
        <v>#N/A</v>
      </c>
      <c r="L312" s="96" t="e">
        <f>IF($A312="","",IF(VLOOKUP(csv!$AJ312,範囲CSV,10,FALSE)="","",VLOOKUP(csv!$AJ312,範囲CSV,10,FALSE)))</f>
        <v>#N/A</v>
      </c>
      <c r="M312" s="96" t="e">
        <f t="shared" si="8"/>
        <v>#N/A</v>
      </c>
      <c r="N312" s="96" t="e">
        <f t="shared" si="9"/>
        <v>#N/A</v>
      </c>
      <c r="O312" s="96" t="e">
        <f>IF($A312="","",IF(VLOOKUP(csv!$AJ312,範囲CSV,13,FALSE)="","",VLOOKUP(csv!$AJ312,範囲CSV,13,FALSE)))</f>
        <v>#N/A</v>
      </c>
      <c r="P312" s="96" t="e">
        <f>IF($A312="","",IF(VLOOKUP(csv!$AJ312,範囲CSV,14,FALSE)="","",VLOOKUP(csv!$AJ312,範囲CSV,14,FALSE)))</f>
        <v>#N/A</v>
      </c>
      <c r="Q312" s="96" t="e">
        <f>IF($A312="","",IF(VLOOKUP(csv!$AJ312,範囲CSV,15,FALSE)="","",VLOOKUP(csv!$AJ312,範囲CSV,15,FALSE)))</f>
        <v>#N/A</v>
      </c>
      <c r="R312" s="96" t="e">
        <f>IF($A312="","",IF(VLOOKUP(csv!$AJ312,範囲CSV,16,FALSE)="","",VLOOKUP(csv!$AJ312,範囲CSV,16,FALSE)))</f>
        <v>#N/A</v>
      </c>
      <c r="S312" s="96" t="e">
        <f>IF($A312="","",IF(VLOOKUP(csv!$AJ312,範囲CSV,17,FALSE)="","",VLOOKUP(csv!$AJ312,範囲CSV,17,FALSE)))</f>
        <v>#N/A</v>
      </c>
      <c r="T312" s="96" t="e">
        <f>IF($A312="","",IF(VLOOKUP(csv!$AJ312,範囲CSV,18,FALSE)="","",VLOOKUP(csv!$AJ312,範囲CSV,18,FALSE)))</f>
        <v>#N/A</v>
      </c>
      <c r="U312" s="96" t="e">
        <f>IF($A312="","",IF(VLOOKUP(csv!$AJ312,範囲CSV,19,FALSE)="","",VLOOKUP(csv!$AJ312,範囲CSV,19,FALSE)))</f>
        <v>#N/A</v>
      </c>
      <c r="V312" s="96" t="e">
        <f>IF($A312="","",IF(VLOOKUP(csv!$AJ312,範囲CSV,20,FALSE)="","",VLOOKUP(csv!$AJ312,範囲CSV,20,FALSE)))</f>
        <v>#N/A</v>
      </c>
      <c r="W312" s="96" t="e">
        <f>IF($A312="","",IF(VLOOKUP(csv!$AJ312,範囲CSV,21,FALSE)="","",VLOOKUP(csv!$AJ312,範囲CSV,21,FALSE)))</f>
        <v>#N/A</v>
      </c>
      <c r="X312" s="96" t="e">
        <f>IF($A312="","",IF(VLOOKUP(csv!$AJ312,範囲CSV,22,FALSE)="","",VLOOKUP(csv!$AJ312,範囲CSV,22,FALSE)))</f>
        <v>#N/A</v>
      </c>
      <c r="Y312" s="96" t="e">
        <f>IF($A312="","",IF(VLOOKUP(csv!$AJ312,範囲CSV,23,FALSE)="","",VLOOKUP(csv!$AJ312,範囲CSV,23,FALSE)))</f>
        <v>#N/A</v>
      </c>
      <c r="Z312" s="96" t="e">
        <f>IF($A312="","",IF(VLOOKUP(csv!$AJ312,範囲CSV,24,FALSE)="","",VLOOKUP(csv!$AJ312,範囲CSV,24,FALSE)))</f>
        <v>#N/A</v>
      </c>
      <c r="AA312" s="96" t="e">
        <f>IF($A312="","",IF(VLOOKUP(csv!$AJ312,範囲CSV,25,FALSE)="","",VLOOKUP(csv!$AJ312,範囲CSV,25,FALSE)))</f>
        <v>#N/A</v>
      </c>
      <c r="AB312" s="96" t="e">
        <f>IF($A312="","",IF(VLOOKUP(csv!$AJ312,範囲CSV,26,FALSE)="","",VLOOKUP(csv!$AJ312,範囲CSV,26,FALSE)))</f>
        <v>#N/A</v>
      </c>
      <c r="AC312" s="96" t="e">
        <f>IF($A312="","",IF(VLOOKUP(csv!$AJ312,範囲CSV,27,FALSE)="","",VLOOKUP(csv!$AJ312,範囲CSV,27,FALSE)))</f>
        <v>#N/A</v>
      </c>
      <c r="AD312" s="96" t="e">
        <f>IF($A312="","",IF(VLOOKUP(csv!$AJ312,範囲CSV,28,FALSE)="","",VLOOKUP(csv!$AJ312,範囲CSV,28,FALSE)))</f>
        <v>#N/A</v>
      </c>
      <c r="AE312" s="96" t="e">
        <f>IF($A312="","",IF(VLOOKUP(csv!$AJ312,範囲CSV,29,FALSE)="","",VLOOKUP(csv!$AJ312,範囲CSV,29,FALSE)))</f>
        <v>#N/A</v>
      </c>
      <c r="AF312" s="96" t="e">
        <f>IF($A312="","",IF(VLOOKUP(csv!$AJ312,範囲CSV,30,FALSE)="","",VLOOKUP(csv!$AJ312,範囲CSV,30,FALSE)))</f>
        <v>#N/A</v>
      </c>
      <c r="AG312" s="96" t="e">
        <f>IF($A312="","",IF(VLOOKUP(csv!$AJ312,範囲CSV,31,FALSE)="","",VLOOKUP(csv!$AJ312,範囲CSV,31,FALSE)))</f>
        <v>#N/A</v>
      </c>
      <c r="AH312" s="96" t="e">
        <f>IF($A312="","",IF(VLOOKUP(csv!$AJ312,範囲CSV,32,FALSE)="","",VLOOKUP(csv!$AJ312,範囲CSV,32,FALSE)))</f>
        <v>#N/A</v>
      </c>
      <c r="AI312" s="96" t="e">
        <f>IF($A312="","",IF(VLOOKUP(csv!$AJ312,範囲CSV,33,FALSE)="","",VLOOKUP(csv!$AJ312,範囲CSV,33,FALSE)))</f>
        <v>#N/A</v>
      </c>
      <c r="AJ312" s="96" t="e">
        <f>IF($A312="","",IF(VLOOKUP(csv!$AJ312,範囲CSV,34,FALSE)="","",VLOOKUP(csv!$AJ312,範囲CSV,34,FALSE)))</f>
        <v>#N/A</v>
      </c>
      <c r="AK312" s="96"/>
    </row>
    <row r="313" spans="1:37">
      <c r="A313" s="96" t="e">
        <f>IF(csv!AJ313&lt;=csv!A$401,csv!AO313,"")</f>
        <v>#N/A</v>
      </c>
      <c r="B313" s="96" t="e">
        <f>IF($A313="","",IF(VLOOKUP(csv!A313,範囲CSV,2,FALSE)="","",VLOOKUP(csv!A313,範囲CSV,2,FALSE)))</f>
        <v>#N/A</v>
      </c>
      <c r="C313" s="96" t="e">
        <f>IF($A313="","",IF(VLOOKUP(csv!$AJ313,範囲CSV,3,FALSE)="","",VLOOKUP(csv!$AJ313,範囲CSV,3,FALSE)))</f>
        <v>#N/A</v>
      </c>
      <c r="D313" s="96" t="e">
        <f>IF($A313="","",IF(VLOOKUP(csv!$AJ313,範囲CSV,4,FALSE)="","",VLOOKUP(csv!$AJ313,範囲CSV,4,FALSE)))</f>
        <v>#N/A</v>
      </c>
      <c r="E313" s="96" t="e">
        <f>IF($A313="","",IF(VLOOKUP(csv!$AJ313,範囲CSV,5,FALSE)="","",IF(VLOOKUP(csv!$AJ313,範囲CSV,5,FALSE)&gt;10000,"",VLOOKUP(csv!$AJ313,範囲CSV,5,FALSE))))</f>
        <v>#N/A</v>
      </c>
      <c r="F313" s="96" t="e">
        <f>IF($A313="","",IF(VLOOKUP(csv!$AJ313,範囲CSV,6,FALSE)="","",VLOOKUP(csv!$AJ313,範囲CSV,6,FALSE)))</f>
        <v>#N/A</v>
      </c>
      <c r="G313" s="96" t="e">
        <f>IF(A313="","",IF(VLOOKUP(csv!$AJ313,範囲CSV,7,FALSE)="","",VLOOKUP(csv!$AJ313,範囲CSV,7,FALSE)))</f>
        <v>#N/A</v>
      </c>
      <c r="H313" s="96" t="e">
        <f>IF($A313="","",IF(VLOOKUP(csv!$AJ313,範囲CSV,8,FALSE)="","",VLOOKUP(csv!$AJ313,範囲CSV,8,FALSE)))</f>
        <v>#N/A</v>
      </c>
      <c r="I313" s="96"/>
      <c r="J313" s="96"/>
      <c r="K313" s="96" t="e">
        <f>IF(A313="","",IF(VLOOKUP(csv!$AJ313,範囲CSV,9,FALSE)="","",VLOOKUP(csv!$AJ313,範囲CSV,9,FALSE)))</f>
        <v>#N/A</v>
      </c>
      <c r="L313" s="96" t="e">
        <f>IF($A313="","",IF(VLOOKUP(csv!$AJ313,範囲CSV,10,FALSE)="","",VLOOKUP(csv!$AJ313,範囲CSV,10,FALSE)))</f>
        <v>#N/A</v>
      </c>
      <c r="M313" s="96" t="e">
        <f t="shared" si="8"/>
        <v>#N/A</v>
      </c>
      <c r="N313" s="96" t="e">
        <f t="shared" si="9"/>
        <v>#N/A</v>
      </c>
      <c r="O313" s="96" t="e">
        <f>IF($A313="","",IF(VLOOKUP(csv!$AJ313,範囲CSV,13,FALSE)="","",VLOOKUP(csv!$AJ313,範囲CSV,13,FALSE)))</f>
        <v>#N/A</v>
      </c>
      <c r="P313" s="96" t="e">
        <f>IF($A313="","",IF(VLOOKUP(csv!$AJ313,範囲CSV,14,FALSE)="","",VLOOKUP(csv!$AJ313,範囲CSV,14,FALSE)))</f>
        <v>#N/A</v>
      </c>
      <c r="Q313" s="96" t="e">
        <f>IF($A313="","",IF(VLOOKUP(csv!$AJ313,範囲CSV,15,FALSE)="","",VLOOKUP(csv!$AJ313,範囲CSV,15,FALSE)))</f>
        <v>#N/A</v>
      </c>
      <c r="R313" s="96" t="e">
        <f>IF($A313="","",IF(VLOOKUP(csv!$AJ313,範囲CSV,16,FALSE)="","",VLOOKUP(csv!$AJ313,範囲CSV,16,FALSE)))</f>
        <v>#N/A</v>
      </c>
      <c r="S313" s="96" t="e">
        <f>IF($A313="","",IF(VLOOKUP(csv!$AJ313,範囲CSV,17,FALSE)="","",VLOOKUP(csv!$AJ313,範囲CSV,17,FALSE)))</f>
        <v>#N/A</v>
      </c>
      <c r="T313" s="96" t="e">
        <f>IF($A313="","",IF(VLOOKUP(csv!$AJ313,範囲CSV,18,FALSE)="","",VLOOKUP(csv!$AJ313,範囲CSV,18,FALSE)))</f>
        <v>#N/A</v>
      </c>
      <c r="U313" s="96" t="e">
        <f>IF($A313="","",IF(VLOOKUP(csv!$AJ313,範囲CSV,19,FALSE)="","",VLOOKUP(csv!$AJ313,範囲CSV,19,FALSE)))</f>
        <v>#N/A</v>
      </c>
      <c r="V313" s="96" t="e">
        <f>IF($A313="","",IF(VLOOKUP(csv!$AJ313,範囲CSV,20,FALSE)="","",VLOOKUP(csv!$AJ313,範囲CSV,20,FALSE)))</f>
        <v>#N/A</v>
      </c>
      <c r="W313" s="96" t="e">
        <f>IF($A313="","",IF(VLOOKUP(csv!$AJ313,範囲CSV,21,FALSE)="","",VLOOKUP(csv!$AJ313,範囲CSV,21,FALSE)))</f>
        <v>#N/A</v>
      </c>
      <c r="X313" s="96" t="e">
        <f>IF($A313="","",IF(VLOOKUP(csv!$AJ313,範囲CSV,22,FALSE)="","",VLOOKUP(csv!$AJ313,範囲CSV,22,FALSE)))</f>
        <v>#N/A</v>
      </c>
      <c r="Y313" s="96" t="e">
        <f>IF($A313="","",IF(VLOOKUP(csv!$AJ313,範囲CSV,23,FALSE)="","",VLOOKUP(csv!$AJ313,範囲CSV,23,FALSE)))</f>
        <v>#N/A</v>
      </c>
      <c r="Z313" s="96" t="e">
        <f>IF($A313="","",IF(VLOOKUP(csv!$AJ313,範囲CSV,24,FALSE)="","",VLOOKUP(csv!$AJ313,範囲CSV,24,FALSE)))</f>
        <v>#N/A</v>
      </c>
      <c r="AA313" s="96" t="e">
        <f>IF($A313="","",IF(VLOOKUP(csv!$AJ313,範囲CSV,25,FALSE)="","",VLOOKUP(csv!$AJ313,範囲CSV,25,FALSE)))</f>
        <v>#N/A</v>
      </c>
      <c r="AB313" s="96" t="e">
        <f>IF($A313="","",IF(VLOOKUP(csv!$AJ313,範囲CSV,26,FALSE)="","",VLOOKUP(csv!$AJ313,範囲CSV,26,FALSE)))</f>
        <v>#N/A</v>
      </c>
      <c r="AC313" s="96" t="e">
        <f>IF($A313="","",IF(VLOOKUP(csv!$AJ313,範囲CSV,27,FALSE)="","",VLOOKUP(csv!$AJ313,範囲CSV,27,FALSE)))</f>
        <v>#N/A</v>
      </c>
      <c r="AD313" s="96" t="e">
        <f>IF($A313="","",IF(VLOOKUP(csv!$AJ313,範囲CSV,28,FALSE)="","",VLOOKUP(csv!$AJ313,範囲CSV,28,FALSE)))</f>
        <v>#N/A</v>
      </c>
      <c r="AE313" s="96" t="e">
        <f>IF($A313="","",IF(VLOOKUP(csv!$AJ313,範囲CSV,29,FALSE)="","",VLOOKUP(csv!$AJ313,範囲CSV,29,FALSE)))</f>
        <v>#N/A</v>
      </c>
      <c r="AF313" s="96" t="e">
        <f>IF($A313="","",IF(VLOOKUP(csv!$AJ313,範囲CSV,30,FALSE)="","",VLOOKUP(csv!$AJ313,範囲CSV,30,FALSE)))</f>
        <v>#N/A</v>
      </c>
      <c r="AG313" s="96" t="e">
        <f>IF($A313="","",IF(VLOOKUP(csv!$AJ313,範囲CSV,31,FALSE)="","",VLOOKUP(csv!$AJ313,範囲CSV,31,FALSE)))</f>
        <v>#N/A</v>
      </c>
      <c r="AH313" s="96" t="e">
        <f>IF($A313="","",IF(VLOOKUP(csv!$AJ313,範囲CSV,32,FALSE)="","",VLOOKUP(csv!$AJ313,範囲CSV,32,FALSE)))</f>
        <v>#N/A</v>
      </c>
      <c r="AI313" s="96" t="e">
        <f>IF($A313="","",IF(VLOOKUP(csv!$AJ313,範囲CSV,33,FALSE)="","",VLOOKUP(csv!$AJ313,範囲CSV,33,FALSE)))</f>
        <v>#N/A</v>
      </c>
      <c r="AJ313" s="96" t="e">
        <f>IF($A313="","",IF(VLOOKUP(csv!$AJ313,範囲CSV,34,FALSE)="","",VLOOKUP(csv!$AJ313,範囲CSV,34,FALSE)))</f>
        <v>#N/A</v>
      </c>
      <c r="AK313" s="96"/>
    </row>
    <row r="314" spans="1:37">
      <c r="A314" s="96" t="e">
        <f>IF(csv!AJ314&lt;=csv!A$401,csv!AO314,"")</f>
        <v>#N/A</v>
      </c>
      <c r="B314" s="96" t="e">
        <f>IF($A314="","",IF(VLOOKUP(csv!A314,範囲CSV,2,FALSE)="","",VLOOKUP(csv!A314,範囲CSV,2,FALSE)))</f>
        <v>#N/A</v>
      </c>
      <c r="C314" s="96" t="e">
        <f>IF($A314="","",IF(VLOOKUP(csv!$AJ314,範囲CSV,3,FALSE)="","",VLOOKUP(csv!$AJ314,範囲CSV,3,FALSE)))</f>
        <v>#N/A</v>
      </c>
      <c r="D314" s="96" t="e">
        <f>IF($A314="","",IF(VLOOKUP(csv!$AJ314,範囲CSV,4,FALSE)="","",VLOOKUP(csv!$AJ314,範囲CSV,4,FALSE)))</f>
        <v>#N/A</v>
      </c>
      <c r="E314" s="96" t="e">
        <f>IF($A314="","",IF(VLOOKUP(csv!$AJ314,範囲CSV,5,FALSE)="","",IF(VLOOKUP(csv!$AJ314,範囲CSV,5,FALSE)&gt;10000,"",VLOOKUP(csv!$AJ314,範囲CSV,5,FALSE))))</f>
        <v>#N/A</v>
      </c>
      <c r="F314" s="96" t="e">
        <f>IF($A314="","",IF(VLOOKUP(csv!$AJ314,範囲CSV,6,FALSE)="","",VLOOKUP(csv!$AJ314,範囲CSV,6,FALSE)))</f>
        <v>#N/A</v>
      </c>
      <c r="G314" s="96" t="e">
        <f>IF(A314="","",IF(VLOOKUP(csv!$AJ314,範囲CSV,7,FALSE)="","",VLOOKUP(csv!$AJ314,範囲CSV,7,FALSE)))</f>
        <v>#N/A</v>
      </c>
      <c r="H314" s="96" t="e">
        <f>IF($A314="","",IF(VLOOKUP(csv!$AJ314,範囲CSV,8,FALSE)="","",VLOOKUP(csv!$AJ314,範囲CSV,8,FALSE)))</f>
        <v>#N/A</v>
      </c>
      <c r="I314" s="96"/>
      <c r="J314" s="96"/>
      <c r="K314" s="96" t="e">
        <f>IF(A314="","",IF(VLOOKUP(csv!$AJ314,範囲CSV,9,FALSE)="","",VLOOKUP(csv!$AJ314,範囲CSV,9,FALSE)))</f>
        <v>#N/A</v>
      </c>
      <c r="L314" s="96" t="e">
        <f>IF($A314="","",IF(VLOOKUP(csv!$AJ314,範囲CSV,10,FALSE)="","",VLOOKUP(csv!$AJ314,範囲CSV,10,FALSE)))</f>
        <v>#N/A</v>
      </c>
      <c r="M314" s="96" t="e">
        <f t="shared" si="8"/>
        <v>#N/A</v>
      </c>
      <c r="N314" s="96" t="e">
        <f t="shared" si="9"/>
        <v>#N/A</v>
      </c>
      <c r="O314" s="96" t="e">
        <f>IF($A314="","",IF(VLOOKUP(csv!$AJ314,範囲CSV,13,FALSE)="","",VLOOKUP(csv!$AJ314,範囲CSV,13,FALSE)))</f>
        <v>#N/A</v>
      </c>
      <c r="P314" s="96" t="e">
        <f>IF($A314="","",IF(VLOOKUP(csv!$AJ314,範囲CSV,14,FALSE)="","",VLOOKUP(csv!$AJ314,範囲CSV,14,FALSE)))</f>
        <v>#N/A</v>
      </c>
      <c r="Q314" s="96" t="e">
        <f>IF($A314="","",IF(VLOOKUP(csv!$AJ314,範囲CSV,15,FALSE)="","",VLOOKUP(csv!$AJ314,範囲CSV,15,FALSE)))</f>
        <v>#N/A</v>
      </c>
      <c r="R314" s="96" t="e">
        <f>IF($A314="","",IF(VLOOKUP(csv!$AJ314,範囲CSV,16,FALSE)="","",VLOOKUP(csv!$AJ314,範囲CSV,16,FALSE)))</f>
        <v>#N/A</v>
      </c>
      <c r="S314" s="96" t="e">
        <f>IF($A314="","",IF(VLOOKUP(csv!$AJ314,範囲CSV,17,FALSE)="","",VLOOKUP(csv!$AJ314,範囲CSV,17,FALSE)))</f>
        <v>#N/A</v>
      </c>
      <c r="T314" s="96" t="e">
        <f>IF($A314="","",IF(VLOOKUP(csv!$AJ314,範囲CSV,18,FALSE)="","",VLOOKUP(csv!$AJ314,範囲CSV,18,FALSE)))</f>
        <v>#N/A</v>
      </c>
      <c r="U314" s="96" t="e">
        <f>IF($A314="","",IF(VLOOKUP(csv!$AJ314,範囲CSV,19,FALSE)="","",VLOOKUP(csv!$AJ314,範囲CSV,19,FALSE)))</f>
        <v>#N/A</v>
      </c>
      <c r="V314" s="96" t="e">
        <f>IF($A314="","",IF(VLOOKUP(csv!$AJ314,範囲CSV,20,FALSE)="","",VLOOKUP(csv!$AJ314,範囲CSV,20,FALSE)))</f>
        <v>#N/A</v>
      </c>
      <c r="W314" s="96" t="e">
        <f>IF($A314="","",IF(VLOOKUP(csv!$AJ314,範囲CSV,21,FALSE)="","",VLOOKUP(csv!$AJ314,範囲CSV,21,FALSE)))</f>
        <v>#N/A</v>
      </c>
      <c r="X314" s="96" t="e">
        <f>IF($A314="","",IF(VLOOKUP(csv!$AJ314,範囲CSV,22,FALSE)="","",VLOOKUP(csv!$AJ314,範囲CSV,22,FALSE)))</f>
        <v>#N/A</v>
      </c>
      <c r="Y314" s="96" t="e">
        <f>IF($A314="","",IF(VLOOKUP(csv!$AJ314,範囲CSV,23,FALSE)="","",VLOOKUP(csv!$AJ314,範囲CSV,23,FALSE)))</f>
        <v>#N/A</v>
      </c>
      <c r="Z314" s="96" t="e">
        <f>IF($A314="","",IF(VLOOKUP(csv!$AJ314,範囲CSV,24,FALSE)="","",VLOOKUP(csv!$AJ314,範囲CSV,24,FALSE)))</f>
        <v>#N/A</v>
      </c>
      <c r="AA314" s="96" t="e">
        <f>IF($A314="","",IF(VLOOKUP(csv!$AJ314,範囲CSV,25,FALSE)="","",VLOOKUP(csv!$AJ314,範囲CSV,25,FALSE)))</f>
        <v>#N/A</v>
      </c>
      <c r="AB314" s="96" t="e">
        <f>IF($A314="","",IF(VLOOKUP(csv!$AJ314,範囲CSV,26,FALSE)="","",VLOOKUP(csv!$AJ314,範囲CSV,26,FALSE)))</f>
        <v>#N/A</v>
      </c>
      <c r="AC314" s="96" t="e">
        <f>IF($A314="","",IF(VLOOKUP(csv!$AJ314,範囲CSV,27,FALSE)="","",VLOOKUP(csv!$AJ314,範囲CSV,27,FALSE)))</f>
        <v>#N/A</v>
      </c>
      <c r="AD314" s="96" t="e">
        <f>IF($A314="","",IF(VLOOKUP(csv!$AJ314,範囲CSV,28,FALSE)="","",VLOOKUP(csv!$AJ314,範囲CSV,28,FALSE)))</f>
        <v>#N/A</v>
      </c>
      <c r="AE314" s="96" t="e">
        <f>IF($A314="","",IF(VLOOKUP(csv!$AJ314,範囲CSV,29,FALSE)="","",VLOOKUP(csv!$AJ314,範囲CSV,29,FALSE)))</f>
        <v>#N/A</v>
      </c>
      <c r="AF314" s="96" t="e">
        <f>IF($A314="","",IF(VLOOKUP(csv!$AJ314,範囲CSV,30,FALSE)="","",VLOOKUP(csv!$AJ314,範囲CSV,30,FALSE)))</f>
        <v>#N/A</v>
      </c>
      <c r="AG314" s="96" t="e">
        <f>IF($A314="","",IF(VLOOKUP(csv!$AJ314,範囲CSV,31,FALSE)="","",VLOOKUP(csv!$AJ314,範囲CSV,31,FALSE)))</f>
        <v>#N/A</v>
      </c>
      <c r="AH314" s="96" t="e">
        <f>IF($A314="","",IF(VLOOKUP(csv!$AJ314,範囲CSV,32,FALSE)="","",VLOOKUP(csv!$AJ314,範囲CSV,32,FALSE)))</f>
        <v>#N/A</v>
      </c>
      <c r="AI314" s="96" t="e">
        <f>IF($A314="","",IF(VLOOKUP(csv!$AJ314,範囲CSV,33,FALSE)="","",VLOOKUP(csv!$AJ314,範囲CSV,33,FALSE)))</f>
        <v>#N/A</v>
      </c>
      <c r="AJ314" s="96" t="e">
        <f>IF($A314="","",IF(VLOOKUP(csv!$AJ314,範囲CSV,34,FALSE)="","",VLOOKUP(csv!$AJ314,範囲CSV,34,FALSE)))</f>
        <v>#N/A</v>
      </c>
      <c r="AK314" s="96"/>
    </row>
    <row r="315" spans="1:37">
      <c r="A315" s="96" t="e">
        <f>IF(csv!AJ315&lt;=csv!A$401,csv!AO315,"")</f>
        <v>#N/A</v>
      </c>
      <c r="B315" s="96" t="e">
        <f>IF($A315="","",IF(VLOOKUP(csv!A315,範囲CSV,2,FALSE)="","",VLOOKUP(csv!A315,範囲CSV,2,FALSE)))</f>
        <v>#N/A</v>
      </c>
      <c r="C315" s="96" t="e">
        <f>IF($A315="","",IF(VLOOKUP(csv!$AJ315,範囲CSV,3,FALSE)="","",VLOOKUP(csv!$AJ315,範囲CSV,3,FALSE)))</f>
        <v>#N/A</v>
      </c>
      <c r="D315" s="96" t="e">
        <f>IF($A315="","",IF(VLOOKUP(csv!$AJ315,範囲CSV,4,FALSE)="","",VLOOKUP(csv!$AJ315,範囲CSV,4,FALSE)))</f>
        <v>#N/A</v>
      </c>
      <c r="E315" s="96" t="e">
        <f>IF($A315="","",IF(VLOOKUP(csv!$AJ315,範囲CSV,5,FALSE)="","",IF(VLOOKUP(csv!$AJ315,範囲CSV,5,FALSE)&gt;10000,"",VLOOKUP(csv!$AJ315,範囲CSV,5,FALSE))))</f>
        <v>#N/A</v>
      </c>
      <c r="F315" s="96" t="e">
        <f>IF($A315="","",IF(VLOOKUP(csv!$AJ315,範囲CSV,6,FALSE)="","",VLOOKUP(csv!$AJ315,範囲CSV,6,FALSE)))</f>
        <v>#N/A</v>
      </c>
      <c r="G315" s="96" t="e">
        <f>IF(A315="","",IF(VLOOKUP(csv!$AJ315,範囲CSV,7,FALSE)="","",VLOOKUP(csv!$AJ315,範囲CSV,7,FALSE)))</f>
        <v>#N/A</v>
      </c>
      <c r="H315" s="96" t="e">
        <f>IF($A315="","",IF(VLOOKUP(csv!$AJ315,範囲CSV,8,FALSE)="","",VLOOKUP(csv!$AJ315,範囲CSV,8,FALSE)))</f>
        <v>#N/A</v>
      </c>
      <c r="I315" s="96"/>
      <c r="J315" s="96"/>
      <c r="K315" s="96" t="e">
        <f>IF(A315="","",IF(VLOOKUP(csv!$AJ315,範囲CSV,9,FALSE)="","",VLOOKUP(csv!$AJ315,範囲CSV,9,FALSE)))</f>
        <v>#N/A</v>
      </c>
      <c r="L315" s="96" t="e">
        <f>IF($A315="","",IF(VLOOKUP(csv!$AJ315,範囲CSV,10,FALSE)="","",VLOOKUP(csv!$AJ315,範囲CSV,10,FALSE)))</f>
        <v>#N/A</v>
      </c>
      <c r="M315" s="96" t="e">
        <f t="shared" si="8"/>
        <v>#N/A</v>
      </c>
      <c r="N315" s="96" t="e">
        <f t="shared" si="9"/>
        <v>#N/A</v>
      </c>
      <c r="O315" s="96" t="e">
        <f>IF($A315="","",IF(VLOOKUP(csv!$AJ315,範囲CSV,13,FALSE)="","",VLOOKUP(csv!$AJ315,範囲CSV,13,FALSE)))</f>
        <v>#N/A</v>
      </c>
      <c r="P315" s="96" t="e">
        <f>IF($A315="","",IF(VLOOKUP(csv!$AJ315,範囲CSV,14,FALSE)="","",VLOOKUP(csv!$AJ315,範囲CSV,14,FALSE)))</f>
        <v>#N/A</v>
      </c>
      <c r="Q315" s="96" t="e">
        <f>IF($A315="","",IF(VLOOKUP(csv!$AJ315,範囲CSV,15,FALSE)="","",VLOOKUP(csv!$AJ315,範囲CSV,15,FALSE)))</f>
        <v>#N/A</v>
      </c>
      <c r="R315" s="96" t="e">
        <f>IF($A315="","",IF(VLOOKUP(csv!$AJ315,範囲CSV,16,FALSE)="","",VLOOKUP(csv!$AJ315,範囲CSV,16,FALSE)))</f>
        <v>#N/A</v>
      </c>
      <c r="S315" s="96" t="e">
        <f>IF($A315="","",IF(VLOOKUP(csv!$AJ315,範囲CSV,17,FALSE)="","",VLOOKUP(csv!$AJ315,範囲CSV,17,FALSE)))</f>
        <v>#N/A</v>
      </c>
      <c r="T315" s="96" t="e">
        <f>IF($A315="","",IF(VLOOKUP(csv!$AJ315,範囲CSV,18,FALSE)="","",VLOOKUP(csv!$AJ315,範囲CSV,18,FALSE)))</f>
        <v>#N/A</v>
      </c>
      <c r="U315" s="96" t="e">
        <f>IF($A315="","",IF(VLOOKUP(csv!$AJ315,範囲CSV,19,FALSE)="","",VLOOKUP(csv!$AJ315,範囲CSV,19,FALSE)))</f>
        <v>#N/A</v>
      </c>
      <c r="V315" s="96" t="e">
        <f>IF($A315="","",IF(VLOOKUP(csv!$AJ315,範囲CSV,20,FALSE)="","",VLOOKUP(csv!$AJ315,範囲CSV,20,FALSE)))</f>
        <v>#N/A</v>
      </c>
      <c r="W315" s="96" t="e">
        <f>IF($A315="","",IF(VLOOKUP(csv!$AJ315,範囲CSV,21,FALSE)="","",VLOOKUP(csv!$AJ315,範囲CSV,21,FALSE)))</f>
        <v>#N/A</v>
      </c>
      <c r="X315" s="96" t="e">
        <f>IF($A315="","",IF(VLOOKUP(csv!$AJ315,範囲CSV,22,FALSE)="","",VLOOKUP(csv!$AJ315,範囲CSV,22,FALSE)))</f>
        <v>#N/A</v>
      </c>
      <c r="Y315" s="96" t="e">
        <f>IF($A315="","",IF(VLOOKUP(csv!$AJ315,範囲CSV,23,FALSE)="","",VLOOKUP(csv!$AJ315,範囲CSV,23,FALSE)))</f>
        <v>#N/A</v>
      </c>
      <c r="Z315" s="96" t="e">
        <f>IF($A315="","",IF(VLOOKUP(csv!$AJ315,範囲CSV,24,FALSE)="","",VLOOKUP(csv!$AJ315,範囲CSV,24,FALSE)))</f>
        <v>#N/A</v>
      </c>
      <c r="AA315" s="96" t="e">
        <f>IF($A315="","",IF(VLOOKUP(csv!$AJ315,範囲CSV,25,FALSE)="","",VLOOKUP(csv!$AJ315,範囲CSV,25,FALSE)))</f>
        <v>#N/A</v>
      </c>
      <c r="AB315" s="96" t="e">
        <f>IF($A315="","",IF(VLOOKUP(csv!$AJ315,範囲CSV,26,FALSE)="","",VLOOKUP(csv!$AJ315,範囲CSV,26,FALSE)))</f>
        <v>#N/A</v>
      </c>
      <c r="AC315" s="96" t="e">
        <f>IF($A315="","",IF(VLOOKUP(csv!$AJ315,範囲CSV,27,FALSE)="","",VLOOKUP(csv!$AJ315,範囲CSV,27,FALSE)))</f>
        <v>#N/A</v>
      </c>
      <c r="AD315" s="96" t="e">
        <f>IF($A315="","",IF(VLOOKUP(csv!$AJ315,範囲CSV,28,FALSE)="","",VLOOKUP(csv!$AJ315,範囲CSV,28,FALSE)))</f>
        <v>#N/A</v>
      </c>
      <c r="AE315" s="96" t="e">
        <f>IF($A315="","",IF(VLOOKUP(csv!$AJ315,範囲CSV,29,FALSE)="","",VLOOKUP(csv!$AJ315,範囲CSV,29,FALSE)))</f>
        <v>#N/A</v>
      </c>
      <c r="AF315" s="96" t="e">
        <f>IF($A315="","",IF(VLOOKUP(csv!$AJ315,範囲CSV,30,FALSE)="","",VLOOKUP(csv!$AJ315,範囲CSV,30,FALSE)))</f>
        <v>#N/A</v>
      </c>
      <c r="AG315" s="96" t="e">
        <f>IF($A315="","",IF(VLOOKUP(csv!$AJ315,範囲CSV,31,FALSE)="","",VLOOKUP(csv!$AJ315,範囲CSV,31,FALSE)))</f>
        <v>#N/A</v>
      </c>
      <c r="AH315" s="96" t="e">
        <f>IF($A315="","",IF(VLOOKUP(csv!$AJ315,範囲CSV,32,FALSE)="","",VLOOKUP(csv!$AJ315,範囲CSV,32,FALSE)))</f>
        <v>#N/A</v>
      </c>
      <c r="AI315" s="96" t="e">
        <f>IF($A315="","",IF(VLOOKUP(csv!$AJ315,範囲CSV,33,FALSE)="","",VLOOKUP(csv!$AJ315,範囲CSV,33,FALSE)))</f>
        <v>#N/A</v>
      </c>
      <c r="AJ315" s="96" t="e">
        <f>IF($A315="","",IF(VLOOKUP(csv!$AJ315,範囲CSV,34,FALSE)="","",VLOOKUP(csv!$AJ315,範囲CSV,34,FALSE)))</f>
        <v>#N/A</v>
      </c>
      <c r="AK315" s="96"/>
    </row>
    <row r="316" spans="1:37">
      <c r="A316" s="96" t="e">
        <f>IF(csv!AJ316&lt;=csv!A$401,csv!AO316,"")</f>
        <v>#N/A</v>
      </c>
      <c r="B316" s="96" t="e">
        <f>IF($A316="","",IF(VLOOKUP(csv!A316,範囲CSV,2,FALSE)="","",VLOOKUP(csv!A316,範囲CSV,2,FALSE)))</f>
        <v>#N/A</v>
      </c>
      <c r="C316" s="96" t="e">
        <f>IF($A316="","",IF(VLOOKUP(csv!$AJ316,範囲CSV,3,FALSE)="","",VLOOKUP(csv!$AJ316,範囲CSV,3,FALSE)))</f>
        <v>#N/A</v>
      </c>
      <c r="D316" s="96" t="e">
        <f>IF($A316="","",IF(VLOOKUP(csv!$AJ316,範囲CSV,4,FALSE)="","",VLOOKUP(csv!$AJ316,範囲CSV,4,FALSE)))</f>
        <v>#N/A</v>
      </c>
      <c r="E316" s="96" t="e">
        <f>IF($A316="","",IF(VLOOKUP(csv!$AJ316,範囲CSV,5,FALSE)="","",IF(VLOOKUP(csv!$AJ316,範囲CSV,5,FALSE)&gt;10000,"",VLOOKUP(csv!$AJ316,範囲CSV,5,FALSE))))</f>
        <v>#N/A</v>
      </c>
      <c r="F316" s="96" t="e">
        <f>IF($A316="","",IF(VLOOKUP(csv!$AJ316,範囲CSV,6,FALSE)="","",VLOOKUP(csv!$AJ316,範囲CSV,6,FALSE)))</f>
        <v>#N/A</v>
      </c>
      <c r="G316" s="96" t="e">
        <f>IF(A316="","",IF(VLOOKUP(csv!$AJ316,範囲CSV,7,FALSE)="","",VLOOKUP(csv!$AJ316,範囲CSV,7,FALSE)))</f>
        <v>#N/A</v>
      </c>
      <c r="H316" s="96" t="e">
        <f>IF($A316="","",IF(VLOOKUP(csv!$AJ316,範囲CSV,8,FALSE)="","",VLOOKUP(csv!$AJ316,範囲CSV,8,FALSE)))</f>
        <v>#N/A</v>
      </c>
      <c r="I316" s="96"/>
      <c r="J316" s="96"/>
      <c r="K316" s="96" t="e">
        <f>IF(A316="","",IF(VLOOKUP(csv!$AJ316,範囲CSV,9,FALSE)="","",VLOOKUP(csv!$AJ316,範囲CSV,9,FALSE)))</f>
        <v>#N/A</v>
      </c>
      <c r="L316" s="96" t="e">
        <f>IF($A316="","",IF(VLOOKUP(csv!$AJ316,範囲CSV,10,FALSE)="","",VLOOKUP(csv!$AJ316,範囲CSV,10,FALSE)))</f>
        <v>#N/A</v>
      </c>
      <c r="M316" s="96" t="e">
        <f t="shared" si="8"/>
        <v>#N/A</v>
      </c>
      <c r="N316" s="96" t="e">
        <f t="shared" si="9"/>
        <v>#N/A</v>
      </c>
      <c r="O316" s="96" t="e">
        <f>IF($A316="","",IF(VLOOKUP(csv!$AJ316,範囲CSV,13,FALSE)="","",VLOOKUP(csv!$AJ316,範囲CSV,13,FALSE)))</f>
        <v>#N/A</v>
      </c>
      <c r="P316" s="96" t="e">
        <f>IF($A316="","",IF(VLOOKUP(csv!$AJ316,範囲CSV,14,FALSE)="","",VLOOKUP(csv!$AJ316,範囲CSV,14,FALSE)))</f>
        <v>#N/A</v>
      </c>
      <c r="Q316" s="96" t="e">
        <f>IF($A316="","",IF(VLOOKUP(csv!$AJ316,範囲CSV,15,FALSE)="","",VLOOKUP(csv!$AJ316,範囲CSV,15,FALSE)))</f>
        <v>#N/A</v>
      </c>
      <c r="R316" s="96" t="e">
        <f>IF($A316="","",IF(VLOOKUP(csv!$AJ316,範囲CSV,16,FALSE)="","",VLOOKUP(csv!$AJ316,範囲CSV,16,FALSE)))</f>
        <v>#N/A</v>
      </c>
      <c r="S316" s="96" t="e">
        <f>IF($A316="","",IF(VLOOKUP(csv!$AJ316,範囲CSV,17,FALSE)="","",VLOOKUP(csv!$AJ316,範囲CSV,17,FALSE)))</f>
        <v>#N/A</v>
      </c>
      <c r="T316" s="96" t="e">
        <f>IF($A316="","",IF(VLOOKUP(csv!$AJ316,範囲CSV,18,FALSE)="","",VLOOKUP(csv!$AJ316,範囲CSV,18,FALSE)))</f>
        <v>#N/A</v>
      </c>
      <c r="U316" s="96" t="e">
        <f>IF($A316="","",IF(VLOOKUP(csv!$AJ316,範囲CSV,19,FALSE)="","",VLOOKUP(csv!$AJ316,範囲CSV,19,FALSE)))</f>
        <v>#N/A</v>
      </c>
      <c r="V316" s="96" t="e">
        <f>IF($A316="","",IF(VLOOKUP(csv!$AJ316,範囲CSV,20,FALSE)="","",VLOOKUP(csv!$AJ316,範囲CSV,20,FALSE)))</f>
        <v>#N/A</v>
      </c>
      <c r="W316" s="96" t="e">
        <f>IF($A316="","",IF(VLOOKUP(csv!$AJ316,範囲CSV,21,FALSE)="","",VLOOKUP(csv!$AJ316,範囲CSV,21,FALSE)))</f>
        <v>#N/A</v>
      </c>
      <c r="X316" s="96" t="e">
        <f>IF($A316="","",IF(VLOOKUP(csv!$AJ316,範囲CSV,22,FALSE)="","",VLOOKUP(csv!$AJ316,範囲CSV,22,FALSE)))</f>
        <v>#N/A</v>
      </c>
      <c r="Y316" s="96" t="e">
        <f>IF($A316="","",IF(VLOOKUP(csv!$AJ316,範囲CSV,23,FALSE)="","",VLOOKUP(csv!$AJ316,範囲CSV,23,FALSE)))</f>
        <v>#N/A</v>
      </c>
      <c r="Z316" s="96" t="e">
        <f>IF($A316="","",IF(VLOOKUP(csv!$AJ316,範囲CSV,24,FALSE)="","",VLOOKUP(csv!$AJ316,範囲CSV,24,FALSE)))</f>
        <v>#N/A</v>
      </c>
      <c r="AA316" s="96" t="e">
        <f>IF($A316="","",IF(VLOOKUP(csv!$AJ316,範囲CSV,25,FALSE)="","",VLOOKUP(csv!$AJ316,範囲CSV,25,FALSE)))</f>
        <v>#N/A</v>
      </c>
      <c r="AB316" s="96" t="e">
        <f>IF($A316="","",IF(VLOOKUP(csv!$AJ316,範囲CSV,26,FALSE)="","",VLOOKUP(csv!$AJ316,範囲CSV,26,FALSE)))</f>
        <v>#N/A</v>
      </c>
      <c r="AC316" s="96" t="e">
        <f>IF($A316="","",IF(VLOOKUP(csv!$AJ316,範囲CSV,27,FALSE)="","",VLOOKUP(csv!$AJ316,範囲CSV,27,FALSE)))</f>
        <v>#N/A</v>
      </c>
      <c r="AD316" s="96" t="e">
        <f>IF($A316="","",IF(VLOOKUP(csv!$AJ316,範囲CSV,28,FALSE)="","",VLOOKUP(csv!$AJ316,範囲CSV,28,FALSE)))</f>
        <v>#N/A</v>
      </c>
      <c r="AE316" s="96" t="e">
        <f>IF($A316="","",IF(VLOOKUP(csv!$AJ316,範囲CSV,29,FALSE)="","",VLOOKUP(csv!$AJ316,範囲CSV,29,FALSE)))</f>
        <v>#N/A</v>
      </c>
      <c r="AF316" s="96" t="e">
        <f>IF($A316="","",IF(VLOOKUP(csv!$AJ316,範囲CSV,30,FALSE)="","",VLOOKUP(csv!$AJ316,範囲CSV,30,FALSE)))</f>
        <v>#N/A</v>
      </c>
      <c r="AG316" s="96" t="e">
        <f>IF($A316="","",IF(VLOOKUP(csv!$AJ316,範囲CSV,31,FALSE)="","",VLOOKUP(csv!$AJ316,範囲CSV,31,FALSE)))</f>
        <v>#N/A</v>
      </c>
      <c r="AH316" s="96" t="e">
        <f>IF($A316="","",IF(VLOOKUP(csv!$AJ316,範囲CSV,32,FALSE)="","",VLOOKUP(csv!$AJ316,範囲CSV,32,FALSE)))</f>
        <v>#N/A</v>
      </c>
      <c r="AI316" s="96" t="e">
        <f>IF($A316="","",IF(VLOOKUP(csv!$AJ316,範囲CSV,33,FALSE)="","",VLOOKUP(csv!$AJ316,範囲CSV,33,FALSE)))</f>
        <v>#N/A</v>
      </c>
      <c r="AJ316" s="96" t="e">
        <f>IF($A316="","",IF(VLOOKUP(csv!$AJ316,範囲CSV,34,FALSE)="","",VLOOKUP(csv!$AJ316,範囲CSV,34,FALSE)))</f>
        <v>#N/A</v>
      </c>
      <c r="AK316" s="96"/>
    </row>
    <row r="317" spans="1:37">
      <c r="A317" s="96" t="e">
        <f>IF(csv!AJ317&lt;=csv!A$401,csv!AO317,"")</f>
        <v>#N/A</v>
      </c>
      <c r="B317" s="96" t="e">
        <f>IF($A317="","",IF(VLOOKUP(csv!A317,範囲CSV,2,FALSE)="","",VLOOKUP(csv!A317,範囲CSV,2,FALSE)))</f>
        <v>#N/A</v>
      </c>
      <c r="C317" s="96" t="e">
        <f>IF($A317="","",IF(VLOOKUP(csv!$AJ317,範囲CSV,3,FALSE)="","",VLOOKUP(csv!$AJ317,範囲CSV,3,FALSE)))</f>
        <v>#N/A</v>
      </c>
      <c r="D317" s="96" t="e">
        <f>IF($A317="","",IF(VLOOKUP(csv!$AJ317,範囲CSV,4,FALSE)="","",VLOOKUP(csv!$AJ317,範囲CSV,4,FALSE)))</f>
        <v>#N/A</v>
      </c>
      <c r="E317" s="96" t="e">
        <f>IF($A317="","",IF(VLOOKUP(csv!$AJ317,範囲CSV,5,FALSE)="","",IF(VLOOKUP(csv!$AJ317,範囲CSV,5,FALSE)&gt;10000,"",VLOOKUP(csv!$AJ317,範囲CSV,5,FALSE))))</f>
        <v>#N/A</v>
      </c>
      <c r="F317" s="96" t="e">
        <f>IF($A317="","",IF(VLOOKUP(csv!$AJ317,範囲CSV,6,FALSE)="","",VLOOKUP(csv!$AJ317,範囲CSV,6,FALSE)))</f>
        <v>#N/A</v>
      </c>
      <c r="G317" s="96" t="e">
        <f>IF(A317="","",IF(VLOOKUP(csv!$AJ317,範囲CSV,7,FALSE)="","",VLOOKUP(csv!$AJ317,範囲CSV,7,FALSE)))</f>
        <v>#N/A</v>
      </c>
      <c r="H317" s="96" t="e">
        <f>IF($A317="","",IF(VLOOKUP(csv!$AJ317,範囲CSV,8,FALSE)="","",VLOOKUP(csv!$AJ317,範囲CSV,8,FALSE)))</f>
        <v>#N/A</v>
      </c>
      <c r="I317" s="96"/>
      <c r="J317" s="96"/>
      <c r="K317" s="96" t="e">
        <f>IF(A317="","",IF(VLOOKUP(csv!$AJ317,範囲CSV,9,FALSE)="","",VLOOKUP(csv!$AJ317,範囲CSV,9,FALSE)))</f>
        <v>#N/A</v>
      </c>
      <c r="L317" s="96" t="e">
        <f>IF($A317="","",IF(VLOOKUP(csv!$AJ317,範囲CSV,10,FALSE)="","",VLOOKUP(csv!$AJ317,範囲CSV,10,FALSE)))</f>
        <v>#N/A</v>
      </c>
      <c r="M317" s="96" t="e">
        <f t="shared" si="8"/>
        <v>#N/A</v>
      </c>
      <c r="N317" s="96" t="e">
        <f t="shared" si="9"/>
        <v>#N/A</v>
      </c>
      <c r="O317" s="96" t="e">
        <f>IF($A317="","",IF(VLOOKUP(csv!$AJ317,範囲CSV,13,FALSE)="","",VLOOKUP(csv!$AJ317,範囲CSV,13,FALSE)))</f>
        <v>#N/A</v>
      </c>
      <c r="P317" s="96" t="e">
        <f>IF($A317="","",IF(VLOOKUP(csv!$AJ317,範囲CSV,14,FALSE)="","",VLOOKUP(csv!$AJ317,範囲CSV,14,FALSE)))</f>
        <v>#N/A</v>
      </c>
      <c r="Q317" s="96" t="e">
        <f>IF($A317="","",IF(VLOOKUP(csv!$AJ317,範囲CSV,15,FALSE)="","",VLOOKUP(csv!$AJ317,範囲CSV,15,FALSE)))</f>
        <v>#N/A</v>
      </c>
      <c r="R317" s="96" t="e">
        <f>IF($A317="","",IF(VLOOKUP(csv!$AJ317,範囲CSV,16,FALSE)="","",VLOOKUP(csv!$AJ317,範囲CSV,16,FALSE)))</f>
        <v>#N/A</v>
      </c>
      <c r="S317" s="96" t="e">
        <f>IF($A317="","",IF(VLOOKUP(csv!$AJ317,範囲CSV,17,FALSE)="","",VLOOKUP(csv!$AJ317,範囲CSV,17,FALSE)))</f>
        <v>#N/A</v>
      </c>
      <c r="T317" s="96" t="e">
        <f>IF($A317="","",IF(VLOOKUP(csv!$AJ317,範囲CSV,18,FALSE)="","",VLOOKUP(csv!$AJ317,範囲CSV,18,FALSE)))</f>
        <v>#N/A</v>
      </c>
      <c r="U317" s="96" t="e">
        <f>IF($A317="","",IF(VLOOKUP(csv!$AJ317,範囲CSV,19,FALSE)="","",VLOOKUP(csv!$AJ317,範囲CSV,19,FALSE)))</f>
        <v>#N/A</v>
      </c>
      <c r="V317" s="96" t="e">
        <f>IF($A317="","",IF(VLOOKUP(csv!$AJ317,範囲CSV,20,FALSE)="","",VLOOKUP(csv!$AJ317,範囲CSV,20,FALSE)))</f>
        <v>#N/A</v>
      </c>
      <c r="W317" s="96" t="e">
        <f>IF($A317="","",IF(VLOOKUP(csv!$AJ317,範囲CSV,21,FALSE)="","",VLOOKUP(csv!$AJ317,範囲CSV,21,FALSE)))</f>
        <v>#N/A</v>
      </c>
      <c r="X317" s="96" t="e">
        <f>IF($A317="","",IF(VLOOKUP(csv!$AJ317,範囲CSV,22,FALSE)="","",VLOOKUP(csv!$AJ317,範囲CSV,22,FALSE)))</f>
        <v>#N/A</v>
      </c>
      <c r="Y317" s="96" t="e">
        <f>IF($A317="","",IF(VLOOKUP(csv!$AJ317,範囲CSV,23,FALSE)="","",VLOOKUP(csv!$AJ317,範囲CSV,23,FALSE)))</f>
        <v>#N/A</v>
      </c>
      <c r="Z317" s="96" t="e">
        <f>IF($A317="","",IF(VLOOKUP(csv!$AJ317,範囲CSV,24,FALSE)="","",VLOOKUP(csv!$AJ317,範囲CSV,24,FALSE)))</f>
        <v>#N/A</v>
      </c>
      <c r="AA317" s="96" t="e">
        <f>IF($A317="","",IF(VLOOKUP(csv!$AJ317,範囲CSV,25,FALSE)="","",VLOOKUP(csv!$AJ317,範囲CSV,25,FALSE)))</f>
        <v>#N/A</v>
      </c>
      <c r="AB317" s="96" t="e">
        <f>IF($A317="","",IF(VLOOKUP(csv!$AJ317,範囲CSV,26,FALSE)="","",VLOOKUP(csv!$AJ317,範囲CSV,26,FALSE)))</f>
        <v>#N/A</v>
      </c>
      <c r="AC317" s="96" t="e">
        <f>IF($A317="","",IF(VLOOKUP(csv!$AJ317,範囲CSV,27,FALSE)="","",VLOOKUP(csv!$AJ317,範囲CSV,27,FALSE)))</f>
        <v>#N/A</v>
      </c>
      <c r="AD317" s="96" t="e">
        <f>IF($A317="","",IF(VLOOKUP(csv!$AJ317,範囲CSV,28,FALSE)="","",VLOOKUP(csv!$AJ317,範囲CSV,28,FALSE)))</f>
        <v>#N/A</v>
      </c>
      <c r="AE317" s="96" t="e">
        <f>IF($A317="","",IF(VLOOKUP(csv!$AJ317,範囲CSV,29,FALSE)="","",VLOOKUP(csv!$AJ317,範囲CSV,29,FALSE)))</f>
        <v>#N/A</v>
      </c>
      <c r="AF317" s="96" t="e">
        <f>IF($A317="","",IF(VLOOKUP(csv!$AJ317,範囲CSV,30,FALSE)="","",VLOOKUP(csv!$AJ317,範囲CSV,30,FALSE)))</f>
        <v>#N/A</v>
      </c>
      <c r="AG317" s="96" t="e">
        <f>IF($A317="","",IF(VLOOKUP(csv!$AJ317,範囲CSV,31,FALSE)="","",VLOOKUP(csv!$AJ317,範囲CSV,31,FALSE)))</f>
        <v>#N/A</v>
      </c>
      <c r="AH317" s="96" t="e">
        <f>IF($A317="","",IF(VLOOKUP(csv!$AJ317,範囲CSV,32,FALSE)="","",VLOOKUP(csv!$AJ317,範囲CSV,32,FALSE)))</f>
        <v>#N/A</v>
      </c>
      <c r="AI317" s="96" t="e">
        <f>IF($A317="","",IF(VLOOKUP(csv!$AJ317,範囲CSV,33,FALSE)="","",VLOOKUP(csv!$AJ317,範囲CSV,33,FALSE)))</f>
        <v>#N/A</v>
      </c>
      <c r="AJ317" s="96" t="e">
        <f>IF($A317="","",IF(VLOOKUP(csv!$AJ317,範囲CSV,34,FALSE)="","",VLOOKUP(csv!$AJ317,範囲CSV,34,FALSE)))</f>
        <v>#N/A</v>
      </c>
      <c r="AK317" s="96"/>
    </row>
    <row r="318" spans="1:37">
      <c r="A318" s="96" t="e">
        <f>IF(csv!AJ318&lt;=csv!A$401,csv!AO318,"")</f>
        <v>#N/A</v>
      </c>
      <c r="B318" s="96" t="e">
        <f>IF($A318="","",IF(VLOOKUP(csv!A318,範囲CSV,2,FALSE)="","",VLOOKUP(csv!A318,範囲CSV,2,FALSE)))</f>
        <v>#N/A</v>
      </c>
      <c r="C318" s="96" t="e">
        <f>IF($A318="","",IF(VLOOKUP(csv!$AJ318,範囲CSV,3,FALSE)="","",VLOOKUP(csv!$AJ318,範囲CSV,3,FALSE)))</f>
        <v>#N/A</v>
      </c>
      <c r="D318" s="96" t="e">
        <f>IF($A318="","",IF(VLOOKUP(csv!$AJ318,範囲CSV,4,FALSE)="","",VLOOKUP(csv!$AJ318,範囲CSV,4,FALSE)))</f>
        <v>#N/A</v>
      </c>
      <c r="E318" s="96" t="e">
        <f>IF($A318="","",IF(VLOOKUP(csv!$AJ318,範囲CSV,5,FALSE)="","",IF(VLOOKUP(csv!$AJ318,範囲CSV,5,FALSE)&gt;10000,"",VLOOKUP(csv!$AJ318,範囲CSV,5,FALSE))))</f>
        <v>#N/A</v>
      </c>
      <c r="F318" s="96" t="e">
        <f>IF($A318="","",IF(VLOOKUP(csv!$AJ318,範囲CSV,6,FALSE)="","",VLOOKUP(csv!$AJ318,範囲CSV,6,FALSE)))</f>
        <v>#N/A</v>
      </c>
      <c r="G318" s="96" t="e">
        <f>IF(A318="","",IF(VLOOKUP(csv!$AJ318,範囲CSV,7,FALSE)="","",VLOOKUP(csv!$AJ318,範囲CSV,7,FALSE)))</f>
        <v>#N/A</v>
      </c>
      <c r="H318" s="96" t="e">
        <f>IF($A318="","",IF(VLOOKUP(csv!$AJ318,範囲CSV,8,FALSE)="","",VLOOKUP(csv!$AJ318,範囲CSV,8,FALSE)))</f>
        <v>#N/A</v>
      </c>
      <c r="I318" s="96"/>
      <c r="J318" s="96"/>
      <c r="K318" s="96" t="e">
        <f>IF(A318="","",IF(VLOOKUP(csv!$AJ318,範囲CSV,9,FALSE)="","",VLOOKUP(csv!$AJ318,範囲CSV,9,FALSE)))</f>
        <v>#N/A</v>
      </c>
      <c r="L318" s="96" t="e">
        <f>IF($A318="","",IF(VLOOKUP(csv!$AJ318,範囲CSV,10,FALSE)="","",VLOOKUP(csv!$AJ318,範囲CSV,10,FALSE)))</f>
        <v>#N/A</v>
      </c>
      <c r="M318" s="96" t="e">
        <f t="shared" si="8"/>
        <v>#N/A</v>
      </c>
      <c r="N318" s="96" t="e">
        <f t="shared" si="9"/>
        <v>#N/A</v>
      </c>
      <c r="O318" s="96" t="e">
        <f>IF($A318="","",IF(VLOOKUP(csv!$AJ318,範囲CSV,13,FALSE)="","",VLOOKUP(csv!$AJ318,範囲CSV,13,FALSE)))</f>
        <v>#N/A</v>
      </c>
      <c r="P318" s="96" t="e">
        <f>IF($A318="","",IF(VLOOKUP(csv!$AJ318,範囲CSV,14,FALSE)="","",VLOOKUP(csv!$AJ318,範囲CSV,14,FALSE)))</f>
        <v>#N/A</v>
      </c>
      <c r="Q318" s="96" t="e">
        <f>IF($A318="","",IF(VLOOKUP(csv!$AJ318,範囲CSV,15,FALSE)="","",VLOOKUP(csv!$AJ318,範囲CSV,15,FALSE)))</f>
        <v>#N/A</v>
      </c>
      <c r="R318" s="96" t="e">
        <f>IF($A318="","",IF(VLOOKUP(csv!$AJ318,範囲CSV,16,FALSE)="","",VLOOKUP(csv!$AJ318,範囲CSV,16,FALSE)))</f>
        <v>#N/A</v>
      </c>
      <c r="S318" s="96" t="e">
        <f>IF($A318="","",IF(VLOOKUP(csv!$AJ318,範囲CSV,17,FALSE)="","",VLOOKUP(csv!$AJ318,範囲CSV,17,FALSE)))</f>
        <v>#N/A</v>
      </c>
      <c r="T318" s="96" t="e">
        <f>IF($A318="","",IF(VLOOKUP(csv!$AJ318,範囲CSV,18,FALSE)="","",VLOOKUP(csv!$AJ318,範囲CSV,18,FALSE)))</f>
        <v>#N/A</v>
      </c>
      <c r="U318" s="96" t="e">
        <f>IF($A318="","",IF(VLOOKUP(csv!$AJ318,範囲CSV,19,FALSE)="","",VLOOKUP(csv!$AJ318,範囲CSV,19,FALSE)))</f>
        <v>#N/A</v>
      </c>
      <c r="V318" s="96" t="e">
        <f>IF($A318="","",IF(VLOOKUP(csv!$AJ318,範囲CSV,20,FALSE)="","",VLOOKUP(csv!$AJ318,範囲CSV,20,FALSE)))</f>
        <v>#N/A</v>
      </c>
      <c r="W318" s="96" t="e">
        <f>IF($A318="","",IF(VLOOKUP(csv!$AJ318,範囲CSV,21,FALSE)="","",VLOOKUP(csv!$AJ318,範囲CSV,21,FALSE)))</f>
        <v>#N/A</v>
      </c>
      <c r="X318" s="96" t="e">
        <f>IF($A318="","",IF(VLOOKUP(csv!$AJ318,範囲CSV,22,FALSE)="","",VLOOKUP(csv!$AJ318,範囲CSV,22,FALSE)))</f>
        <v>#N/A</v>
      </c>
      <c r="Y318" s="96" t="e">
        <f>IF($A318="","",IF(VLOOKUP(csv!$AJ318,範囲CSV,23,FALSE)="","",VLOOKUP(csv!$AJ318,範囲CSV,23,FALSE)))</f>
        <v>#N/A</v>
      </c>
      <c r="Z318" s="96" t="e">
        <f>IF($A318="","",IF(VLOOKUP(csv!$AJ318,範囲CSV,24,FALSE)="","",VLOOKUP(csv!$AJ318,範囲CSV,24,FALSE)))</f>
        <v>#N/A</v>
      </c>
      <c r="AA318" s="96" t="e">
        <f>IF($A318="","",IF(VLOOKUP(csv!$AJ318,範囲CSV,25,FALSE)="","",VLOOKUP(csv!$AJ318,範囲CSV,25,FALSE)))</f>
        <v>#N/A</v>
      </c>
      <c r="AB318" s="96" t="e">
        <f>IF($A318="","",IF(VLOOKUP(csv!$AJ318,範囲CSV,26,FALSE)="","",VLOOKUP(csv!$AJ318,範囲CSV,26,FALSE)))</f>
        <v>#N/A</v>
      </c>
      <c r="AC318" s="96" t="e">
        <f>IF($A318="","",IF(VLOOKUP(csv!$AJ318,範囲CSV,27,FALSE)="","",VLOOKUP(csv!$AJ318,範囲CSV,27,FALSE)))</f>
        <v>#N/A</v>
      </c>
      <c r="AD318" s="96" t="e">
        <f>IF($A318="","",IF(VLOOKUP(csv!$AJ318,範囲CSV,28,FALSE)="","",VLOOKUP(csv!$AJ318,範囲CSV,28,FALSE)))</f>
        <v>#N/A</v>
      </c>
      <c r="AE318" s="96" t="e">
        <f>IF($A318="","",IF(VLOOKUP(csv!$AJ318,範囲CSV,29,FALSE)="","",VLOOKUP(csv!$AJ318,範囲CSV,29,FALSE)))</f>
        <v>#N/A</v>
      </c>
      <c r="AF318" s="96" t="e">
        <f>IF($A318="","",IF(VLOOKUP(csv!$AJ318,範囲CSV,30,FALSE)="","",VLOOKUP(csv!$AJ318,範囲CSV,30,FALSE)))</f>
        <v>#N/A</v>
      </c>
      <c r="AG318" s="96" t="e">
        <f>IF($A318="","",IF(VLOOKUP(csv!$AJ318,範囲CSV,31,FALSE)="","",VLOOKUP(csv!$AJ318,範囲CSV,31,FALSE)))</f>
        <v>#N/A</v>
      </c>
      <c r="AH318" s="96" t="e">
        <f>IF($A318="","",IF(VLOOKUP(csv!$AJ318,範囲CSV,32,FALSE)="","",VLOOKUP(csv!$AJ318,範囲CSV,32,FALSE)))</f>
        <v>#N/A</v>
      </c>
      <c r="AI318" s="96" t="e">
        <f>IF($A318="","",IF(VLOOKUP(csv!$AJ318,範囲CSV,33,FALSE)="","",VLOOKUP(csv!$AJ318,範囲CSV,33,FALSE)))</f>
        <v>#N/A</v>
      </c>
      <c r="AJ318" s="96" t="e">
        <f>IF($A318="","",IF(VLOOKUP(csv!$AJ318,範囲CSV,34,FALSE)="","",VLOOKUP(csv!$AJ318,範囲CSV,34,FALSE)))</f>
        <v>#N/A</v>
      </c>
      <c r="AK318" s="96"/>
    </row>
    <row r="319" spans="1:37">
      <c r="A319" s="96" t="e">
        <f>IF(csv!AJ319&lt;=csv!A$401,csv!AO319,"")</f>
        <v>#N/A</v>
      </c>
      <c r="B319" s="96" t="e">
        <f>IF($A319="","",IF(VLOOKUP(csv!A319,範囲CSV,2,FALSE)="","",VLOOKUP(csv!A319,範囲CSV,2,FALSE)))</f>
        <v>#N/A</v>
      </c>
      <c r="C319" s="96" t="e">
        <f>IF($A319="","",IF(VLOOKUP(csv!$AJ319,範囲CSV,3,FALSE)="","",VLOOKUP(csv!$AJ319,範囲CSV,3,FALSE)))</f>
        <v>#N/A</v>
      </c>
      <c r="D319" s="96" t="e">
        <f>IF($A319="","",IF(VLOOKUP(csv!$AJ319,範囲CSV,4,FALSE)="","",VLOOKUP(csv!$AJ319,範囲CSV,4,FALSE)))</f>
        <v>#N/A</v>
      </c>
      <c r="E319" s="96" t="e">
        <f>IF($A319="","",IF(VLOOKUP(csv!$AJ319,範囲CSV,5,FALSE)="","",IF(VLOOKUP(csv!$AJ319,範囲CSV,5,FALSE)&gt;10000,"",VLOOKUP(csv!$AJ319,範囲CSV,5,FALSE))))</f>
        <v>#N/A</v>
      </c>
      <c r="F319" s="96" t="e">
        <f>IF($A319="","",IF(VLOOKUP(csv!$AJ319,範囲CSV,6,FALSE)="","",VLOOKUP(csv!$AJ319,範囲CSV,6,FALSE)))</f>
        <v>#N/A</v>
      </c>
      <c r="G319" s="96" t="e">
        <f>IF(A319="","",IF(VLOOKUP(csv!$AJ319,範囲CSV,7,FALSE)="","",VLOOKUP(csv!$AJ319,範囲CSV,7,FALSE)))</f>
        <v>#N/A</v>
      </c>
      <c r="H319" s="96" t="e">
        <f>IF($A319="","",IF(VLOOKUP(csv!$AJ319,範囲CSV,8,FALSE)="","",VLOOKUP(csv!$AJ319,範囲CSV,8,FALSE)))</f>
        <v>#N/A</v>
      </c>
      <c r="I319" s="96"/>
      <c r="J319" s="96"/>
      <c r="K319" s="96" t="e">
        <f>IF(A319="","",IF(VLOOKUP(csv!$AJ319,範囲CSV,9,FALSE)="","",VLOOKUP(csv!$AJ319,範囲CSV,9,FALSE)))</f>
        <v>#N/A</v>
      </c>
      <c r="L319" s="96" t="e">
        <f>IF($A319="","",IF(VLOOKUP(csv!$AJ319,範囲CSV,10,FALSE)="","",VLOOKUP(csv!$AJ319,範囲CSV,10,FALSE)))</f>
        <v>#N/A</v>
      </c>
      <c r="M319" s="96" t="e">
        <f t="shared" si="8"/>
        <v>#N/A</v>
      </c>
      <c r="N319" s="96" t="e">
        <f t="shared" si="9"/>
        <v>#N/A</v>
      </c>
      <c r="O319" s="96" t="e">
        <f>IF($A319="","",IF(VLOOKUP(csv!$AJ319,範囲CSV,13,FALSE)="","",VLOOKUP(csv!$AJ319,範囲CSV,13,FALSE)))</f>
        <v>#N/A</v>
      </c>
      <c r="P319" s="96" t="e">
        <f>IF($A319="","",IF(VLOOKUP(csv!$AJ319,範囲CSV,14,FALSE)="","",VLOOKUP(csv!$AJ319,範囲CSV,14,FALSE)))</f>
        <v>#N/A</v>
      </c>
      <c r="Q319" s="96" t="e">
        <f>IF($A319="","",IF(VLOOKUP(csv!$AJ319,範囲CSV,15,FALSE)="","",VLOOKUP(csv!$AJ319,範囲CSV,15,FALSE)))</f>
        <v>#N/A</v>
      </c>
      <c r="R319" s="96" t="e">
        <f>IF($A319="","",IF(VLOOKUP(csv!$AJ319,範囲CSV,16,FALSE)="","",VLOOKUP(csv!$AJ319,範囲CSV,16,FALSE)))</f>
        <v>#N/A</v>
      </c>
      <c r="S319" s="96" t="e">
        <f>IF($A319="","",IF(VLOOKUP(csv!$AJ319,範囲CSV,17,FALSE)="","",VLOOKUP(csv!$AJ319,範囲CSV,17,FALSE)))</f>
        <v>#N/A</v>
      </c>
      <c r="T319" s="96" t="e">
        <f>IF($A319="","",IF(VLOOKUP(csv!$AJ319,範囲CSV,18,FALSE)="","",VLOOKUP(csv!$AJ319,範囲CSV,18,FALSE)))</f>
        <v>#N/A</v>
      </c>
      <c r="U319" s="96" t="e">
        <f>IF($A319="","",IF(VLOOKUP(csv!$AJ319,範囲CSV,19,FALSE)="","",VLOOKUP(csv!$AJ319,範囲CSV,19,FALSE)))</f>
        <v>#N/A</v>
      </c>
      <c r="V319" s="96" t="e">
        <f>IF($A319="","",IF(VLOOKUP(csv!$AJ319,範囲CSV,20,FALSE)="","",VLOOKUP(csv!$AJ319,範囲CSV,20,FALSE)))</f>
        <v>#N/A</v>
      </c>
      <c r="W319" s="96" t="e">
        <f>IF($A319="","",IF(VLOOKUP(csv!$AJ319,範囲CSV,21,FALSE)="","",VLOOKUP(csv!$AJ319,範囲CSV,21,FALSE)))</f>
        <v>#N/A</v>
      </c>
      <c r="X319" s="96" t="e">
        <f>IF($A319="","",IF(VLOOKUP(csv!$AJ319,範囲CSV,22,FALSE)="","",VLOOKUP(csv!$AJ319,範囲CSV,22,FALSE)))</f>
        <v>#N/A</v>
      </c>
      <c r="Y319" s="96" t="e">
        <f>IF($A319="","",IF(VLOOKUP(csv!$AJ319,範囲CSV,23,FALSE)="","",VLOOKUP(csv!$AJ319,範囲CSV,23,FALSE)))</f>
        <v>#N/A</v>
      </c>
      <c r="Z319" s="96" t="e">
        <f>IF($A319="","",IF(VLOOKUP(csv!$AJ319,範囲CSV,24,FALSE)="","",VLOOKUP(csv!$AJ319,範囲CSV,24,FALSE)))</f>
        <v>#N/A</v>
      </c>
      <c r="AA319" s="96" t="e">
        <f>IF($A319="","",IF(VLOOKUP(csv!$AJ319,範囲CSV,25,FALSE)="","",VLOOKUP(csv!$AJ319,範囲CSV,25,FALSE)))</f>
        <v>#N/A</v>
      </c>
      <c r="AB319" s="96" t="e">
        <f>IF($A319="","",IF(VLOOKUP(csv!$AJ319,範囲CSV,26,FALSE)="","",VLOOKUP(csv!$AJ319,範囲CSV,26,FALSE)))</f>
        <v>#N/A</v>
      </c>
      <c r="AC319" s="96" t="e">
        <f>IF($A319="","",IF(VLOOKUP(csv!$AJ319,範囲CSV,27,FALSE)="","",VLOOKUP(csv!$AJ319,範囲CSV,27,FALSE)))</f>
        <v>#N/A</v>
      </c>
      <c r="AD319" s="96" t="e">
        <f>IF($A319="","",IF(VLOOKUP(csv!$AJ319,範囲CSV,28,FALSE)="","",VLOOKUP(csv!$AJ319,範囲CSV,28,FALSE)))</f>
        <v>#N/A</v>
      </c>
      <c r="AE319" s="96" t="e">
        <f>IF($A319="","",IF(VLOOKUP(csv!$AJ319,範囲CSV,29,FALSE)="","",VLOOKUP(csv!$AJ319,範囲CSV,29,FALSE)))</f>
        <v>#N/A</v>
      </c>
      <c r="AF319" s="96" t="e">
        <f>IF($A319="","",IF(VLOOKUP(csv!$AJ319,範囲CSV,30,FALSE)="","",VLOOKUP(csv!$AJ319,範囲CSV,30,FALSE)))</f>
        <v>#N/A</v>
      </c>
      <c r="AG319" s="96" t="e">
        <f>IF($A319="","",IF(VLOOKUP(csv!$AJ319,範囲CSV,31,FALSE)="","",VLOOKUP(csv!$AJ319,範囲CSV,31,FALSE)))</f>
        <v>#N/A</v>
      </c>
      <c r="AH319" s="96" t="e">
        <f>IF($A319="","",IF(VLOOKUP(csv!$AJ319,範囲CSV,32,FALSE)="","",VLOOKUP(csv!$AJ319,範囲CSV,32,FALSE)))</f>
        <v>#N/A</v>
      </c>
      <c r="AI319" s="96" t="e">
        <f>IF($A319="","",IF(VLOOKUP(csv!$AJ319,範囲CSV,33,FALSE)="","",VLOOKUP(csv!$AJ319,範囲CSV,33,FALSE)))</f>
        <v>#N/A</v>
      </c>
      <c r="AJ319" s="96" t="e">
        <f>IF($A319="","",IF(VLOOKUP(csv!$AJ319,範囲CSV,34,FALSE)="","",VLOOKUP(csv!$AJ319,範囲CSV,34,FALSE)))</f>
        <v>#N/A</v>
      </c>
      <c r="AK319" s="96"/>
    </row>
    <row r="320" spans="1:37">
      <c r="A320" s="96" t="e">
        <f>IF(csv!AJ320&lt;=csv!A$401,csv!AO320,"")</f>
        <v>#N/A</v>
      </c>
      <c r="B320" s="96" t="e">
        <f>IF($A320="","",IF(VLOOKUP(csv!A320,範囲CSV,2,FALSE)="","",VLOOKUP(csv!A320,範囲CSV,2,FALSE)))</f>
        <v>#N/A</v>
      </c>
      <c r="C320" s="96" t="e">
        <f>IF($A320="","",IF(VLOOKUP(csv!$AJ320,範囲CSV,3,FALSE)="","",VLOOKUP(csv!$AJ320,範囲CSV,3,FALSE)))</f>
        <v>#N/A</v>
      </c>
      <c r="D320" s="96" t="e">
        <f>IF($A320="","",IF(VLOOKUP(csv!$AJ320,範囲CSV,4,FALSE)="","",VLOOKUP(csv!$AJ320,範囲CSV,4,FALSE)))</f>
        <v>#N/A</v>
      </c>
      <c r="E320" s="96" t="e">
        <f>IF($A320="","",IF(VLOOKUP(csv!$AJ320,範囲CSV,5,FALSE)="","",IF(VLOOKUP(csv!$AJ320,範囲CSV,5,FALSE)&gt;10000,"",VLOOKUP(csv!$AJ320,範囲CSV,5,FALSE))))</f>
        <v>#N/A</v>
      </c>
      <c r="F320" s="96" t="e">
        <f>IF($A320="","",IF(VLOOKUP(csv!$AJ320,範囲CSV,6,FALSE)="","",VLOOKUP(csv!$AJ320,範囲CSV,6,FALSE)))</f>
        <v>#N/A</v>
      </c>
      <c r="G320" s="96" t="e">
        <f>IF(A320="","",IF(VLOOKUP(csv!$AJ320,範囲CSV,7,FALSE)="","",VLOOKUP(csv!$AJ320,範囲CSV,7,FALSE)))</f>
        <v>#N/A</v>
      </c>
      <c r="H320" s="96" t="e">
        <f>IF($A320="","",IF(VLOOKUP(csv!$AJ320,範囲CSV,8,FALSE)="","",VLOOKUP(csv!$AJ320,範囲CSV,8,FALSE)))</f>
        <v>#N/A</v>
      </c>
      <c r="I320" s="96"/>
      <c r="J320" s="96"/>
      <c r="K320" s="96" t="e">
        <f>IF(A320="","",IF(VLOOKUP(csv!$AJ320,範囲CSV,9,FALSE)="","",VLOOKUP(csv!$AJ320,範囲CSV,9,FALSE)))</f>
        <v>#N/A</v>
      </c>
      <c r="L320" s="96" t="e">
        <f>IF($A320="","",IF(VLOOKUP(csv!$AJ320,範囲CSV,10,FALSE)="","",VLOOKUP(csv!$AJ320,範囲CSV,10,FALSE)))</f>
        <v>#N/A</v>
      </c>
      <c r="M320" s="96" t="e">
        <f t="shared" si="8"/>
        <v>#N/A</v>
      </c>
      <c r="N320" s="96" t="e">
        <f t="shared" si="9"/>
        <v>#N/A</v>
      </c>
      <c r="O320" s="96" t="e">
        <f>IF($A320="","",IF(VLOOKUP(csv!$AJ320,範囲CSV,13,FALSE)="","",VLOOKUP(csv!$AJ320,範囲CSV,13,FALSE)))</f>
        <v>#N/A</v>
      </c>
      <c r="P320" s="96" t="e">
        <f>IF($A320="","",IF(VLOOKUP(csv!$AJ320,範囲CSV,14,FALSE)="","",VLOOKUP(csv!$AJ320,範囲CSV,14,FALSE)))</f>
        <v>#N/A</v>
      </c>
      <c r="Q320" s="96" t="e">
        <f>IF($A320="","",IF(VLOOKUP(csv!$AJ320,範囲CSV,15,FALSE)="","",VLOOKUP(csv!$AJ320,範囲CSV,15,FALSE)))</f>
        <v>#N/A</v>
      </c>
      <c r="R320" s="96" t="e">
        <f>IF($A320="","",IF(VLOOKUP(csv!$AJ320,範囲CSV,16,FALSE)="","",VLOOKUP(csv!$AJ320,範囲CSV,16,FALSE)))</f>
        <v>#N/A</v>
      </c>
      <c r="S320" s="96" t="e">
        <f>IF($A320="","",IF(VLOOKUP(csv!$AJ320,範囲CSV,17,FALSE)="","",VLOOKUP(csv!$AJ320,範囲CSV,17,FALSE)))</f>
        <v>#N/A</v>
      </c>
      <c r="T320" s="96" t="e">
        <f>IF($A320="","",IF(VLOOKUP(csv!$AJ320,範囲CSV,18,FALSE)="","",VLOOKUP(csv!$AJ320,範囲CSV,18,FALSE)))</f>
        <v>#N/A</v>
      </c>
      <c r="U320" s="96" t="e">
        <f>IF($A320="","",IF(VLOOKUP(csv!$AJ320,範囲CSV,19,FALSE)="","",VLOOKUP(csv!$AJ320,範囲CSV,19,FALSE)))</f>
        <v>#N/A</v>
      </c>
      <c r="V320" s="96" t="e">
        <f>IF($A320="","",IF(VLOOKUP(csv!$AJ320,範囲CSV,20,FALSE)="","",VLOOKUP(csv!$AJ320,範囲CSV,20,FALSE)))</f>
        <v>#N/A</v>
      </c>
      <c r="W320" s="96" t="e">
        <f>IF($A320="","",IF(VLOOKUP(csv!$AJ320,範囲CSV,21,FALSE)="","",VLOOKUP(csv!$AJ320,範囲CSV,21,FALSE)))</f>
        <v>#N/A</v>
      </c>
      <c r="X320" s="96" t="e">
        <f>IF($A320="","",IF(VLOOKUP(csv!$AJ320,範囲CSV,22,FALSE)="","",VLOOKUP(csv!$AJ320,範囲CSV,22,FALSE)))</f>
        <v>#N/A</v>
      </c>
      <c r="Y320" s="96" t="e">
        <f>IF($A320="","",IF(VLOOKUP(csv!$AJ320,範囲CSV,23,FALSE)="","",VLOOKUP(csv!$AJ320,範囲CSV,23,FALSE)))</f>
        <v>#N/A</v>
      </c>
      <c r="Z320" s="96" t="e">
        <f>IF($A320="","",IF(VLOOKUP(csv!$AJ320,範囲CSV,24,FALSE)="","",VLOOKUP(csv!$AJ320,範囲CSV,24,FALSE)))</f>
        <v>#N/A</v>
      </c>
      <c r="AA320" s="96" t="e">
        <f>IF($A320="","",IF(VLOOKUP(csv!$AJ320,範囲CSV,25,FALSE)="","",VLOOKUP(csv!$AJ320,範囲CSV,25,FALSE)))</f>
        <v>#N/A</v>
      </c>
      <c r="AB320" s="96" t="e">
        <f>IF($A320="","",IF(VLOOKUP(csv!$AJ320,範囲CSV,26,FALSE)="","",VLOOKUP(csv!$AJ320,範囲CSV,26,FALSE)))</f>
        <v>#N/A</v>
      </c>
      <c r="AC320" s="96" t="e">
        <f>IF($A320="","",IF(VLOOKUP(csv!$AJ320,範囲CSV,27,FALSE)="","",VLOOKUP(csv!$AJ320,範囲CSV,27,FALSE)))</f>
        <v>#N/A</v>
      </c>
      <c r="AD320" s="96" t="e">
        <f>IF($A320="","",IF(VLOOKUP(csv!$AJ320,範囲CSV,28,FALSE)="","",VLOOKUP(csv!$AJ320,範囲CSV,28,FALSE)))</f>
        <v>#N/A</v>
      </c>
      <c r="AE320" s="96" t="e">
        <f>IF($A320="","",IF(VLOOKUP(csv!$AJ320,範囲CSV,29,FALSE)="","",VLOOKUP(csv!$AJ320,範囲CSV,29,FALSE)))</f>
        <v>#N/A</v>
      </c>
      <c r="AF320" s="96" t="e">
        <f>IF($A320="","",IF(VLOOKUP(csv!$AJ320,範囲CSV,30,FALSE)="","",VLOOKUP(csv!$AJ320,範囲CSV,30,FALSE)))</f>
        <v>#N/A</v>
      </c>
      <c r="AG320" s="96" t="e">
        <f>IF($A320="","",IF(VLOOKUP(csv!$AJ320,範囲CSV,31,FALSE)="","",VLOOKUP(csv!$AJ320,範囲CSV,31,FALSE)))</f>
        <v>#N/A</v>
      </c>
      <c r="AH320" s="96" t="e">
        <f>IF($A320="","",IF(VLOOKUP(csv!$AJ320,範囲CSV,32,FALSE)="","",VLOOKUP(csv!$AJ320,範囲CSV,32,FALSE)))</f>
        <v>#N/A</v>
      </c>
      <c r="AI320" s="96" t="e">
        <f>IF($A320="","",IF(VLOOKUP(csv!$AJ320,範囲CSV,33,FALSE)="","",VLOOKUP(csv!$AJ320,範囲CSV,33,FALSE)))</f>
        <v>#N/A</v>
      </c>
      <c r="AJ320" s="96" t="e">
        <f>IF($A320="","",IF(VLOOKUP(csv!$AJ320,範囲CSV,34,FALSE)="","",VLOOKUP(csv!$AJ320,範囲CSV,34,FALSE)))</f>
        <v>#N/A</v>
      </c>
      <c r="AK320" s="96"/>
    </row>
    <row r="321" spans="1:37">
      <c r="A321" s="96" t="e">
        <f>IF(csv!AJ321&lt;=csv!A$401,csv!AO321,"")</f>
        <v>#N/A</v>
      </c>
      <c r="B321" s="96" t="e">
        <f>IF($A321="","",IF(VLOOKUP(csv!A321,範囲CSV,2,FALSE)="","",VLOOKUP(csv!A321,範囲CSV,2,FALSE)))</f>
        <v>#N/A</v>
      </c>
      <c r="C321" s="96" t="e">
        <f>IF($A321="","",IF(VLOOKUP(csv!$AJ321,範囲CSV,3,FALSE)="","",VLOOKUP(csv!$AJ321,範囲CSV,3,FALSE)))</f>
        <v>#N/A</v>
      </c>
      <c r="D321" s="96" t="e">
        <f>IF($A321="","",IF(VLOOKUP(csv!$AJ321,範囲CSV,4,FALSE)="","",VLOOKUP(csv!$AJ321,範囲CSV,4,FALSE)))</f>
        <v>#N/A</v>
      </c>
      <c r="E321" s="96" t="e">
        <f>IF($A321="","",IF(VLOOKUP(csv!$AJ321,範囲CSV,5,FALSE)="","",IF(VLOOKUP(csv!$AJ321,範囲CSV,5,FALSE)&gt;10000,"",VLOOKUP(csv!$AJ321,範囲CSV,5,FALSE))))</f>
        <v>#N/A</v>
      </c>
      <c r="F321" s="96" t="e">
        <f>IF($A321="","",IF(VLOOKUP(csv!$AJ321,範囲CSV,6,FALSE)="","",VLOOKUP(csv!$AJ321,範囲CSV,6,FALSE)))</f>
        <v>#N/A</v>
      </c>
      <c r="G321" s="96" t="e">
        <f>IF(A321="","",IF(VLOOKUP(csv!$AJ321,範囲CSV,7,FALSE)="","",VLOOKUP(csv!$AJ321,範囲CSV,7,FALSE)))</f>
        <v>#N/A</v>
      </c>
      <c r="H321" s="96" t="e">
        <f>IF($A321="","",IF(VLOOKUP(csv!$AJ321,範囲CSV,8,FALSE)="","",VLOOKUP(csv!$AJ321,範囲CSV,8,FALSE)))</f>
        <v>#N/A</v>
      </c>
      <c r="I321" s="96"/>
      <c r="J321" s="96"/>
      <c r="K321" s="96" t="e">
        <f>IF(A321="","",IF(VLOOKUP(csv!$AJ321,範囲CSV,9,FALSE)="","",VLOOKUP(csv!$AJ321,範囲CSV,9,FALSE)))</f>
        <v>#N/A</v>
      </c>
      <c r="L321" s="96" t="e">
        <f>IF($A321="","",IF(VLOOKUP(csv!$AJ321,範囲CSV,10,FALSE)="","",VLOOKUP(csv!$AJ321,範囲CSV,10,FALSE)))</f>
        <v>#N/A</v>
      </c>
      <c r="M321" s="96" t="e">
        <f t="shared" si="8"/>
        <v>#N/A</v>
      </c>
      <c r="N321" s="96" t="e">
        <f t="shared" si="9"/>
        <v>#N/A</v>
      </c>
      <c r="O321" s="96" t="e">
        <f>IF($A321="","",IF(VLOOKUP(csv!$AJ321,範囲CSV,13,FALSE)="","",VLOOKUP(csv!$AJ321,範囲CSV,13,FALSE)))</f>
        <v>#N/A</v>
      </c>
      <c r="P321" s="96" t="e">
        <f>IF($A321="","",IF(VLOOKUP(csv!$AJ321,範囲CSV,14,FALSE)="","",VLOOKUP(csv!$AJ321,範囲CSV,14,FALSE)))</f>
        <v>#N/A</v>
      </c>
      <c r="Q321" s="96" t="e">
        <f>IF($A321="","",IF(VLOOKUP(csv!$AJ321,範囲CSV,15,FALSE)="","",VLOOKUP(csv!$AJ321,範囲CSV,15,FALSE)))</f>
        <v>#N/A</v>
      </c>
      <c r="R321" s="96" t="e">
        <f>IF($A321="","",IF(VLOOKUP(csv!$AJ321,範囲CSV,16,FALSE)="","",VLOOKUP(csv!$AJ321,範囲CSV,16,FALSE)))</f>
        <v>#N/A</v>
      </c>
      <c r="S321" s="96" t="e">
        <f>IF($A321="","",IF(VLOOKUP(csv!$AJ321,範囲CSV,17,FALSE)="","",VLOOKUP(csv!$AJ321,範囲CSV,17,FALSE)))</f>
        <v>#N/A</v>
      </c>
      <c r="T321" s="96" t="e">
        <f>IF($A321="","",IF(VLOOKUP(csv!$AJ321,範囲CSV,18,FALSE)="","",VLOOKUP(csv!$AJ321,範囲CSV,18,FALSE)))</f>
        <v>#N/A</v>
      </c>
      <c r="U321" s="96" t="e">
        <f>IF($A321="","",IF(VLOOKUP(csv!$AJ321,範囲CSV,19,FALSE)="","",VLOOKUP(csv!$AJ321,範囲CSV,19,FALSE)))</f>
        <v>#N/A</v>
      </c>
      <c r="V321" s="96" t="e">
        <f>IF($A321="","",IF(VLOOKUP(csv!$AJ321,範囲CSV,20,FALSE)="","",VLOOKUP(csv!$AJ321,範囲CSV,20,FALSE)))</f>
        <v>#N/A</v>
      </c>
      <c r="W321" s="96" t="e">
        <f>IF($A321="","",IF(VLOOKUP(csv!$AJ321,範囲CSV,21,FALSE)="","",VLOOKUP(csv!$AJ321,範囲CSV,21,FALSE)))</f>
        <v>#N/A</v>
      </c>
      <c r="X321" s="96" t="e">
        <f>IF($A321="","",IF(VLOOKUP(csv!$AJ321,範囲CSV,22,FALSE)="","",VLOOKUP(csv!$AJ321,範囲CSV,22,FALSE)))</f>
        <v>#N/A</v>
      </c>
      <c r="Y321" s="96" t="e">
        <f>IF($A321="","",IF(VLOOKUP(csv!$AJ321,範囲CSV,23,FALSE)="","",VLOOKUP(csv!$AJ321,範囲CSV,23,FALSE)))</f>
        <v>#N/A</v>
      </c>
      <c r="Z321" s="96" t="e">
        <f>IF($A321="","",IF(VLOOKUP(csv!$AJ321,範囲CSV,24,FALSE)="","",VLOOKUP(csv!$AJ321,範囲CSV,24,FALSE)))</f>
        <v>#N/A</v>
      </c>
      <c r="AA321" s="96" t="e">
        <f>IF($A321="","",IF(VLOOKUP(csv!$AJ321,範囲CSV,25,FALSE)="","",VLOOKUP(csv!$AJ321,範囲CSV,25,FALSE)))</f>
        <v>#N/A</v>
      </c>
      <c r="AB321" s="96" t="e">
        <f>IF($A321="","",IF(VLOOKUP(csv!$AJ321,範囲CSV,26,FALSE)="","",VLOOKUP(csv!$AJ321,範囲CSV,26,FALSE)))</f>
        <v>#N/A</v>
      </c>
      <c r="AC321" s="96" t="e">
        <f>IF($A321="","",IF(VLOOKUP(csv!$AJ321,範囲CSV,27,FALSE)="","",VLOOKUP(csv!$AJ321,範囲CSV,27,FALSE)))</f>
        <v>#N/A</v>
      </c>
      <c r="AD321" s="96" t="e">
        <f>IF($A321="","",IF(VLOOKUP(csv!$AJ321,範囲CSV,28,FALSE)="","",VLOOKUP(csv!$AJ321,範囲CSV,28,FALSE)))</f>
        <v>#N/A</v>
      </c>
      <c r="AE321" s="96" t="e">
        <f>IF($A321="","",IF(VLOOKUP(csv!$AJ321,範囲CSV,29,FALSE)="","",VLOOKUP(csv!$AJ321,範囲CSV,29,FALSE)))</f>
        <v>#N/A</v>
      </c>
      <c r="AF321" s="96" t="e">
        <f>IF($A321="","",IF(VLOOKUP(csv!$AJ321,範囲CSV,30,FALSE)="","",VLOOKUP(csv!$AJ321,範囲CSV,30,FALSE)))</f>
        <v>#N/A</v>
      </c>
      <c r="AG321" s="96" t="e">
        <f>IF($A321="","",IF(VLOOKUP(csv!$AJ321,範囲CSV,31,FALSE)="","",VLOOKUP(csv!$AJ321,範囲CSV,31,FALSE)))</f>
        <v>#N/A</v>
      </c>
      <c r="AH321" s="96" t="e">
        <f>IF($A321="","",IF(VLOOKUP(csv!$AJ321,範囲CSV,32,FALSE)="","",VLOOKUP(csv!$AJ321,範囲CSV,32,FALSE)))</f>
        <v>#N/A</v>
      </c>
      <c r="AI321" s="96" t="e">
        <f>IF($A321="","",IF(VLOOKUP(csv!$AJ321,範囲CSV,33,FALSE)="","",VLOOKUP(csv!$AJ321,範囲CSV,33,FALSE)))</f>
        <v>#N/A</v>
      </c>
      <c r="AJ321" s="96" t="e">
        <f>IF($A321="","",IF(VLOOKUP(csv!$AJ321,範囲CSV,34,FALSE)="","",VLOOKUP(csv!$AJ321,範囲CSV,34,FALSE)))</f>
        <v>#N/A</v>
      </c>
      <c r="AK321" s="96"/>
    </row>
    <row r="322" spans="1:37">
      <c r="A322" s="96" t="e">
        <f>IF(csv!AJ322&lt;=csv!A$401,csv!AO322,"")</f>
        <v>#N/A</v>
      </c>
      <c r="B322" s="96" t="e">
        <f>IF($A322="","",IF(VLOOKUP(csv!A322,範囲CSV,2,FALSE)="","",VLOOKUP(csv!A322,範囲CSV,2,FALSE)))</f>
        <v>#N/A</v>
      </c>
      <c r="C322" s="96" t="e">
        <f>IF($A322="","",IF(VLOOKUP(csv!$AJ322,範囲CSV,3,FALSE)="","",VLOOKUP(csv!$AJ322,範囲CSV,3,FALSE)))</f>
        <v>#N/A</v>
      </c>
      <c r="D322" s="96" t="e">
        <f>IF($A322="","",IF(VLOOKUP(csv!$AJ322,範囲CSV,4,FALSE)="","",VLOOKUP(csv!$AJ322,範囲CSV,4,FALSE)))</f>
        <v>#N/A</v>
      </c>
      <c r="E322" s="96" t="e">
        <f>IF($A322="","",IF(VLOOKUP(csv!$AJ322,範囲CSV,5,FALSE)="","",IF(VLOOKUP(csv!$AJ322,範囲CSV,5,FALSE)&gt;10000,"",VLOOKUP(csv!$AJ322,範囲CSV,5,FALSE))))</f>
        <v>#N/A</v>
      </c>
      <c r="F322" s="96" t="e">
        <f>IF($A322="","",IF(VLOOKUP(csv!$AJ322,範囲CSV,6,FALSE)="","",VLOOKUP(csv!$AJ322,範囲CSV,6,FALSE)))</f>
        <v>#N/A</v>
      </c>
      <c r="G322" s="96" t="e">
        <f>IF(A322="","",IF(VLOOKUP(csv!$AJ322,範囲CSV,7,FALSE)="","",VLOOKUP(csv!$AJ322,範囲CSV,7,FALSE)))</f>
        <v>#N/A</v>
      </c>
      <c r="H322" s="96" t="e">
        <f>IF($A322="","",IF(VLOOKUP(csv!$AJ322,範囲CSV,8,FALSE)="","",VLOOKUP(csv!$AJ322,範囲CSV,8,FALSE)))</f>
        <v>#N/A</v>
      </c>
      <c r="I322" s="96"/>
      <c r="J322" s="96"/>
      <c r="K322" s="96" t="e">
        <f>IF(A322="","",IF(VLOOKUP(csv!$AJ322,範囲CSV,9,FALSE)="","",VLOOKUP(csv!$AJ322,範囲CSV,9,FALSE)))</f>
        <v>#N/A</v>
      </c>
      <c r="L322" s="96" t="e">
        <f>IF($A322="","",IF(VLOOKUP(csv!$AJ322,範囲CSV,10,FALSE)="","",VLOOKUP(csv!$AJ322,範囲CSV,10,FALSE)))</f>
        <v>#N/A</v>
      </c>
      <c r="M322" s="96" t="e">
        <f t="shared" ref="M322:M385" si="10">IF($A322="","",IF(VLOOKUP($A322,生年,20,FALSE)="","",VLOOKUP($A322,生年,21,FALSE)))</f>
        <v>#N/A</v>
      </c>
      <c r="N322" s="96" t="e">
        <f t="shared" ref="N322:N385" si="11">IF($A322="","",IF(VLOOKUP($A322,生年,21,FALSE)="","",VLOOKUP($A322,生年,22,FALSE)))</f>
        <v>#N/A</v>
      </c>
      <c r="O322" s="96" t="e">
        <f>IF($A322="","",IF(VLOOKUP(csv!$AJ322,範囲CSV,13,FALSE)="","",VLOOKUP(csv!$AJ322,範囲CSV,13,FALSE)))</f>
        <v>#N/A</v>
      </c>
      <c r="P322" s="96" t="e">
        <f>IF($A322="","",IF(VLOOKUP(csv!$AJ322,範囲CSV,14,FALSE)="","",VLOOKUP(csv!$AJ322,範囲CSV,14,FALSE)))</f>
        <v>#N/A</v>
      </c>
      <c r="Q322" s="96" t="e">
        <f>IF($A322="","",IF(VLOOKUP(csv!$AJ322,範囲CSV,15,FALSE)="","",VLOOKUP(csv!$AJ322,範囲CSV,15,FALSE)))</f>
        <v>#N/A</v>
      </c>
      <c r="R322" s="96" t="e">
        <f>IF($A322="","",IF(VLOOKUP(csv!$AJ322,範囲CSV,16,FALSE)="","",VLOOKUP(csv!$AJ322,範囲CSV,16,FALSE)))</f>
        <v>#N/A</v>
      </c>
      <c r="S322" s="96" t="e">
        <f>IF($A322="","",IF(VLOOKUP(csv!$AJ322,範囲CSV,17,FALSE)="","",VLOOKUP(csv!$AJ322,範囲CSV,17,FALSE)))</f>
        <v>#N/A</v>
      </c>
      <c r="T322" s="96" t="e">
        <f>IF($A322="","",IF(VLOOKUP(csv!$AJ322,範囲CSV,18,FALSE)="","",VLOOKUP(csv!$AJ322,範囲CSV,18,FALSE)))</f>
        <v>#N/A</v>
      </c>
      <c r="U322" s="96" t="e">
        <f>IF($A322="","",IF(VLOOKUP(csv!$AJ322,範囲CSV,19,FALSE)="","",VLOOKUP(csv!$AJ322,範囲CSV,19,FALSE)))</f>
        <v>#N/A</v>
      </c>
      <c r="V322" s="96" t="e">
        <f>IF($A322="","",IF(VLOOKUP(csv!$AJ322,範囲CSV,20,FALSE)="","",VLOOKUP(csv!$AJ322,範囲CSV,20,FALSE)))</f>
        <v>#N/A</v>
      </c>
      <c r="W322" s="96" t="e">
        <f>IF($A322="","",IF(VLOOKUP(csv!$AJ322,範囲CSV,21,FALSE)="","",VLOOKUP(csv!$AJ322,範囲CSV,21,FALSE)))</f>
        <v>#N/A</v>
      </c>
      <c r="X322" s="96" t="e">
        <f>IF($A322="","",IF(VLOOKUP(csv!$AJ322,範囲CSV,22,FALSE)="","",VLOOKUP(csv!$AJ322,範囲CSV,22,FALSE)))</f>
        <v>#N/A</v>
      </c>
      <c r="Y322" s="96" t="e">
        <f>IF($A322="","",IF(VLOOKUP(csv!$AJ322,範囲CSV,23,FALSE)="","",VLOOKUP(csv!$AJ322,範囲CSV,23,FALSE)))</f>
        <v>#N/A</v>
      </c>
      <c r="Z322" s="96" t="e">
        <f>IF($A322="","",IF(VLOOKUP(csv!$AJ322,範囲CSV,24,FALSE)="","",VLOOKUP(csv!$AJ322,範囲CSV,24,FALSE)))</f>
        <v>#N/A</v>
      </c>
      <c r="AA322" s="96" t="e">
        <f>IF($A322="","",IF(VLOOKUP(csv!$AJ322,範囲CSV,25,FALSE)="","",VLOOKUP(csv!$AJ322,範囲CSV,25,FALSE)))</f>
        <v>#N/A</v>
      </c>
      <c r="AB322" s="96" t="e">
        <f>IF($A322="","",IF(VLOOKUP(csv!$AJ322,範囲CSV,26,FALSE)="","",VLOOKUP(csv!$AJ322,範囲CSV,26,FALSE)))</f>
        <v>#N/A</v>
      </c>
      <c r="AC322" s="96" t="e">
        <f>IF($A322="","",IF(VLOOKUP(csv!$AJ322,範囲CSV,27,FALSE)="","",VLOOKUP(csv!$AJ322,範囲CSV,27,FALSE)))</f>
        <v>#N/A</v>
      </c>
      <c r="AD322" s="96" t="e">
        <f>IF($A322="","",IF(VLOOKUP(csv!$AJ322,範囲CSV,28,FALSE)="","",VLOOKUP(csv!$AJ322,範囲CSV,28,FALSE)))</f>
        <v>#N/A</v>
      </c>
      <c r="AE322" s="96" t="e">
        <f>IF($A322="","",IF(VLOOKUP(csv!$AJ322,範囲CSV,29,FALSE)="","",VLOOKUP(csv!$AJ322,範囲CSV,29,FALSE)))</f>
        <v>#N/A</v>
      </c>
      <c r="AF322" s="96" t="e">
        <f>IF($A322="","",IF(VLOOKUP(csv!$AJ322,範囲CSV,30,FALSE)="","",VLOOKUP(csv!$AJ322,範囲CSV,30,FALSE)))</f>
        <v>#N/A</v>
      </c>
      <c r="AG322" s="96" t="e">
        <f>IF($A322="","",IF(VLOOKUP(csv!$AJ322,範囲CSV,31,FALSE)="","",VLOOKUP(csv!$AJ322,範囲CSV,31,FALSE)))</f>
        <v>#N/A</v>
      </c>
      <c r="AH322" s="96" t="e">
        <f>IF($A322="","",IF(VLOOKUP(csv!$AJ322,範囲CSV,32,FALSE)="","",VLOOKUP(csv!$AJ322,範囲CSV,32,FALSE)))</f>
        <v>#N/A</v>
      </c>
      <c r="AI322" s="96" t="e">
        <f>IF($A322="","",IF(VLOOKUP(csv!$AJ322,範囲CSV,33,FALSE)="","",VLOOKUP(csv!$AJ322,範囲CSV,33,FALSE)))</f>
        <v>#N/A</v>
      </c>
      <c r="AJ322" s="96" t="e">
        <f>IF($A322="","",IF(VLOOKUP(csv!$AJ322,範囲CSV,34,FALSE)="","",VLOOKUP(csv!$AJ322,範囲CSV,34,FALSE)))</f>
        <v>#N/A</v>
      </c>
      <c r="AK322" s="96"/>
    </row>
    <row r="323" spans="1:37">
      <c r="A323" s="96" t="e">
        <f>IF(csv!AJ323&lt;=csv!A$401,csv!AO323,"")</f>
        <v>#N/A</v>
      </c>
      <c r="B323" s="96" t="e">
        <f>IF($A323="","",IF(VLOOKUP(csv!A323,範囲CSV,2,FALSE)="","",VLOOKUP(csv!A323,範囲CSV,2,FALSE)))</f>
        <v>#N/A</v>
      </c>
      <c r="C323" s="96" t="e">
        <f>IF($A323="","",IF(VLOOKUP(csv!$AJ323,範囲CSV,3,FALSE)="","",VLOOKUP(csv!$AJ323,範囲CSV,3,FALSE)))</f>
        <v>#N/A</v>
      </c>
      <c r="D323" s="96" t="e">
        <f>IF($A323="","",IF(VLOOKUP(csv!$AJ323,範囲CSV,4,FALSE)="","",VLOOKUP(csv!$AJ323,範囲CSV,4,FALSE)))</f>
        <v>#N/A</v>
      </c>
      <c r="E323" s="96" t="e">
        <f>IF($A323="","",IF(VLOOKUP(csv!$AJ323,範囲CSV,5,FALSE)="","",IF(VLOOKUP(csv!$AJ323,範囲CSV,5,FALSE)&gt;10000,"",VLOOKUP(csv!$AJ323,範囲CSV,5,FALSE))))</f>
        <v>#N/A</v>
      </c>
      <c r="F323" s="96" t="e">
        <f>IF($A323="","",IF(VLOOKUP(csv!$AJ323,範囲CSV,6,FALSE)="","",VLOOKUP(csv!$AJ323,範囲CSV,6,FALSE)))</f>
        <v>#N/A</v>
      </c>
      <c r="G323" s="96" t="e">
        <f>IF(A323="","",IF(VLOOKUP(csv!$AJ323,範囲CSV,7,FALSE)="","",VLOOKUP(csv!$AJ323,範囲CSV,7,FALSE)))</f>
        <v>#N/A</v>
      </c>
      <c r="H323" s="96" t="e">
        <f>IF($A323="","",IF(VLOOKUP(csv!$AJ323,範囲CSV,8,FALSE)="","",VLOOKUP(csv!$AJ323,範囲CSV,8,FALSE)))</f>
        <v>#N/A</v>
      </c>
      <c r="I323" s="96"/>
      <c r="J323" s="96"/>
      <c r="K323" s="96" t="e">
        <f>IF(A323="","",IF(VLOOKUP(csv!$AJ323,範囲CSV,9,FALSE)="","",VLOOKUP(csv!$AJ323,範囲CSV,9,FALSE)))</f>
        <v>#N/A</v>
      </c>
      <c r="L323" s="96" t="e">
        <f>IF($A323="","",IF(VLOOKUP(csv!$AJ323,範囲CSV,10,FALSE)="","",VLOOKUP(csv!$AJ323,範囲CSV,10,FALSE)))</f>
        <v>#N/A</v>
      </c>
      <c r="M323" s="96" t="e">
        <f t="shared" si="10"/>
        <v>#N/A</v>
      </c>
      <c r="N323" s="96" t="e">
        <f t="shared" si="11"/>
        <v>#N/A</v>
      </c>
      <c r="O323" s="96" t="e">
        <f>IF($A323="","",IF(VLOOKUP(csv!$AJ323,範囲CSV,13,FALSE)="","",VLOOKUP(csv!$AJ323,範囲CSV,13,FALSE)))</f>
        <v>#N/A</v>
      </c>
      <c r="P323" s="96" t="e">
        <f>IF($A323="","",IF(VLOOKUP(csv!$AJ323,範囲CSV,14,FALSE)="","",VLOOKUP(csv!$AJ323,範囲CSV,14,FALSE)))</f>
        <v>#N/A</v>
      </c>
      <c r="Q323" s="96" t="e">
        <f>IF($A323="","",IF(VLOOKUP(csv!$AJ323,範囲CSV,15,FALSE)="","",VLOOKUP(csv!$AJ323,範囲CSV,15,FALSE)))</f>
        <v>#N/A</v>
      </c>
      <c r="R323" s="96" t="e">
        <f>IF($A323="","",IF(VLOOKUP(csv!$AJ323,範囲CSV,16,FALSE)="","",VLOOKUP(csv!$AJ323,範囲CSV,16,FALSE)))</f>
        <v>#N/A</v>
      </c>
      <c r="S323" s="96" t="e">
        <f>IF($A323="","",IF(VLOOKUP(csv!$AJ323,範囲CSV,17,FALSE)="","",VLOOKUP(csv!$AJ323,範囲CSV,17,FALSE)))</f>
        <v>#N/A</v>
      </c>
      <c r="T323" s="96" t="e">
        <f>IF($A323="","",IF(VLOOKUP(csv!$AJ323,範囲CSV,18,FALSE)="","",VLOOKUP(csv!$AJ323,範囲CSV,18,FALSE)))</f>
        <v>#N/A</v>
      </c>
      <c r="U323" s="96" t="e">
        <f>IF($A323="","",IF(VLOOKUP(csv!$AJ323,範囲CSV,19,FALSE)="","",VLOOKUP(csv!$AJ323,範囲CSV,19,FALSE)))</f>
        <v>#N/A</v>
      </c>
      <c r="V323" s="96" t="e">
        <f>IF($A323="","",IF(VLOOKUP(csv!$AJ323,範囲CSV,20,FALSE)="","",VLOOKUP(csv!$AJ323,範囲CSV,20,FALSE)))</f>
        <v>#N/A</v>
      </c>
      <c r="W323" s="96" t="e">
        <f>IF($A323="","",IF(VLOOKUP(csv!$AJ323,範囲CSV,21,FALSE)="","",VLOOKUP(csv!$AJ323,範囲CSV,21,FALSE)))</f>
        <v>#N/A</v>
      </c>
      <c r="X323" s="96" t="e">
        <f>IF($A323="","",IF(VLOOKUP(csv!$AJ323,範囲CSV,22,FALSE)="","",VLOOKUP(csv!$AJ323,範囲CSV,22,FALSE)))</f>
        <v>#N/A</v>
      </c>
      <c r="Y323" s="96" t="e">
        <f>IF($A323="","",IF(VLOOKUP(csv!$AJ323,範囲CSV,23,FALSE)="","",VLOOKUP(csv!$AJ323,範囲CSV,23,FALSE)))</f>
        <v>#N/A</v>
      </c>
      <c r="Z323" s="96" t="e">
        <f>IF($A323="","",IF(VLOOKUP(csv!$AJ323,範囲CSV,24,FALSE)="","",VLOOKUP(csv!$AJ323,範囲CSV,24,FALSE)))</f>
        <v>#N/A</v>
      </c>
      <c r="AA323" s="96" t="e">
        <f>IF($A323="","",IF(VLOOKUP(csv!$AJ323,範囲CSV,25,FALSE)="","",VLOOKUP(csv!$AJ323,範囲CSV,25,FALSE)))</f>
        <v>#N/A</v>
      </c>
      <c r="AB323" s="96" t="e">
        <f>IF($A323="","",IF(VLOOKUP(csv!$AJ323,範囲CSV,26,FALSE)="","",VLOOKUP(csv!$AJ323,範囲CSV,26,FALSE)))</f>
        <v>#N/A</v>
      </c>
      <c r="AC323" s="96" t="e">
        <f>IF($A323="","",IF(VLOOKUP(csv!$AJ323,範囲CSV,27,FALSE)="","",VLOOKUP(csv!$AJ323,範囲CSV,27,FALSE)))</f>
        <v>#N/A</v>
      </c>
      <c r="AD323" s="96" t="e">
        <f>IF($A323="","",IF(VLOOKUP(csv!$AJ323,範囲CSV,28,FALSE)="","",VLOOKUP(csv!$AJ323,範囲CSV,28,FALSE)))</f>
        <v>#N/A</v>
      </c>
      <c r="AE323" s="96" t="e">
        <f>IF($A323="","",IF(VLOOKUP(csv!$AJ323,範囲CSV,29,FALSE)="","",VLOOKUP(csv!$AJ323,範囲CSV,29,FALSE)))</f>
        <v>#N/A</v>
      </c>
      <c r="AF323" s="96" t="e">
        <f>IF($A323="","",IF(VLOOKUP(csv!$AJ323,範囲CSV,30,FALSE)="","",VLOOKUP(csv!$AJ323,範囲CSV,30,FALSE)))</f>
        <v>#N/A</v>
      </c>
      <c r="AG323" s="96" t="e">
        <f>IF($A323="","",IF(VLOOKUP(csv!$AJ323,範囲CSV,31,FALSE)="","",VLOOKUP(csv!$AJ323,範囲CSV,31,FALSE)))</f>
        <v>#N/A</v>
      </c>
      <c r="AH323" s="96" t="e">
        <f>IF($A323="","",IF(VLOOKUP(csv!$AJ323,範囲CSV,32,FALSE)="","",VLOOKUP(csv!$AJ323,範囲CSV,32,FALSE)))</f>
        <v>#N/A</v>
      </c>
      <c r="AI323" s="96" t="e">
        <f>IF($A323="","",IF(VLOOKUP(csv!$AJ323,範囲CSV,33,FALSE)="","",VLOOKUP(csv!$AJ323,範囲CSV,33,FALSE)))</f>
        <v>#N/A</v>
      </c>
      <c r="AJ323" s="96" t="e">
        <f>IF($A323="","",IF(VLOOKUP(csv!$AJ323,範囲CSV,34,FALSE)="","",VLOOKUP(csv!$AJ323,範囲CSV,34,FALSE)))</f>
        <v>#N/A</v>
      </c>
      <c r="AK323" s="96"/>
    </row>
    <row r="324" spans="1:37">
      <c r="A324" s="96" t="e">
        <f>IF(csv!AJ324&lt;=csv!A$401,csv!AO324,"")</f>
        <v>#N/A</v>
      </c>
      <c r="B324" s="96" t="e">
        <f>IF($A324="","",IF(VLOOKUP(csv!A324,範囲CSV,2,FALSE)="","",VLOOKUP(csv!A324,範囲CSV,2,FALSE)))</f>
        <v>#N/A</v>
      </c>
      <c r="C324" s="96" t="e">
        <f>IF($A324="","",IF(VLOOKUP(csv!$AJ324,範囲CSV,3,FALSE)="","",VLOOKUP(csv!$AJ324,範囲CSV,3,FALSE)))</f>
        <v>#N/A</v>
      </c>
      <c r="D324" s="96" t="e">
        <f>IF($A324="","",IF(VLOOKUP(csv!$AJ324,範囲CSV,4,FALSE)="","",VLOOKUP(csv!$AJ324,範囲CSV,4,FALSE)))</f>
        <v>#N/A</v>
      </c>
      <c r="E324" s="96" t="e">
        <f>IF($A324="","",IF(VLOOKUP(csv!$AJ324,範囲CSV,5,FALSE)="","",IF(VLOOKUP(csv!$AJ324,範囲CSV,5,FALSE)&gt;10000,"",VLOOKUP(csv!$AJ324,範囲CSV,5,FALSE))))</f>
        <v>#N/A</v>
      </c>
      <c r="F324" s="96" t="e">
        <f>IF($A324="","",IF(VLOOKUP(csv!$AJ324,範囲CSV,6,FALSE)="","",VLOOKUP(csv!$AJ324,範囲CSV,6,FALSE)))</f>
        <v>#N/A</v>
      </c>
      <c r="G324" s="96" t="e">
        <f>IF(A324="","",IF(VLOOKUP(csv!$AJ324,範囲CSV,7,FALSE)="","",VLOOKUP(csv!$AJ324,範囲CSV,7,FALSE)))</f>
        <v>#N/A</v>
      </c>
      <c r="H324" s="96" t="e">
        <f>IF($A324="","",IF(VLOOKUP(csv!$AJ324,範囲CSV,8,FALSE)="","",VLOOKUP(csv!$AJ324,範囲CSV,8,FALSE)))</f>
        <v>#N/A</v>
      </c>
      <c r="I324" s="96"/>
      <c r="J324" s="96"/>
      <c r="K324" s="96" t="e">
        <f>IF(A324="","",IF(VLOOKUP(csv!$AJ324,範囲CSV,9,FALSE)="","",VLOOKUP(csv!$AJ324,範囲CSV,9,FALSE)))</f>
        <v>#N/A</v>
      </c>
      <c r="L324" s="96" t="e">
        <f>IF($A324="","",IF(VLOOKUP(csv!$AJ324,範囲CSV,10,FALSE)="","",VLOOKUP(csv!$AJ324,範囲CSV,10,FALSE)))</f>
        <v>#N/A</v>
      </c>
      <c r="M324" s="96" t="e">
        <f t="shared" si="10"/>
        <v>#N/A</v>
      </c>
      <c r="N324" s="96" t="e">
        <f t="shared" si="11"/>
        <v>#N/A</v>
      </c>
      <c r="O324" s="96" t="e">
        <f>IF($A324="","",IF(VLOOKUP(csv!$AJ324,範囲CSV,13,FALSE)="","",VLOOKUP(csv!$AJ324,範囲CSV,13,FALSE)))</f>
        <v>#N/A</v>
      </c>
      <c r="P324" s="96" t="e">
        <f>IF($A324="","",IF(VLOOKUP(csv!$AJ324,範囲CSV,14,FALSE)="","",VLOOKUP(csv!$AJ324,範囲CSV,14,FALSE)))</f>
        <v>#N/A</v>
      </c>
      <c r="Q324" s="96" t="e">
        <f>IF($A324="","",IF(VLOOKUP(csv!$AJ324,範囲CSV,15,FALSE)="","",VLOOKUP(csv!$AJ324,範囲CSV,15,FALSE)))</f>
        <v>#N/A</v>
      </c>
      <c r="R324" s="96" t="e">
        <f>IF($A324="","",IF(VLOOKUP(csv!$AJ324,範囲CSV,16,FALSE)="","",VLOOKUP(csv!$AJ324,範囲CSV,16,FALSE)))</f>
        <v>#N/A</v>
      </c>
      <c r="S324" s="96" t="e">
        <f>IF($A324="","",IF(VLOOKUP(csv!$AJ324,範囲CSV,17,FALSE)="","",VLOOKUP(csv!$AJ324,範囲CSV,17,FALSE)))</f>
        <v>#N/A</v>
      </c>
      <c r="T324" s="96" t="e">
        <f>IF($A324="","",IF(VLOOKUP(csv!$AJ324,範囲CSV,18,FALSE)="","",VLOOKUP(csv!$AJ324,範囲CSV,18,FALSE)))</f>
        <v>#N/A</v>
      </c>
      <c r="U324" s="96" t="e">
        <f>IF($A324="","",IF(VLOOKUP(csv!$AJ324,範囲CSV,19,FALSE)="","",VLOOKUP(csv!$AJ324,範囲CSV,19,FALSE)))</f>
        <v>#N/A</v>
      </c>
      <c r="V324" s="96" t="e">
        <f>IF($A324="","",IF(VLOOKUP(csv!$AJ324,範囲CSV,20,FALSE)="","",VLOOKUP(csv!$AJ324,範囲CSV,20,FALSE)))</f>
        <v>#N/A</v>
      </c>
      <c r="W324" s="96" t="e">
        <f>IF($A324="","",IF(VLOOKUP(csv!$AJ324,範囲CSV,21,FALSE)="","",VLOOKUP(csv!$AJ324,範囲CSV,21,FALSE)))</f>
        <v>#N/A</v>
      </c>
      <c r="X324" s="96" t="e">
        <f>IF($A324="","",IF(VLOOKUP(csv!$AJ324,範囲CSV,22,FALSE)="","",VLOOKUP(csv!$AJ324,範囲CSV,22,FALSE)))</f>
        <v>#N/A</v>
      </c>
      <c r="Y324" s="96" t="e">
        <f>IF($A324="","",IF(VLOOKUP(csv!$AJ324,範囲CSV,23,FALSE)="","",VLOOKUP(csv!$AJ324,範囲CSV,23,FALSE)))</f>
        <v>#N/A</v>
      </c>
      <c r="Z324" s="96" t="e">
        <f>IF($A324="","",IF(VLOOKUP(csv!$AJ324,範囲CSV,24,FALSE)="","",VLOOKUP(csv!$AJ324,範囲CSV,24,FALSE)))</f>
        <v>#N/A</v>
      </c>
      <c r="AA324" s="96" t="e">
        <f>IF($A324="","",IF(VLOOKUP(csv!$AJ324,範囲CSV,25,FALSE)="","",VLOOKUP(csv!$AJ324,範囲CSV,25,FALSE)))</f>
        <v>#N/A</v>
      </c>
      <c r="AB324" s="96" t="e">
        <f>IF($A324="","",IF(VLOOKUP(csv!$AJ324,範囲CSV,26,FALSE)="","",VLOOKUP(csv!$AJ324,範囲CSV,26,FALSE)))</f>
        <v>#N/A</v>
      </c>
      <c r="AC324" s="96" t="e">
        <f>IF($A324="","",IF(VLOOKUP(csv!$AJ324,範囲CSV,27,FALSE)="","",VLOOKUP(csv!$AJ324,範囲CSV,27,FALSE)))</f>
        <v>#N/A</v>
      </c>
      <c r="AD324" s="96" t="e">
        <f>IF($A324="","",IF(VLOOKUP(csv!$AJ324,範囲CSV,28,FALSE)="","",VLOOKUP(csv!$AJ324,範囲CSV,28,FALSE)))</f>
        <v>#N/A</v>
      </c>
      <c r="AE324" s="96" t="e">
        <f>IF($A324="","",IF(VLOOKUP(csv!$AJ324,範囲CSV,29,FALSE)="","",VLOOKUP(csv!$AJ324,範囲CSV,29,FALSE)))</f>
        <v>#N/A</v>
      </c>
      <c r="AF324" s="96" t="e">
        <f>IF($A324="","",IF(VLOOKUP(csv!$AJ324,範囲CSV,30,FALSE)="","",VLOOKUP(csv!$AJ324,範囲CSV,30,FALSE)))</f>
        <v>#N/A</v>
      </c>
      <c r="AG324" s="96" t="e">
        <f>IF($A324="","",IF(VLOOKUP(csv!$AJ324,範囲CSV,31,FALSE)="","",VLOOKUP(csv!$AJ324,範囲CSV,31,FALSE)))</f>
        <v>#N/A</v>
      </c>
      <c r="AH324" s="96" t="e">
        <f>IF($A324="","",IF(VLOOKUP(csv!$AJ324,範囲CSV,32,FALSE)="","",VLOOKUP(csv!$AJ324,範囲CSV,32,FALSE)))</f>
        <v>#N/A</v>
      </c>
      <c r="AI324" s="96" t="e">
        <f>IF($A324="","",IF(VLOOKUP(csv!$AJ324,範囲CSV,33,FALSE)="","",VLOOKUP(csv!$AJ324,範囲CSV,33,FALSE)))</f>
        <v>#N/A</v>
      </c>
      <c r="AJ324" s="96" t="e">
        <f>IF($A324="","",IF(VLOOKUP(csv!$AJ324,範囲CSV,34,FALSE)="","",VLOOKUP(csv!$AJ324,範囲CSV,34,FALSE)))</f>
        <v>#N/A</v>
      </c>
      <c r="AK324" s="96"/>
    </row>
    <row r="325" spans="1:37">
      <c r="A325" s="96" t="e">
        <f>IF(csv!AJ325&lt;=csv!A$401,csv!AO325,"")</f>
        <v>#N/A</v>
      </c>
      <c r="B325" s="96" t="e">
        <f>IF($A325="","",IF(VLOOKUP(csv!A325,範囲CSV,2,FALSE)="","",VLOOKUP(csv!A325,範囲CSV,2,FALSE)))</f>
        <v>#N/A</v>
      </c>
      <c r="C325" s="96" t="e">
        <f>IF($A325="","",IF(VLOOKUP(csv!$AJ325,範囲CSV,3,FALSE)="","",VLOOKUP(csv!$AJ325,範囲CSV,3,FALSE)))</f>
        <v>#N/A</v>
      </c>
      <c r="D325" s="96" t="e">
        <f>IF($A325="","",IF(VLOOKUP(csv!$AJ325,範囲CSV,4,FALSE)="","",VLOOKUP(csv!$AJ325,範囲CSV,4,FALSE)))</f>
        <v>#N/A</v>
      </c>
      <c r="E325" s="96" t="e">
        <f>IF($A325="","",IF(VLOOKUP(csv!$AJ325,範囲CSV,5,FALSE)="","",IF(VLOOKUP(csv!$AJ325,範囲CSV,5,FALSE)&gt;10000,"",VLOOKUP(csv!$AJ325,範囲CSV,5,FALSE))))</f>
        <v>#N/A</v>
      </c>
      <c r="F325" s="96" t="e">
        <f>IF($A325="","",IF(VLOOKUP(csv!$AJ325,範囲CSV,6,FALSE)="","",VLOOKUP(csv!$AJ325,範囲CSV,6,FALSE)))</f>
        <v>#N/A</v>
      </c>
      <c r="G325" s="96" t="e">
        <f>IF(A325="","",IF(VLOOKUP(csv!$AJ325,範囲CSV,7,FALSE)="","",VLOOKUP(csv!$AJ325,範囲CSV,7,FALSE)))</f>
        <v>#N/A</v>
      </c>
      <c r="H325" s="96" t="e">
        <f>IF($A325="","",IF(VLOOKUP(csv!$AJ325,範囲CSV,8,FALSE)="","",VLOOKUP(csv!$AJ325,範囲CSV,8,FALSE)))</f>
        <v>#N/A</v>
      </c>
      <c r="I325" s="96"/>
      <c r="J325" s="96"/>
      <c r="K325" s="96" t="e">
        <f>IF(A325="","",IF(VLOOKUP(csv!$AJ325,範囲CSV,9,FALSE)="","",VLOOKUP(csv!$AJ325,範囲CSV,9,FALSE)))</f>
        <v>#N/A</v>
      </c>
      <c r="L325" s="96" t="e">
        <f>IF($A325="","",IF(VLOOKUP(csv!$AJ325,範囲CSV,10,FALSE)="","",VLOOKUP(csv!$AJ325,範囲CSV,10,FALSE)))</f>
        <v>#N/A</v>
      </c>
      <c r="M325" s="96" t="e">
        <f t="shared" si="10"/>
        <v>#N/A</v>
      </c>
      <c r="N325" s="96" t="e">
        <f t="shared" si="11"/>
        <v>#N/A</v>
      </c>
      <c r="O325" s="96" t="e">
        <f>IF($A325="","",IF(VLOOKUP(csv!$AJ325,範囲CSV,13,FALSE)="","",VLOOKUP(csv!$AJ325,範囲CSV,13,FALSE)))</f>
        <v>#N/A</v>
      </c>
      <c r="P325" s="96" t="e">
        <f>IF($A325="","",IF(VLOOKUP(csv!$AJ325,範囲CSV,14,FALSE)="","",VLOOKUP(csv!$AJ325,範囲CSV,14,FALSE)))</f>
        <v>#N/A</v>
      </c>
      <c r="Q325" s="96" t="e">
        <f>IF($A325="","",IF(VLOOKUP(csv!$AJ325,範囲CSV,15,FALSE)="","",VLOOKUP(csv!$AJ325,範囲CSV,15,FALSE)))</f>
        <v>#N/A</v>
      </c>
      <c r="R325" s="96" t="e">
        <f>IF($A325="","",IF(VLOOKUP(csv!$AJ325,範囲CSV,16,FALSE)="","",VLOOKUP(csv!$AJ325,範囲CSV,16,FALSE)))</f>
        <v>#N/A</v>
      </c>
      <c r="S325" s="96" t="e">
        <f>IF($A325="","",IF(VLOOKUP(csv!$AJ325,範囲CSV,17,FALSE)="","",VLOOKUP(csv!$AJ325,範囲CSV,17,FALSE)))</f>
        <v>#N/A</v>
      </c>
      <c r="T325" s="96" t="e">
        <f>IF($A325="","",IF(VLOOKUP(csv!$AJ325,範囲CSV,18,FALSE)="","",VLOOKUP(csv!$AJ325,範囲CSV,18,FALSE)))</f>
        <v>#N/A</v>
      </c>
      <c r="U325" s="96" t="e">
        <f>IF($A325="","",IF(VLOOKUP(csv!$AJ325,範囲CSV,19,FALSE)="","",VLOOKUP(csv!$AJ325,範囲CSV,19,FALSE)))</f>
        <v>#N/A</v>
      </c>
      <c r="V325" s="96" t="e">
        <f>IF($A325="","",IF(VLOOKUP(csv!$AJ325,範囲CSV,20,FALSE)="","",VLOOKUP(csv!$AJ325,範囲CSV,20,FALSE)))</f>
        <v>#N/A</v>
      </c>
      <c r="W325" s="96" t="e">
        <f>IF($A325="","",IF(VLOOKUP(csv!$AJ325,範囲CSV,21,FALSE)="","",VLOOKUP(csv!$AJ325,範囲CSV,21,FALSE)))</f>
        <v>#N/A</v>
      </c>
      <c r="X325" s="96" t="e">
        <f>IF($A325="","",IF(VLOOKUP(csv!$AJ325,範囲CSV,22,FALSE)="","",VLOOKUP(csv!$AJ325,範囲CSV,22,FALSE)))</f>
        <v>#N/A</v>
      </c>
      <c r="Y325" s="96" t="e">
        <f>IF($A325="","",IF(VLOOKUP(csv!$AJ325,範囲CSV,23,FALSE)="","",VLOOKUP(csv!$AJ325,範囲CSV,23,FALSE)))</f>
        <v>#N/A</v>
      </c>
      <c r="Z325" s="96" t="e">
        <f>IF($A325="","",IF(VLOOKUP(csv!$AJ325,範囲CSV,24,FALSE)="","",VLOOKUP(csv!$AJ325,範囲CSV,24,FALSE)))</f>
        <v>#N/A</v>
      </c>
      <c r="AA325" s="96" t="e">
        <f>IF($A325="","",IF(VLOOKUP(csv!$AJ325,範囲CSV,25,FALSE)="","",VLOOKUP(csv!$AJ325,範囲CSV,25,FALSE)))</f>
        <v>#N/A</v>
      </c>
      <c r="AB325" s="96" t="e">
        <f>IF($A325="","",IF(VLOOKUP(csv!$AJ325,範囲CSV,26,FALSE)="","",VLOOKUP(csv!$AJ325,範囲CSV,26,FALSE)))</f>
        <v>#N/A</v>
      </c>
      <c r="AC325" s="96" t="e">
        <f>IF($A325="","",IF(VLOOKUP(csv!$AJ325,範囲CSV,27,FALSE)="","",VLOOKUP(csv!$AJ325,範囲CSV,27,FALSE)))</f>
        <v>#N/A</v>
      </c>
      <c r="AD325" s="96" t="e">
        <f>IF($A325="","",IF(VLOOKUP(csv!$AJ325,範囲CSV,28,FALSE)="","",VLOOKUP(csv!$AJ325,範囲CSV,28,FALSE)))</f>
        <v>#N/A</v>
      </c>
      <c r="AE325" s="96" t="e">
        <f>IF($A325="","",IF(VLOOKUP(csv!$AJ325,範囲CSV,29,FALSE)="","",VLOOKUP(csv!$AJ325,範囲CSV,29,FALSE)))</f>
        <v>#N/A</v>
      </c>
      <c r="AF325" s="96" t="e">
        <f>IF($A325="","",IF(VLOOKUP(csv!$AJ325,範囲CSV,30,FALSE)="","",VLOOKUP(csv!$AJ325,範囲CSV,30,FALSE)))</f>
        <v>#N/A</v>
      </c>
      <c r="AG325" s="96" t="e">
        <f>IF($A325="","",IF(VLOOKUP(csv!$AJ325,範囲CSV,31,FALSE)="","",VLOOKUP(csv!$AJ325,範囲CSV,31,FALSE)))</f>
        <v>#N/A</v>
      </c>
      <c r="AH325" s="96" t="e">
        <f>IF($A325="","",IF(VLOOKUP(csv!$AJ325,範囲CSV,32,FALSE)="","",VLOOKUP(csv!$AJ325,範囲CSV,32,FALSE)))</f>
        <v>#N/A</v>
      </c>
      <c r="AI325" s="96" t="e">
        <f>IF($A325="","",IF(VLOOKUP(csv!$AJ325,範囲CSV,33,FALSE)="","",VLOOKUP(csv!$AJ325,範囲CSV,33,FALSE)))</f>
        <v>#N/A</v>
      </c>
      <c r="AJ325" s="96" t="e">
        <f>IF($A325="","",IF(VLOOKUP(csv!$AJ325,範囲CSV,34,FALSE)="","",VLOOKUP(csv!$AJ325,範囲CSV,34,FALSE)))</f>
        <v>#N/A</v>
      </c>
      <c r="AK325" s="96"/>
    </row>
    <row r="326" spans="1:37">
      <c r="A326" s="96" t="e">
        <f>IF(csv!AJ326&lt;=csv!A$401,csv!AO326,"")</f>
        <v>#N/A</v>
      </c>
      <c r="B326" s="96" t="e">
        <f>IF($A326="","",IF(VLOOKUP(csv!A326,範囲CSV,2,FALSE)="","",VLOOKUP(csv!A326,範囲CSV,2,FALSE)))</f>
        <v>#N/A</v>
      </c>
      <c r="C326" s="96" t="e">
        <f>IF($A326="","",IF(VLOOKUP(csv!$AJ326,範囲CSV,3,FALSE)="","",VLOOKUP(csv!$AJ326,範囲CSV,3,FALSE)))</f>
        <v>#N/A</v>
      </c>
      <c r="D326" s="96" t="e">
        <f>IF($A326="","",IF(VLOOKUP(csv!$AJ326,範囲CSV,4,FALSE)="","",VLOOKUP(csv!$AJ326,範囲CSV,4,FALSE)))</f>
        <v>#N/A</v>
      </c>
      <c r="E326" s="96" t="e">
        <f>IF($A326="","",IF(VLOOKUP(csv!$AJ326,範囲CSV,5,FALSE)="","",IF(VLOOKUP(csv!$AJ326,範囲CSV,5,FALSE)&gt;10000,"",VLOOKUP(csv!$AJ326,範囲CSV,5,FALSE))))</f>
        <v>#N/A</v>
      </c>
      <c r="F326" s="96" t="e">
        <f>IF($A326="","",IF(VLOOKUP(csv!$AJ326,範囲CSV,6,FALSE)="","",VLOOKUP(csv!$AJ326,範囲CSV,6,FALSE)))</f>
        <v>#N/A</v>
      </c>
      <c r="G326" s="96" t="e">
        <f>IF(A326="","",IF(VLOOKUP(csv!$AJ326,範囲CSV,7,FALSE)="","",VLOOKUP(csv!$AJ326,範囲CSV,7,FALSE)))</f>
        <v>#N/A</v>
      </c>
      <c r="H326" s="96" t="e">
        <f>IF($A326="","",IF(VLOOKUP(csv!$AJ326,範囲CSV,8,FALSE)="","",VLOOKUP(csv!$AJ326,範囲CSV,8,FALSE)))</f>
        <v>#N/A</v>
      </c>
      <c r="I326" s="96"/>
      <c r="J326" s="96"/>
      <c r="K326" s="96" t="e">
        <f>IF(A326="","",IF(VLOOKUP(csv!$AJ326,範囲CSV,9,FALSE)="","",VLOOKUP(csv!$AJ326,範囲CSV,9,FALSE)))</f>
        <v>#N/A</v>
      </c>
      <c r="L326" s="96" t="e">
        <f>IF($A326="","",IF(VLOOKUP(csv!$AJ326,範囲CSV,10,FALSE)="","",VLOOKUP(csv!$AJ326,範囲CSV,10,FALSE)))</f>
        <v>#N/A</v>
      </c>
      <c r="M326" s="96" t="e">
        <f t="shared" si="10"/>
        <v>#N/A</v>
      </c>
      <c r="N326" s="96" t="e">
        <f t="shared" si="11"/>
        <v>#N/A</v>
      </c>
      <c r="O326" s="96" t="e">
        <f>IF($A326="","",IF(VLOOKUP(csv!$AJ326,範囲CSV,13,FALSE)="","",VLOOKUP(csv!$AJ326,範囲CSV,13,FALSE)))</f>
        <v>#N/A</v>
      </c>
      <c r="P326" s="96" t="e">
        <f>IF($A326="","",IF(VLOOKUP(csv!$AJ326,範囲CSV,14,FALSE)="","",VLOOKUP(csv!$AJ326,範囲CSV,14,FALSE)))</f>
        <v>#N/A</v>
      </c>
      <c r="Q326" s="96" t="e">
        <f>IF($A326="","",IF(VLOOKUP(csv!$AJ326,範囲CSV,15,FALSE)="","",VLOOKUP(csv!$AJ326,範囲CSV,15,FALSE)))</f>
        <v>#N/A</v>
      </c>
      <c r="R326" s="96" t="e">
        <f>IF($A326="","",IF(VLOOKUP(csv!$AJ326,範囲CSV,16,FALSE)="","",VLOOKUP(csv!$AJ326,範囲CSV,16,FALSE)))</f>
        <v>#N/A</v>
      </c>
      <c r="S326" s="96" t="e">
        <f>IF($A326="","",IF(VLOOKUP(csv!$AJ326,範囲CSV,17,FALSE)="","",VLOOKUP(csv!$AJ326,範囲CSV,17,FALSE)))</f>
        <v>#N/A</v>
      </c>
      <c r="T326" s="96" t="e">
        <f>IF($A326="","",IF(VLOOKUP(csv!$AJ326,範囲CSV,18,FALSE)="","",VLOOKUP(csv!$AJ326,範囲CSV,18,FALSE)))</f>
        <v>#N/A</v>
      </c>
      <c r="U326" s="96" t="e">
        <f>IF($A326="","",IF(VLOOKUP(csv!$AJ326,範囲CSV,19,FALSE)="","",VLOOKUP(csv!$AJ326,範囲CSV,19,FALSE)))</f>
        <v>#N/A</v>
      </c>
      <c r="V326" s="96" t="e">
        <f>IF($A326="","",IF(VLOOKUP(csv!$AJ326,範囲CSV,20,FALSE)="","",VLOOKUP(csv!$AJ326,範囲CSV,20,FALSE)))</f>
        <v>#N/A</v>
      </c>
      <c r="W326" s="96" t="e">
        <f>IF($A326="","",IF(VLOOKUP(csv!$AJ326,範囲CSV,21,FALSE)="","",VLOOKUP(csv!$AJ326,範囲CSV,21,FALSE)))</f>
        <v>#N/A</v>
      </c>
      <c r="X326" s="96" t="e">
        <f>IF($A326="","",IF(VLOOKUP(csv!$AJ326,範囲CSV,22,FALSE)="","",VLOOKUP(csv!$AJ326,範囲CSV,22,FALSE)))</f>
        <v>#N/A</v>
      </c>
      <c r="Y326" s="96" t="e">
        <f>IF($A326="","",IF(VLOOKUP(csv!$AJ326,範囲CSV,23,FALSE)="","",VLOOKUP(csv!$AJ326,範囲CSV,23,FALSE)))</f>
        <v>#N/A</v>
      </c>
      <c r="Z326" s="96" t="e">
        <f>IF($A326="","",IF(VLOOKUP(csv!$AJ326,範囲CSV,24,FALSE)="","",VLOOKUP(csv!$AJ326,範囲CSV,24,FALSE)))</f>
        <v>#N/A</v>
      </c>
      <c r="AA326" s="96" t="e">
        <f>IF($A326="","",IF(VLOOKUP(csv!$AJ326,範囲CSV,25,FALSE)="","",VLOOKUP(csv!$AJ326,範囲CSV,25,FALSE)))</f>
        <v>#N/A</v>
      </c>
      <c r="AB326" s="96" t="e">
        <f>IF($A326="","",IF(VLOOKUP(csv!$AJ326,範囲CSV,26,FALSE)="","",VLOOKUP(csv!$AJ326,範囲CSV,26,FALSE)))</f>
        <v>#N/A</v>
      </c>
      <c r="AC326" s="96" t="e">
        <f>IF($A326="","",IF(VLOOKUP(csv!$AJ326,範囲CSV,27,FALSE)="","",VLOOKUP(csv!$AJ326,範囲CSV,27,FALSE)))</f>
        <v>#N/A</v>
      </c>
      <c r="AD326" s="96" t="e">
        <f>IF($A326="","",IF(VLOOKUP(csv!$AJ326,範囲CSV,28,FALSE)="","",VLOOKUP(csv!$AJ326,範囲CSV,28,FALSE)))</f>
        <v>#N/A</v>
      </c>
      <c r="AE326" s="96" t="e">
        <f>IF($A326="","",IF(VLOOKUP(csv!$AJ326,範囲CSV,29,FALSE)="","",VLOOKUP(csv!$AJ326,範囲CSV,29,FALSE)))</f>
        <v>#N/A</v>
      </c>
      <c r="AF326" s="96" t="e">
        <f>IF($A326="","",IF(VLOOKUP(csv!$AJ326,範囲CSV,30,FALSE)="","",VLOOKUP(csv!$AJ326,範囲CSV,30,FALSE)))</f>
        <v>#N/A</v>
      </c>
      <c r="AG326" s="96" t="e">
        <f>IF($A326="","",IF(VLOOKUP(csv!$AJ326,範囲CSV,31,FALSE)="","",VLOOKUP(csv!$AJ326,範囲CSV,31,FALSE)))</f>
        <v>#N/A</v>
      </c>
      <c r="AH326" s="96" t="e">
        <f>IF($A326="","",IF(VLOOKUP(csv!$AJ326,範囲CSV,32,FALSE)="","",VLOOKUP(csv!$AJ326,範囲CSV,32,FALSE)))</f>
        <v>#N/A</v>
      </c>
      <c r="AI326" s="96" t="e">
        <f>IF($A326="","",IF(VLOOKUP(csv!$AJ326,範囲CSV,33,FALSE)="","",VLOOKUP(csv!$AJ326,範囲CSV,33,FALSE)))</f>
        <v>#N/A</v>
      </c>
      <c r="AJ326" s="96" t="e">
        <f>IF($A326="","",IF(VLOOKUP(csv!$AJ326,範囲CSV,34,FALSE)="","",VLOOKUP(csv!$AJ326,範囲CSV,34,FALSE)))</f>
        <v>#N/A</v>
      </c>
      <c r="AK326" s="96"/>
    </row>
    <row r="327" spans="1:37">
      <c r="A327" s="96" t="e">
        <f>IF(csv!AJ327&lt;=csv!A$401,csv!AO327,"")</f>
        <v>#N/A</v>
      </c>
      <c r="B327" s="96" t="e">
        <f>IF($A327="","",IF(VLOOKUP(csv!A327,範囲CSV,2,FALSE)="","",VLOOKUP(csv!A327,範囲CSV,2,FALSE)))</f>
        <v>#N/A</v>
      </c>
      <c r="C327" s="96" t="e">
        <f>IF($A327="","",IF(VLOOKUP(csv!$AJ327,範囲CSV,3,FALSE)="","",VLOOKUP(csv!$AJ327,範囲CSV,3,FALSE)))</f>
        <v>#N/A</v>
      </c>
      <c r="D327" s="96" t="e">
        <f>IF($A327="","",IF(VLOOKUP(csv!$AJ327,範囲CSV,4,FALSE)="","",VLOOKUP(csv!$AJ327,範囲CSV,4,FALSE)))</f>
        <v>#N/A</v>
      </c>
      <c r="E327" s="96" t="e">
        <f>IF($A327="","",IF(VLOOKUP(csv!$AJ327,範囲CSV,5,FALSE)="","",IF(VLOOKUP(csv!$AJ327,範囲CSV,5,FALSE)&gt;10000,"",VLOOKUP(csv!$AJ327,範囲CSV,5,FALSE))))</f>
        <v>#N/A</v>
      </c>
      <c r="F327" s="96" t="e">
        <f>IF($A327="","",IF(VLOOKUP(csv!$AJ327,範囲CSV,6,FALSE)="","",VLOOKUP(csv!$AJ327,範囲CSV,6,FALSE)))</f>
        <v>#N/A</v>
      </c>
      <c r="G327" s="96" t="e">
        <f>IF(A327="","",IF(VLOOKUP(csv!$AJ327,範囲CSV,7,FALSE)="","",VLOOKUP(csv!$AJ327,範囲CSV,7,FALSE)))</f>
        <v>#N/A</v>
      </c>
      <c r="H327" s="96" t="e">
        <f>IF($A327="","",IF(VLOOKUP(csv!$AJ327,範囲CSV,8,FALSE)="","",VLOOKUP(csv!$AJ327,範囲CSV,8,FALSE)))</f>
        <v>#N/A</v>
      </c>
      <c r="I327" s="96"/>
      <c r="J327" s="96"/>
      <c r="K327" s="96" t="e">
        <f>IF(A327="","",IF(VLOOKUP(csv!$AJ327,範囲CSV,9,FALSE)="","",VLOOKUP(csv!$AJ327,範囲CSV,9,FALSE)))</f>
        <v>#N/A</v>
      </c>
      <c r="L327" s="96" t="e">
        <f>IF($A327="","",IF(VLOOKUP(csv!$AJ327,範囲CSV,10,FALSE)="","",VLOOKUP(csv!$AJ327,範囲CSV,10,FALSE)))</f>
        <v>#N/A</v>
      </c>
      <c r="M327" s="96" t="e">
        <f t="shared" si="10"/>
        <v>#N/A</v>
      </c>
      <c r="N327" s="96" t="e">
        <f t="shared" si="11"/>
        <v>#N/A</v>
      </c>
      <c r="O327" s="96" t="e">
        <f>IF($A327="","",IF(VLOOKUP(csv!$AJ327,範囲CSV,13,FALSE)="","",VLOOKUP(csv!$AJ327,範囲CSV,13,FALSE)))</f>
        <v>#N/A</v>
      </c>
      <c r="P327" s="96" t="e">
        <f>IF($A327="","",IF(VLOOKUP(csv!$AJ327,範囲CSV,14,FALSE)="","",VLOOKUP(csv!$AJ327,範囲CSV,14,FALSE)))</f>
        <v>#N/A</v>
      </c>
      <c r="Q327" s="96" t="e">
        <f>IF($A327="","",IF(VLOOKUP(csv!$AJ327,範囲CSV,15,FALSE)="","",VLOOKUP(csv!$AJ327,範囲CSV,15,FALSE)))</f>
        <v>#N/A</v>
      </c>
      <c r="R327" s="96" t="e">
        <f>IF($A327="","",IF(VLOOKUP(csv!$AJ327,範囲CSV,16,FALSE)="","",VLOOKUP(csv!$AJ327,範囲CSV,16,FALSE)))</f>
        <v>#N/A</v>
      </c>
      <c r="S327" s="96" t="e">
        <f>IF($A327="","",IF(VLOOKUP(csv!$AJ327,範囲CSV,17,FALSE)="","",VLOOKUP(csv!$AJ327,範囲CSV,17,FALSE)))</f>
        <v>#N/A</v>
      </c>
      <c r="T327" s="96" t="e">
        <f>IF($A327="","",IF(VLOOKUP(csv!$AJ327,範囲CSV,18,FALSE)="","",VLOOKUP(csv!$AJ327,範囲CSV,18,FALSE)))</f>
        <v>#N/A</v>
      </c>
      <c r="U327" s="96" t="e">
        <f>IF($A327="","",IF(VLOOKUP(csv!$AJ327,範囲CSV,19,FALSE)="","",VLOOKUP(csv!$AJ327,範囲CSV,19,FALSE)))</f>
        <v>#N/A</v>
      </c>
      <c r="V327" s="96" t="e">
        <f>IF($A327="","",IF(VLOOKUP(csv!$AJ327,範囲CSV,20,FALSE)="","",VLOOKUP(csv!$AJ327,範囲CSV,20,FALSE)))</f>
        <v>#N/A</v>
      </c>
      <c r="W327" s="96" t="e">
        <f>IF($A327="","",IF(VLOOKUP(csv!$AJ327,範囲CSV,21,FALSE)="","",VLOOKUP(csv!$AJ327,範囲CSV,21,FALSE)))</f>
        <v>#N/A</v>
      </c>
      <c r="X327" s="96" t="e">
        <f>IF($A327="","",IF(VLOOKUP(csv!$AJ327,範囲CSV,22,FALSE)="","",VLOOKUP(csv!$AJ327,範囲CSV,22,FALSE)))</f>
        <v>#N/A</v>
      </c>
      <c r="Y327" s="96" t="e">
        <f>IF($A327="","",IF(VLOOKUP(csv!$AJ327,範囲CSV,23,FALSE)="","",VLOOKUP(csv!$AJ327,範囲CSV,23,FALSE)))</f>
        <v>#N/A</v>
      </c>
      <c r="Z327" s="96" t="e">
        <f>IF($A327="","",IF(VLOOKUP(csv!$AJ327,範囲CSV,24,FALSE)="","",VLOOKUP(csv!$AJ327,範囲CSV,24,FALSE)))</f>
        <v>#N/A</v>
      </c>
      <c r="AA327" s="96" t="e">
        <f>IF($A327="","",IF(VLOOKUP(csv!$AJ327,範囲CSV,25,FALSE)="","",VLOOKUP(csv!$AJ327,範囲CSV,25,FALSE)))</f>
        <v>#N/A</v>
      </c>
      <c r="AB327" s="96" t="e">
        <f>IF($A327="","",IF(VLOOKUP(csv!$AJ327,範囲CSV,26,FALSE)="","",VLOOKUP(csv!$AJ327,範囲CSV,26,FALSE)))</f>
        <v>#N/A</v>
      </c>
      <c r="AC327" s="96" t="e">
        <f>IF($A327="","",IF(VLOOKUP(csv!$AJ327,範囲CSV,27,FALSE)="","",VLOOKUP(csv!$AJ327,範囲CSV,27,FALSE)))</f>
        <v>#N/A</v>
      </c>
      <c r="AD327" s="96" t="e">
        <f>IF($A327="","",IF(VLOOKUP(csv!$AJ327,範囲CSV,28,FALSE)="","",VLOOKUP(csv!$AJ327,範囲CSV,28,FALSE)))</f>
        <v>#N/A</v>
      </c>
      <c r="AE327" s="96" t="e">
        <f>IF($A327="","",IF(VLOOKUP(csv!$AJ327,範囲CSV,29,FALSE)="","",VLOOKUP(csv!$AJ327,範囲CSV,29,FALSE)))</f>
        <v>#N/A</v>
      </c>
      <c r="AF327" s="96" t="e">
        <f>IF($A327="","",IF(VLOOKUP(csv!$AJ327,範囲CSV,30,FALSE)="","",VLOOKUP(csv!$AJ327,範囲CSV,30,FALSE)))</f>
        <v>#N/A</v>
      </c>
      <c r="AG327" s="96" t="e">
        <f>IF($A327="","",IF(VLOOKUP(csv!$AJ327,範囲CSV,31,FALSE)="","",VLOOKUP(csv!$AJ327,範囲CSV,31,FALSE)))</f>
        <v>#N/A</v>
      </c>
      <c r="AH327" s="96" t="e">
        <f>IF($A327="","",IF(VLOOKUP(csv!$AJ327,範囲CSV,32,FALSE)="","",VLOOKUP(csv!$AJ327,範囲CSV,32,FALSE)))</f>
        <v>#N/A</v>
      </c>
      <c r="AI327" s="96" t="e">
        <f>IF($A327="","",IF(VLOOKUP(csv!$AJ327,範囲CSV,33,FALSE)="","",VLOOKUP(csv!$AJ327,範囲CSV,33,FALSE)))</f>
        <v>#N/A</v>
      </c>
      <c r="AJ327" s="96" t="e">
        <f>IF($A327="","",IF(VLOOKUP(csv!$AJ327,範囲CSV,34,FALSE)="","",VLOOKUP(csv!$AJ327,範囲CSV,34,FALSE)))</f>
        <v>#N/A</v>
      </c>
      <c r="AK327" s="96"/>
    </row>
    <row r="328" spans="1:37">
      <c r="A328" s="96" t="e">
        <f>IF(csv!AJ328&lt;=csv!A$401,csv!AO328,"")</f>
        <v>#N/A</v>
      </c>
      <c r="B328" s="96" t="e">
        <f>IF($A328="","",IF(VLOOKUP(csv!A328,範囲CSV,2,FALSE)="","",VLOOKUP(csv!A328,範囲CSV,2,FALSE)))</f>
        <v>#N/A</v>
      </c>
      <c r="C328" s="96" t="e">
        <f>IF($A328="","",IF(VLOOKUP(csv!$AJ328,範囲CSV,3,FALSE)="","",VLOOKUP(csv!$AJ328,範囲CSV,3,FALSE)))</f>
        <v>#N/A</v>
      </c>
      <c r="D328" s="96" t="e">
        <f>IF($A328="","",IF(VLOOKUP(csv!$AJ328,範囲CSV,4,FALSE)="","",VLOOKUP(csv!$AJ328,範囲CSV,4,FALSE)))</f>
        <v>#N/A</v>
      </c>
      <c r="E328" s="96" t="e">
        <f>IF($A328="","",IF(VLOOKUP(csv!$AJ328,範囲CSV,5,FALSE)="","",IF(VLOOKUP(csv!$AJ328,範囲CSV,5,FALSE)&gt;10000,"",VLOOKUP(csv!$AJ328,範囲CSV,5,FALSE))))</f>
        <v>#N/A</v>
      </c>
      <c r="F328" s="96" t="e">
        <f>IF($A328="","",IF(VLOOKUP(csv!$AJ328,範囲CSV,6,FALSE)="","",VLOOKUP(csv!$AJ328,範囲CSV,6,FALSE)))</f>
        <v>#N/A</v>
      </c>
      <c r="G328" s="96" t="e">
        <f>IF(A328="","",IF(VLOOKUP(csv!$AJ328,範囲CSV,7,FALSE)="","",VLOOKUP(csv!$AJ328,範囲CSV,7,FALSE)))</f>
        <v>#N/A</v>
      </c>
      <c r="H328" s="96" t="e">
        <f>IF($A328="","",IF(VLOOKUP(csv!$AJ328,範囲CSV,8,FALSE)="","",VLOOKUP(csv!$AJ328,範囲CSV,8,FALSE)))</f>
        <v>#N/A</v>
      </c>
      <c r="I328" s="96"/>
      <c r="J328" s="96"/>
      <c r="K328" s="96" t="e">
        <f>IF(A328="","",IF(VLOOKUP(csv!$AJ328,範囲CSV,9,FALSE)="","",VLOOKUP(csv!$AJ328,範囲CSV,9,FALSE)))</f>
        <v>#N/A</v>
      </c>
      <c r="L328" s="96" t="e">
        <f>IF($A328="","",IF(VLOOKUP(csv!$AJ328,範囲CSV,10,FALSE)="","",VLOOKUP(csv!$AJ328,範囲CSV,10,FALSE)))</f>
        <v>#N/A</v>
      </c>
      <c r="M328" s="96" t="e">
        <f t="shared" si="10"/>
        <v>#N/A</v>
      </c>
      <c r="N328" s="96" t="e">
        <f t="shared" si="11"/>
        <v>#N/A</v>
      </c>
      <c r="O328" s="96" t="e">
        <f>IF($A328="","",IF(VLOOKUP(csv!$AJ328,範囲CSV,13,FALSE)="","",VLOOKUP(csv!$AJ328,範囲CSV,13,FALSE)))</f>
        <v>#N/A</v>
      </c>
      <c r="P328" s="96" t="e">
        <f>IF($A328="","",IF(VLOOKUP(csv!$AJ328,範囲CSV,14,FALSE)="","",VLOOKUP(csv!$AJ328,範囲CSV,14,FALSE)))</f>
        <v>#N/A</v>
      </c>
      <c r="Q328" s="96" t="e">
        <f>IF($A328="","",IF(VLOOKUP(csv!$AJ328,範囲CSV,15,FALSE)="","",VLOOKUP(csv!$AJ328,範囲CSV,15,FALSE)))</f>
        <v>#N/A</v>
      </c>
      <c r="R328" s="96" t="e">
        <f>IF($A328="","",IF(VLOOKUP(csv!$AJ328,範囲CSV,16,FALSE)="","",VLOOKUP(csv!$AJ328,範囲CSV,16,FALSE)))</f>
        <v>#N/A</v>
      </c>
      <c r="S328" s="96" t="e">
        <f>IF($A328="","",IF(VLOOKUP(csv!$AJ328,範囲CSV,17,FALSE)="","",VLOOKUP(csv!$AJ328,範囲CSV,17,FALSE)))</f>
        <v>#N/A</v>
      </c>
      <c r="T328" s="96" t="e">
        <f>IF($A328="","",IF(VLOOKUP(csv!$AJ328,範囲CSV,18,FALSE)="","",VLOOKUP(csv!$AJ328,範囲CSV,18,FALSE)))</f>
        <v>#N/A</v>
      </c>
      <c r="U328" s="96" t="e">
        <f>IF($A328="","",IF(VLOOKUP(csv!$AJ328,範囲CSV,19,FALSE)="","",VLOOKUP(csv!$AJ328,範囲CSV,19,FALSE)))</f>
        <v>#N/A</v>
      </c>
      <c r="V328" s="96" t="e">
        <f>IF($A328="","",IF(VLOOKUP(csv!$AJ328,範囲CSV,20,FALSE)="","",VLOOKUP(csv!$AJ328,範囲CSV,20,FALSE)))</f>
        <v>#N/A</v>
      </c>
      <c r="W328" s="96" t="e">
        <f>IF($A328="","",IF(VLOOKUP(csv!$AJ328,範囲CSV,21,FALSE)="","",VLOOKUP(csv!$AJ328,範囲CSV,21,FALSE)))</f>
        <v>#N/A</v>
      </c>
      <c r="X328" s="96" t="e">
        <f>IF($A328="","",IF(VLOOKUP(csv!$AJ328,範囲CSV,22,FALSE)="","",VLOOKUP(csv!$AJ328,範囲CSV,22,FALSE)))</f>
        <v>#N/A</v>
      </c>
      <c r="Y328" s="96" t="e">
        <f>IF($A328="","",IF(VLOOKUP(csv!$AJ328,範囲CSV,23,FALSE)="","",VLOOKUP(csv!$AJ328,範囲CSV,23,FALSE)))</f>
        <v>#N/A</v>
      </c>
      <c r="Z328" s="96" t="e">
        <f>IF($A328="","",IF(VLOOKUP(csv!$AJ328,範囲CSV,24,FALSE)="","",VLOOKUP(csv!$AJ328,範囲CSV,24,FALSE)))</f>
        <v>#N/A</v>
      </c>
      <c r="AA328" s="96" t="e">
        <f>IF($A328="","",IF(VLOOKUP(csv!$AJ328,範囲CSV,25,FALSE)="","",VLOOKUP(csv!$AJ328,範囲CSV,25,FALSE)))</f>
        <v>#N/A</v>
      </c>
      <c r="AB328" s="96" t="e">
        <f>IF($A328="","",IF(VLOOKUP(csv!$AJ328,範囲CSV,26,FALSE)="","",VLOOKUP(csv!$AJ328,範囲CSV,26,FALSE)))</f>
        <v>#N/A</v>
      </c>
      <c r="AC328" s="96" t="e">
        <f>IF($A328="","",IF(VLOOKUP(csv!$AJ328,範囲CSV,27,FALSE)="","",VLOOKUP(csv!$AJ328,範囲CSV,27,FALSE)))</f>
        <v>#N/A</v>
      </c>
      <c r="AD328" s="96" t="e">
        <f>IF($A328="","",IF(VLOOKUP(csv!$AJ328,範囲CSV,28,FALSE)="","",VLOOKUP(csv!$AJ328,範囲CSV,28,FALSE)))</f>
        <v>#N/A</v>
      </c>
      <c r="AE328" s="96" t="e">
        <f>IF($A328="","",IF(VLOOKUP(csv!$AJ328,範囲CSV,29,FALSE)="","",VLOOKUP(csv!$AJ328,範囲CSV,29,FALSE)))</f>
        <v>#N/A</v>
      </c>
      <c r="AF328" s="96" t="e">
        <f>IF($A328="","",IF(VLOOKUP(csv!$AJ328,範囲CSV,30,FALSE)="","",VLOOKUP(csv!$AJ328,範囲CSV,30,FALSE)))</f>
        <v>#N/A</v>
      </c>
      <c r="AG328" s="96" t="e">
        <f>IF($A328="","",IF(VLOOKUP(csv!$AJ328,範囲CSV,31,FALSE)="","",VLOOKUP(csv!$AJ328,範囲CSV,31,FALSE)))</f>
        <v>#N/A</v>
      </c>
      <c r="AH328" s="96" t="e">
        <f>IF($A328="","",IF(VLOOKUP(csv!$AJ328,範囲CSV,32,FALSE)="","",VLOOKUP(csv!$AJ328,範囲CSV,32,FALSE)))</f>
        <v>#N/A</v>
      </c>
      <c r="AI328" s="96" t="e">
        <f>IF($A328="","",IF(VLOOKUP(csv!$AJ328,範囲CSV,33,FALSE)="","",VLOOKUP(csv!$AJ328,範囲CSV,33,FALSE)))</f>
        <v>#N/A</v>
      </c>
      <c r="AJ328" s="96" t="e">
        <f>IF($A328="","",IF(VLOOKUP(csv!$AJ328,範囲CSV,34,FALSE)="","",VLOOKUP(csv!$AJ328,範囲CSV,34,FALSE)))</f>
        <v>#N/A</v>
      </c>
      <c r="AK328" s="96"/>
    </row>
    <row r="329" spans="1:37">
      <c r="A329" s="96" t="e">
        <f>IF(csv!AJ329&lt;=csv!A$401,csv!AO329,"")</f>
        <v>#N/A</v>
      </c>
      <c r="B329" s="96" t="e">
        <f>IF($A329="","",IF(VLOOKUP(csv!A329,範囲CSV,2,FALSE)="","",VLOOKUP(csv!A329,範囲CSV,2,FALSE)))</f>
        <v>#N/A</v>
      </c>
      <c r="C329" s="96" t="e">
        <f>IF($A329="","",IF(VLOOKUP(csv!$AJ329,範囲CSV,3,FALSE)="","",VLOOKUP(csv!$AJ329,範囲CSV,3,FALSE)))</f>
        <v>#N/A</v>
      </c>
      <c r="D329" s="96" t="e">
        <f>IF($A329="","",IF(VLOOKUP(csv!$AJ329,範囲CSV,4,FALSE)="","",VLOOKUP(csv!$AJ329,範囲CSV,4,FALSE)))</f>
        <v>#N/A</v>
      </c>
      <c r="E329" s="96" t="e">
        <f>IF($A329="","",IF(VLOOKUP(csv!$AJ329,範囲CSV,5,FALSE)="","",IF(VLOOKUP(csv!$AJ329,範囲CSV,5,FALSE)&gt;10000,"",VLOOKUP(csv!$AJ329,範囲CSV,5,FALSE))))</f>
        <v>#N/A</v>
      </c>
      <c r="F329" s="96" t="e">
        <f>IF($A329="","",IF(VLOOKUP(csv!$AJ329,範囲CSV,6,FALSE)="","",VLOOKUP(csv!$AJ329,範囲CSV,6,FALSE)))</f>
        <v>#N/A</v>
      </c>
      <c r="G329" s="96" t="e">
        <f>IF(A329="","",IF(VLOOKUP(csv!$AJ329,範囲CSV,7,FALSE)="","",VLOOKUP(csv!$AJ329,範囲CSV,7,FALSE)))</f>
        <v>#N/A</v>
      </c>
      <c r="H329" s="96" t="e">
        <f>IF($A329="","",IF(VLOOKUP(csv!$AJ329,範囲CSV,8,FALSE)="","",VLOOKUP(csv!$AJ329,範囲CSV,8,FALSE)))</f>
        <v>#N/A</v>
      </c>
      <c r="I329" s="96"/>
      <c r="J329" s="96"/>
      <c r="K329" s="96" t="e">
        <f>IF(A329="","",IF(VLOOKUP(csv!$AJ329,範囲CSV,9,FALSE)="","",VLOOKUP(csv!$AJ329,範囲CSV,9,FALSE)))</f>
        <v>#N/A</v>
      </c>
      <c r="L329" s="96" t="e">
        <f>IF($A329="","",IF(VLOOKUP(csv!$AJ329,範囲CSV,10,FALSE)="","",VLOOKUP(csv!$AJ329,範囲CSV,10,FALSE)))</f>
        <v>#N/A</v>
      </c>
      <c r="M329" s="96" t="e">
        <f t="shared" si="10"/>
        <v>#N/A</v>
      </c>
      <c r="N329" s="96" t="e">
        <f t="shared" si="11"/>
        <v>#N/A</v>
      </c>
      <c r="O329" s="96" t="e">
        <f>IF($A329="","",IF(VLOOKUP(csv!$AJ329,範囲CSV,13,FALSE)="","",VLOOKUP(csv!$AJ329,範囲CSV,13,FALSE)))</f>
        <v>#N/A</v>
      </c>
      <c r="P329" s="96" t="e">
        <f>IF($A329="","",IF(VLOOKUP(csv!$AJ329,範囲CSV,14,FALSE)="","",VLOOKUP(csv!$AJ329,範囲CSV,14,FALSE)))</f>
        <v>#N/A</v>
      </c>
      <c r="Q329" s="96" t="e">
        <f>IF($A329="","",IF(VLOOKUP(csv!$AJ329,範囲CSV,15,FALSE)="","",VLOOKUP(csv!$AJ329,範囲CSV,15,FALSE)))</f>
        <v>#N/A</v>
      </c>
      <c r="R329" s="96" t="e">
        <f>IF($A329="","",IF(VLOOKUP(csv!$AJ329,範囲CSV,16,FALSE)="","",VLOOKUP(csv!$AJ329,範囲CSV,16,FALSE)))</f>
        <v>#N/A</v>
      </c>
      <c r="S329" s="96" t="e">
        <f>IF($A329="","",IF(VLOOKUP(csv!$AJ329,範囲CSV,17,FALSE)="","",VLOOKUP(csv!$AJ329,範囲CSV,17,FALSE)))</f>
        <v>#N/A</v>
      </c>
      <c r="T329" s="96" t="e">
        <f>IF($A329="","",IF(VLOOKUP(csv!$AJ329,範囲CSV,18,FALSE)="","",VLOOKUP(csv!$AJ329,範囲CSV,18,FALSE)))</f>
        <v>#N/A</v>
      </c>
      <c r="U329" s="96" t="e">
        <f>IF($A329="","",IF(VLOOKUP(csv!$AJ329,範囲CSV,19,FALSE)="","",VLOOKUP(csv!$AJ329,範囲CSV,19,FALSE)))</f>
        <v>#N/A</v>
      </c>
      <c r="V329" s="96" t="e">
        <f>IF($A329="","",IF(VLOOKUP(csv!$AJ329,範囲CSV,20,FALSE)="","",VLOOKUP(csv!$AJ329,範囲CSV,20,FALSE)))</f>
        <v>#N/A</v>
      </c>
      <c r="W329" s="96" t="e">
        <f>IF($A329="","",IF(VLOOKUP(csv!$AJ329,範囲CSV,21,FALSE)="","",VLOOKUP(csv!$AJ329,範囲CSV,21,FALSE)))</f>
        <v>#N/A</v>
      </c>
      <c r="X329" s="96" t="e">
        <f>IF($A329="","",IF(VLOOKUP(csv!$AJ329,範囲CSV,22,FALSE)="","",VLOOKUP(csv!$AJ329,範囲CSV,22,FALSE)))</f>
        <v>#N/A</v>
      </c>
      <c r="Y329" s="96" t="e">
        <f>IF($A329="","",IF(VLOOKUP(csv!$AJ329,範囲CSV,23,FALSE)="","",VLOOKUP(csv!$AJ329,範囲CSV,23,FALSE)))</f>
        <v>#N/A</v>
      </c>
      <c r="Z329" s="96" t="e">
        <f>IF($A329="","",IF(VLOOKUP(csv!$AJ329,範囲CSV,24,FALSE)="","",VLOOKUP(csv!$AJ329,範囲CSV,24,FALSE)))</f>
        <v>#N/A</v>
      </c>
      <c r="AA329" s="96" t="e">
        <f>IF($A329="","",IF(VLOOKUP(csv!$AJ329,範囲CSV,25,FALSE)="","",VLOOKUP(csv!$AJ329,範囲CSV,25,FALSE)))</f>
        <v>#N/A</v>
      </c>
      <c r="AB329" s="96" t="e">
        <f>IF($A329="","",IF(VLOOKUP(csv!$AJ329,範囲CSV,26,FALSE)="","",VLOOKUP(csv!$AJ329,範囲CSV,26,FALSE)))</f>
        <v>#N/A</v>
      </c>
      <c r="AC329" s="96" t="e">
        <f>IF($A329="","",IF(VLOOKUP(csv!$AJ329,範囲CSV,27,FALSE)="","",VLOOKUP(csv!$AJ329,範囲CSV,27,FALSE)))</f>
        <v>#N/A</v>
      </c>
      <c r="AD329" s="96" t="e">
        <f>IF($A329="","",IF(VLOOKUP(csv!$AJ329,範囲CSV,28,FALSE)="","",VLOOKUP(csv!$AJ329,範囲CSV,28,FALSE)))</f>
        <v>#N/A</v>
      </c>
      <c r="AE329" s="96" t="e">
        <f>IF($A329="","",IF(VLOOKUP(csv!$AJ329,範囲CSV,29,FALSE)="","",VLOOKUP(csv!$AJ329,範囲CSV,29,FALSE)))</f>
        <v>#N/A</v>
      </c>
      <c r="AF329" s="96" t="e">
        <f>IF($A329="","",IF(VLOOKUP(csv!$AJ329,範囲CSV,30,FALSE)="","",VLOOKUP(csv!$AJ329,範囲CSV,30,FALSE)))</f>
        <v>#N/A</v>
      </c>
      <c r="AG329" s="96" t="e">
        <f>IF($A329="","",IF(VLOOKUP(csv!$AJ329,範囲CSV,31,FALSE)="","",VLOOKUP(csv!$AJ329,範囲CSV,31,FALSE)))</f>
        <v>#N/A</v>
      </c>
      <c r="AH329" s="96" t="e">
        <f>IF($A329="","",IF(VLOOKUP(csv!$AJ329,範囲CSV,32,FALSE)="","",VLOOKUP(csv!$AJ329,範囲CSV,32,FALSE)))</f>
        <v>#N/A</v>
      </c>
      <c r="AI329" s="96" t="e">
        <f>IF($A329="","",IF(VLOOKUP(csv!$AJ329,範囲CSV,33,FALSE)="","",VLOOKUP(csv!$AJ329,範囲CSV,33,FALSE)))</f>
        <v>#N/A</v>
      </c>
      <c r="AJ329" s="96" t="e">
        <f>IF($A329="","",IF(VLOOKUP(csv!$AJ329,範囲CSV,34,FALSE)="","",VLOOKUP(csv!$AJ329,範囲CSV,34,FALSE)))</f>
        <v>#N/A</v>
      </c>
      <c r="AK329" s="96"/>
    </row>
    <row r="330" spans="1:37">
      <c r="A330" s="96" t="e">
        <f>IF(csv!AJ330&lt;=csv!A$401,csv!AO330,"")</f>
        <v>#N/A</v>
      </c>
      <c r="B330" s="96" t="e">
        <f>IF($A330="","",IF(VLOOKUP(csv!A330,範囲CSV,2,FALSE)="","",VLOOKUP(csv!A330,範囲CSV,2,FALSE)))</f>
        <v>#N/A</v>
      </c>
      <c r="C330" s="96" t="e">
        <f>IF($A330="","",IF(VLOOKUP(csv!$AJ330,範囲CSV,3,FALSE)="","",VLOOKUP(csv!$AJ330,範囲CSV,3,FALSE)))</f>
        <v>#N/A</v>
      </c>
      <c r="D330" s="96" t="e">
        <f>IF($A330="","",IF(VLOOKUP(csv!$AJ330,範囲CSV,4,FALSE)="","",VLOOKUP(csv!$AJ330,範囲CSV,4,FALSE)))</f>
        <v>#N/A</v>
      </c>
      <c r="E330" s="96" t="e">
        <f>IF($A330="","",IF(VLOOKUP(csv!$AJ330,範囲CSV,5,FALSE)="","",IF(VLOOKUP(csv!$AJ330,範囲CSV,5,FALSE)&gt;10000,"",VLOOKUP(csv!$AJ330,範囲CSV,5,FALSE))))</f>
        <v>#N/A</v>
      </c>
      <c r="F330" s="96" t="e">
        <f>IF($A330="","",IF(VLOOKUP(csv!$AJ330,範囲CSV,6,FALSE)="","",VLOOKUP(csv!$AJ330,範囲CSV,6,FALSE)))</f>
        <v>#N/A</v>
      </c>
      <c r="G330" s="96" t="e">
        <f>IF(A330="","",IF(VLOOKUP(csv!$AJ330,範囲CSV,7,FALSE)="","",VLOOKUP(csv!$AJ330,範囲CSV,7,FALSE)))</f>
        <v>#N/A</v>
      </c>
      <c r="H330" s="96" t="e">
        <f>IF($A330="","",IF(VLOOKUP(csv!$AJ330,範囲CSV,8,FALSE)="","",VLOOKUP(csv!$AJ330,範囲CSV,8,FALSE)))</f>
        <v>#N/A</v>
      </c>
      <c r="I330" s="96"/>
      <c r="J330" s="96"/>
      <c r="K330" s="96" t="e">
        <f>IF(A330="","",IF(VLOOKUP(csv!$AJ330,範囲CSV,9,FALSE)="","",VLOOKUP(csv!$AJ330,範囲CSV,9,FALSE)))</f>
        <v>#N/A</v>
      </c>
      <c r="L330" s="96" t="e">
        <f>IF($A330="","",IF(VLOOKUP(csv!$AJ330,範囲CSV,10,FALSE)="","",VLOOKUP(csv!$AJ330,範囲CSV,10,FALSE)))</f>
        <v>#N/A</v>
      </c>
      <c r="M330" s="96" t="e">
        <f t="shared" si="10"/>
        <v>#N/A</v>
      </c>
      <c r="N330" s="96" t="e">
        <f t="shared" si="11"/>
        <v>#N/A</v>
      </c>
      <c r="O330" s="96" t="e">
        <f>IF($A330="","",IF(VLOOKUP(csv!$AJ330,範囲CSV,13,FALSE)="","",VLOOKUP(csv!$AJ330,範囲CSV,13,FALSE)))</f>
        <v>#N/A</v>
      </c>
      <c r="P330" s="96" t="e">
        <f>IF($A330="","",IF(VLOOKUP(csv!$AJ330,範囲CSV,14,FALSE)="","",VLOOKUP(csv!$AJ330,範囲CSV,14,FALSE)))</f>
        <v>#N/A</v>
      </c>
      <c r="Q330" s="96" t="e">
        <f>IF($A330="","",IF(VLOOKUP(csv!$AJ330,範囲CSV,15,FALSE)="","",VLOOKUP(csv!$AJ330,範囲CSV,15,FALSE)))</f>
        <v>#N/A</v>
      </c>
      <c r="R330" s="96" t="e">
        <f>IF($A330="","",IF(VLOOKUP(csv!$AJ330,範囲CSV,16,FALSE)="","",VLOOKUP(csv!$AJ330,範囲CSV,16,FALSE)))</f>
        <v>#N/A</v>
      </c>
      <c r="S330" s="96" t="e">
        <f>IF($A330="","",IF(VLOOKUP(csv!$AJ330,範囲CSV,17,FALSE)="","",VLOOKUP(csv!$AJ330,範囲CSV,17,FALSE)))</f>
        <v>#N/A</v>
      </c>
      <c r="T330" s="96" t="e">
        <f>IF($A330="","",IF(VLOOKUP(csv!$AJ330,範囲CSV,18,FALSE)="","",VLOOKUP(csv!$AJ330,範囲CSV,18,FALSE)))</f>
        <v>#N/A</v>
      </c>
      <c r="U330" s="96" t="e">
        <f>IF($A330="","",IF(VLOOKUP(csv!$AJ330,範囲CSV,19,FALSE)="","",VLOOKUP(csv!$AJ330,範囲CSV,19,FALSE)))</f>
        <v>#N/A</v>
      </c>
      <c r="V330" s="96" t="e">
        <f>IF($A330="","",IF(VLOOKUP(csv!$AJ330,範囲CSV,20,FALSE)="","",VLOOKUP(csv!$AJ330,範囲CSV,20,FALSE)))</f>
        <v>#N/A</v>
      </c>
      <c r="W330" s="96" t="e">
        <f>IF($A330="","",IF(VLOOKUP(csv!$AJ330,範囲CSV,21,FALSE)="","",VLOOKUP(csv!$AJ330,範囲CSV,21,FALSE)))</f>
        <v>#N/A</v>
      </c>
      <c r="X330" s="96" t="e">
        <f>IF($A330="","",IF(VLOOKUP(csv!$AJ330,範囲CSV,22,FALSE)="","",VLOOKUP(csv!$AJ330,範囲CSV,22,FALSE)))</f>
        <v>#N/A</v>
      </c>
      <c r="Y330" s="96" t="e">
        <f>IF($A330="","",IF(VLOOKUP(csv!$AJ330,範囲CSV,23,FALSE)="","",VLOOKUP(csv!$AJ330,範囲CSV,23,FALSE)))</f>
        <v>#N/A</v>
      </c>
      <c r="Z330" s="96" t="e">
        <f>IF($A330="","",IF(VLOOKUP(csv!$AJ330,範囲CSV,24,FALSE)="","",VLOOKUP(csv!$AJ330,範囲CSV,24,FALSE)))</f>
        <v>#N/A</v>
      </c>
      <c r="AA330" s="96" t="e">
        <f>IF($A330="","",IF(VLOOKUP(csv!$AJ330,範囲CSV,25,FALSE)="","",VLOOKUP(csv!$AJ330,範囲CSV,25,FALSE)))</f>
        <v>#N/A</v>
      </c>
      <c r="AB330" s="96" t="e">
        <f>IF($A330="","",IF(VLOOKUP(csv!$AJ330,範囲CSV,26,FALSE)="","",VLOOKUP(csv!$AJ330,範囲CSV,26,FALSE)))</f>
        <v>#N/A</v>
      </c>
      <c r="AC330" s="96" t="e">
        <f>IF($A330="","",IF(VLOOKUP(csv!$AJ330,範囲CSV,27,FALSE)="","",VLOOKUP(csv!$AJ330,範囲CSV,27,FALSE)))</f>
        <v>#N/A</v>
      </c>
      <c r="AD330" s="96" t="e">
        <f>IF($A330="","",IF(VLOOKUP(csv!$AJ330,範囲CSV,28,FALSE)="","",VLOOKUP(csv!$AJ330,範囲CSV,28,FALSE)))</f>
        <v>#N/A</v>
      </c>
      <c r="AE330" s="96" t="e">
        <f>IF($A330="","",IF(VLOOKUP(csv!$AJ330,範囲CSV,29,FALSE)="","",VLOOKUP(csv!$AJ330,範囲CSV,29,FALSE)))</f>
        <v>#N/A</v>
      </c>
      <c r="AF330" s="96" t="e">
        <f>IF($A330="","",IF(VLOOKUP(csv!$AJ330,範囲CSV,30,FALSE)="","",VLOOKUP(csv!$AJ330,範囲CSV,30,FALSE)))</f>
        <v>#N/A</v>
      </c>
      <c r="AG330" s="96" t="e">
        <f>IF($A330="","",IF(VLOOKUP(csv!$AJ330,範囲CSV,31,FALSE)="","",VLOOKUP(csv!$AJ330,範囲CSV,31,FALSE)))</f>
        <v>#N/A</v>
      </c>
      <c r="AH330" s="96" t="e">
        <f>IF($A330="","",IF(VLOOKUP(csv!$AJ330,範囲CSV,32,FALSE)="","",VLOOKUP(csv!$AJ330,範囲CSV,32,FALSE)))</f>
        <v>#N/A</v>
      </c>
      <c r="AI330" s="96" t="e">
        <f>IF($A330="","",IF(VLOOKUP(csv!$AJ330,範囲CSV,33,FALSE)="","",VLOOKUP(csv!$AJ330,範囲CSV,33,FALSE)))</f>
        <v>#N/A</v>
      </c>
      <c r="AJ330" s="96" t="e">
        <f>IF($A330="","",IF(VLOOKUP(csv!$AJ330,範囲CSV,34,FALSE)="","",VLOOKUP(csv!$AJ330,範囲CSV,34,FALSE)))</f>
        <v>#N/A</v>
      </c>
      <c r="AK330" s="96"/>
    </row>
    <row r="331" spans="1:37">
      <c r="A331" s="96" t="e">
        <f>IF(csv!AJ331&lt;=csv!A$401,csv!AO331,"")</f>
        <v>#N/A</v>
      </c>
      <c r="B331" s="96" t="e">
        <f>IF($A331="","",IF(VLOOKUP(csv!A331,範囲CSV,2,FALSE)="","",VLOOKUP(csv!A331,範囲CSV,2,FALSE)))</f>
        <v>#N/A</v>
      </c>
      <c r="C331" s="96" t="e">
        <f>IF($A331="","",IF(VLOOKUP(csv!$AJ331,範囲CSV,3,FALSE)="","",VLOOKUP(csv!$AJ331,範囲CSV,3,FALSE)))</f>
        <v>#N/A</v>
      </c>
      <c r="D331" s="96" t="e">
        <f>IF($A331="","",IF(VLOOKUP(csv!$AJ331,範囲CSV,4,FALSE)="","",VLOOKUP(csv!$AJ331,範囲CSV,4,FALSE)))</f>
        <v>#N/A</v>
      </c>
      <c r="E331" s="96" t="e">
        <f>IF($A331="","",IF(VLOOKUP(csv!$AJ331,範囲CSV,5,FALSE)="","",IF(VLOOKUP(csv!$AJ331,範囲CSV,5,FALSE)&gt;10000,"",VLOOKUP(csv!$AJ331,範囲CSV,5,FALSE))))</f>
        <v>#N/A</v>
      </c>
      <c r="F331" s="96" t="e">
        <f>IF($A331="","",IF(VLOOKUP(csv!$AJ331,範囲CSV,6,FALSE)="","",VLOOKUP(csv!$AJ331,範囲CSV,6,FALSE)))</f>
        <v>#N/A</v>
      </c>
      <c r="G331" s="96" t="e">
        <f>IF(A331="","",IF(VLOOKUP(csv!$AJ331,範囲CSV,7,FALSE)="","",VLOOKUP(csv!$AJ331,範囲CSV,7,FALSE)))</f>
        <v>#N/A</v>
      </c>
      <c r="H331" s="96" t="e">
        <f>IF($A331="","",IF(VLOOKUP(csv!$AJ331,範囲CSV,8,FALSE)="","",VLOOKUP(csv!$AJ331,範囲CSV,8,FALSE)))</f>
        <v>#N/A</v>
      </c>
      <c r="I331" s="96"/>
      <c r="J331" s="96"/>
      <c r="K331" s="96" t="e">
        <f>IF(A331="","",IF(VLOOKUP(csv!$AJ331,範囲CSV,9,FALSE)="","",VLOOKUP(csv!$AJ331,範囲CSV,9,FALSE)))</f>
        <v>#N/A</v>
      </c>
      <c r="L331" s="96" t="e">
        <f>IF($A331="","",IF(VLOOKUP(csv!$AJ331,範囲CSV,10,FALSE)="","",VLOOKUP(csv!$AJ331,範囲CSV,10,FALSE)))</f>
        <v>#N/A</v>
      </c>
      <c r="M331" s="96" t="e">
        <f t="shared" si="10"/>
        <v>#N/A</v>
      </c>
      <c r="N331" s="96" t="e">
        <f t="shared" si="11"/>
        <v>#N/A</v>
      </c>
      <c r="O331" s="96" t="e">
        <f>IF($A331="","",IF(VLOOKUP(csv!$AJ331,範囲CSV,13,FALSE)="","",VLOOKUP(csv!$AJ331,範囲CSV,13,FALSE)))</f>
        <v>#N/A</v>
      </c>
      <c r="P331" s="96" t="e">
        <f>IF($A331="","",IF(VLOOKUP(csv!$AJ331,範囲CSV,14,FALSE)="","",VLOOKUP(csv!$AJ331,範囲CSV,14,FALSE)))</f>
        <v>#N/A</v>
      </c>
      <c r="Q331" s="96" t="e">
        <f>IF($A331="","",IF(VLOOKUP(csv!$AJ331,範囲CSV,15,FALSE)="","",VLOOKUP(csv!$AJ331,範囲CSV,15,FALSE)))</f>
        <v>#N/A</v>
      </c>
      <c r="R331" s="96" t="e">
        <f>IF($A331="","",IF(VLOOKUP(csv!$AJ331,範囲CSV,16,FALSE)="","",VLOOKUP(csv!$AJ331,範囲CSV,16,FALSE)))</f>
        <v>#N/A</v>
      </c>
      <c r="S331" s="96" t="e">
        <f>IF($A331="","",IF(VLOOKUP(csv!$AJ331,範囲CSV,17,FALSE)="","",VLOOKUP(csv!$AJ331,範囲CSV,17,FALSE)))</f>
        <v>#N/A</v>
      </c>
      <c r="T331" s="96" t="e">
        <f>IF($A331="","",IF(VLOOKUP(csv!$AJ331,範囲CSV,18,FALSE)="","",VLOOKUP(csv!$AJ331,範囲CSV,18,FALSE)))</f>
        <v>#N/A</v>
      </c>
      <c r="U331" s="96" t="e">
        <f>IF($A331="","",IF(VLOOKUP(csv!$AJ331,範囲CSV,19,FALSE)="","",VLOOKUP(csv!$AJ331,範囲CSV,19,FALSE)))</f>
        <v>#N/A</v>
      </c>
      <c r="V331" s="96" t="e">
        <f>IF($A331="","",IF(VLOOKUP(csv!$AJ331,範囲CSV,20,FALSE)="","",VLOOKUP(csv!$AJ331,範囲CSV,20,FALSE)))</f>
        <v>#N/A</v>
      </c>
      <c r="W331" s="96" t="e">
        <f>IF($A331="","",IF(VLOOKUP(csv!$AJ331,範囲CSV,21,FALSE)="","",VLOOKUP(csv!$AJ331,範囲CSV,21,FALSE)))</f>
        <v>#N/A</v>
      </c>
      <c r="X331" s="96" t="e">
        <f>IF($A331="","",IF(VLOOKUP(csv!$AJ331,範囲CSV,22,FALSE)="","",VLOOKUP(csv!$AJ331,範囲CSV,22,FALSE)))</f>
        <v>#N/A</v>
      </c>
      <c r="Y331" s="96" t="e">
        <f>IF($A331="","",IF(VLOOKUP(csv!$AJ331,範囲CSV,23,FALSE)="","",VLOOKUP(csv!$AJ331,範囲CSV,23,FALSE)))</f>
        <v>#N/A</v>
      </c>
      <c r="Z331" s="96" t="e">
        <f>IF($A331="","",IF(VLOOKUP(csv!$AJ331,範囲CSV,24,FALSE)="","",VLOOKUP(csv!$AJ331,範囲CSV,24,FALSE)))</f>
        <v>#N/A</v>
      </c>
      <c r="AA331" s="96" t="e">
        <f>IF($A331="","",IF(VLOOKUP(csv!$AJ331,範囲CSV,25,FALSE)="","",VLOOKUP(csv!$AJ331,範囲CSV,25,FALSE)))</f>
        <v>#N/A</v>
      </c>
      <c r="AB331" s="96" t="e">
        <f>IF($A331="","",IF(VLOOKUP(csv!$AJ331,範囲CSV,26,FALSE)="","",VLOOKUP(csv!$AJ331,範囲CSV,26,FALSE)))</f>
        <v>#N/A</v>
      </c>
      <c r="AC331" s="96" t="e">
        <f>IF($A331="","",IF(VLOOKUP(csv!$AJ331,範囲CSV,27,FALSE)="","",VLOOKUP(csv!$AJ331,範囲CSV,27,FALSE)))</f>
        <v>#N/A</v>
      </c>
      <c r="AD331" s="96" t="e">
        <f>IF($A331="","",IF(VLOOKUP(csv!$AJ331,範囲CSV,28,FALSE)="","",VLOOKUP(csv!$AJ331,範囲CSV,28,FALSE)))</f>
        <v>#N/A</v>
      </c>
      <c r="AE331" s="96" t="e">
        <f>IF($A331="","",IF(VLOOKUP(csv!$AJ331,範囲CSV,29,FALSE)="","",VLOOKUP(csv!$AJ331,範囲CSV,29,FALSE)))</f>
        <v>#N/A</v>
      </c>
      <c r="AF331" s="96" t="e">
        <f>IF($A331="","",IF(VLOOKUP(csv!$AJ331,範囲CSV,30,FALSE)="","",VLOOKUP(csv!$AJ331,範囲CSV,30,FALSE)))</f>
        <v>#N/A</v>
      </c>
      <c r="AG331" s="96" t="e">
        <f>IF($A331="","",IF(VLOOKUP(csv!$AJ331,範囲CSV,31,FALSE)="","",VLOOKUP(csv!$AJ331,範囲CSV,31,FALSE)))</f>
        <v>#N/A</v>
      </c>
      <c r="AH331" s="96" t="e">
        <f>IF($A331="","",IF(VLOOKUP(csv!$AJ331,範囲CSV,32,FALSE)="","",VLOOKUP(csv!$AJ331,範囲CSV,32,FALSE)))</f>
        <v>#N/A</v>
      </c>
      <c r="AI331" s="96" t="e">
        <f>IF($A331="","",IF(VLOOKUP(csv!$AJ331,範囲CSV,33,FALSE)="","",VLOOKUP(csv!$AJ331,範囲CSV,33,FALSE)))</f>
        <v>#N/A</v>
      </c>
      <c r="AJ331" s="96" t="e">
        <f>IF($A331="","",IF(VLOOKUP(csv!$AJ331,範囲CSV,34,FALSE)="","",VLOOKUP(csv!$AJ331,範囲CSV,34,FALSE)))</f>
        <v>#N/A</v>
      </c>
      <c r="AK331" s="96"/>
    </row>
    <row r="332" spans="1:37">
      <c r="A332" s="96" t="e">
        <f>IF(csv!AJ332&lt;=csv!A$401,csv!AO332,"")</f>
        <v>#N/A</v>
      </c>
      <c r="B332" s="96" t="e">
        <f>IF($A332="","",IF(VLOOKUP(csv!A332,範囲CSV,2,FALSE)="","",VLOOKUP(csv!A332,範囲CSV,2,FALSE)))</f>
        <v>#N/A</v>
      </c>
      <c r="C332" s="96" t="e">
        <f>IF($A332="","",IF(VLOOKUP(csv!$AJ332,範囲CSV,3,FALSE)="","",VLOOKUP(csv!$AJ332,範囲CSV,3,FALSE)))</f>
        <v>#N/A</v>
      </c>
      <c r="D332" s="96" t="e">
        <f>IF($A332="","",IF(VLOOKUP(csv!$AJ332,範囲CSV,4,FALSE)="","",VLOOKUP(csv!$AJ332,範囲CSV,4,FALSE)))</f>
        <v>#N/A</v>
      </c>
      <c r="E332" s="96" t="e">
        <f>IF($A332="","",IF(VLOOKUP(csv!$AJ332,範囲CSV,5,FALSE)="","",IF(VLOOKUP(csv!$AJ332,範囲CSV,5,FALSE)&gt;10000,"",VLOOKUP(csv!$AJ332,範囲CSV,5,FALSE))))</f>
        <v>#N/A</v>
      </c>
      <c r="F332" s="96" t="e">
        <f>IF($A332="","",IF(VLOOKUP(csv!$AJ332,範囲CSV,6,FALSE)="","",VLOOKUP(csv!$AJ332,範囲CSV,6,FALSE)))</f>
        <v>#N/A</v>
      </c>
      <c r="G332" s="96" t="e">
        <f>IF(A332="","",IF(VLOOKUP(csv!$AJ332,範囲CSV,7,FALSE)="","",VLOOKUP(csv!$AJ332,範囲CSV,7,FALSE)))</f>
        <v>#N/A</v>
      </c>
      <c r="H332" s="96" t="e">
        <f>IF($A332="","",IF(VLOOKUP(csv!$AJ332,範囲CSV,8,FALSE)="","",VLOOKUP(csv!$AJ332,範囲CSV,8,FALSE)))</f>
        <v>#N/A</v>
      </c>
      <c r="I332" s="96"/>
      <c r="J332" s="96"/>
      <c r="K332" s="96" t="e">
        <f>IF(A332="","",IF(VLOOKUP(csv!$AJ332,範囲CSV,9,FALSE)="","",VLOOKUP(csv!$AJ332,範囲CSV,9,FALSE)))</f>
        <v>#N/A</v>
      </c>
      <c r="L332" s="96" t="e">
        <f>IF($A332="","",IF(VLOOKUP(csv!$AJ332,範囲CSV,10,FALSE)="","",VLOOKUP(csv!$AJ332,範囲CSV,10,FALSE)))</f>
        <v>#N/A</v>
      </c>
      <c r="M332" s="96" t="e">
        <f t="shared" si="10"/>
        <v>#N/A</v>
      </c>
      <c r="N332" s="96" t="e">
        <f t="shared" si="11"/>
        <v>#N/A</v>
      </c>
      <c r="O332" s="96" t="e">
        <f>IF($A332="","",IF(VLOOKUP(csv!$AJ332,範囲CSV,13,FALSE)="","",VLOOKUP(csv!$AJ332,範囲CSV,13,FALSE)))</f>
        <v>#N/A</v>
      </c>
      <c r="P332" s="96" t="e">
        <f>IF($A332="","",IF(VLOOKUP(csv!$AJ332,範囲CSV,14,FALSE)="","",VLOOKUP(csv!$AJ332,範囲CSV,14,FALSE)))</f>
        <v>#N/A</v>
      </c>
      <c r="Q332" s="96" t="e">
        <f>IF($A332="","",IF(VLOOKUP(csv!$AJ332,範囲CSV,15,FALSE)="","",VLOOKUP(csv!$AJ332,範囲CSV,15,FALSE)))</f>
        <v>#N/A</v>
      </c>
      <c r="R332" s="96" t="e">
        <f>IF($A332="","",IF(VLOOKUP(csv!$AJ332,範囲CSV,16,FALSE)="","",VLOOKUP(csv!$AJ332,範囲CSV,16,FALSE)))</f>
        <v>#N/A</v>
      </c>
      <c r="S332" s="96" t="e">
        <f>IF($A332="","",IF(VLOOKUP(csv!$AJ332,範囲CSV,17,FALSE)="","",VLOOKUP(csv!$AJ332,範囲CSV,17,FALSE)))</f>
        <v>#N/A</v>
      </c>
      <c r="T332" s="96" t="e">
        <f>IF($A332="","",IF(VLOOKUP(csv!$AJ332,範囲CSV,18,FALSE)="","",VLOOKUP(csv!$AJ332,範囲CSV,18,FALSE)))</f>
        <v>#N/A</v>
      </c>
      <c r="U332" s="96" t="e">
        <f>IF($A332="","",IF(VLOOKUP(csv!$AJ332,範囲CSV,19,FALSE)="","",VLOOKUP(csv!$AJ332,範囲CSV,19,FALSE)))</f>
        <v>#N/A</v>
      </c>
      <c r="V332" s="96" t="e">
        <f>IF($A332="","",IF(VLOOKUP(csv!$AJ332,範囲CSV,20,FALSE)="","",VLOOKUP(csv!$AJ332,範囲CSV,20,FALSE)))</f>
        <v>#N/A</v>
      </c>
      <c r="W332" s="96" t="e">
        <f>IF($A332="","",IF(VLOOKUP(csv!$AJ332,範囲CSV,21,FALSE)="","",VLOOKUP(csv!$AJ332,範囲CSV,21,FALSE)))</f>
        <v>#N/A</v>
      </c>
      <c r="X332" s="96" t="e">
        <f>IF($A332="","",IF(VLOOKUP(csv!$AJ332,範囲CSV,22,FALSE)="","",VLOOKUP(csv!$AJ332,範囲CSV,22,FALSE)))</f>
        <v>#N/A</v>
      </c>
      <c r="Y332" s="96" t="e">
        <f>IF($A332="","",IF(VLOOKUP(csv!$AJ332,範囲CSV,23,FALSE)="","",VLOOKUP(csv!$AJ332,範囲CSV,23,FALSE)))</f>
        <v>#N/A</v>
      </c>
      <c r="Z332" s="96" t="e">
        <f>IF($A332="","",IF(VLOOKUP(csv!$AJ332,範囲CSV,24,FALSE)="","",VLOOKUP(csv!$AJ332,範囲CSV,24,FALSE)))</f>
        <v>#N/A</v>
      </c>
      <c r="AA332" s="96" t="e">
        <f>IF($A332="","",IF(VLOOKUP(csv!$AJ332,範囲CSV,25,FALSE)="","",VLOOKUP(csv!$AJ332,範囲CSV,25,FALSE)))</f>
        <v>#N/A</v>
      </c>
      <c r="AB332" s="96" t="e">
        <f>IF($A332="","",IF(VLOOKUP(csv!$AJ332,範囲CSV,26,FALSE)="","",VLOOKUP(csv!$AJ332,範囲CSV,26,FALSE)))</f>
        <v>#N/A</v>
      </c>
      <c r="AC332" s="96" t="e">
        <f>IF($A332="","",IF(VLOOKUP(csv!$AJ332,範囲CSV,27,FALSE)="","",VLOOKUP(csv!$AJ332,範囲CSV,27,FALSE)))</f>
        <v>#N/A</v>
      </c>
      <c r="AD332" s="96" t="e">
        <f>IF($A332="","",IF(VLOOKUP(csv!$AJ332,範囲CSV,28,FALSE)="","",VLOOKUP(csv!$AJ332,範囲CSV,28,FALSE)))</f>
        <v>#N/A</v>
      </c>
      <c r="AE332" s="96" t="e">
        <f>IF($A332="","",IF(VLOOKUP(csv!$AJ332,範囲CSV,29,FALSE)="","",VLOOKUP(csv!$AJ332,範囲CSV,29,FALSE)))</f>
        <v>#N/A</v>
      </c>
      <c r="AF332" s="96" t="e">
        <f>IF($A332="","",IF(VLOOKUP(csv!$AJ332,範囲CSV,30,FALSE)="","",VLOOKUP(csv!$AJ332,範囲CSV,30,FALSE)))</f>
        <v>#N/A</v>
      </c>
      <c r="AG332" s="96" t="e">
        <f>IF($A332="","",IF(VLOOKUP(csv!$AJ332,範囲CSV,31,FALSE)="","",VLOOKUP(csv!$AJ332,範囲CSV,31,FALSE)))</f>
        <v>#N/A</v>
      </c>
      <c r="AH332" s="96" t="e">
        <f>IF($A332="","",IF(VLOOKUP(csv!$AJ332,範囲CSV,32,FALSE)="","",VLOOKUP(csv!$AJ332,範囲CSV,32,FALSE)))</f>
        <v>#N/A</v>
      </c>
      <c r="AI332" s="96" t="e">
        <f>IF($A332="","",IF(VLOOKUP(csv!$AJ332,範囲CSV,33,FALSE)="","",VLOOKUP(csv!$AJ332,範囲CSV,33,FALSE)))</f>
        <v>#N/A</v>
      </c>
      <c r="AJ332" s="96" t="e">
        <f>IF($A332="","",IF(VLOOKUP(csv!$AJ332,範囲CSV,34,FALSE)="","",VLOOKUP(csv!$AJ332,範囲CSV,34,FALSE)))</f>
        <v>#N/A</v>
      </c>
      <c r="AK332" s="96"/>
    </row>
    <row r="333" spans="1:37">
      <c r="A333" s="96" t="e">
        <f>IF(csv!AJ333&lt;=csv!A$401,csv!AO333,"")</f>
        <v>#N/A</v>
      </c>
      <c r="B333" s="96" t="e">
        <f>IF($A333="","",IF(VLOOKUP(csv!A333,範囲CSV,2,FALSE)="","",VLOOKUP(csv!A333,範囲CSV,2,FALSE)))</f>
        <v>#N/A</v>
      </c>
      <c r="C333" s="96" t="e">
        <f>IF($A333="","",IF(VLOOKUP(csv!$AJ333,範囲CSV,3,FALSE)="","",VLOOKUP(csv!$AJ333,範囲CSV,3,FALSE)))</f>
        <v>#N/A</v>
      </c>
      <c r="D333" s="96" t="e">
        <f>IF($A333="","",IF(VLOOKUP(csv!$AJ333,範囲CSV,4,FALSE)="","",VLOOKUP(csv!$AJ333,範囲CSV,4,FALSE)))</f>
        <v>#N/A</v>
      </c>
      <c r="E333" s="96" t="e">
        <f>IF($A333="","",IF(VLOOKUP(csv!$AJ333,範囲CSV,5,FALSE)="","",IF(VLOOKUP(csv!$AJ333,範囲CSV,5,FALSE)&gt;10000,"",VLOOKUP(csv!$AJ333,範囲CSV,5,FALSE))))</f>
        <v>#N/A</v>
      </c>
      <c r="F333" s="96" t="e">
        <f>IF($A333="","",IF(VLOOKUP(csv!$AJ333,範囲CSV,6,FALSE)="","",VLOOKUP(csv!$AJ333,範囲CSV,6,FALSE)))</f>
        <v>#N/A</v>
      </c>
      <c r="G333" s="96" t="e">
        <f>IF(A333="","",IF(VLOOKUP(csv!$AJ333,範囲CSV,7,FALSE)="","",VLOOKUP(csv!$AJ333,範囲CSV,7,FALSE)))</f>
        <v>#N/A</v>
      </c>
      <c r="H333" s="96" t="e">
        <f>IF($A333="","",IF(VLOOKUP(csv!$AJ333,範囲CSV,8,FALSE)="","",VLOOKUP(csv!$AJ333,範囲CSV,8,FALSE)))</f>
        <v>#N/A</v>
      </c>
      <c r="I333" s="96"/>
      <c r="J333" s="96"/>
      <c r="K333" s="96" t="e">
        <f>IF(A333="","",IF(VLOOKUP(csv!$AJ333,範囲CSV,9,FALSE)="","",VLOOKUP(csv!$AJ333,範囲CSV,9,FALSE)))</f>
        <v>#N/A</v>
      </c>
      <c r="L333" s="96" t="e">
        <f>IF($A333="","",IF(VLOOKUP(csv!$AJ333,範囲CSV,10,FALSE)="","",VLOOKUP(csv!$AJ333,範囲CSV,10,FALSE)))</f>
        <v>#N/A</v>
      </c>
      <c r="M333" s="96" t="e">
        <f t="shared" si="10"/>
        <v>#N/A</v>
      </c>
      <c r="N333" s="96" t="e">
        <f t="shared" si="11"/>
        <v>#N/A</v>
      </c>
      <c r="O333" s="96" t="e">
        <f>IF($A333="","",IF(VLOOKUP(csv!$AJ333,範囲CSV,13,FALSE)="","",VLOOKUP(csv!$AJ333,範囲CSV,13,FALSE)))</f>
        <v>#N/A</v>
      </c>
      <c r="P333" s="96" t="e">
        <f>IF($A333="","",IF(VLOOKUP(csv!$AJ333,範囲CSV,14,FALSE)="","",VLOOKUP(csv!$AJ333,範囲CSV,14,FALSE)))</f>
        <v>#N/A</v>
      </c>
      <c r="Q333" s="96" t="e">
        <f>IF($A333="","",IF(VLOOKUP(csv!$AJ333,範囲CSV,15,FALSE)="","",VLOOKUP(csv!$AJ333,範囲CSV,15,FALSE)))</f>
        <v>#N/A</v>
      </c>
      <c r="R333" s="96" t="e">
        <f>IF($A333="","",IF(VLOOKUP(csv!$AJ333,範囲CSV,16,FALSE)="","",VLOOKUP(csv!$AJ333,範囲CSV,16,FALSE)))</f>
        <v>#N/A</v>
      </c>
      <c r="S333" s="96" t="e">
        <f>IF($A333="","",IF(VLOOKUP(csv!$AJ333,範囲CSV,17,FALSE)="","",VLOOKUP(csv!$AJ333,範囲CSV,17,FALSE)))</f>
        <v>#N/A</v>
      </c>
      <c r="T333" s="96" t="e">
        <f>IF($A333="","",IF(VLOOKUP(csv!$AJ333,範囲CSV,18,FALSE)="","",VLOOKUP(csv!$AJ333,範囲CSV,18,FALSE)))</f>
        <v>#N/A</v>
      </c>
      <c r="U333" s="96" t="e">
        <f>IF($A333="","",IF(VLOOKUP(csv!$AJ333,範囲CSV,19,FALSE)="","",VLOOKUP(csv!$AJ333,範囲CSV,19,FALSE)))</f>
        <v>#N/A</v>
      </c>
      <c r="V333" s="96" t="e">
        <f>IF($A333="","",IF(VLOOKUP(csv!$AJ333,範囲CSV,20,FALSE)="","",VLOOKUP(csv!$AJ333,範囲CSV,20,FALSE)))</f>
        <v>#N/A</v>
      </c>
      <c r="W333" s="96" t="e">
        <f>IF($A333="","",IF(VLOOKUP(csv!$AJ333,範囲CSV,21,FALSE)="","",VLOOKUP(csv!$AJ333,範囲CSV,21,FALSE)))</f>
        <v>#N/A</v>
      </c>
      <c r="X333" s="96" t="e">
        <f>IF($A333="","",IF(VLOOKUP(csv!$AJ333,範囲CSV,22,FALSE)="","",VLOOKUP(csv!$AJ333,範囲CSV,22,FALSE)))</f>
        <v>#N/A</v>
      </c>
      <c r="Y333" s="96" t="e">
        <f>IF($A333="","",IF(VLOOKUP(csv!$AJ333,範囲CSV,23,FALSE)="","",VLOOKUP(csv!$AJ333,範囲CSV,23,FALSE)))</f>
        <v>#N/A</v>
      </c>
      <c r="Z333" s="96" t="e">
        <f>IF($A333="","",IF(VLOOKUP(csv!$AJ333,範囲CSV,24,FALSE)="","",VLOOKUP(csv!$AJ333,範囲CSV,24,FALSE)))</f>
        <v>#N/A</v>
      </c>
      <c r="AA333" s="96" t="e">
        <f>IF($A333="","",IF(VLOOKUP(csv!$AJ333,範囲CSV,25,FALSE)="","",VLOOKUP(csv!$AJ333,範囲CSV,25,FALSE)))</f>
        <v>#N/A</v>
      </c>
      <c r="AB333" s="96" t="e">
        <f>IF($A333="","",IF(VLOOKUP(csv!$AJ333,範囲CSV,26,FALSE)="","",VLOOKUP(csv!$AJ333,範囲CSV,26,FALSE)))</f>
        <v>#N/A</v>
      </c>
      <c r="AC333" s="96" t="e">
        <f>IF($A333="","",IF(VLOOKUP(csv!$AJ333,範囲CSV,27,FALSE)="","",VLOOKUP(csv!$AJ333,範囲CSV,27,FALSE)))</f>
        <v>#N/A</v>
      </c>
      <c r="AD333" s="96" t="e">
        <f>IF($A333="","",IF(VLOOKUP(csv!$AJ333,範囲CSV,28,FALSE)="","",VLOOKUP(csv!$AJ333,範囲CSV,28,FALSE)))</f>
        <v>#N/A</v>
      </c>
      <c r="AE333" s="96" t="e">
        <f>IF($A333="","",IF(VLOOKUP(csv!$AJ333,範囲CSV,29,FALSE)="","",VLOOKUP(csv!$AJ333,範囲CSV,29,FALSE)))</f>
        <v>#N/A</v>
      </c>
      <c r="AF333" s="96" t="e">
        <f>IF($A333="","",IF(VLOOKUP(csv!$AJ333,範囲CSV,30,FALSE)="","",VLOOKUP(csv!$AJ333,範囲CSV,30,FALSE)))</f>
        <v>#N/A</v>
      </c>
      <c r="AG333" s="96" t="e">
        <f>IF($A333="","",IF(VLOOKUP(csv!$AJ333,範囲CSV,31,FALSE)="","",VLOOKUP(csv!$AJ333,範囲CSV,31,FALSE)))</f>
        <v>#N/A</v>
      </c>
      <c r="AH333" s="96" t="e">
        <f>IF($A333="","",IF(VLOOKUP(csv!$AJ333,範囲CSV,32,FALSE)="","",VLOOKUP(csv!$AJ333,範囲CSV,32,FALSE)))</f>
        <v>#N/A</v>
      </c>
      <c r="AI333" s="96" t="e">
        <f>IF($A333="","",IF(VLOOKUP(csv!$AJ333,範囲CSV,33,FALSE)="","",VLOOKUP(csv!$AJ333,範囲CSV,33,FALSE)))</f>
        <v>#N/A</v>
      </c>
      <c r="AJ333" s="96" t="e">
        <f>IF($A333="","",IF(VLOOKUP(csv!$AJ333,範囲CSV,34,FALSE)="","",VLOOKUP(csv!$AJ333,範囲CSV,34,FALSE)))</f>
        <v>#N/A</v>
      </c>
      <c r="AK333" s="96"/>
    </row>
    <row r="334" spans="1:37">
      <c r="A334" s="96" t="e">
        <f>IF(csv!AJ334&lt;=csv!A$401,csv!AO334,"")</f>
        <v>#N/A</v>
      </c>
      <c r="B334" s="96" t="e">
        <f>IF($A334="","",IF(VLOOKUP(csv!A334,範囲CSV,2,FALSE)="","",VLOOKUP(csv!A334,範囲CSV,2,FALSE)))</f>
        <v>#N/A</v>
      </c>
      <c r="C334" s="96" t="e">
        <f>IF($A334="","",IF(VLOOKUP(csv!$AJ334,範囲CSV,3,FALSE)="","",VLOOKUP(csv!$AJ334,範囲CSV,3,FALSE)))</f>
        <v>#N/A</v>
      </c>
      <c r="D334" s="96" t="e">
        <f>IF($A334="","",IF(VLOOKUP(csv!$AJ334,範囲CSV,4,FALSE)="","",VLOOKUP(csv!$AJ334,範囲CSV,4,FALSE)))</f>
        <v>#N/A</v>
      </c>
      <c r="E334" s="96" t="e">
        <f>IF($A334="","",IF(VLOOKUP(csv!$AJ334,範囲CSV,5,FALSE)="","",IF(VLOOKUP(csv!$AJ334,範囲CSV,5,FALSE)&gt;10000,"",VLOOKUP(csv!$AJ334,範囲CSV,5,FALSE))))</f>
        <v>#N/A</v>
      </c>
      <c r="F334" s="96" t="e">
        <f>IF($A334="","",IF(VLOOKUP(csv!$AJ334,範囲CSV,6,FALSE)="","",VLOOKUP(csv!$AJ334,範囲CSV,6,FALSE)))</f>
        <v>#N/A</v>
      </c>
      <c r="G334" s="96" t="e">
        <f>IF(A334="","",IF(VLOOKUP(csv!$AJ334,範囲CSV,7,FALSE)="","",VLOOKUP(csv!$AJ334,範囲CSV,7,FALSE)))</f>
        <v>#N/A</v>
      </c>
      <c r="H334" s="96" t="e">
        <f>IF($A334="","",IF(VLOOKUP(csv!$AJ334,範囲CSV,8,FALSE)="","",VLOOKUP(csv!$AJ334,範囲CSV,8,FALSE)))</f>
        <v>#N/A</v>
      </c>
      <c r="I334" s="96"/>
      <c r="J334" s="96"/>
      <c r="K334" s="96" t="e">
        <f>IF(A334="","",IF(VLOOKUP(csv!$AJ334,範囲CSV,9,FALSE)="","",VLOOKUP(csv!$AJ334,範囲CSV,9,FALSE)))</f>
        <v>#N/A</v>
      </c>
      <c r="L334" s="96" t="e">
        <f>IF($A334="","",IF(VLOOKUP(csv!$AJ334,範囲CSV,10,FALSE)="","",VLOOKUP(csv!$AJ334,範囲CSV,10,FALSE)))</f>
        <v>#N/A</v>
      </c>
      <c r="M334" s="96" t="e">
        <f t="shared" si="10"/>
        <v>#N/A</v>
      </c>
      <c r="N334" s="96" t="e">
        <f t="shared" si="11"/>
        <v>#N/A</v>
      </c>
      <c r="O334" s="96" t="e">
        <f>IF($A334="","",IF(VLOOKUP(csv!$AJ334,範囲CSV,13,FALSE)="","",VLOOKUP(csv!$AJ334,範囲CSV,13,FALSE)))</f>
        <v>#N/A</v>
      </c>
      <c r="P334" s="96" t="e">
        <f>IF($A334="","",IF(VLOOKUP(csv!$AJ334,範囲CSV,14,FALSE)="","",VLOOKUP(csv!$AJ334,範囲CSV,14,FALSE)))</f>
        <v>#N/A</v>
      </c>
      <c r="Q334" s="96" t="e">
        <f>IF($A334="","",IF(VLOOKUP(csv!$AJ334,範囲CSV,15,FALSE)="","",VLOOKUP(csv!$AJ334,範囲CSV,15,FALSE)))</f>
        <v>#N/A</v>
      </c>
      <c r="R334" s="96" t="e">
        <f>IF($A334="","",IF(VLOOKUP(csv!$AJ334,範囲CSV,16,FALSE)="","",VLOOKUP(csv!$AJ334,範囲CSV,16,FALSE)))</f>
        <v>#N/A</v>
      </c>
      <c r="S334" s="96" t="e">
        <f>IF($A334="","",IF(VLOOKUP(csv!$AJ334,範囲CSV,17,FALSE)="","",VLOOKUP(csv!$AJ334,範囲CSV,17,FALSE)))</f>
        <v>#N/A</v>
      </c>
      <c r="T334" s="96" t="e">
        <f>IF($A334="","",IF(VLOOKUP(csv!$AJ334,範囲CSV,18,FALSE)="","",VLOOKUP(csv!$AJ334,範囲CSV,18,FALSE)))</f>
        <v>#N/A</v>
      </c>
      <c r="U334" s="96" t="e">
        <f>IF($A334="","",IF(VLOOKUP(csv!$AJ334,範囲CSV,19,FALSE)="","",VLOOKUP(csv!$AJ334,範囲CSV,19,FALSE)))</f>
        <v>#N/A</v>
      </c>
      <c r="V334" s="96" t="e">
        <f>IF($A334="","",IF(VLOOKUP(csv!$AJ334,範囲CSV,20,FALSE)="","",VLOOKUP(csv!$AJ334,範囲CSV,20,FALSE)))</f>
        <v>#N/A</v>
      </c>
      <c r="W334" s="96" t="e">
        <f>IF($A334="","",IF(VLOOKUP(csv!$AJ334,範囲CSV,21,FALSE)="","",VLOOKUP(csv!$AJ334,範囲CSV,21,FALSE)))</f>
        <v>#N/A</v>
      </c>
      <c r="X334" s="96" t="e">
        <f>IF($A334="","",IF(VLOOKUP(csv!$AJ334,範囲CSV,22,FALSE)="","",VLOOKUP(csv!$AJ334,範囲CSV,22,FALSE)))</f>
        <v>#N/A</v>
      </c>
      <c r="Y334" s="96" t="e">
        <f>IF($A334="","",IF(VLOOKUP(csv!$AJ334,範囲CSV,23,FALSE)="","",VLOOKUP(csv!$AJ334,範囲CSV,23,FALSE)))</f>
        <v>#N/A</v>
      </c>
      <c r="Z334" s="96" t="e">
        <f>IF($A334="","",IF(VLOOKUP(csv!$AJ334,範囲CSV,24,FALSE)="","",VLOOKUP(csv!$AJ334,範囲CSV,24,FALSE)))</f>
        <v>#N/A</v>
      </c>
      <c r="AA334" s="96" t="e">
        <f>IF($A334="","",IF(VLOOKUP(csv!$AJ334,範囲CSV,25,FALSE)="","",VLOOKUP(csv!$AJ334,範囲CSV,25,FALSE)))</f>
        <v>#N/A</v>
      </c>
      <c r="AB334" s="96" t="e">
        <f>IF($A334="","",IF(VLOOKUP(csv!$AJ334,範囲CSV,26,FALSE)="","",VLOOKUP(csv!$AJ334,範囲CSV,26,FALSE)))</f>
        <v>#N/A</v>
      </c>
      <c r="AC334" s="96" t="e">
        <f>IF($A334="","",IF(VLOOKUP(csv!$AJ334,範囲CSV,27,FALSE)="","",VLOOKUP(csv!$AJ334,範囲CSV,27,FALSE)))</f>
        <v>#N/A</v>
      </c>
      <c r="AD334" s="96" t="e">
        <f>IF($A334="","",IF(VLOOKUP(csv!$AJ334,範囲CSV,28,FALSE)="","",VLOOKUP(csv!$AJ334,範囲CSV,28,FALSE)))</f>
        <v>#N/A</v>
      </c>
      <c r="AE334" s="96" t="e">
        <f>IF($A334="","",IF(VLOOKUP(csv!$AJ334,範囲CSV,29,FALSE)="","",VLOOKUP(csv!$AJ334,範囲CSV,29,FALSE)))</f>
        <v>#N/A</v>
      </c>
      <c r="AF334" s="96" t="e">
        <f>IF($A334="","",IF(VLOOKUP(csv!$AJ334,範囲CSV,30,FALSE)="","",VLOOKUP(csv!$AJ334,範囲CSV,30,FALSE)))</f>
        <v>#N/A</v>
      </c>
      <c r="AG334" s="96" t="e">
        <f>IF($A334="","",IF(VLOOKUP(csv!$AJ334,範囲CSV,31,FALSE)="","",VLOOKUP(csv!$AJ334,範囲CSV,31,FALSE)))</f>
        <v>#N/A</v>
      </c>
      <c r="AH334" s="96" t="e">
        <f>IF($A334="","",IF(VLOOKUP(csv!$AJ334,範囲CSV,32,FALSE)="","",VLOOKUP(csv!$AJ334,範囲CSV,32,FALSE)))</f>
        <v>#N/A</v>
      </c>
      <c r="AI334" s="96" t="e">
        <f>IF($A334="","",IF(VLOOKUP(csv!$AJ334,範囲CSV,33,FALSE)="","",VLOOKUP(csv!$AJ334,範囲CSV,33,FALSE)))</f>
        <v>#N/A</v>
      </c>
      <c r="AJ334" s="96" t="e">
        <f>IF($A334="","",IF(VLOOKUP(csv!$AJ334,範囲CSV,34,FALSE)="","",VLOOKUP(csv!$AJ334,範囲CSV,34,FALSE)))</f>
        <v>#N/A</v>
      </c>
      <c r="AK334" s="96"/>
    </row>
    <row r="335" spans="1:37">
      <c r="A335" s="96" t="e">
        <f>IF(csv!AJ335&lt;=csv!A$401,csv!AO335,"")</f>
        <v>#N/A</v>
      </c>
      <c r="B335" s="96" t="e">
        <f>IF($A335="","",IF(VLOOKUP(csv!A335,範囲CSV,2,FALSE)="","",VLOOKUP(csv!A335,範囲CSV,2,FALSE)))</f>
        <v>#N/A</v>
      </c>
      <c r="C335" s="96" t="e">
        <f>IF($A335="","",IF(VLOOKUP(csv!$AJ335,範囲CSV,3,FALSE)="","",VLOOKUP(csv!$AJ335,範囲CSV,3,FALSE)))</f>
        <v>#N/A</v>
      </c>
      <c r="D335" s="96" t="e">
        <f>IF($A335="","",IF(VLOOKUP(csv!$AJ335,範囲CSV,4,FALSE)="","",VLOOKUP(csv!$AJ335,範囲CSV,4,FALSE)))</f>
        <v>#N/A</v>
      </c>
      <c r="E335" s="96" t="e">
        <f>IF($A335="","",IF(VLOOKUP(csv!$AJ335,範囲CSV,5,FALSE)="","",IF(VLOOKUP(csv!$AJ335,範囲CSV,5,FALSE)&gt;10000,"",VLOOKUP(csv!$AJ335,範囲CSV,5,FALSE))))</f>
        <v>#N/A</v>
      </c>
      <c r="F335" s="96" t="e">
        <f>IF($A335="","",IF(VLOOKUP(csv!$AJ335,範囲CSV,6,FALSE)="","",VLOOKUP(csv!$AJ335,範囲CSV,6,FALSE)))</f>
        <v>#N/A</v>
      </c>
      <c r="G335" s="96" t="e">
        <f>IF(A335="","",IF(VLOOKUP(csv!$AJ335,範囲CSV,7,FALSE)="","",VLOOKUP(csv!$AJ335,範囲CSV,7,FALSE)))</f>
        <v>#N/A</v>
      </c>
      <c r="H335" s="96" t="e">
        <f>IF($A335="","",IF(VLOOKUP(csv!$AJ335,範囲CSV,8,FALSE)="","",VLOOKUP(csv!$AJ335,範囲CSV,8,FALSE)))</f>
        <v>#N/A</v>
      </c>
      <c r="I335" s="96"/>
      <c r="J335" s="96"/>
      <c r="K335" s="96" t="e">
        <f>IF(A335="","",IF(VLOOKUP(csv!$AJ335,範囲CSV,9,FALSE)="","",VLOOKUP(csv!$AJ335,範囲CSV,9,FALSE)))</f>
        <v>#N/A</v>
      </c>
      <c r="L335" s="96" t="e">
        <f>IF($A335="","",IF(VLOOKUP(csv!$AJ335,範囲CSV,10,FALSE)="","",VLOOKUP(csv!$AJ335,範囲CSV,10,FALSE)))</f>
        <v>#N/A</v>
      </c>
      <c r="M335" s="96" t="e">
        <f t="shared" si="10"/>
        <v>#N/A</v>
      </c>
      <c r="N335" s="96" t="e">
        <f t="shared" si="11"/>
        <v>#N/A</v>
      </c>
      <c r="O335" s="96" t="e">
        <f>IF($A335="","",IF(VLOOKUP(csv!$AJ335,範囲CSV,13,FALSE)="","",VLOOKUP(csv!$AJ335,範囲CSV,13,FALSE)))</f>
        <v>#N/A</v>
      </c>
      <c r="P335" s="96" t="e">
        <f>IF($A335="","",IF(VLOOKUP(csv!$AJ335,範囲CSV,14,FALSE)="","",VLOOKUP(csv!$AJ335,範囲CSV,14,FALSE)))</f>
        <v>#N/A</v>
      </c>
      <c r="Q335" s="96" t="e">
        <f>IF($A335="","",IF(VLOOKUP(csv!$AJ335,範囲CSV,15,FALSE)="","",VLOOKUP(csv!$AJ335,範囲CSV,15,FALSE)))</f>
        <v>#N/A</v>
      </c>
      <c r="R335" s="96" t="e">
        <f>IF($A335="","",IF(VLOOKUP(csv!$AJ335,範囲CSV,16,FALSE)="","",VLOOKUP(csv!$AJ335,範囲CSV,16,FALSE)))</f>
        <v>#N/A</v>
      </c>
      <c r="S335" s="96" t="e">
        <f>IF($A335="","",IF(VLOOKUP(csv!$AJ335,範囲CSV,17,FALSE)="","",VLOOKUP(csv!$AJ335,範囲CSV,17,FALSE)))</f>
        <v>#N/A</v>
      </c>
      <c r="T335" s="96" t="e">
        <f>IF($A335="","",IF(VLOOKUP(csv!$AJ335,範囲CSV,18,FALSE)="","",VLOOKUP(csv!$AJ335,範囲CSV,18,FALSE)))</f>
        <v>#N/A</v>
      </c>
      <c r="U335" s="96" t="e">
        <f>IF($A335="","",IF(VLOOKUP(csv!$AJ335,範囲CSV,19,FALSE)="","",VLOOKUP(csv!$AJ335,範囲CSV,19,FALSE)))</f>
        <v>#N/A</v>
      </c>
      <c r="V335" s="96" t="e">
        <f>IF($A335="","",IF(VLOOKUP(csv!$AJ335,範囲CSV,20,FALSE)="","",VLOOKUP(csv!$AJ335,範囲CSV,20,FALSE)))</f>
        <v>#N/A</v>
      </c>
      <c r="W335" s="96" t="e">
        <f>IF($A335="","",IF(VLOOKUP(csv!$AJ335,範囲CSV,21,FALSE)="","",VLOOKUP(csv!$AJ335,範囲CSV,21,FALSE)))</f>
        <v>#N/A</v>
      </c>
      <c r="X335" s="96" t="e">
        <f>IF($A335="","",IF(VLOOKUP(csv!$AJ335,範囲CSV,22,FALSE)="","",VLOOKUP(csv!$AJ335,範囲CSV,22,FALSE)))</f>
        <v>#N/A</v>
      </c>
      <c r="Y335" s="96" t="e">
        <f>IF($A335="","",IF(VLOOKUP(csv!$AJ335,範囲CSV,23,FALSE)="","",VLOOKUP(csv!$AJ335,範囲CSV,23,FALSE)))</f>
        <v>#N/A</v>
      </c>
      <c r="Z335" s="96" t="e">
        <f>IF($A335="","",IF(VLOOKUP(csv!$AJ335,範囲CSV,24,FALSE)="","",VLOOKUP(csv!$AJ335,範囲CSV,24,FALSE)))</f>
        <v>#N/A</v>
      </c>
      <c r="AA335" s="96" t="e">
        <f>IF($A335="","",IF(VLOOKUP(csv!$AJ335,範囲CSV,25,FALSE)="","",VLOOKUP(csv!$AJ335,範囲CSV,25,FALSE)))</f>
        <v>#N/A</v>
      </c>
      <c r="AB335" s="96" t="e">
        <f>IF($A335="","",IF(VLOOKUP(csv!$AJ335,範囲CSV,26,FALSE)="","",VLOOKUP(csv!$AJ335,範囲CSV,26,FALSE)))</f>
        <v>#N/A</v>
      </c>
      <c r="AC335" s="96" t="e">
        <f>IF($A335="","",IF(VLOOKUP(csv!$AJ335,範囲CSV,27,FALSE)="","",VLOOKUP(csv!$AJ335,範囲CSV,27,FALSE)))</f>
        <v>#N/A</v>
      </c>
      <c r="AD335" s="96" t="e">
        <f>IF($A335="","",IF(VLOOKUP(csv!$AJ335,範囲CSV,28,FALSE)="","",VLOOKUP(csv!$AJ335,範囲CSV,28,FALSE)))</f>
        <v>#N/A</v>
      </c>
      <c r="AE335" s="96" t="e">
        <f>IF($A335="","",IF(VLOOKUP(csv!$AJ335,範囲CSV,29,FALSE)="","",VLOOKUP(csv!$AJ335,範囲CSV,29,FALSE)))</f>
        <v>#N/A</v>
      </c>
      <c r="AF335" s="96" t="e">
        <f>IF($A335="","",IF(VLOOKUP(csv!$AJ335,範囲CSV,30,FALSE)="","",VLOOKUP(csv!$AJ335,範囲CSV,30,FALSE)))</f>
        <v>#N/A</v>
      </c>
      <c r="AG335" s="96" t="e">
        <f>IF($A335="","",IF(VLOOKUP(csv!$AJ335,範囲CSV,31,FALSE)="","",VLOOKUP(csv!$AJ335,範囲CSV,31,FALSE)))</f>
        <v>#N/A</v>
      </c>
      <c r="AH335" s="96" t="e">
        <f>IF($A335="","",IF(VLOOKUP(csv!$AJ335,範囲CSV,32,FALSE)="","",VLOOKUP(csv!$AJ335,範囲CSV,32,FALSE)))</f>
        <v>#N/A</v>
      </c>
      <c r="AI335" s="96" t="e">
        <f>IF($A335="","",IF(VLOOKUP(csv!$AJ335,範囲CSV,33,FALSE)="","",VLOOKUP(csv!$AJ335,範囲CSV,33,FALSE)))</f>
        <v>#N/A</v>
      </c>
      <c r="AJ335" s="96" t="e">
        <f>IF($A335="","",IF(VLOOKUP(csv!$AJ335,範囲CSV,34,FALSE)="","",VLOOKUP(csv!$AJ335,範囲CSV,34,FALSE)))</f>
        <v>#N/A</v>
      </c>
      <c r="AK335" s="96"/>
    </row>
    <row r="336" spans="1:37">
      <c r="A336" s="96" t="e">
        <f>IF(csv!AJ336&lt;=csv!A$401,csv!AO336,"")</f>
        <v>#N/A</v>
      </c>
      <c r="B336" s="96" t="e">
        <f>IF($A336="","",IF(VLOOKUP(csv!A336,範囲CSV,2,FALSE)="","",VLOOKUP(csv!A336,範囲CSV,2,FALSE)))</f>
        <v>#N/A</v>
      </c>
      <c r="C336" s="96" t="e">
        <f>IF($A336="","",IF(VLOOKUP(csv!$AJ336,範囲CSV,3,FALSE)="","",VLOOKUP(csv!$AJ336,範囲CSV,3,FALSE)))</f>
        <v>#N/A</v>
      </c>
      <c r="D336" s="96" t="e">
        <f>IF($A336="","",IF(VLOOKUP(csv!$AJ336,範囲CSV,4,FALSE)="","",VLOOKUP(csv!$AJ336,範囲CSV,4,FALSE)))</f>
        <v>#N/A</v>
      </c>
      <c r="E336" s="96" t="e">
        <f>IF($A336="","",IF(VLOOKUP(csv!$AJ336,範囲CSV,5,FALSE)="","",IF(VLOOKUP(csv!$AJ336,範囲CSV,5,FALSE)&gt;10000,"",VLOOKUP(csv!$AJ336,範囲CSV,5,FALSE))))</f>
        <v>#N/A</v>
      </c>
      <c r="F336" s="96" t="e">
        <f>IF($A336="","",IF(VLOOKUP(csv!$AJ336,範囲CSV,6,FALSE)="","",VLOOKUP(csv!$AJ336,範囲CSV,6,FALSE)))</f>
        <v>#N/A</v>
      </c>
      <c r="G336" s="96" t="e">
        <f>IF(A336="","",IF(VLOOKUP(csv!$AJ336,範囲CSV,7,FALSE)="","",VLOOKUP(csv!$AJ336,範囲CSV,7,FALSE)))</f>
        <v>#N/A</v>
      </c>
      <c r="H336" s="96" t="e">
        <f>IF($A336="","",IF(VLOOKUP(csv!$AJ336,範囲CSV,8,FALSE)="","",VLOOKUP(csv!$AJ336,範囲CSV,8,FALSE)))</f>
        <v>#N/A</v>
      </c>
      <c r="I336" s="96"/>
      <c r="J336" s="96"/>
      <c r="K336" s="96" t="e">
        <f>IF(A336="","",IF(VLOOKUP(csv!$AJ336,範囲CSV,9,FALSE)="","",VLOOKUP(csv!$AJ336,範囲CSV,9,FALSE)))</f>
        <v>#N/A</v>
      </c>
      <c r="L336" s="96" t="e">
        <f>IF($A336="","",IF(VLOOKUP(csv!$AJ336,範囲CSV,10,FALSE)="","",VLOOKUP(csv!$AJ336,範囲CSV,10,FALSE)))</f>
        <v>#N/A</v>
      </c>
      <c r="M336" s="96" t="e">
        <f t="shared" si="10"/>
        <v>#N/A</v>
      </c>
      <c r="N336" s="96" t="e">
        <f t="shared" si="11"/>
        <v>#N/A</v>
      </c>
      <c r="O336" s="96" t="e">
        <f>IF($A336="","",IF(VLOOKUP(csv!$AJ336,範囲CSV,13,FALSE)="","",VLOOKUP(csv!$AJ336,範囲CSV,13,FALSE)))</f>
        <v>#N/A</v>
      </c>
      <c r="P336" s="96" t="e">
        <f>IF($A336="","",IF(VLOOKUP(csv!$AJ336,範囲CSV,14,FALSE)="","",VLOOKUP(csv!$AJ336,範囲CSV,14,FALSE)))</f>
        <v>#N/A</v>
      </c>
      <c r="Q336" s="96" t="e">
        <f>IF($A336="","",IF(VLOOKUP(csv!$AJ336,範囲CSV,15,FALSE)="","",VLOOKUP(csv!$AJ336,範囲CSV,15,FALSE)))</f>
        <v>#N/A</v>
      </c>
      <c r="R336" s="96" t="e">
        <f>IF($A336="","",IF(VLOOKUP(csv!$AJ336,範囲CSV,16,FALSE)="","",VLOOKUP(csv!$AJ336,範囲CSV,16,FALSE)))</f>
        <v>#N/A</v>
      </c>
      <c r="S336" s="96" t="e">
        <f>IF($A336="","",IF(VLOOKUP(csv!$AJ336,範囲CSV,17,FALSE)="","",VLOOKUP(csv!$AJ336,範囲CSV,17,FALSE)))</f>
        <v>#N/A</v>
      </c>
      <c r="T336" s="96" t="e">
        <f>IF($A336="","",IF(VLOOKUP(csv!$AJ336,範囲CSV,18,FALSE)="","",VLOOKUP(csv!$AJ336,範囲CSV,18,FALSE)))</f>
        <v>#N/A</v>
      </c>
      <c r="U336" s="96" t="e">
        <f>IF($A336="","",IF(VLOOKUP(csv!$AJ336,範囲CSV,19,FALSE)="","",VLOOKUP(csv!$AJ336,範囲CSV,19,FALSE)))</f>
        <v>#N/A</v>
      </c>
      <c r="V336" s="96" t="e">
        <f>IF($A336="","",IF(VLOOKUP(csv!$AJ336,範囲CSV,20,FALSE)="","",VLOOKUP(csv!$AJ336,範囲CSV,20,FALSE)))</f>
        <v>#N/A</v>
      </c>
      <c r="W336" s="96" t="e">
        <f>IF($A336="","",IF(VLOOKUP(csv!$AJ336,範囲CSV,21,FALSE)="","",VLOOKUP(csv!$AJ336,範囲CSV,21,FALSE)))</f>
        <v>#N/A</v>
      </c>
      <c r="X336" s="96" t="e">
        <f>IF($A336="","",IF(VLOOKUP(csv!$AJ336,範囲CSV,22,FALSE)="","",VLOOKUP(csv!$AJ336,範囲CSV,22,FALSE)))</f>
        <v>#N/A</v>
      </c>
      <c r="Y336" s="96" t="e">
        <f>IF($A336="","",IF(VLOOKUP(csv!$AJ336,範囲CSV,23,FALSE)="","",VLOOKUP(csv!$AJ336,範囲CSV,23,FALSE)))</f>
        <v>#N/A</v>
      </c>
      <c r="Z336" s="96" t="e">
        <f>IF($A336="","",IF(VLOOKUP(csv!$AJ336,範囲CSV,24,FALSE)="","",VLOOKUP(csv!$AJ336,範囲CSV,24,FALSE)))</f>
        <v>#N/A</v>
      </c>
      <c r="AA336" s="96" t="e">
        <f>IF($A336="","",IF(VLOOKUP(csv!$AJ336,範囲CSV,25,FALSE)="","",VLOOKUP(csv!$AJ336,範囲CSV,25,FALSE)))</f>
        <v>#N/A</v>
      </c>
      <c r="AB336" s="96" t="e">
        <f>IF($A336="","",IF(VLOOKUP(csv!$AJ336,範囲CSV,26,FALSE)="","",VLOOKUP(csv!$AJ336,範囲CSV,26,FALSE)))</f>
        <v>#N/A</v>
      </c>
      <c r="AC336" s="96" t="e">
        <f>IF($A336="","",IF(VLOOKUP(csv!$AJ336,範囲CSV,27,FALSE)="","",VLOOKUP(csv!$AJ336,範囲CSV,27,FALSE)))</f>
        <v>#N/A</v>
      </c>
      <c r="AD336" s="96" t="e">
        <f>IF($A336="","",IF(VLOOKUP(csv!$AJ336,範囲CSV,28,FALSE)="","",VLOOKUP(csv!$AJ336,範囲CSV,28,FALSE)))</f>
        <v>#N/A</v>
      </c>
      <c r="AE336" s="96" t="e">
        <f>IF($A336="","",IF(VLOOKUP(csv!$AJ336,範囲CSV,29,FALSE)="","",VLOOKUP(csv!$AJ336,範囲CSV,29,FALSE)))</f>
        <v>#N/A</v>
      </c>
      <c r="AF336" s="96" t="e">
        <f>IF($A336="","",IF(VLOOKUP(csv!$AJ336,範囲CSV,30,FALSE)="","",VLOOKUP(csv!$AJ336,範囲CSV,30,FALSE)))</f>
        <v>#N/A</v>
      </c>
      <c r="AG336" s="96" t="e">
        <f>IF($A336="","",IF(VLOOKUP(csv!$AJ336,範囲CSV,31,FALSE)="","",VLOOKUP(csv!$AJ336,範囲CSV,31,FALSE)))</f>
        <v>#N/A</v>
      </c>
      <c r="AH336" s="96" t="e">
        <f>IF($A336="","",IF(VLOOKUP(csv!$AJ336,範囲CSV,32,FALSE)="","",VLOOKUP(csv!$AJ336,範囲CSV,32,FALSE)))</f>
        <v>#N/A</v>
      </c>
      <c r="AI336" s="96" t="e">
        <f>IF($A336="","",IF(VLOOKUP(csv!$AJ336,範囲CSV,33,FALSE)="","",VLOOKUP(csv!$AJ336,範囲CSV,33,FALSE)))</f>
        <v>#N/A</v>
      </c>
      <c r="AJ336" s="96" t="e">
        <f>IF($A336="","",IF(VLOOKUP(csv!$AJ336,範囲CSV,34,FALSE)="","",VLOOKUP(csv!$AJ336,範囲CSV,34,FALSE)))</f>
        <v>#N/A</v>
      </c>
      <c r="AK336" s="96"/>
    </row>
    <row r="337" spans="1:37">
      <c r="A337" s="96" t="e">
        <f>IF(csv!AJ337&lt;=csv!A$401,csv!AO337,"")</f>
        <v>#N/A</v>
      </c>
      <c r="B337" s="96" t="e">
        <f>IF($A337="","",IF(VLOOKUP(csv!A337,範囲CSV,2,FALSE)="","",VLOOKUP(csv!A337,範囲CSV,2,FALSE)))</f>
        <v>#N/A</v>
      </c>
      <c r="C337" s="96" t="e">
        <f>IF($A337="","",IF(VLOOKUP(csv!$AJ337,範囲CSV,3,FALSE)="","",VLOOKUP(csv!$AJ337,範囲CSV,3,FALSE)))</f>
        <v>#N/A</v>
      </c>
      <c r="D337" s="96" t="e">
        <f>IF($A337="","",IF(VLOOKUP(csv!$AJ337,範囲CSV,4,FALSE)="","",VLOOKUP(csv!$AJ337,範囲CSV,4,FALSE)))</f>
        <v>#N/A</v>
      </c>
      <c r="E337" s="96" t="e">
        <f>IF($A337="","",IF(VLOOKUP(csv!$AJ337,範囲CSV,5,FALSE)="","",IF(VLOOKUP(csv!$AJ337,範囲CSV,5,FALSE)&gt;10000,"",VLOOKUP(csv!$AJ337,範囲CSV,5,FALSE))))</f>
        <v>#N/A</v>
      </c>
      <c r="F337" s="96" t="e">
        <f>IF($A337="","",IF(VLOOKUP(csv!$AJ337,範囲CSV,6,FALSE)="","",VLOOKUP(csv!$AJ337,範囲CSV,6,FALSE)))</f>
        <v>#N/A</v>
      </c>
      <c r="G337" s="96" t="e">
        <f>IF(A337="","",IF(VLOOKUP(csv!$AJ337,範囲CSV,7,FALSE)="","",VLOOKUP(csv!$AJ337,範囲CSV,7,FALSE)))</f>
        <v>#N/A</v>
      </c>
      <c r="H337" s="96" t="e">
        <f>IF($A337="","",IF(VLOOKUP(csv!$AJ337,範囲CSV,8,FALSE)="","",VLOOKUP(csv!$AJ337,範囲CSV,8,FALSE)))</f>
        <v>#N/A</v>
      </c>
      <c r="I337" s="96"/>
      <c r="J337" s="96"/>
      <c r="K337" s="96" t="e">
        <f>IF(A337="","",IF(VLOOKUP(csv!$AJ337,範囲CSV,9,FALSE)="","",VLOOKUP(csv!$AJ337,範囲CSV,9,FALSE)))</f>
        <v>#N/A</v>
      </c>
      <c r="L337" s="96" t="e">
        <f>IF($A337="","",IF(VLOOKUP(csv!$AJ337,範囲CSV,10,FALSE)="","",VLOOKUP(csv!$AJ337,範囲CSV,10,FALSE)))</f>
        <v>#N/A</v>
      </c>
      <c r="M337" s="96" t="e">
        <f t="shared" si="10"/>
        <v>#N/A</v>
      </c>
      <c r="N337" s="96" t="e">
        <f t="shared" si="11"/>
        <v>#N/A</v>
      </c>
      <c r="O337" s="96" t="e">
        <f>IF($A337="","",IF(VLOOKUP(csv!$AJ337,範囲CSV,13,FALSE)="","",VLOOKUP(csv!$AJ337,範囲CSV,13,FALSE)))</f>
        <v>#N/A</v>
      </c>
      <c r="P337" s="96" t="e">
        <f>IF($A337="","",IF(VLOOKUP(csv!$AJ337,範囲CSV,14,FALSE)="","",VLOOKUP(csv!$AJ337,範囲CSV,14,FALSE)))</f>
        <v>#N/A</v>
      </c>
      <c r="Q337" s="96" t="e">
        <f>IF($A337="","",IF(VLOOKUP(csv!$AJ337,範囲CSV,15,FALSE)="","",VLOOKUP(csv!$AJ337,範囲CSV,15,FALSE)))</f>
        <v>#N/A</v>
      </c>
      <c r="R337" s="96" t="e">
        <f>IF($A337="","",IF(VLOOKUP(csv!$AJ337,範囲CSV,16,FALSE)="","",VLOOKUP(csv!$AJ337,範囲CSV,16,FALSE)))</f>
        <v>#N/A</v>
      </c>
      <c r="S337" s="96" t="e">
        <f>IF($A337="","",IF(VLOOKUP(csv!$AJ337,範囲CSV,17,FALSE)="","",VLOOKUP(csv!$AJ337,範囲CSV,17,FALSE)))</f>
        <v>#N/A</v>
      </c>
      <c r="T337" s="96" t="e">
        <f>IF($A337="","",IF(VLOOKUP(csv!$AJ337,範囲CSV,18,FALSE)="","",VLOOKUP(csv!$AJ337,範囲CSV,18,FALSE)))</f>
        <v>#N/A</v>
      </c>
      <c r="U337" s="96" t="e">
        <f>IF($A337="","",IF(VLOOKUP(csv!$AJ337,範囲CSV,19,FALSE)="","",VLOOKUP(csv!$AJ337,範囲CSV,19,FALSE)))</f>
        <v>#N/A</v>
      </c>
      <c r="V337" s="96" t="e">
        <f>IF($A337="","",IF(VLOOKUP(csv!$AJ337,範囲CSV,20,FALSE)="","",VLOOKUP(csv!$AJ337,範囲CSV,20,FALSE)))</f>
        <v>#N/A</v>
      </c>
      <c r="W337" s="96" t="e">
        <f>IF($A337="","",IF(VLOOKUP(csv!$AJ337,範囲CSV,21,FALSE)="","",VLOOKUP(csv!$AJ337,範囲CSV,21,FALSE)))</f>
        <v>#N/A</v>
      </c>
      <c r="X337" s="96" t="e">
        <f>IF($A337="","",IF(VLOOKUP(csv!$AJ337,範囲CSV,22,FALSE)="","",VLOOKUP(csv!$AJ337,範囲CSV,22,FALSE)))</f>
        <v>#N/A</v>
      </c>
      <c r="Y337" s="96" t="e">
        <f>IF($A337="","",IF(VLOOKUP(csv!$AJ337,範囲CSV,23,FALSE)="","",VLOOKUP(csv!$AJ337,範囲CSV,23,FALSE)))</f>
        <v>#N/A</v>
      </c>
      <c r="Z337" s="96" t="e">
        <f>IF($A337="","",IF(VLOOKUP(csv!$AJ337,範囲CSV,24,FALSE)="","",VLOOKUP(csv!$AJ337,範囲CSV,24,FALSE)))</f>
        <v>#N/A</v>
      </c>
      <c r="AA337" s="96" t="e">
        <f>IF($A337="","",IF(VLOOKUP(csv!$AJ337,範囲CSV,25,FALSE)="","",VLOOKUP(csv!$AJ337,範囲CSV,25,FALSE)))</f>
        <v>#N/A</v>
      </c>
      <c r="AB337" s="96" t="e">
        <f>IF($A337="","",IF(VLOOKUP(csv!$AJ337,範囲CSV,26,FALSE)="","",VLOOKUP(csv!$AJ337,範囲CSV,26,FALSE)))</f>
        <v>#N/A</v>
      </c>
      <c r="AC337" s="96" t="e">
        <f>IF($A337="","",IF(VLOOKUP(csv!$AJ337,範囲CSV,27,FALSE)="","",VLOOKUP(csv!$AJ337,範囲CSV,27,FALSE)))</f>
        <v>#N/A</v>
      </c>
      <c r="AD337" s="96" t="e">
        <f>IF($A337="","",IF(VLOOKUP(csv!$AJ337,範囲CSV,28,FALSE)="","",VLOOKUP(csv!$AJ337,範囲CSV,28,FALSE)))</f>
        <v>#N/A</v>
      </c>
      <c r="AE337" s="96" t="e">
        <f>IF($A337="","",IF(VLOOKUP(csv!$AJ337,範囲CSV,29,FALSE)="","",VLOOKUP(csv!$AJ337,範囲CSV,29,FALSE)))</f>
        <v>#N/A</v>
      </c>
      <c r="AF337" s="96" t="e">
        <f>IF($A337="","",IF(VLOOKUP(csv!$AJ337,範囲CSV,30,FALSE)="","",VLOOKUP(csv!$AJ337,範囲CSV,30,FALSE)))</f>
        <v>#N/A</v>
      </c>
      <c r="AG337" s="96" t="e">
        <f>IF($A337="","",IF(VLOOKUP(csv!$AJ337,範囲CSV,31,FALSE)="","",VLOOKUP(csv!$AJ337,範囲CSV,31,FALSE)))</f>
        <v>#N/A</v>
      </c>
      <c r="AH337" s="96" t="e">
        <f>IF($A337="","",IF(VLOOKUP(csv!$AJ337,範囲CSV,32,FALSE)="","",VLOOKUP(csv!$AJ337,範囲CSV,32,FALSE)))</f>
        <v>#N/A</v>
      </c>
      <c r="AI337" s="96" t="e">
        <f>IF($A337="","",IF(VLOOKUP(csv!$AJ337,範囲CSV,33,FALSE)="","",VLOOKUP(csv!$AJ337,範囲CSV,33,FALSE)))</f>
        <v>#N/A</v>
      </c>
      <c r="AJ337" s="96" t="e">
        <f>IF($A337="","",IF(VLOOKUP(csv!$AJ337,範囲CSV,34,FALSE)="","",VLOOKUP(csv!$AJ337,範囲CSV,34,FALSE)))</f>
        <v>#N/A</v>
      </c>
      <c r="AK337" s="96"/>
    </row>
    <row r="338" spans="1:37">
      <c r="A338" s="96" t="e">
        <f>IF(csv!AJ338&lt;=csv!A$401,csv!AO338,"")</f>
        <v>#N/A</v>
      </c>
      <c r="B338" s="96" t="e">
        <f>IF($A338="","",IF(VLOOKUP(csv!A338,範囲CSV,2,FALSE)="","",VLOOKUP(csv!A338,範囲CSV,2,FALSE)))</f>
        <v>#N/A</v>
      </c>
      <c r="C338" s="96" t="e">
        <f>IF($A338="","",IF(VLOOKUP(csv!$AJ338,範囲CSV,3,FALSE)="","",VLOOKUP(csv!$AJ338,範囲CSV,3,FALSE)))</f>
        <v>#N/A</v>
      </c>
      <c r="D338" s="96" t="e">
        <f>IF($A338="","",IF(VLOOKUP(csv!$AJ338,範囲CSV,4,FALSE)="","",VLOOKUP(csv!$AJ338,範囲CSV,4,FALSE)))</f>
        <v>#N/A</v>
      </c>
      <c r="E338" s="96" t="e">
        <f>IF($A338="","",IF(VLOOKUP(csv!$AJ338,範囲CSV,5,FALSE)="","",IF(VLOOKUP(csv!$AJ338,範囲CSV,5,FALSE)&gt;10000,"",VLOOKUP(csv!$AJ338,範囲CSV,5,FALSE))))</f>
        <v>#N/A</v>
      </c>
      <c r="F338" s="96" t="e">
        <f>IF($A338="","",IF(VLOOKUP(csv!$AJ338,範囲CSV,6,FALSE)="","",VLOOKUP(csv!$AJ338,範囲CSV,6,FALSE)))</f>
        <v>#N/A</v>
      </c>
      <c r="G338" s="96" t="e">
        <f>IF(A338="","",IF(VLOOKUP(csv!$AJ338,範囲CSV,7,FALSE)="","",VLOOKUP(csv!$AJ338,範囲CSV,7,FALSE)))</f>
        <v>#N/A</v>
      </c>
      <c r="H338" s="96" t="e">
        <f>IF($A338="","",IF(VLOOKUP(csv!$AJ338,範囲CSV,8,FALSE)="","",VLOOKUP(csv!$AJ338,範囲CSV,8,FALSE)))</f>
        <v>#N/A</v>
      </c>
      <c r="I338" s="96"/>
      <c r="J338" s="96"/>
      <c r="K338" s="96" t="e">
        <f>IF(A338="","",IF(VLOOKUP(csv!$AJ338,範囲CSV,9,FALSE)="","",VLOOKUP(csv!$AJ338,範囲CSV,9,FALSE)))</f>
        <v>#N/A</v>
      </c>
      <c r="L338" s="96" t="e">
        <f>IF($A338="","",IF(VLOOKUP(csv!$AJ338,範囲CSV,10,FALSE)="","",VLOOKUP(csv!$AJ338,範囲CSV,10,FALSE)))</f>
        <v>#N/A</v>
      </c>
      <c r="M338" s="96" t="e">
        <f t="shared" si="10"/>
        <v>#N/A</v>
      </c>
      <c r="N338" s="96" t="e">
        <f t="shared" si="11"/>
        <v>#N/A</v>
      </c>
      <c r="O338" s="96" t="e">
        <f>IF($A338="","",IF(VLOOKUP(csv!$AJ338,範囲CSV,13,FALSE)="","",VLOOKUP(csv!$AJ338,範囲CSV,13,FALSE)))</f>
        <v>#N/A</v>
      </c>
      <c r="P338" s="96" t="e">
        <f>IF($A338="","",IF(VLOOKUP(csv!$AJ338,範囲CSV,14,FALSE)="","",VLOOKUP(csv!$AJ338,範囲CSV,14,FALSE)))</f>
        <v>#N/A</v>
      </c>
      <c r="Q338" s="96" t="e">
        <f>IF($A338="","",IF(VLOOKUP(csv!$AJ338,範囲CSV,15,FALSE)="","",VLOOKUP(csv!$AJ338,範囲CSV,15,FALSE)))</f>
        <v>#N/A</v>
      </c>
      <c r="R338" s="96" t="e">
        <f>IF($A338="","",IF(VLOOKUP(csv!$AJ338,範囲CSV,16,FALSE)="","",VLOOKUP(csv!$AJ338,範囲CSV,16,FALSE)))</f>
        <v>#N/A</v>
      </c>
      <c r="S338" s="96" t="e">
        <f>IF($A338="","",IF(VLOOKUP(csv!$AJ338,範囲CSV,17,FALSE)="","",VLOOKUP(csv!$AJ338,範囲CSV,17,FALSE)))</f>
        <v>#N/A</v>
      </c>
      <c r="T338" s="96" t="e">
        <f>IF($A338="","",IF(VLOOKUP(csv!$AJ338,範囲CSV,18,FALSE)="","",VLOOKUP(csv!$AJ338,範囲CSV,18,FALSE)))</f>
        <v>#N/A</v>
      </c>
      <c r="U338" s="96" t="e">
        <f>IF($A338="","",IF(VLOOKUP(csv!$AJ338,範囲CSV,19,FALSE)="","",VLOOKUP(csv!$AJ338,範囲CSV,19,FALSE)))</f>
        <v>#N/A</v>
      </c>
      <c r="V338" s="96" t="e">
        <f>IF($A338="","",IF(VLOOKUP(csv!$AJ338,範囲CSV,20,FALSE)="","",VLOOKUP(csv!$AJ338,範囲CSV,20,FALSE)))</f>
        <v>#N/A</v>
      </c>
      <c r="W338" s="96" t="e">
        <f>IF($A338="","",IF(VLOOKUP(csv!$AJ338,範囲CSV,21,FALSE)="","",VLOOKUP(csv!$AJ338,範囲CSV,21,FALSE)))</f>
        <v>#N/A</v>
      </c>
      <c r="X338" s="96" t="e">
        <f>IF($A338="","",IF(VLOOKUP(csv!$AJ338,範囲CSV,22,FALSE)="","",VLOOKUP(csv!$AJ338,範囲CSV,22,FALSE)))</f>
        <v>#N/A</v>
      </c>
      <c r="Y338" s="96" t="e">
        <f>IF($A338="","",IF(VLOOKUP(csv!$AJ338,範囲CSV,23,FALSE)="","",VLOOKUP(csv!$AJ338,範囲CSV,23,FALSE)))</f>
        <v>#N/A</v>
      </c>
      <c r="Z338" s="96" t="e">
        <f>IF($A338="","",IF(VLOOKUP(csv!$AJ338,範囲CSV,24,FALSE)="","",VLOOKUP(csv!$AJ338,範囲CSV,24,FALSE)))</f>
        <v>#N/A</v>
      </c>
      <c r="AA338" s="96" t="e">
        <f>IF($A338="","",IF(VLOOKUP(csv!$AJ338,範囲CSV,25,FALSE)="","",VLOOKUP(csv!$AJ338,範囲CSV,25,FALSE)))</f>
        <v>#N/A</v>
      </c>
      <c r="AB338" s="96" t="e">
        <f>IF($A338="","",IF(VLOOKUP(csv!$AJ338,範囲CSV,26,FALSE)="","",VLOOKUP(csv!$AJ338,範囲CSV,26,FALSE)))</f>
        <v>#N/A</v>
      </c>
      <c r="AC338" s="96" t="e">
        <f>IF($A338="","",IF(VLOOKUP(csv!$AJ338,範囲CSV,27,FALSE)="","",VLOOKUP(csv!$AJ338,範囲CSV,27,FALSE)))</f>
        <v>#N/A</v>
      </c>
      <c r="AD338" s="96" t="e">
        <f>IF($A338="","",IF(VLOOKUP(csv!$AJ338,範囲CSV,28,FALSE)="","",VLOOKUP(csv!$AJ338,範囲CSV,28,FALSE)))</f>
        <v>#N/A</v>
      </c>
      <c r="AE338" s="96" t="e">
        <f>IF($A338="","",IF(VLOOKUP(csv!$AJ338,範囲CSV,29,FALSE)="","",VLOOKUP(csv!$AJ338,範囲CSV,29,FALSE)))</f>
        <v>#N/A</v>
      </c>
      <c r="AF338" s="96" t="e">
        <f>IF($A338="","",IF(VLOOKUP(csv!$AJ338,範囲CSV,30,FALSE)="","",VLOOKUP(csv!$AJ338,範囲CSV,30,FALSE)))</f>
        <v>#N/A</v>
      </c>
      <c r="AG338" s="96" t="e">
        <f>IF($A338="","",IF(VLOOKUP(csv!$AJ338,範囲CSV,31,FALSE)="","",VLOOKUP(csv!$AJ338,範囲CSV,31,FALSE)))</f>
        <v>#N/A</v>
      </c>
      <c r="AH338" s="96" t="e">
        <f>IF($A338="","",IF(VLOOKUP(csv!$AJ338,範囲CSV,32,FALSE)="","",VLOOKUP(csv!$AJ338,範囲CSV,32,FALSE)))</f>
        <v>#N/A</v>
      </c>
      <c r="AI338" s="96" t="e">
        <f>IF($A338="","",IF(VLOOKUP(csv!$AJ338,範囲CSV,33,FALSE)="","",VLOOKUP(csv!$AJ338,範囲CSV,33,FALSE)))</f>
        <v>#N/A</v>
      </c>
      <c r="AJ338" s="96" t="e">
        <f>IF($A338="","",IF(VLOOKUP(csv!$AJ338,範囲CSV,34,FALSE)="","",VLOOKUP(csv!$AJ338,範囲CSV,34,FALSE)))</f>
        <v>#N/A</v>
      </c>
      <c r="AK338" s="96"/>
    </row>
    <row r="339" spans="1:37">
      <c r="A339" s="96" t="e">
        <f>IF(csv!AJ339&lt;=csv!A$401,csv!AO339,"")</f>
        <v>#N/A</v>
      </c>
      <c r="B339" s="96" t="e">
        <f>IF($A339="","",IF(VLOOKUP(csv!A339,範囲CSV,2,FALSE)="","",VLOOKUP(csv!A339,範囲CSV,2,FALSE)))</f>
        <v>#N/A</v>
      </c>
      <c r="C339" s="96" t="e">
        <f>IF($A339="","",IF(VLOOKUP(csv!$AJ339,範囲CSV,3,FALSE)="","",VLOOKUP(csv!$AJ339,範囲CSV,3,FALSE)))</f>
        <v>#N/A</v>
      </c>
      <c r="D339" s="96" t="e">
        <f>IF($A339="","",IF(VLOOKUP(csv!$AJ339,範囲CSV,4,FALSE)="","",VLOOKUP(csv!$AJ339,範囲CSV,4,FALSE)))</f>
        <v>#N/A</v>
      </c>
      <c r="E339" s="96" t="e">
        <f>IF($A339="","",IF(VLOOKUP(csv!$AJ339,範囲CSV,5,FALSE)="","",IF(VLOOKUP(csv!$AJ339,範囲CSV,5,FALSE)&gt;10000,"",VLOOKUP(csv!$AJ339,範囲CSV,5,FALSE))))</f>
        <v>#N/A</v>
      </c>
      <c r="F339" s="96" t="e">
        <f>IF($A339="","",IF(VLOOKUP(csv!$AJ339,範囲CSV,6,FALSE)="","",VLOOKUP(csv!$AJ339,範囲CSV,6,FALSE)))</f>
        <v>#N/A</v>
      </c>
      <c r="G339" s="96" t="e">
        <f>IF(A339="","",IF(VLOOKUP(csv!$AJ339,範囲CSV,7,FALSE)="","",VLOOKUP(csv!$AJ339,範囲CSV,7,FALSE)))</f>
        <v>#N/A</v>
      </c>
      <c r="H339" s="96" t="e">
        <f>IF($A339="","",IF(VLOOKUP(csv!$AJ339,範囲CSV,8,FALSE)="","",VLOOKUP(csv!$AJ339,範囲CSV,8,FALSE)))</f>
        <v>#N/A</v>
      </c>
      <c r="I339" s="96"/>
      <c r="J339" s="96"/>
      <c r="K339" s="96" t="e">
        <f>IF(A339="","",IF(VLOOKUP(csv!$AJ339,範囲CSV,9,FALSE)="","",VLOOKUP(csv!$AJ339,範囲CSV,9,FALSE)))</f>
        <v>#N/A</v>
      </c>
      <c r="L339" s="96" t="e">
        <f>IF($A339="","",IF(VLOOKUP(csv!$AJ339,範囲CSV,10,FALSE)="","",VLOOKUP(csv!$AJ339,範囲CSV,10,FALSE)))</f>
        <v>#N/A</v>
      </c>
      <c r="M339" s="96" t="e">
        <f t="shared" si="10"/>
        <v>#N/A</v>
      </c>
      <c r="N339" s="96" t="e">
        <f t="shared" si="11"/>
        <v>#N/A</v>
      </c>
      <c r="O339" s="96" t="e">
        <f>IF($A339="","",IF(VLOOKUP(csv!$AJ339,範囲CSV,13,FALSE)="","",VLOOKUP(csv!$AJ339,範囲CSV,13,FALSE)))</f>
        <v>#N/A</v>
      </c>
      <c r="P339" s="96" t="e">
        <f>IF($A339="","",IF(VLOOKUP(csv!$AJ339,範囲CSV,14,FALSE)="","",VLOOKUP(csv!$AJ339,範囲CSV,14,FALSE)))</f>
        <v>#N/A</v>
      </c>
      <c r="Q339" s="96" t="e">
        <f>IF($A339="","",IF(VLOOKUP(csv!$AJ339,範囲CSV,15,FALSE)="","",VLOOKUP(csv!$AJ339,範囲CSV,15,FALSE)))</f>
        <v>#N/A</v>
      </c>
      <c r="R339" s="96" t="e">
        <f>IF($A339="","",IF(VLOOKUP(csv!$AJ339,範囲CSV,16,FALSE)="","",VLOOKUP(csv!$AJ339,範囲CSV,16,FALSE)))</f>
        <v>#N/A</v>
      </c>
      <c r="S339" s="96" t="e">
        <f>IF($A339="","",IF(VLOOKUP(csv!$AJ339,範囲CSV,17,FALSE)="","",VLOOKUP(csv!$AJ339,範囲CSV,17,FALSE)))</f>
        <v>#N/A</v>
      </c>
      <c r="T339" s="96" t="e">
        <f>IF($A339="","",IF(VLOOKUP(csv!$AJ339,範囲CSV,18,FALSE)="","",VLOOKUP(csv!$AJ339,範囲CSV,18,FALSE)))</f>
        <v>#N/A</v>
      </c>
      <c r="U339" s="96" t="e">
        <f>IF($A339="","",IF(VLOOKUP(csv!$AJ339,範囲CSV,19,FALSE)="","",VLOOKUP(csv!$AJ339,範囲CSV,19,FALSE)))</f>
        <v>#N/A</v>
      </c>
      <c r="V339" s="96" t="e">
        <f>IF($A339="","",IF(VLOOKUP(csv!$AJ339,範囲CSV,20,FALSE)="","",VLOOKUP(csv!$AJ339,範囲CSV,20,FALSE)))</f>
        <v>#N/A</v>
      </c>
      <c r="W339" s="96" t="e">
        <f>IF($A339="","",IF(VLOOKUP(csv!$AJ339,範囲CSV,21,FALSE)="","",VLOOKUP(csv!$AJ339,範囲CSV,21,FALSE)))</f>
        <v>#N/A</v>
      </c>
      <c r="X339" s="96" t="e">
        <f>IF($A339="","",IF(VLOOKUP(csv!$AJ339,範囲CSV,22,FALSE)="","",VLOOKUP(csv!$AJ339,範囲CSV,22,FALSE)))</f>
        <v>#N/A</v>
      </c>
      <c r="Y339" s="96" t="e">
        <f>IF($A339="","",IF(VLOOKUP(csv!$AJ339,範囲CSV,23,FALSE)="","",VLOOKUP(csv!$AJ339,範囲CSV,23,FALSE)))</f>
        <v>#N/A</v>
      </c>
      <c r="Z339" s="96" t="e">
        <f>IF($A339="","",IF(VLOOKUP(csv!$AJ339,範囲CSV,24,FALSE)="","",VLOOKUP(csv!$AJ339,範囲CSV,24,FALSE)))</f>
        <v>#N/A</v>
      </c>
      <c r="AA339" s="96" t="e">
        <f>IF($A339="","",IF(VLOOKUP(csv!$AJ339,範囲CSV,25,FALSE)="","",VLOOKUP(csv!$AJ339,範囲CSV,25,FALSE)))</f>
        <v>#N/A</v>
      </c>
      <c r="AB339" s="96" t="e">
        <f>IF($A339="","",IF(VLOOKUP(csv!$AJ339,範囲CSV,26,FALSE)="","",VLOOKUP(csv!$AJ339,範囲CSV,26,FALSE)))</f>
        <v>#N/A</v>
      </c>
      <c r="AC339" s="96" t="e">
        <f>IF($A339="","",IF(VLOOKUP(csv!$AJ339,範囲CSV,27,FALSE)="","",VLOOKUP(csv!$AJ339,範囲CSV,27,FALSE)))</f>
        <v>#N/A</v>
      </c>
      <c r="AD339" s="96" t="e">
        <f>IF($A339="","",IF(VLOOKUP(csv!$AJ339,範囲CSV,28,FALSE)="","",VLOOKUP(csv!$AJ339,範囲CSV,28,FALSE)))</f>
        <v>#N/A</v>
      </c>
      <c r="AE339" s="96" t="e">
        <f>IF($A339="","",IF(VLOOKUP(csv!$AJ339,範囲CSV,29,FALSE)="","",VLOOKUP(csv!$AJ339,範囲CSV,29,FALSE)))</f>
        <v>#N/A</v>
      </c>
      <c r="AF339" s="96" t="e">
        <f>IF($A339="","",IF(VLOOKUP(csv!$AJ339,範囲CSV,30,FALSE)="","",VLOOKUP(csv!$AJ339,範囲CSV,30,FALSE)))</f>
        <v>#N/A</v>
      </c>
      <c r="AG339" s="96" t="e">
        <f>IF($A339="","",IF(VLOOKUP(csv!$AJ339,範囲CSV,31,FALSE)="","",VLOOKUP(csv!$AJ339,範囲CSV,31,FALSE)))</f>
        <v>#N/A</v>
      </c>
      <c r="AH339" s="96" t="e">
        <f>IF($A339="","",IF(VLOOKUP(csv!$AJ339,範囲CSV,32,FALSE)="","",VLOOKUP(csv!$AJ339,範囲CSV,32,FALSE)))</f>
        <v>#N/A</v>
      </c>
      <c r="AI339" s="96" t="e">
        <f>IF($A339="","",IF(VLOOKUP(csv!$AJ339,範囲CSV,33,FALSE)="","",VLOOKUP(csv!$AJ339,範囲CSV,33,FALSE)))</f>
        <v>#N/A</v>
      </c>
      <c r="AJ339" s="96" t="e">
        <f>IF($A339="","",IF(VLOOKUP(csv!$AJ339,範囲CSV,34,FALSE)="","",VLOOKUP(csv!$AJ339,範囲CSV,34,FALSE)))</f>
        <v>#N/A</v>
      </c>
      <c r="AK339" s="96"/>
    </row>
    <row r="340" spans="1:37">
      <c r="A340" s="96" t="e">
        <f>IF(csv!AJ340&lt;=csv!A$401,csv!AO340,"")</f>
        <v>#N/A</v>
      </c>
      <c r="B340" s="96" t="e">
        <f>IF($A340="","",IF(VLOOKUP(csv!A340,範囲CSV,2,FALSE)="","",VLOOKUP(csv!A340,範囲CSV,2,FALSE)))</f>
        <v>#N/A</v>
      </c>
      <c r="C340" s="96" t="e">
        <f>IF($A340="","",IF(VLOOKUP(csv!$AJ340,範囲CSV,3,FALSE)="","",VLOOKUP(csv!$AJ340,範囲CSV,3,FALSE)))</f>
        <v>#N/A</v>
      </c>
      <c r="D340" s="96" t="e">
        <f>IF($A340="","",IF(VLOOKUP(csv!$AJ340,範囲CSV,4,FALSE)="","",VLOOKUP(csv!$AJ340,範囲CSV,4,FALSE)))</f>
        <v>#N/A</v>
      </c>
      <c r="E340" s="96" t="e">
        <f>IF($A340="","",IF(VLOOKUP(csv!$AJ340,範囲CSV,5,FALSE)="","",IF(VLOOKUP(csv!$AJ340,範囲CSV,5,FALSE)&gt;10000,"",VLOOKUP(csv!$AJ340,範囲CSV,5,FALSE))))</f>
        <v>#N/A</v>
      </c>
      <c r="F340" s="96" t="e">
        <f>IF($A340="","",IF(VLOOKUP(csv!$AJ340,範囲CSV,6,FALSE)="","",VLOOKUP(csv!$AJ340,範囲CSV,6,FALSE)))</f>
        <v>#N/A</v>
      </c>
      <c r="G340" s="96" t="e">
        <f>IF(A340="","",IF(VLOOKUP(csv!$AJ340,範囲CSV,7,FALSE)="","",VLOOKUP(csv!$AJ340,範囲CSV,7,FALSE)))</f>
        <v>#N/A</v>
      </c>
      <c r="H340" s="96" t="e">
        <f>IF($A340="","",IF(VLOOKUP(csv!$AJ340,範囲CSV,8,FALSE)="","",VLOOKUP(csv!$AJ340,範囲CSV,8,FALSE)))</f>
        <v>#N/A</v>
      </c>
      <c r="I340" s="96"/>
      <c r="J340" s="96"/>
      <c r="K340" s="96" t="e">
        <f>IF(A340="","",IF(VLOOKUP(csv!$AJ340,範囲CSV,9,FALSE)="","",VLOOKUP(csv!$AJ340,範囲CSV,9,FALSE)))</f>
        <v>#N/A</v>
      </c>
      <c r="L340" s="96" t="e">
        <f>IF($A340="","",IF(VLOOKUP(csv!$AJ340,範囲CSV,10,FALSE)="","",VLOOKUP(csv!$AJ340,範囲CSV,10,FALSE)))</f>
        <v>#N/A</v>
      </c>
      <c r="M340" s="96" t="e">
        <f t="shared" si="10"/>
        <v>#N/A</v>
      </c>
      <c r="N340" s="96" t="e">
        <f t="shared" si="11"/>
        <v>#N/A</v>
      </c>
      <c r="O340" s="96" t="e">
        <f>IF($A340="","",IF(VLOOKUP(csv!$AJ340,範囲CSV,13,FALSE)="","",VLOOKUP(csv!$AJ340,範囲CSV,13,FALSE)))</f>
        <v>#N/A</v>
      </c>
      <c r="P340" s="96" t="e">
        <f>IF($A340="","",IF(VLOOKUP(csv!$AJ340,範囲CSV,14,FALSE)="","",VLOOKUP(csv!$AJ340,範囲CSV,14,FALSE)))</f>
        <v>#N/A</v>
      </c>
      <c r="Q340" s="96" t="e">
        <f>IF($A340="","",IF(VLOOKUP(csv!$AJ340,範囲CSV,15,FALSE)="","",VLOOKUP(csv!$AJ340,範囲CSV,15,FALSE)))</f>
        <v>#N/A</v>
      </c>
      <c r="R340" s="96" t="e">
        <f>IF($A340="","",IF(VLOOKUP(csv!$AJ340,範囲CSV,16,FALSE)="","",VLOOKUP(csv!$AJ340,範囲CSV,16,FALSE)))</f>
        <v>#N/A</v>
      </c>
      <c r="S340" s="96" t="e">
        <f>IF($A340="","",IF(VLOOKUP(csv!$AJ340,範囲CSV,17,FALSE)="","",VLOOKUP(csv!$AJ340,範囲CSV,17,FALSE)))</f>
        <v>#N/A</v>
      </c>
      <c r="T340" s="96" t="e">
        <f>IF($A340="","",IF(VLOOKUP(csv!$AJ340,範囲CSV,18,FALSE)="","",VLOOKUP(csv!$AJ340,範囲CSV,18,FALSE)))</f>
        <v>#N/A</v>
      </c>
      <c r="U340" s="96" t="e">
        <f>IF($A340="","",IF(VLOOKUP(csv!$AJ340,範囲CSV,19,FALSE)="","",VLOOKUP(csv!$AJ340,範囲CSV,19,FALSE)))</f>
        <v>#N/A</v>
      </c>
      <c r="V340" s="96" t="e">
        <f>IF($A340="","",IF(VLOOKUP(csv!$AJ340,範囲CSV,20,FALSE)="","",VLOOKUP(csv!$AJ340,範囲CSV,20,FALSE)))</f>
        <v>#N/A</v>
      </c>
      <c r="W340" s="96" t="e">
        <f>IF($A340="","",IF(VLOOKUP(csv!$AJ340,範囲CSV,21,FALSE)="","",VLOOKUP(csv!$AJ340,範囲CSV,21,FALSE)))</f>
        <v>#N/A</v>
      </c>
      <c r="X340" s="96" t="e">
        <f>IF($A340="","",IF(VLOOKUP(csv!$AJ340,範囲CSV,22,FALSE)="","",VLOOKUP(csv!$AJ340,範囲CSV,22,FALSE)))</f>
        <v>#N/A</v>
      </c>
      <c r="Y340" s="96" t="e">
        <f>IF($A340="","",IF(VLOOKUP(csv!$AJ340,範囲CSV,23,FALSE)="","",VLOOKUP(csv!$AJ340,範囲CSV,23,FALSE)))</f>
        <v>#N/A</v>
      </c>
      <c r="Z340" s="96" t="e">
        <f>IF($A340="","",IF(VLOOKUP(csv!$AJ340,範囲CSV,24,FALSE)="","",VLOOKUP(csv!$AJ340,範囲CSV,24,FALSE)))</f>
        <v>#N/A</v>
      </c>
      <c r="AA340" s="96" t="e">
        <f>IF($A340="","",IF(VLOOKUP(csv!$AJ340,範囲CSV,25,FALSE)="","",VLOOKUP(csv!$AJ340,範囲CSV,25,FALSE)))</f>
        <v>#N/A</v>
      </c>
      <c r="AB340" s="96" t="e">
        <f>IF($A340="","",IF(VLOOKUP(csv!$AJ340,範囲CSV,26,FALSE)="","",VLOOKUP(csv!$AJ340,範囲CSV,26,FALSE)))</f>
        <v>#N/A</v>
      </c>
      <c r="AC340" s="96" t="e">
        <f>IF($A340="","",IF(VLOOKUP(csv!$AJ340,範囲CSV,27,FALSE)="","",VLOOKUP(csv!$AJ340,範囲CSV,27,FALSE)))</f>
        <v>#N/A</v>
      </c>
      <c r="AD340" s="96" t="e">
        <f>IF($A340="","",IF(VLOOKUP(csv!$AJ340,範囲CSV,28,FALSE)="","",VLOOKUP(csv!$AJ340,範囲CSV,28,FALSE)))</f>
        <v>#N/A</v>
      </c>
      <c r="AE340" s="96" t="e">
        <f>IF($A340="","",IF(VLOOKUP(csv!$AJ340,範囲CSV,29,FALSE)="","",VLOOKUP(csv!$AJ340,範囲CSV,29,FALSE)))</f>
        <v>#N/A</v>
      </c>
      <c r="AF340" s="96" t="e">
        <f>IF($A340="","",IF(VLOOKUP(csv!$AJ340,範囲CSV,30,FALSE)="","",VLOOKUP(csv!$AJ340,範囲CSV,30,FALSE)))</f>
        <v>#N/A</v>
      </c>
      <c r="AG340" s="96" t="e">
        <f>IF($A340="","",IF(VLOOKUP(csv!$AJ340,範囲CSV,31,FALSE)="","",VLOOKUP(csv!$AJ340,範囲CSV,31,FALSE)))</f>
        <v>#N/A</v>
      </c>
      <c r="AH340" s="96" t="e">
        <f>IF($A340="","",IF(VLOOKUP(csv!$AJ340,範囲CSV,32,FALSE)="","",VLOOKUP(csv!$AJ340,範囲CSV,32,FALSE)))</f>
        <v>#N/A</v>
      </c>
      <c r="AI340" s="96" t="e">
        <f>IF($A340="","",IF(VLOOKUP(csv!$AJ340,範囲CSV,33,FALSE)="","",VLOOKUP(csv!$AJ340,範囲CSV,33,FALSE)))</f>
        <v>#N/A</v>
      </c>
      <c r="AJ340" s="96" t="e">
        <f>IF($A340="","",IF(VLOOKUP(csv!$AJ340,範囲CSV,34,FALSE)="","",VLOOKUP(csv!$AJ340,範囲CSV,34,FALSE)))</f>
        <v>#N/A</v>
      </c>
      <c r="AK340" s="96"/>
    </row>
    <row r="341" spans="1:37">
      <c r="A341" s="96" t="e">
        <f>IF(csv!AJ341&lt;=csv!A$401,csv!AO341,"")</f>
        <v>#N/A</v>
      </c>
      <c r="B341" s="96" t="e">
        <f>IF($A341="","",IF(VLOOKUP(csv!A341,範囲CSV,2,FALSE)="","",VLOOKUP(csv!A341,範囲CSV,2,FALSE)))</f>
        <v>#N/A</v>
      </c>
      <c r="C341" s="96" t="e">
        <f>IF($A341="","",IF(VLOOKUP(csv!$AJ341,範囲CSV,3,FALSE)="","",VLOOKUP(csv!$AJ341,範囲CSV,3,FALSE)))</f>
        <v>#N/A</v>
      </c>
      <c r="D341" s="96" t="e">
        <f>IF($A341="","",IF(VLOOKUP(csv!$AJ341,範囲CSV,4,FALSE)="","",VLOOKUP(csv!$AJ341,範囲CSV,4,FALSE)))</f>
        <v>#N/A</v>
      </c>
      <c r="E341" s="96" t="e">
        <f>IF($A341="","",IF(VLOOKUP(csv!$AJ341,範囲CSV,5,FALSE)="","",IF(VLOOKUP(csv!$AJ341,範囲CSV,5,FALSE)&gt;10000,"",VLOOKUP(csv!$AJ341,範囲CSV,5,FALSE))))</f>
        <v>#N/A</v>
      </c>
      <c r="F341" s="96" t="e">
        <f>IF($A341="","",IF(VLOOKUP(csv!$AJ341,範囲CSV,6,FALSE)="","",VLOOKUP(csv!$AJ341,範囲CSV,6,FALSE)))</f>
        <v>#N/A</v>
      </c>
      <c r="G341" s="96" t="e">
        <f>IF(A341="","",IF(VLOOKUP(csv!$AJ341,範囲CSV,7,FALSE)="","",VLOOKUP(csv!$AJ341,範囲CSV,7,FALSE)))</f>
        <v>#N/A</v>
      </c>
      <c r="H341" s="96" t="e">
        <f>IF($A341="","",IF(VLOOKUP(csv!$AJ341,範囲CSV,8,FALSE)="","",VLOOKUP(csv!$AJ341,範囲CSV,8,FALSE)))</f>
        <v>#N/A</v>
      </c>
      <c r="I341" s="96"/>
      <c r="J341" s="96"/>
      <c r="K341" s="96" t="e">
        <f>IF(A341="","",IF(VLOOKUP(csv!$AJ341,範囲CSV,9,FALSE)="","",VLOOKUP(csv!$AJ341,範囲CSV,9,FALSE)))</f>
        <v>#N/A</v>
      </c>
      <c r="L341" s="96" t="e">
        <f>IF($A341="","",IF(VLOOKUP(csv!$AJ341,範囲CSV,10,FALSE)="","",VLOOKUP(csv!$AJ341,範囲CSV,10,FALSE)))</f>
        <v>#N/A</v>
      </c>
      <c r="M341" s="96" t="e">
        <f t="shared" si="10"/>
        <v>#N/A</v>
      </c>
      <c r="N341" s="96" t="e">
        <f t="shared" si="11"/>
        <v>#N/A</v>
      </c>
      <c r="O341" s="96" t="e">
        <f>IF($A341="","",IF(VLOOKUP(csv!$AJ341,範囲CSV,13,FALSE)="","",VLOOKUP(csv!$AJ341,範囲CSV,13,FALSE)))</f>
        <v>#N/A</v>
      </c>
      <c r="P341" s="96" t="e">
        <f>IF($A341="","",IF(VLOOKUP(csv!$AJ341,範囲CSV,14,FALSE)="","",VLOOKUP(csv!$AJ341,範囲CSV,14,FALSE)))</f>
        <v>#N/A</v>
      </c>
      <c r="Q341" s="96" t="e">
        <f>IF($A341="","",IF(VLOOKUP(csv!$AJ341,範囲CSV,15,FALSE)="","",VLOOKUP(csv!$AJ341,範囲CSV,15,FALSE)))</f>
        <v>#N/A</v>
      </c>
      <c r="R341" s="96" t="e">
        <f>IF($A341="","",IF(VLOOKUP(csv!$AJ341,範囲CSV,16,FALSE)="","",VLOOKUP(csv!$AJ341,範囲CSV,16,FALSE)))</f>
        <v>#N/A</v>
      </c>
      <c r="S341" s="96" t="e">
        <f>IF($A341="","",IF(VLOOKUP(csv!$AJ341,範囲CSV,17,FALSE)="","",VLOOKUP(csv!$AJ341,範囲CSV,17,FALSE)))</f>
        <v>#N/A</v>
      </c>
      <c r="T341" s="96" t="e">
        <f>IF($A341="","",IF(VLOOKUP(csv!$AJ341,範囲CSV,18,FALSE)="","",VLOOKUP(csv!$AJ341,範囲CSV,18,FALSE)))</f>
        <v>#N/A</v>
      </c>
      <c r="U341" s="96" t="e">
        <f>IF($A341="","",IF(VLOOKUP(csv!$AJ341,範囲CSV,19,FALSE)="","",VLOOKUP(csv!$AJ341,範囲CSV,19,FALSE)))</f>
        <v>#N/A</v>
      </c>
      <c r="V341" s="96" t="e">
        <f>IF($A341="","",IF(VLOOKUP(csv!$AJ341,範囲CSV,20,FALSE)="","",VLOOKUP(csv!$AJ341,範囲CSV,20,FALSE)))</f>
        <v>#N/A</v>
      </c>
      <c r="W341" s="96" t="e">
        <f>IF($A341="","",IF(VLOOKUP(csv!$AJ341,範囲CSV,21,FALSE)="","",VLOOKUP(csv!$AJ341,範囲CSV,21,FALSE)))</f>
        <v>#N/A</v>
      </c>
      <c r="X341" s="96" t="e">
        <f>IF($A341="","",IF(VLOOKUP(csv!$AJ341,範囲CSV,22,FALSE)="","",VLOOKUP(csv!$AJ341,範囲CSV,22,FALSE)))</f>
        <v>#N/A</v>
      </c>
      <c r="Y341" s="96" t="e">
        <f>IF($A341="","",IF(VLOOKUP(csv!$AJ341,範囲CSV,23,FALSE)="","",VLOOKUP(csv!$AJ341,範囲CSV,23,FALSE)))</f>
        <v>#N/A</v>
      </c>
      <c r="Z341" s="96" t="e">
        <f>IF($A341="","",IF(VLOOKUP(csv!$AJ341,範囲CSV,24,FALSE)="","",VLOOKUP(csv!$AJ341,範囲CSV,24,FALSE)))</f>
        <v>#N/A</v>
      </c>
      <c r="AA341" s="96" t="e">
        <f>IF($A341="","",IF(VLOOKUP(csv!$AJ341,範囲CSV,25,FALSE)="","",VLOOKUP(csv!$AJ341,範囲CSV,25,FALSE)))</f>
        <v>#N/A</v>
      </c>
      <c r="AB341" s="96" t="e">
        <f>IF($A341="","",IF(VLOOKUP(csv!$AJ341,範囲CSV,26,FALSE)="","",VLOOKUP(csv!$AJ341,範囲CSV,26,FALSE)))</f>
        <v>#N/A</v>
      </c>
      <c r="AC341" s="96" t="e">
        <f>IF($A341="","",IF(VLOOKUP(csv!$AJ341,範囲CSV,27,FALSE)="","",VLOOKUP(csv!$AJ341,範囲CSV,27,FALSE)))</f>
        <v>#N/A</v>
      </c>
      <c r="AD341" s="96" t="e">
        <f>IF($A341="","",IF(VLOOKUP(csv!$AJ341,範囲CSV,28,FALSE)="","",VLOOKUP(csv!$AJ341,範囲CSV,28,FALSE)))</f>
        <v>#N/A</v>
      </c>
      <c r="AE341" s="96" t="e">
        <f>IF($A341="","",IF(VLOOKUP(csv!$AJ341,範囲CSV,29,FALSE)="","",VLOOKUP(csv!$AJ341,範囲CSV,29,FALSE)))</f>
        <v>#N/A</v>
      </c>
      <c r="AF341" s="96" t="e">
        <f>IF($A341="","",IF(VLOOKUP(csv!$AJ341,範囲CSV,30,FALSE)="","",VLOOKUP(csv!$AJ341,範囲CSV,30,FALSE)))</f>
        <v>#N/A</v>
      </c>
      <c r="AG341" s="96" t="e">
        <f>IF($A341="","",IF(VLOOKUP(csv!$AJ341,範囲CSV,31,FALSE)="","",VLOOKUP(csv!$AJ341,範囲CSV,31,FALSE)))</f>
        <v>#N/A</v>
      </c>
      <c r="AH341" s="96" t="e">
        <f>IF($A341="","",IF(VLOOKUP(csv!$AJ341,範囲CSV,32,FALSE)="","",VLOOKUP(csv!$AJ341,範囲CSV,32,FALSE)))</f>
        <v>#N/A</v>
      </c>
      <c r="AI341" s="96" t="e">
        <f>IF($A341="","",IF(VLOOKUP(csv!$AJ341,範囲CSV,33,FALSE)="","",VLOOKUP(csv!$AJ341,範囲CSV,33,FALSE)))</f>
        <v>#N/A</v>
      </c>
      <c r="AJ341" s="96" t="e">
        <f>IF($A341="","",IF(VLOOKUP(csv!$AJ341,範囲CSV,34,FALSE)="","",VLOOKUP(csv!$AJ341,範囲CSV,34,FALSE)))</f>
        <v>#N/A</v>
      </c>
      <c r="AK341" s="96"/>
    </row>
    <row r="342" spans="1:37">
      <c r="A342" s="96" t="e">
        <f>IF(csv!AJ342&lt;=csv!A$401,csv!AO342,"")</f>
        <v>#N/A</v>
      </c>
      <c r="B342" s="96" t="e">
        <f>IF($A342="","",IF(VLOOKUP(csv!A342,範囲CSV,2,FALSE)="","",VLOOKUP(csv!A342,範囲CSV,2,FALSE)))</f>
        <v>#N/A</v>
      </c>
      <c r="C342" s="96" t="e">
        <f>IF($A342="","",IF(VLOOKUP(csv!$AJ342,範囲CSV,3,FALSE)="","",VLOOKUP(csv!$AJ342,範囲CSV,3,FALSE)))</f>
        <v>#N/A</v>
      </c>
      <c r="D342" s="96" t="e">
        <f>IF($A342="","",IF(VLOOKUP(csv!$AJ342,範囲CSV,4,FALSE)="","",VLOOKUP(csv!$AJ342,範囲CSV,4,FALSE)))</f>
        <v>#N/A</v>
      </c>
      <c r="E342" s="96" t="e">
        <f>IF($A342="","",IF(VLOOKUP(csv!$AJ342,範囲CSV,5,FALSE)="","",IF(VLOOKUP(csv!$AJ342,範囲CSV,5,FALSE)&gt;10000,"",VLOOKUP(csv!$AJ342,範囲CSV,5,FALSE))))</f>
        <v>#N/A</v>
      </c>
      <c r="F342" s="96" t="e">
        <f>IF($A342="","",IF(VLOOKUP(csv!$AJ342,範囲CSV,6,FALSE)="","",VLOOKUP(csv!$AJ342,範囲CSV,6,FALSE)))</f>
        <v>#N/A</v>
      </c>
      <c r="G342" s="96" t="e">
        <f>IF(A342="","",IF(VLOOKUP(csv!$AJ342,範囲CSV,7,FALSE)="","",VLOOKUP(csv!$AJ342,範囲CSV,7,FALSE)))</f>
        <v>#N/A</v>
      </c>
      <c r="H342" s="96" t="e">
        <f>IF($A342="","",IF(VLOOKUP(csv!$AJ342,範囲CSV,8,FALSE)="","",VLOOKUP(csv!$AJ342,範囲CSV,8,FALSE)))</f>
        <v>#N/A</v>
      </c>
      <c r="I342" s="96"/>
      <c r="J342" s="96"/>
      <c r="K342" s="96" t="e">
        <f>IF(A342="","",IF(VLOOKUP(csv!$AJ342,範囲CSV,9,FALSE)="","",VLOOKUP(csv!$AJ342,範囲CSV,9,FALSE)))</f>
        <v>#N/A</v>
      </c>
      <c r="L342" s="96" t="e">
        <f>IF($A342="","",IF(VLOOKUP(csv!$AJ342,範囲CSV,10,FALSE)="","",VLOOKUP(csv!$AJ342,範囲CSV,10,FALSE)))</f>
        <v>#N/A</v>
      </c>
      <c r="M342" s="96" t="e">
        <f t="shared" si="10"/>
        <v>#N/A</v>
      </c>
      <c r="N342" s="96" t="e">
        <f t="shared" si="11"/>
        <v>#N/A</v>
      </c>
      <c r="O342" s="96" t="e">
        <f>IF($A342="","",IF(VLOOKUP(csv!$AJ342,範囲CSV,13,FALSE)="","",VLOOKUP(csv!$AJ342,範囲CSV,13,FALSE)))</f>
        <v>#N/A</v>
      </c>
      <c r="P342" s="96" t="e">
        <f>IF($A342="","",IF(VLOOKUP(csv!$AJ342,範囲CSV,14,FALSE)="","",VLOOKUP(csv!$AJ342,範囲CSV,14,FALSE)))</f>
        <v>#N/A</v>
      </c>
      <c r="Q342" s="96" t="e">
        <f>IF($A342="","",IF(VLOOKUP(csv!$AJ342,範囲CSV,15,FALSE)="","",VLOOKUP(csv!$AJ342,範囲CSV,15,FALSE)))</f>
        <v>#N/A</v>
      </c>
      <c r="R342" s="96" t="e">
        <f>IF($A342="","",IF(VLOOKUP(csv!$AJ342,範囲CSV,16,FALSE)="","",VLOOKUP(csv!$AJ342,範囲CSV,16,FALSE)))</f>
        <v>#N/A</v>
      </c>
      <c r="S342" s="96" t="e">
        <f>IF($A342="","",IF(VLOOKUP(csv!$AJ342,範囲CSV,17,FALSE)="","",VLOOKUP(csv!$AJ342,範囲CSV,17,FALSE)))</f>
        <v>#N/A</v>
      </c>
      <c r="T342" s="96" t="e">
        <f>IF($A342="","",IF(VLOOKUP(csv!$AJ342,範囲CSV,18,FALSE)="","",VLOOKUP(csv!$AJ342,範囲CSV,18,FALSE)))</f>
        <v>#N/A</v>
      </c>
      <c r="U342" s="96" t="e">
        <f>IF($A342="","",IF(VLOOKUP(csv!$AJ342,範囲CSV,19,FALSE)="","",VLOOKUP(csv!$AJ342,範囲CSV,19,FALSE)))</f>
        <v>#N/A</v>
      </c>
      <c r="V342" s="96" t="e">
        <f>IF($A342="","",IF(VLOOKUP(csv!$AJ342,範囲CSV,20,FALSE)="","",VLOOKUP(csv!$AJ342,範囲CSV,20,FALSE)))</f>
        <v>#N/A</v>
      </c>
      <c r="W342" s="96" t="e">
        <f>IF($A342="","",IF(VLOOKUP(csv!$AJ342,範囲CSV,21,FALSE)="","",VLOOKUP(csv!$AJ342,範囲CSV,21,FALSE)))</f>
        <v>#N/A</v>
      </c>
      <c r="X342" s="96" t="e">
        <f>IF($A342="","",IF(VLOOKUP(csv!$AJ342,範囲CSV,22,FALSE)="","",VLOOKUP(csv!$AJ342,範囲CSV,22,FALSE)))</f>
        <v>#N/A</v>
      </c>
      <c r="Y342" s="96" t="e">
        <f>IF($A342="","",IF(VLOOKUP(csv!$AJ342,範囲CSV,23,FALSE)="","",VLOOKUP(csv!$AJ342,範囲CSV,23,FALSE)))</f>
        <v>#N/A</v>
      </c>
      <c r="Z342" s="96" t="e">
        <f>IF($A342="","",IF(VLOOKUP(csv!$AJ342,範囲CSV,24,FALSE)="","",VLOOKUP(csv!$AJ342,範囲CSV,24,FALSE)))</f>
        <v>#N/A</v>
      </c>
      <c r="AA342" s="96" t="e">
        <f>IF($A342="","",IF(VLOOKUP(csv!$AJ342,範囲CSV,25,FALSE)="","",VLOOKUP(csv!$AJ342,範囲CSV,25,FALSE)))</f>
        <v>#N/A</v>
      </c>
      <c r="AB342" s="96" t="e">
        <f>IF($A342="","",IF(VLOOKUP(csv!$AJ342,範囲CSV,26,FALSE)="","",VLOOKUP(csv!$AJ342,範囲CSV,26,FALSE)))</f>
        <v>#N/A</v>
      </c>
      <c r="AC342" s="96" t="e">
        <f>IF($A342="","",IF(VLOOKUP(csv!$AJ342,範囲CSV,27,FALSE)="","",VLOOKUP(csv!$AJ342,範囲CSV,27,FALSE)))</f>
        <v>#N/A</v>
      </c>
      <c r="AD342" s="96" t="e">
        <f>IF($A342="","",IF(VLOOKUP(csv!$AJ342,範囲CSV,28,FALSE)="","",VLOOKUP(csv!$AJ342,範囲CSV,28,FALSE)))</f>
        <v>#N/A</v>
      </c>
      <c r="AE342" s="96" t="e">
        <f>IF($A342="","",IF(VLOOKUP(csv!$AJ342,範囲CSV,29,FALSE)="","",VLOOKUP(csv!$AJ342,範囲CSV,29,FALSE)))</f>
        <v>#N/A</v>
      </c>
      <c r="AF342" s="96" t="e">
        <f>IF($A342="","",IF(VLOOKUP(csv!$AJ342,範囲CSV,30,FALSE)="","",VLOOKUP(csv!$AJ342,範囲CSV,30,FALSE)))</f>
        <v>#N/A</v>
      </c>
      <c r="AG342" s="96" t="e">
        <f>IF($A342="","",IF(VLOOKUP(csv!$AJ342,範囲CSV,31,FALSE)="","",VLOOKUP(csv!$AJ342,範囲CSV,31,FALSE)))</f>
        <v>#N/A</v>
      </c>
      <c r="AH342" s="96" t="e">
        <f>IF($A342="","",IF(VLOOKUP(csv!$AJ342,範囲CSV,32,FALSE)="","",VLOOKUP(csv!$AJ342,範囲CSV,32,FALSE)))</f>
        <v>#N/A</v>
      </c>
      <c r="AI342" s="96" t="e">
        <f>IF($A342="","",IF(VLOOKUP(csv!$AJ342,範囲CSV,33,FALSE)="","",VLOOKUP(csv!$AJ342,範囲CSV,33,FALSE)))</f>
        <v>#N/A</v>
      </c>
      <c r="AJ342" s="96" t="e">
        <f>IF($A342="","",IF(VLOOKUP(csv!$AJ342,範囲CSV,34,FALSE)="","",VLOOKUP(csv!$AJ342,範囲CSV,34,FALSE)))</f>
        <v>#N/A</v>
      </c>
      <c r="AK342" s="96"/>
    </row>
    <row r="343" spans="1:37">
      <c r="A343" s="96" t="e">
        <f>IF(csv!AJ343&lt;=csv!A$401,csv!AO343,"")</f>
        <v>#N/A</v>
      </c>
      <c r="B343" s="96" t="e">
        <f>IF($A343="","",IF(VLOOKUP(csv!A343,範囲CSV,2,FALSE)="","",VLOOKUP(csv!A343,範囲CSV,2,FALSE)))</f>
        <v>#N/A</v>
      </c>
      <c r="C343" s="96" t="e">
        <f>IF($A343="","",IF(VLOOKUP(csv!$AJ343,範囲CSV,3,FALSE)="","",VLOOKUP(csv!$AJ343,範囲CSV,3,FALSE)))</f>
        <v>#N/A</v>
      </c>
      <c r="D343" s="96" t="e">
        <f>IF($A343="","",IF(VLOOKUP(csv!$AJ343,範囲CSV,4,FALSE)="","",VLOOKUP(csv!$AJ343,範囲CSV,4,FALSE)))</f>
        <v>#N/A</v>
      </c>
      <c r="E343" s="96" t="e">
        <f>IF($A343="","",IF(VLOOKUP(csv!$AJ343,範囲CSV,5,FALSE)="","",IF(VLOOKUP(csv!$AJ343,範囲CSV,5,FALSE)&gt;10000,"",VLOOKUP(csv!$AJ343,範囲CSV,5,FALSE))))</f>
        <v>#N/A</v>
      </c>
      <c r="F343" s="96" t="e">
        <f>IF($A343="","",IF(VLOOKUP(csv!$AJ343,範囲CSV,6,FALSE)="","",VLOOKUP(csv!$AJ343,範囲CSV,6,FALSE)))</f>
        <v>#N/A</v>
      </c>
      <c r="G343" s="96" t="e">
        <f>IF(A343="","",IF(VLOOKUP(csv!$AJ343,範囲CSV,7,FALSE)="","",VLOOKUP(csv!$AJ343,範囲CSV,7,FALSE)))</f>
        <v>#N/A</v>
      </c>
      <c r="H343" s="96" t="e">
        <f>IF($A343="","",IF(VLOOKUP(csv!$AJ343,範囲CSV,8,FALSE)="","",VLOOKUP(csv!$AJ343,範囲CSV,8,FALSE)))</f>
        <v>#N/A</v>
      </c>
      <c r="I343" s="96"/>
      <c r="J343" s="96"/>
      <c r="K343" s="96" t="e">
        <f>IF(A343="","",IF(VLOOKUP(csv!$AJ343,範囲CSV,9,FALSE)="","",VLOOKUP(csv!$AJ343,範囲CSV,9,FALSE)))</f>
        <v>#N/A</v>
      </c>
      <c r="L343" s="96" t="e">
        <f>IF($A343="","",IF(VLOOKUP(csv!$AJ343,範囲CSV,10,FALSE)="","",VLOOKUP(csv!$AJ343,範囲CSV,10,FALSE)))</f>
        <v>#N/A</v>
      </c>
      <c r="M343" s="96" t="e">
        <f t="shared" si="10"/>
        <v>#N/A</v>
      </c>
      <c r="N343" s="96" t="e">
        <f t="shared" si="11"/>
        <v>#N/A</v>
      </c>
      <c r="O343" s="96" t="e">
        <f>IF($A343="","",IF(VLOOKUP(csv!$AJ343,範囲CSV,13,FALSE)="","",VLOOKUP(csv!$AJ343,範囲CSV,13,FALSE)))</f>
        <v>#N/A</v>
      </c>
      <c r="P343" s="96" t="e">
        <f>IF($A343="","",IF(VLOOKUP(csv!$AJ343,範囲CSV,14,FALSE)="","",VLOOKUP(csv!$AJ343,範囲CSV,14,FALSE)))</f>
        <v>#N/A</v>
      </c>
      <c r="Q343" s="96" t="e">
        <f>IF($A343="","",IF(VLOOKUP(csv!$AJ343,範囲CSV,15,FALSE)="","",VLOOKUP(csv!$AJ343,範囲CSV,15,FALSE)))</f>
        <v>#N/A</v>
      </c>
      <c r="R343" s="96" t="e">
        <f>IF($A343="","",IF(VLOOKUP(csv!$AJ343,範囲CSV,16,FALSE)="","",VLOOKUP(csv!$AJ343,範囲CSV,16,FALSE)))</f>
        <v>#N/A</v>
      </c>
      <c r="S343" s="96" t="e">
        <f>IF($A343="","",IF(VLOOKUP(csv!$AJ343,範囲CSV,17,FALSE)="","",VLOOKUP(csv!$AJ343,範囲CSV,17,FALSE)))</f>
        <v>#N/A</v>
      </c>
      <c r="T343" s="96" t="e">
        <f>IF($A343="","",IF(VLOOKUP(csv!$AJ343,範囲CSV,18,FALSE)="","",VLOOKUP(csv!$AJ343,範囲CSV,18,FALSE)))</f>
        <v>#N/A</v>
      </c>
      <c r="U343" s="96" t="e">
        <f>IF($A343="","",IF(VLOOKUP(csv!$AJ343,範囲CSV,19,FALSE)="","",VLOOKUP(csv!$AJ343,範囲CSV,19,FALSE)))</f>
        <v>#N/A</v>
      </c>
      <c r="V343" s="96" t="e">
        <f>IF($A343="","",IF(VLOOKUP(csv!$AJ343,範囲CSV,20,FALSE)="","",VLOOKUP(csv!$AJ343,範囲CSV,20,FALSE)))</f>
        <v>#N/A</v>
      </c>
      <c r="W343" s="96" t="e">
        <f>IF($A343="","",IF(VLOOKUP(csv!$AJ343,範囲CSV,21,FALSE)="","",VLOOKUP(csv!$AJ343,範囲CSV,21,FALSE)))</f>
        <v>#N/A</v>
      </c>
      <c r="X343" s="96" t="e">
        <f>IF($A343="","",IF(VLOOKUP(csv!$AJ343,範囲CSV,22,FALSE)="","",VLOOKUP(csv!$AJ343,範囲CSV,22,FALSE)))</f>
        <v>#N/A</v>
      </c>
      <c r="Y343" s="96" t="e">
        <f>IF($A343="","",IF(VLOOKUP(csv!$AJ343,範囲CSV,23,FALSE)="","",VLOOKUP(csv!$AJ343,範囲CSV,23,FALSE)))</f>
        <v>#N/A</v>
      </c>
      <c r="Z343" s="96" t="e">
        <f>IF($A343="","",IF(VLOOKUP(csv!$AJ343,範囲CSV,24,FALSE)="","",VLOOKUP(csv!$AJ343,範囲CSV,24,FALSE)))</f>
        <v>#N/A</v>
      </c>
      <c r="AA343" s="96" t="e">
        <f>IF($A343="","",IF(VLOOKUP(csv!$AJ343,範囲CSV,25,FALSE)="","",VLOOKUP(csv!$AJ343,範囲CSV,25,FALSE)))</f>
        <v>#N/A</v>
      </c>
      <c r="AB343" s="96" t="e">
        <f>IF($A343="","",IF(VLOOKUP(csv!$AJ343,範囲CSV,26,FALSE)="","",VLOOKUP(csv!$AJ343,範囲CSV,26,FALSE)))</f>
        <v>#N/A</v>
      </c>
      <c r="AC343" s="96" t="e">
        <f>IF($A343="","",IF(VLOOKUP(csv!$AJ343,範囲CSV,27,FALSE)="","",VLOOKUP(csv!$AJ343,範囲CSV,27,FALSE)))</f>
        <v>#N/A</v>
      </c>
      <c r="AD343" s="96" t="e">
        <f>IF($A343="","",IF(VLOOKUP(csv!$AJ343,範囲CSV,28,FALSE)="","",VLOOKUP(csv!$AJ343,範囲CSV,28,FALSE)))</f>
        <v>#N/A</v>
      </c>
      <c r="AE343" s="96" t="e">
        <f>IF($A343="","",IF(VLOOKUP(csv!$AJ343,範囲CSV,29,FALSE)="","",VLOOKUP(csv!$AJ343,範囲CSV,29,FALSE)))</f>
        <v>#N/A</v>
      </c>
      <c r="AF343" s="96" t="e">
        <f>IF($A343="","",IF(VLOOKUP(csv!$AJ343,範囲CSV,30,FALSE)="","",VLOOKUP(csv!$AJ343,範囲CSV,30,FALSE)))</f>
        <v>#N/A</v>
      </c>
      <c r="AG343" s="96" t="e">
        <f>IF($A343="","",IF(VLOOKUP(csv!$AJ343,範囲CSV,31,FALSE)="","",VLOOKUP(csv!$AJ343,範囲CSV,31,FALSE)))</f>
        <v>#N/A</v>
      </c>
      <c r="AH343" s="96" t="e">
        <f>IF($A343="","",IF(VLOOKUP(csv!$AJ343,範囲CSV,32,FALSE)="","",VLOOKUP(csv!$AJ343,範囲CSV,32,FALSE)))</f>
        <v>#N/A</v>
      </c>
      <c r="AI343" s="96" t="e">
        <f>IF($A343="","",IF(VLOOKUP(csv!$AJ343,範囲CSV,33,FALSE)="","",VLOOKUP(csv!$AJ343,範囲CSV,33,FALSE)))</f>
        <v>#N/A</v>
      </c>
      <c r="AJ343" s="96" t="e">
        <f>IF($A343="","",IF(VLOOKUP(csv!$AJ343,範囲CSV,34,FALSE)="","",VLOOKUP(csv!$AJ343,範囲CSV,34,FALSE)))</f>
        <v>#N/A</v>
      </c>
      <c r="AK343" s="96"/>
    </row>
    <row r="344" spans="1:37">
      <c r="A344" s="96" t="e">
        <f>IF(csv!AJ344&lt;=csv!A$401,csv!AO344,"")</f>
        <v>#N/A</v>
      </c>
      <c r="B344" s="96" t="e">
        <f>IF($A344="","",IF(VLOOKUP(csv!A344,範囲CSV,2,FALSE)="","",VLOOKUP(csv!A344,範囲CSV,2,FALSE)))</f>
        <v>#N/A</v>
      </c>
      <c r="C344" s="96" t="e">
        <f>IF($A344="","",IF(VLOOKUP(csv!$AJ344,範囲CSV,3,FALSE)="","",VLOOKUP(csv!$AJ344,範囲CSV,3,FALSE)))</f>
        <v>#N/A</v>
      </c>
      <c r="D344" s="96" t="e">
        <f>IF($A344="","",IF(VLOOKUP(csv!$AJ344,範囲CSV,4,FALSE)="","",VLOOKUP(csv!$AJ344,範囲CSV,4,FALSE)))</f>
        <v>#N/A</v>
      </c>
      <c r="E344" s="96" t="e">
        <f>IF($A344="","",IF(VLOOKUP(csv!$AJ344,範囲CSV,5,FALSE)="","",IF(VLOOKUP(csv!$AJ344,範囲CSV,5,FALSE)&gt;10000,"",VLOOKUP(csv!$AJ344,範囲CSV,5,FALSE))))</f>
        <v>#N/A</v>
      </c>
      <c r="F344" s="96" t="e">
        <f>IF($A344="","",IF(VLOOKUP(csv!$AJ344,範囲CSV,6,FALSE)="","",VLOOKUP(csv!$AJ344,範囲CSV,6,FALSE)))</f>
        <v>#N/A</v>
      </c>
      <c r="G344" s="96" t="e">
        <f>IF(A344="","",IF(VLOOKUP(csv!$AJ344,範囲CSV,7,FALSE)="","",VLOOKUP(csv!$AJ344,範囲CSV,7,FALSE)))</f>
        <v>#N/A</v>
      </c>
      <c r="H344" s="96" t="e">
        <f>IF($A344="","",IF(VLOOKUP(csv!$AJ344,範囲CSV,8,FALSE)="","",VLOOKUP(csv!$AJ344,範囲CSV,8,FALSE)))</f>
        <v>#N/A</v>
      </c>
      <c r="I344" s="96"/>
      <c r="J344" s="96"/>
      <c r="K344" s="96" t="e">
        <f>IF(A344="","",IF(VLOOKUP(csv!$AJ344,範囲CSV,9,FALSE)="","",VLOOKUP(csv!$AJ344,範囲CSV,9,FALSE)))</f>
        <v>#N/A</v>
      </c>
      <c r="L344" s="96" t="e">
        <f>IF($A344="","",IF(VLOOKUP(csv!$AJ344,範囲CSV,10,FALSE)="","",VLOOKUP(csv!$AJ344,範囲CSV,10,FALSE)))</f>
        <v>#N/A</v>
      </c>
      <c r="M344" s="96" t="e">
        <f t="shared" si="10"/>
        <v>#N/A</v>
      </c>
      <c r="N344" s="96" t="e">
        <f t="shared" si="11"/>
        <v>#N/A</v>
      </c>
      <c r="O344" s="96" t="e">
        <f>IF($A344="","",IF(VLOOKUP(csv!$AJ344,範囲CSV,13,FALSE)="","",VLOOKUP(csv!$AJ344,範囲CSV,13,FALSE)))</f>
        <v>#N/A</v>
      </c>
      <c r="P344" s="96" t="e">
        <f>IF($A344="","",IF(VLOOKUP(csv!$AJ344,範囲CSV,14,FALSE)="","",VLOOKUP(csv!$AJ344,範囲CSV,14,FALSE)))</f>
        <v>#N/A</v>
      </c>
      <c r="Q344" s="96" t="e">
        <f>IF($A344="","",IF(VLOOKUP(csv!$AJ344,範囲CSV,15,FALSE)="","",VLOOKUP(csv!$AJ344,範囲CSV,15,FALSE)))</f>
        <v>#N/A</v>
      </c>
      <c r="R344" s="96" t="e">
        <f>IF($A344="","",IF(VLOOKUP(csv!$AJ344,範囲CSV,16,FALSE)="","",VLOOKUP(csv!$AJ344,範囲CSV,16,FALSE)))</f>
        <v>#N/A</v>
      </c>
      <c r="S344" s="96" t="e">
        <f>IF($A344="","",IF(VLOOKUP(csv!$AJ344,範囲CSV,17,FALSE)="","",VLOOKUP(csv!$AJ344,範囲CSV,17,FALSE)))</f>
        <v>#N/A</v>
      </c>
      <c r="T344" s="96" t="e">
        <f>IF($A344="","",IF(VLOOKUP(csv!$AJ344,範囲CSV,18,FALSE)="","",VLOOKUP(csv!$AJ344,範囲CSV,18,FALSE)))</f>
        <v>#N/A</v>
      </c>
      <c r="U344" s="96" t="e">
        <f>IF($A344="","",IF(VLOOKUP(csv!$AJ344,範囲CSV,19,FALSE)="","",VLOOKUP(csv!$AJ344,範囲CSV,19,FALSE)))</f>
        <v>#N/A</v>
      </c>
      <c r="V344" s="96" t="e">
        <f>IF($A344="","",IF(VLOOKUP(csv!$AJ344,範囲CSV,20,FALSE)="","",VLOOKUP(csv!$AJ344,範囲CSV,20,FALSE)))</f>
        <v>#N/A</v>
      </c>
      <c r="W344" s="96" t="e">
        <f>IF($A344="","",IF(VLOOKUP(csv!$AJ344,範囲CSV,21,FALSE)="","",VLOOKUP(csv!$AJ344,範囲CSV,21,FALSE)))</f>
        <v>#N/A</v>
      </c>
      <c r="X344" s="96" t="e">
        <f>IF($A344="","",IF(VLOOKUP(csv!$AJ344,範囲CSV,22,FALSE)="","",VLOOKUP(csv!$AJ344,範囲CSV,22,FALSE)))</f>
        <v>#N/A</v>
      </c>
      <c r="Y344" s="96" t="e">
        <f>IF($A344="","",IF(VLOOKUP(csv!$AJ344,範囲CSV,23,FALSE)="","",VLOOKUP(csv!$AJ344,範囲CSV,23,FALSE)))</f>
        <v>#N/A</v>
      </c>
      <c r="Z344" s="96" t="e">
        <f>IF($A344="","",IF(VLOOKUP(csv!$AJ344,範囲CSV,24,FALSE)="","",VLOOKUP(csv!$AJ344,範囲CSV,24,FALSE)))</f>
        <v>#N/A</v>
      </c>
      <c r="AA344" s="96" t="e">
        <f>IF($A344="","",IF(VLOOKUP(csv!$AJ344,範囲CSV,25,FALSE)="","",VLOOKUP(csv!$AJ344,範囲CSV,25,FALSE)))</f>
        <v>#N/A</v>
      </c>
      <c r="AB344" s="96" t="e">
        <f>IF($A344="","",IF(VLOOKUP(csv!$AJ344,範囲CSV,26,FALSE)="","",VLOOKUP(csv!$AJ344,範囲CSV,26,FALSE)))</f>
        <v>#N/A</v>
      </c>
      <c r="AC344" s="96" t="e">
        <f>IF($A344="","",IF(VLOOKUP(csv!$AJ344,範囲CSV,27,FALSE)="","",VLOOKUP(csv!$AJ344,範囲CSV,27,FALSE)))</f>
        <v>#N/A</v>
      </c>
      <c r="AD344" s="96" t="e">
        <f>IF($A344="","",IF(VLOOKUP(csv!$AJ344,範囲CSV,28,FALSE)="","",VLOOKUP(csv!$AJ344,範囲CSV,28,FALSE)))</f>
        <v>#N/A</v>
      </c>
      <c r="AE344" s="96" t="e">
        <f>IF($A344="","",IF(VLOOKUP(csv!$AJ344,範囲CSV,29,FALSE)="","",VLOOKUP(csv!$AJ344,範囲CSV,29,FALSE)))</f>
        <v>#N/A</v>
      </c>
      <c r="AF344" s="96" t="e">
        <f>IF($A344="","",IF(VLOOKUP(csv!$AJ344,範囲CSV,30,FALSE)="","",VLOOKUP(csv!$AJ344,範囲CSV,30,FALSE)))</f>
        <v>#N/A</v>
      </c>
      <c r="AG344" s="96" t="e">
        <f>IF($A344="","",IF(VLOOKUP(csv!$AJ344,範囲CSV,31,FALSE)="","",VLOOKUP(csv!$AJ344,範囲CSV,31,FALSE)))</f>
        <v>#N/A</v>
      </c>
      <c r="AH344" s="96" t="e">
        <f>IF($A344="","",IF(VLOOKUP(csv!$AJ344,範囲CSV,32,FALSE)="","",VLOOKUP(csv!$AJ344,範囲CSV,32,FALSE)))</f>
        <v>#N/A</v>
      </c>
      <c r="AI344" s="96" t="e">
        <f>IF($A344="","",IF(VLOOKUP(csv!$AJ344,範囲CSV,33,FALSE)="","",VLOOKUP(csv!$AJ344,範囲CSV,33,FALSE)))</f>
        <v>#N/A</v>
      </c>
      <c r="AJ344" s="96" t="e">
        <f>IF($A344="","",IF(VLOOKUP(csv!$AJ344,範囲CSV,34,FALSE)="","",VLOOKUP(csv!$AJ344,範囲CSV,34,FALSE)))</f>
        <v>#N/A</v>
      </c>
      <c r="AK344" s="96"/>
    </row>
    <row r="345" spans="1:37">
      <c r="A345" s="96" t="e">
        <f>IF(csv!AJ345&lt;=csv!A$401,csv!AO345,"")</f>
        <v>#N/A</v>
      </c>
      <c r="B345" s="96" t="e">
        <f>IF($A345="","",IF(VLOOKUP(csv!A345,範囲CSV,2,FALSE)="","",VLOOKUP(csv!A345,範囲CSV,2,FALSE)))</f>
        <v>#N/A</v>
      </c>
      <c r="C345" s="96" t="e">
        <f>IF($A345="","",IF(VLOOKUP(csv!$AJ345,範囲CSV,3,FALSE)="","",VLOOKUP(csv!$AJ345,範囲CSV,3,FALSE)))</f>
        <v>#N/A</v>
      </c>
      <c r="D345" s="96" t="e">
        <f>IF($A345="","",IF(VLOOKUP(csv!$AJ345,範囲CSV,4,FALSE)="","",VLOOKUP(csv!$AJ345,範囲CSV,4,FALSE)))</f>
        <v>#N/A</v>
      </c>
      <c r="E345" s="96" t="e">
        <f>IF($A345="","",IF(VLOOKUP(csv!$AJ345,範囲CSV,5,FALSE)="","",IF(VLOOKUP(csv!$AJ345,範囲CSV,5,FALSE)&gt;10000,"",VLOOKUP(csv!$AJ345,範囲CSV,5,FALSE))))</f>
        <v>#N/A</v>
      </c>
      <c r="F345" s="96" t="e">
        <f>IF($A345="","",IF(VLOOKUP(csv!$AJ345,範囲CSV,6,FALSE)="","",VLOOKUP(csv!$AJ345,範囲CSV,6,FALSE)))</f>
        <v>#N/A</v>
      </c>
      <c r="G345" s="96" t="e">
        <f>IF(A345="","",IF(VLOOKUP(csv!$AJ345,範囲CSV,7,FALSE)="","",VLOOKUP(csv!$AJ345,範囲CSV,7,FALSE)))</f>
        <v>#N/A</v>
      </c>
      <c r="H345" s="96" t="e">
        <f>IF($A345="","",IF(VLOOKUP(csv!$AJ345,範囲CSV,8,FALSE)="","",VLOOKUP(csv!$AJ345,範囲CSV,8,FALSE)))</f>
        <v>#N/A</v>
      </c>
      <c r="I345" s="96"/>
      <c r="J345" s="96"/>
      <c r="K345" s="96" t="e">
        <f>IF(A345="","",IF(VLOOKUP(csv!$AJ345,範囲CSV,9,FALSE)="","",VLOOKUP(csv!$AJ345,範囲CSV,9,FALSE)))</f>
        <v>#N/A</v>
      </c>
      <c r="L345" s="96" t="e">
        <f>IF($A345="","",IF(VLOOKUP(csv!$AJ345,範囲CSV,10,FALSE)="","",VLOOKUP(csv!$AJ345,範囲CSV,10,FALSE)))</f>
        <v>#N/A</v>
      </c>
      <c r="M345" s="96" t="e">
        <f t="shared" si="10"/>
        <v>#N/A</v>
      </c>
      <c r="N345" s="96" t="e">
        <f t="shared" si="11"/>
        <v>#N/A</v>
      </c>
      <c r="O345" s="96" t="e">
        <f>IF($A345="","",IF(VLOOKUP(csv!$AJ345,範囲CSV,13,FALSE)="","",VLOOKUP(csv!$AJ345,範囲CSV,13,FALSE)))</f>
        <v>#N/A</v>
      </c>
      <c r="P345" s="96" t="e">
        <f>IF($A345="","",IF(VLOOKUP(csv!$AJ345,範囲CSV,14,FALSE)="","",VLOOKUP(csv!$AJ345,範囲CSV,14,FALSE)))</f>
        <v>#N/A</v>
      </c>
      <c r="Q345" s="96" t="e">
        <f>IF($A345="","",IF(VLOOKUP(csv!$AJ345,範囲CSV,15,FALSE)="","",VLOOKUP(csv!$AJ345,範囲CSV,15,FALSE)))</f>
        <v>#N/A</v>
      </c>
      <c r="R345" s="96" t="e">
        <f>IF($A345="","",IF(VLOOKUP(csv!$AJ345,範囲CSV,16,FALSE)="","",VLOOKUP(csv!$AJ345,範囲CSV,16,FALSE)))</f>
        <v>#N/A</v>
      </c>
      <c r="S345" s="96" t="e">
        <f>IF($A345="","",IF(VLOOKUP(csv!$AJ345,範囲CSV,17,FALSE)="","",VLOOKUP(csv!$AJ345,範囲CSV,17,FALSE)))</f>
        <v>#N/A</v>
      </c>
      <c r="T345" s="96" t="e">
        <f>IF($A345="","",IF(VLOOKUP(csv!$AJ345,範囲CSV,18,FALSE)="","",VLOOKUP(csv!$AJ345,範囲CSV,18,FALSE)))</f>
        <v>#N/A</v>
      </c>
      <c r="U345" s="96" t="e">
        <f>IF($A345="","",IF(VLOOKUP(csv!$AJ345,範囲CSV,19,FALSE)="","",VLOOKUP(csv!$AJ345,範囲CSV,19,FALSE)))</f>
        <v>#N/A</v>
      </c>
      <c r="V345" s="96" t="e">
        <f>IF($A345="","",IF(VLOOKUP(csv!$AJ345,範囲CSV,20,FALSE)="","",VLOOKUP(csv!$AJ345,範囲CSV,20,FALSE)))</f>
        <v>#N/A</v>
      </c>
      <c r="W345" s="96" t="e">
        <f>IF($A345="","",IF(VLOOKUP(csv!$AJ345,範囲CSV,21,FALSE)="","",VLOOKUP(csv!$AJ345,範囲CSV,21,FALSE)))</f>
        <v>#N/A</v>
      </c>
      <c r="X345" s="96" t="e">
        <f>IF($A345="","",IF(VLOOKUP(csv!$AJ345,範囲CSV,22,FALSE)="","",VLOOKUP(csv!$AJ345,範囲CSV,22,FALSE)))</f>
        <v>#N/A</v>
      </c>
      <c r="Y345" s="96" t="e">
        <f>IF($A345="","",IF(VLOOKUP(csv!$AJ345,範囲CSV,23,FALSE)="","",VLOOKUP(csv!$AJ345,範囲CSV,23,FALSE)))</f>
        <v>#N/A</v>
      </c>
      <c r="Z345" s="96" t="e">
        <f>IF($A345="","",IF(VLOOKUP(csv!$AJ345,範囲CSV,24,FALSE)="","",VLOOKUP(csv!$AJ345,範囲CSV,24,FALSE)))</f>
        <v>#N/A</v>
      </c>
      <c r="AA345" s="96" t="e">
        <f>IF($A345="","",IF(VLOOKUP(csv!$AJ345,範囲CSV,25,FALSE)="","",VLOOKUP(csv!$AJ345,範囲CSV,25,FALSE)))</f>
        <v>#N/A</v>
      </c>
      <c r="AB345" s="96" t="e">
        <f>IF($A345="","",IF(VLOOKUP(csv!$AJ345,範囲CSV,26,FALSE)="","",VLOOKUP(csv!$AJ345,範囲CSV,26,FALSE)))</f>
        <v>#N/A</v>
      </c>
      <c r="AC345" s="96" t="e">
        <f>IF($A345="","",IF(VLOOKUP(csv!$AJ345,範囲CSV,27,FALSE)="","",VLOOKUP(csv!$AJ345,範囲CSV,27,FALSE)))</f>
        <v>#N/A</v>
      </c>
      <c r="AD345" s="96" t="e">
        <f>IF($A345="","",IF(VLOOKUP(csv!$AJ345,範囲CSV,28,FALSE)="","",VLOOKUP(csv!$AJ345,範囲CSV,28,FALSE)))</f>
        <v>#N/A</v>
      </c>
      <c r="AE345" s="96" t="e">
        <f>IF($A345="","",IF(VLOOKUP(csv!$AJ345,範囲CSV,29,FALSE)="","",VLOOKUP(csv!$AJ345,範囲CSV,29,FALSE)))</f>
        <v>#N/A</v>
      </c>
      <c r="AF345" s="96" t="e">
        <f>IF($A345="","",IF(VLOOKUP(csv!$AJ345,範囲CSV,30,FALSE)="","",VLOOKUP(csv!$AJ345,範囲CSV,30,FALSE)))</f>
        <v>#N/A</v>
      </c>
      <c r="AG345" s="96" t="e">
        <f>IF($A345="","",IF(VLOOKUP(csv!$AJ345,範囲CSV,31,FALSE)="","",VLOOKUP(csv!$AJ345,範囲CSV,31,FALSE)))</f>
        <v>#N/A</v>
      </c>
      <c r="AH345" s="96" t="e">
        <f>IF($A345="","",IF(VLOOKUP(csv!$AJ345,範囲CSV,32,FALSE)="","",VLOOKUP(csv!$AJ345,範囲CSV,32,FALSE)))</f>
        <v>#N/A</v>
      </c>
      <c r="AI345" s="96" t="e">
        <f>IF($A345="","",IF(VLOOKUP(csv!$AJ345,範囲CSV,33,FALSE)="","",VLOOKUP(csv!$AJ345,範囲CSV,33,FALSE)))</f>
        <v>#N/A</v>
      </c>
      <c r="AJ345" s="96" t="e">
        <f>IF($A345="","",IF(VLOOKUP(csv!$AJ345,範囲CSV,34,FALSE)="","",VLOOKUP(csv!$AJ345,範囲CSV,34,FALSE)))</f>
        <v>#N/A</v>
      </c>
      <c r="AK345" s="96"/>
    </row>
    <row r="346" spans="1:37">
      <c r="A346" s="96" t="e">
        <f>IF(csv!AJ346&lt;=csv!A$401,csv!AO346,"")</f>
        <v>#N/A</v>
      </c>
      <c r="B346" s="96" t="e">
        <f>IF($A346="","",IF(VLOOKUP(csv!A346,範囲CSV,2,FALSE)="","",VLOOKUP(csv!A346,範囲CSV,2,FALSE)))</f>
        <v>#N/A</v>
      </c>
      <c r="C346" s="96" t="e">
        <f>IF($A346="","",IF(VLOOKUP(csv!$AJ346,範囲CSV,3,FALSE)="","",VLOOKUP(csv!$AJ346,範囲CSV,3,FALSE)))</f>
        <v>#N/A</v>
      </c>
      <c r="D346" s="96" t="e">
        <f>IF($A346="","",IF(VLOOKUP(csv!$AJ346,範囲CSV,4,FALSE)="","",VLOOKUP(csv!$AJ346,範囲CSV,4,FALSE)))</f>
        <v>#N/A</v>
      </c>
      <c r="E346" s="96" t="e">
        <f>IF($A346="","",IF(VLOOKUP(csv!$AJ346,範囲CSV,5,FALSE)="","",IF(VLOOKUP(csv!$AJ346,範囲CSV,5,FALSE)&gt;10000,"",VLOOKUP(csv!$AJ346,範囲CSV,5,FALSE))))</f>
        <v>#N/A</v>
      </c>
      <c r="F346" s="96" t="e">
        <f>IF($A346="","",IF(VLOOKUP(csv!$AJ346,範囲CSV,6,FALSE)="","",VLOOKUP(csv!$AJ346,範囲CSV,6,FALSE)))</f>
        <v>#N/A</v>
      </c>
      <c r="G346" s="96" t="e">
        <f>IF(A346="","",IF(VLOOKUP(csv!$AJ346,範囲CSV,7,FALSE)="","",VLOOKUP(csv!$AJ346,範囲CSV,7,FALSE)))</f>
        <v>#N/A</v>
      </c>
      <c r="H346" s="96" t="e">
        <f>IF($A346="","",IF(VLOOKUP(csv!$AJ346,範囲CSV,8,FALSE)="","",VLOOKUP(csv!$AJ346,範囲CSV,8,FALSE)))</f>
        <v>#N/A</v>
      </c>
      <c r="I346" s="96"/>
      <c r="J346" s="96"/>
      <c r="K346" s="96" t="e">
        <f>IF(A346="","",IF(VLOOKUP(csv!$AJ346,範囲CSV,9,FALSE)="","",VLOOKUP(csv!$AJ346,範囲CSV,9,FALSE)))</f>
        <v>#N/A</v>
      </c>
      <c r="L346" s="96" t="e">
        <f>IF($A346="","",IF(VLOOKUP(csv!$AJ346,範囲CSV,10,FALSE)="","",VLOOKUP(csv!$AJ346,範囲CSV,10,FALSE)))</f>
        <v>#N/A</v>
      </c>
      <c r="M346" s="96" t="e">
        <f t="shared" si="10"/>
        <v>#N/A</v>
      </c>
      <c r="N346" s="96" t="e">
        <f t="shared" si="11"/>
        <v>#N/A</v>
      </c>
      <c r="O346" s="96" t="e">
        <f>IF($A346="","",IF(VLOOKUP(csv!$AJ346,範囲CSV,13,FALSE)="","",VLOOKUP(csv!$AJ346,範囲CSV,13,FALSE)))</f>
        <v>#N/A</v>
      </c>
      <c r="P346" s="96" t="e">
        <f>IF($A346="","",IF(VLOOKUP(csv!$AJ346,範囲CSV,14,FALSE)="","",VLOOKUP(csv!$AJ346,範囲CSV,14,FALSE)))</f>
        <v>#N/A</v>
      </c>
      <c r="Q346" s="96" t="e">
        <f>IF($A346="","",IF(VLOOKUP(csv!$AJ346,範囲CSV,15,FALSE)="","",VLOOKUP(csv!$AJ346,範囲CSV,15,FALSE)))</f>
        <v>#N/A</v>
      </c>
      <c r="R346" s="96" t="e">
        <f>IF($A346="","",IF(VLOOKUP(csv!$AJ346,範囲CSV,16,FALSE)="","",VLOOKUP(csv!$AJ346,範囲CSV,16,FALSE)))</f>
        <v>#N/A</v>
      </c>
      <c r="S346" s="96" t="e">
        <f>IF($A346="","",IF(VLOOKUP(csv!$AJ346,範囲CSV,17,FALSE)="","",VLOOKUP(csv!$AJ346,範囲CSV,17,FALSE)))</f>
        <v>#N/A</v>
      </c>
      <c r="T346" s="96" t="e">
        <f>IF($A346="","",IF(VLOOKUP(csv!$AJ346,範囲CSV,18,FALSE)="","",VLOOKUP(csv!$AJ346,範囲CSV,18,FALSE)))</f>
        <v>#N/A</v>
      </c>
      <c r="U346" s="96" t="e">
        <f>IF($A346="","",IF(VLOOKUP(csv!$AJ346,範囲CSV,19,FALSE)="","",VLOOKUP(csv!$AJ346,範囲CSV,19,FALSE)))</f>
        <v>#N/A</v>
      </c>
      <c r="V346" s="96" t="e">
        <f>IF($A346="","",IF(VLOOKUP(csv!$AJ346,範囲CSV,20,FALSE)="","",VLOOKUP(csv!$AJ346,範囲CSV,20,FALSE)))</f>
        <v>#N/A</v>
      </c>
      <c r="W346" s="96" t="e">
        <f>IF($A346="","",IF(VLOOKUP(csv!$AJ346,範囲CSV,21,FALSE)="","",VLOOKUP(csv!$AJ346,範囲CSV,21,FALSE)))</f>
        <v>#N/A</v>
      </c>
      <c r="X346" s="96" t="e">
        <f>IF($A346="","",IF(VLOOKUP(csv!$AJ346,範囲CSV,22,FALSE)="","",VLOOKUP(csv!$AJ346,範囲CSV,22,FALSE)))</f>
        <v>#N/A</v>
      </c>
      <c r="Y346" s="96" t="e">
        <f>IF($A346="","",IF(VLOOKUP(csv!$AJ346,範囲CSV,23,FALSE)="","",VLOOKUP(csv!$AJ346,範囲CSV,23,FALSE)))</f>
        <v>#N/A</v>
      </c>
      <c r="Z346" s="96" t="e">
        <f>IF($A346="","",IF(VLOOKUP(csv!$AJ346,範囲CSV,24,FALSE)="","",VLOOKUP(csv!$AJ346,範囲CSV,24,FALSE)))</f>
        <v>#N/A</v>
      </c>
      <c r="AA346" s="96" t="e">
        <f>IF($A346="","",IF(VLOOKUP(csv!$AJ346,範囲CSV,25,FALSE)="","",VLOOKUP(csv!$AJ346,範囲CSV,25,FALSE)))</f>
        <v>#N/A</v>
      </c>
      <c r="AB346" s="96" t="e">
        <f>IF($A346="","",IF(VLOOKUP(csv!$AJ346,範囲CSV,26,FALSE)="","",VLOOKUP(csv!$AJ346,範囲CSV,26,FALSE)))</f>
        <v>#N/A</v>
      </c>
      <c r="AC346" s="96" t="e">
        <f>IF($A346="","",IF(VLOOKUP(csv!$AJ346,範囲CSV,27,FALSE)="","",VLOOKUP(csv!$AJ346,範囲CSV,27,FALSE)))</f>
        <v>#N/A</v>
      </c>
      <c r="AD346" s="96" t="e">
        <f>IF($A346="","",IF(VLOOKUP(csv!$AJ346,範囲CSV,28,FALSE)="","",VLOOKUP(csv!$AJ346,範囲CSV,28,FALSE)))</f>
        <v>#N/A</v>
      </c>
      <c r="AE346" s="96" t="e">
        <f>IF($A346="","",IF(VLOOKUP(csv!$AJ346,範囲CSV,29,FALSE)="","",VLOOKUP(csv!$AJ346,範囲CSV,29,FALSE)))</f>
        <v>#N/A</v>
      </c>
      <c r="AF346" s="96" t="e">
        <f>IF($A346="","",IF(VLOOKUP(csv!$AJ346,範囲CSV,30,FALSE)="","",VLOOKUP(csv!$AJ346,範囲CSV,30,FALSE)))</f>
        <v>#N/A</v>
      </c>
      <c r="AG346" s="96" t="e">
        <f>IF($A346="","",IF(VLOOKUP(csv!$AJ346,範囲CSV,31,FALSE)="","",VLOOKUP(csv!$AJ346,範囲CSV,31,FALSE)))</f>
        <v>#N/A</v>
      </c>
      <c r="AH346" s="96" t="e">
        <f>IF($A346="","",IF(VLOOKUP(csv!$AJ346,範囲CSV,32,FALSE)="","",VLOOKUP(csv!$AJ346,範囲CSV,32,FALSE)))</f>
        <v>#N/A</v>
      </c>
      <c r="AI346" s="96" t="e">
        <f>IF($A346="","",IF(VLOOKUP(csv!$AJ346,範囲CSV,33,FALSE)="","",VLOOKUP(csv!$AJ346,範囲CSV,33,FALSE)))</f>
        <v>#N/A</v>
      </c>
      <c r="AJ346" s="96" t="e">
        <f>IF($A346="","",IF(VLOOKUP(csv!$AJ346,範囲CSV,34,FALSE)="","",VLOOKUP(csv!$AJ346,範囲CSV,34,FALSE)))</f>
        <v>#N/A</v>
      </c>
      <c r="AK346" s="96"/>
    </row>
    <row r="347" spans="1:37">
      <c r="A347" s="96" t="e">
        <f>IF(csv!AJ347&lt;=csv!A$401,csv!AO347,"")</f>
        <v>#N/A</v>
      </c>
      <c r="B347" s="96" t="e">
        <f>IF($A347="","",IF(VLOOKUP(csv!A347,範囲CSV,2,FALSE)="","",VLOOKUP(csv!A347,範囲CSV,2,FALSE)))</f>
        <v>#N/A</v>
      </c>
      <c r="C347" s="96" t="e">
        <f>IF($A347="","",IF(VLOOKUP(csv!$AJ347,範囲CSV,3,FALSE)="","",VLOOKUP(csv!$AJ347,範囲CSV,3,FALSE)))</f>
        <v>#N/A</v>
      </c>
      <c r="D347" s="96" t="e">
        <f>IF($A347="","",IF(VLOOKUP(csv!$AJ347,範囲CSV,4,FALSE)="","",VLOOKUP(csv!$AJ347,範囲CSV,4,FALSE)))</f>
        <v>#N/A</v>
      </c>
      <c r="E347" s="96" t="e">
        <f>IF($A347="","",IF(VLOOKUP(csv!$AJ347,範囲CSV,5,FALSE)="","",IF(VLOOKUP(csv!$AJ347,範囲CSV,5,FALSE)&gt;10000,"",VLOOKUP(csv!$AJ347,範囲CSV,5,FALSE))))</f>
        <v>#N/A</v>
      </c>
      <c r="F347" s="96" t="e">
        <f>IF($A347="","",IF(VLOOKUP(csv!$AJ347,範囲CSV,6,FALSE)="","",VLOOKUP(csv!$AJ347,範囲CSV,6,FALSE)))</f>
        <v>#N/A</v>
      </c>
      <c r="G347" s="96" t="e">
        <f>IF(A347="","",IF(VLOOKUP(csv!$AJ347,範囲CSV,7,FALSE)="","",VLOOKUP(csv!$AJ347,範囲CSV,7,FALSE)))</f>
        <v>#N/A</v>
      </c>
      <c r="H347" s="96" t="e">
        <f>IF($A347="","",IF(VLOOKUP(csv!$AJ347,範囲CSV,8,FALSE)="","",VLOOKUP(csv!$AJ347,範囲CSV,8,FALSE)))</f>
        <v>#N/A</v>
      </c>
      <c r="I347" s="96"/>
      <c r="J347" s="96"/>
      <c r="K347" s="96" t="e">
        <f>IF(A347="","",IF(VLOOKUP(csv!$AJ347,範囲CSV,9,FALSE)="","",VLOOKUP(csv!$AJ347,範囲CSV,9,FALSE)))</f>
        <v>#N/A</v>
      </c>
      <c r="L347" s="96" t="e">
        <f>IF($A347="","",IF(VLOOKUP(csv!$AJ347,範囲CSV,10,FALSE)="","",VLOOKUP(csv!$AJ347,範囲CSV,10,FALSE)))</f>
        <v>#N/A</v>
      </c>
      <c r="M347" s="96" t="e">
        <f t="shared" si="10"/>
        <v>#N/A</v>
      </c>
      <c r="N347" s="96" t="e">
        <f t="shared" si="11"/>
        <v>#N/A</v>
      </c>
      <c r="O347" s="96" t="e">
        <f>IF($A347="","",IF(VLOOKUP(csv!$AJ347,範囲CSV,13,FALSE)="","",VLOOKUP(csv!$AJ347,範囲CSV,13,FALSE)))</f>
        <v>#N/A</v>
      </c>
      <c r="P347" s="96" t="e">
        <f>IF($A347="","",IF(VLOOKUP(csv!$AJ347,範囲CSV,14,FALSE)="","",VLOOKUP(csv!$AJ347,範囲CSV,14,FALSE)))</f>
        <v>#N/A</v>
      </c>
      <c r="Q347" s="96" t="e">
        <f>IF($A347="","",IF(VLOOKUP(csv!$AJ347,範囲CSV,15,FALSE)="","",VLOOKUP(csv!$AJ347,範囲CSV,15,FALSE)))</f>
        <v>#N/A</v>
      </c>
      <c r="R347" s="96" t="e">
        <f>IF($A347="","",IF(VLOOKUP(csv!$AJ347,範囲CSV,16,FALSE)="","",VLOOKUP(csv!$AJ347,範囲CSV,16,FALSE)))</f>
        <v>#N/A</v>
      </c>
      <c r="S347" s="96" t="e">
        <f>IF($A347="","",IF(VLOOKUP(csv!$AJ347,範囲CSV,17,FALSE)="","",VLOOKUP(csv!$AJ347,範囲CSV,17,FALSE)))</f>
        <v>#N/A</v>
      </c>
      <c r="T347" s="96" t="e">
        <f>IF($A347="","",IF(VLOOKUP(csv!$AJ347,範囲CSV,18,FALSE)="","",VLOOKUP(csv!$AJ347,範囲CSV,18,FALSE)))</f>
        <v>#N/A</v>
      </c>
      <c r="U347" s="96" t="e">
        <f>IF($A347="","",IF(VLOOKUP(csv!$AJ347,範囲CSV,19,FALSE)="","",VLOOKUP(csv!$AJ347,範囲CSV,19,FALSE)))</f>
        <v>#N/A</v>
      </c>
      <c r="V347" s="96" t="e">
        <f>IF($A347="","",IF(VLOOKUP(csv!$AJ347,範囲CSV,20,FALSE)="","",VLOOKUP(csv!$AJ347,範囲CSV,20,FALSE)))</f>
        <v>#N/A</v>
      </c>
      <c r="W347" s="96" t="e">
        <f>IF($A347="","",IF(VLOOKUP(csv!$AJ347,範囲CSV,21,FALSE)="","",VLOOKUP(csv!$AJ347,範囲CSV,21,FALSE)))</f>
        <v>#N/A</v>
      </c>
      <c r="X347" s="96" t="e">
        <f>IF($A347="","",IF(VLOOKUP(csv!$AJ347,範囲CSV,22,FALSE)="","",VLOOKUP(csv!$AJ347,範囲CSV,22,FALSE)))</f>
        <v>#N/A</v>
      </c>
      <c r="Y347" s="96" t="e">
        <f>IF($A347="","",IF(VLOOKUP(csv!$AJ347,範囲CSV,23,FALSE)="","",VLOOKUP(csv!$AJ347,範囲CSV,23,FALSE)))</f>
        <v>#N/A</v>
      </c>
      <c r="Z347" s="96" t="e">
        <f>IF($A347="","",IF(VLOOKUP(csv!$AJ347,範囲CSV,24,FALSE)="","",VLOOKUP(csv!$AJ347,範囲CSV,24,FALSE)))</f>
        <v>#N/A</v>
      </c>
      <c r="AA347" s="96" t="e">
        <f>IF($A347="","",IF(VLOOKUP(csv!$AJ347,範囲CSV,25,FALSE)="","",VLOOKUP(csv!$AJ347,範囲CSV,25,FALSE)))</f>
        <v>#N/A</v>
      </c>
      <c r="AB347" s="96" t="e">
        <f>IF($A347="","",IF(VLOOKUP(csv!$AJ347,範囲CSV,26,FALSE)="","",VLOOKUP(csv!$AJ347,範囲CSV,26,FALSE)))</f>
        <v>#N/A</v>
      </c>
      <c r="AC347" s="96" t="e">
        <f>IF($A347="","",IF(VLOOKUP(csv!$AJ347,範囲CSV,27,FALSE)="","",VLOOKUP(csv!$AJ347,範囲CSV,27,FALSE)))</f>
        <v>#N/A</v>
      </c>
      <c r="AD347" s="96" t="e">
        <f>IF($A347="","",IF(VLOOKUP(csv!$AJ347,範囲CSV,28,FALSE)="","",VLOOKUP(csv!$AJ347,範囲CSV,28,FALSE)))</f>
        <v>#N/A</v>
      </c>
      <c r="AE347" s="96" t="e">
        <f>IF($A347="","",IF(VLOOKUP(csv!$AJ347,範囲CSV,29,FALSE)="","",VLOOKUP(csv!$AJ347,範囲CSV,29,FALSE)))</f>
        <v>#N/A</v>
      </c>
      <c r="AF347" s="96" t="e">
        <f>IF($A347="","",IF(VLOOKUP(csv!$AJ347,範囲CSV,30,FALSE)="","",VLOOKUP(csv!$AJ347,範囲CSV,30,FALSE)))</f>
        <v>#N/A</v>
      </c>
      <c r="AG347" s="96" t="e">
        <f>IF($A347="","",IF(VLOOKUP(csv!$AJ347,範囲CSV,31,FALSE)="","",VLOOKUP(csv!$AJ347,範囲CSV,31,FALSE)))</f>
        <v>#N/A</v>
      </c>
      <c r="AH347" s="96" t="e">
        <f>IF($A347="","",IF(VLOOKUP(csv!$AJ347,範囲CSV,32,FALSE)="","",VLOOKUP(csv!$AJ347,範囲CSV,32,FALSE)))</f>
        <v>#N/A</v>
      </c>
      <c r="AI347" s="96" t="e">
        <f>IF($A347="","",IF(VLOOKUP(csv!$AJ347,範囲CSV,33,FALSE)="","",VLOOKUP(csv!$AJ347,範囲CSV,33,FALSE)))</f>
        <v>#N/A</v>
      </c>
      <c r="AJ347" s="96" t="e">
        <f>IF($A347="","",IF(VLOOKUP(csv!$AJ347,範囲CSV,34,FALSE)="","",VLOOKUP(csv!$AJ347,範囲CSV,34,FALSE)))</f>
        <v>#N/A</v>
      </c>
      <c r="AK347" s="96"/>
    </row>
    <row r="348" spans="1:37">
      <c r="A348" s="96" t="e">
        <f>IF(csv!AJ348&lt;=csv!A$401,csv!AO348,"")</f>
        <v>#N/A</v>
      </c>
      <c r="B348" s="96" t="e">
        <f>IF($A348="","",IF(VLOOKUP(csv!A348,範囲CSV,2,FALSE)="","",VLOOKUP(csv!A348,範囲CSV,2,FALSE)))</f>
        <v>#N/A</v>
      </c>
      <c r="C348" s="96" t="e">
        <f>IF($A348="","",IF(VLOOKUP(csv!$AJ348,範囲CSV,3,FALSE)="","",VLOOKUP(csv!$AJ348,範囲CSV,3,FALSE)))</f>
        <v>#N/A</v>
      </c>
      <c r="D348" s="96" t="e">
        <f>IF($A348="","",IF(VLOOKUP(csv!$AJ348,範囲CSV,4,FALSE)="","",VLOOKUP(csv!$AJ348,範囲CSV,4,FALSE)))</f>
        <v>#N/A</v>
      </c>
      <c r="E348" s="96" t="e">
        <f>IF($A348="","",IF(VLOOKUP(csv!$AJ348,範囲CSV,5,FALSE)="","",IF(VLOOKUP(csv!$AJ348,範囲CSV,5,FALSE)&gt;10000,"",VLOOKUP(csv!$AJ348,範囲CSV,5,FALSE))))</f>
        <v>#N/A</v>
      </c>
      <c r="F348" s="96" t="e">
        <f>IF($A348="","",IF(VLOOKUP(csv!$AJ348,範囲CSV,6,FALSE)="","",VLOOKUP(csv!$AJ348,範囲CSV,6,FALSE)))</f>
        <v>#N/A</v>
      </c>
      <c r="G348" s="96" t="e">
        <f>IF(A348="","",IF(VLOOKUP(csv!$AJ348,範囲CSV,7,FALSE)="","",VLOOKUP(csv!$AJ348,範囲CSV,7,FALSE)))</f>
        <v>#N/A</v>
      </c>
      <c r="H348" s="96" t="e">
        <f>IF($A348="","",IF(VLOOKUP(csv!$AJ348,範囲CSV,8,FALSE)="","",VLOOKUP(csv!$AJ348,範囲CSV,8,FALSE)))</f>
        <v>#N/A</v>
      </c>
      <c r="I348" s="96"/>
      <c r="J348" s="96"/>
      <c r="K348" s="96" t="e">
        <f>IF(A348="","",IF(VLOOKUP(csv!$AJ348,範囲CSV,9,FALSE)="","",VLOOKUP(csv!$AJ348,範囲CSV,9,FALSE)))</f>
        <v>#N/A</v>
      </c>
      <c r="L348" s="96" t="e">
        <f>IF($A348="","",IF(VLOOKUP(csv!$AJ348,範囲CSV,10,FALSE)="","",VLOOKUP(csv!$AJ348,範囲CSV,10,FALSE)))</f>
        <v>#N/A</v>
      </c>
      <c r="M348" s="96" t="e">
        <f t="shared" si="10"/>
        <v>#N/A</v>
      </c>
      <c r="N348" s="96" t="e">
        <f t="shared" si="11"/>
        <v>#N/A</v>
      </c>
      <c r="O348" s="96" t="e">
        <f>IF($A348="","",IF(VLOOKUP(csv!$AJ348,範囲CSV,13,FALSE)="","",VLOOKUP(csv!$AJ348,範囲CSV,13,FALSE)))</f>
        <v>#N/A</v>
      </c>
      <c r="P348" s="96" t="e">
        <f>IF($A348="","",IF(VLOOKUP(csv!$AJ348,範囲CSV,14,FALSE)="","",VLOOKUP(csv!$AJ348,範囲CSV,14,FALSE)))</f>
        <v>#N/A</v>
      </c>
      <c r="Q348" s="96" t="e">
        <f>IF($A348="","",IF(VLOOKUP(csv!$AJ348,範囲CSV,15,FALSE)="","",VLOOKUP(csv!$AJ348,範囲CSV,15,FALSE)))</f>
        <v>#N/A</v>
      </c>
      <c r="R348" s="96" t="e">
        <f>IF($A348="","",IF(VLOOKUP(csv!$AJ348,範囲CSV,16,FALSE)="","",VLOOKUP(csv!$AJ348,範囲CSV,16,FALSE)))</f>
        <v>#N/A</v>
      </c>
      <c r="S348" s="96" t="e">
        <f>IF($A348="","",IF(VLOOKUP(csv!$AJ348,範囲CSV,17,FALSE)="","",VLOOKUP(csv!$AJ348,範囲CSV,17,FALSE)))</f>
        <v>#N/A</v>
      </c>
      <c r="T348" s="96" t="e">
        <f>IF($A348="","",IF(VLOOKUP(csv!$AJ348,範囲CSV,18,FALSE)="","",VLOOKUP(csv!$AJ348,範囲CSV,18,FALSE)))</f>
        <v>#N/A</v>
      </c>
      <c r="U348" s="96" t="e">
        <f>IF($A348="","",IF(VLOOKUP(csv!$AJ348,範囲CSV,19,FALSE)="","",VLOOKUP(csv!$AJ348,範囲CSV,19,FALSE)))</f>
        <v>#N/A</v>
      </c>
      <c r="V348" s="96" t="e">
        <f>IF($A348="","",IF(VLOOKUP(csv!$AJ348,範囲CSV,20,FALSE)="","",VLOOKUP(csv!$AJ348,範囲CSV,20,FALSE)))</f>
        <v>#N/A</v>
      </c>
      <c r="W348" s="96" t="e">
        <f>IF($A348="","",IF(VLOOKUP(csv!$AJ348,範囲CSV,21,FALSE)="","",VLOOKUP(csv!$AJ348,範囲CSV,21,FALSE)))</f>
        <v>#N/A</v>
      </c>
      <c r="X348" s="96" t="e">
        <f>IF($A348="","",IF(VLOOKUP(csv!$AJ348,範囲CSV,22,FALSE)="","",VLOOKUP(csv!$AJ348,範囲CSV,22,FALSE)))</f>
        <v>#N/A</v>
      </c>
      <c r="Y348" s="96" t="e">
        <f>IF($A348="","",IF(VLOOKUP(csv!$AJ348,範囲CSV,23,FALSE)="","",VLOOKUP(csv!$AJ348,範囲CSV,23,FALSE)))</f>
        <v>#N/A</v>
      </c>
      <c r="Z348" s="96" t="e">
        <f>IF($A348="","",IF(VLOOKUP(csv!$AJ348,範囲CSV,24,FALSE)="","",VLOOKUP(csv!$AJ348,範囲CSV,24,FALSE)))</f>
        <v>#N/A</v>
      </c>
      <c r="AA348" s="96" t="e">
        <f>IF($A348="","",IF(VLOOKUP(csv!$AJ348,範囲CSV,25,FALSE)="","",VLOOKUP(csv!$AJ348,範囲CSV,25,FALSE)))</f>
        <v>#N/A</v>
      </c>
      <c r="AB348" s="96" t="e">
        <f>IF($A348="","",IF(VLOOKUP(csv!$AJ348,範囲CSV,26,FALSE)="","",VLOOKUP(csv!$AJ348,範囲CSV,26,FALSE)))</f>
        <v>#N/A</v>
      </c>
      <c r="AC348" s="96" t="e">
        <f>IF($A348="","",IF(VLOOKUP(csv!$AJ348,範囲CSV,27,FALSE)="","",VLOOKUP(csv!$AJ348,範囲CSV,27,FALSE)))</f>
        <v>#N/A</v>
      </c>
      <c r="AD348" s="96" t="e">
        <f>IF($A348="","",IF(VLOOKUP(csv!$AJ348,範囲CSV,28,FALSE)="","",VLOOKUP(csv!$AJ348,範囲CSV,28,FALSE)))</f>
        <v>#N/A</v>
      </c>
      <c r="AE348" s="96" t="e">
        <f>IF($A348="","",IF(VLOOKUP(csv!$AJ348,範囲CSV,29,FALSE)="","",VLOOKUP(csv!$AJ348,範囲CSV,29,FALSE)))</f>
        <v>#N/A</v>
      </c>
      <c r="AF348" s="96" t="e">
        <f>IF($A348="","",IF(VLOOKUP(csv!$AJ348,範囲CSV,30,FALSE)="","",VLOOKUP(csv!$AJ348,範囲CSV,30,FALSE)))</f>
        <v>#N/A</v>
      </c>
      <c r="AG348" s="96" t="e">
        <f>IF($A348="","",IF(VLOOKUP(csv!$AJ348,範囲CSV,31,FALSE)="","",VLOOKUP(csv!$AJ348,範囲CSV,31,FALSE)))</f>
        <v>#N/A</v>
      </c>
      <c r="AH348" s="96" t="e">
        <f>IF($A348="","",IF(VLOOKUP(csv!$AJ348,範囲CSV,32,FALSE)="","",VLOOKUP(csv!$AJ348,範囲CSV,32,FALSE)))</f>
        <v>#N/A</v>
      </c>
      <c r="AI348" s="96" t="e">
        <f>IF($A348="","",IF(VLOOKUP(csv!$AJ348,範囲CSV,33,FALSE)="","",VLOOKUP(csv!$AJ348,範囲CSV,33,FALSE)))</f>
        <v>#N/A</v>
      </c>
      <c r="AJ348" s="96" t="e">
        <f>IF($A348="","",IF(VLOOKUP(csv!$AJ348,範囲CSV,34,FALSE)="","",VLOOKUP(csv!$AJ348,範囲CSV,34,FALSE)))</f>
        <v>#N/A</v>
      </c>
      <c r="AK348" s="96"/>
    </row>
    <row r="349" spans="1:37">
      <c r="A349" s="96" t="e">
        <f>IF(csv!AJ349&lt;=csv!A$401,csv!AO349,"")</f>
        <v>#N/A</v>
      </c>
      <c r="B349" s="96" t="e">
        <f>IF($A349="","",IF(VLOOKUP(csv!A349,範囲CSV,2,FALSE)="","",VLOOKUP(csv!A349,範囲CSV,2,FALSE)))</f>
        <v>#N/A</v>
      </c>
      <c r="C349" s="96" t="e">
        <f>IF($A349="","",IF(VLOOKUP(csv!$AJ349,範囲CSV,3,FALSE)="","",VLOOKUP(csv!$AJ349,範囲CSV,3,FALSE)))</f>
        <v>#N/A</v>
      </c>
      <c r="D349" s="96" t="e">
        <f>IF($A349="","",IF(VLOOKUP(csv!$AJ349,範囲CSV,4,FALSE)="","",VLOOKUP(csv!$AJ349,範囲CSV,4,FALSE)))</f>
        <v>#N/A</v>
      </c>
      <c r="E349" s="96" t="e">
        <f>IF($A349="","",IF(VLOOKUP(csv!$AJ349,範囲CSV,5,FALSE)="","",IF(VLOOKUP(csv!$AJ349,範囲CSV,5,FALSE)&gt;10000,"",VLOOKUP(csv!$AJ349,範囲CSV,5,FALSE))))</f>
        <v>#N/A</v>
      </c>
      <c r="F349" s="96" t="e">
        <f>IF($A349="","",IF(VLOOKUP(csv!$AJ349,範囲CSV,6,FALSE)="","",VLOOKUP(csv!$AJ349,範囲CSV,6,FALSE)))</f>
        <v>#N/A</v>
      </c>
      <c r="G349" s="96" t="e">
        <f>IF(A349="","",IF(VLOOKUP(csv!$AJ349,範囲CSV,7,FALSE)="","",VLOOKUP(csv!$AJ349,範囲CSV,7,FALSE)))</f>
        <v>#N/A</v>
      </c>
      <c r="H349" s="96" t="e">
        <f>IF($A349="","",IF(VLOOKUP(csv!$AJ349,範囲CSV,8,FALSE)="","",VLOOKUP(csv!$AJ349,範囲CSV,8,FALSE)))</f>
        <v>#N/A</v>
      </c>
      <c r="I349" s="96"/>
      <c r="J349" s="96"/>
      <c r="K349" s="96" t="e">
        <f>IF(A349="","",IF(VLOOKUP(csv!$AJ349,範囲CSV,9,FALSE)="","",VLOOKUP(csv!$AJ349,範囲CSV,9,FALSE)))</f>
        <v>#N/A</v>
      </c>
      <c r="L349" s="96" t="e">
        <f>IF($A349="","",IF(VLOOKUP(csv!$AJ349,範囲CSV,10,FALSE)="","",VLOOKUP(csv!$AJ349,範囲CSV,10,FALSE)))</f>
        <v>#N/A</v>
      </c>
      <c r="M349" s="96" t="e">
        <f t="shared" si="10"/>
        <v>#N/A</v>
      </c>
      <c r="N349" s="96" t="e">
        <f t="shared" si="11"/>
        <v>#N/A</v>
      </c>
      <c r="O349" s="96" t="e">
        <f>IF($A349="","",IF(VLOOKUP(csv!$AJ349,範囲CSV,13,FALSE)="","",VLOOKUP(csv!$AJ349,範囲CSV,13,FALSE)))</f>
        <v>#N/A</v>
      </c>
      <c r="P349" s="96" t="e">
        <f>IF($A349="","",IF(VLOOKUP(csv!$AJ349,範囲CSV,14,FALSE)="","",VLOOKUP(csv!$AJ349,範囲CSV,14,FALSE)))</f>
        <v>#N/A</v>
      </c>
      <c r="Q349" s="96" t="e">
        <f>IF($A349="","",IF(VLOOKUP(csv!$AJ349,範囲CSV,15,FALSE)="","",VLOOKUP(csv!$AJ349,範囲CSV,15,FALSE)))</f>
        <v>#N/A</v>
      </c>
      <c r="R349" s="96" t="e">
        <f>IF($A349="","",IF(VLOOKUP(csv!$AJ349,範囲CSV,16,FALSE)="","",VLOOKUP(csv!$AJ349,範囲CSV,16,FALSE)))</f>
        <v>#N/A</v>
      </c>
      <c r="S349" s="96" t="e">
        <f>IF($A349="","",IF(VLOOKUP(csv!$AJ349,範囲CSV,17,FALSE)="","",VLOOKUP(csv!$AJ349,範囲CSV,17,FALSE)))</f>
        <v>#N/A</v>
      </c>
      <c r="T349" s="96" t="e">
        <f>IF($A349="","",IF(VLOOKUP(csv!$AJ349,範囲CSV,18,FALSE)="","",VLOOKUP(csv!$AJ349,範囲CSV,18,FALSE)))</f>
        <v>#N/A</v>
      </c>
      <c r="U349" s="96" t="e">
        <f>IF($A349="","",IF(VLOOKUP(csv!$AJ349,範囲CSV,19,FALSE)="","",VLOOKUP(csv!$AJ349,範囲CSV,19,FALSE)))</f>
        <v>#N/A</v>
      </c>
      <c r="V349" s="96" t="e">
        <f>IF($A349="","",IF(VLOOKUP(csv!$AJ349,範囲CSV,20,FALSE)="","",VLOOKUP(csv!$AJ349,範囲CSV,20,FALSE)))</f>
        <v>#N/A</v>
      </c>
      <c r="W349" s="96" t="e">
        <f>IF($A349="","",IF(VLOOKUP(csv!$AJ349,範囲CSV,21,FALSE)="","",VLOOKUP(csv!$AJ349,範囲CSV,21,FALSE)))</f>
        <v>#N/A</v>
      </c>
      <c r="X349" s="96" t="e">
        <f>IF($A349="","",IF(VLOOKUP(csv!$AJ349,範囲CSV,22,FALSE)="","",VLOOKUP(csv!$AJ349,範囲CSV,22,FALSE)))</f>
        <v>#N/A</v>
      </c>
      <c r="Y349" s="96" t="e">
        <f>IF($A349="","",IF(VLOOKUP(csv!$AJ349,範囲CSV,23,FALSE)="","",VLOOKUP(csv!$AJ349,範囲CSV,23,FALSE)))</f>
        <v>#N/A</v>
      </c>
      <c r="Z349" s="96" t="e">
        <f>IF($A349="","",IF(VLOOKUP(csv!$AJ349,範囲CSV,24,FALSE)="","",VLOOKUP(csv!$AJ349,範囲CSV,24,FALSE)))</f>
        <v>#N/A</v>
      </c>
      <c r="AA349" s="96" t="e">
        <f>IF($A349="","",IF(VLOOKUP(csv!$AJ349,範囲CSV,25,FALSE)="","",VLOOKUP(csv!$AJ349,範囲CSV,25,FALSE)))</f>
        <v>#N/A</v>
      </c>
      <c r="AB349" s="96" t="e">
        <f>IF($A349="","",IF(VLOOKUP(csv!$AJ349,範囲CSV,26,FALSE)="","",VLOOKUP(csv!$AJ349,範囲CSV,26,FALSE)))</f>
        <v>#N/A</v>
      </c>
      <c r="AC349" s="96" t="e">
        <f>IF($A349="","",IF(VLOOKUP(csv!$AJ349,範囲CSV,27,FALSE)="","",VLOOKUP(csv!$AJ349,範囲CSV,27,FALSE)))</f>
        <v>#N/A</v>
      </c>
      <c r="AD349" s="96" t="e">
        <f>IF($A349="","",IF(VLOOKUP(csv!$AJ349,範囲CSV,28,FALSE)="","",VLOOKUP(csv!$AJ349,範囲CSV,28,FALSE)))</f>
        <v>#N/A</v>
      </c>
      <c r="AE349" s="96" t="e">
        <f>IF($A349="","",IF(VLOOKUP(csv!$AJ349,範囲CSV,29,FALSE)="","",VLOOKUP(csv!$AJ349,範囲CSV,29,FALSE)))</f>
        <v>#N/A</v>
      </c>
      <c r="AF349" s="96" t="e">
        <f>IF($A349="","",IF(VLOOKUP(csv!$AJ349,範囲CSV,30,FALSE)="","",VLOOKUP(csv!$AJ349,範囲CSV,30,FALSE)))</f>
        <v>#N/A</v>
      </c>
      <c r="AG349" s="96" t="e">
        <f>IF($A349="","",IF(VLOOKUP(csv!$AJ349,範囲CSV,31,FALSE)="","",VLOOKUP(csv!$AJ349,範囲CSV,31,FALSE)))</f>
        <v>#N/A</v>
      </c>
      <c r="AH349" s="96" t="e">
        <f>IF($A349="","",IF(VLOOKUP(csv!$AJ349,範囲CSV,32,FALSE)="","",VLOOKUP(csv!$AJ349,範囲CSV,32,FALSE)))</f>
        <v>#N/A</v>
      </c>
      <c r="AI349" s="96" t="e">
        <f>IF($A349="","",IF(VLOOKUP(csv!$AJ349,範囲CSV,33,FALSE)="","",VLOOKUP(csv!$AJ349,範囲CSV,33,FALSE)))</f>
        <v>#N/A</v>
      </c>
      <c r="AJ349" s="96" t="e">
        <f>IF($A349="","",IF(VLOOKUP(csv!$AJ349,範囲CSV,34,FALSE)="","",VLOOKUP(csv!$AJ349,範囲CSV,34,FALSE)))</f>
        <v>#N/A</v>
      </c>
      <c r="AK349" s="96"/>
    </row>
    <row r="350" spans="1:37">
      <c r="A350" s="96" t="e">
        <f>IF(csv!AJ350&lt;=csv!A$401,csv!AO350,"")</f>
        <v>#N/A</v>
      </c>
      <c r="B350" s="96" t="e">
        <f>IF($A350="","",IF(VLOOKUP(csv!A350,範囲CSV,2,FALSE)="","",VLOOKUP(csv!A350,範囲CSV,2,FALSE)))</f>
        <v>#N/A</v>
      </c>
      <c r="C350" s="96" t="e">
        <f>IF($A350="","",IF(VLOOKUP(csv!$AJ350,範囲CSV,3,FALSE)="","",VLOOKUP(csv!$AJ350,範囲CSV,3,FALSE)))</f>
        <v>#N/A</v>
      </c>
      <c r="D350" s="96" t="e">
        <f>IF($A350="","",IF(VLOOKUP(csv!$AJ350,範囲CSV,4,FALSE)="","",VLOOKUP(csv!$AJ350,範囲CSV,4,FALSE)))</f>
        <v>#N/A</v>
      </c>
      <c r="E350" s="96" t="e">
        <f>IF($A350="","",IF(VLOOKUP(csv!$AJ350,範囲CSV,5,FALSE)="","",IF(VLOOKUP(csv!$AJ350,範囲CSV,5,FALSE)&gt;10000,"",VLOOKUP(csv!$AJ350,範囲CSV,5,FALSE))))</f>
        <v>#N/A</v>
      </c>
      <c r="F350" s="96" t="e">
        <f>IF($A350="","",IF(VLOOKUP(csv!$AJ350,範囲CSV,6,FALSE)="","",VLOOKUP(csv!$AJ350,範囲CSV,6,FALSE)))</f>
        <v>#N/A</v>
      </c>
      <c r="G350" s="96" t="e">
        <f>IF(A350="","",IF(VLOOKUP(csv!$AJ350,範囲CSV,7,FALSE)="","",VLOOKUP(csv!$AJ350,範囲CSV,7,FALSE)))</f>
        <v>#N/A</v>
      </c>
      <c r="H350" s="96" t="e">
        <f>IF($A350="","",IF(VLOOKUP(csv!$AJ350,範囲CSV,8,FALSE)="","",VLOOKUP(csv!$AJ350,範囲CSV,8,FALSE)))</f>
        <v>#N/A</v>
      </c>
      <c r="I350" s="96"/>
      <c r="J350" s="96"/>
      <c r="K350" s="96" t="e">
        <f>IF(A350="","",IF(VLOOKUP(csv!$AJ350,範囲CSV,9,FALSE)="","",VLOOKUP(csv!$AJ350,範囲CSV,9,FALSE)))</f>
        <v>#N/A</v>
      </c>
      <c r="L350" s="96" t="e">
        <f>IF($A350="","",IF(VLOOKUP(csv!$AJ350,範囲CSV,10,FALSE)="","",VLOOKUP(csv!$AJ350,範囲CSV,10,FALSE)))</f>
        <v>#N/A</v>
      </c>
      <c r="M350" s="96" t="e">
        <f t="shared" si="10"/>
        <v>#N/A</v>
      </c>
      <c r="N350" s="96" t="e">
        <f t="shared" si="11"/>
        <v>#N/A</v>
      </c>
      <c r="O350" s="96" t="e">
        <f>IF($A350="","",IF(VLOOKUP(csv!$AJ350,範囲CSV,13,FALSE)="","",VLOOKUP(csv!$AJ350,範囲CSV,13,FALSE)))</f>
        <v>#N/A</v>
      </c>
      <c r="P350" s="96" t="e">
        <f>IF($A350="","",IF(VLOOKUP(csv!$AJ350,範囲CSV,14,FALSE)="","",VLOOKUP(csv!$AJ350,範囲CSV,14,FALSE)))</f>
        <v>#N/A</v>
      </c>
      <c r="Q350" s="96" t="e">
        <f>IF($A350="","",IF(VLOOKUP(csv!$AJ350,範囲CSV,15,FALSE)="","",VLOOKUP(csv!$AJ350,範囲CSV,15,FALSE)))</f>
        <v>#N/A</v>
      </c>
      <c r="R350" s="96" t="e">
        <f>IF($A350="","",IF(VLOOKUP(csv!$AJ350,範囲CSV,16,FALSE)="","",VLOOKUP(csv!$AJ350,範囲CSV,16,FALSE)))</f>
        <v>#N/A</v>
      </c>
      <c r="S350" s="96" t="e">
        <f>IF($A350="","",IF(VLOOKUP(csv!$AJ350,範囲CSV,17,FALSE)="","",VLOOKUP(csv!$AJ350,範囲CSV,17,FALSE)))</f>
        <v>#N/A</v>
      </c>
      <c r="T350" s="96" t="e">
        <f>IF($A350="","",IF(VLOOKUP(csv!$AJ350,範囲CSV,18,FALSE)="","",VLOOKUP(csv!$AJ350,範囲CSV,18,FALSE)))</f>
        <v>#N/A</v>
      </c>
      <c r="U350" s="96" t="e">
        <f>IF($A350="","",IF(VLOOKUP(csv!$AJ350,範囲CSV,19,FALSE)="","",VLOOKUP(csv!$AJ350,範囲CSV,19,FALSE)))</f>
        <v>#N/A</v>
      </c>
      <c r="V350" s="96" t="e">
        <f>IF($A350="","",IF(VLOOKUP(csv!$AJ350,範囲CSV,20,FALSE)="","",VLOOKUP(csv!$AJ350,範囲CSV,20,FALSE)))</f>
        <v>#N/A</v>
      </c>
      <c r="W350" s="96" t="e">
        <f>IF($A350="","",IF(VLOOKUP(csv!$AJ350,範囲CSV,21,FALSE)="","",VLOOKUP(csv!$AJ350,範囲CSV,21,FALSE)))</f>
        <v>#N/A</v>
      </c>
      <c r="X350" s="96" t="e">
        <f>IF($A350="","",IF(VLOOKUP(csv!$AJ350,範囲CSV,22,FALSE)="","",VLOOKUP(csv!$AJ350,範囲CSV,22,FALSE)))</f>
        <v>#N/A</v>
      </c>
      <c r="Y350" s="96" t="e">
        <f>IF($A350="","",IF(VLOOKUP(csv!$AJ350,範囲CSV,23,FALSE)="","",VLOOKUP(csv!$AJ350,範囲CSV,23,FALSE)))</f>
        <v>#N/A</v>
      </c>
      <c r="Z350" s="96" t="e">
        <f>IF($A350="","",IF(VLOOKUP(csv!$AJ350,範囲CSV,24,FALSE)="","",VLOOKUP(csv!$AJ350,範囲CSV,24,FALSE)))</f>
        <v>#N/A</v>
      </c>
      <c r="AA350" s="96" t="e">
        <f>IF($A350="","",IF(VLOOKUP(csv!$AJ350,範囲CSV,25,FALSE)="","",VLOOKUP(csv!$AJ350,範囲CSV,25,FALSE)))</f>
        <v>#N/A</v>
      </c>
      <c r="AB350" s="96" t="e">
        <f>IF($A350="","",IF(VLOOKUP(csv!$AJ350,範囲CSV,26,FALSE)="","",VLOOKUP(csv!$AJ350,範囲CSV,26,FALSE)))</f>
        <v>#N/A</v>
      </c>
      <c r="AC350" s="96" t="e">
        <f>IF($A350="","",IF(VLOOKUP(csv!$AJ350,範囲CSV,27,FALSE)="","",VLOOKUP(csv!$AJ350,範囲CSV,27,FALSE)))</f>
        <v>#N/A</v>
      </c>
      <c r="AD350" s="96" t="e">
        <f>IF($A350="","",IF(VLOOKUP(csv!$AJ350,範囲CSV,28,FALSE)="","",VLOOKUP(csv!$AJ350,範囲CSV,28,FALSE)))</f>
        <v>#N/A</v>
      </c>
      <c r="AE350" s="96" t="e">
        <f>IF($A350="","",IF(VLOOKUP(csv!$AJ350,範囲CSV,29,FALSE)="","",VLOOKUP(csv!$AJ350,範囲CSV,29,FALSE)))</f>
        <v>#N/A</v>
      </c>
      <c r="AF350" s="96" t="e">
        <f>IF($A350="","",IF(VLOOKUP(csv!$AJ350,範囲CSV,30,FALSE)="","",VLOOKUP(csv!$AJ350,範囲CSV,30,FALSE)))</f>
        <v>#N/A</v>
      </c>
      <c r="AG350" s="96" t="e">
        <f>IF($A350="","",IF(VLOOKUP(csv!$AJ350,範囲CSV,31,FALSE)="","",VLOOKUP(csv!$AJ350,範囲CSV,31,FALSE)))</f>
        <v>#N/A</v>
      </c>
      <c r="AH350" s="96" t="e">
        <f>IF($A350="","",IF(VLOOKUP(csv!$AJ350,範囲CSV,32,FALSE)="","",VLOOKUP(csv!$AJ350,範囲CSV,32,FALSE)))</f>
        <v>#N/A</v>
      </c>
      <c r="AI350" s="96" t="e">
        <f>IF($A350="","",IF(VLOOKUP(csv!$AJ350,範囲CSV,33,FALSE)="","",VLOOKUP(csv!$AJ350,範囲CSV,33,FALSE)))</f>
        <v>#N/A</v>
      </c>
      <c r="AJ350" s="96" t="e">
        <f>IF($A350="","",IF(VLOOKUP(csv!$AJ350,範囲CSV,34,FALSE)="","",VLOOKUP(csv!$AJ350,範囲CSV,34,FALSE)))</f>
        <v>#N/A</v>
      </c>
      <c r="AK350" s="96"/>
    </row>
    <row r="351" spans="1:37">
      <c r="A351" s="96" t="e">
        <f>IF(csv!AJ351&lt;=csv!A$401,csv!AO351,"")</f>
        <v>#N/A</v>
      </c>
      <c r="B351" s="96" t="e">
        <f>IF($A351="","",IF(VLOOKUP(csv!A351,範囲CSV,2,FALSE)="","",VLOOKUP(csv!A351,範囲CSV,2,FALSE)))</f>
        <v>#N/A</v>
      </c>
      <c r="C351" s="96" t="e">
        <f>IF($A351="","",IF(VLOOKUP(csv!$AJ351,範囲CSV,3,FALSE)="","",VLOOKUP(csv!$AJ351,範囲CSV,3,FALSE)))</f>
        <v>#N/A</v>
      </c>
      <c r="D351" s="96" t="e">
        <f>IF($A351="","",IF(VLOOKUP(csv!$AJ351,範囲CSV,4,FALSE)="","",VLOOKUP(csv!$AJ351,範囲CSV,4,FALSE)))</f>
        <v>#N/A</v>
      </c>
      <c r="E351" s="96" t="e">
        <f>IF($A351="","",IF(VLOOKUP(csv!$AJ351,範囲CSV,5,FALSE)="","",IF(VLOOKUP(csv!$AJ351,範囲CSV,5,FALSE)&gt;10000,"",VLOOKUP(csv!$AJ351,範囲CSV,5,FALSE))))</f>
        <v>#N/A</v>
      </c>
      <c r="F351" s="96" t="e">
        <f>IF($A351="","",IF(VLOOKUP(csv!$AJ351,範囲CSV,6,FALSE)="","",VLOOKUP(csv!$AJ351,範囲CSV,6,FALSE)))</f>
        <v>#N/A</v>
      </c>
      <c r="G351" s="96" t="e">
        <f>IF(A351="","",IF(VLOOKUP(csv!$AJ351,範囲CSV,7,FALSE)="","",VLOOKUP(csv!$AJ351,範囲CSV,7,FALSE)))</f>
        <v>#N/A</v>
      </c>
      <c r="H351" s="96" t="e">
        <f>IF($A351="","",IF(VLOOKUP(csv!$AJ351,範囲CSV,8,FALSE)="","",VLOOKUP(csv!$AJ351,範囲CSV,8,FALSE)))</f>
        <v>#N/A</v>
      </c>
      <c r="I351" s="96"/>
      <c r="J351" s="96"/>
      <c r="K351" s="96" t="e">
        <f>IF(A351="","",IF(VLOOKUP(csv!$AJ351,範囲CSV,9,FALSE)="","",VLOOKUP(csv!$AJ351,範囲CSV,9,FALSE)))</f>
        <v>#N/A</v>
      </c>
      <c r="L351" s="96" t="e">
        <f>IF($A351="","",IF(VLOOKUP(csv!$AJ351,範囲CSV,10,FALSE)="","",VLOOKUP(csv!$AJ351,範囲CSV,10,FALSE)))</f>
        <v>#N/A</v>
      </c>
      <c r="M351" s="96" t="e">
        <f t="shared" si="10"/>
        <v>#N/A</v>
      </c>
      <c r="N351" s="96" t="e">
        <f t="shared" si="11"/>
        <v>#N/A</v>
      </c>
      <c r="O351" s="96" t="e">
        <f>IF($A351="","",IF(VLOOKUP(csv!$AJ351,範囲CSV,13,FALSE)="","",VLOOKUP(csv!$AJ351,範囲CSV,13,FALSE)))</f>
        <v>#N/A</v>
      </c>
      <c r="P351" s="96" t="e">
        <f>IF($A351="","",IF(VLOOKUP(csv!$AJ351,範囲CSV,14,FALSE)="","",VLOOKUP(csv!$AJ351,範囲CSV,14,FALSE)))</f>
        <v>#N/A</v>
      </c>
      <c r="Q351" s="96" t="e">
        <f>IF($A351="","",IF(VLOOKUP(csv!$AJ351,範囲CSV,15,FALSE)="","",VLOOKUP(csv!$AJ351,範囲CSV,15,FALSE)))</f>
        <v>#N/A</v>
      </c>
      <c r="R351" s="96" t="e">
        <f>IF($A351="","",IF(VLOOKUP(csv!$AJ351,範囲CSV,16,FALSE)="","",VLOOKUP(csv!$AJ351,範囲CSV,16,FALSE)))</f>
        <v>#N/A</v>
      </c>
      <c r="S351" s="96" t="e">
        <f>IF($A351="","",IF(VLOOKUP(csv!$AJ351,範囲CSV,17,FALSE)="","",VLOOKUP(csv!$AJ351,範囲CSV,17,FALSE)))</f>
        <v>#N/A</v>
      </c>
      <c r="T351" s="96" t="e">
        <f>IF($A351="","",IF(VLOOKUP(csv!$AJ351,範囲CSV,18,FALSE)="","",VLOOKUP(csv!$AJ351,範囲CSV,18,FALSE)))</f>
        <v>#N/A</v>
      </c>
      <c r="U351" s="96" t="e">
        <f>IF($A351="","",IF(VLOOKUP(csv!$AJ351,範囲CSV,19,FALSE)="","",VLOOKUP(csv!$AJ351,範囲CSV,19,FALSE)))</f>
        <v>#N/A</v>
      </c>
      <c r="V351" s="96" t="e">
        <f>IF($A351="","",IF(VLOOKUP(csv!$AJ351,範囲CSV,20,FALSE)="","",VLOOKUP(csv!$AJ351,範囲CSV,20,FALSE)))</f>
        <v>#N/A</v>
      </c>
      <c r="W351" s="96" t="e">
        <f>IF($A351="","",IF(VLOOKUP(csv!$AJ351,範囲CSV,21,FALSE)="","",VLOOKUP(csv!$AJ351,範囲CSV,21,FALSE)))</f>
        <v>#N/A</v>
      </c>
      <c r="X351" s="96" t="e">
        <f>IF($A351="","",IF(VLOOKUP(csv!$AJ351,範囲CSV,22,FALSE)="","",VLOOKUP(csv!$AJ351,範囲CSV,22,FALSE)))</f>
        <v>#N/A</v>
      </c>
      <c r="Y351" s="96" t="e">
        <f>IF($A351="","",IF(VLOOKUP(csv!$AJ351,範囲CSV,23,FALSE)="","",VLOOKUP(csv!$AJ351,範囲CSV,23,FALSE)))</f>
        <v>#N/A</v>
      </c>
      <c r="Z351" s="96" t="e">
        <f>IF($A351="","",IF(VLOOKUP(csv!$AJ351,範囲CSV,24,FALSE)="","",VLOOKUP(csv!$AJ351,範囲CSV,24,FALSE)))</f>
        <v>#N/A</v>
      </c>
      <c r="AA351" s="96" t="e">
        <f>IF($A351="","",IF(VLOOKUP(csv!$AJ351,範囲CSV,25,FALSE)="","",VLOOKUP(csv!$AJ351,範囲CSV,25,FALSE)))</f>
        <v>#N/A</v>
      </c>
      <c r="AB351" s="96" t="e">
        <f>IF($A351="","",IF(VLOOKUP(csv!$AJ351,範囲CSV,26,FALSE)="","",VLOOKUP(csv!$AJ351,範囲CSV,26,FALSE)))</f>
        <v>#N/A</v>
      </c>
      <c r="AC351" s="96" t="e">
        <f>IF($A351="","",IF(VLOOKUP(csv!$AJ351,範囲CSV,27,FALSE)="","",VLOOKUP(csv!$AJ351,範囲CSV,27,FALSE)))</f>
        <v>#N/A</v>
      </c>
      <c r="AD351" s="96" t="e">
        <f>IF($A351="","",IF(VLOOKUP(csv!$AJ351,範囲CSV,28,FALSE)="","",VLOOKUP(csv!$AJ351,範囲CSV,28,FALSE)))</f>
        <v>#N/A</v>
      </c>
      <c r="AE351" s="96" t="e">
        <f>IF($A351="","",IF(VLOOKUP(csv!$AJ351,範囲CSV,29,FALSE)="","",VLOOKUP(csv!$AJ351,範囲CSV,29,FALSE)))</f>
        <v>#N/A</v>
      </c>
      <c r="AF351" s="96" t="e">
        <f>IF($A351="","",IF(VLOOKUP(csv!$AJ351,範囲CSV,30,FALSE)="","",VLOOKUP(csv!$AJ351,範囲CSV,30,FALSE)))</f>
        <v>#N/A</v>
      </c>
      <c r="AG351" s="96" t="e">
        <f>IF($A351="","",IF(VLOOKUP(csv!$AJ351,範囲CSV,31,FALSE)="","",VLOOKUP(csv!$AJ351,範囲CSV,31,FALSE)))</f>
        <v>#N/A</v>
      </c>
      <c r="AH351" s="96" t="e">
        <f>IF($A351="","",IF(VLOOKUP(csv!$AJ351,範囲CSV,32,FALSE)="","",VLOOKUP(csv!$AJ351,範囲CSV,32,FALSE)))</f>
        <v>#N/A</v>
      </c>
      <c r="AI351" s="96" t="e">
        <f>IF($A351="","",IF(VLOOKUP(csv!$AJ351,範囲CSV,33,FALSE)="","",VLOOKUP(csv!$AJ351,範囲CSV,33,FALSE)))</f>
        <v>#N/A</v>
      </c>
      <c r="AJ351" s="96" t="e">
        <f>IF($A351="","",IF(VLOOKUP(csv!$AJ351,範囲CSV,34,FALSE)="","",VLOOKUP(csv!$AJ351,範囲CSV,34,FALSE)))</f>
        <v>#N/A</v>
      </c>
      <c r="AK351" s="96"/>
    </row>
    <row r="352" spans="1:37">
      <c r="A352" s="96" t="e">
        <f>IF(csv!AJ352&lt;=csv!A$401,csv!AO352,"")</f>
        <v>#N/A</v>
      </c>
      <c r="B352" s="96" t="e">
        <f>IF($A352="","",IF(VLOOKUP(csv!A352,範囲CSV,2,FALSE)="","",VLOOKUP(csv!A352,範囲CSV,2,FALSE)))</f>
        <v>#N/A</v>
      </c>
      <c r="C352" s="96" t="e">
        <f>IF($A352="","",IF(VLOOKUP(csv!$AJ352,範囲CSV,3,FALSE)="","",VLOOKUP(csv!$AJ352,範囲CSV,3,FALSE)))</f>
        <v>#N/A</v>
      </c>
      <c r="D352" s="96" t="e">
        <f>IF($A352="","",IF(VLOOKUP(csv!$AJ352,範囲CSV,4,FALSE)="","",VLOOKUP(csv!$AJ352,範囲CSV,4,FALSE)))</f>
        <v>#N/A</v>
      </c>
      <c r="E352" s="96" t="e">
        <f>IF($A352="","",IF(VLOOKUP(csv!$AJ352,範囲CSV,5,FALSE)="","",IF(VLOOKUP(csv!$AJ352,範囲CSV,5,FALSE)&gt;10000,"",VLOOKUP(csv!$AJ352,範囲CSV,5,FALSE))))</f>
        <v>#N/A</v>
      </c>
      <c r="F352" s="96" t="e">
        <f>IF($A352="","",IF(VLOOKUP(csv!$AJ352,範囲CSV,6,FALSE)="","",VLOOKUP(csv!$AJ352,範囲CSV,6,FALSE)))</f>
        <v>#N/A</v>
      </c>
      <c r="G352" s="96" t="e">
        <f>IF(A352="","",IF(VLOOKUP(csv!$AJ352,範囲CSV,7,FALSE)="","",VLOOKUP(csv!$AJ352,範囲CSV,7,FALSE)))</f>
        <v>#N/A</v>
      </c>
      <c r="H352" s="96" t="e">
        <f>IF($A352="","",IF(VLOOKUP(csv!$AJ352,範囲CSV,8,FALSE)="","",VLOOKUP(csv!$AJ352,範囲CSV,8,FALSE)))</f>
        <v>#N/A</v>
      </c>
      <c r="I352" s="96"/>
      <c r="J352" s="96"/>
      <c r="K352" s="96" t="e">
        <f>IF(A352="","",IF(VLOOKUP(csv!$AJ352,範囲CSV,9,FALSE)="","",VLOOKUP(csv!$AJ352,範囲CSV,9,FALSE)))</f>
        <v>#N/A</v>
      </c>
      <c r="L352" s="96" t="e">
        <f>IF($A352="","",IF(VLOOKUP(csv!$AJ352,範囲CSV,10,FALSE)="","",VLOOKUP(csv!$AJ352,範囲CSV,10,FALSE)))</f>
        <v>#N/A</v>
      </c>
      <c r="M352" s="96" t="e">
        <f t="shared" si="10"/>
        <v>#N/A</v>
      </c>
      <c r="N352" s="96" t="e">
        <f t="shared" si="11"/>
        <v>#N/A</v>
      </c>
      <c r="O352" s="96" t="e">
        <f>IF($A352="","",IF(VLOOKUP(csv!$AJ352,範囲CSV,13,FALSE)="","",VLOOKUP(csv!$AJ352,範囲CSV,13,FALSE)))</f>
        <v>#N/A</v>
      </c>
      <c r="P352" s="96" t="e">
        <f>IF($A352="","",IF(VLOOKUP(csv!$AJ352,範囲CSV,14,FALSE)="","",VLOOKUP(csv!$AJ352,範囲CSV,14,FALSE)))</f>
        <v>#N/A</v>
      </c>
      <c r="Q352" s="96" t="e">
        <f>IF($A352="","",IF(VLOOKUP(csv!$AJ352,範囲CSV,15,FALSE)="","",VLOOKUP(csv!$AJ352,範囲CSV,15,FALSE)))</f>
        <v>#N/A</v>
      </c>
      <c r="R352" s="96" t="e">
        <f>IF($A352="","",IF(VLOOKUP(csv!$AJ352,範囲CSV,16,FALSE)="","",VLOOKUP(csv!$AJ352,範囲CSV,16,FALSE)))</f>
        <v>#N/A</v>
      </c>
      <c r="S352" s="96" t="e">
        <f>IF($A352="","",IF(VLOOKUP(csv!$AJ352,範囲CSV,17,FALSE)="","",VLOOKUP(csv!$AJ352,範囲CSV,17,FALSE)))</f>
        <v>#N/A</v>
      </c>
      <c r="T352" s="96" t="e">
        <f>IF($A352="","",IF(VLOOKUP(csv!$AJ352,範囲CSV,18,FALSE)="","",VLOOKUP(csv!$AJ352,範囲CSV,18,FALSE)))</f>
        <v>#N/A</v>
      </c>
      <c r="U352" s="96" t="e">
        <f>IF($A352="","",IF(VLOOKUP(csv!$AJ352,範囲CSV,19,FALSE)="","",VLOOKUP(csv!$AJ352,範囲CSV,19,FALSE)))</f>
        <v>#N/A</v>
      </c>
      <c r="V352" s="96" t="e">
        <f>IF($A352="","",IF(VLOOKUP(csv!$AJ352,範囲CSV,20,FALSE)="","",VLOOKUP(csv!$AJ352,範囲CSV,20,FALSE)))</f>
        <v>#N/A</v>
      </c>
      <c r="W352" s="96" t="e">
        <f>IF($A352="","",IF(VLOOKUP(csv!$AJ352,範囲CSV,21,FALSE)="","",VLOOKUP(csv!$AJ352,範囲CSV,21,FALSE)))</f>
        <v>#N/A</v>
      </c>
      <c r="X352" s="96" t="e">
        <f>IF($A352="","",IF(VLOOKUP(csv!$AJ352,範囲CSV,22,FALSE)="","",VLOOKUP(csv!$AJ352,範囲CSV,22,FALSE)))</f>
        <v>#N/A</v>
      </c>
      <c r="Y352" s="96" t="e">
        <f>IF($A352="","",IF(VLOOKUP(csv!$AJ352,範囲CSV,23,FALSE)="","",VLOOKUP(csv!$AJ352,範囲CSV,23,FALSE)))</f>
        <v>#N/A</v>
      </c>
      <c r="Z352" s="96" t="e">
        <f>IF($A352="","",IF(VLOOKUP(csv!$AJ352,範囲CSV,24,FALSE)="","",VLOOKUP(csv!$AJ352,範囲CSV,24,FALSE)))</f>
        <v>#N/A</v>
      </c>
      <c r="AA352" s="96" t="e">
        <f>IF($A352="","",IF(VLOOKUP(csv!$AJ352,範囲CSV,25,FALSE)="","",VLOOKUP(csv!$AJ352,範囲CSV,25,FALSE)))</f>
        <v>#N/A</v>
      </c>
      <c r="AB352" s="96" t="e">
        <f>IF($A352="","",IF(VLOOKUP(csv!$AJ352,範囲CSV,26,FALSE)="","",VLOOKUP(csv!$AJ352,範囲CSV,26,FALSE)))</f>
        <v>#N/A</v>
      </c>
      <c r="AC352" s="96" t="e">
        <f>IF($A352="","",IF(VLOOKUP(csv!$AJ352,範囲CSV,27,FALSE)="","",VLOOKUP(csv!$AJ352,範囲CSV,27,FALSE)))</f>
        <v>#N/A</v>
      </c>
      <c r="AD352" s="96" t="e">
        <f>IF($A352="","",IF(VLOOKUP(csv!$AJ352,範囲CSV,28,FALSE)="","",VLOOKUP(csv!$AJ352,範囲CSV,28,FALSE)))</f>
        <v>#N/A</v>
      </c>
      <c r="AE352" s="96" t="e">
        <f>IF($A352="","",IF(VLOOKUP(csv!$AJ352,範囲CSV,29,FALSE)="","",VLOOKUP(csv!$AJ352,範囲CSV,29,FALSE)))</f>
        <v>#N/A</v>
      </c>
      <c r="AF352" s="96" t="e">
        <f>IF($A352="","",IF(VLOOKUP(csv!$AJ352,範囲CSV,30,FALSE)="","",VLOOKUP(csv!$AJ352,範囲CSV,30,FALSE)))</f>
        <v>#N/A</v>
      </c>
      <c r="AG352" s="96" t="e">
        <f>IF($A352="","",IF(VLOOKUP(csv!$AJ352,範囲CSV,31,FALSE)="","",VLOOKUP(csv!$AJ352,範囲CSV,31,FALSE)))</f>
        <v>#N/A</v>
      </c>
      <c r="AH352" s="96" t="e">
        <f>IF($A352="","",IF(VLOOKUP(csv!$AJ352,範囲CSV,32,FALSE)="","",VLOOKUP(csv!$AJ352,範囲CSV,32,FALSE)))</f>
        <v>#N/A</v>
      </c>
      <c r="AI352" s="96" t="e">
        <f>IF($A352="","",IF(VLOOKUP(csv!$AJ352,範囲CSV,33,FALSE)="","",VLOOKUP(csv!$AJ352,範囲CSV,33,FALSE)))</f>
        <v>#N/A</v>
      </c>
      <c r="AJ352" s="96" t="e">
        <f>IF($A352="","",IF(VLOOKUP(csv!$AJ352,範囲CSV,34,FALSE)="","",VLOOKUP(csv!$AJ352,範囲CSV,34,FALSE)))</f>
        <v>#N/A</v>
      </c>
      <c r="AK352" s="96"/>
    </row>
    <row r="353" spans="1:37">
      <c r="A353" s="96" t="e">
        <f>IF(csv!AJ353&lt;=csv!A$401,csv!AO353,"")</f>
        <v>#N/A</v>
      </c>
      <c r="B353" s="96" t="e">
        <f>IF($A353="","",IF(VLOOKUP(csv!A353,範囲CSV,2,FALSE)="","",VLOOKUP(csv!A353,範囲CSV,2,FALSE)))</f>
        <v>#N/A</v>
      </c>
      <c r="C353" s="96" t="e">
        <f>IF($A353="","",IF(VLOOKUP(csv!$AJ353,範囲CSV,3,FALSE)="","",VLOOKUP(csv!$AJ353,範囲CSV,3,FALSE)))</f>
        <v>#N/A</v>
      </c>
      <c r="D353" s="96" t="e">
        <f>IF($A353="","",IF(VLOOKUP(csv!$AJ353,範囲CSV,4,FALSE)="","",VLOOKUP(csv!$AJ353,範囲CSV,4,FALSE)))</f>
        <v>#N/A</v>
      </c>
      <c r="E353" s="96" t="e">
        <f>IF($A353="","",IF(VLOOKUP(csv!$AJ353,範囲CSV,5,FALSE)="","",IF(VLOOKUP(csv!$AJ353,範囲CSV,5,FALSE)&gt;10000,"",VLOOKUP(csv!$AJ353,範囲CSV,5,FALSE))))</f>
        <v>#N/A</v>
      </c>
      <c r="F353" s="96" t="e">
        <f>IF($A353="","",IF(VLOOKUP(csv!$AJ353,範囲CSV,6,FALSE)="","",VLOOKUP(csv!$AJ353,範囲CSV,6,FALSE)))</f>
        <v>#N/A</v>
      </c>
      <c r="G353" s="96" t="e">
        <f>IF(A353="","",IF(VLOOKUP(csv!$AJ353,範囲CSV,7,FALSE)="","",VLOOKUP(csv!$AJ353,範囲CSV,7,FALSE)))</f>
        <v>#N/A</v>
      </c>
      <c r="H353" s="96" t="e">
        <f>IF($A353="","",IF(VLOOKUP(csv!$AJ353,範囲CSV,8,FALSE)="","",VLOOKUP(csv!$AJ353,範囲CSV,8,FALSE)))</f>
        <v>#N/A</v>
      </c>
      <c r="I353" s="96"/>
      <c r="J353" s="96"/>
      <c r="K353" s="96" t="e">
        <f>IF(A353="","",IF(VLOOKUP(csv!$AJ353,範囲CSV,9,FALSE)="","",VLOOKUP(csv!$AJ353,範囲CSV,9,FALSE)))</f>
        <v>#N/A</v>
      </c>
      <c r="L353" s="96" t="e">
        <f>IF($A353="","",IF(VLOOKUP(csv!$AJ353,範囲CSV,10,FALSE)="","",VLOOKUP(csv!$AJ353,範囲CSV,10,FALSE)))</f>
        <v>#N/A</v>
      </c>
      <c r="M353" s="96" t="e">
        <f t="shared" si="10"/>
        <v>#N/A</v>
      </c>
      <c r="N353" s="96" t="e">
        <f t="shared" si="11"/>
        <v>#N/A</v>
      </c>
      <c r="O353" s="96" t="e">
        <f>IF($A353="","",IF(VLOOKUP(csv!$AJ353,範囲CSV,13,FALSE)="","",VLOOKUP(csv!$AJ353,範囲CSV,13,FALSE)))</f>
        <v>#N/A</v>
      </c>
      <c r="P353" s="96" t="e">
        <f>IF($A353="","",IF(VLOOKUP(csv!$AJ353,範囲CSV,14,FALSE)="","",VLOOKUP(csv!$AJ353,範囲CSV,14,FALSE)))</f>
        <v>#N/A</v>
      </c>
      <c r="Q353" s="96" t="e">
        <f>IF($A353="","",IF(VLOOKUP(csv!$AJ353,範囲CSV,15,FALSE)="","",VLOOKUP(csv!$AJ353,範囲CSV,15,FALSE)))</f>
        <v>#N/A</v>
      </c>
      <c r="R353" s="96" t="e">
        <f>IF($A353="","",IF(VLOOKUP(csv!$AJ353,範囲CSV,16,FALSE)="","",VLOOKUP(csv!$AJ353,範囲CSV,16,FALSE)))</f>
        <v>#N/A</v>
      </c>
      <c r="S353" s="96" t="e">
        <f>IF($A353="","",IF(VLOOKUP(csv!$AJ353,範囲CSV,17,FALSE)="","",VLOOKUP(csv!$AJ353,範囲CSV,17,FALSE)))</f>
        <v>#N/A</v>
      </c>
      <c r="T353" s="96" t="e">
        <f>IF($A353="","",IF(VLOOKUP(csv!$AJ353,範囲CSV,18,FALSE)="","",VLOOKUP(csv!$AJ353,範囲CSV,18,FALSE)))</f>
        <v>#N/A</v>
      </c>
      <c r="U353" s="96" t="e">
        <f>IF($A353="","",IF(VLOOKUP(csv!$AJ353,範囲CSV,19,FALSE)="","",VLOOKUP(csv!$AJ353,範囲CSV,19,FALSE)))</f>
        <v>#N/A</v>
      </c>
      <c r="V353" s="96" t="e">
        <f>IF($A353="","",IF(VLOOKUP(csv!$AJ353,範囲CSV,20,FALSE)="","",VLOOKUP(csv!$AJ353,範囲CSV,20,FALSE)))</f>
        <v>#N/A</v>
      </c>
      <c r="W353" s="96" t="e">
        <f>IF($A353="","",IF(VLOOKUP(csv!$AJ353,範囲CSV,21,FALSE)="","",VLOOKUP(csv!$AJ353,範囲CSV,21,FALSE)))</f>
        <v>#N/A</v>
      </c>
      <c r="X353" s="96" t="e">
        <f>IF($A353="","",IF(VLOOKUP(csv!$AJ353,範囲CSV,22,FALSE)="","",VLOOKUP(csv!$AJ353,範囲CSV,22,FALSE)))</f>
        <v>#N/A</v>
      </c>
      <c r="Y353" s="96" t="e">
        <f>IF($A353="","",IF(VLOOKUP(csv!$AJ353,範囲CSV,23,FALSE)="","",VLOOKUP(csv!$AJ353,範囲CSV,23,FALSE)))</f>
        <v>#N/A</v>
      </c>
      <c r="Z353" s="96" t="e">
        <f>IF($A353="","",IF(VLOOKUP(csv!$AJ353,範囲CSV,24,FALSE)="","",VLOOKUP(csv!$AJ353,範囲CSV,24,FALSE)))</f>
        <v>#N/A</v>
      </c>
      <c r="AA353" s="96" t="e">
        <f>IF($A353="","",IF(VLOOKUP(csv!$AJ353,範囲CSV,25,FALSE)="","",VLOOKUP(csv!$AJ353,範囲CSV,25,FALSE)))</f>
        <v>#N/A</v>
      </c>
      <c r="AB353" s="96" t="e">
        <f>IF($A353="","",IF(VLOOKUP(csv!$AJ353,範囲CSV,26,FALSE)="","",VLOOKUP(csv!$AJ353,範囲CSV,26,FALSE)))</f>
        <v>#N/A</v>
      </c>
      <c r="AC353" s="96" t="e">
        <f>IF($A353="","",IF(VLOOKUP(csv!$AJ353,範囲CSV,27,FALSE)="","",VLOOKUP(csv!$AJ353,範囲CSV,27,FALSE)))</f>
        <v>#N/A</v>
      </c>
      <c r="AD353" s="96" t="e">
        <f>IF($A353="","",IF(VLOOKUP(csv!$AJ353,範囲CSV,28,FALSE)="","",VLOOKUP(csv!$AJ353,範囲CSV,28,FALSE)))</f>
        <v>#N/A</v>
      </c>
      <c r="AE353" s="96" t="e">
        <f>IF($A353="","",IF(VLOOKUP(csv!$AJ353,範囲CSV,29,FALSE)="","",VLOOKUP(csv!$AJ353,範囲CSV,29,FALSE)))</f>
        <v>#N/A</v>
      </c>
      <c r="AF353" s="96" t="e">
        <f>IF($A353="","",IF(VLOOKUP(csv!$AJ353,範囲CSV,30,FALSE)="","",VLOOKUP(csv!$AJ353,範囲CSV,30,FALSE)))</f>
        <v>#N/A</v>
      </c>
      <c r="AG353" s="96" t="e">
        <f>IF($A353="","",IF(VLOOKUP(csv!$AJ353,範囲CSV,31,FALSE)="","",VLOOKUP(csv!$AJ353,範囲CSV,31,FALSE)))</f>
        <v>#N/A</v>
      </c>
      <c r="AH353" s="96" t="e">
        <f>IF($A353="","",IF(VLOOKUP(csv!$AJ353,範囲CSV,32,FALSE)="","",VLOOKUP(csv!$AJ353,範囲CSV,32,FALSE)))</f>
        <v>#N/A</v>
      </c>
      <c r="AI353" s="96" t="e">
        <f>IF($A353="","",IF(VLOOKUP(csv!$AJ353,範囲CSV,33,FALSE)="","",VLOOKUP(csv!$AJ353,範囲CSV,33,FALSE)))</f>
        <v>#N/A</v>
      </c>
      <c r="AJ353" s="96" t="e">
        <f>IF($A353="","",IF(VLOOKUP(csv!$AJ353,範囲CSV,34,FALSE)="","",VLOOKUP(csv!$AJ353,範囲CSV,34,FALSE)))</f>
        <v>#N/A</v>
      </c>
      <c r="AK353" s="96"/>
    </row>
    <row r="354" spans="1:37">
      <c r="A354" s="96" t="e">
        <f>IF(csv!AJ354&lt;=csv!A$401,csv!AO354,"")</f>
        <v>#N/A</v>
      </c>
      <c r="B354" s="96" t="e">
        <f>IF($A354="","",IF(VLOOKUP(csv!A354,範囲CSV,2,FALSE)="","",VLOOKUP(csv!A354,範囲CSV,2,FALSE)))</f>
        <v>#N/A</v>
      </c>
      <c r="C354" s="96" t="e">
        <f>IF($A354="","",IF(VLOOKUP(csv!$AJ354,範囲CSV,3,FALSE)="","",VLOOKUP(csv!$AJ354,範囲CSV,3,FALSE)))</f>
        <v>#N/A</v>
      </c>
      <c r="D354" s="96" t="e">
        <f>IF($A354="","",IF(VLOOKUP(csv!$AJ354,範囲CSV,4,FALSE)="","",VLOOKUP(csv!$AJ354,範囲CSV,4,FALSE)))</f>
        <v>#N/A</v>
      </c>
      <c r="E354" s="96" t="e">
        <f>IF($A354="","",IF(VLOOKUP(csv!$AJ354,範囲CSV,5,FALSE)="","",IF(VLOOKUP(csv!$AJ354,範囲CSV,5,FALSE)&gt;10000,"",VLOOKUP(csv!$AJ354,範囲CSV,5,FALSE))))</f>
        <v>#N/A</v>
      </c>
      <c r="F354" s="96" t="e">
        <f>IF($A354="","",IF(VLOOKUP(csv!$AJ354,範囲CSV,6,FALSE)="","",VLOOKUP(csv!$AJ354,範囲CSV,6,FALSE)))</f>
        <v>#N/A</v>
      </c>
      <c r="G354" s="96" t="e">
        <f>IF(A354="","",IF(VLOOKUP(csv!$AJ354,範囲CSV,7,FALSE)="","",VLOOKUP(csv!$AJ354,範囲CSV,7,FALSE)))</f>
        <v>#N/A</v>
      </c>
      <c r="H354" s="96" t="e">
        <f>IF($A354="","",IF(VLOOKUP(csv!$AJ354,範囲CSV,8,FALSE)="","",VLOOKUP(csv!$AJ354,範囲CSV,8,FALSE)))</f>
        <v>#N/A</v>
      </c>
      <c r="I354" s="96"/>
      <c r="J354" s="96"/>
      <c r="K354" s="96" t="e">
        <f>IF(A354="","",IF(VLOOKUP(csv!$AJ354,範囲CSV,9,FALSE)="","",VLOOKUP(csv!$AJ354,範囲CSV,9,FALSE)))</f>
        <v>#N/A</v>
      </c>
      <c r="L354" s="96" t="e">
        <f>IF($A354="","",IF(VLOOKUP(csv!$AJ354,範囲CSV,10,FALSE)="","",VLOOKUP(csv!$AJ354,範囲CSV,10,FALSE)))</f>
        <v>#N/A</v>
      </c>
      <c r="M354" s="96" t="e">
        <f t="shared" si="10"/>
        <v>#N/A</v>
      </c>
      <c r="N354" s="96" t="e">
        <f t="shared" si="11"/>
        <v>#N/A</v>
      </c>
      <c r="O354" s="96" t="e">
        <f>IF($A354="","",IF(VLOOKUP(csv!$AJ354,範囲CSV,13,FALSE)="","",VLOOKUP(csv!$AJ354,範囲CSV,13,FALSE)))</f>
        <v>#N/A</v>
      </c>
      <c r="P354" s="96" t="e">
        <f>IF($A354="","",IF(VLOOKUP(csv!$AJ354,範囲CSV,14,FALSE)="","",VLOOKUP(csv!$AJ354,範囲CSV,14,FALSE)))</f>
        <v>#N/A</v>
      </c>
      <c r="Q354" s="96" t="e">
        <f>IF($A354="","",IF(VLOOKUP(csv!$AJ354,範囲CSV,15,FALSE)="","",VLOOKUP(csv!$AJ354,範囲CSV,15,FALSE)))</f>
        <v>#N/A</v>
      </c>
      <c r="R354" s="96" t="e">
        <f>IF($A354="","",IF(VLOOKUP(csv!$AJ354,範囲CSV,16,FALSE)="","",VLOOKUP(csv!$AJ354,範囲CSV,16,FALSE)))</f>
        <v>#N/A</v>
      </c>
      <c r="S354" s="96" t="e">
        <f>IF($A354="","",IF(VLOOKUP(csv!$AJ354,範囲CSV,17,FALSE)="","",VLOOKUP(csv!$AJ354,範囲CSV,17,FALSE)))</f>
        <v>#N/A</v>
      </c>
      <c r="T354" s="96" t="e">
        <f>IF($A354="","",IF(VLOOKUP(csv!$AJ354,範囲CSV,18,FALSE)="","",VLOOKUP(csv!$AJ354,範囲CSV,18,FALSE)))</f>
        <v>#N/A</v>
      </c>
      <c r="U354" s="96" t="e">
        <f>IF($A354="","",IF(VLOOKUP(csv!$AJ354,範囲CSV,19,FALSE)="","",VLOOKUP(csv!$AJ354,範囲CSV,19,FALSE)))</f>
        <v>#N/A</v>
      </c>
      <c r="V354" s="96" t="e">
        <f>IF($A354="","",IF(VLOOKUP(csv!$AJ354,範囲CSV,20,FALSE)="","",VLOOKUP(csv!$AJ354,範囲CSV,20,FALSE)))</f>
        <v>#N/A</v>
      </c>
      <c r="W354" s="96" t="e">
        <f>IF($A354="","",IF(VLOOKUP(csv!$AJ354,範囲CSV,21,FALSE)="","",VLOOKUP(csv!$AJ354,範囲CSV,21,FALSE)))</f>
        <v>#N/A</v>
      </c>
      <c r="X354" s="96" t="e">
        <f>IF($A354="","",IF(VLOOKUP(csv!$AJ354,範囲CSV,22,FALSE)="","",VLOOKUP(csv!$AJ354,範囲CSV,22,FALSE)))</f>
        <v>#N/A</v>
      </c>
      <c r="Y354" s="96" t="e">
        <f>IF($A354="","",IF(VLOOKUP(csv!$AJ354,範囲CSV,23,FALSE)="","",VLOOKUP(csv!$AJ354,範囲CSV,23,FALSE)))</f>
        <v>#N/A</v>
      </c>
      <c r="Z354" s="96" t="e">
        <f>IF($A354="","",IF(VLOOKUP(csv!$AJ354,範囲CSV,24,FALSE)="","",VLOOKUP(csv!$AJ354,範囲CSV,24,FALSE)))</f>
        <v>#N/A</v>
      </c>
      <c r="AA354" s="96" t="e">
        <f>IF($A354="","",IF(VLOOKUP(csv!$AJ354,範囲CSV,25,FALSE)="","",VLOOKUP(csv!$AJ354,範囲CSV,25,FALSE)))</f>
        <v>#N/A</v>
      </c>
      <c r="AB354" s="96" t="e">
        <f>IF($A354="","",IF(VLOOKUP(csv!$AJ354,範囲CSV,26,FALSE)="","",VLOOKUP(csv!$AJ354,範囲CSV,26,FALSE)))</f>
        <v>#N/A</v>
      </c>
      <c r="AC354" s="96" t="e">
        <f>IF($A354="","",IF(VLOOKUP(csv!$AJ354,範囲CSV,27,FALSE)="","",VLOOKUP(csv!$AJ354,範囲CSV,27,FALSE)))</f>
        <v>#N/A</v>
      </c>
      <c r="AD354" s="96" t="e">
        <f>IF($A354="","",IF(VLOOKUP(csv!$AJ354,範囲CSV,28,FALSE)="","",VLOOKUP(csv!$AJ354,範囲CSV,28,FALSE)))</f>
        <v>#N/A</v>
      </c>
      <c r="AE354" s="96" t="e">
        <f>IF($A354="","",IF(VLOOKUP(csv!$AJ354,範囲CSV,29,FALSE)="","",VLOOKUP(csv!$AJ354,範囲CSV,29,FALSE)))</f>
        <v>#N/A</v>
      </c>
      <c r="AF354" s="96" t="e">
        <f>IF($A354="","",IF(VLOOKUP(csv!$AJ354,範囲CSV,30,FALSE)="","",VLOOKUP(csv!$AJ354,範囲CSV,30,FALSE)))</f>
        <v>#N/A</v>
      </c>
      <c r="AG354" s="96" t="e">
        <f>IF($A354="","",IF(VLOOKUP(csv!$AJ354,範囲CSV,31,FALSE)="","",VLOOKUP(csv!$AJ354,範囲CSV,31,FALSE)))</f>
        <v>#N/A</v>
      </c>
      <c r="AH354" s="96" t="e">
        <f>IF($A354="","",IF(VLOOKUP(csv!$AJ354,範囲CSV,32,FALSE)="","",VLOOKUP(csv!$AJ354,範囲CSV,32,FALSE)))</f>
        <v>#N/A</v>
      </c>
      <c r="AI354" s="96" t="e">
        <f>IF($A354="","",IF(VLOOKUP(csv!$AJ354,範囲CSV,33,FALSE)="","",VLOOKUP(csv!$AJ354,範囲CSV,33,FALSE)))</f>
        <v>#N/A</v>
      </c>
      <c r="AJ354" s="96" t="e">
        <f>IF($A354="","",IF(VLOOKUP(csv!$AJ354,範囲CSV,34,FALSE)="","",VLOOKUP(csv!$AJ354,範囲CSV,34,FALSE)))</f>
        <v>#N/A</v>
      </c>
      <c r="AK354" s="96"/>
    </row>
    <row r="355" spans="1:37">
      <c r="A355" s="96" t="e">
        <f>IF(csv!AJ355&lt;=csv!A$401,csv!AO355,"")</f>
        <v>#N/A</v>
      </c>
      <c r="B355" s="96" t="e">
        <f>IF($A355="","",IF(VLOOKUP(csv!A355,範囲CSV,2,FALSE)="","",VLOOKUP(csv!A355,範囲CSV,2,FALSE)))</f>
        <v>#N/A</v>
      </c>
      <c r="C355" s="96" t="e">
        <f>IF($A355="","",IF(VLOOKUP(csv!$AJ355,範囲CSV,3,FALSE)="","",VLOOKUP(csv!$AJ355,範囲CSV,3,FALSE)))</f>
        <v>#N/A</v>
      </c>
      <c r="D355" s="96" t="e">
        <f>IF($A355="","",IF(VLOOKUP(csv!$AJ355,範囲CSV,4,FALSE)="","",VLOOKUP(csv!$AJ355,範囲CSV,4,FALSE)))</f>
        <v>#N/A</v>
      </c>
      <c r="E355" s="96" t="e">
        <f>IF($A355="","",IF(VLOOKUP(csv!$AJ355,範囲CSV,5,FALSE)="","",IF(VLOOKUP(csv!$AJ355,範囲CSV,5,FALSE)&gt;10000,"",VLOOKUP(csv!$AJ355,範囲CSV,5,FALSE))))</f>
        <v>#N/A</v>
      </c>
      <c r="F355" s="96" t="e">
        <f>IF($A355="","",IF(VLOOKUP(csv!$AJ355,範囲CSV,6,FALSE)="","",VLOOKUP(csv!$AJ355,範囲CSV,6,FALSE)))</f>
        <v>#N/A</v>
      </c>
      <c r="G355" s="96" t="e">
        <f>IF(A355="","",IF(VLOOKUP(csv!$AJ355,範囲CSV,7,FALSE)="","",VLOOKUP(csv!$AJ355,範囲CSV,7,FALSE)))</f>
        <v>#N/A</v>
      </c>
      <c r="H355" s="96" t="e">
        <f>IF($A355="","",IF(VLOOKUP(csv!$AJ355,範囲CSV,8,FALSE)="","",VLOOKUP(csv!$AJ355,範囲CSV,8,FALSE)))</f>
        <v>#N/A</v>
      </c>
      <c r="I355" s="96"/>
      <c r="J355" s="96"/>
      <c r="K355" s="96" t="e">
        <f>IF(A355="","",IF(VLOOKUP(csv!$AJ355,範囲CSV,9,FALSE)="","",VLOOKUP(csv!$AJ355,範囲CSV,9,FALSE)))</f>
        <v>#N/A</v>
      </c>
      <c r="L355" s="96" t="e">
        <f>IF($A355="","",IF(VLOOKUP(csv!$AJ355,範囲CSV,10,FALSE)="","",VLOOKUP(csv!$AJ355,範囲CSV,10,FALSE)))</f>
        <v>#N/A</v>
      </c>
      <c r="M355" s="96" t="e">
        <f t="shared" si="10"/>
        <v>#N/A</v>
      </c>
      <c r="N355" s="96" t="e">
        <f t="shared" si="11"/>
        <v>#N/A</v>
      </c>
      <c r="O355" s="96" t="e">
        <f>IF($A355="","",IF(VLOOKUP(csv!$AJ355,範囲CSV,13,FALSE)="","",VLOOKUP(csv!$AJ355,範囲CSV,13,FALSE)))</f>
        <v>#N/A</v>
      </c>
      <c r="P355" s="96" t="e">
        <f>IF($A355="","",IF(VLOOKUP(csv!$AJ355,範囲CSV,14,FALSE)="","",VLOOKUP(csv!$AJ355,範囲CSV,14,FALSE)))</f>
        <v>#N/A</v>
      </c>
      <c r="Q355" s="96" t="e">
        <f>IF($A355="","",IF(VLOOKUP(csv!$AJ355,範囲CSV,15,FALSE)="","",VLOOKUP(csv!$AJ355,範囲CSV,15,FALSE)))</f>
        <v>#N/A</v>
      </c>
      <c r="R355" s="96" t="e">
        <f>IF($A355="","",IF(VLOOKUP(csv!$AJ355,範囲CSV,16,FALSE)="","",VLOOKUP(csv!$AJ355,範囲CSV,16,FALSE)))</f>
        <v>#N/A</v>
      </c>
      <c r="S355" s="96" t="e">
        <f>IF($A355="","",IF(VLOOKUP(csv!$AJ355,範囲CSV,17,FALSE)="","",VLOOKUP(csv!$AJ355,範囲CSV,17,FALSE)))</f>
        <v>#N/A</v>
      </c>
      <c r="T355" s="96" t="e">
        <f>IF($A355="","",IF(VLOOKUP(csv!$AJ355,範囲CSV,18,FALSE)="","",VLOOKUP(csv!$AJ355,範囲CSV,18,FALSE)))</f>
        <v>#N/A</v>
      </c>
      <c r="U355" s="96" t="e">
        <f>IF($A355="","",IF(VLOOKUP(csv!$AJ355,範囲CSV,19,FALSE)="","",VLOOKUP(csv!$AJ355,範囲CSV,19,FALSE)))</f>
        <v>#N/A</v>
      </c>
      <c r="V355" s="96" t="e">
        <f>IF($A355="","",IF(VLOOKUP(csv!$AJ355,範囲CSV,20,FALSE)="","",VLOOKUP(csv!$AJ355,範囲CSV,20,FALSE)))</f>
        <v>#N/A</v>
      </c>
      <c r="W355" s="96" t="e">
        <f>IF($A355="","",IF(VLOOKUP(csv!$AJ355,範囲CSV,21,FALSE)="","",VLOOKUP(csv!$AJ355,範囲CSV,21,FALSE)))</f>
        <v>#N/A</v>
      </c>
      <c r="X355" s="96" t="e">
        <f>IF($A355="","",IF(VLOOKUP(csv!$AJ355,範囲CSV,22,FALSE)="","",VLOOKUP(csv!$AJ355,範囲CSV,22,FALSE)))</f>
        <v>#N/A</v>
      </c>
      <c r="Y355" s="96" t="e">
        <f>IF($A355="","",IF(VLOOKUP(csv!$AJ355,範囲CSV,23,FALSE)="","",VLOOKUP(csv!$AJ355,範囲CSV,23,FALSE)))</f>
        <v>#N/A</v>
      </c>
      <c r="Z355" s="96" t="e">
        <f>IF($A355="","",IF(VLOOKUP(csv!$AJ355,範囲CSV,24,FALSE)="","",VLOOKUP(csv!$AJ355,範囲CSV,24,FALSE)))</f>
        <v>#N/A</v>
      </c>
      <c r="AA355" s="96" t="e">
        <f>IF($A355="","",IF(VLOOKUP(csv!$AJ355,範囲CSV,25,FALSE)="","",VLOOKUP(csv!$AJ355,範囲CSV,25,FALSE)))</f>
        <v>#N/A</v>
      </c>
      <c r="AB355" s="96" t="e">
        <f>IF($A355="","",IF(VLOOKUP(csv!$AJ355,範囲CSV,26,FALSE)="","",VLOOKUP(csv!$AJ355,範囲CSV,26,FALSE)))</f>
        <v>#N/A</v>
      </c>
      <c r="AC355" s="96" t="e">
        <f>IF($A355="","",IF(VLOOKUP(csv!$AJ355,範囲CSV,27,FALSE)="","",VLOOKUP(csv!$AJ355,範囲CSV,27,FALSE)))</f>
        <v>#N/A</v>
      </c>
      <c r="AD355" s="96" t="e">
        <f>IF($A355="","",IF(VLOOKUP(csv!$AJ355,範囲CSV,28,FALSE)="","",VLOOKUP(csv!$AJ355,範囲CSV,28,FALSE)))</f>
        <v>#N/A</v>
      </c>
      <c r="AE355" s="96" t="e">
        <f>IF($A355="","",IF(VLOOKUP(csv!$AJ355,範囲CSV,29,FALSE)="","",VLOOKUP(csv!$AJ355,範囲CSV,29,FALSE)))</f>
        <v>#N/A</v>
      </c>
      <c r="AF355" s="96" t="e">
        <f>IF($A355="","",IF(VLOOKUP(csv!$AJ355,範囲CSV,30,FALSE)="","",VLOOKUP(csv!$AJ355,範囲CSV,30,FALSE)))</f>
        <v>#N/A</v>
      </c>
      <c r="AG355" s="96" t="e">
        <f>IF($A355="","",IF(VLOOKUP(csv!$AJ355,範囲CSV,31,FALSE)="","",VLOOKUP(csv!$AJ355,範囲CSV,31,FALSE)))</f>
        <v>#N/A</v>
      </c>
      <c r="AH355" s="96" t="e">
        <f>IF($A355="","",IF(VLOOKUP(csv!$AJ355,範囲CSV,32,FALSE)="","",VLOOKUP(csv!$AJ355,範囲CSV,32,FALSE)))</f>
        <v>#N/A</v>
      </c>
      <c r="AI355" s="96" t="e">
        <f>IF($A355="","",IF(VLOOKUP(csv!$AJ355,範囲CSV,33,FALSE)="","",VLOOKUP(csv!$AJ355,範囲CSV,33,FALSE)))</f>
        <v>#N/A</v>
      </c>
      <c r="AJ355" s="96" t="e">
        <f>IF($A355="","",IF(VLOOKUP(csv!$AJ355,範囲CSV,34,FALSE)="","",VLOOKUP(csv!$AJ355,範囲CSV,34,FALSE)))</f>
        <v>#N/A</v>
      </c>
      <c r="AK355" s="96"/>
    </row>
    <row r="356" spans="1:37">
      <c r="A356" s="96" t="e">
        <f>IF(csv!AJ356&lt;=csv!A$401,csv!AO356,"")</f>
        <v>#N/A</v>
      </c>
      <c r="B356" s="96" t="e">
        <f>IF($A356="","",IF(VLOOKUP(csv!A356,範囲CSV,2,FALSE)="","",VLOOKUP(csv!A356,範囲CSV,2,FALSE)))</f>
        <v>#N/A</v>
      </c>
      <c r="C356" s="96" t="e">
        <f>IF($A356="","",IF(VLOOKUP(csv!$AJ356,範囲CSV,3,FALSE)="","",VLOOKUP(csv!$AJ356,範囲CSV,3,FALSE)))</f>
        <v>#N/A</v>
      </c>
      <c r="D356" s="96" t="e">
        <f>IF($A356="","",IF(VLOOKUP(csv!$AJ356,範囲CSV,4,FALSE)="","",VLOOKUP(csv!$AJ356,範囲CSV,4,FALSE)))</f>
        <v>#N/A</v>
      </c>
      <c r="E356" s="96" t="e">
        <f>IF($A356="","",IF(VLOOKUP(csv!$AJ356,範囲CSV,5,FALSE)="","",IF(VLOOKUP(csv!$AJ356,範囲CSV,5,FALSE)&gt;10000,"",VLOOKUP(csv!$AJ356,範囲CSV,5,FALSE))))</f>
        <v>#N/A</v>
      </c>
      <c r="F356" s="96" t="e">
        <f>IF($A356="","",IF(VLOOKUP(csv!$AJ356,範囲CSV,6,FALSE)="","",VLOOKUP(csv!$AJ356,範囲CSV,6,FALSE)))</f>
        <v>#N/A</v>
      </c>
      <c r="G356" s="96" t="e">
        <f>IF(A356="","",IF(VLOOKUP(csv!$AJ356,範囲CSV,7,FALSE)="","",VLOOKUP(csv!$AJ356,範囲CSV,7,FALSE)))</f>
        <v>#N/A</v>
      </c>
      <c r="H356" s="96" t="e">
        <f>IF($A356="","",IF(VLOOKUP(csv!$AJ356,範囲CSV,8,FALSE)="","",VLOOKUP(csv!$AJ356,範囲CSV,8,FALSE)))</f>
        <v>#N/A</v>
      </c>
      <c r="I356" s="96"/>
      <c r="J356" s="96"/>
      <c r="K356" s="96" t="e">
        <f>IF(A356="","",IF(VLOOKUP(csv!$AJ356,範囲CSV,9,FALSE)="","",VLOOKUP(csv!$AJ356,範囲CSV,9,FALSE)))</f>
        <v>#N/A</v>
      </c>
      <c r="L356" s="96" t="e">
        <f>IF($A356="","",IF(VLOOKUP(csv!$AJ356,範囲CSV,10,FALSE)="","",VLOOKUP(csv!$AJ356,範囲CSV,10,FALSE)))</f>
        <v>#N/A</v>
      </c>
      <c r="M356" s="96" t="e">
        <f t="shared" si="10"/>
        <v>#N/A</v>
      </c>
      <c r="N356" s="96" t="e">
        <f t="shared" si="11"/>
        <v>#N/A</v>
      </c>
      <c r="O356" s="96" t="e">
        <f>IF($A356="","",IF(VLOOKUP(csv!$AJ356,範囲CSV,13,FALSE)="","",VLOOKUP(csv!$AJ356,範囲CSV,13,FALSE)))</f>
        <v>#N/A</v>
      </c>
      <c r="P356" s="96" t="e">
        <f>IF($A356="","",IF(VLOOKUP(csv!$AJ356,範囲CSV,14,FALSE)="","",VLOOKUP(csv!$AJ356,範囲CSV,14,FALSE)))</f>
        <v>#N/A</v>
      </c>
      <c r="Q356" s="96" t="e">
        <f>IF($A356="","",IF(VLOOKUP(csv!$AJ356,範囲CSV,15,FALSE)="","",VLOOKUP(csv!$AJ356,範囲CSV,15,FALSE)))</f>
        <v>#N/A</v>
      </c>
      <c r="R356" s="96" t="e">
        <f>IF($A356="","",IF(VLOOKUP(csv!$AJ356,範囲CSV,16,FALSE)="","",VLOOKUP(csv!$AJ356,範囲CSV,16,FALSE)))</f>
        <v>#N/A</v>
      </c>
      <c r="S356" s="96" t="e">
        <f>IF($A356="","",IF(VLOOKUP(csv!$AJ356,範囲CSV,17,FALSE)="","",VLOOKUP(csv!$AJ356,範囲CSV,17,FALSE)))</f>
        <v>#N/A</v>
      </c>
      <c r="T356" s="96" t="e">
        <f>IF($A356="","",IF(VLOOKUP(csv!$AJ356,範囲CSV,18,FALSE)="","",VLOOKUP(csv!$AJ356,範囲CSV,18,FALSE)))</f>
        <v>#N/A</v>
      </c>
      <c r="U356" s="96" t="e">
        <f>IF($A356="","",IF(VLOOKUP(csv!$AJ356,範囲CSV,19,FALSE)="","",VLOOKUP(csv!$AJ356,範囲CSV,19,FALSE)))</f>
        <v>#N/A</v>
      </c>
      <c r="V356" s="96" t="e">
        <f>IF($A356="","",IF(VLOOKUP(csv!$AJ356,範囲CSV,20,FALSE)="","",VLOOKUP(csv!$AJ356,範囲CSV,20,FALSE)))</f>
        <v>#N/A</v>
      </c>
      <c r="W356" s="96" t="e">
        <f>IF($A356="","",IF(VLOOKUP(csv!$AJ356,範囲CSV,21,FALSE)="","",VLOOKUP(csv!$AJ356,範囲CSV,21,FALSE)))</f>
        <v>#N/A</v>
      </c>
      <c r="X356" s="96" t="e">
        <f>IF($A356="","",IF(VLOOKUP(csv!$AJ356,範囲CSV,22,FALSE)="","",VLOOKUP(csv!$AJ356,範囲CSV,22,FALSE)))</f>
        <v>#N/A</v>
      </c>
      <c r="Y356" s="96" t="e">
        <f>IF($A356="","",IF(VLOOKUP(csv!$AJ356,範囲CSV,23,FALSE)="","",VLOOKUP(csv!$AJ356,範囲CSV,23,FALSE)))</f>
        <v>#N/A</v>
      </c>
      <c r="Z356" s="96" t="e">
        <f>IF($A356="","",IF(VLOOKUP(csv!$AJ356,範囲CSV,24,FALSE)="","",VLOOKUP(csv!$AJ356,範囲CSV,24,FALSE)))</f>
        <v>#N/A</v>
      </c>
      <c r="AA356" s="96" t="e">
        <f>IF($A356="","",IF(VLOOKUP(csv!$AJ356,範囲CSV,25,FALSE)="","",VLOOKUP(csv!$AJ356,範囲CSV,25,FALSE)))</f>
        <v>#N/A</v>
      </c>
      <c r="AB356" s="96" t="e">
        <f>IF($A356="","",IF(VLOOKUP(csv!$AJ356,範囲CSV,26,FALSE)="","",VLOOKUP(csv!$AJ356,範囲CSV,26,FALSE)))</f>
        <v>#N/A</v>
      </c>
      <c r="AC356" s="96" t="e">
        <f>IF($A356="","",IF(VLOOKUP(csv!$AJ356,範囲CSV,27,FALSE)="","",VLOOKUP(csv!$AJ356,範囲CSV,27,FALSE)))</f>
        <v>#N/A</v>
      </c>
      <c r="AD356" s="96" t="e">
        <f>IF($A356="","",IF(VLOOKUP(csv!$AJ356,範囲CSV,28,FALSE)="","",VLOOKUP(csv!$AJ356,範囲CSV,28,FALSE)))</f>
        <v>#N/A</v>
      </c>
      <c r="AE356" s="96" t="e">
        <f>IF($A356="","",IF(VLOOKUP(csv!$AJ356,範囲CSV,29,FALSE)="","",VLOOKUP(csv!$AJ356,範囲CSV,29,FALSE)))</f>
        <v>#N/A</v>
      </c>
      <c r="AF356" s="96" t="e">
        <f>IF($A356="","",IF(VLOOKUP(csv!$AJ356,範囲CSV,30,FALSE)="","",VLOOKUP(csv!$AJ356,範囲CSV,30,FALSE)))</f>
        <v>#N/A</v>
      </c>
      <c r="AG356" s="96" t="e">
        <f>IF($A356="","",IF(VLOOKUP(csv!$AJ356,範囲CSV,31,FALSE)="","",VLOOKUP(csv!$AJ356,範囲CSV,31,FALSE)))</f>
        <v>#N/A</v>
      </c>
      <c r="AH356" s="96" t="e">
        <f>IF($A356="","",IF(VLOOKUP(csv!$AJ356,範囲CSV,32,FALSE)="","",VLOOKUP(csv!$AJ356,範囲CSV,32,FALSE)))</f>
        <v>#N/A</v>
      </c>
      <c r="AI356" s="96" t="e">
        <f>IF($A356="","",IF(VLOOKUP(csv!$AJ356,範囲CSV,33,FALSE)="","",VLOOKUP(csv!$AJ356,範囲CSV,33,FALSE)))</f>
        <v>#N/A</v>
      </c>
      <c r="AJ356" s="96" t="e">
        <f>IF($A356="","",IF(VLOOKUP(csv!$AJ356,範囲CSV,34,FALSE)="","",VLOOKUP(csv!$AJ356,範囲CSV,34,FALSE)))</f>
        <v>#N/A</v>
      </c>
      <c r="AK356" s="96"/>
    </row>
    <row r="357" spans="1:37">
      <c r="A357" s="96" t="e">
        <f>IF(csv!AJ357&lt;=csv!A$401,csv!AO357,"")</f>
        <v>#N/A</v>
      </c>
      <c r="B357" s="96" t="e">
        <f>IF($A357="","",IF(VLOOKUP(csv!A357,範囲CSV,2,FALSE)="","",VLOOKUP(csv!A357,範囲CSV,2,FALSE)))</f>
        <v>#N/A</v>
      </c>
      <c r="C357" s="96" t="e">
        <f>IF($A357="","",IF(VLOOKUP(csv!$AJ357,範囲CSV,3,FALSE)="","",VLOOKUP(csv!$AJ357,範囲CSV,3,FALSE)))</f>
        <v>#N/A</v>
      </c>
      <c r="D357" s="96" t="e">
        <f>IF($A357="","",IF(VLOOKUP(csv!$AJ357,範囲CSV,4,FALSE)="","",VLOOKUP(csv!$AJ357,範囲CSV,4,FALSE)))</f>
        <v>#N/A</v>
      </c>
      <c r="E357" s="96" t="e">
        <f>IF($A357="","",IF(VLOOKUP(csv!$AJ357,範囲CSV,5,FALSE)="","",IF(VLOOKUP(csv!$AJ357,範囲CSV,5,FALSE)&gt;10000,"",VLOOKUP(csv!$AJ357,範囲CSV,5,FALSE))))</f>
        <v>#N/A</v>
      </c>
      <c r="F357" s="96" t="e">
        <f>IF($A357="","",IF(VLOOKUP(csv!$AJ357,範囲CSV,6,FALSE)="","",VLOOKUP(csv!$AJ357,範囲CSV,6,FALSE)))</f>
        <v>#N/A</v>
      </c>
      <c r="G357" s="96" t="e">
        <f>IF(A357="","",IF(VLOOKUP(csv!$AJ357,範囲CSV,7,FALSE)="","",VLOOKUP(csv!$AJ357,範囲CSV,7,FALSE)))</f>
        <v>#N/A</v>
      </c>
      <c r="H357" s="96" t="e">
        <f>IF($A357="","",IF(VLOOKUP(csv!$AJ357,範囲CSV,8,FALSE)="","",VLOOKUP(csv!$AJ357,範囲CSV,8,FALSE)))</f>
        <v>#N/A</v>
      </c>
      <c r="I357" s="96"/>
      <c r="J357" s="96"/>
      <c r="K357" s="96" t="e">
        <f>IF(A357="","",IF(VLOOKUP(csv!$AJ357,範囲CSV,9,FALSE)="","",VLOOKUP(csv!$AJ357,範囲CSV,9,FALSE)))</f>
        <v>#N/A</v>
      </c>
      <c r="L357" s="96" t="e">
        <f>IF($A357="","",IF(VLOOKUP(csv!$AJ357,範囲CSV,10,FALSE)="","",VLOOKUP(csv!$AJ357,範囲CSV,10,FALSE)))</f>
        <v>#N/A</v>
      </c>
      <c r="M357" s="96" t="e">
        <f t="shared" si="10"/>
        <v>#N/A</v>
      </c>
      <c r="N357" s="96" t="e">
        <f t="shared" si="11"/>
        <v>#N/A</v>
      </c>
      <c r="O357" s="96" t="e">
        <f>IF($A357="","",IF(VLOOKUP(csv!$AJ357,範囲CSV,13,FALSE)="","",VLOOKUP(csv!$AJ357,範囲CSV,13,FALSE)))</f>
        <v>#N/A</v>
      </c>
      <c r="P357" s="96" t="e">
        <f>IF($A357="","",IF(VLOOKUP(csv!$AJ357,範囲CSV,14,FALSE)="","",VLOOKUP(csv!$AJ357,範囲CSV,14,FALSE)))</f>
        <v>#N/A</v>
      </c>
      <c r="Q357" s="96" t="e">
        <f>IF($A357="","",IF(VLOOKUP(csv!$AJ357,範囲CSV,15,FALSE)="","",VLOOKUP(csv!$AJ357,範囲CSV,15,FALSE)))</f>
        <v>#N/A</v>
      </c>
      <c r="R357" s="96" t="e">
        <f>IF($A357="","",IF(VLOOKUP(csv!$AJ357,範囲CSV,16,FALSE)="","",VLOOKUP(csv!$AJ357,範囲CSV,16,FALSE)))</f>
        <v>#N/A</v>
      </c>
      <c r="S357" s="96" t="e">
        <f>IF($A357="","",IF(VLOOKUP(csv!$AJ357,範囲CSV,17,FALSE)="","",VLOOKUP(csv!$AJ357,範囲CSV,17,FALSE)))</f>
        <v>#N/A</v>
      </c>
      <c r="T357" s="96" t="e">
        <f>IF($A357="","",IF(VLOOKUP(csv!$AJ357,範囲CSV,18,FALSE)="","",VLOOKUP(csv!$AJ357,範囲CSV,18,FALSE)))</f>
        <v>#N/A</v>
      </c>
      <c r="U357" s="96" t="e">
        <f>IF($A357="","",IF(VLOOKUP(csv!$AJ357,範囲CSV,19,FALSE)="","",VLOOKUP(csv!$AJ357,範囲CSV,19,FALSE)))</f>
        <v>#N/A</v>
      </c>
      <c r="V357" s="96" t="e">
        <f>IF($A357="","",IF(VLOOKUP(csv!$AJ357,範囲CSV,20,FALSE)="","",VLOOKUP(csv!$AJ357,範囲CSV,20,FALSE)))</f>
        <v>#N/A</v>
      </c>
      <c r="W357" s="96" t="e">
        <f>IF($A357="","",IF(VLOOKUP(csv!$AJ357,範囲CSV,21,FALSE)="","",VLOOKUP(csv!$AJ357,範囲CSV,21,FALSE)))</f>
        <v>#N/A</v>
      </c>
      <c r="X357" s="96" t="e">
        <f>IF($A357="","",IF(VLOOKUP(csv!$AJ357,範囲CSV,22,FALSE)="","",VLOOKUP(csv!$AJ357,範囲CSV,22,FALSE)))</f>
        <v>#N/A</v>
      </c>
      <c r="Y357" s="96" t="e">
        <f>IF($A357="","",IF(VLOOKUP(csv!$AJ357,範囲CSV,23,FALSE)="","",VLOOKUP(csv!$AJ357,範囲CSV,23,FALSE)))</f>
        <v>#N/A</v>
      </c>
      <c r="Z357" s="96" t="e">
        <f>IF($A357="","",IF(VLOOKUP(csv!$AJ357,範囲CSV,24,FALSE)="","",VLOOKUP(csv!$AJ357,範囲CSV,24,FALSE)))</f>
        <v>#N/A</v>
      </c>
      <c r="AA357" s="96" t="e">
        <f>IF($A357="","",IF(VLOOKUP(csv!$AJ357,範囲CSV,25,FALSE)="","",VLOOKUP(csv!$AJ357,範囲CSV,25,FALSE)))</f>
        <v>#N/A</v>
      </c>
      <c r="AB357" s="96" t="e">
        <f>IF($A357="","",IF(VLOOKUP(csv!$AJ357,範囲CSV,26,FALSE)="","",VLOOKUP(csv!$AJ357,範囲CSV,26,FALSE)))</f>
        <v>#N/A</v>
      </c>
      <c r="AC357" s="96" t="e">
        <f>IF($A357="","",IF(VLOOKUP(csv!$AJ357,範囲CSV,27,FALSE)="","",VLOOKUP(csv!$AJ357,範囲CSV,27,FALSE)))</f>
        <v>#N/A</v>
      </c>
      <c r="AD357" s="96" t="e">
        <f>IF($A357="","",IF(VLOOKUP(csv!$AJ357,範囲CSV,28,FALSE)="","",VLOOKUP(csv!$AJ357,範囲CSV,28,FALSE)))</f>
        <v>#N/A</v>
      </c>
      <c r="AE357" s="96" t="e">
        <f>IF($A357="","",IF(VLOOKUP(csv!$AJ357,範囲CSV,29,FALSE)="","",VLOOKUP(csv!$AJ357,範囲CSV,29,FALSE)))</f>
        <v>#N/A</v>
      </c>
      <c r="AF357" s="96" t="e">
        <f>IF($A357="","",IF(VLOOKUP(csv!$AJ357,範囲CSV,30,FALSE)="","",VLOOKUP(csv!$AJ357,範囲CSV,30,FALSE)))</f>
        <v>#N/A</v>
      </c>
      <c r="AG357" s="96" t="e">
        <f>IF($A357="","",IF(VLOOKUP(csv!$AJ357,範囲CSV,31,FALSE)="","",VLOOKUP(csv!$AJ357,範囲CSV,31,FALSE)))</f>
        <v>#N/A</v>
      </c>
      <c r="AH357" s="96" t="e">
        <f>IF($A357="","",IF(VLOOKUP(csv!$AJ357,範囲CSV,32,FALSE)="","",VLOOKUP(csv!$AJ357,範囲CSV,32,FALSE)))</f>
        <v>#N/A</v>
      </c>
      <c r="AI357" s="96" t="e">
        <f>IF($A357="","",IF(VLOOKUP(csv!$AJ357,範囲CSV,33,FALSE)="","",VLOOKUP(csv!$AJ357,範囲CSV,33,FALSE)))</f>
        <v>#N/A</v>
      </c>
      <c r="AJ357" s="96" t="e">
        <f>IF($A357="","",IF(VLOOKUP(csv!$AJ357,範囲CSV,34,FALSE)="","",VLOOKUP(csv!$AJ357,範囲CSV,34,FALSE)))</f>
        <v>#N/A</v>
      </c>
      <c r="AK357" s="96"/>
    </row>
    <row r="358" spans="1:37">
      <c r="A358" s="96" t="e">
        <f>IF(csv!AJ358&lt;=csv!A$401,csv!AO358,"")</f>
        <v>#N/A</v>
      </c>
      <c r="B358" s="96" t="e">
        <f>IF($A358="","",IF(VLOOKUP(csv!A358,範囲CSV,2,FALSE)="","",VLOOKUP(csv!A358,範囲CSV,2,FALSE)))</f>
        <v>#N/A</v>
      </c>
      <c r="C358" s="96" t="e">
        <f>IF($A358="","",IF(VLOOKUP(csv!$AJ358,範囲CSV,3,FALSE)="","",VLOOKUP(csv!$AJ358,範囲CSV,3,FALSE)))</f>
        <v>#N/A</v>
      </c>
      <c r="D358" s="96" t="e">
        <f>IF($A358="","",IF(VLOOKUP(csv!$AJ358,範囲CSV,4,FALSE)="","",VLOOKUP(csv!$AJ358,範囲CSV,4,FALSE)))</f>
        <v>#N/A</v>
      </c>
      <c r="E358" s="96" t="e">
        <f>IF($A358="","",IF(VLOOKUP(csv!$AJ358,範囲CSV,5,FALSE)="","",IF(VLOOKUP(csv!$AJ358,範囲CSV,5,FALSE)&gt;10000,"",VLOOKUP(csv!$AJ358,範囲CSV,5,FALSE))))</f>
        <v>#N/A</v>
      </c>
      <c r="F358" s="96" t="e">
        <f>IF($A358="","",IF(VLOOKUP(csv!$AJ358,範囲CSV,6,FALSE)="","",VLOOKUP(csv!$AJ358,範囲CSV,6,FALSE)))</f>
        <v>#N/A</v>
      </c>
      <c r="G358" s="96" t="e">
        <f>IF(A358="","",IF(VLOOKUP(csv!$AJ358,範囲CSV,7,FALSE)="","",VLOOKUP(csv!$AJ358,範囲CSV,7,FALSE)))</f>
        <v>#N/A</v>
      </c>
      <c r="H358" s="96" t="e">
        <f>IF($A358="","",IF(VLOOKUP(csv!$AJ358,範囲CSV,8,FALSE)="","",VLOOKUP(csv!$AJ358,範囲CSV,8,FALSE)))</f>
        <v>#N/A</v>
      </c>
      <c r="I358" s="96"/>
      <c r="J358" s="96"/>
      <c r="K358" s="96" t="e">
        <f>IF(A358="","",IF(VLOOKUP(csv!$AJ358,範囲CSV,9,FALSE)="","",VLOOKUP(csv!$AJ358,範囲CSV,9,FALSE)))</f>
        <v>#N/A</v>
      </c>
      <c r="L358" s="96" t="e">
        <f>IF($A358="","",IF(VLOOKUP(csv!$AJ358,範囲CSV,10,FALSE)="","",VLOOKUP(csv!$AJ358,範囲CSV,10,FALSE)))</f>
        <v>#N/A</v>
      </c>
      <c r="M358" s="96" t="e">
        <f t="shared" si="10"/>
        <v>#N/A</v>
      </c>
      <c r="N358" s="96" t="e">
        <f t="shared" si="11"/>
        <v>#N/A</v>
      </c>
      <c r="O358" s="96" t="e">
        <f>IF($A358="","",IF(VLOOKUP(csv!$AJ358,範囲CSV,13,FALSE)="","",VLOOKUP(csv!$AJ358,範囲CSV,13,FALSE)))</f>
        <v>#N/A</v>
      </c>
      <c r="P358" s="96" t="e">
        <f>IF($A358="","",IF(VLOOKUP(csv!$AJ358,範囲CSV,14,FALSE)="","",VLOOKUP(csv!$AJ358,範囲CSV,14,FALSE)))</f>
        <v>#N/A</v>
      </c>
      <c r="Q358" s="96" t="e">
        <f>IF($A358="","",IF(VLOOKUP(csv!$AJ358,範囲CSV,15,FALSE)="","",VLOOKUP(csv!$AJ358,範囲CSV,15,FALSE)))</f>
        <v>#N/A</v>
      </c>
      <c r="R358" s="96" t="e">
        <f>IF($A358="","",IF(VLOOKUP(csv!$AJ358,範囲CSV,16,FALSE)="","",VLOOKUP(csv!$AJ358,範囲CSV,16,FALSE)))</f>
        <v>#N/A</v>
      </c>
      <c r="S358" s="96" t="e">
        <f>IF($A358="","",IF(VLOOKUP(csv!$AJ358,範囲CSV,17,FALSE)="","",VLOOKUP(csv!$AJ358,範囲CSV,17,FALSE)))</f>
        <v>#N/A</v>
      </c>
      <c r="T358" s="96" t="e">
        <f>IF($A358="","",IF(VLOOKUP(csv!$AJ358,範囲CSV,18,FALSE)="","",VLOOKUP(csv!$AJ358,範囲CSV,18,FALSE)))</f>
        <v>#N/A</v>
      </c>
      <c r="U358" s="96" t="e">
        <f>IF($A358="","",IF(VLOOKUP(csv!$AJ358,範囲CSV,19,FALSE)="","",VLOOKUP(csv!$AJ358,範囲CSV,19,FALSE)))</f>
        <v>#N/A</v>
      </c>
      <c r="V358" s="96" t="e">
        <f>IF($A358="","",IF(VLOOKUP(csv!$AJ358,範囲CSV,20,FALSE)="","",VLOOKUP(csv!$AJ358,範囲CSV,20,FALSE)))</f>
        <v>#N/A</v>
      </c>
      <c r="W358" s="96" t="e">
        <f>IF($A358="","",IF(VLOOKUP(csv!$AJ358,範囲CSV,21,FALSE)="","",VLOOKUP(csv!$AJ358,範囲CSV,21,FALSE)))</f>
        <v>#N/A</v>
      </c>
      <c r="X358" s="96" t="e">
        <f>IF($A358="","",IF(VLOOKUP(csv!$AJ358,範囲CSV,22,FALSE)="","",VLOOKUP(csv!$AJ358,範囲CSV,22,FALSE)))</f>
        <v>#N/A</v>
      </c>
      <c r="Y358" s="96" t="e">
        <f>IF($A358="","",IF(VLOOKUP(csv!$AJ358,範囲CSV,23,FALSE)="","",VLOOKUP(csv!$AJ358,範囲CSV,23,FALSE)))</f>
        <v>#N/A</v>
      </c>
      <c r="Z358" s="96" t="e">
        <f>IF($A358="","",IF(VLOOKUP(csv!$AJ358,範囲CSV,24,FALSE)="","",VLOOKUP(csv!$AJ358,範囲CSV,24,FALSE)))</f>
        <v>#N/A</v>
      </c>
      <c r="AA358" s="96" t="e">
        <f>IF($A358="","",IF(VLOOKUP(csv!$AJ358,範囲CSV,25,FALSE)="","",VLOOKUP(csv!$AJ358,範囲CSV,25,FALSE)))</f>
        <v>#N/A</v>
      </c>
      <c r="AB358" s="96" t="e">
        <f>IF($A358="","",IF(VLOOKUP(csv!$AJ358,範囲CSV,26,FALSE)="","",VLOOKUP(csv!$AJ358,範囲CSV,26,FALSE)))</f>
        <v>#N/A</v>
      </c>
      <c r="AC358" s="96" t="e">
        <f>IF($A358="","",IF(VLOOKUP(csv!$AJ358,範囲CSV,27,FALSE)="","",VLOOKUP(csv!$AJ358,範囲CSV,27,FALSE)))</f>
        <v>#N/A</v>
      </c>
      <c r="AD358" s="96" t="e">
        <f>IF($A358="","",IF(VLOOKUP(csv!$AJ358,範囲CSV,28,FALSE)="","",VLOOKUP(csv!$AJ358,範囲CSV,28,FALSE)))</f>
        <v>#N/A</v>
      </c>
      <c r="AE358" s="96" t="e">
        <f>IF($A358="","",IF(VLOOKUP(csv!$AJ358,範囲CSV,29,FALSE)="","",VLOOKUP(csv!$AJ358,範囲CSV,29,FALSE)))</f>
        <v>#N/A</v>
      </c>
      <c r="AF358" s="96" t="e">
        <f>IF($A358="","",IF(VLOOKUP(csv!$AJ358,範囲CSV,30,FALSE)="","",VLOOKUP(csv!$AJ358,範囲CSV,30,FALSE)))</f>
        <v>#N/A</v>
      </c>
      <c r="AG358" s="96" t="e">
        <f>IF($A358="","",IF(VLOOKUP(csv!$AJ358,範囲CSV,31,FALSE)="","",VLOOKUP(csv!$AJ358,範囲CSV,31,FALSE)))</f>
        <v>#N/A</v>
      </c>
      <c r="AH358" s="96" t="e">
        <f>IF($A358="","",IF(VLOOKUP(csv!$AJ358,範囲CSV,32,FALSE)="","",VLOOKUP(csv!$AJ358,範囲CSV,32,FALSE)))</f>
        <v>#N/A</v>
      </c>
      <c r="AI358" s="96" t="e">
        <f>IF($A358="","",IF(VLOOKUP(csv!$AJ358,範囲CSV,33,FALSE)="","",VLOOKUP(csv!$AJ358,範囲CSV,33,FALSE)))</f>
        <v>#N/A</v>
      </c>
      <c r="AJ358" s="96" t="e">
        <f>IF($A358="","",IF(VLOOKUP(csv!$AJ358,範囲CSV,34,FALSE)="","",VLOOKUP(csv!$AJ358,範囲CSV,34,FALSE)))</f>
        <v>#N/A</v>
      </c>
      <c r="AK358" s="96"/>
    </row>
    <row r="359" spans="1:37">
      <c r="A359" s="96" t="e">
        <f>IF(csv!AJ359&lt;=csv!A$401,csv!AO359,"")</f>
        <v>#N/A</v>
      </c>
      <c r="B359" s="96" t="e">
        <f>IF($A359="","",IF(VLOOKUP(csv!A359,範囲CSV,2,FALSE)="","",VLOOKUP(csv!A359,範囲CSV,2,FALSE)))</f>
        <v>#N/A</v>
      </c>
      <c r="C359" s="96" t="e">
        <f>IF($A359="","",IF(VLOOKUP(csv!$AJ359,範囲CSV,3,FALSE)="","",VLOOKUP(csv!$AJ359,範囲CSV,3,FALSE)))</f>
        <v>#N/A</v>
      </c>
      <c r="D359" s="96" t="e">
        <f>IF($A359="","",IF(VLOOKUP(csv!$AJ359,範囲CSV,4,FALSE)="","",VLOOKUP(csv!$AJ359,範囲CSV,4,FALSE)))</f>
        <v>#N/A</v>
      </c>
      <c r="E359" s="96" t="e">
        <f>IF($A359="","",IF(VLOOKUP(csv!$AJ359,範囲CSV,5,FALSE)="","",IF(VLOOKUP(csv!$AJ359,範囲CSV,5,FALSE)&gt;10000,"",VLOOKUP(csv!$AJ359,範囲CSV,5,FALSE))))</f>
        <v>#N/A</v>
      </c>
      <c r="F359" s="96" t="e">
        <f>IF($A359="","",IF(VLOOKUP(csv!$AJ359,範囲CSV,6,FALSE)="","",VLOOKUP(csv!$AJ359,範囲CSV,6,FALSE)))</f>
        <v>#N/A</v>
      </c>
      <c r="G359" s="96" t="e">
        <f>IF(A359="","",IF(VLOOKUP(csv!$AJ359,範囲CSV,7,FALSE)="","",VLOOKUP(csv!$AJ359,範囲CSV,7,FALSE)))</f>
        <v>#N/A</v>
      </c>
      <c r="H359" s="96" t="e">
        <f>IF($A359="","",IF(VLOOKUP(csv!$AJ359,範囲CSV,8,FALSE)="","",VLOOKUP(csv!$AJ359,範囲CSV,8,FALSE)))</f>
        <v>#N/A</v>
      </c>
      <c r="I359" s="96"/>
      <c r="J359" s="96"/>
      <c r="K359" s="96" t="e">
        <f>IF(A359="","",IF(VLOOKUP(csv!$AJ359,範囲CSV,9,FALSE)="","",VLOOKUP(csv!$AJ359,範囲CSV,9,FALSE)))</f>
        <v>#N/A</v>
      </c>
      <c r="L359" s="96" t="e">
        <f>IF($A359="","",IF(VLOOKUP(csv!$AJ359,範囲CSV,10,FALSE)="","",VLOOKUP(csv!$AJ359,範囲CSV,10,FALSE)))</f>
        <v>#N/A</v>
      </c>
      <c r="M359" s="96" t="e">
        <f t="shared" si="10"/>
        <v>#N/A</v>
      </c>
      <c r="N359" s="96" t="e">
        <f t="shared" si="11"/>
        <v>#N/A</v>
      </c>
      <c r="O359" s="96" t="e">
        <f>IF($A359="","",IF(VLOOKUP(csv!$AJ359,範囲CSV,13,FALSE)="","",VLOOKUP(csv!$AJ359,範囲CSV,13,FALSE)))</f>
        <v>#N/A</v>
      </c>
      <c r="P359" s="96" t="e">
        <f>IF($A359="","",IF(VLOOKUP(csv!$AJ359,範囲CSV,14,FALSE)="","",VLOOKUP(csv!$AJ359,範囲CSV,14,FALSE)))</f>
        <v>#N/A</v>
      </c>
      <c r="Q359" s="96" t="e">
        <f>IF($A359="","",IF(VLOOKUP(csv!$AJ359,範囲CSV,15,FALSE)="","",VLOOKUP(csv!$AJ359,範囲CSV,15,FALSE)))</f>
        <v>#N/A</v>
      </c>
      <c r="R359" s="96" t="e">
        <f>IF($A359="","",IF(VLOOKUP(csv!$AJ359,範囲CSV,16,FALSE)="","",VLOOKUP(csv!$AJ359,範囲CSV,16,FALSE)))</f>
        <v>#N/A</v>
      </c>
      <c r="S359" s="96" t="e">
        <f>IF($A359="","",IF(VLOOKUP(csv!$AJ359,範囲CSV,17,FALSE)="","",VLOOKUP(csv!$AJ359,範囲CSV,17,FALSE)))</f>
        <v>#N/A</v>
      </c>
      <c r="T359" s="96" t="e">
        <f>IF($A359="","",IF(VLOOKUP(csv!$AJ359,範囲CSV,18,FALSE)="","",VLOOKUP(csv!$AJ359,範囲CSV,18,FALSE)))</f>
        <v>#N/A</v>
      </c>
      <c r="U359" s="96" t="e">
        <f>IF($A359="","",IF(VLOOKUP(csv!$AJ359,範囲CSV,19,FALSE)="","",VLOOKUP(csv!$AJ359,範囲CSV,19,FALSE)))</f>
        <v>#N/A</v>
      </c>
      <c r="V359" s="96" t="e">
        <f>IF($A359="","",IF(VLOOKUP(csv!$AJ359,範囲CSV,20,FALSE)="","",VLOOKUP(csv!$AJ359,範囲CSV,20,FALSE)))</f>
        <v>#N/A</v>
      </c>
      <c r="W359" s="96" t="e">
        <f>IF($A359="","",IF(VLOOKUP(csv!$AJ359,範囲CSV,21,FALSE)="","",VLOOKUP(csv!$AJ359,範囲CSV,21,FALSE)))</f>
        <v>#N/A</v>
      </c>
      <c r="X359" s="96" t="e">
        <f>IF($A359="","",IF(VLOOKUP(csv!$AJ359,範囲CSV,22,FALSE)="","",VLOOKUP(csv!$AJ359,範囲CSV,22,FALSE)))</f>
        <v>#N/A</v>
      </c>
      <c r="Y359" s="96" t="e">
        <f>IF($A359="","",IF(VLOOKUP(csv!$AJ359,範囲CSV,23,FALSE)="","",VLOOKUP(csv!$AJ359,範囲CSV,23,FALSE)))</f>
        <v>#N/A</v>
      </c>
      <c r="Z359" s="96" t="e">
        <f>IF($A359="","",IF(VLOOKUP(csv!$AJ359,範囲CSV,24,FALSE)="","",VLOOKUP(csv!$AJ359,範囲CSV,24,FALSE)))</f>
        <v>#N/A</v>
      </c>
      <c r="AA359" s="96" t="e">
        <f>IF($A359="","",IF(VLOOKUP(csv!$AJ359,範囲CSV,25,FALSE)="","",VLOOKUP(csv!$AJ359,範囲CSV,25,FALSE)))</f>
        <v>#N/A</v>
      </c>
      <c r="AB359" s="96" t="e">
        <f>IF($A359="","",IF(VLOOKUP(csv!$AJ359,範囲CSV,26,FALSE)="","",VLOOKUP(csv!$AJ359,範囲CSV,26,FALSE)))</f>
        <v>#N/A</v>
      </c>
      <c r="AC359" s="96" t="e">
        <f>IF($A359="","",IF(VLOOKUP(csv!$AJ359,範囲CSV,27,FALSE)="","",VLOOKUP(csv!$AJ359,範囲CSV,27,FALSE)))</f>
        <v>#N/A</v>
      </c>
      <c r="AD359" s="96" t="e">
        <f>IF($A359="","",IF(VLOOKUP(csv!$AJ359,範囲CSV,28,FALSE)="","",VLOOKUP(csv!$AJ359,範囲CSV,28,FALSE)))</f>
        <v>#N/A</v>
      </c>
      <c r="AE359" s="96" t="e">
        <f>IF($A359="","",IF(VLOOKUP(csv!$AJ359,範囲CSV,29,FALSE)="","",VLOOKUP(csv!$AJ359,範囲CSV,29,FALSE)))</f>
        <v>#N/A</v>
      </c>
      <c r="AF359" s="96" t="e">
        <f>IF($A359="","",IF(VLOOKUP(csv!$AJ359,範囲CSV,30,FALSE)="","",VLOOKUP(csv!$AJ359,範囲CSV,30,FALSE)))</f>
        <v>#N/A</v>
      </c>
      <c r="AG359" s="96" t="e">
        <f>IF($A359="","",IF(VLOOKUP(csv!$AJ359,範囲CSV,31,FALSE)="","",VLOOKUP(csv!$AJ359,範囲CSV,31,FALSE)))</f>
        <v>#N/A</v>
      </c>
      <c r="AH359" s="96" t="e">
        <f>IF($A359="","",IF(VLOOKUP(csv!$AJ359,範囲CSV,32,FALSE)="","",VLOOKUP(csv!$AJ359,範囲CSV,32,FALSE)))</f>
        <v>#N/A</v>
      </c>
      <c r="AI359" s="96" t="e">
        <f>IF($A359="","",IF(VLOOKUP(csv!$AJ359,範囲CSV,33,FALSE)="","",VLOOKUP(csv!$AJ359,範囲CSV,33,FALSE)))</f>
        <v>#N/A</v>
      </c>
      <c r="AJ359" s="96" t="e">
        <f>IF($A359="","",IF(VLOOKUP(csv!$AJ359,範囲CSV,34,FALSE)="","",VLOOKUP(csv!$AJ359,範囲CSV,34,FALSE)))</f>
        <v>#N/A</v>
      </c>
      <c r="AK359" s="96"/>
    </row>
    <row r="360" spans="1:37">
      <c r="A360" s="96" t="e">
        <f>IF(csv!AJ360&lt;=csv!A$401,csv!AO360,"")</f>
        <v>#N/A</v>
      </c>
      <c r="B360" s="96" t="e">
        <f>IF($A360="","",IF(VLOOKUP(csv!A360,範囲CSV,2,FALSE)="","",VLOOKUP(csv!A360,範囲CSV,2,FALSE)))</f>
        <v>#N/A</v>
      </c>
      <c r="C360" s="96" t="e">
        <f>IF($A360="","",IF(VLOOKUP(csv!$AJ360,範囲CSV,3,FALSE)="","",VLOOKUP(csv!$AJ360,範囲CSV,3,FALSE)))</f>
        <v>#N/A</v>
      </c>
      <c r="D360" s="96" t="e">
        <f>IF($A360="","",IF(VLOOKUP(csv!$AJ360,範囲CSV,4,FALSE)="","",VLOOKUP(csv!$AJ360,範囲CSV,4,FALSE)))</f>
        <v>#N/A</v>
      </c>
      <c r="E360" s="96" t="e">
        <f>IF($A360="","",IF(VLOOKUP(csv!$AJ360,範囲CSV,5,FALSE)="","",IF(VLOOKUP(csv!$AJ360,範囲CSV,5,FALSE)&gt;10000,"",VLOOKUP(csv!$AJ360,範囲CSV,5,FALSE))))</f>
        <v>#N/A</v>
      </c>
      <c r="F360" s="96" t="e">
        <f>IF($A360="","",IF(VLOOKUP(csv!$AJ360,範囲CSV,6,FALSE)="","",VLOOKUP(csv!$AJ360,範囲CSV,6,FALSE)))</f>
        <v>#N/A</v>
      </c>
      <c r="G360" s="96" t="e">
        <f>IF(A360="","",IF(VLOOKUP(csv!$AJ360,範囲CSV,7,FALSE)="","",VLOOKUP(csv!$AJ360,範囲CSV,7,FALSE)))</f>
        <v>#N/A</v>
      </c>
      <c r="H360" s="96" t="e">
        <f>IF($A360="","",IF(VLOOKUP(csv!$AJ360,範囲CSV,8,FALSE)="","",VLOOKUP(csv!$AJ360,範囲CSV,8,FALSE)))</f>
        <v>#N/A</v>
      </c>
      <c r="I360" s="96"/>
      <c r="J360" s="96"/>
      <c r="K360" s="96" t="e">
        <f>IF(A360="","",IF(VLOOKUP(csv!$AJ360,範囲CSV,9,FALSE)="","",VLOOKUP(csv!$AJ360,範囲CSV,9,FALSE)))</f>
        <v>#N/A</v>
      </c>
      <c r="L360" s="96" t="e">
        <f>IF($A360="","",IF(VLOOKUP(csv!$AJ360,範囲CSV,10,FALSE)="","",VLOOKUP(csv!$AJ360,範囲CSV,10,FALSE)))</f>
        <v>#N/A</v>
      </c>
      <c r="M360" s="96" t="e">
        <f t="shared" si="10"/>
        <v>#N/A</v>
      </c>
      <c r="N360" s="96" t="e">
        <f t="shared" si="11"/>
        <v>#N/A</v>
      </c>
      <c r="O360" s="96" t="e">
        <f>IF($A360="","",IF(VLOOKUP(csv!$AJ360,範囲CSV,13,FALSE)="","",VLOOKUP(csv!$AJ360,範囲CSV,13,FALSE)))</f>
        <v>#N/A</v>
      </c>
      <c r="P360" s="96" t="e">
        <f>IF($A360="","",IF(VLOOKUP(csv!$AJ360,範囲CSV,14,FALSE)="","",VLOOKUP(csv!$AJ360,範囲CSV,14,FALSE)))</f>
        <v>#N/A</v>
      </c>
      <c r="Q360" s="96" t="e">
        <f>IF($A360="","",IF(VLOOKUP(csv!$AJ360,範囲CSV,15,FALSE)="","",VLOOKUP(csv!$AJ360,範囲CSV,15,FALSE)))</f>
        <v>#N/A</v>
      </c>
      <c r="R360" s="96" t="e">
        <f>IF($A360="","",IF(VLOOKUP(csv!$AJ360,範囲CSV,16,FALSE)="","",VLOOKUP(csv!$AJ360,範囲CSV,16,FALSE)))</f>
        <v>#N/A</v>
      </c>
      <c r="S360" s="96" t="e">
        <f>IF($A360="","",IF(VLOOKUP(csv!$AJ360,範囲CSV,17,FALSE)="","",VLOOKUP(csv!$AJ360,範囲CSV,17,FALSE)))</f>
        <v>#N/A</v>
      </c>
      <c r="T360" s="96" t="e">
        <f>IF($A360="","",IF(VLOOKUP(csv!$AJ360,範囲CSV,18,FALSE)="","",VLOOKUP(csv!$AJ360,範囲CSV,18,FALSE)))</f>
        <v>#N/A</v>
      </c>
      <c r="U360" s="96" t="e">
        <f>IF($A360="","",IF(VLOOKUP(csv!$AJ360,範囲CSV,19,FALSE)="","",VLOOKUP(csv!$AJ360,範囲CSV,19,FALSE)))</f>
        <v>#N/A</v>
      </c>
      <c r="V360" s="96" t="e">
        <f>IF($A360="","",IF(VLOOKUP(csv!$AJ360,範囲CSV,20,FALSE)="","",VLOOKUP(csv!$AJ360,範囲CSV,20,FALSE)))</f>
        <v>#N/A</v>
      </c>
      <c r="W360" s="96" t="e">
        <f>IF($A360="","",IF(VLOOKUP(csv!$AJ360,範囲CSV,21,FALSE)="","",VLOOKUP(csv!$AJ360,範囲CSV,21,FALSE)))</f>
        <v>#N/A</v>
      </c>
      <c r="X360" s="96" t="e">
        <f>IF($A360="","",IF(VLOOKUP(csv!$AJ360,範囲CSV,22,FALSE)="","",VLOOKUP(csv!$AJ360,範囲CSV,22,FALSE)))</f>
        <v>#N/A</v>
      </c>
      <c r="Y360" s="96" t="e">
        <f>IF($A360="","",IF(VLOOKUP(csv!$AJ360,範囲CSV,23,FALSE)="","",VLOOKUP(csv!$AJ360,範囲CSV,23,FALSE)))</f>
        <v>#N/A</v>
      </c>
      <c r="Z360" s="96" t="e">
        <f>IF($A360="","",IF(VLOOKUP(csv!$AJ360,範囲CSV,24,FALSE)="","",VLOOKUP(csv!$AJ360,範囲CSV,24,FALSE)))</f>
        <v>#N/A</v>
      </c>
      <c r="AA360" s="96" t="e">
        <f>IF($A360="","",IF(VLOOKUP(csv!$AJ360,範囲CSV,25,FALSE)="","",VLOOKUP(csv!$AJ360,範囲CSV,25,FALSE)))</f>
        <v>#N/A</v>
      </c>
      <c r="AB360" s="96" t="e">
        <f>IF($A360="","",IF(VLOOKUP(csv!$AJ360,範囲CSV,26,FALSE)="","",VLOOKUP(csv!$AJ360,範囲CSV,26,FALSE)))</f>
        <v>#N/A</v>
      </c>
      <c r="AC360" s="96" t="e">
        <f>IF($A360="","",IF(VLOOKUP(csv!$AJ360,範囲CSV,27,FALSE)="","",VLOOKUP(csv!$AJ360,範囲CSV,27,FALSE)))</f>
        <v>#N/A</v>
      </c>
      <c r="AD360" s="96" t="e">
        <f>IF($A360="","",IF(VLOOKUP(csv!$AJ360,範囲CSV,28,FALSE)="","",VLOOKUP(csv!$AJ360,範囲CSV,28,FALSE)))</f>
        <v>#N/A</v>
      </c>
      <c r="AE360" s="96" t="e">
        <f>IF($A360="","",IF(VLOOKUP(csv!$AJ360,範囲CSV,29,FALSE)="","",VLOOKUP(csv!$AJ360,範囲CSV,29,FALSE)))</f>
        <v>#N/A</v>
      </c>
      <c r="AF360" s="96" t="e">
        <f>IF($A360="","",IF(VLOOKUP(csv!$AJ360,範囲CSV,30,FALSE)="","",VLOOKUP(csv!$AJ360,範囲CSV,30,FALSE)))</f>
        <v>#N/A</v>
      </c>
      <c r="AG360" s="96" t="e">
        <f>IF($A360="","",IF(VLOOKUP(csv!$AJ360,範囲CSV,31,FALSE)="","",VLOOKUP(csv!$AJ360,範囲CSV,31,FALSE)))</f>
        <v>#N/A</v>
      </c>
      <c r="AH360" s="96" t="e">
        <f>IF($A360="","",IF(VLOOKUP(csv!$AJ360,範囲CSV,32,FALSE)="","",VLOOKUP(csv!$AJ360,範囲CSV,32,FALSE)))</f>
        <v>#N/A</v>
      </c>
      <c r="AI360" s="96" t="e">
        <f>IF($A360="","",IF(VLOOKUP(csv!$AJ360,範囲CSV,33,FALSE)="","",VLOOKUP(csv!$AJ360,範囲CSV,33,FALSE)))</f>
        <v>#N/A</v>
      </c>
      <c r="AJ360" s="96" t="e">
        <f>IF($A360="","",IF(VLOOKUP(csv!$AJ360,範囲CSV,34,FALSE)="","",VLOOKUP(csv!$AJ360,範囲CSV,34,FALSE)))</f>
        <v>#N/A</v>
      </c>
      <c r="AK360" s="96"/>
    </row>
    <row r="361" spans="1:37">
      <c r="A361" s="96" t="e">
        <f>IF(csv!AJ361&lt;=csv!A$401,csv!AO361,"")</f>
        <v>#N/A</v>
      </c>
      <c r="B361" s="96" t="e">
        <f>IF($A361="","",IF(VLOOKUP(csv!A361,範囲CSV,2,FALSE)="","",VLOOKUP(csv!A361,範囲CSV,2,FALSE)))</f>
        <v>#N/A</v>
      </c>
      <c r="C361" s="96" t="e">
        <f>IF($A361="","",IF(VLOOKUP(csv!$AJ361,範囲CSV,3,FALSE)="","",VLOOKUP(csv!$AJ361,範囲CSV,3,FALSE)))</f>
        <v>#N/A</v>
      </c>
      <c r="D361" s="96" t="e">
        <f>IF($A361="","",IF(VLOOKUP(csv!$AJ361,範囲CSV,4,FALSE)="","",VLOOKUP(csv!$AJ361,範囲CSV,4,FALSE)))</f>
        <v>#N/A</v>
      </c>
      <c r="E361" s="96" t="e">
        <f>IF($A361="","",IF(VLOOKUP(csv!$AJ361,範囲CSV,5,FALSE)="","",IF(VLOOKUP(csv!$AJ361,範囲CSV,5,FALSE)&gt;10000,"",VLOOKUP(csv!$AJ361,範囲CSV,5,FALSE))))</f>
        <v>#N/A</v>
      </c>
      <c r="F361" s="96" t="e">
        <f>IF($A361="","",IF(VLOOKUP(csv!$AJ361,範囲CSV,6,FALSE)="","",VLOOKUP(csv!$AJ361,範囲CSV,6,FALSE)))</f>
        <v>#N/A</v>
      </c>
      <c r="G361" s="96" t="e">
        <f>IF(A361="","",IF(VLOOKUP(csv!$AJ361,範囲CSV,7,FALSE)="","",VLOOKUP(csv!$AJ361,範囲CSV,7,FALSE)))</f>
        <v>#N/A</v>
      </c>
      <c r="H361" s="96" t="e">
        <f>IF($A361="","",IF(VLOOKUP(csv!$AJ361,範囲CSV,8,FALSE)="","",VLOOKUP(csv!$AJ361,範囲CSV,8,FALSE)))</f>
        <v>#N/A</v>
      </c>
      <c r="I361" s="96"/>
      <c r="J361" s="96"/>
      <c r="K361" s="96" t="e">
        <f>IF(A361="","",IF(VLOOKUP(csv!$AJ361,範囲CSV,9,FALSE)="","",VLOOKUP(csv!$AJ361,範囲CSV,9,FALSE)))</f>
        <v>#N/A</v>
      </c>
      <c r="L361" s="96" t="e">
        <f>IF($A361="","",IF(VLOOKUP(csv!$AJ361,範囲CSV,10,FALSE)="","",VLOOKUP(csv!$AJ361,範囲CSV,10,FALSE)))</f>
        <v>#N/A</v>
      </c>
      <c r="M361" s="96" t="e">
        <f t="shared" si="10"/>
        <v>#N/A</v>
      </c>
      <c r="N361" s="96" t="e">
        <f t="shared" si="11"/>
        <v>#N/A</v>
      </c>
      <c r="O361" s="96" t="e">
        <f>IF($A361="","",IF(VLOOKUP(csv!$AJ361,範囲CSV,13,FALSE)="","",VLOOKUP(csv!$AJ361,範囲CSV,13,FALSE)))</f>
        <v>#N/A</v>
      </c>
      <c r="P361" s="96" t="e">
        <f>IF($A361="","",IF(VLOOKUP(csv!$AJ361,範囲CSV,14,FALSE)="","",VLOOKUP(csv!$AJ361,範囲CSV,14,FALSE)))</f>
        <v>#N/A</v>
      </c>
      <c r="Q361" s="96" t="e">
        <f>IF($A361="","",IF(VLOOKUP(csv!$AJ361,範囲CSV,15,FALSE)="","",VLOOKUP(csv!$AJ361,範囲CSV,15,FALSE)))</f>
        <v>#N/A</v>
      </c>
      <c r="R361" s="96" t="e">
        <f>IF($A361="","",IF(VLOOKUP(csv!$AJ361,範囲CSV,16,FALSE)="","",VLOOKUP(csv!$AJ361,範囲CSV,16,FALSE)))</f>
        <v>#N/A</v>
      </c>
      <c r="S361" s="96" t="e">
        <f>IF($A361="","",IF(VLOOKUP(csv!$AJ361,範囲CSV,17,FALSE)="","",VLOOKUP(csv!$AJ361,範囲CSV,17,FALSE)))</f>
        <v>#N/A</v>
      </c>
      <c r="T361" s="96" t="e">
        <f>IF($A361="","",IF(VLOOKUP(csv!$AJ361,範囲CSV,18,FALSE)="","",VLOOKUP(csv!$AJ361,範囲CSV,18,FALSE)))</f>
        <v>#N/A</v>
      </c>
      <c r="U361" s="96" t="e">
        <f>IF($A361="","",IF(VLOOKUP(csv!$AJ361,範囲CSV,19,FALSE)="","",VLOOKUP(csv!$AJ361,範囲CSV,19,FALSE)))</f>
        <v>#N/A</v>
      </c>
      <c r="V361" s="96" t="e">
        <f>IF($A361="","",IF(VLOOKUP(csv!$AJ361,範囲CSV,20,FALSE)="","",VLOOKUP(csv!$AJ361,範囲CSV,20,FALSE)))</f>
        <v>#N/A</v>
      </c>
      <c r="W361" s="96" t="e">
        <f>IF($A361="","",IF(VLOOKUP(csv!$AJ361,範囲CSV,21,FALSE)="","",VLOOKUP(csv!$AJ361,範囲CSV,21,FALSE)))</f>
        <v>#N/A</v>
      </c>
      <c r="X361" s="96" t="e">
        <f>IF($A361="","",IF(VLOOKUP(csv!$AJ361,範囲CSV,22,FALSE)="","",VLOOKUP(csv!$AJ361,範囲CSV,22,FALSE)))</f>
        <v>#N/A</v>
      </c>
      <c r="Y361" s="96" t="e">
        <f>IF($A361="","",IF(VLOOKUP(csv!$AJ361,範囲CSV,23,FALSE)="","",VLOOKUP(csv!$AJ361,範囲CSV,23,FALSE)))</f>
        <v>#N/A</v>
      </c>
      <c r="Z361" s="96" t="e">
        <f>IF($A361="","",IF(VLOOKUP(csv!$AJ361,範囲CSV,24,FALSE)="","",VLOOKUP(csv!$AJ361,範囲CSV,24,FALSE)))</f>
        <v>#N/A</v>
      </c>
      <c r="AA361" s="96" t="e">
        <f>IF($A361="","",IF(VLOOKUP(csv!$AJ361,範囲CSV,25,FALSE)="","",VLOOKUP(csv!$AJ361,範囲CSV,25,FALSE)))</f>
        <v>#N/A</v>
      </c>
      <c r="AB361" s="96" t="e">
        <f>IF($A361="","",IF(VLOOKUP(csv!$AJ361,範囲CSV,26,FALSE)="","",VLOOKUP(csv!$AJ361,範囲CSV,26,FALSE)))</f>
        <v>#N/A</v>
      </c>
      <c r="AC361" s="96" t="e">
        <f>IF($A361="","",IF(VLOOKUP(csv!$AJ361,範囲CSV,27,FALSE)="","",VLOOKUP(csv!$AJ361,範囲CSV,27,FALSE)))</f>
        <v>#N/A</v>
      </c>
      <c r="AD361" s="96" t="e">
        <f>IF($A361="","",IF(VLOOKUP(csv!$AJ361,範囲CSV,28,FALSE)="","",VLOOKUP(csv!$AJ361,範囲CSV,28,FALSE)))</f>
        <v>#N/A</v>
      </c>
      <c r="AE361" s="96" t="e">
        <f>IF($A361="","",IF(VLOOKUP(csv!$AJ361,範囲CSV,29,FALSE)="","",VLOOKUP(csv!$AJ361,範囲CSV,29,FALSE)))</f>
        <v>#N/A</v>
      </c>
      <c r="AF361" s="96" t="e">
        <f>IF($A361="","",IF(VLOOKUP(csv!$AJ361,範囲CSV,30,FALSE)="","",VLOOKUP(csv!$AJ361,範囲CSV,30,FALSE)))</f>
        <v>#N/A</v>
      </c>
      <c r="AG361" s="96" t="e">
        <f>IF($A361="","",IF(VLOOKUP(csv!$AJ361,範囲CSV,31,FALSE)="","",VLOOKUP(csv!$AJ361,範囲CSV,31,FALSE)))</f>
        <v>#N/A</v>
      </c>
      <c r="AH361" s="96" t="e">
        <f>IF($A361="","",IF(VLOOKUP(csv!$AJ361,範囲CSV,32,FALSE)="","",VLOOKUP(csv!$AJ361,範囲CSV,32,FALSE)))</f>
        <v>#N/A</v>
      </c>
      <c r="AI361" s="96" t="e">
        <f>IF($A361="","",IF(VLOOKUP(csv!$AJ361,範囲CSV,33,FALSE)="","",VLOOKUP(csv!$AJ361,範囲CSV,33,FALSE)))</f>
        <v>#N/A</v>
      </c>
      <c r="AJ361" s="96" t="e">
        <f>IF($A361="","",IF(VLOOKUP(csv!$AJ361,範囲CSV,34,FALSE)="","",VLOOKUP(csv!$AJ361,範囲CSV,34,FALSE)))</f>
        <v>#N/A</v>
      </c>
      <c r="AK361" s="96"/>
    </row>
    <row r="362" spans="1:37">
      <c r="A362" s="96" t="e">
        <f>IF(csv!AJ362&lt;=csv!A$401,csv!AO362,"")</f>
        <v>#N/A</v>
      </c>
      <c r="B362" s="96" t="e">
        <f>IF($A362="","",IF(VLOOKUP(csv!A362,範囲CSV,2,FALSE)="","",VLOOKUP(csv!A362,範囲CSV,2,FALSE)))</f>
        <v>#N/A</v>
      </c>
      <c r="C362" s="96" t="e">
        <f>IF($A362="","",IF(VLOOKUP(csv!$AJ362,範囲CSV,3,FALSE)="","",VLOOKUP(csv!$AJ362,範囲CSV,3,FALSE)))</f>
        <v>#N/A</v>
      </c>
      <c r="D362" s="96" t="e">
        <f>IF($A362="","",IF(VLOOKUP(csv!$AJ362,範囲CSV,4,FALSE)="","",VLOOKUP(csv!$AJ362,範囲CSV,4,FALSE)))</f>
        <v>#N/A</v>
      </c>
      <c r="E362" s="96" t="e">
        <f>IF($A362="","",IF(VLOOKUP(csv!$AJ362,範囲CSV,5,FALSE)="","",IF(VLOOKUP(csv!$AJ362,範囲CSV,5,FALSE)&gt;10000,"",VLOOKUP(csv!$AJ362,範囲CSV,5,FALSE))))</f>
        <v>#N/A</v>
      </c>
      <c r="F362" s="96" t="e">
        <f>IF($A362="","",IF(VLOOKUP(csv!$AJ362,範囲CSV,6,FALSE)="","",VLOOKUP(csv!$AJ362,範囲CSV,6,FALSE)))</f>
        <v>#N/A</v>
      </c>
      <c r="G362" s="96" t="e">
        <f>IF(A362="","",IF(VLOOKUP(csv!$AJ362,範囲CSV,7,FALSE)="","",VLOOKUP(csv!$AJ362,範囲CSV,7,FALSE)))</f>
        <v>#N/A</v>
      </c>
      <c r="H362" s="96" t="e">
        <f>IF($A362="","",IF(VLOOKUP(csv!$AJ362,範囲CSV,8,FALSE)="","",VLOOKUP(csv!$AJ362,範囲CSV,8,FALSE)))</f>
        <v>#N/A</v>
      </c>
      <c r="I362" s="96"/>
      <c r="J362" s="96"/>
      <c r="K362" s="96" t="e">
        <f>IF(A362="","",IF(VLOOKUP(csv!$AJ362,範囲CSV,9,FALSE)="","",VLOOKUP(csv!$AJ362,範囲CSV,9,FALSE)))</f>
        <v>#N/A</v>
      </c>
      <c r="L362" s="96" t="e">
        <f>IF($A362="","",IF(VLOOKUP(csv!$AJ362,範囲CSV,10,FALSE)="","",VLOOKUP(csv!$AJ362,範囲CSV,10,FALSE)))</f>
        <v>#N/A</v>
      </c>
      <c r="M362" s="96" t="e">
        <f t="shared" si="10"/>
        <v>#N/A</v>
      </c>
      <c r="N362" s="96" t="e">
        <f t="shared" si="11"/>
        <v>#N/A</v>
      </c>
      <c r="O362" s="96" t="e">
        <f>IF($A362="","",IF(VLOOKUP(csv!$AJ362,範囲CSV,13,FALSE)="","",VLOOKUP(csv!$AJ362,範囲CSV,13,FALSE)))</f>
        <v>#N/A</v>
      </c>
      <c r="P362" s="96" t="e">
        <f>IF($A362="","",IF(VLOOKUP(csv!$AJ362,範囲CSV,14,FALSE)="","",VLOOKUP(csv!$AJ362,範囲CSV,14,FALSE)))</f>
        <v>#N/A</v>
      </c>
      <c r="Q362" s="96" t="e">
        <f>IF($A362="","",IF(VLOOKUP(csv!$AJ362,範囲CSV,15,FALSE)="","",VLOOKUP(csv!$AJ362,範囲CSV,15,FALSE)))</f>
        <v>#N/A</v>
      </c>
      <c r="R362" s="96" t="e">
        <f>IF($A362="","",IF(VLOOKUP(csv!$AJ362,範囲CSV,16,FALSE)="","",VLOOKUP(csv!$AJ362,範囲CSV,16,FALSE)))</f>
        <v>#N/A</v>
      </c>
      <c r="S362" s="96" t="e">
        <f>IF($A362="","",IF(VLOOKUP(csv!$AJ362,範囲CSV,17,FALSE)="","",VLOOKUP(csv!$AJ362,範囲CSV,17,FALSE)))</f>
        <v>#N/A</v>
      </c>
      <c r="T362" s="96" t="e">
        <f>IF($A362="","",IF(VLOOKUP(csv!$AJ362,範囲CSV,18,FALSE)="","",VLOOKUP(csv!$AJ362,範囲CSV,18,FALSE)))</f>
        <v>#N/A</v>
      </c>
      <c r="U362" s="96" t="e">
        <f>IF($A362="","",IF(VLOOKUP(csv!$AJ362,範囲CSV,19,FALSE)="","",VLOOKUP(csv!$AJ362,範囲CSV,19,FALSE)))</f>
        <v>#N/A</v>
      </c>
      <c r="V362" s="96" t="e">
        <f>IF($A362="","",IF(VLOOKUP(csv!$AJ362,範囲CSV,20,FALSE)="","",VLOOKUP(csv!$AJ362,範囲CSV,20,FALSE)))</f>
        <v>#N/A</v>
      </c>
      <c r="W362" s="96" t="e">
        <f>IF($A362="","",IF(VLOOKUP(csv!$AJ362,範囲CSV,21,FALSE)="","",VLOOKUP(csv!$AJ362,範囲CSV,21,FALSE)))</f>
        <v>#N/A</v>
      </c>
      <c r="X362" s="96" t="e">
        <f>IF($A362="","",IF(VLOOKUP(csv!$AJ362,範囲CSV,22,FALSE)="","",VLOOKUP(csv!$AJ362,範囲CSV,22,FALSE)))</f>
        <v>#N/A</v>
      </c>
      <c r="Y362" s="96" t="e">
        <f>IF($A362="","",IF(VLOOKUP(csv!$AJ362,範囲CSV,23,FALSE)="","",VLOOKUP(csv!$AJ362,範囲CSV,23,FALSE)))</f>
        <v>#N/A</v>
      </c>
      <c r="Z362" s="96" t="e">
        <f>IF($A362="","",IF(VLOOKUP(csv!$AJ362,範囲CSV,24,FALSE)="","",VLOOKUP(csv!$AJ362,範囲CSV,24,FALSE)))</f>
        <v>#N/A</v>
      </c>
      <c r="AA362" s="96" t="e">
        <f>IF($A362="","",IF(VLOOKUP(csv!$AJ362,範囲CSV,25,FALSE)="","",VLOOKUP(csv!$AJ362,範囲CSV,25,FALSE)))</f>
        <v>#N/A</v>
      </c>
      <c r="AB362" s="96" t="e">
        <f>IF($A362="","",IF(VLOOKUP(csv!$AJ362,範囲CSV,26,FALSE)="","",VLOOKUP(csv!$AJ362,範囲CSV,26,FALSE)))</f>
        <v>#N/A</v>
      </c>
      <c r="AC362" s="96" t="e">
        <f>IF($A362="","",IF(VLOOKUP(csv!$AJ362,範囲CSV,27,FALSE)="","",VLOOKUP(csv!$AJ362,範囲CSV,27,FALSE)))</f>
        <v>#N/A</v>
      </c>
      <c r="AD362" s="96" t="e">
        <f>IF($A362="","",IF(VLOOKUP(csv!$AJ362,範囲CSV,28,FALSE)="","",VLOOKUP(csv!$AJ362,範囲CSV,28,FALSE)))</f>
        <v>#N/A</v>
      </c>
      <c r="AE362" s="96" t="e">
        <f>IF($A362="","",IF(VLOOKUP(csv!$AJ362,範囲CSV,29,FALSE)="","",VLOOKUP(csv!$AJ362,範囲CSV,29,FALSE)))</f>
        <v>#N/A</v>
      </c>
      <c r="AF362" s="96" t="e">
        <f>IF($A362="","",IF(VLOOKUP(csv!$AJ362,範囲CSV,30,FALSE)="","",VLOOKUP(csv!$AJ362,範囲CSV,30,FALSE)))</f>
        <v>#N/A</v>
      </c>
      <c r="AG362" s="96" t="e">
        <f>IF($A362="","",IF(VLOOKUP(csv!$AJ362,範囲CSV,31,FALSE)="","",VLOOKUP(csv!$AJ362,範囲CSV,31,FALSE)))</f>
        <v>#N/A</v>
      </c>
      <c r="AH362" s="96" t="e">
        <f>IF($A362="","",IF(VLOOKUP(csv!$AJ362,範囲CSV,32,FALSE)="","",VLOOKUP(csv!$AJ362,範囲CSV,32,FALSE)))</f>
        <v>#N/A</v>
      </c>
      <c r="AI362" s="96" t="e">
        <f>IF($A362="","",IF(VLOOKUP(csv!$AJ362,範囲CSV,33,FALSE)="","",VLOOKUP(csv!$AJ362,範囲CSV,33,FALSE)))</f>
        <v>#N/A</v>
      </c>
      <c r="AJ362" s="96" t="e">
        <f>IF($A362="","",IF(VLOOKUP(csv!$AJ362,範囲CSV,34,FALSE)="","",VLOOKUP(csv!$AJ362,範囲CSV,34,FALSE)))</f>
        <v>#N/A</v>
      </c>
      <c r="AK362" s="96"/>
    </row>
    <row r="363" spans="1:37">
      <c r="A363" s="96" t="e">
        <f>IF(csv!AJ363&lt;=csv!A$401,csv!AO363,"")</f>
        <v>#N/A</v>
      </c>
      <c r="B363" s="96" t="e">
        <f>IF($A363="","",IF(VLOOKUP(csv!A363,範囲CSV,2,FALSE)="","",VLOOKUP(csv!A363,範囲CSV,2,FALSE)))</f>
        <v>#N/A</v>
      </c>
      <c r="C363" s="96" t="e">
        <f>IF($A363="","",IF(VLOOKUP(csv!$AJ363,範囲CSV,3,FALSE)="","",VLOOKUP(csv!$AJ363,範囲CSV,3,FALSE)))</f>
        <v>#N/A</v>
      </c>
      <c r="D363" s="96" t="e">
        <f>IF($A363="","",IF(VLOOKUP(csv!$AJ363,範囲CSV,4,FALSE)="","",VLOOKUP(csv!$AJ363,範囲CSV,4,FALSE)))</f>
        <v>#N/A</v>
      </c>
      <c r="E363" s="96" t="e">
        <f>IF($A363="","",IF(VLOOKUP(csv!$AJ363,範囲CSV,5,FALSE)="","",IF(VLOOKUP(csv!$AJ363,範囲CSV,5,FALSE)&gt;10000,"",VLOOKUP(csv!$AJ363,範囲CSV,5,FALSE))))</f>
        <v>#N/A</v>
      </c>
      <c r="F363" s="96" t="e">
        <f>IF($A363="","",IF(VLOOKUP(csv!$AJ363,範囲CSV,6,FALSE)="","",VLOOKUP(csv!$AJ363,範囲CSV,6,FALSE)))</f>
        <v>#N/A</v>
      </c>
      <c r="G363" s="96" t="e">
        <f>IF(A363="","",IF(VLOOKUP(csv!$AJ363,範囲CSV,7,FALSE)="","",VLOOKUP(csv!$AJ363,範囲CSV,7,FALSE)))</f>
        <v>#N/A</v>
      </c>
      <c r="H363" s="96" t="e">
        <f>IF($A363="","",IF(VLOOKUP(csv!$AJ363,範囲CSV,8,FALSE)="","",VLOOKUP(csv!$AJ363,範囲CSV,8,FALSE)))</f>
        <v>#N/A</v>
      </c>
      <c r="I363" s="96"/>
      <c r="J363" s="96"/>
      <c r="K363" s="96" t="e">
        <f>IF(A363="","",IF(VLOOKUP(csv!$AJ363,範囲CSV,9,FALSE)="","",VLOOKUP(csv!$AJ363,範囲CSV,9,FALSE)))</f>
        <v>#N/A</v>
      </c>
      <c r="L363" s="96" t="e">
        <f>IF($A363="","",IF(VLOOKUP(csv!$AJ363,範囲CSV,10,FALSE)="","",VLOOKUP(csv!$AJ363,範囲CSV,10,FALSE)))</f>
        <v>#N/A</v>
      </c>
      <c r="M363" s="96" t="e">
        <f t="shared" si="10"/>
        <v>#N/A</v>
      </c>
      <c r="N363" s="96" t="e">
        <f t="shared" si="11"/>
        <v>#N/A</v>
      </c>
      <c r="O363" s="96" t="e">
        <f>IF($A363="","",IF(VLOOKUP(csv!$AJ363,範囲CSV,13,FALSE)="","",VLOOKUP(csv!$AJ363,範囲CSV,13,FALSE)))</f>
        <v>#N/A</v>
      </c>
      <c r="P363" s="96" t="e">
        <f>IF($A363="","",IF(VLOOKUP(csv!$AJ363,範囲CSV,14,FALSE)="","",VLOOKUP(csv!$AJ363,範囲CSV,14,FALSE)))</f>
        <v>#N/A</v>
      </c>
      <c r="Q363" s="96" t="e">
        <f>IF($A363="","",IF(VLOOKUP(csv!$AJ363,範囲CSV,15,FALSE)="","",VLOOKUP(csv!$AJ363,範囲CSV,15,FALSE)))</f>
        <v>#N/A</v>
      </c>
      <c r="R363" s="96" t="e">
        <f>IF($A363="","",IF(VLOOKUP(csv!$AJ363,範囲CSV,16,FALSE)="","",VLOOKUP(csv!$AJ363,範囲CSV,16,FALSE)))</f>
        <v>#N/A</v>
      </c>
      <c r="S363" s="96" t="e">
        <f>IF($A363="","",IF(VLOOKUP(csv!$AJ363,範囲CSV,17,FALSE)="","",VLOOKUP(csv!$AJ363,範囲CSV,17,FALSE)))</f>
        <v>#N/A</v>
      </c>
      <c r="T363" s="96" t="e">
        <f>IF($A363="","",IF(VLOOKUP(csv!$AJ363,範囲CSV,18,FALSE)="","",VLOOKUP(csv!$AJ363,範囲CSV,18,FALSE)))</f>
        <v>#N/A</v>
      </c>
      <c r="U363" s="96" t="e">
        <f>IF($A363="","",IF(VLOOKUP(csv!$AJ363,範囲CSV,19,FALSE)="","",VLOOKUP(csv!$AJ363,範囲CSV,19,FALSE)))</f>
        <v>#N/A</v>
      </c>
      <c r="V363" s="96" t="e">
        <f>IF($A363="","",IF(VLOOKUP(csv!$AJ363,範囲CSV,20,FALSE)="","",VLOOKUP(csv!$AJ363,範囲CSV,20,FALSE)))</f>
        <v>#N/A</v>
      </c>
      <c r="W363" s="96" t="e">
        <f>IF($A363="","",IF(VLOOKUP(csv!$AJ363,範囲CSV,21,FALSE)="","",VLOOKUP(csv!$AJ363,範囲CSV,21,FALSE)))</f>
        <v>#N/A</v>
      </c>
      <c r="X363" s="96" t="e">
        <f>IF($A363="","",IF(VLOOKUP(csv!$AJ363,範囲CSV,22,FALSE)="","",VLOOKUP(csv!$AJ363,範囲CSV,22,FALSE)))</f>
        <v>#N/A</v>
      </c>
      <c r="Y363" s="96" t="e">
        <f>IF($A363="","",IF(VLOOKUP(csv!$AJ363,範囲CSV,23,FALSE)="","",VLOOKUP(csv!$AJ363,範囲CSV,23,FALSE)))</f>
        <v>#N/A</v>
      </c>
      <c r="Z363" s="96" t="e">
        <f>IF($A363="","",IF(VLOOKUP(csv!$AJ363,範囲CSV,24,FALSE)="","",VLOOKUP(csv!$AJ363,範囲CSV,24,FALSE)))</f>
        <v>#N/A</v>
      </c>
      <c r="AA363" s="96" t="e">
        <f>IF($A363="","",IF(VLOOKUP(csv!$AJ363,範囲CSV,25,FALSE)="","",VLOOKUP(csv!$AJ363,範囲CSV,25,FALSE)))</f>
        <v>#N/A</v>
      </c>
      <c r="AB363" s="96" t="e">
        <f>IF($A363="","",IF(VLOOKUP(csv!$AJ363,範囲CSV,26,FALSE)="","",VLOOKUP(csv!$AJ363,範囲CSV,26,FALSE)))</f>
        <v>#N/A</v>
      </c>
      <c r="AC363" s="96" t="e">
        <f>IF($A363="","",IF(VLOOKUP(csv!$AJ363,範囲CSV,27,FALSE)="","",VLOOKUP(csv!$AJ363,範囲CSV,27,FALSE)))</f>
        <v>#N/A</v>
      </c>
      <c r="AD363" s="96" t="e">
        <f>IF($A363="","",IF(VLOOKUP(csv!$AJ363,範囲CSV,28,FALSE)="","",VLOOKUP(csv!$AJ363,範囲CSV,28,FALSE)))</f>
        <v>#N/A</v>
      </c>
      <c r="AE363" s="96" t="e">
        <f>IF($A363="","",IF(VLOOKUP(csv!$AJ363,範囲CSV,29,FALSE)="","",VLOOKUP(csv!$AJ363,範囲CSV,29,FALSE)))</f>
        <v>#N/A</v>
      </c>
      <c r="AF363" s="96" t="e">
        <f>IF($A363="","",IF(VLOOKUP(csv!$AJ363,範囲CSV,30,FALSE)="","",VLOOKUP(csv!$AJ363,範囲CSV,30,FALSE)))</f>
        <v>#N/A</v>
      </c>
      <c r="AG363" s="96" t="e">
        <f>IF($A363="","",IF(VLOOKUP(csv!$AJ363,範囲CSV,31,FALSE)="","",VLOOKUP(csv!$AJ363,範囲CSV,31,FALSE)))</f>
        <v>#N/A</v>
      </c>
      <c r="AH363" s="96" t="e">
        <f>IF($A363="","",IF(VLOOKUP(csv!$AJ363,範囲CSV,32,FALSE)="","",VLOOKUP(csv!$AJ363,範囲CSV,32,FALSE)))</f>
        <v>#N/A</v>
      </c>
      <c r="AI363" s="96" t="e">
        <f>IF($A363="","",IF(VLOOKUP(csv!$AJ363,範囲CSV,33,FALSE)="","",VLOOKUP(csv!$AJ363,範囲CSV,33,FALSE)))</f>
        <v>#N/A</v>
      </c>
      <c r="AJ363" s="96" t="e">
        <f>IF($A363="","",IF(VLOOKUP(csv!$AJ363,範囲CSV,34,FALSE)="","",VLOOKUP(csv!$AJ363,範囲CSV,34,FALSE)))</f>
        <v>#N/A</v>
      </c>
      <c r="AK363" s="96"/>
    </row>
    <row r="364" spans="1:37">
      <c r="A364" s="96" t="e">
        <f>IF(csv!AJ364&lt;=csv!A$401,csv!AO364,"")</f>
        <v>#N/A</v>
      </c>
      <c r="B364" s="96" t="e">
        <f>IF($A364="","",IF(VLOOKUP(csv!A364,範囲CSV,2,FALSE)="","",VLOOKUP(csv!A364,範囲CSV,2,FALSE)))</f>
        <v>#N/A</v>
      </c>
      <c r="C364" s="96" t="e">
        <f>IF($A364="","",IF(VLOOKUP(csv!$AJ364,範囲CSV,3,FALSE)="","",VLOOKUP(csv!$AJ364,範囲CSV,3,FALSE)))</f>
        <v>#N/A</v>
      </c>
      <c r="D364" s="96" t="e">
        <f>IF($A364="","",IF(VLOOKUP(csv!$AJ364,範囲CSV,4,FALSE)="","",VLOOKUP(csv!$AJ364,範囲CSV,4,FALSE)))</f>
        <v>#N/A</v>
      </c>
      <c r="E364" s="96" t="e">
        <f>IF($A364="","",IF(VLOOKUP(csv!$AJ364,範囲CSV,5,FALSE)="","",IF(VLOOKUP(csv!$AJ364,範囲CSV,5,FALSE)&gt;10000,"",VLOOKUP(csv!$AJ364,範囲CSV,5,FALSE))))</f>
        <v>#N/A</v>
      </c>
      <c r="F364" s="96" t="e">
        <f>IF($A364="","",IF(VLOOKUP(csv!$AJ364,範囲CSV,6,FALSE)="","",VLOOKUP(csv!$AJ364,範囲CSV,6,FALSE)))</f>
        <v>#N/A</v>
      </c>
      <c r="G364" s="96" t="e">
        <f>IF(A364="","",IF(VLOOKUP(csv!$AJ364,範囲CSV,7,FALSE)="","",VLOOKUP(csv!$AJ364,範囲CSV,7,FALSE)))</f>
        <v>#N/A</v>
      </c>
      <c r="H364" s="96" t="e">
        <f>IF($A364="","",IF(VLOOKUP(csv!$AJ364,範囲CSV,8,FALSE)="","",VLOOKUP(csv!$AJ364,範囲CSV,8,FALSE)))</f>
        <v>#N/A</v>
      </c>
      <c r="I364" s="96"/>
      <c r="J364" s="96"/>
      <c r="K364" s="96" t="e">
        <f>IF(A364="","",IF(VLOOKUP(csv!$AJ364,範囲CSV,9,FALSE)="","",VLOOKUP(csv!$AJ364,範囲CSV,9,FALSE)))</f>
        <v>#N/A</v>
      </c>
      <c r="L364" s="96" t="e">
        <f>IF($A364="","",IF(VLOOKUP(csv!$AJ364,範囲CSV,10,FALSE)="","",VLOOKUP(csv!$AJ364,範囲CSV,10,FALSE)))</f>
        <v>#N/A</v>
      </c>
      <c r="M364" s="96" t="e">
        <f t="shared" si="10"/>
        <v>#N/A</v>
      </c>
      <c r="N364" s="96" t="e">
        <f t="shared" si="11"/>
        <v>#N/A</v>
      </c>
      <c r="O364" s="96" t="e">
        <f>IF($A364="","",IF(VLOOKUP(csv!$AJ364,範囲CSV,13,FALSE)="","",VLOOKUP(csv!$AJ364,範囲CSV,13,FALSE)))</f>
        <v>#N/A</v>
      </c>
      <c r="P364" s="96" t="e">
        <f>IF($A364="","",IF(VLOOKUP(csv!$AJ364,範囲CSV,14,FALSE)="","",VLOOKUP(csv!$AJ364,範囲CSV,14,FALSE)))</f>
        <v>#N/A</v>
      </c>
      <c r="Q364" s="96" t="e">
        <f>IF($A364="","",IF(VLOOKUP(csv!$AJ364,範囲CSV,15,FALSE)="","",VLOOKUP(csv!$AJ364,範囲CSV,15,FALSE)))</f>
        <v>#N/A</v>
      </c>
      <c r="R364" s="96" t="e">
        <f>IF($A364="","",IF(VLOOKUP(csv!$AJ364,範囲CSV,16,FALSE)="","",VLOOKUP(csv!$AJ364,範囲CSV,16,FALSE)))</f>
        <v>#N/A</v>
      </c>
      <c r="S364" s="96" t="e">
        <f>IF($A364="","",IF(VLOOKUP(csv!$AJ364,範囲CSV,17,FALSE)="","",VLOOKUP(csv!$AJ364,範囲CSV,17,FALSE)))</f>
        <v>#N/A</v>
      </c>
      <c r="T364" s="96" t="e">
        <f>IF($A364="","",IF(VLOOKUP(csv!$AJ364,範囲CSV,18,FALSE)="","",VLOOKUP(csv!$AJ364,範囲CSV,18,FALSE)))</f>
        <v>#N/A</v>
      </c>
      <c r="U364" s="96" t="e">
        <f>IF($A364="","",IF(VLOOKUP(csv!$AJ364,範囲CSV,19,FALSE)="","",VLOOKUP(csv!$AJ364,範囲CSV,19,FALSE)))</f>
        <v>#N/A</v>
      </c>
      <c r="V364" s="96" t="e">
        <f>IF($A364="","",IF(VLOOKUP(csv!$AJ364,範囲CSV,20,FALSE)="","",VLOOKUP(csv!$AJ364,範囲CSV,20,FALSE)))</f>
        <v>#N/A</v>
      </c>
      <c r="W364" s="96" t="e">
        <f>IF($A364="","",IF(VLOOKUP(csv!$AJ364,範囲CSV,21,FALSE)="","",VLOOKUP(csv!$AJ364,範囲CSV,21,FALSE)))</f>
        <v>#N/A</v>
      </c>
      <c r="X364" s="96" t="e">
        <f>IF($A364="","",IF(VLOOKUP(csv!$AJ364,範囲CSV,22,FALSE)="","",VLOOKUP(csv!$AJ364,範囲CSV,22,FALSE)))</f>
        <v>#N/A</v>
      </c>
      <c r="Y364" s="96" t="e">
        <f>IF($A364="","",IF(VLOOKUP(csv!$AJ364,範囲CSV,23,FALSE)="","",VLOOKUP(csv!$AJ364,範囲CSV,23,FALSE)))</f>
        <v>#N/A</v>
      </c>
      <c r="Z364" s="96" t="e">
        <f>IF($A364="","",IF(VLOOKUP(csv!$AJ364,範囲CSV,24,FALSE)="","",VLOOKUP(csv!$AJ364,範囲CSV,24,FALSE)))</f>
        <v>#N/A</v>
      </c>
      <c r="AA364" s="96" t="e">
        <f>IF($A364="","",IF(VLOOKUP(csv!$AJ364,範囲CSV,25,FALSE)="","",VLOOKUP(csv!$AJ364,範囲CSV,25,FALSE)))</f>
        <v>#N/A</v>
      </c>
      <c r="AB364" s="96" t="e">
        <f>IF($A364="","",IF(VLOOKUP(csv!$AJ364,範囲CSV,26,FALSE)="","",VLOOKUP(csv!$AJ364,範囲CSV,26,FALSE)))</f>
        <v>#N/A</v>
      </c>
      <c r="AC364" s="96" t="e">
        <f>IF($A364="","",IF(VLOOKUP(csv!$AJ364,範囲CSV,27,FALSE)="","",VLOOKUP(csv!$AJ364,範囲CSV,27,FALSE)))</f>
        <v>#N/A</v>
      </c>
      <c r="AD364" s="96" t="e">
        <f>IF($A364="","",IF(VLOOKUP(csv!$AJ364,範囲CSV,28,FALSE)="","",VLOOKUP(csv!$AJ364,範囲CSV,28,FALSE)))</f>
        <v>#N/A</v>
      </c>
      <c r="AE364" s="96" t="e">
        <f>IF($A364="","",IF(VLOOKUP(csv!$AJ364,範囲CSV,29,FALSE)="","",VLOOKUP(csv!$AJ364,範囲CSV,29,FALSE)))</f>
        <v>#N/A</v>
      </c>
      <c r="AF364" s="96" t="e">
        <f>IF($A364="","",IF(VLOOKUP(csv!$AJ364,範囲CSV,30,FALSE)="","",VLOOKUP(csv!$AJ364,範囲CSV,30,FALSE)))</f>
        <v>#N/A</v>
      </c>
      <c r="AG364" s="96" t="e">
        <f>IF($A364="","",IF(VLOOKUP(csv!$AJ364,範囲CSV,31,FALSE)="","",VLOOKUP(csv!$AJ364,範囲CSV,31,FALSE)))</f>
        <v>#N/A</v>
      </c>
      <c r="AH364" s="96" t="e">
        <f>IF($A364="","",IF(VLOOKUP(csv!$AJ364,範囲CSV,32,FALSE)="","",VLOOKUP(csv!$AJ364,範囲CSV,32,FALSE)))</f>
        <v>#N/A</v>
      </c>
      <c r="AI364" s="96" t="e">
        <f>IF($A364="","",IF(VLOOKUP(csv!$AJ364,範囲CSV,33,FALSE)="","",VLOOKUP(csv!$AJ364,範囲CSV,33,FALSE)))</f>
        <v>#N/A</v>
      </c>
      <c r="AJ364" s="96" t="e">
        <f>IF($A364="","",IF(VLOOKUP(csv!$AJ364,範囲CSV,34,FALSE)="","",VLOOKUP(csv!$AJ364,範囲CSV,34,FALSE)))</f>
        <v>#N/A</v>
      </c>
      <c r="AK364" s="96"/>
    </row>
    <row r="365" spans="1:37">
      <c r="A365" s="96" t="e">
        <f>IF(csv!AJ365&lt;=csv!A$401,csv!AO365,"")</f>
        <v>#N/A</v>
      </c>
      <c r="B365" s="96" t="e">
        <f>IF($A365="","",IF(VLOOKUP(csv!A365,範囲CSV,2,FALSE)="","",VLOOKUP(csv!A365,範囲CSV,2,FALSE)))</f>
        <v>#N/A</v>
      </c>
      <c r="C365" s="96" t="e">
        <f>IF($A365="","",IF(VLOOKUP(csv!$AJ365,範囲CSV,3,FALSE)="","",VLOOKUP(csv!$AJ365,範囲CSV,3,FALSE)))</f>
        <v>#N/A</v>
      </c>
      <c r="D365" s="96" t="e">
        <f>IF($A365="","",IF(VLOOKUP(csv!$AJ365,範囲CSV,4,FALSE)="","",VLOOKUP(csv!$AJ365,範囲CSV,4,FALSE)))</f>
        <v>#N/A</v>
      </c>
      <c r="E365" s="96" t="e">
        <f>IF($A365="","",IF(VLOOKUP(csv!$AJ365,範囲CSV,5,FALSE)="","",IF(VLOOKUP(csv!$AJ365,範囲CSV,5,FALSE)&gt;10000,"",VLOOKUP(csv!$AJ365,範囲CSV,5,FALSE))))</f>
        <v>#N/A</v>
      </c>
      <c r="F365" s="96" t="e">
        <f>IF($A365="","",IF(VLOOKUP(csv!$AJ365,範囲CSV,6,FALSE)="","",VLOOKUP(csv!$AJ365,範囲CSV,6,FALSE)))</f>
        <v>#N/A</v>
      </c>
      <c r="G365" s="96" t="e">
        <f>IF(A365="","",IF(VLOOKUP(csv!$AJ365,範囲CSV,7,FALSE)="","",VLOOKUP(csv!$AJ365,範囲CSV,7,FALSE)))</f>
        <v>#N/A</v>
      </c>
      <c r="H365" s="96" t="e">
        <f>IF($A365="","",IF(VLOOKUP(csv!$AJ365,範囲CSV,8,FALSE)="","",VLOOKUP(csv!$AJ365,範囲CSV,8,FALSE)))</f>
        <v>#N/A</v>
      </c>
      <c r="I365" s="96"/>
      <c r="J365" s="96"/>
      <c r="K365" s="96" t="e">
        <f>IF(A365="","",IF(VLOOKUP(csv!$AJ365,範囲CSV,9,FALSE)="","",VLOOKUP(csv!$AJ365,範囲CSV,9,FALSE)))</f>
        <v>#N/A</v>
      </c>
      <c r="L365" s="96" t="e">
        <f>IF($A365="","",IF(VLOOKUP(csv!$AJ365,範囲CSV,10,FALSE)="","",VLOOKUP(csv!$AJ365,範囲CSV,10,FALSE)))</f>
        <v>#N/A</v>
      </c>
      <c r="M365" s="96" t="e">
        <f t="shared" si="10"/>
        <v>#N/A</v>
      </c>
      <c r="N365" s="96" t="e">
        <f t="shared" si="11"/>
        <v>#N/A</v>
      </c>
      <c r="O365" s="96" t="e">
        <f>IF($A365="","",IF(VLOOKUP(csv!$AJ365,範囲CSV,13,FALSE)="","",VLOOKUP(csv!$AJ365,範囲CSV,13,FALSE)))</f>
        <v>#N/A</v>
      </c>
      <c r="P365" s="96" t="e">
        <f>IF($A365="","",IF(VLOOKUP(csv!$AJ365,範囲CSV,14,FALSE)="","",VLOOKUP(csv!$AJ365,範囲CSV,14,FALSE)))</f>
        <v>#N/A</v>
      </c>
      <c r="Q365" s="96" t="e">
        <f>IF($A365="","",IF(VLOOKUP(csv!$AJ365,範囲CSV,15,FALSE)="","",VLOOKUP(csv!$AJ365,範囲CSV,15,FALSE)))</f>
        <v>#N/A</v>
      </c>
      <c r="R365" s="96" t="e">
        <f>IF($A365="","",IF(VLOOKUP(csv!$AJ365,範囲CSV,16,FALSE)="","",VLOOKUP(csv!$AJ365,範囲CSV,16,FALSE)))</f>
        <v>#N/A</v>
      </c>
      <c r="S365" s="96" t="e">
        <f>IF($A365="","",IF(VLOOKUP(csv!$AJ365,範囲CSV,17,FALSE)="","",VLOOKUP(csv!$AJ365,範囲CSV,17,FALSE)))</f>
        <v>#N/A</v>
      </c>
      <c r="T365" s="96" t="e">
        <f>IF($A365="","",IF(VLOOKUP(csv!$AJ365,範囲CSV,18,FALSE)="","",VLOOKUP(csv!$AJ365,範囲CSV,18,FALSE)))</f>
        <v>#N/A</v>
      </c>
      <c r="U365" s="96" t="e">
        <f>IF($A365="","",IF(VLOOKUP(csv!$AJ365,範囲CSV,19,FALSE)="","",VLOOKUP(csv!$AJ365,範囲CSV,19,FALSE)))</f>
        <v>#N/A</v>
      </c>
      <c r="V365" s="96" t="e">
        <f>IF($A365="","",IF(VLOOKUP(csv!$AJ365,範囲CSV,20,FALSE)="","",VLOOKUP(csv!$AJ365,範囲CSV,20,FALSE)))</f>
        <v>#N/A</v>
      </c>
      <c r="W365" s="96" t="e">
        <f>IF($A365="","",IF(VLOOKUP(csv!$AJ365,範囲CSV,21,FALSE)="","",VLOOKUP(csv!$AJ365,範囲CSV,21,FALSE)))</f>
        <v>#N/A</v>
      </c>
      <c r="X365" s="96" t="e">
        <f>IF($A365="","",IF(VLOOKUP(csv!$AJ365,範囲CSV,22,FALSE)="","",VLOOKUP(csv!$AJ365,範囲CSV,22,FALSE)))</f>
        <v>#N/A</v>
      </c>
      <c r="Y365" s="96" t="e">
        <f>IF($A365="","",IF(VLOOKUP(csv!$AJ365,範囲CSV,23,FALSE)="","",VLOOKUP(csv!$AJ365,範囲CSV,23,FALSE)))</f>
        <v>#N/A</v>
      </c>
      <c r="Z365" s="96" t="e">
        <f>IF($A365="","",IF(VLOOKUP(csv!$AJ365,範囲CSV,24,FALSE)="","",VLOOKUP(csv!$AJ365,範囲CSV,24,FALSE)))</f>
        <v>#N/A</v>
      </c>
      <c r="AA365" s="96" t="e">
        <f>IF($A365="","",IF(VLOOKUP(csv!$AJ365,範囲CSV,25,FALSE)="","",VLOOKUP(csv!$AJ365,範囲CSV,25,FALSE)))</f>
        <v>#N/A</v>
      </c>
      <c r="AB365" s="96" t="e">
        <f>IF($A365="","",IF(VLOOKUP(csv!$AJ365,範囲CSV,26,FALSE)="","",VLOOKUP(csv!$AJ365,範囲CSV,26,FALSE)))</f>
        <v>#N/A</v>
      </c>
      <c r="AC365" s="96" t="e">
        <f>IF($A365="","",IF(VLOOKUP(csv!$AJ365,範囲CSV,27,FALSE)="","",VLOOKUP(csv!$AJ365,範囲CSV,27,FALSE)))</f>
        <v>#N/A</v>
      </c>
      <c r="AD365" s="96" t="e">
        <f>IF($A365="","",IF(VLOOKUP(csv!$AJ365,範囲CSV,28,FALSE)="","",VLOOKUP(csv!$AJ365,範囲CSV,28,FALSE)))</f>
        <v>#N/A</v>
      </c>
      <c r="AE365" s="96" t="e">
        <f>IF($A365="","",IF(VLOOKUP(csv!$AJ365,範囲CSV,29,FALSE)="","",VLOOKUP(csv!$AJ365,範囲CSV,29,FALSE)))</f>
        <v>#N/A</v>
      </c>
      <c r="AF365" s="96" t="e">
        <f>IF($A365="","",IF(VLOOKUP(csv!$AJ365,範囲CSV,30,FALSE)="","",VLOOKUP(csv!$AJ365,範囲CSV,30,FALSE)))</f>
        <v>#N/A</v>
      </c>
      <c r="AG365" s="96" t="e">
        <f>IF($A365="","",IF(VLOOKUP(csv!$AJ365,範囲CSV,31,FALSE)="","",VLOOKUP(csv!$AJ365,範囲CSV,31,FALSE)))</f>
        <v>#N/A</v>
      </c>
      <c r="AH365" s="96" t="e">
        <f>IF($A365="","",IF(VLOOKUP(csv!$AJ365,範囲CSV,32,FALSE)="","",VLOOKUP(csv!$AJ365,範囲CSV,32,FALSE)))</f>
        <v>#N/A</v>
      </c>
      <c r="AI365" s="96" t="e">
        <f>IF($A365="","",IF(VLOOKUP(csv!$AJ365,範囲CSV,33,FALSE)="","",VLOOKUP(csv!$AJ365,範囲CSV,33,FALSE)))</f>
        <v>#N/A</v>
      </c>
      <c r="AJ365" s="96" t="e">
        <f>IF($A365="","",IF(VLOOKUP(csv!$AJ365,範囲CSV,34,FALSE)="","",VLOOKUP(csv!$AJ365,範囲CSV,34,FALSE)))</f>
        <v>#N/A</v>
      </c>
      <c r="AK365" s="96"/>
    </row>
    <row r="366" spans="1:37">
      <c r="A366" s="96" t="e">
        <f>IF(csv!AJ366&lt;=csv!A$401,csv!AO366,"")</f>
        <v>#N/A</v>
      </c>
      <c r="B366" s="96" t="e">
        <f>IF($A366="","",IF(VLOOKUP(csv!A366,範囲CSV,2,FALSE)="","",VLOOKUP(csv!A366,範囲CSV,2,FALSE)))</f>
        <v>#N/A</v>
      </c>
      <c r="C366" s="96" t="e">
        <f>IF($A366="","",IF(VLOOKUP(csv!$AJ366,範囲CSV,3,FALSE)="","",VLOOKUP(csv!$AJ366,範囲CSV,3,FALSE)))</f>
        <v>#N/A</v>
      </c>
      <c r="D366" s="96" t="e">
        <f>IF($A366="","",IF(VLOOKUP(csv!$AJ366,範囲CSV,4,FALSE)="","",VLOOKUP(csv!$AJ366,範囲CSV,4,FALSE)))</f>
        <v>#N/A</v>
      </c>
      <c r="E366" s="96" t="e">
        <f>IF($A366="","",IF(VLOOKUP(csv!$AJ366,範囲CSV,5,FALSE)="","",IF(VLOOKUP(csv!$AJ366,範囲CSV,5,FALSE)&gt;10000,"",VLOOKUP(csv!$AJ366,範囲CSV,5,FALSE))))</f>
        <v>#N/A</v>
      </c>
      <c r="F366" s="96" t="e">
        <f>IF($A366="","",IF(VLOOKUP(csv!$AJ366,範囲CSV,6,FALSE)="","",VLOOKUP(csv!$AJ366,範囲CSV,6,FALSE)))</f>
        <v>#N/A</v>
      </c>
      <c r="G366" s="96" t="e">
        <f>IF(A366="","",IF(VLOOKUP(csv!$AJ366,範囲CSV,7,FALSE)="","",VLOOKUP(csv!$AJ366,範囲CSV,7,FALSE)))</f>
        <v>#N/A</v>
      </c>
      <c r="H366" s="96" t="e">
        <f>IF($A366="","",IF(VLOOKUP(csv!$AJ366,範囲CSV,8,FALSE)="","",VLOOKUP(csv!$AJ366,範囲CSV,8,FALSE)))</f>
        <v>#N/A</v>
      </c>
      <c r="I366" s="96"/>
      <c r="J366" s="96"/>
      <c r="K366" s="96" t="e">
        <f>IF(A366="","",IF(VLOOKUP(csv!$AJ366,範囲CSV,9,FALSE)="","",VLOOKUP(csv!$AJ366,範囲CSV,9,FALSE)))</f>
        <v>#N/A</v>
      </c>
      <c r="L366" s="96" t="e">
        <f>IF($A366="","",IF(VLOOKUP(csv!$AJ366,範囲CSV,10,FALSE)="","",VLOOKUP(csv!$AJ366,範囲CSV,10,FALSE)))</f>
        <v>#N/A</v>
      </c>
      <c r="M366" s="96" t="e">
        <f t="shared" si="10"/>
        <v>#N/A</v>
      </c>
      <c r="N366" s="96" t="e">
        <f t="shared" si="11"/>
        <v>#N/A</v>
      </c>
      <c r="O366" s="96" t="e">
        <f>IF($A366="","",IF(VLOOKUP(csv!$AJ366,範囲CSV,13,FALSE)="","",VLOOKUP(csv!$AJ366,範囲CSV,13,FALSE)))</f>
        <v>#N/A</v>
      </c>
      <c r="P366" s="96" t="e">
        <f>IF($A366="","",IF(VLOOKUP(csv!$AJ366,範囲CSV,14,FALSE)="","",VLOOKUP(csv!$AJ366,範囲CSV,14,FALSE)))</f>
        <v>#N/A</v>
      </c>
      <c r="Q366" s="96" t="e">
        <f>IF($A366="","",IF(VLOOKUP(csv!$AJ366,範囲CSV,15,FALSE)="","",VLOOKUP(csv!$AJ366,範囲CSV,15,FALSE)))</f>
        <v>#N/A</v>
      </c>
      <c r="R366" s="96" t="e">
        <f>IF($A366="","",IF(VLOOKUP(csv!$AJ366,範囲CSV,16,FALSE)="","",VLOOKUP(csv!$AJ366,範囲CSV,16,FALSE)))</f>
        <v>#N/A</v>
      </c>
      <c r="S366" s="96" t="e">
        <f>IF($A366="","",IF(VLOOKUP(csv!$AJ366,範囲CSV,17,FALSE)="","",VLOOKUP(csv!$AJ366,範囲CSV,17,FALSE)))</f>
        <v>#N/A</v>
      </c>
      <c r="T366" s="96" t="e">
        <f>IF($A366="","",IF(VLOOKUP(csv!$AJ366,範囲CSV,18,FALSE)="","",VLOOKUP(csv!$AJ366,範囲CSV,18,FALSE)))</f>
        <v>#N/A</v>
      </c>
      <c r="U366" s="96" t="e">
        <f>IF($A366="","",IF(VLOOKUP(csv!$AJ366,範囲CSV,19,FALSE)="","",VLOOKUP(csv!$AJ366,範囲CSV,19,FALSE)))</f>
        <v>#N/A</v>
      </c>
      <c r="V366" s="96" t="e">
        <f>IF($A366="","",IF(VLOOKUP(csv!$AJ366,範囲CSV,20,FALSE)="","",VLOOKUP(csv!$AJ366,範囲CSV,20,FALSE)))</f>
        <v>#N/A</v>
      </c>
      <c r="W366" s="96" t="e">
        <f>IF($A366="","",IF(VLOOKUP(csv!$AJ366,範囲CSV,21,FALSE)="","",VLOOKUP(csv!$AJ366,範囲CSV,21,FALSE)))</f>
        <v>#N/A</v>
      </c>
      <c r="X366" s="96" t="e">
        <f>IF($A366="","",IF(VLOOKUP(csv!$AJ366,範囲CSV,22,FALSE)="","",VLOOKUP(csv!$AJ366,範囲CSV,22,FALSE)))</f>
        <v>#N/A</v>
      </c>
      <c r="Y366" s="96" t="e">
        <f>IF($A366="","",IF(VLOOKUP(csv!$AJ366,範囲CSV,23,FALSE)="","",VLOOKUP(csv!$AJ366,範囲CSV,23,FALSE)))</f>
        <v>#N/A</v>
      </c>
      <c r="Z366" s="96" t="e">
        <f>IF($A366="","",IF(VLOOKUP(csv!$AJ366,範囲CSV,24,FALSE)="","",VLOOKUP(csv!$AJ366,範囲CSV,24,FALSE)))</f>
        <v>#N/A</v>
      </c>
      <c r="AA366" s="96" t="e">
        <f>IF($A366="","",IF(VLOOKUP(csv!$AJ366,範囲CSV,25,FALSE)="","",VLOOKUP(csv!$AJ366,範囲CSV,25,FALSE)))</f>
        <v>#N/A</v>
      </c>
      <c r="AB366" s="96" t="e">
        <f>IF($A366="","",IF(VLOOKUP(csv!$AJ366,範囲CSV,26,FALSE)="","",VLOOKUP(csv!$AJ366,範囲CSV,26,FALSE)))</f>
        <v>#N/A</v>
      </c>
      <c r="AC366" s="96" t="e">
        <f>IF($A366="","",IF(VLOOKUP(csv!$AJ366,範囲CSV,27,FALSE)="","",VLOOKUP(csv!$AJ366,範囲CSV,27,FALSE)))</f>
        <v>#N/A</v>
      </c>
      <c r="AD366" s="96" t="e">
        <f>IF($A366="","",IF(VLOOKUP(csv!$AJ366,範囲CSV,28,FALSE)="","",VLOOKUP(csv!$AJ366,範囲CSV,28,FALSE)))</f>
        <v>#N/A</v>
      </c>
      <c r="AE366" s="96" t="e">
        <f>IF($A366="","",IF(VLOOKUP(csv!$AJ366,範囲CSV,29,FALSE)="","",VLOOKUP(csv!$AJ366,範囲CSV,29,FALSE)))</f>
        <v>#N/A</v>
      </c>
      <c r="AF366" s="96" t="e">
        <f>IF($A366="","",IF(VLOOKUP(csv!$AJ366,範囲CSV,30,FALSE)="","",VLOOKUP(csv!$AJ366,範囲CSV,30,FALSE)))</f>
        <v>#N/A</v>
      </c>
      <c r="AG366" s="96" t="e">
        <f>IF($A366="","",IF(VLOOKUP(csv!$AJ366,範囲CSV,31,FALSE)="","",VLOOKUP(csv!$AJ366,範囲CSV,31,FALSE)))</f>
        <v>#N/A</v>
      </c>
      <c r="AH366" s="96" t="e">
        <f>IF($A366="","",IF(VLOOKUP(csv!$AJ366,範囲CSV,32,FALSE)="","",VLOOKUP(csv!$AJ366,範囲CSV,32,FALSE)))</f>
        <v>#N/A</v>
      </c>
      <c r="AI366" s="96" t="e">
        <f>IF($A366="","",IF(VLOOKUP(csv!$AJ366,範囲CSV,33,FALSE)="","",VLOOKUP(csv!$AJ366,範囲CSV,33,FALSE)))</f>
        <v>#N/A</v>
      </c>
      <c r="AJ366" s="96" t="e">
        <f>IF($A366="","",IF(VLOOKUP(csv!$AJ366,範囲CSV,34,FALSE)="","",VLOOKUP(csv!$AJ366,範囲CSV,34,FALSE)))</f>
        <v>#N/A</v>
      </c>
      <c r="AK366" s="96"/>
    </row>
    <row r="367" spans="1:37">
      <c r="A367" s="96" t="e">
        <f>IF(csv!AJ367&lt;=csv!A$401,csv!AO367,"")</f>
        <v>#N/A</v>
      </c>
      <c r="B367" s="96" t="e">
        <f>IF($A367="","",IF(VLOOKUP(csv!A367,範囲CSV,2,FALSE)="","",VLOOKUP(csv!A367,範囲CSV,2,FALSE)))</f>
        <v>#N/A</v>
      </c>
      <c r="C367" s="96" t="e">
        <f>IF($A367="","",IF(VLOOKUP(csv!$AJ367,範囲CSV,3,FALSE)="","",VLOOKUP(csv!$AJ367,範囲CSV,3,FALSE)))</f>
        <v>#N/A</v>
      </c>
      <c r="D367" s="96" t="e">
        <f>IF($A367="","",IF(VLOOKUP(csv!$AJ367,範囲CSV,4,FALSE)="","",VLOOKUP(csv!$AJ367,範囲CSV,4,FALSE)))</f>
        <v>#N/A</v>
      </c>
      <c r="E367" s="96" t="e">
        <f>IF($A367="","",IF(VLOOKUP(csv!$AJ367,範囲CSV,5,FALSE)="","",IF(VLOOKUP(csv!$AJ367,範囲CSV,5,FALSE)&gt;10000,"",VLOOKUP(csv!$AJ367,範囲CSV,5,FALSE))))</f>
        <v>#N/A</v>
      </c>
      <c r="F367" s="96" t="e">
        <f>IF($A367="","",IF(VLOOKUP(csv!$AJ367,範囲CSV,6,FALSE)="","",VLOOKUP(csv!$AJ367,範囲CSV,6,FALSE)))</f>
        <v>#N/A</v>
      </c>
      <c r="G367" s="96" t="e">
        <f>IF(A367="","",IF(VLOOKUP(csv!$AJ367,範囲CSV,7,FALSE)="","",VLOOKUP(csv!$AJ367,範囲CSV,7,FALSE)))</f>
        <v>#N/A</v>
      </c>
      <c r="H367" s="96" t="e">
        <f>IF($A367="","",IF(VLOOKUP(csv!$AJ367,範囲CSV,8,FALSE)="","",VLOOKUP(csv!$AJ367,範囲CSV,8,FALSE)))</f>
        <v>#N/A</v>
      </c>
      <c r="I367" s="96"/>
      <c r="J367" s="96"/>
      <c r="K367" s="96" t="e">
        <f>IF(A367="","",IF(VLOOKUP(csv!$AJ367,範囲CSV,9,FALSE)="","",VLOOKUP(csv!$AJ367,範囲CSV,9,FALSE)))</f>
        <v>#N/A</v>
      </c>
      <c r="L367" s="96" t="e">
        <f>IF($A367="","",IF(VLOOKUP(csv!$AJ367,範囲CSV,10,FALSE)="","",VLOOKUP(csv!$AJ367,範囲CSV,10,FALSE)))</f>
        <v>#N/A</v>
      </c>
      <c r="M367" s="96" t="e">
        <f t="shared" si="10"/>
        <v>#N/A</v>
      </c>
      <c r="N367" s="96" t="e">
        <f t="shared" si="11"/>
        <v>#N/A</v>
      </c>
      <c r="O367" s="96" t="e">
        <f>IF($A367="","",IF(VLOOKUP(csv!$AJ367,範囲CSV,13,FALSE)="","",VLOOKUP(csv!$AJ367,範囲CSV,13,FALSE)))</f>
        <v>#N/A</v>
      </c>
      <c r="P367" s="96" t="e">
        <f>IF($A367="","",IF(VLOOKUP(csv!$AJ367,範囲CSV,14,FALSE)="","",VLOOKUP(csv!$AJ367,範囲CSV,14,FALSE)))</f>
        <v>#N/A</v>
      </c>
      <c r="Q367" s="96" t="e">
        <f>IF($A367="","",IF(VLOOKUP(csv!$AJ367,範囲CSV,15,FALSE)="","",VLOOKUP(csv!$AJ367,範囲CSV,15,FALSE)))</f>
        <v>#N/A</v>
      </c>
      <c r="R367" s="96" t="e">
        <f>IF($A367="","",IF(VLOOKUP(csv!$AJ367,範囲CSV,16,FALSE)="","",VLOOKUP(csv!$AJ367,範囲CSV,16,FALSE)))</f>
        <v>#N/A</v>
      </c>
      <c r="S367" s="96" t="e">
        <f>IF($A367="","",IF(VLOOKUP(csv!$AJ367,範囲CSV,17,FALSE)="","",VLOOKUP(csv!$AJ367,範囲CSV,17,FALSE)))</f>
        <v>#N/A</v>
      </c>
      <c r="T367" s="96" t="e">
        <f>IF($A367="","",IF(VLOOKUP(csv!$AJ367,範囲CSV,18,FALSE)="","",VLOOKUP(csv!$AJ367,範囲CSV,18,FALSE)))</f>
        <v>#N/A</v>
      </c>
      <c r="U367" s="96" t="e">
        <f>IF($A367="","",IF(VLOOKUP(csv!$AJ367,範囲CSV,19,FALSE)="","",VLOOKUP(csv!$AJ367,範囲CSV,19,FALSE)))</f>
        <v>#N/A</v>
      </c>
      <c r="V367" s="96" t="e">
        <f>IF($A367="","",IF(VLOOKUP(csv!$AJ367,範囲CSV,20,FALSE)="","",VLOOKUP(csv!$AJ367,範囲CSV,20,FALSE)))</f>
        <v>#N/A</v>
      </c>
      <c r="W367" s="96" t="e">
        <f>IF($A367="","",IF(VLOOKUP(csv!$AJ367,範囲CSV,21,FALSE)="","",VLOOKUP(csv!$AJ367,範囲CSV,21,FALSE)))</f>
        <v>#N/A</v>
      </c>
      <c r="X367" s="96" t="e">
        <f>IF($A367="","",IF(VLOOKUP(csv!$AJ367,範囲CSV,22,FALSE)="","",VLOOKUP(csv!$AJ367,範囲CSV,22,FALSE)))</f>
        <v>#N/A</v>
      </c>
      <c r="Y367" s="96" t="e">
        <f>IF($A367="","",IF(VLOOKUP(csv!$AJ367,範囲CSV,23,FALSE)="","",VLOOKUP(csv!$AJ367,範囲CSV,23,FALSE)))</f>
        <v>#N/A</v>
      </c>
      <c r="Z367" s="96" t="e">
        <f>IF($A367="","",IF(VLOOKUP(csv!$AJ367,範囲CSV,24,FALSE)="","",VLOOKUP(csv!$AJ367,範囲CSV,24,FALSE)))</f>
        <v>#N/A</v>
      </c>
      <c r="AA367" s="96" t="e">
        <f>IF($A367="","",IF(VLOOKUP(csv!$AJ367,範囲CSV,25,FALSE)="","",VLOOKUP(csv!$AJ367,範囲CSV,25,FALSE)))</f>
        <v>#N/A</v>
      </c>
      <c r="AB367" s="96" t="e">
        <f>IF($A367="","",IF(VLOOKUP(csv!$AJ367,範囲CSV,26,FALSE)="","",VLOOKUP(csv!$AJ367,範囲CSV,26,FALSE)))</f>
        <v>#N/A</v>
      </c>
      <c r="AC367" s="96" t="e">
        <f>IF($A367="","",IF(VLOOKUP(csv!$AJ367,範囲CSV,27,FALSE)="","",VLOOKUP(csv!$AJ367,範囲CSV,27,FALSE)))</f>
        <v>#N/A</v>
      </c>
      <c r="AD367" s="96" t="e">
        <f>IF($A367="","",IF(VLOOKUP(csv!$AJ367,範囲CSV,28,FALSE)="","",VLOOKUP(csv!$AJ367,範囲CSV,28,FALSE)))</f>
        <v>#N/A</v>
      </c>
      <c r="AE367" s="96" t="e">
        <f>IF($A367="","",IF(VLOOKUP(csv!$AJ367,範囲CSV,29,FALSE)="","",VLOOKUP(csv!$AJ367,範囲CSV,29,FALSE)))</f>
        <v>#N/A</v>
      </c>
      <c r="AF367" s="96" t="e">
        <f>IF($A367="","",IF(VLOOKUP(csv!$AJ367,範囲CSV,30,FALSE)="","",VLOOKUP(csv!$AJ367,範囲CSV,30,FALSE)))</f>
        <v>#N/A</v>
      </c>
      <c r="AG367" s="96" t="e">
        <f>IF($A367="","",IF(VLOOKUP(csv!$AJ367,範囲CSV,31,FALSE)="","",VLOOKUP(csv!$AJ367,範囲CSV,31,FALSE)))</f>
        <v>#N/A</v>
      </c>
      <c r="AH367" s="96" t="e">
        <f>IF($A367="","",IF(VLOOKUP(csv!$AJ367,範囲CSV,32,FALSE)="","",VLOOKUP(csv!$AJ367,範囲CSV,32,FALSE)))</f>
        <v>#N/A</v>
      </c>
      <c r="AI367" s="96" t="e">
        <f>IF($A367="","",IF(VLOOKUP(csv!$AJ367,範囲CSV,33,FALSE)="","",VLOOKUP(csv!$AJ367,範囲CSV,33,FALSE)))</f>
        <v>#N/A</v>
      </c>
      <c r="AJ367" s="96" t="e">
        <f>IF($A367="","",IF(VLOOKUP(csv!$AJ367,範囲CSV,34,FALSE)="","",VLOOKUP(csv!$AJ367,範囲CSV,34,FALSE)))</f>
        <v>#N/A</v>
      </c>
      <c r="AK367" s="96"/>
    </row>
    <row r="368" spans="1:37">
      <c r="A368" s="96" t="e">
        <f>IF(csv!AJ368&lt;=csv!A$401,csv!AO368,"")</f>
        <v>#N/A</v>
      </c>
      <c r="B368" s="96" t="e">
        <f>IF($A368="","",IF(VLOOKUP(csv!A368,範囲CSV,2,FALSE)="","",VLOOKUP(csv!A368,範囲CSV,2,FALSE)))</f>
        <v>#N/A</v>
      </c>
      <c r="C368" s="96" t="e">
        <f>IF($A368="","",IF(VLOOKUP(csv!$AJ368,範囲CSV,3,FALSE)="","",VLOOKUP(csv!$AJ368,範囲CSV,3,FALSE)))</f>
        <v>#N/A</v>
      </c>
      <c r="D368" s="96" t="e">
        <f>IF($A368="","",IF(VLOOKUP(csv!$AJ368,範囲CSV,4,FALSE)="","",VLOOKUP(csv!$AJ368,範囲CSV,4,FALSE)))</f>
        <v>#N/A</v>
      </c>
      <c r="E368" s="96" t="e">
        <f>IF($A368="","",IF(VLOOKUP(csv!$AJ368,範囲CSV,5,FALSE)="","",IF(VLOOKUP(csv!$AJ368,範囲CSV,5,FALSE)&gt;10000,"",VLOOKUP(csv!$AJ368,範囲CSV,5,FALSE))))</f>
        <v>#N/A</v>
      </c>
      <c r="F368" s="96" t="e">
        <f>IF($A368="","",IF(VLOOKUP(csv!$AJ368,範囲CSV,6,FALSE)="","",VLOOKUP(csv!$AJ368,範囲CSV,6,FALSE)))</f>
        <v>#N/A</v>
      </c>
      <c r="G368" s="96" t="e">
        <f>IF(A368="","",IF(VLOOKUP(csv!$AJ368,範囲CSV,7,FALSE)="","",VLOOKUP(csv!$AJ368,範囲CSV,7,FALSE)))</f>
        <v>#N/A</v>
      </c>
      <c r="H368" s="96" t="e">
        <f>IF($A368="","",IF(VLOOKUP(csv!$AJ368,範囲CSV,8,FALSE)="","",VLOOKUP(csv!$AJ368,範囲CSV,8,FALSE)))</f>
        <v>#N/A</v>
      </c>
      <c r="I368" s="96"/>
      <c r="J368" s="96"/>
      <c r="K368" s="96" t="e">
        <f>IF(A368="","",IF(VLOOKUP(csv!$AJ368,範囲CSV,9,FALSE)="","",VLOOKUP(csv!$AJ368,範囲CSV,9,FALSE)))</f>
        <v>#N/A</v>
      </c>
      <c r="L368" s="96" t="e">
        <f>IF($A368="","",IF(VLOOKUP(csv!$AJ368,範囲CSV,10,FALSE)="","",VLOOKUP(csv!$AJ368,範囲CSV,10,FALSE)))</f>
        <v>#N/A</v>
      </c>
      <c r="M368" s="96" t="e">
        <f t="shared" si="10"/>
        <v>#N/A</v>
      </c>
      <c r="N368" s="96" t="e">
        <f t="shared" si="11"/>
        <v>#N/A</v>
      </c>
      <c r="O368" s="96" t="e">
        <f>IF($A368="","",IF(VLOOKUP(csv!$AJ368,範囲CSV,13,FALSE)="","",VLOOKUP(csv!$AJ368,範囲CSV,13,FALSE)))</f>
        <v>#N/A</v>
      </c>
      <c r="P368" s="96" t="e">
        <f>IF($A368="","",IF(VLOOKUP(csv!$AJ368,範囲CSV,14,FALSE)="","",VLOOKUP(csv!$AJ368,範囲CSV,14,FALSE)))</f>
        <v>#N/A</v>
      </c>
      <c r="Q368" s="96" t="e">
        <f>IF($A368="","",IF(VLOOKUP(csv!$AJ368,範囲CSV,15,FALSE)="","",VLOOKUP(csv!$AJ368,範囲CSV,15,FALSE)))</f>
        <v>#N/A</v>
      </c>
      <c r="R368" s="96" t="e">
        <f>IF($A368="","",IF(VLOOKUP(csv!$AJ368,範囲CSV,16,FALSE)="","",VLOOKUP(csv!$AJ368,範囲CSV,16,FALSE)))</f>
        <v>#N/A</v>
      </c>
      <c r="S368" s="96" t="e">
        <f>IF($A368="","",IF(VLOOKUP(csv!$AJ368,範囲CSV,17,FALSE)="","",VLOOKUP(csv!$AJ368,範囲CSV,17,FALSE)))</f>
        <v>#N/A</v>
      </c>
      <c r="T368" s="96" t="e">
        <f>IF($A368="","",IF(VLOOKUP(csv!$AJ368,範囲CSV,18,FALSE)="","",VLOOKUP(csv!$AJ368,範囲CSV,18,FALSE)))</f>
        <v>#N/A</v>
      </c>
      <c r="U368" s="96" t="e">
        <f>IF($A368="","",IF(VLOOKUP(csv!$AJ368,範囲CSV,19,FALSE)="","",VLOOKUP(csv!$AJ368,範囲CSV,19,FALSE)))</f>
        <v>#N/A</v>
      </c>
      <c r="V368" s="96" t="e">
        <f>IF($A368="","",IF(VLOOKUP(csv!$AJ368,範囲CSV,20,FALSE)="","",VLOOKUP(csv!$AJ368,範囲CSV,20,FALSE)))</f>
        <v>#N/A</v>
      </c>
      <c r="W368" s="96" t="e">
        <f>IF($A368="","",IF(VLOOKUP(csv!$AJ368,範囲CSV,21,FALSE)="","",VLOOKUP(csv!$AJ368,範囲CSV,21,FALSE)))</f>
        <v>#N/A</v>
      </c>
      <c r="X368" s="96" t="e">
        <f>IF($A368="","",IF(VLOOKUP(csv!$AJ368,範囲CSV,22,FALSE)="","",VLOOKUP(csv!$AJ368,範囲CSV,22,FALSE)))</f>
        <v>#N/A</v>
      </c>
      <c r="Y368" s="96" t="e">
        <f>IF($A368="","",IF(VLOOKUP(csv!$AJ368,範囲CSV,23,FALSE)="","",VLOOKUP(csv!$AJ368,範囲CSV,23,FALSE)))</f>
        <v>#N/A</v>
      </c>
      <c r="Z368" s="96" t="e">
        <f>IF($A368="","",IF(VLOOKUP(csv!$AJ368,範囲CSV,24,FALSE)="","",VLOOKUP(csv!$AJ368,範囲CSV,24,FALSE)))</f>
        <v>#N/A</v>
      </c>
      <c r="AA368" s="96" t="e">
        <f>IF($A368="","",IF(VLOOKUP(csv!$AJ368,範囲CSV,25,FALSE)="","",VLOOKUP(csv!$AJ368,範囲CSV,25,FALSE)))</f>
        <v>#N/A</v>
      </c>
      <c r="AB368" s="96" t="e">
        <f>IF($A368="","",IF(VLOOKUP(csv!$AJ368,範囲CSV,26,FALSE)="","",VLOOKUP(csv!$AJ368,範囲CSV,26,FALSE)))</f>
        <v>#N/A</v>
      </c>
      <c r="AC368" s="96" t="e">
        <f>IF($A368="","",IF(VLOOKUP(csv!$AJ368,範囲CSV,27,FALSE)="","",VLOOKUP(csv!$AJ368,範囲CSV,27,FALSE)))</f>
        <v>#N/A</v>
      </c>
      <c r="AD368" s="96" t="e">
        <f>IF($A368="","",IF(VLOOKUP(csv!$AJ368,範囲CSV,28,FALSE)="","",VLOOKUP(csv!$AJ368,範囲CSV,28,FALSE)))</f>
        <v>#N/A</v>
      </c>
      <c r="AE368" s="96" t="e">
        <f>IF($A368="","",IF(VLOOKUP(csv!$AJ368,範囲CSV,29,FALSE)="","",VLOOKUP(csv!$AJ368,範囲CSV,29,FALSE)))</f>
        <v>#N/A</v>
      </c>
      <c r="AF368" s="96" t="e">
        <f>IF($A368="","",IF(VLOOKUP(csv!$AJ368,範囲CSV,30,FALSE)="","",VLOOKUP(csv!$AJ368,範囲CSV,30,FALSE)))</f>
        <v>#N/A</v>
      </c>
      <c r="AG368" s="96" t="e">
        <f>IF($A368="","",IF(VLOOKUP(csv!$AJ368,範囲CSV,31,FALSE)="","",VLOOKUP(csv!$AJ368,範囲CSV,31,FALSE)))</f>
        <v>#N/A</v>
      </c>
      <c r="AH368" s="96" t="e">
        <f>IF($A368="","",IF(VLOOKUP(csv!$AJ368,範囲CSV,32,FALSE)="","",VLOOKUP(csv!$AJ368,範囲CSV,32,FALSE)))</f>
        <v>#N/A</v>
      </c>
      <c r="AI368" s="96" t="e">
        <f>IF($A368="","",IF(VLOOKUP(csv!$AJ368,範囲CSV,33,FALSE)="","",VLOOKUP(csv!$AJ368,範囲CSV,33,FALSE)))</f>
        <v>#N/A</v>
      </c>
      <c r="AJ368" s="96" t="e">
        <f>IF($A368="","",IF(VLOOKUP(csv!$AJ368,範囲CSV,34,FALSE)="","",VLOOKUP(csv!$AJ368,範囲CSV,34,FALSE)))</f>
        <v>#N/A</v>
      </c>
      <c r="AK368" s="96"/>
    </row>
    <row r="369" spans="1:37">
      <c r="A369" s="96" t="e">
        <f>IF(csv!AJ369&lt;=csv!A$401,csv!AO369,"")</f>
        <v>#N/A</v>
      </c>
      <c r="B369" s="96" t="e">
        <f>IF($A369="","",IF(VLOOKUP(csv!A369,範囲CSV,2,FALSE)="","",VLOOKUP(csv!A369,範囲CSV,2,FALSE)))</f>
        <v>#N/A</v>
      </c>
      <c r="C369" s="96" t="e">
        <f>IF($A369="","",IF(VLOOKUP(csv!$AJ369,範囲CSV,3,FALSE)="","",VLOOKUP(csv!$AJ369,範囲CSV,3,FALSE)))</f>
        <v>#N/A</v>
      </c>
      <c r="D369" s="96" t="e">
        <f>IF($A369="","",IF(VLOOKUP(csv!$AJ369,範囲CSV,4,FALSE)="","",VLOOKUP(csv!$AJ369,範囲CSV,4,FALSE)))</f>
        <v>#N/A</v>
      </c>
      <c r="E369" s="96" t="e">
        <f>IF($A369="","",IF(VLOOKUP(csv!$AJ369,範囲CSV,5,FALSE)="","",IF(VLOOKUP(csv!$AJ369,範囲CSV,5,FALSE)&gt;10000,"",VLOOKUP(csv!$AJ369,範囲CSV,5,FALSE))))</f>
        <v>#N/A</v>
      </c>
      <c r="F369" s="96" t="e">
        <f>IF($A369="","",IF(VLOOKUP(csv!$AJ369,範囲CSV,6,FALSE)="","",VLOOKUP(csv!$AJ369,範囲CSV,6,FALSE)))</f>
        <v>#N/A</v>
      </c>
      <c r="G369" s="96" t="e">
        <f>IF(A369="","",IF(VLOOKUP(csv!$AJ369,範囲CSV,7,FALSE)="","",VLOOKUP(csv!$AJ369,範囲CSV,7,FALSE)))</f>
        <v>#N/A</v>
      </c>
      <c r="H369" s="96" t="e">
        <f>IF($A369="","",IF(VLOOKUP(csv!$AJ369,範囲CSV,8,FALSE)="","",VLOOKUP(csv!$AJ369,範囲CSV,8,FALSE)))</f>
        <v>#N/A</v>
      </c>
      <c r="I369" s="96"/>
      <c r="J369" s="96"/>
      <c r="K369" s="96" t="e">
        <f>IF(A369="","",IF(VLOOKUP(csv!$AJ369,範囲CSV,9,FALSE)="","",VLOOKUP(csv!$AJ369,範囲CSV,9,FALSE)))</f>
        <v>#N/A</v>
      </c>
      <c r="L369" s="96" t="e">
        <f>IF($A369="","",IF(VLOOKUP(csv!$AJ369,範囲CSV,10,FALSE)="","",VLOOKUP(csv!$AJ369,範囲CSV,10,FALSE)))</f>
        <v>#N/A</v>
      </c>
      <c r="M369" s="96" t="e">
        <f t="shared" si="10"/>
        <v>#N/A</v>
      </c>
      <c r="N369" s="96" t="e">
        <f t="shared" si="11"/>
        <v>#N/A</v>
      </c>
      <c r="O369" s="96" t="e">
        <f>IF($A369="","",IF(VLOOKUP(csv!$AJ369,範囲CSV,13,FALSE)="","",VLOOKUP(csv!$AJ369,範囲CSV,13,FALSE)))</f>
        <v>#N/A</v>
      </c>
      <c r="P369" s="96" t="e">
        <f>IF($A369="","",IF(VLOOKUP(csv!$AJ369,範囲CSV,14,FALSE)="","",VLOOKUP(csv!$AJ369,範囲CSV,14,FALSE)))</f>
        <v>#N/A</v>
      </c>
      <c r="Q369" s="96" t="e">
        <f>IF($A369="","",IF(VLOOKUP(csv!$AJ369,範囲CSV,15,FALSE)="","",VLOOKUP(csv!$AJ369,範囲CSV,15,FALSE)))</f>
        <v>#N/A</v>
      </c>
      <c r="R369" s="96" t="e">
        <f>IF($A369="","",IF(VLOOKUP(csv!$AJ369,範囲CSV,16,FALSE)="","",VLOOKUP(csv!$AJ369,範囲CSV,16,FALSE)))</f>
        <v>#N/A</v>
      </c>
      <c r="S369" s="96" t="e">
        <f>IF($A369="","",IF(VLOOKUP(csv!$AJ369,範囲CSV,17,FALSE)="","",VLOOKUP(csv!$AJ369,範囲CSV,17,FALSE)))</f>
        <v>#N/A</v>
      </c>
      <c r="T369" s="96" t="e">
        <f>IF($A369="","",IF(VLOOKUP(csv!$AJ369,範囲CSV,18,FALSE)="","",VLOOKUP(csv!$AJ369,範囲CSV,18,FALSE)))</f>
        <v>#N/A</v>
      </c>
      <c r="U369" s="96" t="e">
        <f>IF($A369="","",IF(VLOOKUP(csv!$AJ369,範囲CSV,19,FALSE)="","",VLOOKUP(csv!$AJ369,範囲CSV,19,FALSE)))</f>
        <v>#N/A</v>
      </c>
      <c r="V369" s="96" t="e">
        <f>IF($A369="","",IF(VLOOKUP(csv!$AJ369,範囲CSV,20,FALSE)="","",VLOOKUP(csv!$AJ369,範囲CSV,20,FALSE)))</f>
        <v>#N/A</v>
      </c>
      <c r="W369" s="96" t="e">
        <f>IF($A369="","",IF(VLOOKUP(csv!$AJ369,範囲CSV,21,FALSE)="","",VLOOKUP(csv!$AJ369,範囲CSV,21,FALSE)))</f>
        <v>#N/A</v>
      </c>
      <c r="X369" s="96" t="e">
        <f>IF($A369="","",IF(VLOOKUP(csv!$AJ369,範囲CSV,22,FALSE)="","",VLOOKUP(csv!$AJ369,範囲CSV,22,FALSE)))</f>
        <v>#N/A</v>
      </c>
      <c r="Y369" s="96" t="e">
        <f>IF($A369="","",IF(VLOOKUP(csv!$AJ369,範囲CSV,23,FALSE)="","",VLOOKUP(csv!$AJ369,範囲CSV,23,FALSE)))</f>
        <v>#N/A</v>
      </c>
      <c r="Z369" s="96" t="e">
        <f>IF($A369="","",IF(VLOOKUP(csv!$AJ369,範囲CSV,24,FALSE)="","",VLOOKUP(csv!$AJ369,範囲CSV,24,FALSE)))</f>
        <v>#N/A</v>
      </c>
      <c r="AA369" s="96" t="e">
        <f>IF($A369="","",IF(VLOOKUP(csv!$AJ369,範囲CSV,25,FALSE)="","",VLOOKUP(csv!$AJ369,範囲CSV,25,FALSE)))</f>
        <v>#N/A</v>
      </c>
      <c r="AB369" s="96" t="e">
        <f>IF($A369="","",IF(VLOOKUP(csv!$AJ369,範囲CSV,26,FALSE)="","",VLOOKUP(csv!$AJ369,範囲CSV,26,FALSE)))</f>
        <v>#N/A</v>
      </c>
      <c r="AC369" s="96" t="e">
        <f>IF($A369="","",IF(VLOOKUP(csv!$AJ369,範囲CSV,27,FALSE)="","",VLOOKUP(csv!$AJ369,範囲CSV,27,FALSE)))</f>
        <v>#N/A</v>
      </c>
      <c r="AD369" s="96" t="e">
        <f>IF($A369="","",IF(VLOOKUP(csv!$AJ369,範囲CSV,28,FALSE)="","",VLOOKUP(csv!$AJ369,範囲CSV,28,FALSE)))</f>
        <v>#N/A</v>
      </c>
      <c r="AE369" s="96" t="e">
        <f>IF($A369="","",IF(VLOOKUP(csv!$AJ369,範囲CSV,29,FALSE)="","",VLOOKUP(csv!$AJ369,範囲CSV,29,FALSE)))</f>
        <v>#N/A</v>
      </c>
      <c r="AF369" s="96" t="e">
        <f>IF($A369="","",IF(VLOOKUP(csv!$AJ369,範囲CSV,30,FALSE)="","",VLOOKUP(csv!$AJ369,範囲CSV,30,FALSE)))</f>
        <v>#N/A</v>
      </c>
      <c r="AG369" s="96" t="e">
        <f>IF($A369="","",IF(VLOOKUP(csv!$AJ369,範囲CSV,31,FALSE)="","",VLOOKUP(csv!$AJ369,範囲CSV,31,FALSE)))</f>
        <v>#N/A</v>
      </c>
      <c r="AH369" s="96" t="e">
        <f>IF($A369="","",IF(VLOOKUP(csv!$AJ369,範囲CSV,32,FALSE)="","",VLOOKUP(csv!$AJ369,範囲CSV,32,FALSE)))</f>
        <v>#N/A</v>
      </c>
      <c r="AI369" s="96" t="e">
        <f>IF($A369="","",IF(VLOOKUP(csv!$AJ369,範囲CSV,33,FALSE)="","",VLOOKUP(csv!$AJ369,範囲CSV,33,FALSE)))</f>
        <v>#N/A</v>
      </c>
      <c r="AJ369" s="96" t="e">
        <f>IF($A369="","",IF(VLOOKUP(csv!$AJ369,範囲CSV,34,FALSE)="","",VLOOKUP(csv!$AJ369,範囲CSV,34,FALSE)))</f>
        <v>#N/A</v>
      </c>
      <c r="AK369" s="96"/>
    </row>
    <row r="370" spans="1:37">
      <c r="A370" s="96" t="e">
        <f>IF(csv!AJ370&lt;=csv!A$401,csv!AO370,"")</f>
        <v>#N/A</v>
      </c>
      <c r="B370" s="96" t="e">
        <f>IF($A370="","",IF(VLOOKUP(csv!A370,範囲CSV,2,FALSE)="","",VLOOKUP(csv!A370,範囲CSV,2,FALSE)))</f>
        <v>#N/A</v>
      </c>
      <c r="C370" s="96" t="e">
        <f>IF($A370="","",IF(VLOOKUP(csv!$AJ370,範囲CSV,3,FALSE)="","",VLOOKUP(csv!$AJ370,範囲CSV,3,FALSE)))</f>
        <v>#N/A</v>
      </c>
      <c r="D370" s="96" t="e">
        <f>IF($A370="","",IF(VLOOKUP(csv!$AJ370,範囲CSV,4,FALSE)="","",VLOOKUP(csv!$AJ370,範囲CSV,4,FALSE)))</f>
        <v>#N/A</v>
      </c>
      <c r="E370" s="96" t="e">
        <f>IF($A370="","",IF(VLOOKUP(csv!$AJ370,範囲CSV,5,FALSE)="","",IF(VLOOKUP(csv!$AJ370,範囲CSV,5,FALSE)&gt;10000,"",VLOOKUP(csv!$AJ370,範囲CSV,5,FALSE))))</f>
        <v>#N/A</v>
      </c>
      <c r="F370" s="96" t="e">
        <f>IF($A370="","",IF(VLOOKUP(csv!$AJ370,範囲CSV,6,FALSE)="","",VLOOKUP(csv!$AJ370,範囲CSV,6,FALSE)))</f>
        <v>#N/A</v>
      </c>
      <c r="G370" s="96" t="e">
        <f>IF(A370="","",IF(VLOOKUP(csv!$AJ370,範囲CSV,7,FALSE)="","",VLOOKUP(csv!$AJ370,範囲CSV,7,FALSE)))</f>
        <v>#N/A</v>
      </c>
      <c r="H370" s="96" t="e">
        <f>IF($A370="","",IF(VLOOKUP(csv!$AJ370,範囲CSV,8,FALSE)="","",VLOOKUP(csv!$AJ370,範囲CSV,8,FALSE)))</f>
        <v>#N/A</v>
      </c>
      <c r="I370" s="96"/>
      <c r="J370" s="96"/>
      <c r="K370" s="96" t="e">
        <f>IF(A370="","",IF(VLOOKUP(csv!$AJ370,範囲CSV,9,FALSE)="","",VLOOKUP(csv!$AJ370,範囲CSV,9,FALSE)))</f>
        <v>#N/A</v>
      </c>
      <c r="L370" s="96" t="e">
        <f>IF($A370="","",IF(VLOOKUP(csv!$AJ370,範囲CSV,10,FALSE)="","",VLOOKUP(csv!$AJ370,範囲CSV,10,FALSE)))</f>
        <v>#N/A</v>
      </c>
      <c r="M370" s="96" t="e">
        <f t="shared" si="10"/>
        <v>#N/A</v>
      </c>
      <c r="N370" s="96" t="e">
        <f t="shared" si="11"/>
        <v>#N/A</v>
      </c>
      <c r="O370" s="96" t="e">
        <f>IF($A370="","",IF(VLOOKUP(csv!$AJ370,範囲CSV,13,FALSE)="","",VLOOKUP(csv!$AJ370,範囲CSV,13,FALSE)))</f>
        <v>#N/A</v>
      </c>
      <c r="P370" s="96" t="e">
        <f>IF($A370="","",IF(VLOOKUP(csv!$AJ370,範囲CSV,14,FALSE)="","",VLOOKUP(csv!$AJ370,範囲CSV,14,FALSE)))</f>
        <v>#N/A</v>
      </c>
      <c r="Q370" s="96" t="e">
        <f>IF($A370="","",IF(VLOOKUP(csv!$AJ370,範囲CSV,15,FALSE)="","",VLOOKUP(csv!$AJ370,範囲CSV,15,FALSE)))</f>
        <v>#N/A</v>
      </c>
      <c r="R370" s="96" t="e">
        <f>IF($A370="","",IF(VLOOKUP(csv!$AJ370,範囲CSV,16,FALSE)="","",VLOOKUP(csv!$AJ370,範囲CSV,16,FALSE)))</f>
        <v>#N/A</v>
      </c>
      <c r="S370" s="96" t="e">
        <f>IF($A370="","",IF(VLOOKUP(csv!$AJ370,範囲CSV,17,FALSE)="","",VLOOKUP(csv!$AJ370,範囲CSV,17,FALSE)))</f>
        <v>#N/A</v>
      </c>
      <c r="T370" s="96" t="e">
        <f>IF($A370="","",IF(VLOOKUP(csv!$AJ370,範囲CSV,18,FALSE)="","",VLOOKUP(csv!$AJ370,範囲CSV,18,FALSE)))</f>
        <v>#N/A</v>
      </c>
      <c r="U370" s="96" t="e">
        <f>IF($A370="","",IF(VLOOKUP(csv!$AJ370,範囲CSV,19,FALSE)="","",VLOOKUP(csv!$AJ370,範囲CSV,19,FALSE)))</f>
        <v>#N/A</v>
      </c>
      <c r="V370" s="96" t="e">
        <f>IF($A370="","",IF(VLOOKUP(csv!$AJ370,範囲CSV,20,FALSE)="","",VLOOKUP(csv!$AJ370,範囲CSV,20,FALSE)))</f>
        <v>#N/A</v>
      </c>
      <c r="W370" s="96" t="e">
        <f>IF($A370="","",IF(VLOOKUP(csv!$AJ370,範囲CSV,21,FALSE)="","",VLOOKUP(csv!$AJ370,範囲CSV,21,FALSE)))</f>
        <v>#N/A</v>
      </c>
      <c r="X370" s="96" t="e">
        <f>IF($A370="","",IF(VLOOKUP(csv!$AJ370,範囲CSV,22,FALSE)="","",VLOOKUP(csv!$AJ370,範囲CSV,22,FALSE)))</f>
        <v>#N/A</v>
      </c>
      <c r="Y370" s="96" t="e">
        <f>IF($A370="","",IF(VLOOKUP(csv!$AJ370,範囲CSV,23,FALSE)="","",VLOOKUP(csv!$AJ370,範囲CSV,23,FALSE)))</f>
        <v>#N/A</v>
      </c>
      <c r="Z370" s="96" t="e">
        <f>IF($A370="","",IF(VLOOKUP(csv!$AJ370,範囲CSV,24,FALSE)="","",VLOOKUP(csv!$AJ370,範囲CSV,24,FALSE)))</f>
        <v>#N/A</v>
      </c>
      <c r="AA370" s="96" t="e">
        <f>IF($A370="","",IF(VLOOKUP(csv!$AJ370,範囲CSV,25,FALSE)="","",VLOOKUP(csv!$AJ370,範囲CSV,25,FALSE)))</f>
        <v>#N/A</v>
      </c>
      <c r="AB370" s="96" t="e">
        <f>IF($A370="","",IF(VLOOKUP(csv!$AJ370,範囲CSV,26,FALSE)="","",VLOOKUP(csv!$AJ370,範囲CSV,26,FALSE)))</f>
        <v>#N/A</v>
      </c>
      <c r="AC370" s="96" t="e">
        <f>IF($A370="","",IF(VLOOKUP(csv!$AJ370,範囲CSV,27,FALSE)="","",VLOOKUP(csv!$AJ370,範囲CSV,27,FALSE)))</f>
        <v>#N/A</v>
      </c>
      <c r="AD370" s="96" t="e">
        <f>IF($A370="","",IF(VLOOKUP(csv!$AJ370,範囲CSV,28,FALSE)="","",VLOOKUP(csv!$AJ370,範囲CSV,28,FALSE)))</f>
        <v>#N/A</v>
      </c>
      <c r="AE370" s="96" t="e">
        <f>IF($A370="","",IF(VLOOKUP(csv!$AJ370,範囲CSV,29,FALSE)="","",VLOOKUP(csv!$AJ370,範囲CSV,29,FALSE)))</f>
        <v>#N/A</v>
      </c>
      <c r="AF370" s="96" t="e">
        <f>IF($A370="","",IF(VLOOKUP(csv!$AJ370,範囲CSV,30,FALSE)="","",VLOOKUP(csv!$AJ370,範囲CSV,30,FALSE)))</f>
        <v>#N/A</v>
      </c>
      <c r="AG370" s="96" t="e">
        <f>IF($A370="","",IF(VLOOKUP(csv!$AJ370,範囲CSV,31,FALSE)="","",VLOOKUP(csv!$AJ370,範囲CSV,31,FALSE)))</f>
        <v>#N/A</v>
      </c>
      <c r="AH370" s="96" t="e">
        <f>IF($A370="","",IF(VLOOKUP(csv!$AJ370,範囲CSV,32,FALSE)="","",VLOOKUP(csv!$AJ370,範囲CSV,32,FALSE)))</f>
        <v>#N/A</v>
      </c>
      <c r="AI370" s="96" t="e">
        <f>IF($A370="","",IF(VLOOKUP(csv!$AJ370,範囲CSV,33,FALSE)="","",VLOOKUP(csv!$AJ370,範囲CSV,33,FALSE)))</f>
        <v>#N/A</v>
      </c>
      <c r="AJ370" s="96" t="e">
        <f>IF($A370="","",IF(VLOOKUP(csv!$AJ370,範囲CSV,34,FALSE)="","",VLOOKUP(csv!$AJ370,範囲CSV,34,FALSE)))</f>
        <v>#N/A</v>
      </c>
      <c r="AK370" s="96"/>
    </row>
    <row r="371" spans="1:37">
      <c r="A371" s="96" t="e">
        <f>IF(csv!AJ371&lt;=csv!A$401,csv!AO371,"")</f>
        <v>#N/A</v>
      </c>
      <c r="B371" s="96" t="e">
        <f>IF($A371="","",IF(VLOOKUP(csv!A371,範囲CSV,2,FALSE)="","",VLOOKUP(csv!A371,範囲CSV,2,FALSE)))</f>
        <v>#N/A</v>
      </c>
      <c r="C371" s="96" t="e">
        <f>IF($A371="","",IF(VLOOKUP(csv!$AJ371,範囲CSV,3,FALSE)="","",VLOOKUP(csv!$AJ371,範囲CSV,3,FALSE)))</f>
        <v>#N/A</v>
      </c>
      <c r="D371" s="96" t="e">
        <f>IF($A371="","",IF(VLOOKUP(csv!$AJ371,範囲CSV,4,FALSE)="","",VLOOKUP(csv!$AJ371,範囲CSV,4,FALSE)))</f>
        <v>#N/A</v>
      </c>
      <c r="E371" s="96" t="e">
        <f>IF($A371="","",IF(VLOOKUP(csv!$AJ371,範囲CSV,5,FALSE)="","",IF(VLOOKUP(csv!$AJ371,範囲CSV,5,FALSE)&gt;10000,"",VLOOKUP(csv!$AJ371,範囲CSV,5,FALSE))))</f>
        <v>#N/A</v>
      </c>
      <c r="F371" s="96" t="e">
        <f>IF($A371="","",IF(VLOOKUP(csv!$AJ371,範囲CSV,6,FALSE)="","",VLOOKUP(csv!$AJ371,範囲CSV,6,FALSE)))</f>
        <v>#N/A</v>
      </c>
      <c r="G371" s="96" t="e">
        <f>IF(A371="","",IF(VLOOKUP(csv!$AJ371,範囲CSV,7,FALSE)="","",VLOOKUP(csv!$AJ371,範囲CSV,7,FALSE)))</f>
        <v>#N/A</v>
      </c>
      <c r="H371" s="96" t="e">
        <f>IF($A371="","",IF(VLOOKUP(csv!$AJ371,範囲CSV,8,FALSE)="","",VLOOKUP(csv!$AJ371,範囲CSV,8,FALSE)))</f>
        <v>#N/A</v>
      </c>
      <c r="I371" s="96"/>
      <c r="J371" s="96"/>
      <c r="K371" s="96" t="e">
        <f>IF(A371="","",IF(VLOOKUP(csv!$AJ371,範囲CSV,9,FALSE)="","",VLOOKUP(csv!$AJ371,範囲CSV,9,FALSE)))</f>
        <v>#N/A</v>
      </c>
      <c r="L371" s="96" t="e">
        <f>IF($A371="","",IF(VLOOKUP(csv!$AJ371,範囲CSV,10,FALSE)="","",VLOOKUP(csv!$AJ371,範囲CSV,10,FALSE)))</f>
        <v>#N/A</v>
      </c>
      <c r="M371" s="96" t="e">
        <f t="shared" si="10"/>
        <v>#N/A</v>
      </c>
      <c r="N371" s="96" t="e">
        <f t="shared" si="11"/>
        <v>#N/A</v>
      </c>
      <c r="O371" s="96" t="e">
        <f>IF($A371="","",IF(VLOOKUP(csv!$AJ371,範囲CSV,13,FALSE)="","",VLOOKUP(csv!$AJ371,範囲CSV,13,FALSE)))</f>
        <v>#N/A</v>
      </c>
      <c r="P371" s="96" t="e">
        <f>IF($A371="","",IF(VLOOKUP(csv!$AJ371,範囲CSV,14,FALSE)="","",VLOOKUP(csv!$AJ371,範囲CSV,14,FALSE)))</f>
        <v>#N/A</v>
      </c>
      <c r="Q371" s="96" t="e">
        <f>IF($A371="","",IF(VLOOKUP(csv!$AJ371,範囲CSV,15,FALSE)="","",VLOOKUP(csv!$AJ371,範囲CSV,15,FALSE)))</f>
        <v>#N/A</v>
      </c>
      <c r="R371" s="96" t="e">
        <f>IF($A371="","",IF(VLOOKUP(csv!$AJ371,範囲CSV,16,FALSE)="","",VLOOKUP(csv!$AJ371,範囲CSV,16,FALSE)))</f>
        <v>#N/A</v>
      </c>
      <c r="S371" s="96" t="e">
        <f>IF($A371="","",IF(VLOOKUP(csv!$AJ371,範囲CSV,17,FALSE)="","",VLOOKUP(csv!$AJ371,範囲CSV,17,FALSE)))</f>
        <v>#N/A</v>
      </c>
      <c r="T371" s="96" t="e">
        <f>IF($A371="","",IF(VLOOKUP(csv!$AJ371,範囲CSV,18,FALSE)="","",VLOOKUP(csv!$AJ371,範囲CSV,18,FALSE)))</f>
        <v>#N/A</v>
      </c>
      <c r="U371" s="96" t="e">
        <f>IF($A371="","",IF(VLOOKUP(csv!$AJ371,範囲CSV,19,FALSE)="","",VLOOKUP(csv!$AJ371,範囲CSV,19,FALSE)))</f>
        <v>#N/A</v>
      </c>
      <c r="V371" s="96" t="e">
        <f>IF($A371="","",IF(VLOOKUP(csv!$AJ371,範囲CSV,20,FALSE)="","",VLOOKUP(csv!$AJ371,範囲CSV,20,FALSE)))</f>
        <v>#N/A</v>
      </c>
      <c r="W371" s="96" t="e">
        <f>IF($A371="","",IF(VLOOKUP(csv!$AJ371,範囲CSV,21,FALSE)="","",VLOOKUP(csv!$AJ371,範囲CSV,21,FALSE)))</f>
        <v>#N/A</v>
      </c>
      <c r="X371" s="96" t="e">
        <f>IF($A371="","",IF(VLOOKUP(csv!$AJ371,範囲CSV,22,FALSE)="","",VLOOKUP(csv!$AJ371,範囲CSV,22,FALSE)))</f>
        <v>#N/A</v>
      </c>
      <c r="Y371" s="96" t="e">
        <f>IF($A371="","",IF(VLOOKUP(csv!$AJ371,範囲CSV,23,FALSE)="","",VLOOKUP(csv!$AJ371,範囲CSV,23,FALSE)))</f>
        <v>#N/A</v>
      </c>
      <c r="Z371" s="96" t="e">
        <f>IF($A371="","",IF(VLOOKUP(csv!$AJ371,範囲CSV,24,FALSE)="","",VLOOKUP(csv!$AJ371,範囲CSV,24,FALSE)))</f>
        <v>#N/A</v>
      </c>
      <c r="AA371" s="96" t="e">
        <f>IF($A371="","",IF(VLOOKUP(csv!$AJ371,範囲CSV,25,FALSE)="","",VLOOKUP(csv!$AJ371,範囲CSV,25,FALSE)))</f>
        <v>#N/A</v>
      </c>
      <c r="AB371" s="96" t="e">
        <f>IF($A371="","",IF(VLOOKUP(csv!$AJ371,範囲CSV,26,FALSE)="","",VLOOKUP(csv!$AJ371,範囲CSV,26,FALSE)))</f>
        <v>#N/A</v>
      </c>
      <c r="AC371" s="96" t="e">
        <f>IF($A371="","",IF(VLOOKUP(csv!$AJ371,範囲CSV,27,FALSE)="","",VLOOKUP(csv!$AJ371,範囲CSV,27,FALSE)))</f>
        <v>#N/A</v>
      </c>
      <c r="AD371" s="96" t="e">
        <f>IF($A371="","",IF(VLOOKUP(csv!$AJ371,範囲CSV,28,FALSE)="","",VLOOKUP(csv!$AJ371,範囲CSV,28,FALSE)))</f>
        <v>#N/A</v>
      </c>
      <c r="AE371" s="96" t="e">
        <f>IF($A371="","",IF(VLOOKUP(csv!$AJ371,範囲CSV,29,FALSE)="","",VLOOKUP(csv!$AJ371,範囲CSV,29,FALSE)))</f>
        <v>#N/A</v>
      </c>
      <c r="AF371" s="96" t="e">
        <f>IF($A371="","",IF(VLOOKUP(csv!$AJ371,範囲CSV,30,FALSE)="","",VLOOKUP(csv!$AJ371,範囲CSV,30,FALSE)))</f>
        <v>#N/A</v>
      </c>
      <c r="AG371" s="96" t="e">
        <f>IF($A371="","",IF(VLOOKUP(csv!$AJ371,範囲CSV,31,FALSE)="","",VLOOKUP(csv!$AJ371,範囲CSV,31,FALSE)))</f>
        <v>#N/A</v>
      </c>
      <c r="AH371" s="96" t="e">
        <f>IF($A371="","",IF(VLOOKUP(csv!$AJ371,範囲CSV,32,FALSE)="","",VLOOKUP(csv!$AJ371,範囲CSV,32,FALSE)))</f>
        <v>#N/A</v>
      </c>
      <c r="AI371" s="96" t="e">
        <f>IF($A371="","",IF(VLOOKUP(csv!$AJ371,範囲CSV,33,FALSE)="","",VLOOKUP(csv!$AJ371,範囲CSV,33,FALSE)))</f>
        <v>#N/A</v>
      </c>
      <c r="AJ371" s="96" t="e">
        <f>IF($A371="","",IF(VLOOKUP(csv!$AJ371,範囲CSV,34,FALSE)="","",VLOOKUP(csv!$AJ371,範囲CSV,34,FALSE)))</f>
        <v>#N/A</v>
      </c>
      <c r="AK371" s="96"/>
    </row>
    <row r="372" spans="1:37">
      <c r="A372" s="96" t="e">
        <f>IF(csv!AJ372&lt;=csv!A$401,csv!AO372,"")</f>
        <v>#N/A</v>
      </c>
      <c r="B372" s="96" t="e">
        <f>IF($A372="","",IF(VLOOKUP(csv!A372,範囲CSV,2,FALSE)="","",VLOOKUP(csv!A372,範囲CSV,2,FALSE)))</f>
        <v>#N/A</v>
      </c>
      <c r="C372" s="96" t="e">
        <f>IF($A372="","",IF(VLOOKUP(csv!$AJ372,範囲CSV,3,FALSE)="","",VLOOKUP(csv!$AJ372,範囲CSV,3,FALSE)))</f>
        <v>#N/A</v>
      </c>
      <c r="D372" s="96" t="e">
        <f>IF($A372="","",IF(VLOOKUP(csv!$AJ372,範囲CSV,4,FALSE)="","",VLOOKUP(csv!$AJ372,範囲CSV,4,FALSE)))</f>
        <v>#N/A</v>
      </c>
      <c r="E372" s="96" t="e">
        <f>IF($A372="","",IF(VLOOKUP(csv!$AJ372,範囲CSV,5,FALSE)="","",IF(VLOOKUP(csv!$AJ372,範囲CSV,5,FALSE)&gt;10000,"",VLOOKUP(csv!$AJ372,範囲CSV,5,FALSE))))</f>
        <v>#N/A</v>
      </c>
      <c r="F372" s="96" t="e">
        <f>IF($A372="","",IF(VLOOKUP(csv!$AJ372,範囲CSV,6,FALSE)="","",VLOOKUP(csv!$AJ372,範囲CSV,6,FALSE)))</f>
        <v>#N/A</v>
      </c>
      <c r="G372" s="96" t="e">
        <f>IF(A372="","",IF(VLOOKUP(csv!$AJ372,範囲CSV,7,FALSE)="","",VLOOKUP(csv!$AJ372,範囲CSV,7,FALSE)))</f>
        <v>#N/A</v>
      </c>
      <c r="H372" s="96" t="e">
        <f>IF($A372="","",IF(VLOOKUP(csv!$AJ372,範囲CSV,8,FALSE)="","",VLOOKUP(csv!$AJ372,範囲CSV,8,FALSE)))</f>
        <v>#N/A</v>
      </c>
      <c r="I372" s="96"/>
      <c r="J372" s="96"/>
      <c r="K372" s="96" t="e">
        <f>IF(A372="","",IF(VLOOKUP(csv!$AJ372,範囲CSV,9,FALSE)="","",VLOOKUP(csv!$AJ372,範囲CSV,9,FALSE)))</f>
        <v>#N/A</v>
      </c>
      <c r="L372" s="96" t="e">
        <f>IF($A372="","",IF(VLOOKUP(csv!$AJ372,範囲CSV,10,FALSE)="","",VLOOKUP(csv!$AJ372,範囲CSV,10,FALSE)))</f>
        <v>#N/A</v>
      </c>
      <c r="M372" s="96" t="e">
        <f t="shared" si="10"/>
        <v>#N/A</v>
      </c>
      <c r="N372" s="96" t="e">
        <f t="shared" si="11"/>
        <v>#N/A</v>
      </c>
      <c r="O372" s="96" t="e">
        <f>IF($A372="","",IF(VLOOKUP(csv!$AJ372,範囲CSV,13,FALSE)="","",VLOOKUP(csv!$AJ372,範囲CSV,13,FALSE)))</f>
        <v>#N/A</v>
      </c>
      <c r="P372" s="96" t="e">
        <f>IF($A372="","",IF(VLOOKUP(csv!$AJ372,範囲CSV,14,FALSE)="","",VLOOKUP(csv!$AJ372,範囲CSV,14,FALSE)))</f>
        <v>#N/A</v>
      </c>
      <c r="Q372" s="96" t="e">
        <f>IF($A372="","",IF(VLOOKUP(csv!$AJ372,範囲CSV,15,FALSE)="","",VLOOKUP(csv!$AJ372,範囲CSV,15,FALSE)))</f>
        <v>#N/A</v>
      </c>
      <c r="R372" s="96" t="e">
        <f>IF($A372="","",IF(VLOOKUP(csv!$AJ372,範囲CSV,16,FALSE)="","",VLOOKUP(csv!$AJ372,範囲CSV,16,FALSE)))</f>
        <v>#N/A</v>
      </c>
      <c r="S372" s="96" t="e">
        <f>IF($A372="","",IF(VLOOKUP(csv!$AJ372,範囲CSV,17,FALSE)="","",VLOOKUP(csv!$AJ372,範囲CSV,17,FALSE)))</f>
        <v>#N/A</v>
      </c>
      <c r="T372" s="96" t="e">
        <f>IF($A372="","",IF(VLOOKUP(csv!$AJ372,範囲CSV,18,FALSE)="","",VLOOKUP(csv!$AJ372,範囲CSV,18,FALSE)))</f>
        <v>#N/A</v>
      </c>
      <c r="U372" s="96" t="e">
        <f>IF($A372="","",IF(VLOOKUP(csv!$AJ372,範囲CSV,19,FALSE)="","",VLOOKUP(csv!$AJ372,範囲CSV,19,FALSE)))</f>
        <v>#N/A</v>
      </c>
      <c r="V372" s="96" t="e">
        <f>IF($A372="","",IF(VLOOKUP(csv!$AJ372,範囲CSV,20,FALSE)="","",VLOOKUP(csv!$AJ372,範囲CSV,20,FALSE)))</f>
        <v>#N/A</v>
      </c>
      <c r="W372" s="96" t="e">
        <f>IF($A372="","",IF(VLOOKUP(csv!$AJ372,範囲CSV,21,FALSE)="","",VLOOKUP(csv!$AJ372,範囲CSV,21,FALSE)))</f>
        <v>#N/A</v>
      </c>
      <c r="X372" s="96" t="e">
        <f>IF($A372="","",IF(VLOOKUP(csv!$AJ372,範囲CSV,22,FALSE)="","",VLOOKUP(csv!$AJ372,範囲CSV,22,FALSE)))</f>
        <v>#N/A</v>
      </c>
      <c r="Y372" s="96" t="e">
        <f>IF($A372="","",IF(VLOOKUP(csv!$AJ372,範囲CSV,23,FALSE)="","",VLOOKUP(csv!$AJ372,範囲CSV,23,FALSE)))</f>
        <v>#N/A</v>
      </c>
      <c r="Z372" s="96" t="e">
        <f>IF($A372="","",IF(VLOOKUP(csv!$AJ372,範囲CSV,24,FALSE)="","",VLOOKUP(csv!$AJ372,範囲CSV,24,FALSE)))</f>
        <v>#N/A</v>
      </c>
      <c r="AA372" s="96" t="e">
        <f>IF($A372="","",IF(VLOOKUP(csv!$AJ372,範囲CSV,25,FALSE)="","",VLOOKUP(csv!$AJ372,範囲CSV,25,FALSE)))</f>
        <v>#N/A</v>
      </c>
      <c r="AB372" s="96" t="e">
        <f>IF($A372="","",IF(VLOOKUP(csv!$AJ372,範囲CSV,26,FALSE)="","",VLOOKUP(csv!$AJ372,範囲CSV,26,FALSE)))</f>
        <v>#N/A</v>
      </c>
      <c r="AC372" s="96" t="e">
        <f>IF($A372="","",IF(VLOOKUP(csv!$AJ372,範囲CSV,27,FALSE)="","",VLOOKUP(csv!$AJ372,範囲CSV,27,FALSE)))</f>
        <v>#N/A</v>
      </c>
      <c r="AD372" s="96" t="e">
        <f>IF($A372="","",IF(VLOOKUP(csv!$AJ372,範囲CSV,28,FALSE)="","",VLOOKUP(csv!$AJ372,範囲CSV,28,FALSE)))</f>
        <v>#N/A</v>
      </c>
      <c r="AE372" s="96" t="e">
        <f>IF($A372="","",IF(VLOOKUP(csv!$AJ372,範囲CSV,29,FALSE)="","",VLOOKUP(csv!$AJ372,範囲CSV,29,FALSE)))</f>
        <v>#N/A</v>
      </c>
      <c r="AF372" s="96" t="e">
        <f>IF($A372="","",IF(VLOOKUP(csv!$AJ372,範囲CSV,30,FALSE)="","",VLOOKUP(csv!$AJ372,範囲CSV,30,FALSE)))</f>
        <v>#N/A</v>
      </c>
      <c r="AG372" s="96" t="e">
        <f>IF($A372="","",IF(VLOOKUP(csv!$AJ372,範囲CSV,31,FALSE)="","",VLOOKUP(csv!$AJ372,範囲CSV,31,FALSE)))</f>
        <v>#N/A</v>
      </c>
      <c r="AH372" s="96" t="e">
        <f>IF($A372="","",IF(VLOOKUP(csv!$AJ372,範囲CSV,32,FALSE)="","",VLOOKUP(csv!$AJ372,範囲CSV,32,FALSE)))</f>
        <v>#N/A</v>
      </c>
      <c r="AI372" s="96" t="e">
        <f>IF($A372="","",IF(VLOOKUP(csv!$AJ372,範囲CSV,33,FALSE)="","",VLOOKUP(csv!$AJ372,範囲CSV,33,FALSE)))</f>
        <v>#N/A</v>
      </c>
      <c r="AJ372" s="96" t="e">
        <f>IF($A372="","",IF(VLOOKUP(csv!$AJ372,範囲CSV,34,FALSE)="","",VLOOKUP(csv!$AJ372,範囲CSV,34,FALSE)))</f>
        <v>#N/A</v>
      </c>
      <c r="AK372" s="96"/>
    </row>
    <row r="373" spans="1:37">
      <c r="A373" s="96" t="e">
        <f>IF(csv!AJ373&lt;=csv!A$401,csv!AO373,"")</f>
        <v>#N/A</v>
      </c>
      <c r="B373" s="96" t="e">
        <f>IF($A373="","",IF(VLOOKUP(csv!A373,範囲CSV,2,FALSE)="","",VLOOKUP(csv!A373,範囲CSV,2,FALSE)))</f>
        <v>#N/A</v>
      </c>
      <c r="C373" s="96" t="e">
        <f>IF($A373="","",IF(VLOOKUP(csv!$AJ373,範囲CSV,3,FALSE)="","",VLOOKUP(csv!$AJ373,範囲CSV,3,FALSE)))</f>
        <v>#N/A</v>
      </c>
      <c r="D373" s="96" t="e">
        <f>IF($A373="","",IF(VLOOKUP(csv!$AJ373,範囲CSV,4,FALSE)="","",VLOOKUP(csv!$AJ373,範囲CSV,4,FALSE)))</f>
        <v>#N/A</v>
      </c>
      <c r="E373" s="96" t="e">
        <f>IF($A373="","",IF(VLOOKUP(csv!$AJ373,範囲CSV,5,FALSE)="","",IF(VLOOKUP(csv!$AJ373,範囲CSV,5,FALSE)&gt;10000,"",VLOOKUP(csv!$AJ373,範囲CSV,5,FALSE))))</f>
        <v>#N/A</v>
      </c>
      <c r="F373" s="96" t="e">
        <f>IF($A373="","",IF(VLOOKUP(csv!$AJ373,範囲CSV,6,FALSE)="","",VLOOKUP(csv!$AJ373,範囲CSV,6,FALSE)))</f>
        <v>#N/A</v>
      </c>
      <c r="G373" s="96" t="e">
        <f>IF(A373="","",IF(VLOOKUP(csv!$AJ373,範囲CSV,7,FALSE)="","",VLOOKUP(csv!$AJ373,範囲CSV,7,FALSE)))</f>
        <v>#N/A</v>
      </c>
      <c r="H373" s="96" t="e">
        <f>IF($A373="","",IF(VLOOKUP(csv!$AJ373,範囲CSV,8,FALSE)="","",VLOOKUP(csv!$AJ373,範囲CSV,8,FALSE)))</f>
        <v>#N/A</v>
      </c>
      <c r="I373" s="96"/>
      <c r="J373" s="96"/>
      <c r="K373" s="96" t="e">
        <f>IF(A373="","",IF(VLOOKUP(csv!$AJ373,範囲CSV,9,FALSE)="","",VLOOKUP(csv!$AJ373,範囲CSV,9,FALSE)))</f>
        <v>#N/A</v>
      </c>
      <c r="L373" s="96" t="e">
        <f>IF($A373="","",IF(VLOOKUP(csv!$AJ373,範囲CSV,10,FALSE)="","",VLOOKUP(csv!$AJ373,範囲CSV,10,FALSE)))</f>
        <v>#N/A</v>
      </c>
      <c r="M373" s="96" t="e">
        <f t="shared" si="10"/>
        <v>#N/A</v>
      </c>
      <c r="N373" s="96" t="e">
        <f t="shared" si="11"/>
        <v>#N/A</v>
      </c>
      <c r="O373" s="96" t="e">
        <f>IF($A373="","",IF(VLOOKUP(csv!$AJ373,範囲CSV,13,FALSE)="","",VLOOKUP(csv!$AJ373,範囲CSV,13,FALSE)))</f>
        <v>#N/A</v>
      </c>
      <c r="P373" s="96" t="e">
        <f>IF($A373="","",IF(VLOOKUP(csv!$AJ373,範囲CSV,14,FALSE)="","",VLOOKUP(csv!$AJ373,範囲CSV,14,FALSE)))</f>
        <v>#N/A</v>
      </c>
      <c r="Q373" s="96" t="e">
        <f>IF($A373="","",IF(VLOOKUP(csv!$AJ373,範囲CSV,15,FALSE)="","",VLOOKUP(csv!$AJ373,範囲CSV,15,FALSE)))</f>
        <v>#N/A</v>
      </c>
      <c r="R373" s="96" t="e">
        <f>IF($A373="","",IF(VLOOKUP(csv!$AJ373,範囲CSV,16,FALSE)="","",VLOOKUP(csv!$AJ373,範囲CSV,16,FALSE)))</f>
        <v>#N/A</v>
      </c>
      <c r="S373" s="96" t="e">
        <f>IF($A373="","",IF(VLOOKUP(csv!$AJ373,範囲CSV,17,FALSE)="","",VLOOKUP(csv!$AJ373,範囲CSV,17,FALSE)))</f>
        <v>#N/A</v>
      </c>
      <c r="T373" s="96" t="e">
        <f>IF($A373="","",IF(VLOOKUP(csv!$AJ373,範囲CSV,18,FALSE)="","",VLOOKUP(csv!$AJ373,範囲CSV,18,FALSE)))</f>
        <v>#N/A</v>
      </c>
      <c r="U373" s="96" t="e">
        <f>IF($A373="","",IF(VLOOKUP(csv!$AJ373,範囲CSV,19,FALSE)="","",VLOOKUP(csv!$AJ373,範囲CSV,19,FALSE)))</f>
        <v>#N/A</v>
      </c>
      <c r="V373" s="96" t="e">
        <f>IF($A373="","",IF(VLOOKUP(csv!$AJ373,範囲CSV,20,FALSE)="","",VLOOKUP(csv!$AJ373,範囲CSV,20,FALSE)))</f>
        <v>#N/A</v>
      </c>
      <c r="W373" s="96" t="e">
        <f>IF($A373="","",IF(VLOOKUP(csv!$AJ373,範囲CSV,21,FALSE)="","",VLOOKUP(csv!$AJ373,範囲CSV,21,FALSE)))</f>
        <v>#N/A</v>
      </c>
      <c r="X373" s="96" t="e">
        <f>IF($A373="","",IF(VLOOKUP(csv!$AJ373,範囲CSV,22,FALSE)="","",VLOOKUP(csv!$AJ373,範囲CSV,22,FALSE)))</f>
        <v>#N/A</v>
      </c>
      <c r="Y373" s="96" t="e">
        <f>IF($A373="","",IF(VLOOKUP(csv!$AJ373,範囲CSV,23,FALSE)="","",VLOOKUP(csv!$AJ373,範囲CSV,23,FALSE)))</f>
        <v>#N/A</v>
      </c>
      <c r="Z373" s="96" t="e">
        <f>IF($A373="","",IF(VLOOKUP(csv!$AJ373,範囲CSV,24,FALSE)="","",VLOOKUP(csv!$AJ373,範囲CSV,24,FALSE)))</f>
        <v>#N/A</v>
      </c>
      <c r="AA373" s="96" t="e">
        <f>IF($A373="","",IF(VLOOKUP(csv!$AJ373,範囲CSV,25,FALSE)="","",VLOOKUP(csv!$AJ373,範囲CSV,25,FALSE)))</f>
        <v>#N/A</v>
      </c>
      <c r="AB373" s="96" t="e">
        <f>IF($A373="","",IF(VLOOKUP(csv!$AJ373,範囲CSV,26,FALSE)="","",VLOOKUP(csv!$AJ373,範囲CSV,26,FALSE)))</f>
        <v>#N/A</v>
      </c>
      <c r="AC373" s="96" t="e">
        <f>IF($A373="","",IF(VLOOKUP(csv!$AJ373,範囲CSV,27,FALSE)="","",VLOOKUP(csv!$AJ373,範囲CSV,27,FALSE)))</f>
        <v>#N/A</v>
      </c>
      <c r="AD373" s="96" t="e">
        <f>IF($A373="","",IF(VLOOKUP(csv!$AJ373,範囲CSV,28,FALSE)="","",VLOOKUP(csv!$AJ373,範囲CSV,28,FALSE)))</f>
        <v>#N/A</v>
      </c>
      <c r="AE373" s="96" t="e">
        <f>IF($A373="","",IF(VLOOKUP(csv!$AJ373,範囲CSV,29,FALSE)="","",VLOOKUP(csv!$AJ373,範囲CSV,29,FALSE)))</f>
        <v>#N/A</v>
      </c>
      <c r="AF373" s="96" t="e">
        <f>IF($A373="","",IF(VLOOKUP(csv!$AJ373,範囲CSV,30,FALSE)="","",VLOOKUP(csv!$AJ373,範囲CSV,30,FALSE)))</f>
        <v>#N/A</v>
      </c>
      <c r="AG373" s="96" t="e">
        <f>IF($A373="","",IF(VLOOKUP(csv!$AJ373,範囲CSV,31,FALSE)="","",VLOOKUP(csv!$AJ373,範囲CSV,31,FALSE)))</f>
        <v>#N/A</v>
      </c>
      <c r="AH373" s="96" t="e">
        <f>IF($A373="","",IF(VLOOKUP(csv!$AJ373,範囲CSV,32,FALSE)="","",VLOOKUP(csv!$AJ373,範囲CSV,32,FALSE)))</f>
        <v>#N/A</v>
      </c>
      <c r="AI373" s="96" t="e">
        <f>IF($A373="","",IF(VLOOKUP(csv!$AJ373,範囲CSV,33,FALSE)="","",VLOOKUP(csv!$AJ373,範囲CSV,33,FALSE)))</f>
        <v>#N/A</v>
      </c>
      <c r="AJ373" s="96" t="e">
        <f>IF($A373="","",IF(VLOOKUP(csv!$AJ373,範囲CSV,34,FALSE)="","",VLOOKUP(csv!$AJ373,範囲CSV,34,FALSE)))</f>
        <v>#N/A</v>
      </c>
      <c r="AK373" s="96"/>
    </row>
    <row r="374" spans="1:37">
      <c r="A374" s="96" t="e">
        <f>IF(csv!AJ374&lt;=csv!A$401,csv!AO374,"")</f>
        <v>#N/A</v>
      </c>
      <c r="B374" s="96" t="e">
        <f>IF($A374="","",IF(VLOOKUP(csv!A374,範囲CSV,2,FALSE)="","",VLOOKUP(csv!A374,範囲CSV,2,FALSE)))</f>
        <v>#N/A</v>
      </c>
      <c r="C374" s="96" t="e">
        <f>IF($A374="","",IF(VLOOKUP(csv!$AJ374,範囲CSV,3,FALSE)="","",VLOOKUP(csv!$AJ374,範囲CSV,3,FALSE)))</f>
        <v>#N/A</v>
      </c>
      <c r="D374" s="96" t="e">
        <f>IF($A374="","",IF(VLOOKUP(csv!$AJ374,範囲CSV,4,FALSE)="","",VLOOKUP(csv!$AJ374,範囲CSV,4,FALSE)))</f>
        <v>#N/A</v>
      </c>
      <c r="E374" s="96" t="e">
        <f>IF($A374="","",IF(VLOOKUP(csv!$AJ374,範囲CSV,5,FALSE)="","",IF(VLOOKUP(csv!$AJ374,範囲CSV,5,FALSE)&gt;10000,"",VLOOKUP(csv!$AJ374,範囲CSV,5,FALSE))))</f>
        <v>#N/A</v>
      </c>
      <c r="F374" s="96" t="e">
        <f>IF($A374="","",IF(VLOOKUP(csv!$AJ374,範囲CSV,6,FALSE)="","",VLOOKUP(csv!$AJ374,範囲CSV,6,FALSE)))</f>
        <v>#N/A</v>
      </c>
      <c r="G374" s="96" t="e">
        <f>IF(A374="","",IF(VLOOKUP(csv!$AJ374,範囲CSV,7,FALSE)="","",VLOOKUP(csv!$AJ374,範囲CSV,7,FALSE)))</f>
        <v>#N/A</v>
      </c>
      <c r="H374" s="96" t="e">
        <f>IF($A374="","",IF(VLOOKUP(csv!$AJ374,範囲CSV,8,FALSE)="","",VLOOKUP(csv!$AJ374,範囲CSV,8,FALSE)))</f>
        <v>#N/A</v>
      </c>
      <c r="I374" s="96"/>
      <c r="J374" s="96"/>
      <c r="K374" s="96" t="e">
        <f>IF(A374="","",IF(VLOOKUP(csv!$AJ374,範囲CSV,9,FALSE)="","",VLOOKUP(csv!$AJ374,範囲CSV,9,FALSE)))</f>
        <v>#N/A</v>
      </c>
      <c r="L374" s="96" t="e">
        <f>IF($A374="","",IF(VLOOKUP(csv!$AJ374,範囲CSV,10,FALSE)="","",VLOOKUP(csv!$AJ374,範囲CSV,10,FALSE)))</f>
        <v>#N/A</v>
      </c>
      <c r="M374" s="96" t="e">
        <f t="shared" si="10"/>
        <v>#N/A</v>
      </c>
      <c r="N374" s="96" t="e">
        <f t="shared" si="11"/>
        <v>#N/A</v>
      </c>
      <c r="O374" s="96" t="e">
        <f>IF($A374="","",IF(VLOOKUP(csv!$AJ374,範囲CSV,13,FALSE)="","",VLOOKUP(csv!$AJ374,範囲CSV,13,FALSE)))</f>
        <v>#N/A</v>
      </c>
      <c r="P374" s="96" t="e">
        <f>IF($A374="","",IF(VLOOKUP(csv!$AJ374,範囲CSV,14,FALSE)="","",VLOOKUP(csv!$AJ374,範囲CSV,14,FALSE)))</f>
        <v>#N/A</v>
      </c>
      <c r="Q374" s="96" t="e">
        <f>IF($A374="","",IF(VLOOKUP(csv!$AJ374,範囲CSV,15,FALSE)="","",VLOOKUP(csv!$AJ374,範囲CSV,15,FALSE)))</f>
        <v>#N/A</v>
      </c>
      <c r="R374" s="96" t="e">
        <f>IF($A374="","",IF(VLOOKUP(csv!$AJ374,範囲CSV,16,FALSE)="","",VLOOKUP(csv!$AJ374,範囲CSV,16,FALSE)))</f>
        <v>#N/A</v>
      </c>
      <c r="S374" s="96" t="e">
        <f>IF($A374="","",IF(VLOOKUP(csv!$AJ374,範囲CSV,17,FALSE)="","",VLOOKUP(csv!$AJ374,範囲CSV,17,FALSE)))</f>
        <v>#N/A</v>
      </c>
      <c r="T374" s="96" t="e">
        <f>IF($A374="","",IF(VLOOKUP(csv!$AJ374,範囲CSV,18,FALSE)="","",VLOOKUP(csv!$AJ374,範囲CSV,18,FALSE)))</f>
        <v>#N/A</v>
      </c>
      <c r="U374" s="96" t="e">
        <f>IF($A374="","",IF(VLOOKUP(csv!$AJ374,範囲CSV,19,FALSE)="","",VLOOKUP(csv!$AJ374,範囲CSV,19,FALSE)))</f>
        <v>#N/A</v>
      </c>
      <c r="V374" s="96" t="e">
        <f>IF($A374="","",IF(VLOOKUP(csv!$AJ374,範囲CSV,20,FALSE)="","",VLOOKUP(csv!$AJ374,範囲CSV,20,FALSE)))</f>
        <v>#N/A</v>
      </c>
      <c r="W374" s="96" t="e">
        <f>IF($A374="","",IF(VLOOKUP(csv!$AJ374,範囲CSV,21,FALSE)="","",VLOOKUP(csv!$AJ374,範囲CSV,21,FALSE)))</f>
        <v>#N/A</v>
      </c>
      <c r="X374" s="96" t="e">
        <f>IF($A374="","",IF(VLOOKUP(csv!$AJ374,範囲CSV,22,FALSE)="","",VLOOKUP(csv!$AJ374,範囲CSV,22,FALSE)))</f>
        <v>#N/A</v>
      </c>
      <c r="Y374" s="96" t="e">
        <f>IF($A374="","",IF(VLOOKUP(csv!$AJ374,範囲CSV,23,FALSE)="","",VLOOKUP(csv!$AJ374,範囲CSV,23,FALSE)))</f>
        <v>#N/A</v>
      </c>
      <c r="Z374" s="96" t="e">
        <f>IF($A374="","",IF(VLOOKUP(csv!$AJ374,範囲CSV,24,FALSE)="","",VLOOKUP(csv!$AJ374,範囲CSV,24,FALSE)))</f>
        <v>#N/A</v>
      </c>
      <c r="AA374" s="96" t="e">
        <f>IF($A374="","",IF(VLOOKUP(csv!$AJ374,範囲CSV,25,FALSE)="","",VLOOKUP(csv!$AJ374,範囲CSV,25,FALSE)))</f>
        <v>#N/A</v>
      </c>
      <c r="AB374" s="96" t="e">
        <f>IF($A374="","",IF(VLOOKUP(csv!$AJ374,範囲CSV,26,FALSE)="","",VLOOKUP(csv!$AJ374,範囲CSV,26,FALSE)))</f>
        <v>#N/A</v>
      </c>
      <c r="AC374" s="96" t="e">
        <f>IF($A374="","",IF(VLOOKUP(csv!$AJ374,範囲CSV,27,FALSE)="","",VLOOKUP(csv!$AJ374,範囲CSV,27,FALSE)))</f>
        <v>#N/A</v>
      </c>
      <c r="AD374" s="96" t="e">
        <f>IF($A374="","",IF(VLOOKUP(csv!$AJ374,範囲CSV,28,FALSE)="","",VLOOKUP(csv!$AJ374,範囲CSV,28,FALSE)))</f>
        <v>#N/A</v>
      </c>
      <c r="AE374" s="96" t="e">
        <f>IF($A374="","",IF(VLOOKUP(csv!$AJ374,範囲CSV,29,FALSE)="","",VLOOKUP(csv!$AJ374,範囲CSV,29,FALSE)))</f>
        <v>#N/A</v>
      </c>
      <c r="AF374" s="96" t="e">
        <f>IF($A374="","",IF(VLOOKUP(csv!$AJ374,範囲CSV,30,FALSE)="","",VLOOKUP(csv!$AJ374,範囲CSV,30,FALSE)))</f>
        <v>#N/A</v>
      </c>
      <c r="AG374" s="96" t="e">
        <f>IF($A374="","",IF(VLOOKUP(csv!$AJ374,範囲CSV,31,FALSE)="","",VLOOKUP(csv!$AJ374,範囲CSV,31,FALSE)))</f>
        <v>#N/A</v>
      </c>
      <c r="AH374" s="96" t="e">
        <f>IF($A374="","",IF(VLOOKUP(csv!$AJ374,範囲CSV,32,FALSE)="","",VLOOKUP(csv!$AJ374,範囲CSV,32,FALSE)))</f>
        <v>#N/A</v>
      </c>
      <c r="AI374" s="96" t="e">
        <f>IF($A374="","",IF(VLOOKUP(csv!$AJ374,範囲CSV,33,FALSE)="","",VLOOKUP(csv!$AJ374,範囲CSV,33,FALSE)))</f>
        <v>#N/A</v>
      </c>
      <c r="AJ374" s="96" t="e">
        <f>IF($A374="","",IF(VLOOKUP(csv!$AJ374,範囲CSV,34,FALSE)="","",VLOOKUP(csv!$AJ374,範囲CSV,34,FALSE)))</f>
        <v>#N/A</v>
      </c>
      <c r="AK374" s="96"/>
    </row>
    <row r="375" spans="1:37">
      <c r="A375" s="96" t="e">
        <f>IF(csv!AJ375&lt;=csv!A$401,csv!AO375,"")</f>
        <v>#N/A</v>
      </c>
      <c r="B375" s="96" t="e">
        <f>IF($A375="","",IF(VLOOKUP(csv!A375,範囲CSV,2,FALSE)="","",VLOOKUP(csv!A375,範囲CSV,2,FALSE)))</f>
        <v>#N/A</v>
      </c>
      <c r="C375" s="96" t="e">
        <f>IF($A375="","",IF(VLOOKUP(csv!$AJ375,範囲CSV,3,FALSE)="","",VLOOKUP(csv!$AJ375,範囲CSV,3,FALSE)))</f>
        <v>#N/A</v>
      </c>
      <c r="D375" s="96" t="e">
        <f>IF($A375="","",IF(VLOOKUP(csv!$AJ375,範囲CSV,4,FALSE)="","",VLOOKUP(csv!$AJ375,範囲CSV,4,FALSE)))</f>
        <v>#N/A</v>
      </c>
      <c r="E375" s="96" t="e">
        <f>IF($A375="","",IF(VLOOKUP(csv!$AJ375,範囲CSV,5,FALSE)="","",IF(VLOOKUP(csv!$AJ375,範囲CSV,5,FALSE)&gt;10000,"",VLOOKUP(csv!$AJ375,範囲CSV,5,FALSE))))</f>
        <v>#N/A</v>
      </c>
      <c r="F375" s="96" t="e">
        <f>IF($A375="","",IF(VLOOKUP(csv!$AJ375,範囲CSV,6,FALSE)="","",VLOOKUP(csv!$AJ375,範囲CSV,6,FALSE)))</f>
        <v>#N/A</v>
      </c>
      <c r="G375" s="96" t="e">
        <f>IF(A375="","",IF(VLOOKUP(csv!$AJ375,範囲CSV,7,FALSE)="","",VLOOKUP(csv!$AJ375,範囲CSV,7,FALSE)))</f>
        <v>#N/A</v>
      </c>
      <c r="H375" s="96" t="e">
        <f>IF($A375="","",IF(VLOOKUP(csv!$AJ375,範囲CSV,8,FALSE)="","",VLOOKUP(csv!$AJ375,範囲CSV,8,FALSE)))</f>
        <v>#N/A</v>
      </c>
      <c r="I375" s="96"/>
      <c r="J375" s="96"/>
      <c r="K375" s="96" t="e">
        <f>IF(A375="","",IF(VLOOKUP(csv!$AJ375,範囲CSV,9,FALSE)="","",VLOOKUP(csv!$AJ375,範囲CSV,9,FALSE)))</f>
        <v>#N/A</v>
      </c>
      <c r="L375" s="96" t="e">
        <f>IF($A375="","",IF(VLOOKUP(csv!$AJ375,範囲CSV,10,FALSE)="","",VLOOKUP(csv!$AJ375,範囲CSV,10,FALSE)))</f>
        <v>#N/A</v>
      </c>
      <c r="M375" s="96" t="e">
        <f t="shared" si="10"/>
        <v>#N/A</v>
      </c>
      <c r="N375" s="96" t="e">
        <f t="shared" si="11"/>
        <v>#N/A</v>
      </c>
      <c r="O375" s="96" t="e">
        <f>IF($A375="","",IF(VLOOKUP(csv!$AJ375,範囲CSV,13,FALSE)="","",VLOOKUP(csv!$AJ375,範囲CSV,13,FALSE)))</f>
        <v>#N/A</v>
      </c>
      <c r="P375" s="96" t="e">
        <f>IF($A375="","",IF(VLOOKUP(csv!$AJ375,範囲CSV,14,FALSE)="","",VLOOKUP(csv!$AJ375,範囲CSV,14,FALSE)))</f>
        <v>#N/A</v>
      </c>
      <c r="Q375" s="96" t="e">
        <f>IF($A375="","",IF(VLOOKUP(csv!$AJ375,範囲CSV,15,FALSE)="","",VLOOKUP(csv!$AJ375,範囲CSV,15,FALSE)))</f>
        <v>#N/A</v>
      </c>
      <c r="R375" s="96" t="e">
        <f>IF($A375="","",IF(VLOOKUP(csv!$AJ375,範囲CSV,16,FALSE)="","",VLOOKUP(csv!$AJ375,範囲CSV,16,FALSE)))</f>
        <v>#N/A</v>
      </c>
      <c r="S375" s="96" t="e">
        <f>IF($A375="","",IF(VLOOKUP(csv!$AJ375,範囲CSV,17,FALSE)="","",VLOOKUP(csv!$AJ375,範囲CSV,17,FALSE)))</f>
        <v>#N/A</v>
      </c>
      <c r="T375" s="96" t="e">
        <f>IF($A375="","",IF(VLOOKUP(csv!$AJ375,範囲CSV,18,FALSE)="","",VLOOKUP(csv!$AJ375,範囲CSV,18,FALSE)))</f>
        <v>#N/A</v>
      </c>
      <c r="U375" s="96" t="e">
        <f>IF($A375="","",IF(VLOOKUP(csv!$AJ375,範囲CSV,19,FALSE)="","",VLOOKUP(csv!$AJ375,範囲CSV,19,FALSE)))</f>
        <v>#N/A</v>
      </c>
      <c r="V375" s="96" t="e">
        <f>IF($A375="","",IF(VLOOKUP(csv!$AJ375,範囲CSV,20,FALSE)="","",VLOOKUP(csv!$AJ375,範囲CSV,20,FALSE)))</f>
        <v>#N/A</v>
      </c>
      <c r="W375" s="96" t="e">
        <f>IF($A375="","",IF(VLOOKUP(csv!$AJ375,範囲CSV,21,FALSE)="","",VLOOKUP(csv!$AJ375,範囲CSV,21,FALSE)))</f>
        <v>#N/A</v>
      </c>
      <c r="X375" s="96" t="e">
        <f>IF($A375="","",IF(VLOOKUP(csv!$AJ375,範囲CSV,22,FALSE)="","",VLOOKUP(csv!$AJ375,範囲CSV,22,FALSE)))</f>
        <v>#N/A</v>
      </c>
      <c r="Y375" s="96" t="e">
        <f>IF($A375="","",IF(VLOOKUP(csv!$AJ375,範囲CSV,23,FALSE)="","",VLOOKUP(csv!$AJ375,範囲CSV,23,FALSE)))</f>
        <v>#N/A</v>
      </c>
      <c r="Z375" s="96" t="e">
        <f>IF($A375="","",IF(VLOOKUP(csv!$AJ375,範囲CSV,24,FALSE)="","",VLOOKUP(csv!$AJ375,範囲CSV,24,FALSE)))</f>
        <v>#N/A</v>
      </c>
      <c r="AA375" s="96" t="e">
        <f>IF($A375="","",IF(VLOOKUP(csv!$AJ375,範囲CSV,25,FALSE)="","",VLOOKUP(csv!$AJ375,範囲CSV,25,FALSE)))</f>
        <v>#N/A</v>
      </c>
      <c r="AB375" s="96" t="e">
        <f>IF($A375="","",IF(VLOOKUP(csv!$AJ375,範囲CSV,26,FALSE)="","",VLOOKUP(csv!$AJ375,範囲CSV,26,FALSE)))</f>
        <v>#N/A</v>
      </c>
      <c r="AC375" s="96" t="e">
        <f>IF($A375="","",IF(VLOOKUP(csv!$AJ375,範囲CSV,27,FALSE)="","",VLOOKUP(csv!$AJ375,範囲CSV,27,FALSE)))</f>
        <v>#N/A</v>
      </c>
      <c r="AD375" s="96" t="e">
        <f>IF($A375="","",IF(VLOOKUP(csv!$AJ375,範囲CSV,28,FALSE)="","",VLOOKUP(csv!$AJ375,範囲CSV,28,FALSE)))</f>
        <v>#N/A</v>
      </c>
      <c r="AE375" s="96" t="e">
        <f>IF($A375="","",IF(VLOOKUP(csv!$AJ375,範囲CSV,29,FALSE)="","",VLOOKUP(csv!$AJ375,範囲CSV,29,FALSE)))</f>
        <v>#N/A</v>
      </c>
      <c r="AF375" s="96" t="e">
        <f>IF($A375="","",IF(VLOOKUP(csv!$AJ375,範囲CSV,30,FALSE)="","",VLOOKUP(csv!$AJ375,範囲CSV,30,FALSE)))</f>
        <v>#N/A</v>
      </c>
      <c r="AG375" s="96" t="e">
        <f>IF($A375="","",IF(VLOOKUP(csv!$AJ375,範囲CSV,31,FALSE)="","",VLOOKUP(csv!$AJ375,範囲CSV,31,FALSE)))</f>
        <v>#N/A</v>
      </c>
      <c r="AH375" s="96" t="e">
        <f>IF($A375="","",IF(VLOOKUP(csv!$AJ375,範囲CSV,32,FALSE)="","",VLOOKUP(csv!$AJ375,範囲CSV,32,FALSE)))</f>
        <v>#N/A</v>
      </c>
      <c r="AI375" s="96" t="e">
        <f>IF($A375="","",IF(VLOOKUP(csv!$AJ375,範囲CSV,33,FALSE)="","",VLOOKUP(csv!$AJ375,範囲CSV,33,FALSE)))</f>
        <v>#N/A</v>
      </c>
      <c r="AJ375" s="96" t="e">
        <f>IF($A375="","",IF(VLOOKUP(csv!$AJ375,範囲CSV,34,FALSE)="","",VLOOKUP(csv!$AJ375,範囲CSV,34,FALSE)))</f>
        <v>#N/A</v>
      </c>
      <c r="AK375" s="96"/>
    </row>
    <row r="376" spans="1:37">
      <c r="A376" s="96" t="e">
        <f>IF(csv!AJ376&lt;=csv!A$401,csv!AO376,"")</f>
        <v>#N/A</v>
      </c>
      <c r="B376" s="96" t="e">
        <f>IF($A376="","",IF(VLOOKUP(csv!A376,範囲CSV,2,FALSE)="","",VLOOKUP(csv!A376,範囲CSV,2,FALSE)))</f>
        <v>#N/A</v>
      </c>
      <c r="C376" s="96" t="e">
        <f>IF($A376="","",IF(VLOOKUP(csv!$AJ376,範囲CSV,3,FALSE)="","",VLOOKUP(csv!$AJ376,範囲CSV,3,FALSE)))</f>
        <v>#N/A</v>
      </c>
      <c r="D376" s="96" t="e">
        <f>IF($A376="","",IF(VLOOKUP(csv!$AJ376,範囲CSV,4,FALSE)="","",VLOOKUP(csv!$AJ376,範囲CSV,4,FALSE)))</f>
        <v>#N/A</v>
      </c>
      <c r="E376" s="96" t="e">
        <f>IF($A376="","",IF(VLOOKUP(csv!$AJ376,範囲CSV,5,FALSE)="","",IF(VLOOKUP(csv!$AJ376,範囲CSV,5,FALSE)&gt;10000,"",VLOOKUP(csv!$AJ376,範囲CSV,5,FALSE))))</f>
        <v>#N/A</v>
      </c>
      <c r="F376" s="96" t="e">
        <f>IF($A376="","",IF(VLOOKUP(csv!$AJ376,範囲CSV,6,FALSE)="","",VLOOKUP(csv!$AJ376,範囲CSV,6,FALSE)))</f>
        <v>#N/A</v>
      </c>
      <c r="G376" s="96" t="e">
        <f>IF(A376="","",IF(VLOOKUP(csv!$AJ376,範囲CSV,7,FALSE)="","",VLOOKUP(csv!$AJ376,範囲CSV,7,FALSE)))</f>
        <v>#N/A</v>
      </c>
      <c r="H376" s="96" t="e">
        <f>IF($A376="","",IF(VLOOKUP(csv!$AJ376,範囲CSV,8,FALSE)="","",VLOOKUP(csv!$AJ376,範囲CSV,8,FALSE)))</f>
        <v>#N/A</v>
      </c>
      <c r="I376" s="96"/>
      <c r="J376" s="96"/>
      <c r="K376" s="96" t="e">
        <f>IF(A376="","",IF(VLOOKUP(csv!$AJ376,範囲CSV,9,FALSE)="","",VLOOKUP(csv!$AJ376,範囲CSV,9,FALSE)))</f>
        <v>#N/A</v>
      </c>
      <c r="L376" s="96" t="e">
        <f>IF($A376="","",IF(VLOOKUP(csv!$AJ376,範囲CSV,10,FALSE)="","",VLOOKUP(csv!$AJ376,範囲CSV,10,FALSE)))</f>
        <v>#N/A</v>
      </c>
      <c r="M376" s="96" t="e">
        <f t="shared" si="10"/>
        <v>#N/A</v>
      </c>
      <c r="N376" s="96" t="e">
        <f t="shared" si="11"/>
        <v>#N/A</v>
      </c>
      <c r="O376" s="96" t="e">
        <f>IF($A376="","",IF(VLOOKUP(csv!$AJ376,範囲CSV,13,FALSE)="","",VLOOKUP(csv!$AJ376,範囲CSV,13,FALSE)))</f>
        <v>#N/A</v>
      </c>
      <c r="P376" s="96" t="e">
        <f>IF($A376="","",IF(VLOOKUP(csv!$AJ376,範囲CSV,14,FALSE)="","",VLOOKUP(csv!$AJ376,範囲CSV,14,FALSE)))</f>
        <v>#N/A</v>
      </c>
      <c r="Q376" s="96" t="e">
        <f>IF($A376="","",IF(VLOOKUP(csv!$AJ376,範囲CSV,15,FALSE)="","",VLOOKUP(csv!$AJ376,範囲CSV,15,FALSE)))</f>
        <v>#N/A</v>
      </c>
      <c r="R376" s="96" t="e">
        <f>IF($A376="","",IF(VLOOKUP(csv!$AJ376,範囲CSV,16,FALSE)="","",VLOOKUP(csv!$AJ376,範囲CSV,16,FALSE)))</f>
        <v>#N/A</v>
      </c>
      <c r="S376" s="96" t="e">
        <f>IF($A376="","",IF(VLOOKUP(csv!$AJ376,範囲CSV,17,FALSE)="","",VLOOKUP(csv!$AJ376,範囲CSV,17,FALSE)))</f>
        <v>#N/A</v>
      </c>
      <c r="T376" s="96" t="e">
        <f>IF($A376="","",IF(VLOOKUP(csv!$AJ376,範囲CSV,18,FALSE)="","",VLOOKUP(csv!$AJ376,範囲CSV,18,FALSE)))</f>
        <v>#N/A</v>
      </c>
      <c r="U376" s="96" t="e">
        <f>IF($A376="","",IF(VLOOKUP(csv!$AJ376,範囲CSV,19,FALSE)="","",VLOOKUP(csv!$AJ376,範囲CSV,19,FALSE)))</f>
        <v>#N/A</v>
      </c>
      <c r="V376" s="96" t="e">
        <f>IF($A376="","",IF(VLOOKUP(csv!$AJ376,範囲CSV,20,FALSE)="","",VLOOKUP(csv!$AJ376,範囲CSV,20,FALSE)))</f>
        <v>#N/A</v>
      </c>
      <c r="W376" s="96" t="e">
        <f>IF($A376="","",IF(VLOOKUP(csv!$AJ376,範囲CSV,21,FALSE)="","",VLOOKUP(csv!$AJ376,範囲CSV,21,FALSE)))</f>
        <v>#N/A</v>
      </c>
      <c r="X376" s="96" t="e">
        <f>IF($A376="","",IF(VLOOKUP(csv!$AJ376,範囲CSV,22,FALSE)="","",VLOOKUP(csv!$AJ376,範囲CSV,22,FALSE)))</f>
        <v>#N/A</v>
      </c>
      <c r="Y376" s="96" t="e">
        <f>IF($A376="","",IF(VLOOKUP(csv!$AJ376,範囲CSV,23,FALSE)="","",VLOOKUP(csv!$AJ376,範囲CSV,23,FALSE)))</f>
        <v>#N/A</v>
      </c>
      <c r="Z376" s="96" t="e">
        <f>IF($A376="","",IF(VLOOKUP(csv!$AJ376,範囲CSV,24,FALSE)="","",VLOOKUP(csv!$AJ376,範囲CSV,24,FALSE)))</f>
        <v>#N/A</v>
      </c>
      <c r="AA376" s="96" t="e">
        <f>IF($A376="","",IF(VLOOKUP(csv!$AJ376,範囲CSV,25,FALSE)="","",VLOOKUP(csv!$AJ376,範囲CSV,25,FALSE)))</f>
        <v>#N/A</v>
      </c>
      <c r="AB376" s="96" t="e">
        <f>IF($A376="","",IF(VLOOKUP(csv!$AJ376,範囲CSV,26,FALSE)="","",VLOOKUP(csv!$AJ376,範囲CSV,26,FALSE)))</f>
        <v>#N/A</v>
      </c>
      <c r="AC376" s="96" t="e">
        <f>IF($A376="","",IF(VLOOKUP(csv!$AJ376,範囲CSV,27,FALSE)="","",VLOOKUP(csv!$AJ376,範囲CSV,27,FALSE)))</f>
        <v>#N/A</v>
      </c>
      <c r="AD376" s="96" t="e">
        <f>IF($A376="","",IF(VLOOKUP(csv!$AJ376,範囲CSV,28,FALSE)="","",VLOOKUP(csv!$AJ376,範囲CSV,28,FALSE)))</f>
        <v>#N/A</v>
      </c>
      <c r="AE376" s="96" t="e">
        <f>IF($A376="","",IF(VLOOKUP(csv!$AJ376,範囲CSV,29,FALSE)="","",VLOOKUP(csv!$AJ376,範囲CSV,29,FALSE)))</f>
        <v>#N/A</v>
      </c>
      <c r="AF376" s="96" t="e">
        <f>IF($A376="","",IF(VLOOKUP(csv!$AJ376,範囲CSV,30,FALSE)="","",VLOOKUP(csv!$AJ376,範囲CSV,30,FALSE)))</f>
        <v>#N/A</v>
      </c>
      <c r="AG376" s="96" t="e">
        <f>IF($A376="","",IF(VLOOKUP(csv!$AJ376,範囲CSV,31,FALSE)="","",VLOOKUP(csv!$AJ376,範囲CSV,31,FALSE)))</f>
        <v>#N/A</v>
      </c>
      <c r="AH376" s="96" t="e">
        <f>IF($A376="","",IF(VLOOKUP(csv!$AJ376,範囲CSV,32,FALSE)="","",VLOOKUP(csv!$AJ376,範囲CSV,32,FALSE)))</f>
        <v>#N/A</v>
      </c>
      <c r="AI376" s="96" t="e">
        <f>IF($A376="","",IF(VLOOKUP(csv!$AJ376,範囲CSV,33,FALSE)="","",VLOOKUP(csv!$AJ376,範囲CSV,33,FALSE)))</f>
        <v>#N/A</v>
      </c>
      <c r="AJ376" s="96" t="e">
        <f>IF($A376="","",IF(VLOOKUP(csv!$AJ376,範囲CSV,34,FALSE)="","",VLOOKUP(csv!$AJ376,範囲CSV,34,FALSE)))</f>
        <v>#N/A</v>
      </c>
      <c r="AK376" s="96"/>
    </row>
    <row r="377" spans="1:37">
      <c r="A377" s="96" t="e">
        <f>IF(csv!AJ377&lt;=csv!A$401,csv!AO377,"")</f>
        <v>#N/A</v>
      </c>
      <c r="B377" s="96" t="e">
        <f>IF($A377="","",IF(VLOOKUP(csv!A377,範囲CSV,2,FALSE)="","",VLOOKUP(csv!A377,範囲CSV,2,FALSE)))</f>
        <v>#N/A</v>
      </c>
      <c r="C377" s="96" t="e">
        <f>IF($A377="","",IF(VLOOKUP(csv!$AJ377,範囲CSV,3,FALSE)="","",VLOOKUP(csv!$AJ377,範囲CSV,3,FALSE)))</f>
        <v>#N/A</v>
      </c>
      <c r="D377" s="96" t="e">
        <f>IF($A377="","",IF(VLOOKUP(csv!$AJ377,範囲CSV,4,FALSE)="","",VLOOKUP(csv!$AJ377,範囲CSV,4,FALSE)))</f>
        <v>#N/A</v>
      </c>
      <c r="E377" s="96" t="e">
        <f>IF($A377="","",IF(VLOOKUP(csv!$AJ377,範囲CSV,5,FALSE)="","",IF(VLOOKUP(csv!$AJ377,範囲CSV,5,FALSE)&gt;10000,"",VLOOKUP(csv!$AJ377,範囲CSV,5,FALSE))))</f>
        <v>#N/A</v>
      </c>
      <c r="F377" s="96" t="e">
        <f>IF($A377="","",IF(VLOOKUP(csv!$AJ377,範囲CSV,6,FALSE)="","",VLOOKUP(csv!$AJ377,範囲CSV,6,FALSE)))</f>
        <v>#N/A</v>
      </c>
      <c r="G377" s="96" t="e">
        <f>IF(A377="","",IF(VLOOKUP(csv!$AJ377,範囲CSV,7,FALSE)="","",VLOOKUP(csv!$AJ377,範囲CSV,7,FALSE)))</f>
        <v>#N/A</v>
      </c>
      <c r="H377" s="96" t="e">
        <f>IF($A377="","",IF(VLOOKUP(csv!$AJ377,範囲CSV,8,FALSE)="","",VLOOKUP(csv!$AJ377,範囲CSV,8,FALSE)))</f>
        <v>#N/A</v>
      </c>
      <c r="I377" s="96"/>
      <c r="J377" s="96"/>
      <c r="K377" s="96" t="e">
        <f>IF(A377="","",IF(VLOOKUP(csv!$AJ377,範囲CSV,9,FALSE)="","",VLOOKUP(csv!$AJ377,範囲CSV,9,FALSE)))</f>
        <v>#N/A</v>
      </c>
      <c r="L377" s="96" t="e">
        <f>IF($A377="","",IF(VLOOKUP(csv!$AJ377,範囲CSV,10,FALSE)="","",VLOOKUP(csv!$AJ377,範囲CSV,10,FALSE)))</f>
        <v>#N/A</v>
      </c>
      <c r="M377" s="96" t="e">
        <f t="shared" si="10"/>
        <v>#N/A</v>
      </c>
      <c r="N377" s="96" t="e">
        <f t="shared" si="11"/>
        <v>#N/A</v>
      </c>
      <c r="O377" s="96" t="e">
        <f>IF($A377="","",IF(VLOOKUP(csv!$AJ377,範囲CSV,13,FALSE)="","",VLOOKUP(csv!$AJ377,範囲CSV,13,FALSE)))</f>
        <v>#N/A</v>
      </c>
      <c r="P377" s="96" t="e">
        <f>IF($A377="","",IF(VLOOKUP(csv!$AJ377,範囲CSV,14,FALSE)="","",VLOOKUP(csv!$AJ377,範囲CSV,14,FALSE)))</f>
        <v>#N/A</v>
      </c>
      <c r="Q377" s="96" t="e">
        <f>IF($A377="","",IF(VLOOKUP(csv!$AJ377,範囲CSV,15,FALSE)="","",VLOOKUP(csv!$AJ377,範囲CSV,15,FALSE)))</f>
        <v>#N/A</v>
      </c>
      <c r="R377" s="96" t="e">
        <f>IF($A377="","",IF(VLOOKUP(csv!$AJ377,範囲CSV,16,FALSE)="","",VLOOKUP(csv!$AJ377,範囲CSV,16,FALSE)))</f>
        <v>#N/A</v>
      </c>
      <c r="S377" s="96" t="e">
        <f>IF($A377="","",IF(VLOOKUP(csv!$AJ377,範囲CSV,17,FALSE)="","",VLOOKUP(csv!$AJ377,範囲CSV,17,FALSE)))</f>
        <v>#N/A</v>
      </c>
      <c r="T377" s="96" t="e">
        <f>IF($A377="","",IF(VLOOKUP(csv!$AJ377,範囲CSV,18,FALSE)="","",VLOOKUP(csv!$AJ377,範囲CSV,18,FALSE)))</f>
        <v>#N/A</v>
      </c>
      <c r="U377" s="96" t="e">
        <f>IF($A377="","",IF(VLOOKUP(csv!$AJ377,範囲CSV,19,FALSE)="","",VLOOKUP(csv!$AJ377,範囲CSV,19,FALSE)))</f>
        <v>#N/A</v>
      </c>
      <c r="V377" s="96" t="e">
        <f>IF($A377="","",IF(VLOOKUP(csv!$AJ377,範囲CSV,20,FALSE)="","",VLOOKUP(csv!$AJ377,範囲CSV,20,FALSE)))</f>
        <v>#N/A</v>
      </c>
      <c r="W377" s="96" t="e">
        <f>IF($A377="","",IF(VLOOKUP(csv!$AJ377,範囲CSV,21,FALSE)="","",VLOOKUP(csv!$AJ377,範囲CSV,21,FALSE)))</f>
        <v>#N/A</v>
      </c>
      <c r="X377" s="96" t="e">
        <f>IF($A377="","",IF(VLOOKUP(csv!$AJ377,範囲CSV,22,FALSE)="","",VLOOKUP(csv!$AJ377,範囲CSV,22,FALSE)))</f>
        <v>#N/A</v>
      </c>
      <c r="Y377" s="96" t="e">
        <f>IF($A377="","",IF(VLOOKUP(csv!$AJ377,範囲CSV,23,FALSE)="","",VLOOKUP(csv!$AJ377,範囲CSV,23,FALSE)))</f>
        <v>#N/A</v>
      </c>
      <c r="Z377" s="96" t="e">
        <f>IF($A377="","",IF(VLOOKUP(csv!$AJ377,範囲CSV,24,FALSE)="","",VLOOKUP(csv!$AJ377,範囲CSV,24,FALSE)))</f>
        <v>#N/A</v>
      </c>
      <c r="AA377" s="96" t="e">
        <f>IF($A377="","",IF(VLOOKUP(csv!$AJ377,範囲CSV,25,FALSE)="","",VLOOKUP(csv!$AJ377,範囲CSV,25,FALSE)))</f>
        <v>#N/A</v>
      </c>
      <c r="AB377" s="96" t="e">
        <f>IF($A377="","",IF(VLOOKUP(csv!$AJ377,範囲CSV,26,FALSE)="","",VLOOKUP(csv!$AJ377,範囲CSV,26,FALSE)))</f>
        <v>#N/A</v>
      </c>
      <c r="AC377" s="96" t="e">
        <f>IF($A377="","",IF(VLOOKUP(csv!$AJ377,範囲CSV,27,FALSE)="","",VLOOKUP(csv!$AJ377,範囲CSV,27,FALSE)))</f>
        <v>#N/A</v>
      </c>
      <c r="AD377" s="96" t="e">
        <f>IF($A377="","",IF(VLOOKUP(csv!$AJ377,範囲CSV,28,FALSE)="","",VLOOKUP(csv!$AJ377,範囲CSV,28,FALSE)))</f>
        <v>#N/A</v>
      </c>
      <c r="AE377" s="96" t="e">
        <f>IF($A377="","",IF(VLOOKUP(csv!$AJ377,範囲CSV,29,FALSE)="","",VLOOKUP(csv!$AJ377,範囲CSV,29,FALSE)))</f>
        <v>#N/A</v>
      </c>
      <c r="AF377" s="96" t="e">
        <f>IF($A377="","",IF(VLOOKUP(csv!$AJ377,範囲CSV,30,FALSE)="","",VLOOKUP(csv!$AJ377,範囲CSV,30,FALSE)))</f>
        <v>#N/A</v>
      </c>
      <c r="AG377" s="96" t="e">
        <f>IF($A377="","",IF(VLOOKUP(csv!$AJ377,範囲CSV,31,FALSE)="","",VLOOKUP(csv!$AJ377,範囲CSV,31,FALSE)))</f>
        <v>#N/A</v>
      </c>
      <c r="AH377" s="96" t="e">
        <f>IF($A377="","",IF(VLOOKUP(csv!$AJ377,範囲CSV,32,FALSE)="","",VLOOKUP(csv!$AJ377,範囲CSV,32,FALSE)))</f>
        <v>#N/A</v>
      </c>
      <c r="AI377" s="96" t="e">
        <f>IF($A377="","",IF(VLOOKUP(csv!$AJ377,範囲CSV,33,FALSE)="","",VLOOKUP(csv!$AJ377,範囲CSV,33,FALSE)))</f>
        <v>#N/A</v>
      </c>
      <c r="AJ377" s="96" t="e">
        <f>IF($A377="","",IF(VLOOKUP(csv!$AJ377,範囲CSV,34,FALSE)="","",VLOOKUP(csv!$AJ377,範囲CSV,34,FALSE)))</f>
        <v>#N/A</v>
      </c>
      <c r="AK377" s="96"/>
    </row>
    <row r="378" spans="1:37">
      <c r="A378" s="96" t="e">
        <f>IF(csv!AJ378&lt;=csv!A$401,csv!AO378,"")</f>
        <v>#N/A</v>
      </c>
      <c r="B378" s="96" t="e">
        <f>IF($A378="","",IF(VLOOKUP(csv!A378,範囲CSV,2,FALSE)="","",VLOOKUP(csv!A378,範囲CSV,2,FALSE)))</f>
        <v>#N/A</v>
      </c>
      <c r="C378" s="96" t="e">
        <f>IF($A378="","",IF(VLOOKUP(csv!$AJ378,範囲CSV,3,FALSE)="","",VLOOKUP(csv!$AJ378,範囲CSV,3,FALSE)))</f>
        <v>#N/A</v>
      </c>
      <c r="D378" s="96" t="e">
        <f>IF($A378="","",IF(VLOOKUP(csv!$AJ378,範囲CSV,4,FALSE)="","",VLOOKUP(csv!$AJ378,範囲CSV,4,FALSE)))</f>
        <v>#N/A</v>
      </c>
      <c r="E378" s="96" t="e">
        <f>IF($A378="","",IF(VLOOKUP(csv!$AJ378,範囲CSV,5,FALSE)="","",IF(VLOOKUP(csv!$AJ378,範囲CSV,5,FALSE)&gt;10000,"",VLOOKUP(csv!$AJ378,範囲CSV,5,FALSE))))</f>
        <v>#N/A</v>
      </c>
      <c r="F378" s="96" t="e">
        <f>IF($A378="","",IF(VLOOKUP(csv!$AJ378,範囲CSV,6,FALSE)="","",VLOOKUP(csv!$AJ378,範囲CSV,6,FALSE)))</f>
        <v>#N/A</v>
      </c>
      <c r="G378" s="96" t="e">
        <f>IF(A378="","",IF(VLOOKUP(csv!$AJ378,範囲CSV,7,FALSE)="","",VLOOKUP(csv!$AJ378,範囲CSV,7,FALSE)))</f>
        <v>#N/A</v>
      </c>
      <c r="H378" s="96" t="e">
        <f>IF($A378="","",IF(VLOOKUP(csv!$AJ378,範囲CSV,8,FALSE)="","",VLOOKUP(csv!$AJ378,範囲CSV,8,FALSE)))</f>
        <v>#N/A</v>
      </c>
      <c r="I378" s="96"/>
      <c r="J378" s="96"/>
      <c r="K378" s="96" t="e">
        <f>IF(A378="","",IF(VLOOKUP(csv!$AJ378,範囲CSV,9,FALSE)="","",VLOOKUP(csv!$AJ378,範囲CSV,9,FALSE)))</f>
        <v>#N/A</v>
      </c>
      <c r="L378" s="96" t="e">
        <f>IF($A378="","",IF(VLOOKUP(csv!$AJ378,範囲CSV,10,FALSE)="","",VLOOKUP(csv!$AJ378,範囲CSV,10,FALSE)))</f>
        <v>#N/A</v>
      </c>
      <c r="M378" s="96" t="e">
        <f t="shared" si="10"/>
        <v>#N/A</v>
      </c>
      <c r="N378" s="96" t="e">
        <f t="shared" si="11"/>
        <v>#N/A</v>
      </c>
      <c r="O378" s="96" t="e">
        <f>IF($A378="","",IF(VLOOKUP(csv!$AJ378,範囲CSV,13,FALSE)="","",VLOOKUP(csv!$AJ378,範囲CSV,13,FALSE)))</f>
        <v>#N/A</v>
      </c>
      <c r="P378" s="96" t="e">
        <f>IF($A378="","",IF(VLOOKUP(csv!$AJ378,範囲CSV,14,FALSE)="","",VLOOKUP(csv!$AJ378,範囲CSV,14,FALSE)))</f>
        <v>#N/A</v>
      </c>
      <c r="Q378" s="96" t="e">
        <f>IF($A378="","",IF(VLOOKUP(csv!$AJ378,範囲CSV,15,FALSE)="","",VLOOKUP(csv!$AJ378,範囲CSV,15,FALSE)))</f>
        <v>#N/A</v>
      </c>
      <c r="R378" s="96" t="e">
        <f>IF($A378="","",IF(VLOOKUP(csv!$AJ378,範囲CSV,16,FALSE)="","",VLOOKUP(csv!$AJ378,範囲CSV,16,FALSE)))</f>
        <v>#N/A</v>
      </c>
      <c r="S378" s="96" t="e">
        <f>IF($A378="","",IF(VLOOKUP(csv!$AJ378,範囲CSV,17,FALSE)="","",VLOOKUP(csv!$AJ378,範囲CSV,17,FALSE)))</f>
        <v>#N/A</v>
      </c>
      <c r="T378" s="96" t="e">
        <f>IF($A378="","",IF(VLOOKUP(csv!$AJ378,範囲CSV,18,FALSE)="","",VLOOKUP(csv!$AJ378,範囲CSV,18,FALSE)))</f>
        <v>#N/A</v>
      </c>
      <c r="U378" s="96" t="e">
        <f>IF($A378="","",IF(VLOOKUP(csv!$AJ378,範囲CSV,19,FALSE)="","",VLOOKUP(csv!$AJ378,範囲CSV,19,FALSE)))</f>
        <v>#N/A</v>
      </c>
      <c r="V378" s="96" t="e">
        <f>IF($A378="","",IF(VLOOKUP(csv!$AJ378,範囲CSV,20,FALSE)="","",VLOOKUP(csv!$AJ378,範囲CSV,20,FALSE)))</f>
        <v>#N/A</v>
      </c>
      <c r="W378" s="96" t="e">
        <f>IF($A378="","",IF(VLOOKUP(csv!$AJ378,範囲CSV,21,FALSE)="","",VLOOKUP(csv!$AJ378,範囲CSV,21,FALSE)))</f>
        <v>#N/A</v>
      </c>
      <c r="X378" s="96" t="e">
        <f>IF($A378="","",IF(VLOOKUP(csv!$AJ378,範囲CSV,22,FALSE)="","",VLOOKUP(csv!$AJ378,範囲CSV,22,FALSE)))</f>
        <v>#N/A</v>
      </c>
      <c r="Y378" s="96" t="e">
        <f>IF($A378="","",IF(VLOOKUP(csv!$AJ378,範囲CSV,23,FALSE)="","",VLOOKUP(csv!$AJ378,範囲CSV,23,FALSE)))</f>
        <v>#N/A</v>
      </c>
      <c r="Z378" s="96" t="e">
        <f>IF($A378="","",IF(VLOOKUP(csv!$AJ378,範囲CSV,24,FALSE)="","",VLOOKUP(csv!$AJ378,範囲CSV,24,FALSE)))</f>
        <v>#N/A</v>
      </c>
      <c r="AA378" s="96" t="e">
        <f>IF($A378="","",IF(VLOOKUP(csv!$AJ378,範囲CSV,25,FALSE)="","",VLOOKUP(csv!$AJ378,範囲CSV,25,FALSE)))</f>
        <v>#N/A</v>
      </c>
      <c r="AB378" s="96" t="e">
        <f>IF($A378="","",IF(VLOOKUP(csv!$AJ378,範囲CSV,26,FALSE)="","",VLOOKUP(csv!$AJ378,範囲CSV,26,FALSE)))</f>
        <v>#N/A</v>
      </c>
      <c r="AC378" s="96" t="e">
        <f>IF($A378="","",IF(VLOOKUP(csv!$AJ378,範囲CSV,27,FALSE)="","",VLOOKUP(csv!$AJ378,範囲CSV,27,FALSE)))</f>
        <v>#N/A</v>
      </c>
      <c r="AD378" s="96" t="e">
        <f>IF($A378="","",IF(VLOOKUP(csv!$AJ378,範囲CSV,28,FALSE)="","",VLOOKUP(csv!$AJ378,範囲CSV,28,FALSE)))</f>
        <v>#N/A</v>
      </c>
      <c r="AE378" s="96" t="e">
        <f>IF($A378="","",IF(VLOOKUP(csv!$AJ378,範囲CSV,29,FALSE)="","",VLOOKUP(csv!$AJ378,範囲CSV,29,FALSE)))</f>
        <v>#N/A</v>
      </c>
      <c r="AF378" s="96" t="e">
        <f>IF($A378="","",IF(VLOOKUP(csv!$AJ378,範囲CSV,30,FALSE)="","",VLOOKUP(csv!$AJ378,範囲CSV,30,FALSE)))</f>
        <v>#N/A</v>
      </c>
      <c r="AG378" s="96" t="e">
        <f>IF($A378="","",IF(VLOOKUP(csv!$AJ378,範囲CSV,31,FALSE)="","",VLOOKUP(csv!$AJ378,範囲CSV,31,FALSE)))</f>
        <v>#N/A</v>
      </c>
      <c r="AH378" s="96" t="e">
        <f>IF($A378="","",IF(VLOOKUP(csv!$AJ378,範囲CSV,32,FALSE)="","",VLOOKUP(csv!$AJ378,範囲CSV,32,FALSE)))</f>
        <v>#N/A</v>
      </c>
      <c r="AI378" s="96" t="e">
        <f>IF($A378="","",IF(VLOOKUP(csv!$AJ378,範囲CSV,33,FALSE)="","",VLOOKUP(csv!$AJ378,範囲CSV,33,FALSE)))</f>
        <v>#N/A</v>
      </c>
      <c r="AJ378" s="96" t="e">
        <f>IF($A378="","",IF(VLOOKUP(csv!$AJ378,範囲CSV,34,FALSE)="","",VLOOKUP(csv!$AJ378,範囲CSV,34,FALSE)))</f>
        <v>#N/A</v>
      </c>
      <c r="AK378" s="96"/>
    </row>
    <row r="379" spans="1:37">
      <c r="A379" s="96" t="e">
        <f>IF(csv!AJ379&lt;=csv!A$401,csv!AO379,"")</f>
        <v>#N/A</v>
      </c>
      <c r="B379" s="96" t="e">
        <f>IF($A379="","",IF(VLOOKUP(csv!A379,範囲CSV,2,FALSE)="","",VLOOKUP(csv!A379,範囲CSV,2,FALSE)))</f>
        <v>#N/A</v>
      </c>
      <c r="C379" s="96" t="e">
        <f>IF($A379="","",IF(VLOOKUP(csv!$AJ379,範囲CSV,3,FALSE)="","",VLOOKUP(csv!$AJ379,範囲CSV,3,FALSE)))</f>
        <v>#N/A</v>
      </c>
      <c r="D379" s="96" t="e">
        <f>IF($A379="","",IF(VLOOKUP(csv!$AJ379,範囲CSV,4,FALSE)="","",VLOOKUP(csv!$AJ379,範囲CSV,4,FALSE)))</f>
        <v>#N/A</v>
      </c>
      <c r="E379" s="96" t="e">
        <f>IF($A379="","",IF(VLOOKUP(csv!$AJ379,範囲CSV,5,FALSE)="","",IF(VLOOKUP(csv!$AJ379,範囲CSV,5,FALSE)&gt;10000,"",VLOOKUP(csv!$AJ379,範囲CSV,5,FALSE))))</f>
        <v>#N/A</v>
      </c>
      <c r="F379" s="96" t="e">
        <f>IF($A379="","",IF(VLOOKUP(csv!$AJ379,範囲CSV,6,FALSE)="","",VLOOKUP(csv!$AJ379,範囲CSV,6,FALSE)))</f>
        <v>#N/A</v>
      </c>
      <c r="G379" s="96" t="e">
        <f>IF(A379="","",IF(VLOOKUP(csv!$AJ379,範囲CSV,7,FALSE)="","",VLOOKUP(csv!$AJ379,範囲CSV,7,FALSE)))</f>
        <v>#N/A</v>
      </c>
      <c r="H379" s="96" t="e">
        <f>IF($A379="","",IF(VLOOKUP(csv!$AJ379,範囲CSV,8,FALSE)="","",VLOOKUP(csv!$AJ379,範囲CSV,8,FALSE)))</f>
        <v>#N/A</v>
      </c>
      <c r="I379" s="96"/>
      <c r="J379" s="96"/>
      <c r="K379" s="96" t="e">
        <f>IF(A379="","",IF(VLOOKUP(csv!$AJ379,範囲CSV,9,FALSE)="","",VLOOKUP(csv!$AJ379,範囲CSV,9,FALSE)))</f>
        <v>#N/A</v>
      </c>
      <c r="L379" s="96" t="e">
        <f>IF($A379="","",IF(VLOOKUP(csv!$AJ379,範囲CSV,10,FALSE)="","",VLOOKUP(csv!$AJ379,範囲CSV,10,FALSE)))</f>
        <v>#N/A</v>
      </c>
      <c r="M379" s="96" t="e">
        <f t="shared" si="10"/>
        <v>#N/A</v>
      </c>
      <c r="N379" s="96" t="e">
        <f t="shared" si="11"/>
        <v>#N/A</v>
      </c>
      <c r="O379" s="96" t="e">
        <f>IF($A379="","",IF(VLOOKUP(csv!$AJ379,範囲CSV,13,FALSE)="","",VLOOKUP(csv!$AJ379,範囲CSV,13,FALSE)))</f>
        <v>#N/A</v>
      </c>
      <c r="P379" s="96" t="e">
        <f>IF($A379="","",IF(VLOOKUP(csv!$AJ379,範囲CSV,14,FALSE)="","",VLOOKUP(csv!$AJ379,範囲CSV,14,FALSE)))</f>
        <v>#N/A</v>
      </c>
      <c r="Q379" s="96" t="e">
        <f>IF($A379="","",IF(VLOOKUP(csv!$AJ379,範囲CSV,15,FALSE)="","",VLOOKUP(csv!$AJ379,範囲CSV,15,FALSE)))</f>
        <v>#N/A</v>
      </c>
      <c r="R379" s="96" t="e">
        <f>IF($A379="","",IF(VLOOKUP(csv!$AJ379,範囲CSV,16,FALSE)="","",VLOOKUP(csv!$AJ379,範囲CSV,16,FALSE)))</f>
        <v>#N/A</v>
      </c>
      <c r="S379" s="96" t="e">
        <f>IF($A379="","",IF(VLOOKUP(csv!$AJ379,範囲CSV,17,FALSE)="","",VLOOKUP(csv!$AJ379,範囲CSV,17,FALSE)))</f>
        <v>#N/A</v>
      </c>
      <c r="T379" s="96" t="e">
        <f>IF($A379="","",IF(VLOOKUP(csv!$AJ379,範囲CSV,18,FALSE)="","",VLOOKUP(csv!$AJ379,範囲CSV,18,FALSE)))</f>
        <v>#N/A</v>
      </c>
      <c r="U379" s="96" t="e">
        <f>IF($A379="","",IF(VLOOKUP(csv!$AJ379,範囲CSV,19,FALSE)="","",VLOOKUP(csv!$AJ379,範囲CSV,19,FALSE)))</f>
        <v>#N/A</v>
      </c>
      <c r="V379" s="96" t="e">
        <f>IF($A379="","",IF(VLOOKUP(csv!$AJ379,範囲CSV,20,FALSE)="","",VLOOKUP(csv!$AJ379,範囲CSV,20,FALSE)))</f>
        <v>#N/A</v>
      </c>
      <c r="W379" s="96" t="e">
        <f>IF($A379="","",IF(VLOOKUP(csv!$AJ379,範囲CSV,21,FALSE)="","",VLOOKUP(csv!$AJ379,範囲CSV,21,FALSE)))</f>
        <v>#N/A</v>
      </c>
      <c r="X379" s="96" t="e">
        <f>IF($A379="","",IF(VLOOKUP(csv!$AJ379,範囲CSV,22,FALSE)="","",VLOOKUP(csv!$AJ379,範囲CSV,22,FALSE)))</f>
        <v>#N/A</v>
      </c>
      <c r="Y379" s="96" t="e">
        <f>IF($A379="","",IF(VLOOKUP(csv!$AJ379,範囲CSV,23,FALSE)="","",VLOOKUP(csv!$AJ379,範囲CSV,23,FALSE)))</f>
        <v>#N/A</v>
      </c>
      <c r="Z379" s="96" t="e">
        <f>IF($A379="","",IF(VLOOKUP(csv!$AJ379,範囲CSV,24,FALSE)="","",VLOOKUP(csv!$AJ379,範囲CSV,24,FALSE)))</f>
        <v>#N/A</v>
      </c>
      <c r="AA379" s="96" t="e">
        <f>IF($A379="","",IF(VLOOKUP(csv!$AJ379,範囲CSV,25,FALSE)="","",VLOOKUP(csv!$AJ379,範囲CSV,25,FALSE)))</f>
        <v>#N/A</v>
      </c>
      <c r="AB379" s="96" t="e">
        <f>IF($A379="","",IF(VLOOKUP(csv!$AJ379,範囲CSV,26,FALSE)="","",VLOOKUP(csv!$AJ379,範囲CSV,26,FALSE)))</f>
        <v>#N/A</v>
      </c>
      <c r="AC379" s="96" t="e">
        <f>IF($A379="","",IF(VLOOKUP(csv!$AJ379,範囲CSV,27,FALSE)="","",VLOOKUP(csv!$AJ379,範囲CSV,27,FALSE)))</f>
        <v>#N/A</v>
      </c>
      <c r="AD379" s="96" t="e">
        <f>IF($A379="","",IF(VLOOKUP(csv!$AJ379,範囲CSV,28,FALSE)="","",VLOOKUP(csv!$AJ379,範囲CSV,28,FALSE)))</f>
        <v>#N/A</v>
      </c>
      <c r="AE379" s="96" t="e">
        <f>IF($A379="","",IF(VLOOKUP(csv!$AJ379,範囲CSV,29,FALSE)="","",VLOOKUP(csv!$AJ379,範囲CSV,29,FALSE)))</f>
        <v>#N/A</v>
      </c>
      <c r="AF379" s="96" t="e">
        <f>IF($A379="","",IF(VLOOKUP(csv!$AJ379,範囲CSV,30,FALSE)="","",VLOOKUP(csv!$AJ379,範囲CSV,30,FALSE)))</f>
        <v>#N/A</v>
      </c>
      <c r="AG379" s="96" t="e">
        <f>IF($A379="","",IF(VLOOKUP(csv!$AJ379,範囲CSV,31,FALSE)="","",VLOOKUP(csv!$AJ379,範囲CSV,31,FALSE)))</f>
        <v>#N/A</v>
      </c>
      <c r="AH379" s="96" t="e">
        <f>IF($A379="","",IF(VLOOKUP(csv!$AJ379,範囲CSV,32,FALSE)="","",VLOOKUP(csv!$AJ379,範囲CSV,32,FALSE)))</f>
        <v>#N/A</v>
      </c>
      <c r="AI379" s="96" t="e">
        <f>IF($A379="","",IF(VLOOKUP(csv!$AJ379,範囲CSV,33,FALSE)="","",VLOOKUP(csv!$AJ379,範囲CSV,33,FALSE)))</f>
        <v>#N/A</v>
      </c>
      <c r="AJ379" s="96" t="e">
        <f>IF($A379="","",IF(VLOOKUP(csv!$AJ379,範囲CSV,34,FALSE)="","",VLOOKUP(csv!$AJ379,範囲CSV,34,FALSE)))</f>
        <v>#N/A</v>
      </c>
      <c r="AK379" s="96"/>
    </row>
    <row r="380" spans="1:37">
      <c r="A380" s="96" t="e">
        <f>IF(csv!AJ380&lt;=csv!A$401,csv!AO380,"")</f>
        <v>#N/A</v>
      </c>
      <c r="B380" s="96" t="e">
        <f>IF($A380="","",IF(VLOOKUP(csv!A380,範囲CSV,2,FALSE)="","",VLOOKUP(csv!A380,範囲CSV,2,FALSE)))</f>
        <v>#N/A</v>
      </c>
      <c r="C380" s="96" t="e">
        <f>IF($A380="","",IF(VLOOKUP(csv!$AJ380,範囲CSV,3,FALSE)="","",VLOOKUP(csv!$AJ380,範囲CSV,3,FALSE)))</f>
        <v>#N/A</v>
      </c>
      <c r="D380" s="96" t="e">
        <f>IF($A380="","",IF(VLOOKUP(csv!$AJ380,範囲CSV,4,FALSE)="","",VLOOKUP(csv!$AJ380,範囲CSV,4,FALSE)))</f>
        <v>#N/A</v>
      </c>
      <c r="E380" s="96" t="e">
        <f>IF($A380="","",IF(VLOOKUP(csv!$AJ380,範囲CSV,5,FALSE)="","",IF(VLOOKUP(csv!$AJ380,範囲CSV,5,FALSE)&gt;10000,"",VLOOKUP(csv!$AJ380,範囲CSV,5,FALSE))))</f>
        <v>#N/A</v>
      </c>
      <c r="F380" s="96" t="e">
        <f>IF($A380="","",IF(VLOOKUP(csv!$AJ380,範囲CSV,6,FALSE)="","",VLOOKUP(csv!$AJ380,範囲CSV,6,FALSE)))</f>
        <v>#N/A</v>
      </c>
      <c r="G380" s="96" t="e">
        <f>IF(A380="","",IF(VLOOKUP(csv!$AJ380,範囲CSV,7,FALSE)="","",VLOOKUP(csv!$AJ380,範囲CSV,7,FALSE)))</f>
        <v>#N/A</v>
      </c>
      <c r="H380" s="96" t="e">
        <f>IF($A380="","",IF(VLOOKUP(csv!$AJ380,範囲CSV,8,FALSE)="","",VLOOKUP(csv!$AJ380,範囲CSV,8,FALSE)))</f>
        <v>#N/A</v>
      </c>
      <c r="I380" s="96"/>
      <c r="J380" s="96"/>
      <c r="K380" s="96" t="e">
        <f>IF(A380="","",IF(VLOOKUP(csv!$AJ380,範囲CSV,9,FALSE)="","",VLOOKUP(csv!$AJ380,範囲CSV,9,FALSE)))</f>
        <v>#N/A</v>
      </c>
      <c r="L380" s="96" t="e">
        <f>IF($A380="","",IF(VLOOKUP(csv!$AJ380,範囲CSV,10,FALSE)="","",VLOOKUP(csv!$AJ380,範囲CSV,10,FALSE)))</f>
        <v>#N/A</v>
      </c>
      <c r="M380" s="96" t="e">
        <f t="shared" si="10"/>
        <v>#N/A</v>
      </c>
      <c r="N380" s="96" t="e">
        <f t="shared" si="11"/>
        <v>#N/A</v>
      </c>
      <c r="O380" s="96" t="e">
        <f>IF($A380="","",IF(VLOOKUP(csv!$AJ380,範囲CSV,13,FALSE)="","",VLOOKUP(csv!$AJ380,範囲CSV,13,FALSE)))</f>
        <v>#N/A</v>
      </c>
      <c r="P380" s="96" t="e">
        <f>IF($A380="","",IF(VLOOKUP(csv!$AJ380,範囲CSV,14,FALSE)="","",VLOOKUP(csv!$AJ380,範囲CSV,14,FALSE)))</f>
        <v>#N/A</v>
      </c>
      <c r="Q380" s="96" t="e">
        <f>IF($A380="","",IF(VLOOKUP(csv!$AJ380,範囲CSV,15,FALSE)="","",VLOOKUP(csv!$AJ380,範囲CSV,15,FALSE)))</f>
        <v>#N/A</v>
      </c>
      <c r="R380" s="96" t="e">
        <f>IF($A380="","",IF(VLOOKUP(csv!$AJ380,範囲CSV,16,FALSE)="","",VLOOKUP(csv!$AJ380,範囲CSV,16,FALSE)))</f>
        <v>#N/A</v>
      </c>
      <c r="S380" s="96" t="e">
        <f>IF($A380="","",IF(VLOOKUP(csv!$AJ380,範囲CSV,17,FALSE)="","",VLOOKUP(csv!$AJ380,範囲CSV,17,FALSE)))</f>
        <v>#N/A</v>
      </c>
      <c r="T380" s="96" t="e">
        <f>IF($A380="","",IF(VLOOKUP(csv!$AJ380,範囲CSV,18,FALSE)="","",VLOOKUP(csv!$AJ380,範囲CSV,18,FALSE)))</f>
        <v>#N/A</v>
      </c>
      <c r="U380" s="96" t="e">
        <f>IF($A380="","",IF(VLOOKUP(csv!$AJ380,範囲CSV,19,FALSE)="","",VLOOKUP(csv!$AJ380,範囲CSV,19,FALSE)))</f>
        <v>#N/A</v>
      </c>
      <c r="V380" s="96" t="e">
        <f>IF($A380="","",IF(VLOOKUP(csv!$AJ380,範囲CSV,20,FALSE)="","",VLOOKUP(csv!$AJ380,範囲CSV,20,FALSE)))</f>
        <v>#N/A</v>
      </c>
      <c r="W380" s="96" t="e">
        <f>IF($A380="","",IF(VLOOKUP(csv!$AJ380,範囲CSV,21,FALSE)="","",VLOOKUP(csv!$AJ380,範囲CSV,21,FALSE)))</f>
        <v>#N/A</v>
      </c>
      <c r="X380" s="96" t="e">
        <f>IF($A380="","",IF(VLOOKUP(csv!$AJ380,範囲CSV,22,FALSE)="","",VLOOKUP(csv!$AJ380,範囲CSV,22,FALSE)))</f>
        <v>#N/A</v>
      </c>
      <c r="Y380" s="96" t="e">
        <f>IF($A380="","",IF(VLOOKUP(csv!$AJ380,範囲CSV,23,FALSE)="","",VLOOKUP(csv!$AJ380,範囲CSV,23,FALSE)))</f>
        <v>#N/A</v>
      </c>
      <c r="Z380" s="96" t="e">
        <f>IF($A380="","",IF(VLOOKUP(csv!$AJ380,範囲CSV,24,FALSE)="","",VLOOKUP(csv!$AJ380,範囲CSV,24,FALSE)))</f>
        <v>#N/A</v>
      </c>
      <c r="AA380" s="96" t="e">
        <f>IF($A380="","",IF(VLOOKUP(csv!$AJ380,範囲CSV,25,FALSE)="","",VLOOKUP(csv!$AJ380,範囲CSV,25,FALSE)))</f>
        <v>#N/A</v>
      </c>
      <c r="AB380" s="96" t="e">
        <f>IF($A380="","",IF(VLOOKUP(csv!$AJ380,範囲CSV,26,FALSE)="","",VLOOKUP(csv!$AJ380,範囲CSV,26,FALSE)))</f>
        <v>#N/A</v>
      </c>
      <c r="AC380" s="96" t="e">
        <f>IF($A380="","",IF(VLOOKUP(csv!$AJ380,範囲CSV,27,FALSE)="","",VLOOKUP(csv!$AJ380,範囲CSV,27,FALSE)))</f>
        <v>#N/A</v>
      </c>
      <c r="AD380" s="96" t="e">
        <f>IF($A380="","",IF(VLOOKUP(csv!$AJ380,範囲CSV,28,FALSE)="","",VLOOKUP(csv!$AJ380,範囲CSV,28,FALSE)))</f>
        <v>#N/A</v>
      </c>
      <c r="AE380" s="96" t="e">
        <f>IF($A380="","",IF(VLOOKUP(csv!$AJ380,範囲CSV,29,FALSE)="","",VLOOKUP(csv!$AJ380,範囲CSV,29,FALSE)))</f>
        <v>#N/A</v>
      </c>
      <c r="AF380" s="96" t="e">
        <f>IF($A380="","",IF(VLOOKUP(csv!$AJ380,範囲CSV,30,FALSE)="","",VLOOKUP(csv!$AJ380,範囲CSV,30,FALSE)))</f>
        <v>#N/A</v>
      </c>
      <c r="AG380" s="96" t="e">
        <f>IF($A380="","",IF(VLOOKUP(csv!$AJ380,範囲CSV,31,FALSE)="","",VLOOKUP(csv!$AJ380,範囲CSV,31,FALSE)))</f>
        <v>#N/A</v>
      </c>
      <c r="AH380" s="96" t="e">
        <f>IF($A380="","",IF(VLOOKUP(csv!$AJ380,範囲CSV,32,FALSE)="","",VLOOKUP(csv!$AJ380,範囲CSV,32,FALSE)))</f>
        <v>#N/A</v>
      </c>
      <c r="AI380" s="96" t="e">
        <f>IF($A380="","",IF(VLOOKUP(csv!$AJ380,範囲CSV,33,FALSE)="","",VLOOKUP(csv!$AJ380,範囲CSV,33,FALSE)))</f>
        <v>#N/A</v>
      </c>
      <c r="AJ380" s="96" t="e">
        <f>IF($A380="","",IF(VLOOKUP(csv!$AJ380,範囲CSV,34,FALSE)="","",VLOOKUP(csv!$AJ380,範囲CSV,34,FALSE)))</f>
        <v>#N/A</v>
      </c>
      <c r="AK380" s="96"/>
    </row>
    <row r="381" spans="1:37">
      <c r="A381" s="96" t="e">
        <f>IF(csv!AJ381&lt;=csv!A$401,csv!AO381,"")</f>
        <v>#N/A</v>
      </c>
      <c r="B381" s="96" t="e">
        <f>IF($A381="","",IF(VLOOKUP(csv!A381,範囲CSV,2,FALSE)="","",VLOOKUP(csv!A381,範囲CSV,2,FALSE)))</f>
        <v>#N/A</v>
      </c>
      <c r="C381" s="96" t="e">
        <f>IF($A381="","",IF(VLOOKUP(csv!$AJ381,範囲CSV,3,FALSE)="","",VLOOKUP(csv!$AJ381,範囲CSV,3,FALSE)))</f>
        <v>#N/A</v>
      </c>
      <c r="D381" s="96" t="e">
        <f>IF($A381="","",IF(VLOOKUP(csv!$AJ381,範囲CSV,4,FALSE)="","",VLOOKUP(csv!$AJ381,範囲CSV,4,FALSE)))</f>
        <v>#N/A</v>
      </c>
      <c r="E381" s="96" t="e">
        <f>IF($A381="","",IF(VLOOKUP(csv!$AJ381,範囲CSV,5,FALSE)="","",IF(VLOOKUP(csv!$AJ381,範囲CSV,5,FALSE)&gt;10000,"",VLOOKUP(csv!$AJ381,範囲CSV,5,FALSE))))</f>
        <v>#N/A</v>
      </c>
      <c r="F381" s="96" t="e">
        <f>IF($A381="","",IF(VLOOKUP(csv!$AJ381,範囲CSV,6,FALSE)="","",VLOOKUP(csv!$AJ381,範囲CSV,6,FALSE)))</f>
        <v>#N/A</v>
      </c>
      <c r="G381" s="96" t="e">
        <f>IF(A381="","",IF(VLOOKUP(csv!$AJ381,範囲CSV,7,FALSE)="","",VLOOKUP(csv!$AJ381,範囲CSV,7,FALSE)))</f>
        <v>#N/A</v>
      </c>
      <c r="H381" s="96" t="e">
        <f>IF($A381="","",IF(VLOOKUP(csv!$AJ381,範囲CSV,8,FALSE)="","",VLOOKUP(csv!$AJ381,範囲CSV,8,FALSE)))</f>
        <v>#N/A</v>
      </c>
      <c r="I381" s="96"/>
      <c r="J381" s="96"/>
      <c r="K381" s="96" t="e">
        <f>IF(A381="","",IF(VLOOKUP(csv!$AJ381,範囲CSV,9,FALSE)="","",VLOOKUP(csv!$AJ381,範囲CSV,9,FALSE)))</f>
        <v>#N/A</v>
      </c>
      <c r="L381" s="96" t="e">
        <f>IF($A381="","",IF(VLOOKUP(csv!$AJ381,範囲CSV,10,FALSE)="","",VLOOKUP(csv!$AJ381,範囲CSV,10,FALSE)))</f>
        <v>#N/A</v>
      </c>
      <c r="M381" s="96" t="e">
        <f t="shared" si="10"/>
        <v>#N/A</v>
      </c>
      <c r="N381" s="96" t="e">
        <f t="shared" si="11"/>
        <v>#N/A</v>
      </c>
      <c r="O381" s="96" t="e">
        <f>IF($A381="","",IF(VLOOKUP(csv!$AJ381,範囲CSV,13,FALSE)="","",VLOOKUP(csv!$AJ381,範囲CSV,13,FALSE)))</f>
        <v>#N/A</v>
      </c>
      <c r="P381" s="96" t="e">
        <f>IF($A381="","",IF(VLOOKUP(csv!$AJ381,範囲CSV,14,FALSE)="","",VLOOKUP(csv!$AJ381,範囲CSV,14,FALSE)))</f>
        <v>#N/A</v>
      </c>
      <c r="Q381" s="96" t="e">
        <f>IF($A381="","",IF(VLOOKUP(csv!$AJ381,範囲CSV,15,FALSE)="","",VLOOKUP(csv!$AJ381,範囲CSV,15,FALSE)))</f>
        <v>#N/A</v>
      </c>
      <c r="R381" s="96" t="e">
        <f>IF($A381="","",IF(VLOOKUP(csv!$AJ381,範囲CSV,16,FALSE)="","",VLOOKUP(csv!$AJ381,範囲CSV,16,FALSE)))</f>
        <v>#N/A</v>
      </c>
      <c r="S381" s="96" t="e">
        <f>IF($A381="","",IF(VLOOKUP(csv!$AJ381,範囲CSV,17,FALSE)="","",VLOOKUP(csv!$AJ381,範囲CSV,17,FALSE)))</f>
        <v>#N/A</v>
      </c>
      <c r="T381" s="96" t="e">
        <f>IF($A381="","",IF(VLOOKUP(csv!$AJ381,範囲CSV,18,FALSE)="","",VLOOKUP(csv!$AJ381,範囲CSV,18,FALSE)))</f>
        <v>#N/A</v>
      </c>
      <c r="U381" s="96" t="e">
        <f>IF($A381="","",IF(VLOOKUP(csv!$AJ381,範囲CSV,19,FALSE)="","",VLOOKUP(csv!$AJ381,範囲CSV,19,FALSE)))</f>
        <v>#N/A</v>
      </c>
      <c r="V381" s="96" t="e">
        <f>IF($A381="","",IF(VLOOKUP(csv!$AJ381,範囲CSV,20,FALSE)="","",VLOOKUP(csv!$AJ381,範囲CSV,20,FALSE)))</f>
        <v>#N/A</v>
      </c>
      <c r="W381" s="96" t="e">
        <f>IF($A381="","",IF(VLOOKUP(csv!$AJ381,範囲CSV,21,FALSE)="","",VLOOKUP(csv!$AJ381,範囲CSV,21,FALSE)))</f>
        <v>#N/A</v>
      </c>
      <c r="X381" s="96" t="e">
        <f>IF($A381="","",IF(VLOOKUP(csv!$AJ381,範囲CSV,22,FALSE)="","",VLOOKUP(csv!$AJ381,範囲CSV,22,FALSE)))</f>
        <v>#N/A</v>
      </c>
      <c r="Y381" s="96" t="e">
        <f>IF($A381="","",IF(VLOOKUP(csv!$AJ381,範囲CSV,23,FALSE)="","",VLOOKUP(csv!$AJ381,範囲CSV,23,FALSE)))</f>
        <v>#N/A</v>
      </c>
      <c r="Z381" s="96" t="e">
        <f>IF($A381="","",IF(VLOOKUP(csv!$AJ381,範囲CSV,24,FALSE)="","",VLOOKUP(csv!$AJ381,範囲CSV,24,FALSE)))</f>
        <v>#N/A</v>
      </c>
      <c r="AA381" s="96" t="e">
        <f>IF($A381="","",IF(VLOOKUP(csv!$AJ381,範囲CSV,25,FALSE)="","",VLOOKUP(csv!$AJ381,範囲CSV,25,FALSE)))</f>
        <v>#N/A</v>
      </c>
      <c r="AB381" s="96" t="e">
        <f>IF($A381="","",IF(VLOOKUP(csv!$AJ381,範囲CSV,26,FALSE)="","",VLOOKUP(csv!$AJ381,範囲CSV,26,FALSE)))</f>
        <v>#N/A</v>
      </c>
      <c r="AC381" s="96" t="e">
        <f>IF($A381="","",IF(VLOOKUP(csv!$AJ381,範囲CSV,27,FALSE)="","",VLOOKUP(csv!$AJ381,範囲CSV,27,FALSE)))</f>
        <v>#N/A</v>
      </c>
      <c r="AD381" s="96" t="e">
        <f>IF($A381="","",IF(VLOOKUP(csv!$AJ381,範囲CSV,28,FALSE)="","",VLOOKUP(csv!$AJ381,範囲CSV,28,FALSE)))</f>
        <v>#N/A</v>
      </c>
      <c r="AE381" s="96" t="e">
        <f>IF($A381="","",IF(VLOOKUP(csv!$AJ381,範囲CSV,29,FALSE)="","",VLOOKUP(csv!$AJ381,範囲CSV,29,FALSE)))</f>
        <v>#N/A</v>
      </c>
      <c r="AF381" s="96" t="e">
        <f>IF($A381="","",IF(VLOOKUP(csv!$AJ381,範囲CSV,30,FALSE)="","",VLOOKUP(csv!$AJ381,範囲CSV,30,FALSE)))</f>
        <v>#N/A</v>
      </c>
      <c r="AG381" s="96" t="e">
        <f>IF($A381="","",IF(VLOOKUP(csv!$AJ381,範囲CSV,31,FALSE)="","",VLOOKUP(csv!$AJ381,範囲CSV,31,FALSE)))</f>
        <v>#N/A</v>
      </c>
      <c r="AH381" s="96" t="e">
        <f>IF($A381="","",IF(VLOOKUP(csv!$AJ381,範囲CSV,32,FALSE)="","",VLOOKUP(csv!$AJ381,範囲CSV,32,FALSE)))</f>
        <v>#N/A</v>
      </c>
      <c r="AI381" s="96" t="e">
        <f>IF($A381="","",IF(VLOOKUP(csv!$AJ381,範囲CSV,33,FALSE)="","",VLOOKUP(csv!$AJ381,範囲CSV,33,FALSE)))</f>
        <v>#N/A</v>
      </c>
      <c r="AJ381" s="96" t="e">
        <f>IF($A381="","",IF(VLOOKUP(csv!$AJ381,範囲CSV,34,FALSE)="","",VLOOKUP(csv!$AJ381,範囲CSV,34,FALSE)))</f>
        <v>#N/A</v>
      </c>
      <c r="AK381" s="96"/>
    </row>
    <row r="382" spans="1:37">
      <c r="A382" s="96" t="e">
        <f>IF(csv!AJ382&lt;=csv!A$401,csv!AO382,"")</f>
        <v>#N/A</v>
      </c>
      <c r="B382" s="96" t="e">
        <f>IF($A382="","",IF(VLOOKUP(csv!A382,範囲CSV,2,FALSE)="","",VLOOKUP(csv!A382,範囲CSV,2,FALSE)))</f>
        <v>#N/A</v>
      </c>
      <c r="C382" s="96" t="e">
        <f>IF($A382="","",IF(VLOOKUP(csv!$AJ382,範囲CSV,3,FALSE)="","",VLOOKUP(csv!$AJ382,範囲CSV,3,FALSE)))</f>
        <v>#N/A</v>
      </c>
      <c r="D382" s="96" t="e">
        <f>IF($A382="","",IF(VLOOKUP(csv!$AJ382,範囲CSV,4,FALSE)="","",VLOOKUP(csv!$AJ382,範囲CSV,4,FALSE)))</f>
        <v>#N/A</v>
      </c>
      <c r="E382" s="96" t="e">
        <f>IF($A382="","",IF(VLOOKUP(csv!$AJ382,範囲CSV,5,FALSE)="","",IF(VLOOKUP(csv!$AJ382,範囲CSV,5,FALSE)&gt;10000,"",VLOOKUP(csv!$AJ382,範囲CSV,5,FALSE))))</f>
        <v>#N/A</v>
      </c>
      <c r="F382" s="96" t="e">
        <f>IF($A382="","",IF(VLOOKUP(csv!$AJ382,範囲CSV,6,FALSE)="","",VLOOKUP(csv!$AJ382,範囲CSV,6,FALSE)))</f>
        <v>#N/A</v>
      </c>
      <c r="G382" s="96" t="e">
        <f>IF(A382="","",IF(VLOOKUP(csv!$AJ382,範囲CSV,7,FALSE)="","",VLOOKUP(csv!$AJ382,範囲CSV,7,FALSE)))</f>
        <v>#N/A</v>
      </c>
      <c r="H382" s="96" t="e">
        <f>IF($A382="","",IF(VLOOKUP(csv!$AJ382,範囲CSV,8,FALSE)="","",VLOOKUP(csv!$AJ382,範囲CSV,8,FALSE)))</f>
        <v>#N/A</v>
      </c>
      <c r="I382" s="96"/>
      <c r="J382" s="96"/>
      <c r="K382" s="96" t="e">
        <f>IF(A382="","",IF(VLOOKUP(csv!$AJ382,範囲CSV,9,FALSE)="","",VLOOKUP(csv!$AJ382,範囲CSV,9,FALSE)))</f>
        <v>#N/A</v>
      </c>
      <c r="L382" s="96" t="e">
        <f>IF($A382="","",IF(VLOOKUP(csv!$AJ382,範囲CSV,10,FALSE)="","",VLOOKUP(csv!$AJ382,範囲CSV,10,FALSE)))</f>
        <v>#N/A</v>
      </c>
      <c r="M382" s="96" t="e">
        <f t="shared" si="10"/>
        <v>#N/A</v>
      </c>
      <c r="N382" s="96" t="e">
        <f t="shared" si="11"/>
        <v>#N/A</v>
      </c>
      <c r="O382" s="96" t="e">
        <f>IF($A382="","",IF(VLOOKUP(csv!$AJ382,範囲CSV,13,FALSE)="","",VLOOKUP(csv!$AJ382,範囲CSV,13,FALSE)))</f>
        <v>#N/A</v>
      </c>
      <c r="P382" s="96" t="e">
        <f>IF($A382="","",IF(VLOOKUP(csv!$AJ382,範囲CSV,14,FALSE)="","",VLOOKUP(csv!$AJ382,範囲CSV,14,FALSE)))</f>
        <v>#N/A</v>
      </c>
      <c r="Q382" s="96" t="e">
        <f>IF($A382="","",IF(VLOOKUP(csv!$AJ382,範囲CSV,15,FALSE)="","",VLOOKUP(csv!$AJ382,範囲CSV,15,FALSE)))</f>
        <v>#N/A</v>
      </c>
      <c r="R382" s="96" t="e">
        <f>IF($A382="","",IF(VLOOKUP(csv!$AJ382,範囲CSV,16,FALSE)="","",VLOOKUP(csv!$AJ382,範囲CSV,16,FALSE)))</f>
        <v>#N/A</v>
      </c>
      <c r="S382" s="96" t="e">
        <f>IF($A382="","",IF(VLOOKUP(csv!$AJ382,範囲CSV,17,FALSE)="","",VLOOKUP(csv!$AJ382,範囲CSV,17,FALSE)))</f>
        <v>#N/A</v>
      </c>
      <c r="T382" s="96" t="e">
        <f>IF($A382="","",IF(VLOOKUP(csv!$AJ382,範囲CSV,18,FALSE)="","",VLOOKUP(csv!$AJ382,範囲CSV,18,FALSE)))</f>
        <v>#N/A</v>
      </c>
      <c r="U382" s="96" t="e">
        <f>IF($A382="","",IF(VLOOKUP(csv!$AJ382,範囲CSV,19,FALSE)="","",VLOOKUP(csv!$AJ382,範囲CSV,19,FALSE)))</f>
        <v>#N/A</v>
      </c>
      <c r="V382" s="96" t="e">
        <f>IF($A382="","",IF(VLOOKUP(csv!$AJ382,範囲CSV,20,FALSE)="","",VLOOKUP(csv!$AJ382,範囲CSV,20,FALSE)))</f>
        <v>#N/A</v>
      </c>
      <c r="W382" s="96" t="e">
        <f>IF($A382="","",IF(VLOOKUP(csv!$AJ382,範囲CSV,21,FALSE)="","",VLOOKUP(csv!$AJ382,範囲CSV,21,FALSE)))</f>
        <v>#N/A</v>
      </c>
      <c r="X382" s="96" t="e">
        <f>IF($A382="","",IF(VLOOKUP(csv!$AJ382,範囲CSV,22,FALSE)="","",VLOOKUP(csv!$AJ382,範囲CSV,22,FALSE)))</f>
        <v>#N/A</v>
      </c>
      <c r="Y382" s="96" t="e">
        <f>IF($A382="","",IF(VLOOKUP(csv!$AJ382,範囲CSV,23,FALSE)="","",VLOOKUP(csv!$AJ382,範囲CSV,23,FALSE)))</f>
        <v>#N/A</v>
      </c>
      <c r="Z382" s="96" t="e">
        <f>IF($A382="","",IF(VLOOKUP(csv!$AJ382,範囲CSV,24,FALSE)="","",VLOOKUP(csv!$AJ382,範囲CSV,24,FALSE)))</f>
        <v>#N/A</v>
      </c>
      <c r="AA382" s="96" t="e">
        <f>IF($A382="","",IF(VLOOKUP(csv!$AJ382,範囲CSV,25,FALSE)="","",VLOOKUP(csv!$AJ382,範囲CSV,25,FALSE)))</f>
        <v>#N/A</v>
      </c>
      <c r="AB382" s="96" t="e">
        <f>IF($A382="","",IF(VLOOKUP(csv!$AJ382,範囲CSV,26,FALSE)="","",VLOOKUP(csv!$AJ382,範囲CSV,26,FALSE)))</f>
        <v>#N/A</v>
      </c>
      <c r="AC382" s="96" t="e">
        <f>IF($A382="","",IF(VLOOKUP(csv!$AJ382,範囲CSV,27,FALSE)="","",VLOOKUP(csv!$AJ382,範囲CSV,27,FALSE)))</f>
        <v>#N/A</v>
      </c>
      <c r="AD382" s="96" t="e">
        <f>IF($A382="","",IF(VLOOKUP(csv!$AJ382,範囲CSV,28,FALSE)="","",VLOOKUP(csv!$AJ382,範囲CSV,28,FALSE)))</f>
        <v>#N/A</v>
      </c>
      <c r="AE382" s="96" t="e">
        <f>IF($A382="","",IF(VLOOKUP(csv!$AJ382,範囲CSV,29,FALSE)="","",VLOOKUP(csv!$AJ382,範囲CSV,29,FALSE)))</f>
        <v>#N/A</v>
      </c>
      <c r="AF382" s="96" t="e">
        <f>IF($A382="","",IF(VLOOKUP(csv!$AJ382,範囲CSV,30,FALSE)="","",VLOOKUP(csv!$AJ382,範囲CSV,30,FALSE)))</f>
        <v>#N/A</v>
      </c>
      <c r="AG382" s="96" t="e">
        <f>IF($A382="","",IF(VLOOKUP(csv!$AJ382,範囲CSV,31,FALSE)="","",VLOOKUP(csv!$AJ382,範囲CSV,31,FALSE)))</f>
        <v>#N/A</v>
      </c>
      <c r="AH382" s="96" t="e">
        <f>IF($A382="","",IF(VLOOKUP(csv!$AJ382,範囲CSV,32,FALSE)="","",VLOOKUP(csv!$AJ382,範囲CSV,32,FALSE)))</f>
        <v>#N/A</v>
      </c>
      <c r="AI382" s="96" t="e">
        <f>IF($A382="","",IF(VLOOKUP(csv!$AJ382,範囲CSV,33,FALSE)="","",VLOOKUP(csv!$AJ382,範囲CSV,33,FALSE)))</f>
        <v>#N/A</v>
      </c>
      <c r="AJ382" s="96" t="e">
        <f>IF($A382="","",IF(VLOOKUP(csv!$AJ382,範囲CSV,34,FALSE)="","",VLOOKUP(csv!$AJ382,範囲CSV,34,FALSE)))</f>
        <v>#N/A</v>
      </c>
      <c r="AK382" s="96"/>
    </row>
    <row r="383" spans="1:37">
      <c r="A383" s="96" t="e">
        <f>IF(csv!AJ383&lt;=csv!A$401,csv!AO383,"")</f>
        <v>#N/A</v>
      </c>
      <c r="B383" s="96" t="e">
        <f>IF($A383="","",IF(VLOOKUP(csv!A383,範囲CSV,2,FALSE)="","",VLOOKUP(csv!A383,範囲CSV,2,FALSE)))</f>
        <v>#N/A</v>
      </c>
      <c r="C383" s="96" t="e">
        <f>IF($A383="","",IF(VLOOKUP(csv!$AJ383,範囲CSV,3,FALSE)="","",VLOOKUP(csv!$AJ383,範囲CSV,3,FALSE)))</f>
        <v>#N/A</v>
      </c>
      <c r="D383" s="96" t="e">
        <f>IF($A383="","",IF(VLOOKUP(csv!$AJ383,範囲CSV,4,FALSE)="","",VLOOKUP(csv!$AJ383,範囲CSV,4,FALSE)))</f>
        <v>#N/A</v>
      </c>
      <c r="E383" s="96" t="e">
        <f>IF($A383="","",IF(VLOOKUP(csv!$AJ383,範囲CSV,5,FALSE)="","",IF(VLOOKUP(csv!$AJ383,範囲CSV,5,FALSE)&gt;10000,"",VLOOKUP(csv!$AJ383,範囲CSV,5,FALSE))))</f>
        <v>#N/A</v>
      </c>
      <c r="F383" s="96" t="e">
        <f>IF($A383="","",IF(VLOOKUP(csv!$AJ383,範囲CSV,6,FALSE)="","",VLOOKUP(csv!$AJ383,範囲CSV,6,FALSE)))</f>
        <v>#N/A</v>
      </c>
      <c r="G383" s="96" t="e">
        <f>IF(A383="","",IF(VLOOKUP(csv!$AJ383,範囲CSV,7,FALSE)="","",VLOOKUP(csv!$AJ383,範囲CSV,7,FALSE)))</f>
        <v>#N/A</v>
      </c>
      <c r="H383" s="96" t="e">
        <f>IF($A383="","",IF(VLOOKUP(csv!$AJ383,範囲CSV,8,FALSE)="","",VLOOKUP(csv!$AJ383,範囲CSV,8,FALSE)))</f>
        <v>#N/A</v>
      </c>
      <c r="I383" s="96"/>
      <c r="J383" s="96"/>
      <c r="K383" s="96" t="e">
        <f>IF(A383="","",IF(VLOOKUP(csv!$AJ383,範囲CSV,9,FALSE)="","",VLOOKUP(csv!$AJ383,範囲CSV,9,FALSE)))</f>
        <v>#N/A</v>
      </c>
      <c r="L383" s="96" t="e">
        <f>IF($A383="","",IF(VLOOKUP(csv!$AJ383,範囲CSV,10,FALSE)="","",VLOOKUP(csv!$AJ383,範囲CSV,10,FALSE)))</f>
        <v>#N/A</v>
      </c>
      <c r="M383" s="96" t="e">
        <f t="shared" si="10"/>
        <v>#N/A</v>
      </c>
      <c r="N383" s="96" t="e">
        <f t="shared" si="11"/>
        <v>#N/A</v>
      </c>
      <c r="O383" s="96" t="e">
        <f>IF($A383="","",IF(VLOOKUP(csv!$AJ383,範囲CSV,13,FALSE)="","",VLOOKUP(csv!$AJ383,範囲CSV,13,FALSE)))</f>
        <v>#N/A</v>
      </c>
      <c r="P383" s="96" t="e">
        <f>IF($A383="","",IF(VLOOKUP(csv!$AJ383,範囲CSV,14,FALSE)="","",VLOOKUP(csv!$AJ383,範囲CSV,14,FALSE)))</f>
        <v>#N/A</v>
      </c>
      <c r="Q383" s="96" t="e">
        <f>IF($A383="","",IF(VLOOKUP(csv!$AJ383,範囲CSV,15,FALSE)="","",VLOOKUP(csv!$AJ383,範囲CSV,15,FALSE)))</f>
        <v>#N/A</v>
      </c>
      <c r="R383" s="96" t="e">
        <f>IF($A383="","",IF(VLOOKUP(csv!$AJ383,範囲CSV,16,FALSE)="","",VLOOKUP(csv!$AJ383,範囲CSV,16,FALSE)))</f>
        <v>#N/A</v>
      </c>
      <c r="S383" s="96" t="e">
        <f>IF($A383="","",IF(VLOOKUP(csv!$AJ383,範囲CSV,17,FALSE)="","",VLOOKUP(csv!$AJ383,範囲CSV,17,FALSE)))</f>
        <v>#N/A</v>
      </c>
      <c r="T383" s="96" t="e">
        <f>IF($A383="","",IF(VLOOKUP(csv!$AJ383,範囲CSV,18,FALSE)="","",VLOOKUP(csv!$AJ383,範囲CSV,18,FALSE)))</f>
        <v>#N/A</v>
      </c>
      <c r="U383" s="96" t="e">
        <f>IF($A383="","",IF(VLOOKUP(csv!$AJ383,範囲CSV,19,FALSE)="","",VLOOKUP(csv!$AJ383,範囲CSV,19,FALSE)))</f>
        <v>#N/A</v>
      </c>
      <c r="V383" s="96" t="e">
        <f>IF($A383="","",IF(VLOOKUP(csv!$AJ383,範囲CSV,20,FALSE)="","",VLOOKUP(csv!$AJ383,範囲CSV,20,FALSE)))</f>
        <v>#N/A</v>
      </c>
      <c r="W383" s="96" t="e">
        <f>IF($A383="","",IF(VLOOKUP(csv!$AJ383,範囲CSV,21,FALSE)="","",VLOOKUP(csv!$AJ383,範囲CSV,21,FALSE)))</f>
        <v>#N/A</v>
      </c>
      <c r="X383" s="96" t="e">
        <f>IF($A383="","",IF(VLOOKUP(csv!$AJ383,範囲CSV,22,FALSE)="","",VLOOKUP(csv!$AJ383,範囲CSV,22,FALSE)))</f>
        <v>#N/A</v>
      </c>
      <c r="Y383" s="96" t="e">
        <f>IF($A383="","",IF(VLOOKUP(csv!$AJ383,範囲CSV,23,FALSE)="","",VLOOKUP(csv!$AJ383,範囲CSV,23,FALSE)))</f>
        <v>#N/A</v>
      </c>
      <c r="Z383" s="96" t="e">
        <f>IF($A383="","",IF(VLOOKUP(csv!$AJ383,範囲CSV,24,FALSE)="","",VLOOKUP(csv!$AJ383,範囲CSV,24,FALSE)))</f>
        <v>#N/A</v>
      </c>
      <c r="AA383" s="96" t="e">
        <f>IF($A383="","",IF(VLOOKUP(csv!$AJ383,範囲CSV,25,FALSE)="","",VLOOKUP(csv!$AJ383,範囲CSV,25,FALSE)))</f>
        <v>#N/A</v>
      </c>
      <c r="AB383" s="96" t="e">
        <f>IF($A383="","",IF(VLOOKUP(csv!$AJ383,範囲CSV,26,FALSE)="","",VLOOKUP(csv!$AJ383,範囲CSV,26,FALSE)))</f>
        <v>#N/A</v>
      </c>
      <c r="AC383" s="96" t="e">
        <f>IF($A383="","",IF(VLOOKUP(csv!$AJ383,範囲CSV,27,FALSE)="","",VLOOKUP(csv!$AJ383,範囲CSV,27,FALSE)))</f>
        <v>#N/A</v>
      </c>
      <c r="AD383" s="96" t="e">
        <f>IF($A383="","",IF(VLOOKUP(csv!$AJ383,範囲CSV,28,FALSE)="","",VLOOKUP(csv!$AJ383,範囲CSV,28,FALSE)))</f>
        <v>#N/A</v>
      </c>
      <c r="AE383" s="96" t="e">
        <f>IF($A383="","",IF(VLOOKUP(csv!$AJ383,範囲CSV,29,FALSE)="","",VLOOKUP(csv!$AJ383,範囲CSV,29,FALSE)))</f>
        <v>#N/A</v>
      </c>
      <c r="AF383" s="96" t="e">
        <f>IF($A383="","",IF(VLOOKUP(csv!$AJ383,範囲CSV,30,FALSE)="","",VLOOKUP(csv!$AJ383,範囲CSV,30,FALSE)))</f>
        <v>#N/A</v>
      </c>
      <c r="AG383" s="96" t="e">
        <f>IF($A383="","",IF(VLOOKUP(csv!$AJ383,範囲CSV,31,FALSE)="","",VLOOKUP(csv!$AJ383,範囲CSV,31,FALSE)))</f>
        <v>#N/A</v>
      </c>
      <c r="AH383" s="96" t="e">
        <f>IF($A383="","",IF(VLOOKUP(csv!$AJ383,範囲CSV,32,FALSE)="","",VLOOKUP(csv!$AJ383,範囲CSV,32,FALSE)))</f>
        <v>#N/A</v>
      </c>
      <c r="AI383" s="96" t="e">
        <f>IF($A383="","",IF(VLOOKUP(csv!$AJ383,範囲CSV,33,FALSE)="","",VLOOKUP(csv!$AJ383,範囲CSV,33,FALSE)))</f>
        <v>#N/A</v>
      </c>
      <c r="AJ383" s="96" t="e">
        <f>IF($A383="","",IF(VLOOKUP(csv!$AJ383,範囲CSV,34,FALSE)="","",VLOOKUP(csv!$AJ383,範囲CSV,34,FALSE)))</f>
        <v>#N/A</v>
      </c>
      <c r="AK383" s="96"/>
    </row>
    <row r="384" spans="1:37">
      <c r="A384" s="96" t="e">
        <f>IF(csv!AJ384&lt;=csv!A$401,csv!AO384,"")</f>
        <v>#N/A</v>
      </c>
      <c r="B384" s="96" t="e">
        <f>IF($A384="","",IF(VLOOKUP(csv!A384,範囲CSV,2,FALSE)="","",VLOOKUP(csv!A384,範囲CSV,2,FALSE)))</f>
        <v>#N/A</v>
      </c>
      <c r="C384" s="96" t="e">
        <f>IF($A384="","",IF(VLOOKUP(csv!$AJ384,範囲CSV,3,FALSE)="","",VLOOKUP(csv!$AJ384,範囲CSV,3,FALSE)))</f>
        <v>#N/A</v>
      </c>
      <c r="D384" s="96" t="e">
        <f>IF($A384="","",IF(VLOOKUP(csv!$AJ384,範囲CSV,4,FALSE)="","",VLOOKUP(csv!$AJ384,範囲CSV,4,FALSE)))</f>
        <v>#N/A</v>
      </c>
      <c r="E384" s="96" t="e">
        <f>IF($A384="","",IF(VLOOKUP(csv!$AJ384,範囲CSV,5,FALSE)="","",IF(VLOOKUP(csv!$AJ384,範囲CSV,5,FALSE)&gt;10000,"",VLOOKUP(csv!$AJ384,範囲CSV,5,FALSE))))</f>
        <v>#N/A</v>
      </c>
      <c r="F384" s="96" t="e">
        <f>IF($A384="","",IF(VLOOKUP(csv!$AJ384,範囲CSV,6,FALSE)="","",VLOOKUP(csv!$AJ384,範囲CSV,6,FALSE)))</f>
        <v>#N/A</v>
      </c>
      <c r="G384" s="96" t="e">
        <f>IF(A384="","",IF(VLOOKUP(csv!$AJ384,範囲CSV,7,FALSE)="","",VLOOKUP(csv!$AJ384,範囲CSV,7,FALSE)))</f>
        <v>#N/A</v>
      </c>
      <c r="H384" s="96" t="e">
        <f>IF($A384="","",IF(VLOOKUP(csv!$AJ384,範囲CSV,8,FALSE)="","",VLOOKUP(csv!$AJ384,範囲CSV,8,FALSE)))</f>
        <v>#N/A</v>
      </c>
      <c r="I384" s="96"/>
      <c r="J384" s="96"/>
      <c r="K384" s="96" t="e">
        <f>IF(A384="","",IF(VLOOKUP(csv!$AJ384,範囲CSV,9,FALSE)="","",VLOOKUP(csv!$AJ384,範囲CSV,9,FALSE)))</f>
        <v>#N/A</v>
      </c>
      <c r="L384" s="96" t="e">
        <f>IF($A384="","",IF(VLOOKUP(csv!$AJ384,範囲CSV,10,FALSE)="","",VLOOKUP(csv!$AJ384,範囲CSV,10,FALSE)))</f>
        <v>#N/A</v>
      </c>
      <c r="M384" s="96" t="e">
        <f t="shared" si="10"/>
        <v>#N/A</v>
      </c>
      <c r="N384" s="96" t="e">
        <f t="shared" si="11"/>
        <v>#N/A</v>
      </c>
      <c r="O384" s="96" t="e">
        <f>IF($A384="","",IF(VLOOKUP(csv!$AJ384,範囲CSV,13,FALSE)="","",VLOOKUP(csv!$AJ384,範囲CSV,13,FALSE)))</f>
        <v>#N/A</v>
      </c>
      <c r="P384" s="96" t="e">
        <f>IF($A384="","",IF(VLOOKUP(csv!$AJ384,範囲CSV,14,FALSE)="","",VLOOKUP(csv!$AJ384,範囲CSV,14,FALSE)))</f>
        <v>#N/A</v>
      </c>
      <c r="Q384" s="96" t="e">
        <f>IF($A384="","",IF(VLOOKUP(csv!$AJ384,範囲CSV,15,FALSE)="","",VLOOKUP(csv!$AJ384,範囲CSV,15,FALSE)))</f>
        <v>#N/A</v>
      </c>
      <c r="R384" s="96" t="e">
        <f>IF($A384="","",IF(VLOOKUP(csv!$AJ384,範囲CSV,16,FALSE)="","",VLOOKUP(csv!$AJ384,範囲CSV,16,FALSE)))</f>
        <v>#N/A</v>
      </c>
      <c r="S384" s="96" t="e">
        <f>IF($A384="","",IF(VLOOKUP(csv!$AJ384,範囲CSV,17,FALSE)="","",VLOOKUP(csv!$AJ384,範囲CSV,17,FALSE)))</f>
        <v>#N/A</v>
      </c>
      <c r="T384" s="96" t="e">
        <f>IF($A384="","",IF(VLOOKUP(csv!$AJ384,範囲CSV,18,FALSE)="","",VLOOKUP(csv!$AJ384,範囲CSV,18,FALSE)))</f>
        <v>#N/A</v>
      </c>
      <c r="U384" s="96" t="e">
        <f>IF($A384="","",IF(VLOOKUP(csv!$AJ384,範囲CSV,19,FALSE)="","",VLOOKUP(csv!$AJ384,範囲CSV,19,FALSE)))</f>
        <v>#N/A</v>
      </c>
      <c r="V384" s="96" t="e">
        <f>IF($A384="","",IF(VLOOKUP(csv!$AJ384,範囲CSV,20,FALSE)="","",VLOOKUP(csv!$AJ384,範囲CSV,20,FALSE)))</f>
        <v>#N/A</v>
      </c>
      <c r="W384" s="96" t="e">
        <f>IF($A384="","",IF(VLOOKUP(csv!$AJ384,範囲CSV,21,FALSE)="","",VLOOKUP(csv!$AJ384,範囲CSV,21,FALSE)))</f>
        <v>#N/A</v>
      </c>
      <c r="X384" s="96" t="e">
        <f>IF($A384="","",IF(VLOOKUP(csv!$AJ384,範囲CSV,22,FALSE)="","",VLOOKUP(csv!$AJ384,範囲CSV,22,FALSE)))</f>
        <v>#N/A</v>
      </c>
      <c r="Y384" s="96" t="e">
        <f>IF($A384="","",IF(VLOOKUP(csv!$AJ384,範囲CSV,23,FALSE)="","",VLOOKUP(csv!$AJ384,範囲CSV,23,FALSE)))</f>
        <v>#N/A</v>
      </c>
      <c r="Z384" s="96" t="e">
        <f>IF($A384="","",IF(VLOOKUP(csv!$AJ384,範囲CSV,24,FALSE)="","",VLOOKUP(csv!$AJ384,範囲CSV,24,FALSE)))</f>
        <v>#N/A</v>
      </c>
      <c r="AA384" s="96" t="e">
        <f>IF($A384="","",IF(VLOOKUP(csv!$AJ384,範囲CSV,25,FALSE)="","",VLOOKUP(csv!$AJ384,範囲CSV,25,FALSE)))</f>
        <v>#N/A</v>
      </c>
      <c r="AB384" s="96" t="e">
        <f>IF($A384="","",IF(VLOOKUP(csv!$AJ384,範囲CSV,26,FALSE)="","",VLOOKUP(csv!$AJ384,範囲CSV,26,FALSE)))</f>
        <v>#N/A</v>
      </c>
      <c r="AC384" s="96" t="e">
        <f>IF($A384="","",IF(VLOOKUP(csv!$AJ384,範囲CSV,27,FALSE)="","",VLOOKUP(csv!$AJ384,範囲CSV,27,FALSE)))</f>
        <v>#N/A</v>
      </c>
      <c r="AD384" s="96" t="e">
        <f>IF($A384="","",IF(VLOOKUP(csv!$AJ384,範囲CSV,28,FALSE)="","",VLOOKUP(csv!$AJ384,範囲CSV,28,FALSE)))</f>
        <v>#N/A</v>
      </c>
      <c r="AE384" s="96" t="e">
        <f>IF($A384="","",IF(VLOOKUP(csv!$AJ384,範囲CSV,29,FALSE)="","",VLOOKUP(csv!$AJ384,範囲CSV,29,FALSE)))</f>
        <v>#N/A</v>
      </c>
      <c r="AF384" s="96" t="e">
        <f>IF($A384="","",IF(VLOOKUP(csv!$AJ384,範囲CSV,30,FALSE)="","",VLOOKUP(csv!$AJ384,範囲CSV,30,FALSE)))</f>
        <v>#N/A</v>
      </c>
      <c r="AG384" s="96" t="e">
        <f>IF($A384="","",IF(VLOOKUP(csv!$AJ384,範囲CSV,31,FALSE)="","",VLOOKUP(csv!$AJ384,範囲CSV,31,FALSE)))</f>
        <v>#N/A</v>
      </c>
      <c r="AH384" s="96" t="e">
        <f>IF($A384="","",IF(VLOOKUP(csv!$AJ384,範囲CSV,32,FALSE)="","",VLOOKUP(csv!$AJ384,範囲CSV,32,FALSE)))</f>
        <v>#N/A</v>
      </c>
      <c r="AI384" s="96" t="e">
        <f>IF($A384="","",IF(VLOOKUP(csv!$AJ384,範囲CSV,33,FALSE)="","",VLOOKUP(csv!$AJ384,範囲CSV,33,FALSE)))</f>
        <v>#N/A</v>
      </c>
      <c r="AJ384" s="96" t="e">
        <f>IF($A384="","",IF(VLOOKUP(csv!$AJ384,範囲CSV,34,FALSE)="","",VLOOKUP(csv!$AJ384,範囲CSV,34,FALSE)))</f>
        <v>#N/A</v>
      </c>
      <c r="AK384" s="96"/>
    </row>
    <row r="385" spans="1:37">
      <c r="A385" s="96" t="e">
        <f>IF(csv!AJ385&lt;=csv!A$401,csv!AO385,"")</f>
        <v>#N/A</v>
      </c>
      <c r="B385" s="96" t="e">
        <f>IF($A385="","",IF(VLOOKUP(csv!A385,範囲CSV,2,FALSE)="","",VLOOKUP(csv!A385,範囲CSV,2,FALSE)))</f>
        <v>#N/A</v>
      </c>
      <c r="C385" s="96" t="e">
        <f>IF($A385="","",IF(VLOOKUP(csv!$AJ385,範囲CSV,3,FALSE)="","",VLOOKUP(csv!$AJ385,範囲CSV,3,FALSE)))</f>
        <v>#N/A</v>
      </c>
      <c r="D385" s="96" t="e">
        <f>IF($A385="","",IF(VLOOKUP(csv!$AJ385,範囲CSV,4,FALSE)="","",VLOOKUP(csv!$AJ385,範囲CSV,4,FALSE)))</f>
        <v>#N/A</v>
      </c>
      <c r="E385" s="96" t="e">
        <f>IF($A385="","",IF(VLOOKUP(csv!$AJ385,範囲CSV,5,FALSE)="","",IF(VLOOKUP(csv!$AJ385,範囲CSV,5,FALSE)&gt;10000,"",VLOOKUP(csv!$AJ385,範囲CSV,5,FALSE))))</f>
        <v>#N/A</v>
      </c>
      <c r="F385" s="96" t="e">
        <f>IF($A385="","",IF(VLOOKUP(csv!$AJ385,範囲CSV,6,FALSE)="","",VLOOKUP(csv!$AJ385,範囲CSV,6,FALSE)))</f>
        <v>#N/A</v>
      </c>
      <c r="G385" s="96" t="e">
        <f>IF(A385="","",IF(VLOOKUP(csv!$AJ385,範囲CSV,7,FALSE)="","",VLOOKUP(csv!$AJ385,範囲CSV,7,FALSE)))</f>
        <v>#N/A</v>
      </c>
      <c r="H385" s="96" t="e">
        <f>IF($A385="","",IF(VLOOKUP(csv!$AJ385,範囲CSV,8,FALSE)="","",VLOOKUP(csv!$AJ385,範囲CSV,8,FALSE)))</f>
        <v>#N/A</v>
      </c>
      <c r="I385" s="96"/>
      <c r="J385" s="96"/>
      <c r="K385" s="96" t="e">
        <f>IF(A385="","",IF(VLOOKUP(csv!$AJ385,範囲CSV,9,FALSE)="","",VLOOKUP(csv!$AJ385,範囲CSV,9,FALSE)))</f>
        <v>#N/A</v>
      </c>
      <c r="L385" s="96" t="e">
        <f>IF($A385="","",IF(VLOOKUP(csv!$AJ385,範囲CSV,10,FALSE)="","",VLOOKUP(csv!$AJ385,範囲CSV,10,FALSE)))</f>
        <v>#N/A</v>
      </c>
      <c r="M385" s="96" t="e">
        <f t="shared" si="10"/>
        <v>#N/A</v>
      </c>
      <c r="N385" s="96" t="e">
        <f t="shared" si="11"/>
        <v>#N/A</v>
      </c>
      <c r="O385" s="96" t="e">
        <f>IF($A385="","",IF(VLOOKUP(csv!$AJ385,範囲CSV,13,FALSE)="","",VLOOKUP(csv!$AJ385,範囲CSV,13,FALSE)))</f>
        <v>#N/A</v>
      </c>
      <c r="P385" s="96" t="e">
        <f>IF($A385="","",IF(VLOOKUP(csv!$AJ385,範囲CSV,14,FALSE)="","",VLOOKUP(csv!$AJ385,範囲CSV,14,FALSE)))</f>
        <v>#N/A</v>
      </c>
      <c r="Q385" s="96" t="e">
        <f>IF($A385="","",IF(VLOOKUP(csv!$AJ385,範囲CSV,15,FALSE)="","",VLOOKUP(csv!$AJ385,範囲CSV,15,FALSE)))</f>
        <v>#N/A</v>
      </c>
      <c r="R385" s="96" t="e">
        <f>IF($A385="","",IF(VLOOKUP(csv!$AJ385,範囲CSV,16,FALSE)="","",VLOOKUP(csv!$AJ385,範囲CSV,16,FALSE)))</f>
        <v>#N/A</v>
      </c>
      <c r="S385" s="96" t="e">
        <f>IF($A385="","",IF(VLOOKUP(csv!$AJ385,範囲CSV,17,FALSE)="","",VLOOKUP(csv!$AJ385,範囲CSV,17,FALSE)))</f>
        <v>#N/A</v>
      </c>
      <c r="T385" s="96" t="e">
        <f>IF($A385="","",IF(VLOOKUP(csv!$AJ385,範囲CSV,18,FALSE)="","",VLOOKUP(csv!$AJ385,範囲CSV,18,FALSE)))</f>
        <v>#N/A</v>
      </c>
      <c r="U385" s="96" t="e">
        <f>IF($A385="","",IF(VLOOKUP(csv!$AJ385,範囲CSV,19,FALSE)="","",VLOOKUP(csv!$AJ385,範囲CSV,19,FALSE)))</f>
        <v>#N/A</v>
      </c>
      <c r="V385" s="96" t="e">
        <f>IF($A385="","",IF(VLOOKUP(csv!$AJ385,範囲CSV,20,FALSE)="","",VLOOKUP(csv!$AJ385,範囲CSV,20,FALSE)))</f>
        <v>#N/A</v>
      </c>
      <c r="W385" s="96" t="e">
        <f>IF($A385="","",IF(VLOOKUP(csv!$AJ385,範囲CSV,21,FALSE)="","",VLOOKUP(csv!$AJ385,範囲CSV,21,FALSE)))</f>
        <v>#N/A</v>
      </c>
      <c r="X385" s="96" t="e">
        <f>IF($A385="","",IF(VLOOKUP(csv!$AJ385,範囲CSV,22,FALSE)="","",VLOOKUP(csv!$AJ385,範囲CSV,22,FALSE)))</f>
        <v>#N/A</v>
      </c>
      <c r="Y385" s="96" t="e">
        <f>IF($A385="","",IF(VLOOKUP(csv!$AJ385,範囲CSV,23,FALSE)="","",VLOOKUP(csv!$AJ385,範囲CSV,23,FALSE)))</f>
        <v>#N/A</v>
      </c>
      <c r="Z385" s="96" t="e">
        <f>IF($A385="","",IF(VLOOKUP(csv!$AJ385,範囲CSV,24,FALSE)="","",VLOOKUP(csv!$AJ385,範囲CSV,24,FALSE)))</f>
        <v>#N/A</v>
      </c>
      <c r="AA385" s="96" t="e">
        <f>IF($A385="","",IF(VLOOKUP(csv!$AJ385,範囲CSV,25,FALSE)="","",VLOOKUP(csv!$AJ385,範囲CSV,25,FALSE)))</f>
        <v>#N/A</v>
      </c>
      <c r="AB385" s="96" t="e">
        <f>IF($A385="","",IF(VLOOKUP(csv!$AJ385,範囲CSV,26,FALSE)="","",VLOOKUP(csv!$AJ385,範囲CSV,26,FALSE)))</f>
        <v>#N/A</v>
      </c>
      <c r="AC385" s="96" t="e">
        <f>IF($A385="","",IF(VLOOKUP(csv!$AJ385,範囲CSV,27,FALSE)="","",VLOOKUP(csv!$AJ385,範囲CSV,27,FALSE)))</f>
        <v>#N/A</v>
      </c>
      <c r="AD385" s="96" t="e">
        <f>IF($A385="","",IF(VLOOKUP(csv!$AJ385,範囲CSV,28,FALSE)="","",VLOOKUP(csv!$AJ385,範囲CSV,28,FALSE)))</f>
        <v>#N/A</v>
      </c>
      <c r="AE385" s="96" t="e">
        <f>IF($A385="","",IF(VLOOKUP(csv!$AJ385,範囲CSV,29,FALSE)="","",VLOOKUP(csv!$AJ385,範囲CSV,29,FALSE)))</f>
        <v>#N/A</v>
      </c>
      <c r="AF385" s="96" t="e">
        <f>IF($A385="","",IF(VLOOKUP(csv!$AJ385,範囲CSV,30,FALSE)="","",VLOOKUP(csv!$AJ385,範囲CSV,30,FALSE)))</f>
        <v>#N/A</v>
      </c>
      <c r="AG385" s="96" t="e">
        <f>IF($A385="","",IF(VLOOKUP(csv!$AJ385,範囲CSV,31,FALSE)="","",VLOOKUP(csv!$AJ385,範囲CSV,31,FALSE)))</f>
        <v>#N/A</v>
      </c>
      <c r="AH385" s="96" t="e">
        <f>IF($A385="","",IF(VLOOKUP(csv!$AJ385,範囲CSV,32,FALSE)="","",VLOOKUP(csv!$AJ385,範囲CSV,32,FALSE)))</f>
        <v>#N/A</v>
      </c>
      <c r="AI385" s="96" t="e">
        <f>IF($A385="","",IF(VLOOKUP(csv!$AJ385,範囲CSV,33,FALSE)="","",VLOOKUP(csv!$AJ385,範囲CSV,33,FALSE)))</f>
        <v>#N/A</v>
      </c>
      <c r="AJ385" s="96" t="e">
        <f>IF($A385="","",IF(VLOOKUP(csv!$AJ385,範囲CSV,34,FALSE)="","",VLOOKUP(csv!$AJ385,範囲CSV,34,FALSE)))</f>
        <v>#N/A</v>
      </c>
      <c r="AK385" s="96"/>
    </row>
    <row r="386" spans="1:37">
      <c r="A386" s="96" t="e">
        <f>IF(csv!AJ386&lt;=csv!A$401,csv!AO386,"")</f>
        <v>#N/A</v>
      </c>
      <c r="B386" s="96" t="e">
        <f>IF($A386="","",IF(VLOOKUP(csv!A386,範囲CSV,2,FALSE)="","",VLOOKUP(csv!A386,範囲CSV,2,FALSE)))</f>
        <v>#N/A</v>
      </c>
      <c r="C386" s="96" t="e">
        <f>IF($A386="","",IF(VLOOKUP(csv!$AJ386,範囲CSV,3,FALSE)="","",VLOOKUP(csv!$AJ386,範囲CSV,3,FALSE)))</f>
        <v>#N/A</v>
      </c>
      <c r="D386" s="96" t="e">
        <f>IF($A386="","",IF(VLOOKUP(csv!$AJ386,範囲CSV,4,FALSE)="","",VLOOKUP(csv!$AJ386,範囲CSV,4,FALSE)))</f>
        <v>#N/A</v>
      </c>
      <c r="E386" s="96" t="e">
        <f>IF($A386="","",IF(VLOOKUP(csv!$AJ386,範囲CSV,5,FALSE)="","",IF(VLOOKUP(csv!$AJ386,範囲CSV,5,FALSE)&gt;10000,"",VLOOKUP(csv!$AJ386,範囲CSV,5,FALSE))))</f>
        <v>#N/A</v>
      </c>
      <c r="F386" s="96" t="e">
        <f>IF($A386="","",IF(VLOOKUP(csv!$AJ386,範囲CSV,6,FALSE)="","",VLOOKUP(csv!$AJ386,範囲CSV,6,FALSE)))</f>
        <v>#N/A</v>
      </c>
      <c r="G386" s="96" t="e">
        <f>IF(A386="","",IF(VLOOKUP(csv!$AJ386,範囲CSV,7,FALSE)="","",VLOOKUP(csv!$AJ386,範囲CSV,7,FALSE)))</f>
        <v>#N/A</v>
      </c>
      <c r="H386" s="96" t="e">
        <f>IF($A386="","",IF(VLOOKUP(csv!$AJ386,範囲CSV,8,FALSE)="","",VLOOKUP(csv!$AJ386,範囲CSV,8,FALSE)))</f>
        <v>#N/A</v>
      </c>
      <c r="I386" s="96"/>
      <c r="J386" s="96"/>
      <c r="K386" s="96" t="e">
        <f>IF(A386="","",IF(VLOOKUP(csv!$AJ386,範囲CSV,9,FALSE)="","",VLOOKUP(csv!$AJ386,範囲CSV,9,FALSE)))</f>
        <v>#N/A</v>
      </c>
      <c r="L386" s="96" t="e">
        <f>IF($A386="","",IF(VLOOKUP(csv!$AJ386,範囲CSV,10,FALSE)="","",VLOOKUP(csv!$AJ386,範囲CSV,10,FALSE)))</f>
        <v>#N/A</v>
      </c>
      <c r="M386" s="96" t="e">
        <f t="shared" ref="M386:M401" si="12">IF($A386="","",IF(VLOOKUP($A386,生年,20,FALSE)="","",VLOOKUP($A386,生年,21,FALSE)))</f>
        <v>#N/A</v>
      </c>
      <c r="N386" s="96" t="e">
        <f t="shared" ref="N386:N401" si="13">IF($A386="","",IF(VLOOKUP($A386,生年,21,FALSE)="","",VLOOKUP($A386,生年,22,FALSE)))</f>
        <v>#N/A</v>
      </c>
      <c r="O386" s="96" t="e">
        <f>IF($A386="","",IF(VLOOKUP(csv!$AJ386,範囲CSV,13,FALSE)="","",VLOOKUP(csv!$AJ386,範囲CSV,13,FALSE)))</f>
        <v>#N/A</v>
      </c>
      <c r="P386" s="96" t="e">
        <f>IF($A386="","",IF(VLOOKUP(csv!$AJ386,範囲CSV,14,FALSE)="","",VLOOKUP(csv!$AJ386,範囲CSV,14,FALSE)))</f>
        <v>#N/A</v>
      </c>
      <c r="Q386" s="96" t="e">
        <f>IF($A386="","",IF(VLOOKUP(csv!$AJ386,範囲CSV,15,FALSE)="","",VLOOKUP(csv!$AJ386,範囲CSV,15,FALSE)))</f>
        <v>#N/A</v>
      </c>
      <c r="R386" s="96" t="e">
        <f>IF($A386="","",IF(VLOOKUP(csv!$AJ386,範囲CSV,16,FALSE)="","",VLOOKUP(csv!$AJ386,範囲CSV,16,FALSE)))</f>
        <v>#N/A</v>
      </c>
      <c r="S386" s="96" t="e">
        <f>IF($A386="","",IF(VLOOKUP(csv!$AJ386,範囲CSV,17,FALSE)="","",VLOOKUP(csv!$AJ386,範囲CSV,17,FALSE)))</f>
        <v>#N/A</v>
      </c>
      <c r="T386" s="96" t="e">
        <f>IF($A386="","",IF(VLOOKUP(csv!$AJ386,範囲CSV,18,FALSE)="","",VLOOKUP(csv!$AJ386,範囲CSV,18,FALSE)))</f>
        <v>#N/A</v>
      </c>
      <c r="U386" s="96" t="e">
        <f>IF($A386="","",IF(VLOOKUP(csv!$AJ386,範囲CSV,19,FALSE)="","",VLOOKUP(csv!$AJ386,範囲CSV,19,FALSE)))</f>
        <v>#N/A</v>
      </c>
      <c r="V386" s="96" t="e">
        <f>IF($A386="","",IF(VLOOKUP(csv!$AJ386,範囲CSV,20,FALSE)="","",VLOOKUP(csv!$AJ386,範囲CSV,20,FALSE)))</f>
        <v>#N/A</v>
      </c>
      <c r="W386" s="96" t="e">
        <f>IF($A386="","",IF(VLOOKUP(csv!$AJ386,範囲CSV,21,FALSE)="","",VLOOKUP(csv!$AJ386,範囲CSV,21,FALSE)))</f>
        <v>#N/A</v>
      </c>
      <c r="X386" s="96" t="e">
        <f>IF($A386="","",IF(VLOOKUP(csv!$AJ386,範囲CSV,22,FALSE)="","",VLOOKUP(csv!$AJ386,範囲CSV,22,FALSE)))</f>
        <v>#N/A</v>
      </c>
      <c r="Y386" s="96" t="e">
        <f>IF($A386="","",IF(VLOOKUP(csv!$AJ386,範囲CSV,23,FALSE)="","",VLOOKUP(csv!$AJ386,範囲CSV,23,FALSE)))</f>
        <v>#N/A</v>
      </c>
      <c r="Z386" s="96" t="e">
        <f>IF($A386="","",IF(VLOOKUP(csv!$AJ386,範囲CSV,24,FALSE)="","",VLOOKUP(csv!$AJ386,範囲CSV,24,FALSE)))</f>
        <v>#N/A</v>
      </c>
      <c r="AA386" s="96" t="e">
        <f>IF($A386="","",IF(VLOOKUP(csv!$AJ386,範囲CSV,25,FALSE)="","",VLOOKUP(csv!$AJ386,範囲CSV,25,FALSE)))</f>
        <v>#N/A</v>
      </c>
      <c r="AB386" s="96" t="e">
        <f>IF($A386="","",IF(VLOOKUP(csv!$AJ386,範囲CSV,26,FALSE)="","",VLOOKUP(csv!$AJ386,範囲CSV,26,FALSE)))</f>
        <v>#N/A</v>
      </c>
      <c r="AC386" s="96" t="e">
        <f>IF($A386="","",IF(VLOOKUP(csv!$AJ386,範囲CSV,27,FALSE)="","",VLOOKUP(csv!$AJ386,範囲CSV,27,FALSE)))</f>
        <v>#N/A</v>
      </c>
      <c r="AD386" s="96" t="e">
        <f>IF($A386="","",IF(VLOOKUP(csv!$AJ386,範囲CSV,28,FALSE)="","",VLOOKUP(csv!$AJ386,範囲CSV,28,FALSE)))</f>
        <v>#N/A</v>
      </c>
      <c r="AE386" s="96" t="e">
        <f>IF($A386="","",IF(VLOOKUP(csv!$AJ386,範囲CSV,29,FALSE)="","",VLOOKUP(csv!$AJ386,範囲CSV,29,FALSE)))</f>
        <v>#N/A</v>
      </c>
      <c r="AF386" s="96" t="e">
        <f>IF($A386="","",IF(VLOOKUP(csv!$AJ386,範囲CSV,30,FALSE)="","",VLOOKUP(csv!$AJ386,範囲CSV,30,FALSE)))</f>
        <v>#N/A</v>
      </c>
      <c r="AG386" s="96" t="e">
        <f>IF($A386="","",IF(VLOOKUP(csv!$AJ386,範囲CSV,31,FALSE)="","",VLOOKUP(csv!$AJ386,範囲CSV,31,FALSE)))</f>
        <v>#N/A</v>
      </c>
      <c r="AH386" s="96" t="e">
        <f>IF($A386="","",IF(VLOOKUP(csv!$AJ386,範囲CSV,32,FALSE)="","",VLOOKUP(csv!$AJ386,範囲CSV,32,FALSE)))</f>
        <v>#N/A</v>
      </c>
      <c r="AI386" s="96" t="e">
        <f>IF($A386="","",IF(VLOOKUP(csv!$AJ386,範囲CSV,33,FALSE)="","",VLOOKUP(csv!$AJ386,範囲CSV,33,FALSE)))</f>
        <v>#N/A</v>
      </c>
      <c r="AJ386" s="96" t="e">
        <f>IF($A386="","",IF(VLOOKUP(csv!$AJ386,範囲CSV,34,FALSE)="","",VLOOKUP(csv!$AJ386,範囲CSV,34,FALSE)))</f>
        <v>#N/A</v>
      </c>
      <c r="AK386" s="96"/>
    </row>
    <row r="387" spans="1:37">
      <c r="A387" s="96" t="e">
        <f>IF(csv!AJ387&lt;=csv!A$401,csv!AO387,"")</f>
        <v>#N/A</v>
      </c>
      <c r="B387" s="96" t="e">
        <f>IF($A387="","",IF(VLOOKUP(csv!A387,範囲CSV,2,FALSE)="","",VLOOKUP(csv!A387,範囲CSV,2,FALSE)))</f>
        <v>#N/A</v>
      </c>
      <c r="C387" s="96" t="e">
        <f>IF($A387="","",IF(VLOOKUP(csv!$AJ387,範囲CSV,3,FALSE)="","",VLOOKUP(csv!$AJ387,範囲CSV,3,FALSE)))</f>
        <v>#N/A</v>
      </c>
      <c r="D387" s="96" t="e">
        <f>IF($A387="","",IF(VLOOKUP(csv!$AJ387,範囲CSV,4,FALSE)="","",VLOOKUP(csv!$AJ387,範囲CSV,4,FALSE)))</f>
        <v>#N/A</v>
      </c>
      <c r="E387" s="96" t="e">
        <f>IF($A387="","",IF(VLOOKUP(csv!$AJ387,範囲CSV,5,FALSE)="","",IF(VLOOKUP(csv!$AJ387,範囲CSV,5,FALSE)&gt;10000,"",VLOOKUP(csv!$AJ387,範囲CSV,5,FALSE))))</f>
        <v>#N/A</v>
      </c>
      <c r="F387" s="96" t="e">
        <f>IF($A387="","",IF(VLOOKUP(csv!$AJ387,範囲CSV,6,FALSE)="","",VLOOKUP(csv!$AJ387,範囲CSV,6,FALSE)))</f>
        <v>#N/A</v>
      </c>
      <c r="G387" s="96" t="e">
        <f>IF(A387="","",IF(VLOOKUP(csv!$AJ387,範囲CSV,7,FALSE)="","",VLOOKUP(csv!$AJ387,範囲CSV,7,FALSE)))</f>
        <v>#N/A</v>
      </c>
      <c r="H387" s="96" t="e">
        <f>IF($A387="","",IF(VLOOKUP(csv!$AJ387,範囲CSV,8,FALSE)="","",VLOOKUP(csv!$AJ387,範囲CSV,8,FALSE)))</f>
        <v>#N/A</v>
      </c>
      <c r="I387" s="96"/>
      <c r="J387" s="96"/>
      <c r="K387" s="96" t="e">
        <f>IF(A387="","",IF(VLOOKUP(csv!$AJ387,範囲CSV,9,FALSE)="","",VLOOKUP(csv!$AJ387,範囲CSV,9,FALSE)))</f>
        <v>#N/A</v>
      </c>
      <c r="L387" s="96" t="e">
        <f>IF($A387="","",IF(VLOOKUP(csv!$AJ387,範囲CSV,10,FALSE)="","",VLOOKUP(csv!$AJ387,範囲CSV,10,FALSE)))</f>
        <v>#N/A</v>
      </c>
      <c r="M387" s="96" t="e">
        <f t="shared" si="12"/>
        <v>#N/A</v>
      </c>
      <c r="N387" s="96" t="e">
        <f t="shared" si="13"/>
        <v>#N/A</v>
      </c>
      <c r="O387" s="96" t="e">
        <f>IF($A387="","",IF(VLOOKUP(csv!$AJ387,範囲CSV,13,FALSE)="","",VLOOKUP(csv!$AJ387,範囲CSV,13,FALSE)))</f>
        <v>#N/A</v>
      </c>
      <c r="P387" s="96" t="e">
        <f>IF($A387="","",IF(VLOOKUP(csv!$AJ387,範囲CSV,14,FALSE)="","",VLOOKUP(csv!$AJ387,範囲CSV,14,FALSE)))</f>
        <v>#N/A</v>
      </c>
      <c r="Q387" s="96" t="e">
        <f>IF($A387="","",IF(VLOOKUP(csv!$AJ387,範囲CSV,15,FALSE)="","",VLOOKUP(csv!$AJ387,範囲CSV,15,FALSE)))</f>
        <v>#N/A</v>
      </c>
      <c r="R387" s="96" t="e">
        <f>IF($A387="","",IF(VLOOKUP(csv!$AJ387,範囲CSV,16,FALSE)="","",VLOOKUP(csv!$AJ387,範囲CSV,16,FALSE)))</f>
        <v>#N/A</v>
      </c>
      <c r="S387" s="96" t="e">
        <f>IF($A387="","",IF(VLOOKUP(csv!$AJ387,範囲CSV,17,FALSE)="","",VLOOKUP(csv!$AJ387,範囲CSV,17,FALSE)))</f>
        <v>#N/A</v>
      </c>
      <c r="T387" s="96" t="e">
        <f>IF($A387="","",IF(VLOOKUP(csv!$AJ387,範囲CSV,18,FALSE)="","",VLOOKUP(csv!$AJ387,範囲CSV,18,FALSE)))</f>
        <v>#N/A</v>
      </c>
      <c r="U387" s="96" t="e">
        <f>IF($A387="","",IF(VLOOKUP(csv!$AJ387,範囲CSV,19,FALSE)="","",VLOOKUP(csv!$AJ387,範囲CSV,19,FALSE)))</f>
        <v>#N/A</v>
      </c>
      <c r="V387" s="96" t="e">
        <f>IF($A387="","",IF(VLOOKUP(csv!$AJ387,範囲CSV,20,FALSE)="","",VLOOKUP(csv!$AJ387,範囲CSV,20,FALSE)))</f>
        <v>#N/A</v>
      </c>
      <c r="W387" s="96" t="e">
        <f>IF($A387="","",IF(VLOOKUP(csv!$AJ387,範囲CSV,21,FALSE)="","",VLOOKUP(csv!$AJ387,範囲CSV,21,FALSE)))</f>
        <v>#N/A</v>
      </c>
      <c r="X387" s="96" t="e">
        <f>IF($A387="","",IF(VLOOKUP(csv!$AJ387,範囲CSV,22,FALSE)="","",VLOOKUP(csv!$AJ387,範囲CSV,22,FALSE)))</f>
        <v>#N/A</v>
      </c>
      <c r="Y387" s="96" t="e">
        <f>IF($A387="","",IF(VLOOKUP(csv!$AJ387,範囲CSV,23,FALSE)="","",VLOOKUP(csv!$AJ387,範囲CSV,23,FALSE)))</f>
        <v>#N/A</v>
      </c>
      <c r="Z387" s="96" t="e">
        <f>IF($A387="","",IF(VLOOKUP(csv!$AJ387,範囲CSV,24,FALSE)="","",VLOOKUP(csv!$AJ387,範囲CSV,24,FALSE)))</f>
        <v>#N/A</v>
      </c>
      <c r="AA387" s="96" t="e">
        <f>IF($A387="","",IF(VLOOKUP(csv!$AJ387,範囲CSV,25,FALSE)="","",VLOOKUP(csv!$AJ387,範囲CSV,25,FALSE)))</f>
        <v>#N/A</v>
      </c>
      <c r="AB387" s="96" t="e">
        <f>IF($A387="","",IF(VLOOKUP(csv!$AJ387,範囲CSV,26,FALSE)="","",VLOOKUP(csv!$AJ387,範囲CSV,26,FALSE)))</f>
        <v>#N/A</v>
      </c>
      <c r="AC387" s="96" t="e">
        <f>IF($A387="","",IF(VLOOKUP(csv!$AJ387,範囲CSV,27,FALSE)="","",VLOOKUP(csv!$AJ387,範囲CSV,27,FALSE)))</f>
        <v>#N/A</v>
      </c>
      <c r="AD387" s="96" t="e">
        <f>IF($A387="","",IF(VLOOKUP(csv!$AJ387,範囲CSV,28,FALSE)="","",VLOOKUP(csv!$AJ387,範囲CSV,28,FALSE)))</f>
        <v>#N/A</v>
      </c>
      <c r="AE387" s="96" t="e">
        <f>IF($A387="","",IF(VLOOKUP(csv!$AJ387,範囲CSV,29,FALSE)="","",VLOOKUP(csv!$AJ387,範囲CSV,29,FALSE)))</f>
        <v>#N/A</v>
      </c>
      <c r="AF387" s="96" t="e">
        <f>IF($A387="","",IF(VLOOKUP(csv!$AJ387,範囲CSV,30,FALSE)="","",VLOOKUP(csv!$AJ387,範囲CSV,30,FALSE)))</f>
        <v>#N/A</v>
      </c>
      <c r="AG387" s="96" t="e">
        <f>IF($A387="","",IF(VLOOKUP(csv!$AJ387,範囲CSV,31,FALSE)="","",VLOOKUP(csv!$AJ387,範囲CSV,31,FALSE)))</f>
        <v>#N/A</v>
      </c>
      <c r="AH387" s="96" t="e">
        <f>IF($A387="","",IF(VLOOKUP(csv!$AJ387,範囲CSV,32,FALSE)="","",VLOOKUP(csv!$AJ387,範囲CSV,32,FALSE)))</f>
        <v>#N/A</v>
      </c>
      <c r="AI387" s="96" t="e">
        <f>IF($A387="","",IF(VLOOKUP(csv!$AJ387,範囲CSV,33,FALSE)="","",VLOOKUP(csv!$AJ387,範囲CSV,33,FALSE)))</f>
        <v>#N/A</v>
      </c>
      <c r="AJ387" s="96" t="e">
        <f>IF($A387="","",IF(VLOOKUP(csv!$AJ387,範囲CSV,34,FALSE)="","",VLOOKUP(csv!$AJ387,範囲CSV,34,FALSE)))</f>
        <v>#N/A</v>
      </c>
      <c r="AK387" s="96"/>
    </row>
    <row r="388" spans="1:37">
      <c r="A388" s="96" t="e">
        <f>IF(csv!AJ388&lt;=csv!A$401,csv!AO388,"")</f>
        <v>#N/A</v>
      </c>
      <c r="B388" s="96" t="e">
        <f>IF($A388="","",IF(VLOOKUP(csv!A388,範囲CSV,2,FALSE)="","",VLOOKUP(csv!A388,範囲CSV,2,FALSE)))</f>
        <v>#N/A</v>
      </c>
      <c r="C388" s="96" t="e">
        <f>IF($A388="","",IF(VLOOKUP(csv!$AJ388,範囲CSV,3,FALSE)="","",VLOOKUP(csv!$AJ388,範囲CSV,3,FALSE)))</f>
        <v>#N/A</v>
      </c>
      <c r="D388" s="96" t="e">
        <f>IF($A388="","",IF(VLOOKUP(csv!$AJ388,範囲CSV,4,FALSE)="","",VLOOKUP(csv!$AJ388,範囲CSV,4,FALSE)))</f>
        <v>#N/A</v>
      </c>
      <c r="E388" s="96" t="e">
        <f>IF($A388="","",IF(VLOOKUP(csv!$AJ388,範囲CSV,5,FALSE)="","",IF(VLOOKUP(csv!$AJ388,範囲CSV,5,FALSE)&gt;10000,"",VLOOKUP(csv!$AJ388,範囲CSV,5,FALSE))))</f>
        <v>#N/A</v>
      </c>
      <c r="F388" s="96" t="e">
        <f>IF($A388="","",IF(VLOOKUP(csv!$AJ388,範囲CSV,6,FALSE)="","",VLOOKUP(csv!$AJ388,範囲CSV,6,FALSE)))</f>
        <v>#N/A</v>
      </c>
      <c r="G388" s="96" t="e">
        <f>IF(A388="","",IF(VLOOKUP(csv!$AJ388,範囲CSV,7,FALSE)="","",VLOOKUP(csv!$AJ388,範囲CSV,7,FALSE)))</f>
        <v>#N/A</v>
      </c>
      <c r="H388" s="96" t="e">
        <f>IF($A388="","",IF(VLOOKUP(csv!$AJ388,範囲CSV,8,FALSE)="","",VLOOKUP(csv!$AJ388,範囲CSV,8,FALSE)))</f>
        <v>#N/A</v>
      </c>
      <c r="I388" s="96"/>
      <c r="J388" s="96"/>
      <c r="K388" s="96" t="e">
        <f>IF(A388="","",IF(VLOOKUP(csv!$AJ388,範囲CSV,9,FALSE)="","",VLOOKUP(csv!$AJ388,範囲CSV,9,FALSE)))</f>
        <v>#N/A</v>
      </c>
      <c r="L388" s="96" t="e">
        <f>IF($A388="","",IF(VLOOKUP(csv!$AJ388,範囲CSV,10,FALSE)="","",VLOOKUP(csv!$AJ388,範囲CSV,10,FALSE)))</f>
        <v>#N/A</v>
      </c>
      <c r="M388" s="96" t="e">
        <f t="shared" si="12"/>
        <v>#N/A</v>
      </c>
      <c r="N388" s="96" t="e">
        <f t="shared" si="13"/>
        <v>#N/A</v>
      </c>
      <c r="O388" s="96" t="e">
        <f>IF($A388="","",IF(VLOOKUP(csv!$AJ388,範囲CSV,13,FALSE)="","",VLOOKUP(csv!$AJ388,範囲CSV,13,FALSE)))</f>
        <v>#N/A</v>
      </c>
      <c r="P388" s="96" t="e">
        <f>IF($A388="","",IF(VLOOKUP(csv!$AJ388,範囲CSV,14,FALSE)="","",VLOOKUP(csv!$AJ388,範囲CSV,14,FALSE)))</f>
        <v>#N/A</v>
      </c>
      <c r="Q388" s="96" t="e">
        <f>IF($A388="","",IF(VLOOKUP(csv!$AJ388,範囲CSV,15,FALSE)="","",VLOOKUP(csv!$AJ388,範囲CSV,15,FALSE)))</f>
        <v>#N/A</v>
      </c>
      <c r="R388" s="96" t="e">
        <f>IF($A388="","",IF(VLOOKUP(csv!$AJ388,範囲CSV,16,FALSE)="","",VLOOKUP(csv!$AJ388,範囲CSV,16,FALSE)))</f>
        <v>#N/A</v>
      </c>
      <c r="S388" s="96" t="e">
        <f>IF($A388="","",IF(VLOOKUP(csv!$AJ388,範囲CSV,17,FALSE)="","",VLOOKUP(csv!$AJ388,範囲CSV,17,FALSE)))</f>
        <v>#N/A</v>
      </c>
      <c r="T388" s="96" t="e">
        <f>IF($A388="","",IF(VLOOKUP(csv!$AJ388,範囲CSV,18,FALSE)="","",VLOOKUP(csv!$AJ388,範囲CSV,18,FALSE)))</f>
        <v>#N/A</v>
      </c>
      <c r="U388" s="96" t="e">
        <f>IF($A388="","",IF(VLOOKUP(csv!$AJ388,範囲CSV,19,FALSE)="","",VLOOKUP(csv!$AJ388,範囲CSV,19,FALSE)))</f>
        <v>#N/A</v>
      </c>
      <c r="V388" s="96" t="e">
        <f>IF($A388="","",IF(VLOOKUP(csv!$AJ388,範囲CSV,20,FALSE)="","",VLOOKUP(csv!$AJ388,範囲CSV,20,FALSE)))</f>
        <v>#N/A</v>
      </c>
      <c r="W388" s="96" t="e">
        <f>IF($A388="","",IF(VLOOKUP(csv!$AJ388,範囲CSV,21,FALSE)="","",VLOOKUP(csv!$AJ388,範囲CSV,21,FALSE)))</f>
        <v>#N/A</v>
      </c>
      <c r="X388" s="96" t="e">
        <f>IF($A388="","",IF(VLOOKUP(csv!$AJ388,範囲CSV,22,FALSE)="","",VLOOKUP(csv!$AJ388,範囲CSV,22,FALSE)))</f>
        <v>#N/A</v>
      </c>
      <c r="Y388" s="96" t="e">
        <f>IF($A388="","",IF(VLOOKUP(csv!$AJ388,範囲CSV,23,FALSE)="","",VLOOKUP(csv!$AJ388,範囲CSV,23,FALSE)))</f>
        <v>#N/A</v>
      </c>
      <c r="Z388" s="96" t="e">
        <f>IF($A388="","",IF(VLOOKUP(csv!$AJ388,範囲CSV,24,FALSE)="","",VLOOKUP(csv!$AJ388,範囲CSV,24,FALSE)))</f>
        <v>#N/A</v>
      </c>
      <c r="AA388" s="96" t="e">
        <f>IF($A388="","",IF(VLOOKUP(csv!$AJ388,範囲CSV,25,FALSE)="","",VLOOKUP(csv!$AJ388,範囲CSV,25,FALSE)))</f>
        <v>#N/A</v>
      </c>
      <c r="AB388" s="96" t="e">
        <f>IF($A388="","",IF(VLOOKUP(csv!$AJ388,範囲CSV,26,FALSE)="","",VLOOKUP(csv!$AJ388,範囲CSV,26,FALSE)))</f>
        <v>#N/A</v>
      </c>
      <c r="AC388" s="96" t="e">
        <f>IF($A388="","",IF(VLOOKUP(csv!$AJ388,範囲CSV,27,FALSE)="","",VLOOKUP(csv!$AJ388,範囲CSV,27,FALSE)))</f>
        <v>#N/A</v>
      </c>
      <c r="AD388" s="96" t="e">
        <f>IF($A388="","",IF(VLOOKUP(csv!$AJ388,範囲CSV,28,FALSE)="","",VLOOKUP(csv!$AJ388,範囲CSV,28,FALSE)))</f>
        <v>#N/A</v>
      </c>
      <c r="AE388" s="96" t="e">
        <f>IF($A388="","",IF(VLOOKUP(csv!$AJ388,範囲CSV,29,FALSE)="","",VLOOKUP(csv!$AJ388,範囲CSV,29,FALSE)))</f>
        <v>#N/A</v>
      </c>
      <c r="AF388" s="96" t="e">
        <f>IF($A388="","",IF(VLOOKUP(csv!$AJ388,範囲CSV,30,FALSE)="","",VLOOKUP(csv!$AJ388,範囲CSV,30,FALSE)))</f>
        <v>#N/A</v>
      </c>
      <c r="AG388" s="96" t="e">
        <f>IF($A388="","",IF(VLOOKUP(csv!$AJ388,範囲CSV,31,FALSE)="","",VLOOKUP(csv!$AJ388,範囲CSV,31,FALSE)))</f>
        <v>#N/A</v>
      </c>
      <c r="AH388" s="96" t="e">
        <f>IF($A388="","",IF(VLOOKUP(csv!$AJ388,範囲CSV,32,FALSE)="","",VLOOKUP(csv!$AJ388,範囲CSV,32,FALSE)))</f>
        <v>#N/A</v>
      </c>
      <c r="AI388" s="96" t="e">
        <f>IF($A388="","",IF(VLOOKUP(csv!$AJ388,範囲CSV,33,FALSE)="","",VLOOKUP(csv!$AJ388,範囲CSV,33,FALSE)))</f>
        <v>#N/A</v>
      </c>
      <c r="AJ388" s="96" t="e">
        <f>IF($A388="","",IF(VLOOKUP(csv!$AJ388,範囲CSV,34,FALSE)="","",VLOOKUP(csv!$AJ388,範囲CSV,34,FALSE)))</f>
        <v>#N/A</v>
      </c>
      <c r="AK388" s="96"/>
    </row>
    <row r="389" spans="1:37">
      <c r="A389" s="96" t="e">
        <f>IF(csv!AJ389&lt;=csv!A$401,csv!AO389,"")</f>
        <v>#N/A</v>
      </c>
      <c r="B389" s="96" t="e">
        <f>IF($A389="","",IF(VLOOKUP(csv!A389,範囲CSV,2,FALSE)="","",VLOOKUP(csv!A389,範囲CSV,2,FALSE)))</f>
        <v>#N/A</v>
      </c>
      <c r="C389" s="96" t="e">
        <f>IF($A389="","",IF(VLOOKUP(csv!$AJ389,範囲CSV,3,FALSE)="","",VLOOKUP(csv!$AJ389,範囲CSV,3,FALSE)))</f>
        <v>#N/A</v>
      </c>
      <c r="D389" s="96" t="e">
        <f>IF($A389="","",IF(VLOOKUP(csv!$AJ389,範囲CSV,4,FALSE)="","",VLOOKUP(csv!$AJ389,範囲CSV,4,FALSE)))</f>
        <v>#N/A</v>
      </c>
      <c r="E389" s="96" t="e">
        <f>IF($A389="","",IF(VLOOKUP(csv!$AJ389,範囲CSV,5,FALSE)="","",IF(VLOOKUP(csv!$AJ389,範囲CSV,5,FALSE)&gt;10000,"",VLOOKUP(csv!$AJ389,範囲CSV,5,FALSE))))</f>
        <v>#N/A</v>
      </c>
      <c r="F389" s="96" t="e">
        <f>IF($A389="","",IF(VLOOKUP(csv!$AJ389,範囲CSV,6,FALSE)="","",VLOOKUP(csv!$AJ389,範囲CSV,6,FALSE)))</f>
        <v>#N/A</v>
      </c>
      <c r="G389" s="96" t="e">
        <f>IF(A389="","",IF(VLOOKUP(csv!$AJ389,範囲CSV,7,FALSE)="","",VLOOKUP(csv!$AJ389,範囲CSV,7,FALSE)))</f>
        <v>#N/A</v>
      </c>
      <c r="H389" s="96" t="e">
        <f>IF($A389="","",IF(VLOOKUP(csv!$AJ389,範囲CSV,8,FALSE)="","",VLOOKUP(csv!$AJ389,範囲CSV,8,FALSE)))</f>
        <v>#N/A</v>
      </c>
      <c r="I389" s="96"/>
      <c r="J389" s="96"/>
      <c r="K389" s="96" t="e">
        <f>IF(A389="","",IF(VLOOKUP(csv!$AJ389,範囲CSV,9,FALSE)="","",VLOOKUP(csv!$AJ389,範囲CSV,9,FALSE)))</f>
        <v>#N/A</v>
      </c>
      <c r="L389" s="96" t="e">
        <f>IF($A389="","",IF(VLOOKUP(csv!$AJ389,範囲CSV,10,FALSE)="","",VLOOKUP(csv!$AJ389,範囲CSV,10,FALSE)))</f>
        <v>#N/A</v>
      </c>
      <c r="M389" s="96" t="e">
        <f t="shared" si="12"/>
        <v>#N/A</v>
      </c>
      <c r="N389" s="96" t="e">
        <f t="shared" si="13"/>
        <v>#N/A</v>
      </c>
      <c r="O389" s="96" t="e">
        <f>IF($A389="","",IF(VLOOKUP(csv!$AJ389,範囲CSV,13,FALSE)="","",VLOOKUP(csv!$AJ389,範囲CSV,13,FALSE)))</f>
        <v>#N/A</v>
      </c>
      <c r="P389" s="96" t="e">
        <f>IF($A389="","",IF(VLOOKUP(csv!$AJ389,範囲CSV,14,FALSE)="","",VLOOKUP(csv!$AJ389,範囲CSV,14,FALSE)))</f>
        <v>#N/A</v>
      </c>
      <c r="Q389" s="96" t="e">
        <f>IF($A389="","",IF(VLOOKUP(csv!$AJ389,範囲CSV,15,FALSE)="","",VLOOKUP(csv!$AJ389,範囲CSV,15,FALSE)))</f>
        <v>#N/A</v>
      </c>
      <c r="R389" s="96" t="e">
        <f>IF($A389="","",IF(VLOOKUP(csv!$AJ389,範囲CSV,16,FALSE)="","",VLOOKUP(csv!$AJ389,範囲CSV,16,FALSE)))</f>
        <v>#N/A</v>
      </c>
      <c r="S389" s="96" t="e">
        <f>IF($A389="","",IF(VLOOKUP(csv!$AJ389,範囲CSV,17,FALSE)="","",VLOOKUP(csv!$AJ389,範囲CSV,17,FALSE)))</f>
        <v>#N/A</v>
      </c>
      <c r="T389" s="96" t="e">
        <f>IF($A389="","",IF(VLOOKUP(csv!$AJ389,範囲CSV,18,FALSE)="","",VLOOKUP(csv!$AJ389,範囲CSV,18,FALSE)))</f>
        <v>#N/A</v>
      </c>
      <c r="U389" s="96" t="e">
        <f>IF($A389="","",IF(VLOOKUP(csv!$AJ389,範囲CSV,19,FALSE)="","",VLOOKUP(csv!$AJ389,範囲CSV,19,FALSE)))</f>
        <v>#N/A</v>
      </c>
      <c r="V389" s="96" t="e">
        <f>IF($A389="","",IF(VLOOKUP(csv!$AJ389,範囲CSV,20,FALSE)="","",VLOOKUP(csv!$AJ389,範囲CSV,20,FALSE)))</f>
        <v>#N/A</v>
      </c>
      <c r="W389" s="96" t="e">
        <f>IF($A389="","",IF(VLOOKUP(csv!$AJ389,範囲CSV,21,FALSE)="","",VLOOKUP(csv!$AJ389,範囲CSV,21,FALSE)))</f>
        <v>#N/A</v>
      </c>
      <c r="X389" s="96" t="e">
        <f>IF($A389="","",IF(VLOOKUP(csv!$AJ389,範囲CSV,22,FALSE)="","",VLOOKUP(csv!$AJ389,範囲CSV,22,FALSE)))</f>
        <v>#N/A</v>
      </c>
      <c r="Y389" s="96" t="e">
        <f>IF($A389="","",IF(VLOOKUP(csv!$AJ389,範囲CSV,23,FALSE)="","",VLOOKUP(csv!$AJ389,範囲CSV,23,FALSE)))</f>
        <v>#N/A</v>
      </c>
      <c r="Z389" s="96" t="e">
        <f>IF($A389="","",IF(VLOOKUP(csv!$AJ389,範囲CSV,24,FALSE)="","",VLOOKUP(csv!$AJ389,範囲CSV,24,FALSE)))</f>
        <v>#N/A</v>
      </c>
      <c r="AA389" s="96" t="e">
        <f>IF($A389="","",IF(VLOOKUP(csv!$AJ389,範囲CSV,25,FALSE)="","",VLOOKUP(csv!$AJ389,範囲CSV,25,FALSE)))</f>
        <v>#N/A</v>
      </c>
      <c r="AB389" s="96" t="e">
        <f>IF($A389="","",IF(VLOOKUP(csv!$AJ389,範囲CSV,26,FALSE)="","",VLOOKUP(csv!$AJ389,範囲CSV,26,FALSE)))</f>
        <v>#N/A</v>
      </c>
      <c r="AC389" s="96" t="e">
        <f>IF($A389="","",IF(VLOOKUP(csv!$AJ389,範囲CSV,27,FALSE)="","",VLOOKUP(csv!$AJ389,範囲CSV,27,FALSE)))</f>
        <v>#N/A</v>
      </c>
      <c r="AD389" s="96" t="e">
        <f>IF($A389="","",IF(VLOOKUP(csv!$AJ389,範囲CSV,28,FALSE)="","",VLOOKUP(csv!$AJ389,範囲CSV,28,FALSE)))</f>
        <v>#N/A</v>
      </c>
      <c r="AE389" s="96" t="e">
        <f>IF($A389="","",IF(VLOOKUP(csv!$AJ389,範囲CSV,29,FALSE)="","",VLOOKUP(csv!$AJ389,範囲CSV,29,FALSE)))</f>
        <v>#N/A</v>
      </c>
      <c r="AF389" s="96" t="e">
        <f>IF($A389="","",IF(VLOOKUP(csv!$AJ389,範囲CSV,30,FALSE)="","",VLOOKUP(csv!$AJ389,範囲CSV,30,FALSE)))</f>
        <v>#N/A</v>
      </c>
      <c r="AG389" s="96" t="e">
        <f>IF($A389="","",IF(VLOOKUP(csv!$AJ389,範囲CSV,31,FALSE)="","",VLOOKUP(csv!$AJ389,範囲CSV,31,FALSE)))</f>
        <v>#N/A</v>
      </c>
      <c r="AH389" s="96" t="e">
        <f>IF($A389="","",IF(VLOOKUP(csv!$AJ389,範囲CSV,32,FALSE)="","",VLOOKUP(csv!$AJ389,範囲CSV,32,FALSE)))</f>
        <v>#N/A</v>
      </c>
      <c r="AI389" s="96" t="e">
        <f>IF($A389="","",IF(VLOOKUP(csv!$AJ389,範囲CSV,33,FALSE)="","",VLOOKUP(csv!$AJ389,範囲CSV,33,FALSE)))</f>
        <v>#N/A</v>
      </c>
      <c r="AJ389" s="96" t="e">
        <f>IF($A389="","",IF(VLOOKUP(csv!$AJ389,範囲CSV,34,FALSE)="","",VLOOKUP(csv!$AJ389,範囲CSV,34,FALSE)))</f>
        <v>#N/A</v>
      </c>
      <c r="AK389" s="96"/>
    </row>
    <row r="390" spans="1:37">
      <c r="A390" s="96" t="e">
        <f>IF(csv!AJ390&lt;=csv!A$401,csv!AO390,"")</f>
        <v>#N/A</v>
      </c>
      <c r="B390" s="96" t="e">
        <f>IF($A390="","",IF(VLOOKUP(csv!A390,範囲CSV,2,FALSE)="","",VLOOKUP(csv!A390,範囲CSV,2,FALSE)))</f>
        <v>#N/A</v>
      </c>
      <c r="C390" s="96" t="e">
        <f>IF($A390="","",IF(VLOOKUP(csv!$AJ390,範囲CSV,3,FALSE)="","",VLOOKUP(csv!$AJ390,範囲CSV,3,FALSE)))</f>
        <v>#N/A</v>
      </c>
      <c r="D390" s="96" t="e">
        <f>IF($A390="","",IF(VLOOKUP(csv!$AJ390,範囲CSV,4,FALSE)="","",VLOOKUP(csv!$AJ390,範囲CSV,4,FALSE)))</f>
        <v>#N/A</v>
      </c>
      <c r="E390" s="96" t="e">
        <f>IF($A390="","",IF(VLOOKUP(csv!$AJ390,範囲CSV,5,FALSE)="","",IF(VLOOKUP(csv!$AJ390,範囲CSV,5,FALSE)&gt;10000,"",VLOOKUP(csv!$AJ390,範囲CSV,5,FALSE))))</f>
        <v>#N/A</v>
      </c>
      <c r="F390" s="96" t="e">
        <f>IF($A390="","",IF(VLOOKUP(csv!$AJ390,範囲CSV,6,FALSE)="","",VLOOKUP(csv!$AJ390,範囲CSV,6,FALSE)))</f>
        <v>#N/A</v>
      </c>
      <c r="G390" s="96" t="e">
        <f>IF(A390="","",IF(VLOOKUP(csv!$AJ390,範囲CSV,7,FALSE)="","",VLOOKUP(csv!$AJ390,範囲CSV,7,FALSE)))</f>
        <v>#N/A</v>
      </c>
      <c r="H390" s="96" t="e">
        <f>IF($A390="","",IF(VLOOKUP(csv!$AJ390,範囲CSV,8,FALSE)="","",VLOOKUP(csv!$AJ390,範囲CSV,8,FALSE)))</f>
        <v>#N/A</v>
      </c>
      <c r="I390" s="96"/>
      <c r="J390" s="96"/>
      <c r="K390" s="96" t="e">
        <f>IF(A390="","",IF(VLOOKUP(csv!$AJ390,範囲CSV,9,FALSE)="","",VLOOKUP(csv!$AJ390,範囲CSV,9,FALSE)))</f>
        <v>#N/A</v>
      </c>
      <c r="L390" s="96" t="e">
        <f>IF($A390="","",IF(VLOOKUP(csv!$AJ390,範囲CSV,10,FALSE)="","",VLOOKUP(csv!$AJ390,範囲CSV,10,FALSE)))</f>
        <v>#N/A</v>
      </c>
      <c r="M390" s="96" t="e">
        <f t="shared" si="12"/>
        <v>#N/A</v>
      </c>
      <c r="N390" s="96" t="e">
        <f t="shared" si="13"/>
        <v>#N/A</v>
      </c>
      <c r="O390" s="96" t="e">
        <f>IF($A390="","",IF(VLOOKUP(csv!$AJ390,範囲CSV,13,FALSE)="","",VLOOKUP(csv!$AJ390,範囲CSV,13,FALSE)))</f>
        <v>#N/A</v>
      </c>
      <c r="P390" s="96" t="e">
        <f>IF($A390="","",IF(VLOOKUP(csv!$AJ390,範囲CSV,14,FALSE)="","",VLOOKUP(csv!$AJ390,範囲CSV,14,FALSE)))</f>
        <v>#N/A</v>
      </c>
      <c r="Q390" s="96" t="e">
        <f>IF($A390="","",IF(VLOOKUP(csv!$AJ390,範囲CSV,15,FALSE)="","",VLOOKUP(csv!$AJ390,範囲CSV,15,FALSE)))</f>
        <v>#N/A</v>
      </c>
      <c r="R390" s="96" t="e">
        <f>IF($A390="","",IF(VLOOKUP(csv!$AJ390,範囲CSV,16,FALSE)="","",VLOOKUP(csv!$AJ390,範囲CSV,16,FALSE)))</f>
        <v>#N/A</v>
      </c>
      <c r="S390" s="96" t="e">
        <f>IF($A390="","",IF(VLOOKUP(csv!$AJ390,範囲CSV,17,FALSE)="","",VLOOKUP(csv!$AJ390,範囲CSV,17,FALSE)))</f>
        <v>#N/A</v>
      </c>
      <c r="T390" s="96" t="e">
        <f>IF($A390="","",IF(VLOOKUP(csv!$AJ390,範囲CSV,18,FALSE)="","",VLOOKUP(csv!$AJ390,範囲CSV,18,FALSE)))</f>
        <v>#N/A</v>
      </c>
      <c r="U390" s="96" t="e">
        <f>IF($A390="","",IF(VLOOKUP(csv!$AJ390,範囲CSV,19,FALSE)="","",VLOOKUP(csv!$AJ390,範囲CSV,19,FALSE)))</f>
        <v>#N/A</v>
      </c>
      <c r="V390" s="96" t="e">
        <f>IF($A390="","",IF(VLOOKUP(csv!$AJ390,範囲CSV,20,FALSE)="","",VLOOKUP(csv!$AJ390,範囲CSV,20,FALSE)))</f>
        <v>#N/A</v>
      </c>
      <c r="W390" s="96" t="e">
        <f>IF($A390="","",IF(VLOOKUP(csv!$AJ390,範囲CSV,21,FALSE)="","",VLOOKUP(csv!$AJ390,範囲CSV,21,FALSE)))</f>
        <v>#N/A</v>
      </c>
      <c r="X390" s="96" t="e">
        <f>IF($A390="","",IF(VLOOKUP(csv!$AJ390,範囲CSV,22,FALSE)="","",VLOOKUP(csv!$AJ390,範囲CSV,22,FALSE)))</f>
        <v>#N/A</v>
      </c>
      <c r="Y390" s="96" t="e">
        <f>IF($A390="","",IF(VLOOKUP(csv!$AJ390,範囲CSV,23,FALSE)="","",VLOOKUP(csv!$AJ390,範囲CSV,23,FALSE)))</f>
        <v>#N/A</v>
      </c>
      <c r="Z390" s="96" t="e">
        <f>IF($A390="","",IF(VLOOKUP(csv!$AJ390,範囲CSV,24,FALSE)="","",VLOOKUP(csv!$AJ390,範囲CSV,24,FALSE)))</f>
        <v>#N/A</v>
      </c>
      <c r="AA390" s="96" t="e">
        <f>IF($A390="","",IF(VLOOKUP(csv!$AJ390,範囲CSV,25,FALSE)="","",VLOOKUP(csv!$AJ390,範囲CSV,25,FALSE)))</f>
        <v>#N/A</v>
      </c>
      <c r="AB390" s="96" t="e">
        <f>IF($A390="","",IF(VLOOKUP(csv!$AJ390,範囲CSV,26,FALSE)="","",VLOOKUP(csv!$AJ390,範囲CSV,26,FALSE)))</f>
        <v>#N/A</v>
      </c>
      <c r="AC390" s="96" t="e">
        <f>IF($A390="","",IF(VLOOKUP(csv!$AJ390,範囲CSV,27,FALSE)="","",VLOOKUP(csv!$AJ390,範囲CSV,27,FALSE)))</f>
        <v>#N/A</v>
      </c>
      <c r="AD390" s="96" t="e">
        <f>IF($A390="","",IF(VLOOKUP(csv!$AJ390,範囲CSV,28,FALSE)="","",VLOOKUP(csv!$AJ390,範囲CSV,28,FALSE)))</f>
        <v>#N/A</v>
      </c>
      <c r="AE390" s="96" t="e">
        <f>IF($A390="","",IF(VLOOKUP(csv!$AJ390,範囲CSV,29,FALSE)="","",VLOOKUP(csv!$AJ390,範囲CSV,29,FALSE)))</f>
        <v>#N/A</v>
      </c>
      <c r="AF390" s="96" t="e">
        <f>IF($A390="","",IF(VLOOKUP(csv!$AJ390,範囲CSV,30,FALSE)="","",VLOOKUP(csv!$AJ390,範囲CSV,30,FALSE)))</f>
        <v>#N/A</v>
      </c>
      <c r="AG390" s="96" t="e">
        <f>IF($A390="","",IF(VLOOKUP(csv!$AJ390,範囲CSV,31,FALSE)="","",VLOOKUP(csv!$AJ390,範囲CSV,31,FALSE)))</f>
        <v>#N/A</v>
      </c>
      <c r="AH390" s="96" t="e">
        <f>IF($A390="","",IF(VLOOKUP(csv!$AJ390,範囲CSV,32,FALSE)="","",VLOOKUP(csv!$AJ390,範囲CSV,32,FALSE)))</f>
        <v>#N/A</v>
      </c>
      <c r="AI390" s="96" t="e">
        <f>IF($A390="","",IF(VLOOKUP(csv!$AJ390,範囲CSV,33,FALSE)="","",VLOOKUP(csv!$AJ390,範囲CSV,33,FALSE)))</f>
        <v>#N/A</v>
      </c>
      <c r="AJ390" s="96" t="e">
        <f>IF($A390="","",IF(VLOOKUP(csv!$AJ390,範囲CSV,34,FALSE)="","",VLOOKUP(csv!$AJ390,範囲CSV,34,FALSE)))</f>
        <v>#N/A</v>
      </c>
      <c r="AK390" s="96"/>
    </row>
    <row r="391" spans="1:37">
      <c r="A391" s="96" t="e">
        <f>IF(csv!AJ391&lt;=csv!A$401,csv!AO391,"")</f>
        <v>#N/A</v>
      </c>
      <c r="B391" s="96" t="e">
        <f>IF($A391="","",IF(VLOOKUP(csv!A391,範囲CSV,2,FALSE)="","",VLOOKUP(csv!A391,範囲CSV,2,FALSE)))</f>
        <v>#N/A</v>
      </c>
      <c r="C391" s="96" t="e">
        <f>IF($A391="","",IF(VLOOKUP(csv!$AJ391,範囲CSV,3,FALSE)="","",VLOOKUP(csv!$AJ391,範囲CSV,3,FALSE)))</f>
        <v>#N/A</v>
      </c>
      <c r="D391" s="96" t="e">
        <f>IF($A391="","",IF(VLOOKUP(csv!$AJ391,範囲CSV,4,FALSE)="","",VLOOKUP(csv!$AJ391,範囲CSV,4,FALSE)))</f>
        <v>#N/A</v>
      </c>
      <c r="E391" s="96" t="e">
        <f>IF($A391="","",IF(VLOOKUP(csv!$AJ391,範囲CSV,5,FALSE)="","",IF(VLOOKUP(csv!$AJ391,範囲CSV,5,FALSE)&gt;10000,"",VLOOKUP(csv!$AJ391,範囲CSV,5,FALSE))))</f>
        <v>#N/A</v>
      </c>
      <c r="F391" s="96" t="e">
        <f>IF($A391="","",IF(VLOOKUP(csv!$AJ391,範囲CSV,6,FALSE)="","",VLOOKUP(csv!$AJ391,範囲CSV,6,FALSE)))</f>
        <v>#N/A</v>
      </c>
      <c r="G391" s="96" t="e">
        <f>IF(A391="","",IF(VLOOKUP(csv!$AJ391,範囲CSV,7,FALSE)="","",VLOOKUP(csv!$AJ391,範囲CSV,7,FALSE)))</f>
        <v>#N/A</v>
      </c>
      <c r="H391" s="96" t="e">
        <f>IF($A391="","",IF(VLOOKUP(csv!$AJ391,範囲CSV,8,FALSE)="","",VLOOKUP(csv!$AJ391,範囲CSV,8,FALSE)))</f>
        <v>#N/A</v>
      </c>
      <c r="I391" s="96"/>
      <c r="J391" s="96"/>
      <c r="K391" s="96" t="e">
        <f>IF(A391="","",IF(VLOOKUP(csv!$AJ391,範囲CSV,9,FALSE)="","",VLOOKUP(csv!$AJ391,範囲CSV,9,FALSE)))</f>
        <v>#N/A</v>
      </c>
      <c r="L391" s="96" t="e">
        <f>IF($A391="","",IF(VLOOKUP(csv!$AJ391,範囲CSV,10,FALSE)="","",VLOOKUP(csv!$AJ391,範囲CSV,10,FALSE)))</f>
        <v>#N/A</v>
      </c>
      <c r="M391" s="96" t="e">
        <f t="shared" si="12"/>
        <v>#N/A</v>
      </c>
      <c r="N391" s="96" t="e">
        <f t="shared" si="13"/>
        <v>#N/A</v>
      </c>
      <c r="O391" s="96" t="e">
        <f>IF($A391="","",IF(VLOOKUP(csv!$AJ391,範囲CSV,13,FALSE)="","",VLOOKUP(csv!$AJ391,範囲CSV,13,FALSE)))</f>
        <v>#N/A</v>
      </c>
      <c r="P391" s="96" t="e">
        <f>IF($A391="","",IF(VLOOKUP(csv!$AJ391,範囲CSV,14,FALSE)="","",VLOOKUP(csv!$AJ391,範囲CSV,14,FALSE)))</f>
        <v>#N/A</v>
      </c>
      <c r="Q391" s="96" t="e">
        <f>IF($A391="","",IF(VLOOKUP(csv!$AJ391,範囲CSV,15,FALSE)="","",VLOOKUP(csv!$AJ391,範囲CSV,15,FALSE)))</f>
        <v>#N/A</v>
      </c>
      <c r="R391" s="96" t="e">
        <f>IF($A391="","",IF(VLOOKUP(csv!$AJ391,範囲CSV,16,FALSE)="","",VLOOKUP(csv!$AJ391,範囲CSV,16,FALSE)))</f>
        <v>#N/A</v>
      </c>
      <c r="S391" s="96" t="e">
        <f>IF($A391="","",IF(VLOOKUP(csv!$AJ391,範囲CSV,17,FALSE)="","",VLOOKUP(csv!$AJ391,範囲CSV,17,FALSE)))</f>
        <v>#N/A</v>
      </c>
      <c r="T391" s="96" t="e">
        <f>IF($A391="","",IF(VLOOKUP(csv!$AJ391,範囲CSV,18,FALSE)="","",VLOOKUP(csv!$AJ391,範囲CSV,18,FALSE)))</f>
        <v>#N/A</v>
      </c>
      <c r="U391" s="96" t="e">
        <f>IF($A391="","",IF(VLOOKUP(csv!$AJ391,範囲CSV,19,FALSE)="","",VLOOKUP(csv!$AJ391,範囲CSV,19,FALSE)))</f>
        <v>#N/A</v>
      </c>
      <c r="V391" s="96" t="e">
        <f>IF($A391="","",IF(VLOOKUP(csv!$AJ391,範囲CSV,20,FALSE)="","",VLOOKUP(csv!$AJ391,範囲CSV,20,FALSE)))</f>
        <v>#N/A</v>
      </c>
      <c r="W391" s="96" t="e">
        <f>IF($A391="","",IF(VLOOKUP(csv!$AJ391,範囲CSV,21,FALSE)="","",VLOOKUP(csv!$AJ391,範囲CSV,21,FALSE)))</f>
        <v>#N/A</v>
      </c>
      <c r="X391" s="96" t="e">
        <f>IF($A391="","",IF(VLOOKUP(csv!$AJ391,範囲CSV,22,FALSE)="","",VLOOKUP(csv!$AJ391,範囲CSV,22,FALSE)))</f>
        <v>#N/A</v>
      </c>
      <c r="Y391" s="96" t="e">
        <f>IF($A391="","",IF(VLOOKUP(csv!$AJ391,範囲CSV,23,FALSE)="","",VLOOKUP(csv!$AJ391,範囲CSV,23,FALSE)))</f>
        <v>#N/A</v>
      </c>
      <c r="Z391" s="96" t="e">
        <f>IF($A391="","",IF(VLOOKUP(csv!$AJ391,範囲CSV,24,FALSE)="","",VLOOKUP(csv!$AJ391,範囲CSV,24,FALSE)))</f>
        <v>#N/A</v>
      </c>
      <c r="AA391" s="96" t="e">
        <f>IF($A391="","",IF(VLOOKUP(csv!$AJ391,範囲CSV,25,FALSE)="","",VLOOKUP(csv!$AJ391,範囲CSV,25,FALSE)))</f>
        <v>#N/A</v>
      </c>
      <c r="AB391" s="96" t="e">
        <f>IF($A391="","",IF(VLOOKUP(csv!$AJ391,範囲CSV,26,FALSE)="","",VLOOKUP(csv!$AJ391,範囲CSV,26,FALSE)))</f>
        <v>#N/A</v>
      </c>
      <c r="AC391" s="96" t="e">
        <f>IF($A391="","",IF(VLOOKUP(csv!$AJ391,範囲CSV,27,FALSE)="","",VLOOKUP(csv!$AJ391,範囲CSV,27,FALSE)))</f>
        <v>#N/A</v>
      </c>
      <c r="AD391" s="96" t="e">
        <f>IF($A391="","",IF(VLOOKUP(csv!$AJ391,範囲CSV,28,FALSE)="","",VLOOKUP(csv!$AJ391,範囲CSV,28,FALSE)))</f>
        <v>#N/A</v>
      </c>
      <c r="AE391" s="96" t="e">
        <f>IF($A391="","",IF(VLOOKUP(csv!$AJ391,範囲CSV,29,FALSE)="","",VLOOKUP(csv!$AJ391,範囲CSV,29,FALSE)))</f>
        <v>#N/A</v>
      </c>
      <c r="AF391" s="96" t="e">
        <f>IF($A391="","",IF(VLOOKUP(csv!$AJ391,範囲CSV,30,FALSE)="","",VLOOKUP(csv!$AJ391,範囲CSV,30,FALSE)))</f>
        <v>#N/A</v>
      </c>
      <c r="AG391" s="96" t="e">
        <f>IF($A391="","",IF(VLOOKUP(csv!$AJ391,範囲CSV,31,FALSE)="","",VLOOKUP(csv!$AJ391,範囲CSV,31,FALSE)))</f>
        <v>#N/A</v>
      </c>
      <c r="AH391" s="96" t="e">
        <f>IF($A391="","",IF(VLOOKUP(csv!$AJ391,範囲CSV,32,FALSE)="","",VLOOKUP(csv!$AJ391,範囲CSV,32,FALSE)))</f>
        <v>#N/A</v>
      </c>
      <c r="AI391" s="96" t="e">
        <f>IF($A391="","",IF(VLOOKUP(csv!$AJ391,範囲CSV,33,FALSE)="","",VLOOKUP(csv!$AJ391,範囲CSV,33,FALSE)))</f>
        <v>#N/A</v>
      </c>
      <c r="AJ391" s="96" t="e">
        <f>IF($A391="","",IF(VLOOKUP(csv!$AJ391,範囲CSV,34,FALSE)="","",VLOOKUP(csv!$AJ391,範囲CSV,34,FALSE)))</f>
        <v>#N/A</v>
      </c>
      <c r="AK391" s="96"/>
    </row>
    <row r="392" spans="1:37">
      <c r="A392" s="96" t="e">
        <f>IF(csv!AJ392&lt;=csv!A$401,csv!AO392,"")</f>
        <v>#N/A</v>
      </c>
      <c r="B392" s="96" t="e">
        <f>IF($A392="","",IF(VLOOKUP(csv!A392,範囲CSV,2,FALSE)="","",VLOOKUP(csv!A392,範囲CSV,2,FALSE)))</f>
        <v>#N/A</v>
      </c>
      <c r="C392" s="96" t="e">
        <f>IF($A392="","",IF(VLOOKUP(csv!$AJ392,範囲CSV,3,FALSE)="","",VLOOKUP(csv!$AJ392,範囲CSV,3,FALSE)))</f>
        <v>#N/A</v>
      </c>
      <c r="D392" s="96" t="e">
        <f>IF($A392="","",IF(VLOOKUP(csv!$AJ392,範囲CSV,4,FALSE)="","",VLOOKUP(csv!$AJ392,範囲CSV,4,FALSE)))</f>
        <v>#N/A</v>
      </c>
      <c r="E392" s="96" t="e">
        <f>IF($A392="","",IF(VLOOKUP(csv!$AJ392,範囲CSV,5,FALSE)="","",IF(VLOOKUP(csv!$AJ392,範囲CSV,5,FALSE)&gt;10000,"",VLOOKUP(csv!$AJ392,範囲CSV,5,FALSE))))</f>
        <v>#N/A</v>
      </c>
      <c r="F392" s="96" t="e">
        <f>IF($A392="","",IF(VLOOKUP(csv!$AJ392,範囲CSV,6,FALSE)="","",VLOOKUP(csv!$AJ392,範囲CSV,6,FALSE)))</f>
        <v>#N/A</v>
      </c>
      <c r="G392" s="96" t="e">
        <f>IF(A392="","",IF(VLOOKUP(csv!$AJ392,範囲CSV,7,FALSE)="","",VLOOKUP(csv!$AJ392,範囲CSV,7,FALSE)))</f>
        <v>#N/A</v>
      </c>
      <c r="H392" s="96" t="e">
        <f>IF($A392="","",IF(VLOOKUP(csv!$AJ392,範囲CSV,8,FALSE)="","",VLOOKUP(csv!$AJ392,範囲CSV,8,FALSE)))</f>
        <v>#N/A</v>
      </c>
      <c r="I392" s="96"/>
      <c r="J392" s="96"/>
      <c r="K392" s="96" t="e">
        <f>IF(A392="","",IF(VLOOKUP(csv!$AJ392,範囲CSV,9,FALSE)="","",VLOOKUP(csv!$AJ392,範囲CSV,9,FALSE)))</f>
        <v>#N/A</v>
      </c>
      <c r="L392" s="96" t="e">
        <f>IF($A392="","",IF(VLOOKUP(csv!$AJ392,範囲CSV,10,FALSE)="","",VLOOKUP(csv!$AJ392,範囲CSV,10,FALSE)))</f>
        <v>#N/A</v>
      </c>
      <c r="M392" s="96" t="e">
        <f t="shared" si="12"/>
        <v>#N/A</v>
      </c>
      <c r="N392" s="96" t="e">
        <f t="shared" si="13"/>
        <v>#N/A</v>
      </c>
      <c r="O392" s="96" t="e">
        <f>IF($A392="","",IF(VLOOKUP(csv!$AJ392,範囲CSV,13,FALSE)="","",VLOOKUP(csv!$AJ392,範囲CSV,13,FALSE)))</f>
        <v>#N/A</v>
      </c>
      <c r="P392" s="96" t="e">
        <f>IF($A392="","",IF(VLOOKUP(csv!$AJ392,範囲CSV,14,FALSE)="","",VLOOKUP(csv!$AJ392,範囲CSV,14,FALSE)))</f>
        <v>#N/A</v>
      </c>
      <c r="Q392" s="96" t="e">
        <f>IF($A392="","",IF(VLOOKUP(csv!$AJ392,範囲CSV,15,FALSE)="","",VLOOKUP(csv!$AJ392,範囲CSV,15,FALSE)))</f>
        <v>#N/A</v>
      </c>
      <c r="R392" s="96" t="e">
        <f>IF($A392="","",IF(VLOOKUP(csv!$AJ392,範囲CSV,16,FALSE)="","",VLOOKUP(csv!$AJ392,範囲CSV,16,FALSE)))</f>
        <v>#N/A</v>
      </c>
      <c r="S392" s="96" t="e">
        <f>IF($A392="","",IF(VLOOKUP(csv!$AJ392,範囲CSV,17,FALSE)="","",VLOOKUP(csv!$AJ392,範囲CSV,17,FALSE)))</f>
        <v>#N/A</v>
      </c>
      <c r="T392" s="96" t="e">
        <f>IF($A392="","",IF(VLOOKUP(csv!$AJ392,範囲CSV,18,FALSE)="","",VLOOKUP(csv!$AJ392,範囲CSV,18,FALSE)))</f>
        <v>#N/A</v>
      </c>
      <c r="U392" s="96" t="e">
        <f>IF($A392="","",IF(VLOOKUP(csv!$AJ392,範囲CSV,19,FALSE)="","",VLOOKUP(csv!$AJ392,範囲CSV,19,FALSE)))</f>
        <v>#N/A</v>
      </c>
      <c r="V392" s="96" t="e">
        <f>IF($A392="","",IF(VLOOKUP(csv!$AJ392,範囲CSV,20,FALSE)="","",VLOOKUP(csv!$AJ392,範囲CSV,20,FALSE)))</f>
        <v>#N/A</v>
      </c>
      <c r="W392" s="96" t="e">
        <f>IF($A392="","",IF(VLOOKUP(csv!$AJ392,範囲CSV,21,FALSE)="","",VLOOKUP(csv!$AJ392,範囲CSV,21,FALSE)))</f>
        <v>#N/A</v>
      </c>
      <c r="X392" s="96" t="e">
        <f>IF($A392="","",IF(VLOOKUP(csv!$AJ392,範囲CSV,22,FALSE)="","",VLOOKUP(csv!$AJ392,範囲CSV,22,FALSE)))</f>
        <v>#N/A</v>
      </c>
      <c r="Y392" s="96" t="e">
        <f>IF($A392="","",IF(VLOOKUP(csv!$AJ392,範囲CSV,23,FALSE)="","",VLOOKUP(csv!$AJ392,範囲CSV,23,FALSE)))</f>
        <v>#N/A</v>
      </c>
      <c r="Z392" s="96" t="e">
        <f>IF($A392="","",IF(VLOOKUP(csv!$AJ392,範囲CSV,24,FALSE)="","",VLOOKUP(csv!$AJ392,範囲CSV,24,FALSE)))</f>
        <v>#N/A</v>
      </c>
      <c r="AA392" s="96" t="e">
        <f>IF($A392="","",IF(VLOOKUP(csv!$AJ392,範囲CSV,25,FALSE)="","",VLOOKUP(csv!$AJ392,範囲CSV,25,FALSE)))</f>
        <v>#N/A</v>
      </c>
      <c r="AB392" s="96" t="e">
        <f>IF($A392="","",IF(VLOOKUP(csv!$AJ392,範囲CSV,26,FALSE)="","",VLOOKUP(csv!$AJ392,範囲CSV,26,FALSE)))</f>
        <v>#N/A</v>
      </c>
      <c r="AC392" s="96" t="e">
        <f>IF($A392="","",IF(VLOOKUP(csv!$AJ392,範囲CSV,27,FALSE)="","",VLOOKUP(csv!$AJ392,範囲CSV,27,FALSE)))</f>
        <v>#N/A</v>
      </c>
      <c r="AD392" s="96" t="e">
        <f>IF($A392="","",IF(VLOOKUP(csv!$AJ392,範囲CSV,28,FALSE)="","",VLOOKUP(csv!$AJ392,範囲CSV,28,FALSE)))</f>
        <v>#N/A</v>
      </c>
      <c r="AE392" s="96" t="e">
        <f>IF($A392="","",IF(VLOOKUP(csv!$AJ392,範囲CSV,29,FALSE)="","",VLOOKUP(csv!$AJ392,範囲CSV,29,FALSE)))</f>
        <v>#N/A</v>
      </c>
      <c r="AF392" s="96" t="e">
        <f>IF($A392="","",IF(VLOOKUP(csv!$AJ392,範囲CSV,30,FALSE)="","",VLOOKUP(csv!$AJ392,範囲CSV,30,FALSE)))</f>
        <v>#N/A</v>
      </c>
      <c r="AG392" s="96" t="e">
        <f>IF($A392="","",IF(VLOOKUP(csv!$AJ392,範囲CSV,31,FALSE)="","",VLOOKUP(csv!$AJ392,範囲CSV,31,FALSE)))</f>
        <v>#N/A</v>
      </c>
      <c r="AH392" s="96" t="e">
        <f>IF($A392="","",IF(VLOOKUP(csv!$AJ392,範囲CSV,32,FALSE)="","",VLOOKUP(csv!$AJ392,範囲CSV,32,FALSE)))</f>
        <v>#N/A</v>
      </c>
      <c r="AI392" s="96" t="e">
        <f>IF($A392="","",IF(VLOOKUP(csv!$AJ392,範囲CSV,33,FALSE)="","",VLOOKUP(csv!$AJ392,範囲CSV,33,FALSE)))</f>
        <v>#N/A</v>
      </c>
      <c r="AJ392" s="96" t="e">
        <f>IF($A392="","",IF(VLOOKUP(csv!$AJ392,範囲CSV,34,FALSE)="","",VLOOKUP(csv!$AJ392,範囲CSV,34,FALSE)))</f>
        <v>#N/A</v>
      </c>
      <c r="AK392" s="96"/>
    </row>
    <row r="393" spans="1:37">
      <c r="A393" s="96" t="e">
        <f>IF(csv!AJ393&lt;=csv!A$401,csv!AO393,"")</f>
        <v>#N/A</v>
      </c>
      <c r="B393" s="96" t="e">
        <f>IF($A393="","",IF(VLOOKUP(csv!A393,範囲CSV,2,FALSE)="","",VLOOKUP(csv!A393,範囲CSV,2,FALSE)))</f>
        <v>#N/A</v>
      </c>
      <c r="C393" s="96" t="e">
        <f>IF($A393="","",IF(VLOOKUP(csv!$AJ393,範囲CSV,3,FALSE)="","",VLOOKUP(csv!$AJ393,範囲CSV,3,FALSE)))</f>
        <v>#N/A</v>
      </c>
      <c r="D393" s="96" t="e">
        <f>IF($A393="","",IF(VLOOKUP(csv!$AJ393,範囲CSV,4,FALSE)="","",VLOOKUP(csv!$AJ393,範囲CSV,4,FALSE)))</f>
        <v>#N/A</v>
      </c>
      <c r="E393" s="96" t="e">
        <f>IF($A393="","",IF(VLOOKUP(csv!$AJ393,範囲CSV,5,FALSE)="","",IF(VLOOKUP(csv!$AJ393,範囲CSV,5,FALSE)&gt;10000,"",VLOOKUP(csv!$AJ393,範囲CSV,5,FALSE))))</f>
        <v>#N/A</v>
      </c>
      <c r="F393" s="96" t="e">
        <f>IF($A393="","",IF(VLOOKUP(csv!$AJ393,範囲CSV,6,FALSE)="","",VLOOKUP(csv!$AJ393,範囲CSV,6,FALSE)))</f>
        <v>#N/A</v>
      </c>
      <c r="G393" s="96" t="e">
        <f>IF(A393="","",IF(VLOOKUP(csv!$AJ393,範囲CSV,7,FALSE)="","",VLOOKUP(csv!$AJ393,範囲CSV,7,FALSE)))</f>
        <v>#N/A</v>
      </c>
      <c r="H393" s="96" t="e">
        <f>IF($A393="","",IF(VLOOKUP(csv!$AJ393,範囲CSV,8,FALSE)="","",VLOOKUP(csv!$AJ393,範囲CSV,8,FALSE)))</f>
        <v>#N/A</v>
      </c>
      <c r="I393" s="96"/>
      <c r="J393" s="96"/>
      <c r="K393" s="96" t="e">
        <f>IF(A393="","",IF(VLOOKUP(csv!$AJ393,範囲CSV,9,FALSE)="","",VLOOKUP(csv!$AJ393,範囲CSV,9,FALSE)))</f>
        <v>#N/A</v>
      </c>
      <c r="L393" s="96" t="e">
        <f>IF($A393="","",IF(VLOOKUP(csv!$AJ393,範囲CSV,10,FALSE)="","",VLOOKUP(csv!$AJ393,範囲CSV,10,FALSE)))</f>
        <v>#N/A</v>
      </c>
      <c r="M393" s="96" t="e">
        <f t="shared" si="12"/>
        <v>#N/A</v>
      </c>
      <c r="N393" s="96" t="e">
        <f t="shared" si="13"/>
        <v>#N/A</v>
      </c>
      <c r="O393" s="96" t="e">
        <f>IF($A393="","",IF(VLOOKUP(csv!$AJ393,範囲CSV,13,FALSE)="","",VLOOKUP(csv!$AJ393,範囲CSV,13,FALSE)))</f>
        <v>#N/A</v>
      </c>
      <c r="P393" s="96" t="e">
        <f>IF($A393="","",IF(VLOOKUP(csv!$AJ393,範囲CSV,14,FALSE)="","",VLOOKUP(csv!$AJ393,範囲CSV,14,FALSE)))</f>
        <v>#N/A</v>
      </c>
      <c r="Q393" s="96" t="e">
        <f>IF($A393="","",IF(VLOOKUP(csv!$AJ393,範囲CSV,15,FALSE)="","",VLOOKUP(csv!$AJ393,範囲CSV,15,FALSE)))</f>
        <v>#N/A</v>
      </c>
      <c r="R393" s="96" t="e">
        <f>IF($A393="","",IF(VLOOKUP(csv!$AJ393,範囲CSV,16,FALSE)="","",VLOOKUP(csv!$AJ393,範囲CSV,16,FALSE)))</f>
        <v>#N/A</v>
      </c>
      <c r="S393" s="96" t="e">
        <f>IF($A393="","",IF(VLOOKUP(csv!$AJ393,範囲CSV,17,FALSE)="","",VLOOKUP(csv!$AJ393,範囲CSV,17,FALSE)))</f>
        <v>#N/A</v>
      </c>
      <c r="T393" s="96" t="e">
        <f>IF($A393="","",IF(VLOOKUP(csv!$AJ393,範囲CSV,18,FALSE)="","",VLOOKUP(csv!$AJ393,範囲CSV,18,FALSE)))</f>
        <v>#N/A</v>
      </c>
      <c r="U393" s="96" t="e">
        <f>IF($A393="","",IF(VLOOKUP(csv!$AJ393,範囲CSV,19,FALSE)="","",VLOOKUP(csv!$AJ393,範囲CSV,19,FALSE)))</f>
        <v>#N/A</v>
      </c>
      <c r="V393" s="96" t="e">
        <f>IF($A393="","",IF(VLOOKUP(csv!$AJ393,範囲CSV,20,FALSE)="","",VLOOKUP(csv!$AJ393,範囲CSV,20,FALSE)))</f>
        <v>#N/A</v>
      </c>
      <c r="W393" s="96" t="e">
        <f>IF($A393="","",IF(VLOOKUP(csv!$AJ393,範囲CSV,21,FALSE)="","",VLOOKUP(csv!$AJ393,範囲CSV,21,FALSE)))</f>
        <v>#N/A</v>
      </c>
      <c r="X393" s="96" t="e">
        <f>IF($A393="","",IF(VLOOKUP(csv!$AJ393,範囲CSV,22,FALSE)="","",VLOOKUP(csv!$AJ393,範囲CSV,22,FALSE)))</f>
        <v>#N/A</v>
      </c>
      <c r="Y393" s="96" t="e">
        <f>IF($A393="","",IF(VLOOKUP(csv!$AJ393,範囲CSV,23,FALSE)="","",VLOOKUP(csv!$AJ393,範囲CSV,23,FALSE)))</f>
        <v>#N/A</v>
      </c>
      <c r="Z393" s="96" t="e">
        <f>IF($A393="","",IF(VLOOKUP(csv!$AJ393,範囲CSV,24,FALSE)="","",VLOOKUP(csv!$AJ393,範囲CSV,24,FALSE)))</f>
        <v>#N/A</v>
      </c>
      <c r="AA393" s="96" t="e">
        <f>IF($A393="","",IF(VLOOKUP(csv!$AJ393,範囲CSV,25,FALSE)="","",VLOOKUP(csv!$AJ393,範囲CSV,25,FALSE)))</f>
        <v>#N/A</v>
      </c>
      <c r="AB393" s="96" t="e">
        <f>IF($A393="","",IF(VLOOKUP(csv!$AJ393,範囲CSV,26,FALSE)="","",VLOOKUP(csv!$AJ393,範囲CSV,26,FALSE)))</f>
        <v>#N/A</v>
      </c>
      <c r="AC393" s="96" t="e">
        <f>IF($A393="","",IF(VLOOKUP(csv!$AJ393,範囲CSV,27,FALSE)="","",VLOOKUP(csv!$AJ393,範囲CSV,27,FALSE)))</f>
        <v>#N/A</v>
      </c>
      <c r="AD393" s="96" t="e">
        <f>IF($A393="","",IF(VLOOKUP(csv!$AJ393,範囲CSV,28,FALSE)="","",VLOOKUP(csv!$AJ393,範囲CSV,28,FALSE)))</f>
        <v>#N/A</v>
      </c>
      <c r="AE393" s="96" t="e">
        <f>IF($A393="","",IF(VLOOKUP(csv!$AJ393,範囲CSV,29,FALSE)="","",VLOOKUP(csv!$AJ393,範囲CSV,29,FALSE)))</f>
        <v>#N/A</v>
      </c>
      <c r="AF393" s="96" t="e">
        <f>IF($A393="","",IF(VLOOKUP(csv!$AJ393,範囲CSV,30,FALSE)="","",VLOOKUP(csv!$AJ393,範囲CSV,30,FALSE)))</f>
        <v>#N/A</v>
      </c>
      <c r="AG393" s="96" t="e">
        <f>IF($A393="","",IF(VLOOKUP(csv!$AJ393,範囲CSV,31,FALSE)="","",VLOOKUP(csv!$AJ393,範囲CSV,31,FALSE)))</f>
        <v>#N/A</v>
      </c>
      <c r="AH393" s="96" t="e">
        <f>IF($A393="","",IF(VLOOKUP(csv!$AJ393,範囲CSV,32,FALSE)="","",VLOOKUP(csv!$AJ393,範囲CSV,32,FALSE)))</f>
        <v>#N/A</v>
      </c>
      <c r="AI393" s="96" t="e">
        <f>IF($A393="","",IF(VLOOKUP(csv!$AJ393,範囲CSV,33,FALSE)="","",VLOOKUP(csv!$AJ393,範囲CSV,33,FALSE)))</f>
        <v>#N/A</v>
      </c>
      <c r="AJ393" s="96" t="e">
        <f>IF($A393="","",IF(VLOOKUP(csv!$AJ393,範囲CSV,34,FALSE)="","",VLOOKUP(csv!$AJ393,範囲CSV,34,FALSE)))</f>
        <v>#N/A</v>
      </c>
      <c r="AK393" s="96"/>
    </row>
    <row r="394" spans="1:37">
      <c r="A394" s="96" t="e">
        <f>IF(csv!AJ394&lt;=csv!A$401,csv!AO394,"")</f>
        <v>#N/A</v>
      </c>
      <c r="B394" s="96" t="e">
        <f>IF($A394="","",IF(VLOOKUP(csv!A394,範囲CSV,2,FALSE)="","",VLOOKUP(csv!A394,範囲CSV,2,FALSE)))</f>
        <v>#N/A</v>
      </c>
      <c r="C394" s="96" t="e">
        <f>IF($A394="","",IF(VLOOKUP(csv!$AJ394,範囲CSV,3,FALSE)="","",VLOOKUP(csv!$AJ394,範囲CSV,3,FALSE)))</f>
        <v>#N/A</v>
      </c>
      <c r="D394" s="96" t="e">
        <f>IF($A394="","",IF(VLOOKUP(csv!$AJ394,範囲CSV,4,FALSE)="","",VLOOKUP(csv!$AJ394,範囲CSV,4,FALSE)))</f>
        <v>#N/A</v>
      </c>
      <c r="E394" s="96" t="e">
        <f>IF($A394="","",IF(VLOOKUP(csv!$AJ394,範囲CSV,5,FALSE)="","",IF(VLOOKUP(csv!$AJ394,範囲CSV,5,FALSE)&gt;10000,"",VLOOKUP(csv!$AJ394,範囲CSV,5,FALSE))))</f>
        <v>#N/A</v>
      </c>
      <c r="F394" s="96" t="e">
        <f>IF($A394="","",IF(VLOOKUP(csv!$AJ394,範囲CSV,6,FALSE)="","",VLOOKUP(csv!$AJ394,範囲CSV,6,FALSE)))</f>
        <v>#N/A</v>
      </c>
      <c r="G394" s="96" t="e">
        <f>IF(A394="","",IF(VLOOKUP(csv!$AJ394,範囲CSV,7,FALSE)="","",VLOOKUP(csv!$AJ394,範囲CSV,7,FALSE)))</f>
        <v>#N/A</v>
      </c>
      <c r="H394" s="96" t="e">
        <f>IF($A394="","",IF(VLOOKUP(csv!$AJ394,範囲CSV,8,FALSE)="","",VLOOKUP(csv!$AJ394,範囲CSV,8,FALSE)))</f>
        <v>#N/A</v>
      </c>
      <c r="I394" s="96"/>
      <c r="J394" s="96"/>
      <c r="K394" s="96" t="e">
        <f>IF(A394="","",IF(VLOOKUP(csv!$AJ394,範囲CSV,9,FALSE)="","",VLOOKUP(csv!$AJ394,範囲CSV,9,FALSE)))</f>
        <v>#N/A</v>
      </c>
      <c r="L394" s="96" t="e">
        <f>IF($A394="","",IF(VLOOKUP(csv!$AJ394,範囲CSV,10,FALSE)="","",VLOOKUP(csv!$AJ394,範囲CSV,10,FALSE)))</f>
        <v>#N/A</v>
      </c>
      <c r="M394" s="96" t="e">
        <f t="shared" si="12"/>
        <v>#N/A</v>
      </c>
      <c r="N394" s="96" t="e">
        <f t="shared" si="13"/>
        <v>#N/A</v>
      </c>
      <c r="O394" s="96" t="e">
        <f>IF($A394="","",IF(VLOOKUP(csv!$AJ394,範囲CSV,13,FALSE)="","",VLOOKUP(csv!$AJ394,範囲CSV,13,FALSE)))</f>
        <v>#N/A</v>
      </c>
      <c r="P394" s="96" t="e">
        <f>IF($A394="","",IF(VLOOKUP(csv!$AJ394,範囲CSV,14,FALSE)="","",VLOOKUP(csv!$AJ394,範囲CSV,14,FALSE)))</f>
        <v>#N/A</v>
      </c>
      <c r="Q394" s="96" t="e">
        <f>IF($A394="","",IF(VLOOKUP(csv!$AJ394,範囲CSV,15,FALSE)="","",VLOOKUP(csv!$AJ394,範囲CSV,15,FALSE)))</f>
        <v>#N/A</v>
      </c>
      <c r="R394" s="96" t="e">
        <f>IF($A394="","",IF(VLOOKUP(csv!$AJ394,範囲CSV,16,FALSE)="","",VLOOKUP(csv!$AJ394,範囲CSV,16,FALSE)))</f>
        <v>#N/A</v>
      </c>
      <c r="S394" s="96" t="e">
        <f>IF($A394="","",IF(VLOOKUP(csv!$AJ394,範囲CSV,17,FALSE)="","",VLOOKUP(csv!$AJ394,範囲CSV,17,FALSE)))</f>
        <v>#N/A</v>
      </c>
      <c r="T394" s="96" t="e">
        <f>IF($A394="","",IF(VLOOKUP(csv!$AJ394,範囲CSV,18,FALSE)="","",VLOOKUP(csv!$AJ394,範囲CSV,18,FALSE)))</f>
        <v>#N/A</v>
      </c>
      <c r="U394" s="96" t="e">
        <f>IF($A394="","",IF(VLOOKUP(csv!$AJ394,範囲CSV,19,FALSE)="","",VLOOKUP(csv!$AJ394,範囲CSV,19,FALSE)))</f>
        <v>#N/A</v>
      </c>
      <c r="V394" s="96" t="e">
        <f>IF($A394="","",IF(VLOOKUP(csv!$AJ394,範囲CSV,20,FALSE)="","",VLOOKUP(csv!$AJ394,範囲CSV,20,FALSE)))</f>
        <v>#N/A</v>
      </c>
      <c r="W394" s="96" t="e">
        <f>IF($A394="","",IF(VLOOKUP(csv!$AJ394,範囲CSV,21,FALSE)="","",VLOOKUP(csv!$AJ394,範囲CSV,21,FALSE)))</f>
        <v>#N/A</v>
      </c>
      <c r="X394" s="96" t="e">
        <f>IF($A394="","",IF(VLOOKUP(csv!$AJ394,範囲CSV,22,FALSE)="","",VLOOKUP(csv!$AJ394,範囲CSV,22,FALSE)))</f>
        <v>#N/A</v>
      </c>
      <c r="Y394" s="96" t="e">
        <f>IF($A394="","",IF(VLOOKUP(csv!$AJ394,範囲CSV,23,FALSE)="","",VLOOKUP(csv!$AJ394,範囲CSV,23,FALSE)))</f>
        <v>#N/A</v>
      </c>
      <c r="Z394" s="96" t="e">
        <f>IF($A394="","",IF(VLOOKUP(csv!$AJ394,範囲CSV,24,FALSE)="","",VLOOKUP(csv!$AJ394,範囲CSV,24,FALSE)))</f>
        <v>#N/A</v>
      </c>
      <c r="AA394" s="96" t="e">
        <f>IF($A394="","",IF(VLOOKUP(csv!$AJ394,範囲CSV,25,FALSE)="","",VLOOKUP(csv!$AJ394,範囲CSV,25,FALSE)))</f>
        <v>#N/A</v>
      </c>
      <c r="AB394" s="96" t="e">
        <f>IF($A394="","",IF(VLOOKUP(csv!$AJ394,範囲CSV,26,FALSE)="","",VLOOKUP(csv!$AJ394,範囲CSV,26,FALSE)))</f>
        <v>#N/A</v>
      </c>
      <c r="AC394" s="96" t="e">
        <f>IF($A394="","",IF(VLOOKUP(csv!$AJ394,範囲CSV,27,FALSE)="","",VLOOKUP(csv!$AJ394,範囲CSV,27,FALSE)))</f>
        <v>#N/A</v>
      </c>
      <c r="AD394" s="96" t="e">
        <f>IF($A394="","",IF(VLOOKUP(csv!$AJ394,範囲CSV,28,FALSE)="","",VLOOKUP(csv!$AJ394,範囲CSV,28,FALSE)))</f>
        <v>#N/A</v>
      </c>
      <c r="AE394" s="96" t="e">
        <f>IF($A394="","",IF(VLOOKUP(csv!$AJ394,範囲CSV,29,FALSE)="","",VLOOKUP(csv!$AJ394,範囲CSV,29,FALSE)))</f>
        <v>#N/A</v>
      </c>
      <c r="AF394" s="96" t="e">
        <f>IF($A394="","",IF(VLOOKUP(csv!$AJ394,範囲CSV,30,FALSE)="","",VLOOKUP(csv!$AJ394,範囲CSV,30,FALSE)))</f>
        <v>#N/A</v>
      </c>
      <c r="AG394" s="96" t="e">
        <f>IF($A394="","",IF(VLOOKUP(csv!$AJ394,範囲CSV,31,FALSE)="","",VLOOKUP(csv!$AJ394,範囲CSV,31,FALSE)))</f>
        <v>#N/A</v>
      </c>
      <c r="AH394" s="96" t="e">
        <f>IF($A394="","",IF(VLOOKUP(csv!$AJ394,範囲CSV,32,FALSE)="","",VLOOKUP(csv!$AJ394,範囲CSV,32,FALSE)))</f>
        <v>#N/A</v>
      </c>
      <c r="AI394" s="96" t="e">
        <f>IF($A394="","",IF(VLOOKUP(csv!$AJ394,範囲CSV,33,FALSE)="","",VLOOKUP(csv!$AJ394,範囲CSV,33,FALSE)))</f>
        <v>#N/A</v>
      </c>
      <c r="AJ394" s="96" t="e">
        <f>IF($A394="","",IF(VLOOKUP(csv!$AJ394,範囲CSV,34,FALSE)="","",VLOOKUP(csv!$AJ394,範囲CSV,34,FALSE)))</f>
        <v>#N/A</v>
      </c>
      <c r="AK394" s="96"/>
    </row>
    <row r="395" spans="1:37">
      <c r="A395" s="96" t="e">
        <f>IF(csv!AJ395&lt;=csv!A$401,csv!AO395,"")</f>
        <v>#N/A</v>
      </c>
      <c r="B395" s="96" t="e">
        <f>IF($A395="","",IF(VLOOKUP(csv!A395,範囲CSV,2,FALSE)="","",VLOOKUP(csv!A395,範囲CSV,2,FALSE)))</f>
        <v>#N/A</v>
      </c>
      <c r="C395" s="96" t="e">
        <f>IF($A395="","",IF(VLOOKUP(csv!$AJ395,範囲CSV,3,FALSE)="","",VLOOKUP(csv!$AJ395,範囲CSV,3,FALSE)))</f>
        <v>#N/A</v>
      </c>
      <c r="D395" s="96" t="e">
        <f>IF($A395="","",IF(VLOOKUP(csv!$AJ395,範囲CSV,4,FALSE)="","",VLOOKUP(csv!$AJ395,範囲CSV,4,FALSE)))</f>
        <v>#N/A</v>
      </c>
      <c r="E395" s="96" t="e">
        <f>IF($A395="","",IF(VLOOKUP(csv!$AJ395,範囲CSV,5,FALSE)="","",IF(VLOOKUP(csv!$AJ395,範囲CSV,5,FALSE)&gt;10000,"",VLOOKUP(csv!$AJ395,範囲CSV,5,FALSE))))</f>
        <v>#N/A</v>
      </c>
      <c r="F395" s="96" t="e">
        <f>IF($A395="","",IF(VLOOKUP(csv!$AJ395,範囲CSV,6,FALSE)="","",VLOOKUP(csv!$AJ395,範囲CSV,6,FALSE)))</f>
        <v>#N/A</v>
      </c>
      <c r="G395" s="96" t="e">
        <f>IF(A395="","",IF(VLOOKUP(csv!$AJ395,範囲CSV,7,FALSE)="","",VLOOKUP(csv!$AJ395,範囲CSV,7,FALSE)))</f>
        <v>#N/A</v>
      </c>
      <c r="H395" s="96" t="e">
        <f>IF($A395="","",IF(VLOOKUP(csv!$AJ395,範囲CSV,8,FALSE)="","",VLOOKUP(csv!$AJ395,範囲CSV,8,FALSE)))</f>
        <v>#N/A</v>
      </c>
      <c r="I395" s="96"/>
      <c r="J395" s="96"/>
      <c r="K395" s="96" t="e">
        <f>IF(A395="","",IF(VLOOKUP(csv!$AJ395,範囲CSV,9,FALSE)="","",VLOOKUP(csv!$AJ395,範囲CSV,9,FALSE)))</f>
        <v>#N/A</v>
      </c>
      <c r="L395" s="96" t="e">
        <f>IF($A395="","",IF(VLOOKUP(csv!$AJ395,範囲CSV,10,FALSE)="","",VLOOKUP(csv!$AJ395,範囲CSV,10,FALSE)))</f>
        <v>#N/A</v>
      </c>
      <c r="M395" s="96" t="e">
        <f t="shared" si="12"/>
        <v>#N/A</v>
      </c>
      <c r="N395" s="96" t="e">
        <f t="shared" si="13"/>
        <v>#N/A</v>
      </c>
      <c r="O395" s="96" t="e">
        <f>IF($A395="","",IF(VLOOKUP(csv!$AJ395,範囲CSV,13,FALSE)="","",VLOOKUP(csv!$AJ395,範囲CSV,13,FALSE)))</f>
        <v>#N/A</v>
      </c>
      <c r="P395" s="96" t="e">
        <f>IF($A395="","",IF(VLOOKUP(csv!$AJ395,範囲CSV,14,FALSE)="","",VLOOKUP(csv!$AJ395,範囲CSV,14,FALSE)))</f>
        <v>#N/A</v>
      </c>
      <c r="Q395" s="96" t="e">
        <f>IF($A395="","",IF(VLOOKUP(csv!$AJ395,範囲CSV,15,FALSE)="","",VLOOKUP(csv!$AJ395,範囲CSV,15,FALSE)))</f>
        <v>#N/A</v>
      </c>
      <c r="R395" s="96" t="e">
        <f>IF($A395="","",IF(VLOOKUP(csv!$AJ395,範囲CSV,16,FALSE)="","",VLOOKUP(csv!$AJ395,範囲CSV,16,FALSE)))</f>
        <v>#N/A</v>
      </c>
      <c r="S395" s="96" t="e">
        <f>IF($A395="","",IF(VLOOKUP(csv!$AJ395,範囲CSV,17,FALSE)="","",VLOOKUP(csv!$AJ395,範囲CSV,17,FALSE)))</f>
        <v>#N/A</v>
      </c>
      <c r="T395" s="96" t="e">
        <f>IF($A395="","",IF(VLOOKUP(csv!$AJ395,範囲CSV,18,FALSE)="","",VLOOKUP(csv!$AJ395,範囲CSV,18,FALSE)))</f>
        <v>#N/A</v>
      </c>
      <c r="U395" s="96" t="e">
        <f>IF($A395="","",IF(VLOOKUP(csv!$AJ395,範囲CSV,19,FALSE)="","",VLOOKUP(csv!$AJ395,範囲CSV,19,FALSE)))</f>
        <v>#N/A</v>
      </c>
      <c r="V395" s="96" t="e">
        <f>IF($A395="","",IF(VLOOKUP(csv!$AJ395,範囲CSV,20,FALSE)="","",VLOOKUP(csv!$AJ395,範囲CSV,20,FALSE)))</f>
        <v>#N/A</v>
      </c>
      <c r="W395" s="96" t="e">
        <f>IF($A395="","",IF(VLOOKUP(csv!$AJ395,範囲CSV,21,FALSE)="","",VLOOKUP(csv!$AJ395,範囲CSV,21,FALSE)))</f>
        <v>#N/A</v>
      </c>
      <c r="X395" s="96" t="e">
        <f>IF($A395="","",IF(VLOOKUP(csv!$AJ395,範囲CSV,22,FALSE)="","",VLOOKUP(csv!$AJ395,範囲CSV,22,FALSE)))</f>
        <v>#N/A</v>
      </c>
      <c r="Y395" s="96" t="e">
        <f>IF($A395="","",IF(VLOOKUP(csv!$AJ395,範囲CSV,23,FALSE)="","",VLOOKUP(csv!$AJ395,範囲CSV,23,FALSE)))</f>
        <v>#N/A</v>
      </c>
      <c r="Z395" s="96" t="e">
        <f>IF($A395="","",IF(VLOOKUP(csv!$AJ395,範囲CSV,24,FALSE)="","",VLOOKUP(csv!$AJ395,範囲CSV,24,FALSE)))</f>
        <v>#N/A</v>
      </c>
      <c r="AA395" s="96" t="e">
        <f>IF($A395="","",IF(VLOOKUP(csv!$AJ395,範囲CSV,25,FALSE)="","",VLOOKUP(csv!$AJ395,範囲CSV,25,FALSE)))</f>
        <v>#N/A</v>
      </c>
      <c r="AB395" s="96" t="e">
        <f>IF($A395="","",IF(VLOOKUP(csv!$AJ395,範囲CSV,26,FALSE)="","",VLOOKUP(csv!$AJ395,範囲CSV,26,FALSE)))</f>
        <v>#N/A</v>
      </c>
      <c r="AC395" s="96" t="e">
        <f>IF($A395="","",IF(VLOOKUP(csv!$AJ395,範囲CSV,27,FALSE)="","",VLOOKUP(csv!$AJ395,範囲CSV,27,FALSE)))</f>
        <v>#N/A</v>
      </c>
      <c r="AD395" s="96" t="e">
        <f>IF($A395="","",IF(VLOOKUP(csv!$AJ395,範囲CSV,28,FALSE)="","",VLOOKUP(csv!$AJ395,範囲CSV,28,FALSE)))</f>
        <v>#N/A</v>
      </c>
      <c r="AE395" s="96" t="e">
        <f>IF($A395="","",IF(VLOOKUP(csv!$AJ395,範囲CSV,29,FALSE)="","",VLOOKUP(csv!$AJ395,範囲CSV,29,FALSE)))</f>
        <v>#N/A</v>
      </c>
      <c r="AF395" s="96" t="e">
        <f>IF($A395="","",IF(VLOOKUP(csv!$AJ395,範囲CSV,30,FALSE)="","",VLOOKUP(csv!$AJ395,範囲CSV,30,FALSE)))</f>
        <v>#N/A</v>
      </c>
      <c r="AG395" s="96" t="e">
        <f>IF($A395="","",IF(VLOOKUP(csv!$AJ395,範囲CSV,31,FALSE)="","",VLOOKUP(csv!$AJ395,範囲CSV,31,FALSE)))</f>
        <v>#N/A</v>
      </c>
      <c r="AH395" s="96" t="e">
        <f>IF($A395="","",IF(VLOOKUP(csv!$AJ395,範囲CSV,32,FALSE)="","",VLOOKUP(csv!$AJ395,範囲CSV,32,FALSE)))</f>
        <v>#N/A</v>
      </c>
      <c r="AI395" s="96" t="e">
        <f>IF($A395="","",IF(VLOOKUP(csv!$AJ395,範囲CSV,33,FALSE)="","",VLOOKUP(csv!$AJ395,範囲CSV,33,FALSE)))</f>
        <v>#N/A</v>
      </c>
      <c r="AJ395" s="96" t="e">
        <f>IF($A395="","",IF(VLOOKUP(csv!$AJ395,範囲CSV,34,FALSE)="","",VLOOKUP(csv!$AJ395,範囲CSV,34,FALSE)))</f>
        <v>#N/A</v>
      </c>
      <c r="AK395" s="96"/>
    </row>
    <row r="396" spans="1:37">
      <c r="A396" s="96" t="e">
        <f>IF(csv!AJ396&lt;=csv!A$401,csv!AO396,"")</f>
        <v>#N/A</v>
      </c>
      <c r="B396" s="96" t="e">
        <f>IF($A396="","",IF(VLOOKUP(csv!A396,範囲CSV,2,FALSE)="","",VLOOKUP(csv!A396,範囲CSV,2,FALSE)))</f>
        <v>#N/A</v>
      </c>
      <c r="C396" s="96" t="e">
        <f>IF($A396="","",IF(VLOOKUP(csv!$AJ396,範囲CSV,3,FALSE)="","",VLOOKUP(csv!$AJ396,範囲CSV,3,FALSE)))</f>
        <v>#N/A</v>
      </c>
      <c r="D396" s="96" t="e">
        <f>IF($A396="","",IF(VLOOKUP(csv!$AJ396,範囲CSV,4,FALSE)="","",VLOOKUP(csv!$AJ396,範囲CSV,4,FALSE)))</f>
        <v>#N/A</v>
      </c>
      <c r="E396" s="96" t="e">
        <f>IF($A396="","",IF(VLOOKUP(csv!$AJ396,範囲CSV,5,FALSE)="","",IF(VLOOKUP(csv!$AJ396,範囲CSV,5,FALSE)&gt;10000,"",VLOOKUP(csv!$AJ396,範囲CSV,5,FALSE))))</f>
        <v>#N/A</v>
      </c>
      <c r="F396" s="96" t="e">
        <f>IF($A396="","",IF(VLOOKUP(csv!$AJ396,範囲CSV,6,FALSE)="","",VLOOKUP(csv!$AJ396,範囲CSV,6,FALSE)))</f>
        <v>#N/A</v>
      </c>
      <c r="G396" s="96" t="e">
        <f>IF(A396="","",IF(VLOOKUP(csv!$AJ396,範囲CSV,7,FALSE)="","",VLOOKUP(csv!$AJ396,範囲CSV,7,FALSE)))</f>
        <v>#N/A</v>
      </c>
      <c r="H396" s="96" t="e">
        <f>IF($A396="","",IF(VLOOKUP(csv!$AJ396,範囲CSV,8,FALSE)="","",VLOOKUP(csv!$AJ396,範囲CSV,8,FALSE)))</f>
        <v>#N/A</v>
      </c>
      <c r="I396" s="96"/>
      <c r="J396" s="96"/>
      <c r="K396" s="96" t="e">
        <f>IF(A396="","",IF(VLOOKUP(csv!$AJ396,範囲CSV,9,FALSE)="","",VLOOKUP(csv!$AJ396,範囲CSV,9,FALSE)))</f>
        <v>#N/A</v>
      </c>
      <c r="L396" s="96" t="e">
        <f>IF($A396="","",IF(VLOOKUP(csv!$AJ396,範囲CSV,10,FALSE)="","",VLOOKUP(csv!$AJ396,範囲CSV,10,FALSE)))</f>
        <v>#N/A</v>
      </c>
      <c r="M396" s="96" t="e">
        <f t="shared" si="12"/>
        <v>#N/A</v>
      </c>
      <c r="N396" s="96" t="e">
        <f t="shared" si="13"/>
        <v>#N/A</v>
      </c>
      <c r="O396" s="96" t="e">
        <f>IF($A396="","",IF(VLOOKUP(csv!$AJ396,範囲CSV,13,FALSE)="","",VLOOKUP(csv!$AJ396,範囲CSV,13,FALSE)))</f>
        <v>#N/A</v>
      </c>
      <c r="P396" s="96" t="e">
        <f>IF($A396="","",IF(VLOOKUP(csv!$AJ396,範囲CSV,14,FALSE)="","",VLOOKUP(csv!$AJ396,範囲CSV,14,FALSE)))</f>
        <v>#N/A</v>
      </c>
      <c r="Q396" s="96" t="e">
        <f>IF($A396="","",IF(VLOOKUP(csv!$AJ396,範囲CSV,15,FALSE)="","",VLOOKUP(csv!$AJ396,範囲CSV,15,FALSE)))</f>
        <v>#N/A</v>
      </c>
      <c r="R396" s="96" t="e">
        <f>IF($A396="","",IF(VLOOKUP(csv!$AJ396,範囲CSV,16,FALSE)="","",VLOOKUP(csv!$AJ396,範囲CSV,16,FALSE)))</f>
        <v>#N/A</v>
      </c>
      <c r="S396" s="96" t="e">
        <f>IF($A396="","",IF(VLOOKUP(csv!$AJ396,範囲CSV,17,FALSE)="","",VLOOKUP(csv!$AJ396,範囲CSV,17,FALSE)))</f>
        <v>#N/A</v>
      </c>
      <c r="T396" s="96" t="e">
        <f>IF($A396="","",IF(VLOOKUP(csv!$AJ396,範囲CSV,18,FALSE)="","",VLOOKUP(csv!$AJ396,範囲CSV,18,FALSE)))</f>
        <v>#N/A</v>
      </c>
      <c r="U396" s="96" t="e">
        <f>IF($A396="","",IF(VLOOKUP(csv!$AJ396,範囲CSV,19,FALSE)="","",VLOOKUP(csv!$AJ396,範囲CSV,19,FALSE)))</f>
        <v>#N/A</v>
      </c>
      <c r="V396" s="96" t="e">
        <f>IF($A396="","",IF(VLOOKUP(csv!$AJ396,範囲CSV,20,FALSE)="","",VLOOKUP(csv!$AJ396,範囲CSV,20,FALSE)))</f>
        <v>#N/A</v>
      </c>
      <c r="W396" s="96" t="e">
        <f>IF($A396="","",IF(VLOOKUP(csv!$AJ396,範囲CSV,21,FALSE)="","",VLOOKUP(csv!$AJ396,範囲CSV,21,FALSE)))</f>
        <v>#N/A</v>
      </c>
      <c r="X396" s="96" t="e">
        <f>IF($A396="","",IF(VLOOKUP(csv!$AJ396,範囲CSV,22,FALSE)="","",VLOOKUP(csv!$AJ396,範囲CSV,22,FALSE)))</f>
        <v>#N/A</v>
      </c>
      <c r="Y396" s="96" t="e">
        <f>IF($A396="","",IF(VLOOKUP(csv!$AJ396,範囲CSV,23,FALSE)="","",VLOOKUP(csv!$AJ396,範囲CSV,23,FALSE)))</f>
        <v>#N/A</v>
      </c>
      <c r="Z396" s="96" t="e">
        <f>IF($A396="","",IF(VLOOKUP(csv!$AJ396,範囲CSV,24,FALSE)="","",VLOOKUP(csv!$AJ396,範囲CSV,24,FALSE)))</f>
        <v>#N/A</v>
      </c>
      <c r="AA396" s="96" t="e">
        <f>IF($A396="","",IF(VLOOKUP(csv!$AJ396,範囲CSV,25,FALSE)="","",VLOOKUP(csv!$AJ396,範囲CSV,25,FALSE)))</f>
        <v>#N/A</v>
      </c>
      <c r="AB396" s="96" t="e">
        <f>IF($A396="","",IF(VLOOKUP(csv!$AJ396,範囲CSV,26,FALSE)="","",VLOOKUP(csv!$AJ396,範囲CSV,26,FALSE)))</f>
        <v>#N/A</v>
      </c>
      <c r="AC396" s="96" t="e">
        <f>IF($A396="","",IF(VLOOKUP(csv!$AJ396,範囲CSV,27,FALSE)="","",VLOOKUP(csv!$AJ396,範囲CSV,27,FALSE)))</f>
        <v>#N/A</v>
      </c>
      <c r="AD396" s="96" t="e">
        <f>IF($A396="","",IF(VLOOKUP(csv!$AJ396,範囲CSV,28,FALSE)="","",VLOOKUP(csv!$AJ396,範囲CSV,28,FALSE)))</f>
        <v>#N/A</v>
      </c>
      <c r="AE396" s="96" t="e">
        <f>IF($A396="","",IF(VLOOKUP(csv!$AJ396,範囲CSV,29,FALSE)="","",VLOOKUP(csv!$AJ396,範囲CSV,29,FALSE)))</f>
        <v>#N/A</v>
      </c>
      <c r="AF396" s="96" t="e">
        <f>IF($A396="","",IF(VLOOKUP(csv!$AJ396,範囲CSV,30,FALSE)="","",VLOOKUP(csv!$AJ396,範囲CSV,30,FALSE)))</f>
        <v>#N/A</v>
      </c>
      <c r="AG396" s="96" t="e">
        <f>IF($A396="","",IF(VLOOKUP(csv!$AJ396,範囲CSV,31,FALSE)="","",VLOOKUP(csv!$AJ396,範囲CSV,31,FALSE)))</f>
        <v>#N/A</v>
      </c>
      <c r="AH396" s="96" t="e">
        <f>IF($A396="","",IF(VLOOKUP(csv!$AJ396,範囲CSV,32,FALSE)="","",VLOOKUP(csv!$AJ396,範囲CSV,32,FALSE)))</f>
        <v>#N/A</v>
      </c>
      <c r="AI396" s="96" t="e">
        <f>IF($A396="","",IF(VLOOKUP(csv!$AJ396,範囲CSV,33,FALSE)="","",VLOOKUP(csv!$AJ396,範囲CSV,33,FALSE)))</f>
        <v>#N/A</v>
      </c>
      <c r="AJ396" s="96" t="e">
        <f>IF($A396="","",IF(VLOOKUP(csv!$AJ396,範囲CSV,34,FALSE)="","",VLOOKUP(csv!$AJ396,範囲CSV,34,FALSE)))</f>
        <v>#N/A</v>
      </c>
      <c r="AK396" s="96"/>
    </row>
    <row r="397" spans="1:37">
      <c r="A397" s="96" t="e">
        <f>IF(csv!AJ397&lt;=csv!A$401,csv!AO397,"")</f>
        <v>#N/A</v>
      </c>
      <c r="B397" s="96" t="e">
        <f>IF($A397="","",IF(VLOOKUP(csv!A397,範囲CSV,2,FALSE)="","",VLOOKUP(csv!A397,範囲CSV,2,FALSE)))</f>
        <v>#N/A</v>
      </c>
      <c r="C397" s="96" t="e">
        <f>IF($A397="","",IF(VLOOKUP(csv!$AJ397,範囲CSV,3,FALSE)="","",VLOOKUP(csv!$AJ397,範囲CSV,3,FALSE)))</f>
        <v>#N/A</v>
      </c>
      <c r="D397" s="96" t="e">
        <f>IF($A397="","",IF(VLOOKUP(csv!$AJ397,範囲CSV,4,FALSE)="","",VLOOKUP(csv!$AJ397,範囲CSV,4,FALSE)))</f>
        <v>#N/A</v>
      </c>
      <c r="E397" s="96" t="e">
        <f>IF($A397="","",IF(VLOOKUP(csv!$AJ397,範囲CSV,5,FALSE)="","",IF(VLOOKUP(csv!$AJ397,範囲CSV,5,FALSE)&gt;10000,"",VLOOKUP(csv!$AJ397,範囲CSV,5,FALSE))))</f>
        <v>#N/A</v>
      </c>
      <c r="F397" s="96" t="e">
        <f>IF($A397="","",IF(VLOOKUP(csv!$AJ397,範囲CSV,6,FALSE)="","",VLOOKUP(csv!$AJ397,範囲CSV,6,FALSE)))</f>
        <v>#N/A</v>
      </c>
      <c r="G397" s="96" t="e">
        <f>IF(A397="","",IF(VLOOKUP(csv!$AJ397,範囲CSV,7,FALSE)="","",VLOOKUP(csv!$AJ397,範囲CSV,7,FALSE)))</f>
        <v>#N/A</v>
      </c>
      <c r="H397" s="96" t="e">
        <f>IF($A397="","",IF(VLOOKUP(csv!$AJ397,範囲CSV,8,FALSE)="","",VLOOKUP(csv!$AJ397,範囲CSV,8,FALSE)))</f>
        <v>#N/A</v>
      </c>
      <c r="I397" s="96"/>
      <c r="J397" s="96"/>
      <c r="K397" s="96" t="e">
        <f>IF(A397="","",IF(VLOOKUP(csv!$AJ397,範囲CSV,9,FALSE)="","",VLOOKUP(csv!$AJ397,範囲CSV,9,FALSE)))</f>
        <v>#N/A</v>
      </c>
      <c r="L397" s="96" t="e">
        <f>IF($A397="","",IF(VLOOKUP(csv!$AJ397,範囲CSV,10,FALSE)="","",VLOOKUP(csv!$AJ397,範囲CSV,10,FALSE)))</f>
        <v>#N/A</v>
      </c>
      <c r="M397" s="96" t="e">
        <f t="shared" si="12"/>
        <v>#N/A</v>
      </c>
      <c r="N397" s="96" t="e">
        <f t="shared" si="13"/>
        <v>#N/A</v>
      </c>
      <c r="O397" s="96" t="e">
        <f>IF($A397="","",IF(VLOOKUP(csv!$AJ397,範囲CSV,13,FALSE)="","",VLOOKUP(csv!$AJ397,範囲CSV,13,FALSE)))</f>
        <v>#N/A</v>
      </c>
      <c r="P397" s="96" t="e">
        <f>IF($A397="","",IF(VLOOKUP(csv!$AJ397,範囲CSV,14,FALSE)="","",VLOOKUP(csv!$AJ397,範囲CSV,14,FALSE)))</f>
        <v>#N/A</v>
      </c>
      <c r="Q397" s="96" t="e">
        <f>IF($A397="","",IF(VLOOKUP(csv!$AJ397,範囲CSV,15,FALSE)="","",VLOOKUP(csv!$AJ397,範囲CSV,15,FALSE)))</f>
        <v>#N/A</v>
      </c>
      <c r="R397" s="96" t="e">
        <f>IF($A397="","",IF(VLOOKUP(csv!$AJ397,範囲CSV,16,FALSE)="","",VLOOKUP(csv!$AJ397,範囲CSV,16,FALSE)))</f>
        <v>#N/A</v>
      </c>
      <c r="S397" s="96" t="e">
        <f>IF($A397="","",IF(VLOOKUP(csv!$AJ397,範囲CSV,17,FALSE)="","",VLOOKUP(csv!$AJ397,範囲CSV,17,FALSE)))</f>
        <v>#N/A</v>
      </c>
      <c r="T397" s="96" t="e">
        <f>IF($A397="","",IF(VLOOKUP(csv!$AJ397,範囲CSV,18,FALSE)="","",VLOOKUP(csv!$AJ397,範囲CSV,18,FALSE)))</f>
        <v>#N/A</v>
      </c>
      <c r="U397" s="96" t="e">
        <f>IF($A397="","",IF(VLOOKUP(csv!$AJ397,範囲CSV,19,FALSE)="","",VLOOKUP(csv!$AJ397,範囲CSV,19,FALSE)))</f>
        <v>#N/A</v>
      </c>
      <c r="V397" s="96" t="e">
        <f>IF($A397="","",IF(VLOOKUP(csv!$AJ397,範囲CSV,20,FALSE)="","",VLOOKUP(csv!$AJ397,範囲CSV,20,FALSE)))</f>
        <v>#N/A</v>
      </c>
      <c r="W397" s="96" t="e">
        <f>IF($A397="","",IF(VLOOKUP(csv!$AJ397,範囲CSV,21,FALSE)="","",VLOOKUP(csv!$AJ397,範囲CSV,21,FALSE)))</f>
        <v>#N/A</v>
      </c>
      <c r="X397" s="96" t="e">
        <f>IF($A397="","",IF(VLOOKUP(csv!$AJ397,範囲CSV,22,FALSE)="","",VLOOKUP(csv!$AJ397,範囲CSV,22,FALSE)))</f>
        <v>#N/A</v>
      </c>
      <c r="Y397" s="96" t="e">
        <f>IF($A397="","",IF(VLOOKUP(csv!$AJ397,範囲CSV,23,FALSE)="","",VLOOKUP(csv!$AJ397,範囲CSV,23,FALSE)))</f>
        <v>#N/A</v>
      </c>
      <c r="Z397" s="96" t="e">
        <f>IF($A397="","",IF(VLOOKUP(csv!$AJ397,範囲CSV,24,FALSE)="","",VLOOKUP(csv!$AJ397,範囲CSV,24,FALSE)))</f>
        <v>#N/A</v>
      </c>
      <c r="AA397" s="96" t="e">
        <f>IF($A397="","",IF(VLOOKUP(csv!$AJ397,範囲CSV,25,FALSE)="","",VLOOKUP(csv!$AJ397,範囲CSV,25,FALSE)))</f>
        <v>#N/A</v>
      </c>
      <c r="AB397" s="96" t="e">
        <f>IF($A397="","",IF(VLOOKUP(csv!$AJ397,範囲CSV,26,FALSE)="","",VLOOKUP(csv!$AJ397,範囲CSV,26,FALSE)))</f>
        <v>#N/A</v>
      </c>
      <c r="AC397" s="96" t="e">
        <f>IF($A397="","",IF(VLOOKUP(csv!$AJ397,範囲CSV,27,FALSE)="","",VLOOKUP(csv!$AJ397,範囲CSV,27,FALSE)))</f>
        <v>#N/A</v>
      </c>
      <c r="AD397" s="96" t="e">
        <f>IF($A397="","",IF(VLOOKUP(csv!$AJ397,範囲CSV,28,FALSE)="","",VLOOKUP(csv!$AJ397,範囲CSV,28,FALSE)))</f>
        <v>#N/A</v>
      </c>
      <c r="AE397" s="96" t="e">
        <f>IF($A397="","",IF(VLOOKUP(csv!$AJ397,範囲CSV,29,FALSE)="","",VLOOKUP(csv!$AJ397,範囲CSV,29,FALSE)))</f>
        <v>#N/A</v>
      </c>
      <c r="AF397" s="96" t="e">
        <f>IF($A397="","",IF(VLOOKUP(csv!$AJ397,範囲CSV,30,FALSE)="","",VLOOKUP(csv!$AJ397,範囲CSV,30,FALSE)))</f>
        <v>#N/A</v>
      </c>
      <c r="AG397" s="96" t="e">
        <f>IF($A397="","",IF(VLOOKUP(csv!$AJ397,範囲CSV,31,FALSE)="","",VLOOKUP(csv!$AJ397,範囲CSV,31,FALSE)))</f>
        <v>#N/A</v>
      </c>
      <c r="AH397" s="96" t="e">
        <f>IF($A397="","",IF(VLOOKUP(csv!$AJ397,範囲CSV,32,FALSE)="","",VLOOKUP(csv!$AJ397,範囲CSV,32,FALSE)))</f>
        <v>#N/A</v>
      </c>
      <c r="AI397" s="96" t="e">
        <f>IF($A397="","",IF(VLOOKUP(csv!$AJ397,範囲CSV,33,FALSE)="","",VLOOKUP(csv!$AJ397,範囲CSV,33,FALSE)))</f>
        <v>#N/A</v>
      </c>
      <c r="AJ397" s="96" t="e">
        <f>IF($A397="","",IF(VLOOKUP(csv!$AJ397,範囲CSV,34,FALSE)="","",VLOOKUP(csv!$AJ397,範囲CSV,34,FALSE)))</f>
        <v>#N/A</v>
      </c>
      <c r="AK397" s="96"/>
    </row>
    <row r="398" spans="1:37">
      <c r="A398" s="96" t="e">
        <f>IF(csv!AJ398&lt;=csv!A$401,csv!AO398,"")</f>
        <v>#N/A</v>
      </c>
      <c r="B398" s="96" t="e">
        <f>IF($A398="","",IF(VLOOKUP(csv!A398,範囲CSV,2,FALSE)="","",VLOOKUP(csv!A398,範囲CSV,2,FALSE)))</f>
        <v>#N/A</v>
      </c>
      <c r="C398" s="96" t="e">
        <f>IF($A398="","",IF(VLOOKUP(csv!$AJ398,範囲CSV,3,FALSE)="","",VLOOKUP(csv!$AJ398,範囲CSV,3,FALSE)))</f>
        <v>#N/A</v>
      </c>
      <c r="D398" s="96" t="e">
        <f>IF($A398="","",IF(VLOOKUP(csv!$AJ398,範囲CSV,4,FALSE)="","",VLOOKUP(csv!$AJ398,範囲CSV,4,FALSE)))</f>
        <v>#N/A</v>
      </c>
      <c r="E398" s="96" t="e">
        <f>IF($A398="","",IF(VLOOKUP(csv!$AJ398,範囲CSV,5,FALSE)="","",IF(VLOOKUP(csv!$AJ398,範囲CSV,5,FALSE)&gt;10000,"",VLOOKUP(csv!$AJ398,範囲CSV,5,FALSE))))</f>
        <v>#N/A</v>
      </c>
      <c r="F398" s="96" t="e">
        <f>IF($A398="","",IF(VLOOKUP(csv!$AJ398,範囲CSV,6,FALSE)="","",VLOOKUP(csv!$AJ398,範囲CSV,6,FALSE)))</f>
        <v>#N/A</v>
      </c>
      <c r="G398" s="96" t="e">
        <f>IF(A398="","",IF(VLOOKUP(csv!$AJ398,範囲CSV,7,FALSE)="","",VLOOKUP(csv!$AJ398,範囲CSV,7,FALSE)))</f>
        <v>#N/A</v>
      </c>
      <c r="H398" s="96" t="e">
        <f>IF($A398="","",IF(VLOOKUP(csv!$AJ398,範囲CSV,8,FALSE)="","",VLOOKUP(csv!$AJ398,範囲CSV,8,FALSE)))</f>
        <v>#N/A</v>
      </c>
      <c r="I398" s="96"/>
      <c r="J398" s="96"/>
      <c r="K398" s="96" t="e">
        <f>IF(A398="","",IF(VLOOKUP(csv!$AJ398,範囲CSV,9,FALSE)="","",VLOOKUP(csv!$AJ398,範囲CSV,9,FALSE)))</f>
        <v>#N/A</v>
      </c>
      <c r="L398" s="96" t="e">
        <f>IF($A398="","",IF(VLOOKUP(csv!$AJ398,範囲CSV,10,FALSE)="","",VLOOKUP(csv!$AJ398,範囲CSV,10,FALSE)))</f>
        <v>#N/A</v>
      </c>
      <c r="M398" s="96" t="e">
        <f t="shared" si="12"/>
        <v>#N/A</v>
      </c>
      <c r="N398" s="96" t="e">
        <f t="shared" si="13"/>
        <v>#N/A</v>
      </c>
      <c r="O398" s="96" t="e">
        <f>IF($A398="","",IF(VLOOKUP(csv!$AJ398,範囲CSV,13,FALSE)="","",VLOOKUP(csv!$AJ398,範囲CSV,13,FALSE)))</f>
        <v>#N/A</v>
      </c>
      <c r="P398" s="96" t="e">
        <f>IF($A398="","",IF(VLOOKUP(csv!$AJ398,範囲CSV,14,FALSE)="","",VLOOKUP(csv!$AJ398,範囲CSV,14,FALSE)))</f>
        <v>#N/A</v>
      </c>
      <c r="Q398" s="96" t="e">
        <f>IF($A398="","",IF(VLOOKUP(csv!$AJ398,範囲CSV,15,FALSE)="","",VLOOKUP(csv!$AJ398,範囲CSV,15,FALSE)))</f>
        <v>#N/A</v>
      </c>
      <c r="R398" s="96" t="e">
        <f>IF($A398="","",IF(VLOOKUP(csv!$AJ398,範囲CSV,16,FALSE)="","",VLOOKUP(csv!$AJ398,範囲CSV,16,FALSE)))</f>
        <v>#N/A</v>
      </c>
      <c r="S398" s="96" t="e">
        <f>IF($A398="","",IF(VLOOKUP(csv!$AJ398,範囲CSV,17,FALSE)="","",VLOOKUP(csv!$AJ398,範囲CSV,17,FALSE)))</f>
        <v>#N/A</v>
      </c>
      <c r="T398" s="96" t="e">
        <f>IF($A398="","",IF(VLOOKUP(csv!$AJ398,範囲CSV,18,FALSE)="","",VLOOKUP(csv!$AJ398,範囲CSV,18,FALSE)))</f>
        <v>#N/A</v>
      </c>
      <c r="U398" s="96" t="e">
        <f>IF($A398="","",IF(VLOOKUP(csv!$AJ398,範囲CSV,19,FALSE)="","",VLOOKUP(csv!$AJ398,範囲CSV,19,FALSE)))</f>
        <v>#N/A</v>
      </c>
      <c r="V398" s="96" t="e">
        <f>IF($A398="","",IF(VLOOKUP(csv!$AJ398,範囲CSV,20,FALSE)="","",VLOOKUP(csv!$AJ398,範囲CSV,20,FALSE)))</f>
        <v>#N/A</v>
      </c>
      <c r="W398" s="96" t="e">
        <f>IF($A398="","",IF(VLOOKUP(csv!$AJ398,範囲CSV,21,FALSE)="","",VLOOKUP(csv!$AJ398,範囲CSV,21,FALSE)))</f>
        <v>#N/A</v>
      </c>
      <c r="X398" s="96" t="e">
        <f>IF($A398="","",IF(VLOOKUP(csv!$AJ398,範囲CSV,22,FALSE)="","",VLOOKUP(csv!$AJ398,範囲CSV,22,FALSE)))</f>
        <v>#N/A</v>
      </c>
      <c r="Y398" s="96" t="e">
        <f>IF($A398="","",IF(VLOOKUP(csv!$AJ398,範囲CSV,23,FALSE)="","",VLOOKUP(csv!$AJ398,範囲CSV,23,FALSE)))</f>
        <v>#N/A</v>
      </c>
      <c r="Z398" s="96" t="e">
        <f>IF($A398="","",IF(VLOOKUP(csv!$AJ398,範囲CSV,24,FALSE)="","",VLOOKUP(csv!$AJ398,範囲CSV,24,FALSE)))</f>
        <v>#N/A</v>
      </c>
      <c r="AA398" s="96" t="e">
        <f>IF($A398="","",IF(VLOOKUP(csv!$AJ398,範囲CSV,25,FALSE)="","",VLOOKUP(csv!$AJ398,範囲CSV,25,FALSE)))</f>
        <v>#N/A</v>
      </c>
      <c r="AB398" s="96" t="e">
        <f>IF($A398="","",IF(VLOOKUP(csv!$AJ398,範囲CSV,26,FALSE)="","",VLOOKUP(csv!$AJ398,範囲CSV,26,FALSE)))</f>
        <v>#N/A</v>
      </c>
      <c r="AC398" s="96" t="e">
        <f>IF($A398="","",IF(VLOOKUP(csv!$AJ398,範囲CSV,27,FALSE)="","",VLOOKUP(csv!$AJ398,範囲CSV,27,FALSE)))</f>
        <v>#N/A</v>
      </c>
      <c r="AD398" s="96" t="e">
        <f>IF($A398="","",IF(VLOOKUP(csv!$AJ398,範囲CSV,28,FALSE)="","",VLOOKUP(csv!$AJ398,範囲CSV,28,FALSE)))</f>
        <v>#N/A</v>
      </c>
      <c r="AE398" s="96" t="e">
        <f>IF($A398="","",IF(VLOOKUP(csv!$AJ398,範囲CSV,29,FALSE)="","",VLOOKUP(csv!$AJ398,範囲CSV,29,FALSE)))</f>
        <v>#N/A</v>
      </c>
      <c r="AF398" s="96" t="e">
        <f>IF($A398="","",IF(VLOOKUP(csv!$AJ398,範囲CSV,30,FALSE)="","",VLOOKUP(csv!$AJ398,範囲CSV,30,FALSE)))</f>
        <v>#N/A</v>
      </c>
      <c r="AG398" s="96" t="e">
        <f>IF($A398="","",IF(VLOOKUP(csv!$AJ398,範囲CSV,31,FALSE)="","",VLOOKUP(csv!$AJ398,範囲CSV,31,FALSE)))</f>
        <v>#N/A</v>
      </c>
      <c r="AH398" s="96" t="e">
        <f>IF($A398="","",IF(VLOOKUP(csv!$AJ398,範囲CSV,32,FALSE)="","",VLOOKUP(csv!$AJ398,範囲CSV,32,FALSE)))</f>
        <v>#N/A</v>
      </c>
      <c r="AI398" s="96" t="e">
        <f>IF($A398="","",IF(VLOOKUP(csv!$AJ398,範囲CSV,33,FALSE)="","",VLOOKUP(csv!$AJ398,範囲CSV,33,FALSE)))</f>
        <v>#N/A</v>
      </c>
      <c r="AJ398" s="96" t="e">
        <f>IF($A398="","",IF(VLOOKUP(csv!$AJ398,範囲CSV,34,FALSE)="","",VLOOKUP(csv!$AJ398,範囲CSV,34,FALSE)))</f>
        <v>#N/A</v>
      </c>
      <c r="AK398" s="96"/>
    </row>
    <row r="399" spans="1:37">
      <c r="A399" s="96" t="e">
        <f>IF(csv!AJ399&lt;=csv!A$401,csv!AO399,"")</f>
        <v>#N/A</v>
      </c>
      <c r="B399" s="96" t="e">
        <f>IF($A399="","",IF(VLOOKUP(csv!A399,範囲CSV,2,FALSE)="","",VLOOKUP(csv!A399,範囲CSV,2,FALSE)))</f>
        <v>#N/A</v>
      </c>
      <c r="C399" s="96" t="e">
        <f>IF($A399="","",IF(VLOOKUP(csv!$AJ399,範囲CSV,3,FALSE)="","",VLOOKUP(csv!$AJ399,範囲CSV,3,FALSE)))</f>
        <v>#N/A</v>
      </c>
      <c r="D399" s="96" t="e">
        <f>IF($A399="","",IF(VLOOKUP(csv!$AJ399,範囲CSV,4,FALSE)="","",VLOOKUP(csv!$AJ399,範囲CSV,4,FALSE)))</f>
        <v>#N/A</v>
      </c>
      <c r="E399" s="96" t="e">
        <f>IF($A399="","",IF(VLOOKUP(csv!$AJ399,範囲CSV,5,FALSE)="","",IF(VLOOKUP(csv!$AJ399,範囲CSV,5,FALSE)&gt;10000,"",VLOOKUP(csv!$AJ399,範囲CSV,5,FALSE))))</f>
        <v>#N/A</v>
      </c>
      <c r="F399" s="96" t="e">
        <f>IF($A399="","",IF(VLOOKUP(csv!$AJ399,範囲CSV,6,FALSE)="","",VLOOKUP(csv!$AJ399,範囲CSV,6,FALSE)))</f>
        <v>#N/A</v>
      </c>
      <c r="G399" s="96" t="e">
        <f>IF(A399="","",IF(VLOOKUP(csv!$AJ399,範囲CSV,7,FALSE)="","",VLOOKUP(csv!$AJ399,範囲CSV,7,FALSE)))</f>
        <v>#N/A</v>
      </c>
      <c r="H399" s="96" t="e">
        <f>IF($A399="","",IF(VLOOKUP(csv!$AJ399,範囲CSV,8,FALSE)="","",VLOOKUP(csv!$AJ399,範囲CSV,8,FALSE)))</f>
        <v>#N/A</v>
      </c>
      <c r="I399" s="96"/>
      <c r="J399" s="96"/>
      <c r="K399" s="96" t="e">
        <f>IF(A399="","",IF(VLOOKUP(csv!$AJ399,範囲CSV,9,FALSE)="","",VLOOKUP(csv!$AJ399,範囲CSV,9,FALSE)))</f>
        <v>#N/A</v>
      </c>
      <c r="L399" s="96" t="e">
        <f>IF($A399="","",IF(VLOOKUP(csv!$AJ399,範囲CSV,10,FALSE)="","",VLOOKUP(csv!$AJ399,範囲CSV,10,FALSE)))</f>
        <v>#N/A</v>
      </c>
      <c r="M399" s="96" t="e">
        <f t="shared" si="12"/>
        <v>#N/A</v>
      </c>
      <c r="N399" s="96" t="e">
        <f t="shared" si="13"/>
        <v>#N/A</v>
      </c>
      <c r="O399" s="96" t="e">
        <f>IF($A399="","",IF(VLOOKUP(csv!$AJ399,範囲CSV,13,FALSE)="","",VLOOKUP(csv!$AJ399,範囲CSV,13,FALSE)))</f>
        <v>#N/A</v>
      </c>
      <c r="P399" s="96" t="e">
        <f>IF($A399="","",IF(VLOOKUP(csv!$AJ399,範囲CSV,14,FALSE)="","",VLOOKUP(csv!$AJ399,範囲CSV,14,FALSE)))</f>
        <v>#N/A</v>
      </c>
      <c r="Q399" s="96" t="e">
        <f>IF($A399="","",IF(VLOOKUP(csv!$AJ399,範囲CSV,15,FALSE)="","",VLOOKUP(csv!$AJ399,範囲CSV,15,FALSE)))</f>
        <v>#N/A</v>
      </c>
      <c r="R399" s="96" t="e">
        <f>IF($A399="","",IF(VLOOKUP(csv!$AJ399,範囲CSV,16,FALSE)="","",VLOOKUP(csv!$AJ399,範囲CSV,16,FALSE)))</f>
        <v>#N/A</v>
      </c>
      <c r="S399" s="96" t="e">
        <f>IF($A399="","",IF(VLOOKUP(csv!$AJ399,範囲CSV,17,FALSE)="","",VLOOKUP(csv!$AJ399,範囲CSV,17,FALSE)))</f>
        <v>#N/A</v>
      </c>
      <c r="T399" s="96" t="e">
        <f>IF($A399="","",IF(VLOOKUP(csv!$AJ399,範囲CSV,18,FALSE)="","",VLOOKUP(csv!$AJ399,範囲CSV,18,FALSE)))</f>
        <v>#N/A</v>
      </c>
      <c r="U399" s="96" t="e">
        <f>IF($A399="","",IF(VLOOKUP(csv!$AJ399,範囲CSV,19,FALSE)="","",VLOOKUP(csv!$AJ399,範囲CSV,19,FALSE)))</f>
        <v>#N/A</v>
      </c>
      <c r="V399" s="96" t="e">
        <f>IF($A399="","",IF(VLOOKUP(csv!$AJ399,範囲CSV,20,FALSE)="","",VLOOKUP(csv!$AJ399,範囲CSV,20,FALSE)))</f>
        <v>#N/A</v>
      </c>
      <c r="W399" s="96" t="e">
        <f>IF($A399="","",IF(VLOOKUP(csv!$AJ399,範囲CSV,21,FALSE)="","",VLOOKUP(csv!$AJ399,範囲CSV,21,FALSE)))</f>
        <v>#N/A</v>
      </c>
      <c r="X399" s="96" t="e">
        <f>IF($A399="","",IF(VLOOKUP(csv!$AJ399,範囲CSV,22,FALSE)="","",VLOOKUP(csv!$AJ399,範囲CSV,22,FALSE)))</f>
        <v>#N/A</v>
      </c>
      <c r="Y399" s="96" t="e">
        <f>IF($A399="","",IF(VLOOKUP(csv!$AJ399,範囲CSV,23,FALSE)="","",VLOOKUP(csv!$AJ399,範囲CSV,23,FALSE)))</f>
        <v>#N/A</v>
      </c>
      <c r="Z399" s="96" t="e">
        <f>IF($A399="","",IF(VLOOKUP(csv!$AJ399,範囲CSV,24,FALSE)="","",VLOOKUP(csv!$AJ399,範囲CSV,24,FALSE)))</f>
        <v>#N/A</v>
      </c>
      <c r="AA399" s="96" t="e">
        <f>IF($A399="","",IF(VLOOKUP(csv!$AJ399,範囲CSV,25,FALSE)="","",VLOOKUP(csv!$AJ399,範囲CSV,25,FALSE)))</f>
        <v>#N/A</v>
      </c>
      <c r="AB399" s="96" t="e">
        <f>IF($A399="","",IF(VLOOKUP(csv!$AJ399,範囲CSV,26,FALSE)="","",VLOOKUP(csv!$AJ399,範囲CSV,26,FALSE)))</f>
        <v>#N/A</v>
      </c>
      <c r="AC399" s="96" t="e">
        <f>IF($A399="","",IF(VLOOKUP(csv!$AJ399,範囲CSV,27,FALSE)="","",VLOOKUP(csv!$AJ399,範囲CSV,27,FALSE)))</f>
        <v>#N/A</v>
      </c>
      <c r="AD399" s="96" t="e">
        <f>IF($A399="","",IF(VLOOKUP(csv!$AJ399,範囲CSV,28,FALSE)="","",VLOOKUP(csv!$AJ399,範囲CSV,28,FALSE)))</f>
        <v>#N/A</v>
      </c>
      <c r="AE399" s="96" t="e">
        <f>IF($A399="","",IF(VLOOKUP(csv!$AJ399,範囲CSV,29,FALSE)="","",VLOOKUP(csv!$AJ399,範囲CSV,29,FALSE)))</f>
        <v>#N/A</v>
      </c>
      <c r="AF399" s="96" t="e">
        <f>IF($A399="","",IF(VLOOKUP(csv!$AJ399,範囲CSV,30,FALSE)="","",VLOOKUP(csv!$AJ399,範囲CSV,30,FALSE)))</f>
        <v>#N/A</v>
      </c>
      <c r="AG399" s="96" t="e">
        <f>IF($A399="","",IF(VLOOKUP(csv!$AJ399,範囲CSV,31,FALSE)="","",VLOOKUP(csv!$AJ399,範囲CSV,31,FALSE)))</f>
        <v>#N/A</v>
      </c>
      <c r="AH399" s="96" t="e">
        <f>IF($A399="","",IF(VLOOKUP(csv!$AJ399,範囲CSV,32,FALSE)="","",VLOOKUP(csv!$AJ399,範囲CSV,32,FALSE)))</f>
        <v>#N/A</v>
      </c>
      <c r="AI399" s="96" t="e">
        <f>IF($A399="","",IF(VLOOKUP(csv!$AJ399,範囲CSV,33,FALSE)="","",VLOOKUP(csv!$AJ399,範囲CSV,33,FALSE)))</f>
        <v>#N/A</v>
      </c>
      <c r="AJ399" s="96" t="e">
        <f>IF($A399="","",IF(VLOOKUP(csv!$AJ399,範囲CSV,34,FALSE)="","",VLOOKUP(csv!$AJ399,範囲CSV,34,FALSE)))</f>
        <v>#N/A</v>
      </c>
      <c r="AK399" s="96"/>
    </row>
    <row r="400" spans="1:37">
      <c r="A400" s="96" t="e">
        <f>IF(csv!AJ400&lt;=csv!A$401,csv!AO400,"")</f>
        <v>#N/A</v>
      </c>
      <c r="B400" s="96" t="e">
        <f>IF($A400="","",IF(VLOOKUP(csv!A400,範囲CSV,2,FALSE)="","",VLOOKUP(csv!A400,範囲CSV,2,FALSE)))</f>
        <v>#N/A</v>
      </c>
      <c r="C400" s="96" t="e">
        <f>IF($A400="","",IF(VLOOKUP(csv!$AJ400,範囲CSV,3,FALSE)="","",VLOOKUP(csv!$AJ400,範囲CSV,3,FALSE)))</f>
        <v>#N/A</v>
      </c>
      <c r="D400" s="96" t="e">
        <f>IF($A400="","",IF(VLOOKUP(csv!$AJ400,範囲CSV,4,FALSE)="","",VLOOKUP(csv!$AJ400,範囲CSV,4,FALSE)))</f>
        <v>#N/A</v>
      </c>
      <c r="E400" s="96" t="e">
        <f>IF($A400="","",IF(VLOOKUP(csv!$AJ400,範囲CSV,5,FALSE)="","",IF(VLOOKUP(csv!$AJ400,範囲CSV,5,FALSE)&gt;10000,"",VLOOKUP(csv!$AJ400,範囲CSV,5,FALSE))))</f>
        <v>#N/A</v>
      </c>
      <c r="F400" s="96" t="e">
        <f>IF($A400="","",IF(VLOOKUP(csv!$AJ400,範囲CSV,6,FALSE)="","",VLOOKUP(csv!$AJ400,範囲CSV,6,FALSE)))</f>
        <v>#N/A</v>
      </c>
      <c r="G400" s="96" t="e">
        <f>IF(A400="","",IF(VLOOKUP(csv!$AJ400,範囲CSV,7,FALSE)="","",VLOOKUP(csv!$AJ400,範囲CSV,7,FALSE)))</f>
        <v>#N/A</v>
      </c>
      <c r="H400" s="96" t="e">
        <f>IF($A400="","",IF(VLOOKUP(csv!$AJ400,範囲CSV,8,FALSE)="","",VLOOKUP(csv!$AJ400,範囲CSV,8,FALSE)))</f>
        <v>#N/A</v>
      </c>
      <c r="I400" s="96"/>
      <c r="J400" s="96"/>
      <c r="K400" s="96" t="e">
        <f>IF(A400="","",IF(VLOOKUP(csv!$AJ400,範囲CSV,9,FALSE)="","",VLOOKUP(csv!$AJ400,範囲CSV,9,FALSE)))</f>
        <v>#N/A</v>
      </c>
      <c r="L400" s="96" t="e">
        <f>IF($A400="","",IF(VLOOKUP(csv!$AJ400,範囲CSV,10,FALSE)="","",VLOOKUP(csv!$AJ400,範囲CSV,10,FALSE)))</f>
        <v>#N/A</v>
      </c>
      <c r="M400" s="96" t="e">
        <f t="shared" si="12"/>
        <v>#N/A</v>
      </c>
      <c r="N400" s="96" t="e">
        <f t="shared" si="13"/>
        <v>#N/A</v>
      </c>
      <c r="O400" s="96" t="e">
        <f>IF($A400="","",IF(VLOOKUP(csv!$AJ400,範囲CSV,13,FALSE)="","",VLOOKUP(csv!$AJ400,範囲CSV,13,FALSE)))</f>
        <v>#N/A</v>
      </c>
      <c r="P400" s="96" t="e">
        <f>IF($A400="","",IF(VLOOKUP(csv!$AJ400,範囲CSV,14,FALSE)="","",VLOOKUP(csv!$AJ400,範囲CSV,14,FALSE)))</f>
        <v>#N/A</v>
      </c>
      <c r="Q400" s="96" t="e">
        <f>IF($A400="","",IF(VLOOKUP(csv!$AJ400,範囲CSV,15,FALSE)="","",VLOOKUP(csv!$AJ400,範囲CSV,15,FALSE)))</f>
        <v>#N/A</v>
      </c>
      <c r="R400" s="96" t="e">
        <f>IF($A400="","",IF(VLOOKUP(csv!$AJ400,範囲CSV,16,FALSE)="","",VLOOKUP(csv!$AJ400,範囲CSV,16,FALSE)))</f>
        <v>#N/A</v>
      </c>
      <c r="S400" s="96" t="e">
        <f>IF($A400="","",IF(VLOOKUP(csv!$AJ400,範囲CSV,17,FALSE)="","",VLOOKUP(csv!$AJ400,範囲CSV,17,FALSE)))</f>
        <v>#N/A</v>
      </c>
      <c r="T400" s="96" t="e">
        <f>IF($A400="","",IF(VLOOKUP(csv!$AJ400,範囲CSV,18,FALSE)="","",VLOOKUP(csv!$AJ400,範囲CSV,18,FALSE)))</f>
        <v>#N/A</v>
      </c>
      <c r="U400" s="96" t="e">
        <f>IF($A400="","",IF(VLOOKUP(csv!$AJ400,範囲CSV,19,FALSE)="","",VLOOKUP(csv!$AJ400,範囲CSV,19,FALSE)))</f>
        <v>#N/A</v>
      </c>
      <c r="V400" s="96" t="e">
        <f>IF($A400="","",IF(VLOOKUP(csv!$AJ400,範囲CSV,20,FALSE)="","",VLOOKUP(csv!$AJ400,範囲CSV,20,FALSE)))</f>
        <v>#N/A</v>
      </c>
      <c r="W400" s="96" t="e">
        <f>IF($A400="","",IF(VLOOKUP(csv!$AJ400,範囲CSV,21,FALSE)="","",VLOOKUP(csv!$AJ400,範囲CSV,21,FALSE)))</f>
        <v>#N/A</v>
      </c>
      <c r="X400" s="96" t="e">
        <f>IF($A400="","",IF(VLOOKUP(csv!$AJ400,範囲CSV,22,FALSE)="","",VLOOKUP(csv!$AJ400,範囲CSV,22,FALSE)))</f>
        <v>#N/A</v>
      </c>
      <c r="Y400" s="96" t="e">
        <f>IF($A400="","",IF(VLOOKUP(csv!$AJ400,範囲CSV,23,FALSE)="","",VLOOKUP(csv!$AJ400,範囲CSV,23,FALSE)))</f>
        <v>#N/A</v>
      </c>
      <c r="Z400" s="96" t="e">
        <f>IF($A400="","",IF(VLOOKUP(csv!$AJ400,範囲CSV,24,FALSE)="","",VLOOKUP(csv!$AJ400,範囲CSV,24,FALSE)))</f>
        <v>#N/A</v>
      </c>
      <c r="AA400" s="96" t="e">
        <f>IF($A400="","",IF(VLOOKUP(csv!$AJ400,範囲CSV,25,FALSE)="","",VLOOKUP(csv!$AJ400,範囲CSV,25,FALSE)))</f>
        <v>#N/A</v>
      </c>
      <c r="AB400" s="96" t="e">
        <f>IF($A400="","",IF(VLOOKUP(csv!$AJ400,範囲CSV,26,FALSE)="","",VLOOKUP(csv!$AJ400,範囲CSV,26,FALSE)))</f>
        <v>#N/A</v>
      </c>
      <c r="AC400" s="96" t="e">
        <f>IF($A400="","",IF(VLOOKUP(csv!$AJ400,範囲CSV,27,FALSE)="","",VLOOKUP(csv!$AJ400,範囲CSV,27,FALSE)))</f>
        <v>#N/A</v>
      </c>
      <c r="AD400" s="96" t="e">
        <f>IF($A400="","",IF(VLOOKUP(csv!$AJ400,範囲CSV,28,FALSE)="","",VLOOKUP(csv!$AJ400,範囲CSV,28,FALSE)))</f>
        <v>#N/A</v>
      </c>
      <c r="AE400" s="96" t="e">
        <f>IF($A400="","",IF(VLOOKUP(csv!$AJ400,範囲CSV,29,FALSE)="","",VLOOKUP(csv!$AJ400,範囲CSV,29,FALSE)))</f>
        <v>#N/A</v>
      </c>
      <c r="AF400" s="96" t="e">
        <f>IF($A400="","",IF(VLOOKUP(csv!$AJ400,範囲CSV,30,FALSE)="","",VLOOKUP(csv!$AJ400,範囲CSV,30,FALSE)))</f>
        <v>#N/A</v>
      </c>
      <c r="AG400" s="96" t="e">
        <f>IF($A400="","",IF(VLOOKUP(csv!$AJ400,範囲CSV,31,FALSE)="","",VLOOKUP(csv!$AJ400,範囲CSV,31,FALSE)))</f>
        <v>#N/A</v>
      </c>
      <c r="AH400" s="96" t="e">
        <f>IF($A400="","",IF(VLOOKUP(csv!$AJ400,範囲CSV,32,FALSE)="","",VLOOKUP(csv!$AJ400,範囲CSV,32,FALSE)))</f>
        <v>#N/A</v>
      </c>
      <c r="AI400" s="96" t="e">
        <f>IF($A400="","",IF(VLOOKUP(csv!$AJ400,範囲CSV,33,FALSE)="","",VLOOKUP(csv!$AJ400,範囲CSV,33,FALSE)))</f>
        <v>#N/A</v>
      </c>
      <c r="AJ400" s="96" t="e">
        <f>IF($A400="","",IF(VLOOKUP(csv!$AJ400,範囲CSV,34,FALSE)="","",VLOOKUP(csv!$AJ400,範囲CSV,34,FALSE)))</f>
        <v>#N/A</v>
      </c>
      <c r="AK400" s="96"/>
    </row>
    <row r="401" spans="1:37">
      <c r="A401" s="96" t="e">
        <f>IF(csv!AJ401&lt;=csv!A$401,csv!AO401,"")</f>
        <v>#N/A</v>
      </c>
      <c r="B401" s="96" t="e">
        <f>IF($A401="","",IF(VLOOKUP(csv!A401,範囲CSV,2,FALSE)="","",VLOOKUP(csv!A401,範囲CSV,2,FALSE)))</f>
        <v>#N/A</v>
      </c>
      <c r="C401" s="96" t="e">
        <f>IF($A401="","",IF(VLOOKUP(csv!$AJ401,範囲CSV,3,FALSE)="","",VLOOKUP(csv!$AJ401,範囲CSV,3,FALSE)))</f>
        <v>#N/A</v>
      </c>
      <c r="D401" s="96" t="e">
        <f>IF($A401="","",IF(VLOOKUP(csv!$AJ401,範囲CSV,4,FALSE)="","",VLOOKUP(csv!$AJ401,範囲CSV,4,FALSE)))</f>
        <v>#N/A</v>
      </c>
      <c r="E401" s="96" t="e">
        <f>IF($A401="","",IF(VLOOKUP(csv!$AJ401,範囲CSV,5,FALSE)="","",IF(VLOOKUP(csv!$AJ401,範囲CSV,5,FALSE)&gt;10000,"",VLOOKUP(csv!$AJ401,範囲CSV,5,FALSE))))</f>
        <v>#N/A</v>
      </c>
      <c r="F401" s="96" t="e">
        <f>IF($A401="","",IF(VLOOKUP(csv!$AJ401,範囲CSV,6,FALSE)="","",VLOOKUP(csv!$AJ401,範囲CSV,6,FALSE)))</f>
        <v>#N/A</v>
      </c>
      <c r="G401" s="96" t="e">
        <f>IF(A401="","",IF(VLOOKUP(csv!$AJ401,範囲CSV,7,FALSE)="","",VLOOKUP(csv!$AJ401,範囲CSV,7,FALSE)))</f>
        <v>#N/A</v>
      </c>
      <c r="H401" s="96" t="e">
        <f>IF($A401="","",IF(VLOOKUP(csv!$AJ401,範囲CSV,8,FALSE)="","",VLOOKUP(csv!$AJ401,範囲CSV,8,FALSE)))</f>
        <v>#N/A</v>
      </c>
      <c r="I401" s="96"/>
      <c r="J401" s="96"/>
      <c r="K401" s="96" t="e">
        <f>IF(A401="","",IF(VLOOKUP(csv!$AJ401,範囲CSV,9,FALSE)="","",VLOOKUP(csv!$AJ401,範囲CSV,9,FALSE)))</f>
        <v>#N/A</v>
      </c>
      <c r="L401" s="96" t="e">
        <f>IF($A401="","",IF(VLOOKUP(csv!$AJ401,範囲CSV,10,FALSE)="","",VLOOKUP(csv!$AJ401,範囲CSV,10,FALSE)))</f>
        <v>#N/A</v>
      </c>
      <c r="M401" s="96" t="e">
        <f t="shared" si="12"/>
        <v>#N/A</v>
      </c>
      <c r="N401" s="96" t="e">
        <f t="shared" si="13"/>
        <v>#N/A</v>
      </c>
      <c r="O401" s="96" t="e">
        <f>IF($A401="","",IF(VLOOKUP(csv!$AJ401,範囲CSV,13,FALSE)="","",VLOOKUP(csv!$AJ401,範囲CSV,13,FALSE)))</f>
        <v>#N/A</v>
      </c>
      <c r="P401" s="96" t="e">
        <f>IF($A401="","",IF(VLOOKUP(csv!$AJ401,範囲CSV,14,FALSE)="","",VLOOKUP(csv!$AJ401,範囲CSV,14,FALSE)))</f>
        <v>#N/A</v>
      </c>
      <c r="Q401" s="96" t="e">
        <f>IF($A401="","",IF(VLOOKUP(csv!$AJ401,範囲CSV,15,FALSE)="","",VLOOKUP(csv!$AJ401,範囲CSV,15,FALSE)))</f>
        <v>#N/A</v>
      </c>
      <c r="R401" s="96" t="e">
        <f>IF($A401="","",IF(VLOOKUP(csv!$AJ401,範囲CSV,16,FALSE)="","",VLOOKUP(csv!$AJ401,範囲CSV,16,FALSE)))</f>
        <v>#N/A</v>
      </c>
      <c r="S401" s="96" t="e">
        <f>IF($A401="","",IF(VLOOKUP(csv!$AJ401,範囲CSV,17,FALSE)="","",VLOOKUP(csv!$AJ401,範囲CSV,17,FALSE)))</f>
        <v>#N/A</v>
      </c>
      <c r="T401" s="96" t="e">
        <f>IF($A401="","",IF(VLOOKUP(csv!$AJ401,範囲CSV,18,FALSE)="","",VLOOKUP(csv!$AJ401,範囲CSV,18,FALSE)))</f>
        <v>#N/A</v>
      </c>
      <c r="U401" s="96" t="e">
        <f>IF($A401="","",IF(VLOOKUP(csv!$AJ401,範囲CSV,19,FALSE)="","",VLOOKUP(csv!$AJ401,範囲CSV,19,FALSE)))</f>
        <v>#N/A</v>
      </c>
      <c r="V401" s="96" t="e">
        <f>IF($A401="","",IF(VLOOKUP(csv!$AJ401,範囲CSV,20,FALSE)="","",VLOOKUP(csv!$AJ401,範囲CSV,20,FALSE)))</f>
        <v>#N/A</v>
      </c>
      <c r="W401" s="96" t="e">
        <f>IF($A401="","",IF(VLOOKUP(csv!$AJ401,範囲CSV,21,FALSE)="","",VLOOKUP(csv!$AJ401,範囲CSV,21,FALSE)))</f>
        <v>#N/A</v>
      </c>
      <c r="X401" s="96" t="e">
        <f>IF($A401="","",IF(VLOOKUP(csv!$AJ401,範囲CSV,22,FALSE)="","",VLOOKUP(csv!$AJ401,範囲CSV,22,FALSE)))</f>
        <v>#N/A</v>
      </c>
      <c r="Y401" s="96" t="e">
        <f>IF($A401="","",IF(VLOOKUP(csv!$AJ401,範囲CSV,23,FALSE)="","",VLOOKUP(csv!$AJ401,範囲CSV,23,FALSE)))</f>
        <v>#N/A</v>
      </c>
      <c r="Z401" s="96" t="e">
        <f>IF($A401="","",IF(VLOOKUP(csv!$AJ401,範囲CSV,24,FALSE)="","",VLOOKUP(csv!$AJ401,範囲CSV,24,FALSE)))</f>
        <v>#N/A</v>
      </c>
      <c r="AA401" s="96" t="e">
        <f>IF($A401="","",IF(VLOOKUP(csv!$AJ401,範囲CSV,25,FALSE)="","",VLOOKUP(csv!$AJ401,範囲CSV,25,FALSE)))</f>
        <v>#N/A</v>
      </c>
      <c r="AB401" s="96" t="e">
        <f>IF($A401="","",IF(VLOOKUP(csv!$AJ401,範囲CSV,26,FALSE)="","",VLOOKUP(csv!$AJ401,範囲CSV,26,FALSE)))</f>
        <v>#N/A</v>
      </c>
      <c r="AC401" s="96" t="e">
        <f>IF($A401="","",IF(VLOOKUP(csv!$AJ401,範囲CSV,27,FALSE)="","",VLOOKUP(csv!$AJ401,範囲CSV,27,FALSE)))</f>
        <v>#N/A</v>
      </c>
      <c r="AD401" s="96" t="e">
        <f>IF($A401="","",IF(VLOOKUP(csv!$AJ401,範囲CSV,28,FALSE)="","",VLOOKUP(csv!$AJ401,範囲CSV,28,FALSE)))</f>
        <v>#N/A</v>
      </c>
      <c r="AE401" s="96" t="e">
        <f>IF($A401="","",IF(VLOOKUP(csv!$AJ401,範囲CSV,29,FALSE)="","",VLOOKUP(csv!$AJ401,範囲CSV,29,FALSE)))</f>
        <v>#N/A</v>
      </c>
      <c r="AF401" s="96" t="e">
        <f>IF($A401="","",IF(VLOOKUP(csv!$AJ401,範囲CSV,30,FALSE)="","",VLOOKUP(csv!$AJ401,範囲CSV,30,FALSE)))</f>
        <v>#N/A</v>
      </c>
      <c r="AG401" s="96" t="e">
        <f>IF($A401="","",IF(VLOOKUP(csv!$AJ401,範囲CSV,31,FALSE)="","",VLOOKUP(csv!$AJ401,範囲CSV,31,FALSE)))</f>
        <v>#N/A</v>
      </c>
      <c r="AH401" s="96" t="e">
        <f>IF($A401="","",IF(VLOOKUP(csv!$AJ401,範囲CSV,32,FALSE)="","",VLOOKUP(csv!$AJ401,範囲CSV,32,FALSE)))</f>
        <v>#N/A</v>
      </c>
      <c r="AI401" s="96" t="e">
        <f>IF($A401="","",IF(VLOOKUP(csv!$AJ401,範囲CSV,33,FALSE)="","",VLOOKUP(csv!$AJ401,範囲CSV,33,FALSE)))</f>
        <v>#N/A</v>
      </c>
      <c r="AJ401" s="96" t="e">
        <f>IF($A401="","",IF(VLOOKUP(csv!$AJ401,範囲CSV,34,FALSE)="","",VLOOKUP(csv!$AJ401,範囲CSV,34,FALSE)))</f>
        <v>#N/A</v>
      </c>
      <c r="AK401" s="96"/>
    </row>
  </sheetData>
  <sheetProtection sheet="1" objects="1" scenarios="1"/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P121"/>
  <sheetViews>
    <sheetView workbookViewId="0"/>
  </sheetViews>
  <sheetFormatPr defaultColWidth="12.625" defaultRowHeight="14.25"/>
  <cols>
    <col min="1" max="16" width="8.75" style="45" customWidth="1"/>
    <col min="17" max="16384" width="12.625" style="45"/>
  </cols>
  <sheetData>
    <row r="1" spans="1:16">
      <c r="A1" s="45" t="s">
        <v>102</v>
      </c>
      <c r="B1" s="45" t="s">
        <v>48</v>
      </c>
      <c r="C1" s="45" t="s">
        <v>103</v>
      </c>
      <c r="D1" s="45" t="s">
        <v>104</v>
      </c>
      <c r="E1" s="45" t="s">
        <v>105</v>
      </c>
      <c r="F1" s="45" t="s">
        <v>106</v>
      </c>
      <c r="G1" s="45" t="s">
        <v>331</v>
      </c>
      <c r="H1" s="45" t="s">
        <v>330</v>
      </c>
      <c r="I1" s="45" t="s">
        <v>107</v>
      </c>
      <c r="J1" s="45" t="s">
        <v>15</v>
      </c>
      <c r="K1" s="45" t="s">
        <v>19</v>
      </c>
      <c r="L1" s="45" t="s">
        <v>108</v>
      </c>
      <c r="M1" s="45" t="s">
        <v>109</v>
      </c>
      <c r="N1" s="45" t="s">
        <v>110</v>
      </c>
      <c r="O1" s="45" t="s">
        <v>111</v>
      </c>
    </row>
    <row r="2" spans="1:16">
      <c r="A2" s="48">
        <f>IF(B2="","",CONCATENATE('競技設定（大会別）'!A$1,'team.csv (張付)'!B2,'team.csv (張付)'!L2,(VLOOKUP(J2,リレ,7,FALSE)))*1)</f>
        <v>12046251</v>
      </c>
      <c r="B2" s="48">
        <f>IF(team.csv1!A$1&lt;team.csv1!A2,"",VLOOKUP(team.csv1!A2,範囲リレー,3,FALSE))</f>
        <v>204</v>
      </c>
      <c r="C2" s="48" t="str">
        <f>IF(team.csv1!A$1&lt;team.csv1!A2,"",VLOOKUP(team.csv1!A2,範囲リレー,4,FALSE))</f>
        <v>城西</v>
      </c>
      <c r="D2" s="48"/>
      <c r="E2" s="48"/>
      <c r="F2" s="48"/>
      <c r="G2" s="48"/>
      <c r="H2" s="48"/>
      <c r="I2" s="48">
        <f>IF(team.csv1!A$1&lt;team.csv1!A2,"",VLOOKUP(team.csv1!A2,範囲リレー,8,FALSE))</f>
        <v>1</v>
      </c>
      <c r="J2" s="48">
        <f>IF(team.csv1!A$1&lt;team.csv1!A2,"",VLOOKUP(team.csv1!A2,範囲リレー,9,FALSE))</f>
        <v>1457</v>
      </c>
      <c r="K2" s="48" t="str">
        <f>IF(team.csv1!A$1&lt;team.csv1!A2,"",VLOOKUP(team.csv1!A2,範囲リレー,10,FALSE))</f>
        <v>岩渕　文沙</v>
      </c>
      <c r="L2" s="48">
        <f>IF(team.csv1!A$1&lt;team.csv1!A2,"",VLOOKUP(team.csv1!A2,範囲リレー,11,FALSE))</f>
        <v>625</v>
      </c>
      <c r="M2" s="48">
        <f>IF(team.csv1!A$1&lt;team.csv1!A2,"",VLOOKUP(team.csv1!A2,範囲リレー,12,FALSE))</f>
        <v>0</v>
      </c>
      <c r="N2" s="48">
        <f>IF(team.csv1!A$1&lt;team.csv1!A2,"",VLOOKUP(team.csv1!A2,範囲リレー,13,FALSE))</f>
        <v>0</v>
      </c>
      <c r="O2" s="48">
        <f>IF(team.csv1!A$1&lt;team.csv1!A2,"",VLOOKUP(team.csv1!A2,範囲リレー,14,FALSE))</f>
        <v>0</v>
      </c>
      <c r="P2" s="48"/>
    </row>
    <row r="3" spans="1:16">
      <c r="A3" s="48" t="str">
        <f>IF(B3="","",CONCATENATE('競技設定（大会別）'!A$1,'team.csv (張付)'!B3,'team.csv (張付)'!L3,(VLOOKUP(J3,リレ,7,FALSE)))*1)</f>
        <v/>
      </c>
      <c r="B3" s="48" t="str">
        <f>IF(team.csv1!A$1&lt;team.csv1!A3,"",VLOOKUP(team.csv1!A3,範囲リレー,3,FALSE))</f>
        <v/>
      </c>
      <c r="C3" s="48" t="str">
        <f>IF(team.csv1!A$1&lt;team.csv1!A3,"",VLOOKUP(team.csv1!A3,範囲リレー,4,FALSE))</f>
        <v/>
      </c>
      <c r="D3" s="48"/>
      <c r="E3" s="48"/>
      <c r="F3" s="48"/>
      <c r="G3" s="48"/>
      <c r="H3" s="48"/>
      <c r="I3" s="48" t="str">
        <f>IF(team.csv1!A$1&lt;team.csv1!A3,"",VLOOKUP(team.csv1!A3,範囲リレー,8,FALSE))</f>
        <v/>
      </c>
      <c r="J3" s="48" t="str">
        <f>IF(team.csv1!A$1&lt;team.csv1!A3,"",VLOOKUP(team.csv1!A3,範囲リレー,9,FALSE))</f>
        <v/>
      </c>
      <c r="K3" s="48" t="str">
        <f>IF(team.csv1!A$1&lt;team.csv1!A3,"",VLOOKUP(team.csv1!A3,範囲リレー,10,FALSE))</f>
        <v/>
      </c>
      <c r="L3" s="48" t="str">
        <f>IF(team.csv1!A$1&lt;team.csv1!A3,"",VLOOKUP(team.csv1!A3,範囲リレー,11,FALSE))</f>
        <v/>
      </c>
      <c r="M3" s="48" t="str">
        <f>IF(team.csv1!A$1&lt;team.csv1!A3,"",VLOOKUP(team.csv1!A3,範囲リレー,12,FALSE))</f>
        <v/>
      </c>
      <c r="N3" s="48" t="str">
        <f>IF(team.csv1!A$1&lt;team.csv1!A3,"",VLOOKUP(team.csv1!A3,範囲リレー,13,FALSE))</f>
        <v/>
      </c>
      <c r="O3" s="48" t="str">
        <f>IF(team.csv1!A$1&lt;team.csv1!A3,"",VLOOKUP(team.csv1!A3,範囲リレー,14,FALSE))</f>
        <v/>
      </c>
      <c r="P3" s="48"/>
    </row>
    <row r="4" spans="1:16">
      <c r="A4" s="48" t="str">
        <f>IF(B4="","",CONCATENATE('競技設定（大会別）'!A$1,'team.csv (張付)'!B4,'team.csv (張付)'!L4,(VLOOKUP(J4,リレ,7,FALSE)))*1)</f>
        <v/>
      </c>
      <c r="B4" s="48" t="str">
        <f>IF(team.csv1!A$1&lt;team.csv1!A4,"",VLOOKUP(team.csv1!A4,範囲リレー,3,FALSE))</f>
        <v/>
      </c>
      <c r="C4" s="48" t="str">
        <f>IF(team.csv1!A$1&lt;team.csv1!A4,"",VLOOKUP(team.csv1!A4,範囲リレー,4,FALSE))</f>
        <v/>
      </c>
      <c r="D4" s="48"/>
      <c r="E4" s="48"/>
      <c r="F4" s="48"/>
      <c r="G4" s="48"/>
      <c r="H4" s="48"/>
      <c r="I4" s="48" t="str">
        <f>IF(team.csv1!A$1&lt;team.csv1!A4,"",VLOOKUP(team.csv1!A4,範囲リレー,8,FALSE))</f>
        <v/>
      </c>
      <c r="J4" s="48" t="str">
        <f>IF(team.csv1!A$1&lt;team.csv1!A4,"",VLOOKUP(team.csv1!A4,範囲リレー,9,FALSE))</f>
        <v/>
      </c>
      <c r="K4" s="48" t="str">
        <f>IF(team.csv1!A$1&lt;team.csv1!A4,"",VLOOKUP(team.csv1!A4,範囲リレー,10,FALSE))</f>
        <v/>
      </c>
      <c r="L4" s="48" t="str">
        <f>IF(team.csv1!A$1&lt;team.csv1!A4,"",VLOOKUP(team.csv1!A4,範囲リレー,11,FALSE))</f>
        <v/>
      </c>
      <c r="M4" s="48" t="str">
        <f>IF(team.csv1!A$1&lt;team.csv1!A4,"",VLOOKUP(team.csv1!A4,範囲リレー,12,FALSE))</f>
        <v/>
      </c>
      <c r="N4" s="48" t="str">
        <f>IF(team.csv1!A$1&lt;team.csv1!A4,"",VLOOKUP(team.csv1!A4,範囲リレー,13,FALSE))</f>
        <v/>
      </c>
      <c r="O4" s="48" t="str">
        <f>IF(team.csv1!A$1&lt;team.csv1!A4,"",VLOOKUP(team.csv1!A4,範囲リレー,14,FALSE))</f>
        <v/>
      </c>
      <c r="P4" s="48"/>
    </row>
    <row r="5" spans="1:16">
      <c r="A5" s="48" t="str">
        <f>IF(B5="","",CONCATENATE('競技設定（大会別）'!A$1,'team.csv (張付)'!B5,'team.csv (張付)'!L5,(VLOOKUP(J5,リレ,7,FALSE)))*1)</f>
        <v/>
      </c>
      <c r="B5" s="48" t="str">
        <f>IF(team.csv1!A$1&lt;team.csv1!A5,"",VLOOKUP(team.csv1!A5,範囲リレー,3,FALSE))</f>
        <v/>
      </c>
      <c r="C5" s="48" t="str">
        <f>IF(team.csv1!A$1&lt;team.csv1!A5,"",VLOOKUP(team.csv1!A5,範囲リレー,4,FALSE))</f>
        <v/>
      </c>
      <c r="D5" s="48"/>
      <c r="E5" s="48"/>
      <c r="F5" s="48"/>
      <c r="G5" s="48"/>
      <c r="H5" s="48"/>
      <c r="I5" s="48" t="str">
        <f>IF(team.csv1!A$1&lt;team.csv1!A5,"",VLOOKUP(team.csv1!A5,範囲リレー,8,FALSE))</f>
        <v/>
      </c>
      <c r="J5" s="48" t="str">
        <f>IF(team.csv1!A$1&lt;team.csv1!A5,"",VLOOKUP(team.csv1!A5,範囲リレー,9,FALSE))</f>
        <v/>
      </c>
      <c r="K5" s="48" t="str">
        <f>IF(team.csv1!A$1&lt;team.csv1!A5,"",VLOOKUP(team.csv1!A5,範囲リレー,10,FALSE))</f>
        <v/>
      </c>
      <c r="L5" s="48" t="str">
        <f>IF(team.csv1!A$1&lt;team.csv1!A5,"",VLOOKUP(team.csv1!A5,範囲リレー,11,FALSE))</f>
        <v/>
      </c>
      <c r="M5" s="48" t="str">
        <f>IF(team.csv1!A$1&lt;team.csv1!A5,"",VLOOKUP(team.csv1!A5,範囲リレー,12,FALSE))</f>
        <v/>
      </c>
      <c r="N5" s="48" t="str">
        <f>IF(team.csv1!A$1&lt;team.csv1!A5,"",VLOOKUP(team.csv1!A5,範囲リレー,13,FALSE))</f>
        <v/>
      </c>
      <c r="O5" s="48" t="str">
        <f>IF(team.csv1!A$1&lt;team.csv1!A5,"",VLOOKUP(team.csv1!A5,範囲リレー,14,FALSE))</f>
        <v/>
      </c>
      <c r="P5" s="48"/>
    </row>
    <row r="6" spans="1:16">
      <c r="A6" s="48" t="str">
        <f>IF(B6="","",CONCATENATE('競技設定（大会別）'!A$1,'team.csv (張付)'!B6,'team.csv (張付)'!L6,(VLOOKUP(J6,リレ,7,FALSE)))*1)</f>
        <v/>
      </c>
      <c r="B6" s="48" t="str">
        <f>IF(team.csv1!A$1&lt;team.csv1!A6,"",VLOOKUP(team.csv1!A6,範囲リレー,3,FALSE))</f>
        <v/>
      </c>
      <c r="C6" s="48" t="str">
        <f>IF(team.csv1!A$1&lt;team.csv1!A6,"",VLOOKUP(team.csv1!A6,範囲リレー,4,FALSE))</f>
        <v/>
      </c>
      <c r="D6" s="48"/>
      <c r="E6" s="48"/>
      <c r="F6" s="48"/>
      <c r="G6" s="48"/>
      <c r="H6" s="48"/>
      <c r="I6" s="48" t="str">
        <f>IF(team.csv1!A$1&lt;team.csv1!A6,"",VLOOKUP(team.csv1!A6,範囲リレー,8,FALSE))</f>
        <v/>
      </c>
      <c r="J6" s="48" t="str">
        <f>IF(team.csv1!A$1&lt;team.csv1!A6,"",VLOOKUP(team.csv1!A6,範囲リレー,9,FALSE))</f>
        <v/>
      </c>
      <c r="K6" s="48" t="str">
        <f>IF(team.csv1!A$1&lt;team.csv1!A6,"",VLOOKUP(team.csv1!A6,範囲リレー,10,FALSE))</f>
        <v/>
      </c>
      <c r="L6" s="48" t="str">
        <f>IF(team.csv1!A$1&lt;team.csv1!A6,"",VLOOKUP(team.csv1!A6,範囲リレー,11,FALSE))</f>
        <v/>
      </c>
      <c r="M6" s="48" t="str">
        <f>IF(team.csv1!A$1&lt;team.csv1!A6,"",VLOOKUP(team.csv1!A6,範囲リレー,12,FALSE))</f>
        <v/>
      </c>
      <c r="N6" s="48" t="str">
        <f>IF(team.csv1!A$1&lt;team.csv1!A6,"",VLOOKUP(team.csv1!A6,範囲リレー,13,FALSE))</f>
        <v/>
      </c>
      <c r="O6" s="48" t="str">
        <f>IF(team.csv1!A$1&lt;team.csv1!A6,"",VLOOKUP(team.csv1!A6,範囲リレー,14,FALSE))</f>
        <v/>
      </c>
      <c r="P6" s="48"/>
    </row>
    <row r="7" spans="1:16">
      <c r="A7" s="48" t="str">
        <f>IF(B7="","",CONCATENATE('競技設定（大会別）'!A$1,'team.csv (張付)'!B7,'team.csv (張付)'!L7,(VLOOKUP(J7,リレ,7,FALSE)))*1)</f>
        <v/>
      </c>
      <c r="B7" s="48" t="str">
        <f>IF(team.csv1!A$1&lt;team.csv1!A7,"",VLOOKUP(team.csv1!A7,範囲リレー,3,FALSE))</f>
        <v/>
      </c>
      <c r="C7" s="48" t="str">
        <f>IF(team.csv1!A$1&lt;team.csv1!A7,"",VLOOKUP(team.csv1!A7,範囲リレー,4,FALSE))</f>
        <v/>
      </c>
      <c r="D7" s="48"/>
      <c r="E7" s="48"/>
      <c r="F7" s="48"/>
      <c r="G7" s="48"/>
      <c r="H7" s="48"/>
      <c r="I7" s="48" t="str">
        <f>IF(team.csv1!A$1&lt;team.csv1!A7,"",VLOOKUP(team.csv1!A7,範囲リレー,8,FALSE))</f>
        <v/>
      </c>
      <c r="J7" s="48" t="str">
        <f>IF(team.csv1!A$1&lt;team.csv1!A7,"",VLOOKUP(team.csv1!A7,範囲リレー,9,FALSE))</f>
        <v/>
      </c>
      <c r="K7" s="48" t="str">
        <f>IF(team.csv1!A$1&lt;team.csv1!A7,"",VLOOKUP(team.csv1!A7,範囲リレー,10,FALSE))</f>
        <v/>
      </c>
      <c r="L7" s="48" t="str">
        <f>IF(team.csv1!A$1&lt;team.csv1!A7,"",VLOOKUP(team.csv1!A7,範囲リレー,11,FALSE))</f>
        <v/>
      </c>
      <c r="M7" s="48" t="str">
        <f>IF(team.csv1!A$1&lt;team.csv1!A7,"",VLOOKUP(team.csv1!A7,範囲リレー,12,FALSE))</f>
        <v/>
      </c>
      <c r="N7" s="48" t="str">
        <f>IF(team.csv1!A$1&lt;team.csv1!A7,"",VLOOKUP(team.csv1!A7,範囲リレー,13,FALSE))</f>
        <v/>
      </c>
      <c r="O7" s="48" t="str">
        <f>IF(team.csv1!A$1&lt;team.csv1!A7,"",VLOOKUP(team.csv1!A7,範囲リレー,14,FALSE))</f>
        <v/>
      </c>
      <c r="P7" s="48"/>
    </row>
    <row r="8" spans="1:16">
      <c r="A8" s="48" t="str">
        <f>IF(B8="","",CONCATENATE('競技設定（大会別）'!A$1,'team.csv (張付)'!B8,'team.csv (張付)'!L8,(VLOOKUP(J8,リレ,7,FALSE)))*1)</f>
        <v/>
      </c>
      <c r="B8" s="48" t="str">
        <f>IF(team.csv1!A$1&lt;team.csv1!A8,"",VLOOKUP(team.csv1!A8,範囲リレー,3,FALSE))</f>
        <v/>
      </c>
      <c r="C8" s="48" t="str">
        <f>IF(team.csv1!A$1&lt;team.csv1!A8,"",VLOOKUP(team.csv1!A8,範囲リレー,4,FALSE))</f>
        <v/>
      </c>
      <c r="D8" s="48"/>
      <c r="E8" s="48"/>
      <c r="F8" s="48"/>
      <c r="G8" s="48"/>
      <c r="H8" s="48"/>
      <c r="I8" s="48" t="str">
        <f>IF(team.csv1!A$1&lt;team.csv1!A8,"",VLOOKUP(team.csv1!A8,範囲リレー,8,FALSE))</f>
        <v/>
      </c>
      <c r="J8" s="48" t="str">
        <f>IF(team.csv1!A$1&lt;team.csv1!A8,"",VLOOKUP(team.csv1!A8,範囲リレー,9,FALSE))</f>
        <v/>
      </c>
      <c r="K8" s="48" t="str">
        <f>IF(team.csv1!A$1&lt;team.csv1!A8,"",VLOOKUP(team.csv1!A8,範囲リレー,10,FALSE))</f>
        <v/>
      </c>
      <c r="L8" s="48" t="str">
        <f>IF(team.csv1!A$1&lt;team.csv1!A8,"",VLOOKUP(team.csv1!A8,範囲リレー,11,FALSE))</f>
        <v/>
      </c>
      <c r="M8" s="48" t="str">
        <f>IF(team.csv1!A$1&lt;team.csv1!A8,"",VLOOKUP(team.csv1!A8,範囲リレー,12,FALSE))</f>
        <v/>
      </c>
      <c r="N8" s="48" t="str">
        <f>IF(team.csv1!A$1&lt;team.csv1!A8,"",VLOOKUP(team.csv1!A8,範囲リレー,13,FALSE))</f>
        <v/>
      </c>
      <c r="O8" s="48" t="str">
        <f>IF(team.csv1!A$1&lt;team.csv1!A8,"",VLOOKUP(team.csv1!A8,範囲リレー,14,FALSE))</f>
        <v/>
      </c>
      <c r="P8" s="48"/>
    </row>
    <row r="9" spans="1:16">
      <c r="A9" s="48" t="str">
        <f>IF(B9="","",CONCATENATE('競技設定（大会別）'!A$1,'team.csv (張付)'!B9,'team.csv (張付)'!L9,(VLOOKUP(J9,リレ,7,FALSE)))*1)</f>
        <v/>
      </c>
      <c r="B9" s="48" t="str">
        <f>IF(team.csv1!A$1&lt;team.csv1!A9,"",VLOOKUP(team.csv1!A9,範囲リレー,3,FALSE))</f>
        <v/>
      </c>
      <c r="C9" s="48" t="str">
        <f>IF(team.csv1!A$1&lt;team.csv1!A9,"",VLOOKUP(team.csv1!A9,範囲リレー,4,FALSE))</f>
        <v/>
      </c>
      <c r="D9" s="48"/>
      <c r="E9" s="48"/>
      <c r="F9" s="48"/>
      <c r="G9" s="48"/>
      <c r="H9" s="48"/>
      <c r="I9" s="48" t="str">
        <f>IF(team.csv1!A$1&lt;team.csv1!A9,"",VLOOKUP(team.csv1!A9,範囲リレー,8,FALSE))</f>
        <v/>
      </c>
      <c r="J9" s="48" t="str">
        <f>IF(team.csv1!A$1&lt;team.csv1!A9,"",VLOOKUP(team.csv1!A9,範囲リレー,9,FALSE))</f>
        <v/>
      </c>
      <c r="K9" s="48" t="str">
        <f>IF(team.csv1!A$1&lt;team.csv1!A9,"",VLOOKUP(team.csv1!A9,範囲リレー,10,FALSE))</f>
        <v/>
      </c>
      <c r="L9" s="48" t="str">
        <f>IF(team.csv1!A$1&lt;team.csv1!A9,"",VLOOKUP(team.csv1!A9,範囲リレー,11,FALSE))</f>
        <v/>
      </c>
      <c r="M9" s="48" t="str">
        <f>IF(team.csv1!A$1&lt;team.csv1!A9,"",VLOOKUP(team.csv1!A9,範囲リレー,12,FALSE))</f>
        <v/>
      </c>
      <c r="N9" s="48" t="str">
        <f>IF(team.csv1!A$1&lt;team.csv1!A9,"",VLOOKUP(team.csv1!A9,範囲リレー,13,FALSE))</f>
        <v/>
      </c>
      <c r="O9" s="48" t="str">
        <f>IF(team.csv1!A$1&lt;team.csv1!A9,"",VLOOKUP(team.csv1!A9,範囲リレー,14,FALSE))</f>
        <v/>
      </c>
      <c r="P9" s="48"/>
    </row>
    <row r="10" spans="1:16">
      <c r="A10" s="48" t="str">
        <f>IF(B10="","",CONCATENATE('競技設定（大会別）'!A$1,'team.csv (張付)'!B10,'team.csv (張付)'!L10,(VLOOKUP(J10,リレ,7,FALSE)))*1)</f>
        <v/>
      </c>
      <c r="B10" s="48" t="str">
        <f>IF(team.csv1!A$1&lt;team.csv1!A10,"",VLOOKUP(team.csv1!A10,範囲リレー,3,FALSE))</f>
        <v/>
      </c>
      <c r="C10" s="48" t="str">
        <f>IF(team.csv1!A$1&lt;team.csv1!A10,"",VLOOKUP(team.csv1!A10,範囲リレー,4,FALSE))</f>
        <v/>
      </c>
      <c r="D10" s="48"/>
      <c r="E10" s="48"/>
      <c r="F10" s="48"/>
      <c r="G10" s="48"/>
      <c r="H10" s="48"/>
      <c r="I10" s="48" t="str">
        <f>IF(team.csv1!A$1&lt;team.csv1!A10,"",VLOOKUP(team.csv1!A10,範囲リレー,8,FALSE))</f>
        <v/>
      </c>
      <c r="J10" s="48" t="str">
        <f>IF(team.csv1!A$1&lt;team.csv1!A10,"",VLOOKUP(team.csv1!A10,範囲リレー,9,FALSE))</f>
        <v/>
      </c>
      <c r="K10" s="48" t="str">
        <f>IF(team.csv1!A$1&lt;team.csv1!A10,"",VLOOKUP(team.csv1!A10,範囲リレー,10,FALSE))</f>
        <v/>
      </c>
      <c r="L10" s="48" t="str">
        <f>IF(team.csv1!A$1&lt;team.csv1!A10,"",VLOOKUP(team.csv1!A10,範囲リレー,11,FALSE))</f>
        <v/>
      </c>
      <c r="M10" s="48" t="str">
        <f>IF(team.csv1!A$1&lt;team.csv1!A10,"",VLOOKUP(team.csv1!A10,範囲リレー,12,FALSE))</f>
        <v/>
      </c>
      <c r="N10" s="48" t="str">
        <f>IF(team.csv1!A$1&lt;team.csv1!A10,"",VLOOKUP(team.csv1!A10,範囲リレー,13,FALSE))</f>
        <v/>
      </c>
      <c r="O10" s="48" t="str">
        <f>IF(team.csv1!A$1&lt;team.csv1!A10,"",VLOOKUP(team.csv1!A10,範囲リレー,14,FALSE))</f>
        <v/>
      </c>
      <c r="P10" s="48"/>
    </row>
    <row r="11" spans="1:16">
      <c r="A11" s="48" t="str">
        <f>IF(B11="","",CONCATENATE('競技設定（大会別）'!A$1,'team.csv (張付)'!B11,'team.csv (張付)'!L11,(VLOOKUP(J11,リレ,7,FALSE)))*1)</f>
        <v/>
      </c>
      <c r="B11" s="48" t="str">
        <f>IF(team.csv1!A$1&lt;team.csv1!A11,"",VLOOKUP(team.csv1!A11,範囲リレー,3,FALSE))</f>
        <v/>
      </c>
      <c r="C11" s="48" t="str">
        <f>IF(team.csv1!A$1&lt;team.csv1!A11,"",VLOOKUP(team.csv1!A11,範囲リレー,4,FALSE))</f>
        <v/>
      </c>
      <c r="D11" s="48"/>
      <c r="E11" s="48"/>
      <c r="F11" s="48"/>
      <c r="G11" s="48"/>
      <c r="H11" s="48"/>
      <c r="I11" s="48" t="str">
        <f>IF(team.csv1!A$1&lt;team.csv1!A11,"",VLOOKUP(team.csv1!A11,範囲リレー,8,FALSE))</f>
        <v/>
      </c>
      <c r="J11" s="48" t="str">
        <f>IF(team.csv1!A$1&lt;team.csv1!A11,"",VLOOKUP(team.csv1!A11,範囲リレー,9,FALSE))</f>
        <v/>
      </c>
      <c r="K11" s="48" t="str">
        <f>IF(team.csv1!A$1&lt;team.csv1!A11,"",VLOOKUP(team.csv1!A11,範囲リレー,10,FALSE))</f>
        <v/>
      </c>
      <c r="L11" s="48" t="str">
        <f>IF(team.csv1!A$1&lt;team.csv1!A11,"",VLOOKUP(team.csv1!A11,範囲リレー,11,FALSE))</f>
        <v/>
      </c>
      <c r="M11" s="48" t="str">
        <f>IF(team.csv1!A$1&lt;team.csv1!A11,"",VLOOKUP(team.csv1!A11,範囲リレー,12,FALSE))</f>
        <v/>
      </c>
      <c r="N11" s="48" t="str">
        <f>IF(team.csv1!A$1&lt;team.csv1!A11,"",VLOOKUP(team.csv1!A11,範囲リレー,13,FALSE))</f>
        <v/>
      </c>
      <c r="O11" s="48" t="str">
        <f>IF(team.csv1!A$1&lt;team.csv1!A11,"",VLOOKUP(team.csv1!A11,範囲リレー,14,FALSE))</f>
        <v/>
      </c>
      <c r="P11" s="48"/>
    </row>
    <row r="12" spans="1:16">
      <c r="A12" s="48" t="str">
        <f>IF(B12="","",CONCATENATE('競技設定（大会別）'!A$1,'team.csv (張付)'!B12,'team.csv (張付)'!L12,(VLOOKUP(J12,リレ,7,FALSE)))*1)</f>
        <v/>
      </c>
      <c r="B12" s="48" t="str">
        <f>IF(team.csv1!A$1&lt;team.csv1!A12,"",VLOOKUP(team.csv1!A12,範囲リレー,3,FALSE))</f>
        <v/>
      </c>
      <c r="C12" s="48" t="str">
        <f>IF(team.csv1!A$1&lt;team.csv1!A12,"",VLOOKUP(team.csv1!A12,範囲リレー,4,FALSE))</f>
        <v/>
      </c>
      <c r="D12" s="48"/>
      <c r="E12" s="48"/>
      <c r="F12" s="48"/>
      <c r="G12" s="48"/>
      <c r="H12" s="48"/>
      <c r="I12" s="48" t="str">
        <f>IF(team.csv1!A$1&lt;team.csv1!A12,"",VLOOKUP(team.csv1!A12,範囲リレー,8,FALSE))</f>
        <v/>
      </c>
      <c r="J12" s="48" t="str">
        <f>IF(team.csv1!A$1&lt;team.csv1!A12,"",VLOOKUP(team.csv1!A12,範囲リレー,9,FALSE))</f>
        <v/>
      </c>
      <c r="K12" s="48" t="str">
        <f>IF(team.csv1!A$1&lt;team.csv1!A12,"",VLOOKUP(team.csv1!A12,範囲リレー,10,FALSE))</f>
        <v/>
      </c>
      <c r="L12" s="48" t="str">
        <f>IF(team.csv1!A$1&lt;team.csv1!A12,"",VLOOKUP(team.csv1!A12,範囲リレー,11,FALSE))</f>
        <v/>
      </c>
      <c r="M12" s="48" t="str">
        <f>IF(team.csv1!A$1&lt;team.csv1!A12,"",VLOOKUP(team.csv1!A12,範囲リレー,12,FALSE))</f>
        <v/>
      </c>
      <c r="N12" s="48" t="str">
        <f>IF(team.csv1!A$1&lt;team.csv1!A12,"",VLOOKUP(team.csv1!A12,範囲リレー,13,FALSE))</f>
        <v/>
      </c>
      <c r="O12" s="48" t="str">
        <f>IF(team.csv1!A$1&lt;team.csv1!A12,"",VLOOKUP(team.csv1!A12,範囲リレー,14,FALSE))</f>
        <v/>
      </c>
      <c r="P12" s="48"/>
    </row>
    <row r="13" spans="1:16">
      <c r="A13" s="48" t="str">
        <f>IF(B13="","",CONCATENATE('競技設定（大会別）'!A$1,'team.csv (張付)'!B13,'team.csv (張付)'!L13,(VLOOKUP(J13,リレ,7,FALSE)))*1)</f>
        <v/>
      </c>
      <c r="B13" s="48" t="str">
        <f>IF(team.csv1!A$1&lt;team.csv1!A13,"",VLOOKUP(team.csv1!A13,範囲リレー,3,FALSE))</f>
        <v/>
      </c>
      <c r="C13" s="48" t="str">
        <f>IF(team.csv1!A$1&lt;team.csv1!A13,"",VLOOKUP(team.csv1!A13,範囲リレー,4,FALSE))</f>
        <v/>
      </c>
      <c r="D13" s="48"/>
      <c r="E13" s="48"/>
      <c r="F13" s="48"/>
      <c r="G13" s="48"/>
      <c r="H13" s="48"/>
      <c r="I13" s="48" t="str">
        <f>IF(team.csv1!A$1&lt;team.csv1!A13,"",VLOOKUP(team.csv1!A13,範囲リレー,8,FALSE))</f>
        <v/>
      </c>
      <c r="J13" s="48" t="str">
        <f>IF(team.csv1!A$1&lt;team.csv1!A13,"",VLOOKUP(team.csv1!A13,範囲リレー,9,FALSE))</f>
        <v/>
      </c>
      <c r="K13" s="48" t="str">
        <f>IF(team.csv1!A$1&lt;team.csv1!A13,"",VLOOKUP(team.csv1!A13,範囲リレー,10,FALSE))</f>
        <v/>
      </c>
      <c r="L13" s="48" t="str">
        <f>IF(team.csv1!A$1&lt;team.csv1!A13,"",VLOOKUP(team.csv1!A13,範囲リレー,11,FALSE))</f>
        <v/>
      </c>
      <c r="M13" s="48" t="str">
        <f>IF(team.csv1!A$1&lt;team.csv1!A13,"",VLOOKUP(team.csv1!A13,範囲リレー,12,FALSE))</f>
        <v/>
      </c>
      <c r="N13" s="48" t="str">
        <f>IF(team.csv1!A$1&lt;team.csv1!A13,"",VLOOKUP(team.csv1!A13,範囲リレー,13,FALSE))</f>
        <v/>
      </c>
      <c r="O13" s="48" t="str">
        <f>IF(team.csv1!A$1&lt;team.csv1!A13,"",VLOOKUP(team.csv1!A13,範囲リレー,14,FALSE))</f>
        <v/>
      </c>
      <c r="P13" s="48"/>
    </row>
    <row r="14" spans="1:16">
      <c r="A14" s="48" t="str">
        <f>IF(B14="","",CONCATENATE('競技設定（大会別）'!A$1,'team.csv (張付)'!B14,'team.csv (張付)'!L14,(VLOOKUP(J14,リレ,7,FALSE)))*1)</f>
        <v/>
      </c>
      <c r="B14" s="48" t="str">
        <f>IF(team.csv1!A$1&lt;team.csv1!A14,"",VLOOKUP(team.csv1!A14,範囲リレー,3,FALSE))</f>
        <v/>
      </c>
      <c r="C14" s="48" t="str">
        <f>IF(team.csv1!A$1&lt;team.csv1!A14,"",VLOOKUP(team.csv1!A14,範囲リレー,4,FALSE))</f>
        <v/>
      </c>
      <c r="D14" s="48"/>
      <c r="E14" s="48"/>
      <c r="F14" s="48"/>
      <c r="G14" s="48"/>
      <c r="H14" s="48"/>
      <c r="I14" s="48" t="str">
        <f>IF(team.csv1!A$1&lt;team.csv1!A14,"",VLOOKUP(team.csv1!A14,範囲リレー,8,FALSE))</f>
        <v/>
      </c>
      <c r="J14" s="48" t="str">
        <f>IF(team.csv1!A$1&lt;team.csv1!A14,"",VLOOKUP(team.csv1!A14,範囲リレー,9,FALSE))</f>
        <v/>
      </c>
      <c r="K14" s="48" t="str">
        <f>IF(team.csv1!A$1&lt;team.csv1!A14,"",VLOOKUP(team.csv1!A14,範囲リレー,10,FALSE))</f>
        <v/>
      </c>
      <c r="L14" s="48" t="str">
        <f>IF(team.csv1!A$1&lt;team.csv1!A14,"",VLOOKUP(team.csv1!A14,範囲リレー,11,FALSE))</f>
        <v/>
      </c>
      <c r="M14" s="48" t="str">
        <f>IF(team.csv1!A$1&lt;team.csv1!A14,"",VLOOKUP(team.csv1!A14,範囲リレー,12,FALSE))</f>
        <v/>
      </c>
      <c r="N14" s="48" t="str">
        <f>IF(team.csv1!A$1&lt;team.csv1!A14,"",VLOOKUP(team.csv1!A14,範囲リレー,13,FALSE))</f>
        <v/>
      </c>
      <c r="O14" s="48" t="str">
        <f>IF(team.csv1!A$1&lt;team.csv1!A14,"",VLOOKUP(team.csv1!A14,範囲リレー,14,FALSE))</f>
        <v/>
      </c>
      <c r="P14" s="48"/>
    </row>
    <row r="15" spans="1:16">
      <c r="A15" s="48" t="str">
        <f>IF(B15="","",CONCATENATE('競技設定（大会別）'!A$1,'team.csv (張付)'!B15,'team.csv (張付)'!L15,(VLOOKUP(J15,リレ,7,FALSE)))*1)</f>
        <v/>
      </c>
      <c r="B15" s="48" t="str">
        <f>IF(team.csv1!A$1&lt;team.csv1!A15,"",VLOOKUP(team.csv1!A15,範囲リレー,3,FALSE))</f>
        <v/>
      </c>
      <c r="C15" s="48" t="str">
        <f>IF(team.csv1!A$1&lt;team.csv1!A15,"",VLOOKUP(team.csv1!A15,範囲リレー,4,FALSE))</f>
        <v/>
      </c>
      <c r="D15" s="48"/>
      <c r="E15" s="48"/>
      <c r="F15" s="48"/>
      <c r="G15" s="48"/>
      <c r="H15" s="48"/>
      <c r="I15" s="48" t="str">
        <f>IF(team.csv1!A$1&lt;team.csv1!A15,"",VLOOKUP(team.csv1!A15,範囲リレー,8,FALSE))</f>
        <v/>
      </c>
      <c r="J15" s="48" t="str">
        <f>IF(team.csv1!A$1&lt;team.csv1!A15,"",VLOOKUP(team.csv1!A15,範囲リレー,9,FALSE))</f>
        <v/>
      </c>
      <c r="K15" s="48" t="str">
        <f>IF(team.csv1!A$1&lt;team.csv1!A15,"",VLOOKUP(team.csv1!A15,範囲リレー,10,FALSE))</f>
        <v/>
      </c>
      <c r="L15" s="48" t="str">
        <f>IF(team.csv1!A$1&lt;team.csv1!A15,"",VLOOKUP(team.csv1!A15,範囲リレー,11,FALSE))</f>
        <v/>
      </c>
      <c r="M15" s="48" t="str">
        <f>IF(team.csv1!A$1&lt;team.csv1!A15,"",VLOOKUP(team.csv1!A15,範囲リレー,12,FALSE))</f>
        <v/>
      </c>
      <c r="N15" s="48" t="str">
        <f>IF(team.csv1!A$1&lt;team.csv1!A15,"",VLOOKUP(team.csv1!A15,範囲リレー,13,FALSE))</f>
        <v/>
      </c>
      <c r="O15" s="48" t="str">
        <f>IF(team.csv1!A$1&lt;team.csv1!A15,"",VLOOKUP(team.csv1!A15,範囲リレー,14,FALSE))</f>
        <v/>
      </c>
      <c r="P15" s="48"/>
    </row>
    <row r="16" spans="1:16">
      <c r="A16" s="48" t="str">
        <f>IF(B16="","",CONCATENATE('競技設定（大会別）'!A$1,'team.csv (張付)'!B16,'team.csv (張付)'!L16,(VLOOKUP(J16,リレ,7,FALSE)))*1)</f>
        <v/>
      </c>
      <c r="B16" s="48" t="str">
        <f>IF(team.csv1!A$1&lt;team.csv1!A16,"",VLOOKUP(team.csv1!A16,範囲リレー,3,FALSE))</f>
        <v/>
      </c>
      <c r="C16" s="48" t="str">
        <f>IF(team.csv1!A$1&lt;team.csv1!A16,"",VLOOKUP(team.csv1!A16,範囲リレー,4,FALSE))</f>
        <v/>
      </c>
      <c r="D16" s="48"/>
      <c r="E16" s="48"/>
      <c r="F16" s="48"/>
      <c r="G16" s="48"/>
      <c r="H16" s="48"/>
      <c r="I16" s="48" t="str">
        <f>IF(team.csv1!A$1&lt;team.csv1!A16,"",VLOOKUP(team.csv1!A16,範囲リレー,8,FALSE))</f>
        <v/>
      </c>
      <c r="J16" s="48" t="str">
        <f>IF(team.csv1!A$1&lt;team.csv1!A16,"",VLOOKUP(team.csv1!A16,範囲リレー,9,FALSE))</f>
        <v/>
      </c>
      <c r="K16" s="48" t="str">
        <f>IF(team.csv1!A$1&lt;team.csv1!A16,"",VLOOKUP(team.csv1!A16,範囲リレー,10,FALSE))</f>
        <v/>
      </c>
      <c r="L16" s="48" t="str">
        <f>IF(team.csv1!A$1&lt;team.csv1!A16,"",VLOOKUP(team.csv1!A16,範囲リレー,11,FALSE))</f>
        <v/>
      </c>
      <c r="M16" s="48" t="str">
        <f>IF(team.csv1!A$1&lt;team.csv1!A16,"",VLOOKUP(team.csv1!A16,範囲リレー,12,FALSE))</f>
        <v/>
      </c>
      <c r="N16" s="48" t="str">
        <f>IF(team.csv1!A$1&lt;team.csv1!A16,"",VLOOKUP(team.csv1!A16,範囲リレー,13,FALSE))</f>
        <v/>
      </c>
      <c r="O16" s="48" t="str">
        <f>IF(team.csv1!A$1&lt;team.csv1!A16,"",VLOOKUP(team.csv1!A16,範囲リレー,14,FALSE))</f>
        <v/>
      </c>
      <c r="P16" s="48"/>
    </row>
    <row r="17" spans="1:16">
      <c r="A17" s="48" t="str">
        <f>IF(B17="","",CONCATENATE('競技設定（大会別）'!A$1,'team.csv (張付)'!B17,'team.csv (張付)'!L17,(VLOOKUP(J17,リレ,7,FALSE)))*1)</f>
        <v/>
      </c>
      <c r="B17" s="48" t="str">
        <f>IF(team.csv1!A$1&lt;team.csv1!A17,"",VLOOKUP(team.csv1!A17,範囲リレー,3,FALSE))</f>
        <v/>
      </c>
      <c r="C17" s="48" t="str">
        <f>IF(team.csv1!A$1&lt;team.csv1!A17,"",VLOOKUP(team.csv1!A17,範囲リレー,4,FALSE))</f>
        <v/>
      </c>
      <c r="D17" s="48"/>
      <c r="E17" s="48"/>
      <c r="F17" s="48"/>
      <c r="G17" s="48"/>
      <c r="H17" s="48"/>
      <c r="I17" s="48" t="str">
        <f>IF(team.csv1!A$1&lt;team.csv1!A17,"",VLOOKUP(team.csv1!A17,範囲リレー,8,FALSE))</f>
        <v/>
      </c>
      <c r="J17" s="48" t="str">
        <f>IF(team.csv1!A$1&lt;team.csv1!A17,"",VLOOKUP(team.csv1!A17,範囲リレー,9,FALSE))</f>
        <v/>
      </c>
      <c r="K17" s="48" t="str">
        <f>IF(team.csv1!A$1&lt;team.csv1!A17,"",VLOOKUP(team.csv1!A17,範囲リレー,10,FALSE))</f>
        <v/>
      </c>
      <c r="L17" s="48" t="str">
        <f>IF(team.csv1!A$1&lt;team.csv1!A17,"",VLOOKUP(team.csv1!A17,範囲リレー,11,FALSE))</f>
        <v/>
      </c>
      <c r="M17" s="48" t="str">
        <f>IF(team.csv1!A$1&lt;team.csv1!A17,"",VLOOKUP(team.csv1!A17,範囲リレー,12,FALSE))</f>
        <v/>
      </c>
      <c r="N17" s="48" t="str">
        <f>IF(team.csv1!A$1&lt;team.csv1!A17,"",VLOOKUP(team.csv1!A17,範囲リレー,13,FALSE))</f>
        <v/>
      </c>
      <c r="O17" s="48" t="str">
        <f>IF(team.csv1!A$1&lt;team.csv1!A17,"",VLOOKUP(team.csv1!A17,範囲リレー,14,FALSE))</f>
        <v/>
      </c>
      <c r="P17" s="48"/>
    </row>
    <row r="18" spans="1:16">
      <c r="A18" s="48" t="str">
        <f>IF(B18="","",CONCATENATE('競技設定（大会別）'!A$1,'team.csv (張付)'!B18,'team.csv (張付)'!L18,(VLOOKUP(J18,リレ,7,FALSE)))*1)</f>
        <v/>
      </c>
      <c r="B18" s="48" t="str">
        <f>IF(team.csv1!A$1&lt;team.csv1!A18,"",VLOOKUP(team.csv1!A18,範囲リレー,3,FALSE))</f>
        <v/>
      </c>
      <c r="C18" s="48" t="str">
        <f>IF(team.csv1!A$1&lt;team.csv1!A18,"",VLOOKUP(team.csv1!A18,範囲リレー,4,FALSE))</f>
        <v/>
      </c>
      <c r="D18" s="48"/>
      <c r="E18" s="48"/>
      <c r="F18" s="48"/>
      <c r="G18" s="48"/>
      <c r="H18" s="48"/>
      <c r="I18" s="48" t="str">
        <f>IF(team.csv1!A$1&lt;team.csv1!A18,"",VLOOKUP(team.csv1!A18,範囲リレー,8,FALSE))</f>
        <v/>
      </c>
      <c r="J18" s="48" t="str">
        <f>IF(team.csv1!A$1&lt;team.csv1!A18,"",VLOOKUP(team.csv1!A18,範囲リレー,9,FALSE))</f>
        <v/>
      </c>
      <c r="K18" s="48" t="str">
        <f>IF(team.csv1!A$1&lt;team.csv1!A18,"",VLOOKUP(team.csv1!A18,範囲リレー,10,FALSE))</f>
        <v/>
      </c>
      <c r="L18" s="48" t="str">
        <f>IF(team.csv1!A$1&lt;team.csv1!A18,"",VLOOKUP(team.csv1!A18,範囲リレー,11,FALSE))</f>
        <v/>
      </c>
      <c r="M18" s="48" t="str">
        <f>IF(team.csv1!A$1&lt;team.csv1!A18,"",VLOOKUP(team.csv1!A18,範囲リレー,12,FALSE))</f>
        <v/>
      </c>
      <c r="N18" s="48" t="str">
        <f>IF(team.csv1!A$1&lt;team.csv1!A18,"",VLOOKUP(team.csv1!A18,範囲リレー,13,FALSE))</f>
        <v/>
      </c>
      <c r="O18" s="48" t="str">
        <f>IF(team.csv1!A$1&lt;team.csv1!A18,"",VLOOKUP(team.csv1!A18,範囲リレー,14,FALSE))</f>
        <v/>
      </c>
      <c r="P18" s="48"/>
    </row>
    <row r="19" spans="1:16">
      <c r="A19" s="48" t="str">
        <f>IF(B19="","",CONCATENATE('競技設定（大会別）'!A$1,'team.csv (張付)'!B19,'team.csv (張付)'!L19,(VLOOKUP(J19,リレ,7,FALSE)))*1)</f>
        <v/>
      </c>
      <c r="B19" s="48" t="str">
        <f>IF(team.csv1!A$1&lt;team.csv1!A19,"",VLOOKUP(team.csv1!A19,範囲リレー,3,FALSE))</f>
        <v/>
      </c>
      <c r="C19" s="48" t="str">
        <f>IF(team.csv1!A$1&lt;team.csv1!A19,"",VLOOKUP(team.csv1!A19,範囲リレー,4,FALSE))</f>
        <v/>
      </c>
      <c r="D19" s="48"/>
      <c r="E19" s="48"/>
      <c r="F19" s="48"/>
      <c r="G19" s="48"/>
      <c r="H19" s="48"/>
      <c r="I19" s="48" t="str">
        <f>IF(team.csv1!A$1&lt;team.csv1!A19,"",VLOOKUP(team.csv1!A19,範囲リレー,8,FALSE))</f>
        <v/>
      </c>
      <c r="J19" s="48" t="str">
        <f>IF(team.csv1!A$1&lt;team.csv1!A19,"",VLOOKUP(team.csv1!A19,範囲リレー,9,FALSE))</f>
        <v/>
      </c>
      <c r="K19" s="48" t="str">
        <f>IF(team.csv1!A$1&lt;team.csv1!A19,"",VLOOKUP(team.csv1!A19,範囲リレー,10,FALSE))</f>
        <v/>
      </c>
      <c r="L19" s="48" t="str">
        <f>IF(team.csv1!A$1&lt;team.csv1!A19,"",VLOOKUP(team.csv1!A19,範囲リレー,11,FALSE))</f>
        <v/>
      </c>
      <c r="M19" s="48" t="str">
        <f>IF(team.csv1!A$1&lt;team.csv1!A19,"",VLOOKUP(team.csv1!A19,範囲リレー,12,FALSE))</f>
        <v/>
      </c>
      <c r="N19" s="48" t="str">
        <f>IF(team.csv1!A$1&lt;team.csv1!A19,"",VLOOKUP(team.csv1!A19,範囲リレー,13,FALSE))</f>
        <v/>
      </c>
      <c r="O19" s="48" t="str">
        <f>IF(team.csv1!A$1&lt;team.csv1!A19,"",VLOOKUP(team.csv1!A19,範囲リレー,14,FALSE))</f>
        <v/>
      </c>
      <c r="P19" s="48"/>
    </row>
    <row r="20" spans="1:16">
      <c r="A20" s="48" t="str">
        <f>IF(B20="","",CONCATENATE('競技設定（大会別）'!A$1,'team.csv (張付)'!B20,'team.csv (張付)'!L20,(VLOOKUP(J20,リレ,7,FALSE)))*1)</f>
        <v/>
      </c>
      <c r="B20" s="48" t="str">
        <f>IF(team.csv1!A$1&lt;team.csv1!A20,"",VLOOKUP(team.csv1!A20,範囲リレー,3,FALSE))</f>
        <v/>
      </c>
      <c r="C20" s="48" t="str">
        <f>IF(team.csv1!A$1&lt;team.csv1!A20,"",VLOOKUP(team.csv1!A20,範囲リレー,4,FALSE))</f>
        <v/>
      </c>
      <c r="D20" s="48"/>
      <c r="E20" s="48"/>
      <c r="F20" s="48"/>
      <c r="G20" s="48"/>
      <c r="H20" s="48"/>
      <c r="I20" s="48" t="str">
        <f>IF(team.csv1!A$1&lt;team.csv1!A20,"",VLOOKUP(team.csv1!A20,範囲リレー,8,FALSE))</f>
        <v/>
      </c>
      <c r="J20" s="48" t="str">
        <f>IF(team.csv1!A$1&lt;team.csv1!A20,"",VLOOKUP(team.csv1!A20,範囲リレー,9,FALSE))</f>
        <v/>
      </c>
      <c r="K20" s="48" t="str">
        <f>IF(team.csv1!A$1&lt;team.csv1!A20,"",VLOOKUP(team.csv1!A20,範囲リレー,10,FALSE))</f>
        <v/>
      </c>
      <c r="L20" s="48" t="str">
        <f>IF(team.csv1!A$1&lt;team.csv1!A20,"",VLOOKUP(team.csv1!A20,範囲リレー,11,FALSE))</f>
        <v/>
      </c>
      <c r="M20" s="48" t="str">
        <f>IF(team.csv1!A$1&lt;team.csv1!A20,"",VLOOKUP(team.csv1!A20,範囲リレー,12,FALSE))</f>
        <v/>
      </c>
      <c r="N20" s="48" t="str">
        <f>IF(team.csv1!A$1&lt;team.csv1!A20,"",VLOOKUP(team.csv1!A20,範囲リレー,13,FALSE))</f>
        <v/>
      </c>
      <c r="O20" s="48" t="str">
        <f>IF(team.csv1!A$1&lt;team.csv1!A20,"",VLOOKUP(team.csv1!A20,範囲リレー,14,FALSE))</f>
        <v/>
      </c>
      <c r="P20" s="48"/>
    </row>
    <row r="21" spans="1:16">
      <c r="A21" s="48" t="str">
        <f>IF(B21="","",CONCATENATE('競技設定（大会別）'!A$1,'team.csv (張付)'!B21,'team.csv (張付)'!L21,(VLOOKUP(J21,リレ,7,FALSE)))*1)</f>
        <v/>
      </c>
      <c r="B21" s="48" t="str">
        <f>IF(team.csv1!A$1&lt;team.csv1!A21,"",VLOOKUP(team.csv1!A21,範囲リレー,3,FALSE))</f>
        <v/>
      </c>
      <c r="C21" s="48" t="str">
        <f>IF(team.csv1!A$1&lt;team.csv1!A21,"",VLOOKUP(team.csv1!A21,範囲リレー,4,FALSE))</f>
        <v/>
      </c>
      <c r="D21" s="48"/>
      <c r="E21" s="48"/>
      <c r="F21" s="48"/>
      <c r="G21" s="48"/>
      <c r="H21" s="48"/>
      <c r="I21" s="48" t="str">
        <f>IF(team.csv1!A$1&lt;team.csv1!A21,"",VLOOKUP(team.csv1!A21,範囲リレー,8,FALSE))</f>
        <v/>
      </c>
      <c r="J21" s="48" t="str">
        <f>IF(team.csv1!A$1&lt;team.csv1!A21,"",VLOOKUP(team.csv1!A21,範囲リレー,9,FALSE))</f>
        <v/>
      </c>
      <c r="K21" s="48" t="str">
        <f>IF(team.csv1!A$1&lt;team.csv1!A21,"",VLOOKUP(team.csv1!A21,範囲リレー,10,FALSE))</f>
        <v/>
      </c>
      <c r="L21" s="48" t="str">
        <f>IF(team.csv1!A$1&lt;team.csv1!A21,"",VLOOKUP(team.csv1!A21,範囲リレー,11,FALSE))</f>
        <v/>
      </c>
      <c r="M21" s="48" t="str">
        <f>IF(team.csv1!A$1&lt;team.csv1!A21,"",VLOOKUP(team.csv1!A21,範囲リレー,12,FALSE))</f>
        <v/>
      </c>
      <c r="N21" s="48" t="str">
        <f>IF(team.csv1!A$1&lt;team.csv1!A21,"",VLOOKUP(team.csv1!A21,範囲リレー,13,FALSE))</f>
        <v/>
      </c>
      <c r="O21" s="48" t="str">
        <f>IF(team.csv1!A$1&lt;team.csv1!A21,"",VLOOKUP(team.csv1!A21,範囲リレー,14,FALSE))</f>
        <v/>
      </c>
      <c r="P21" s="48"/>
    </row>
    <row r="22" spans="1:16">
      <c r="A22" s="48" t="str">
        <f>IF(B22="","",CONCATENATE('競技設定（大会別）'!A$1,'team.csv (張付)'!B22,'team.csv (張付)'!L22,(VLOOKUP(J22,リレ,7,FALSE)))*1)</f>
        <v/>
      </c>
      <c r="B22" s="48" t="str">
        <f>IF(team.csv1!A$1&lt;team.csv1!A22,"",VLOOKUP(team.csv1!A22,範囲リレー,3,FALSE))</f>
        <v/>
      </c>
      <c r="C22" s="48" t="str">
        <f>IF(team.csv1!A$1&lt;team.csv1!A22,"",VLOOKUP(team.csv1!A22,範囲リレー,4,FALSE))</f>
        <v/>
      </c>
      <c r="D22" s="48"/>
      <c r="E22" s="48"/>
      <c r="F22" s="48"/>
      <c r="G22" s="48"/>
      <c r="H22" s="48"/>
      <c r="I22" s="48" t="str">
        <f>IF(team.csv1!A$1&lt;team.csv1!A22,"",VLOOKUP(team.csv1!A22,範囲リレー,8,FALSE))</f>
        <v/>
      </c>
      <c r="J22" s="48" t="str">
        <f>IF(team.csv1!A$1&lt;team.csv1!A22,"",VLOOKUP(team.csv1!A22,範囲リレー,9,FALSE))</f>
        <v/>
      </c>
      <c r="K22" s="48" t="str">
        <f>IF(team.csv1!A$1&lt;team.csv1!A22,"",VLOOKUP(team.csv1!A22,範囲リレー,10,FALSE))</f>
        <v/>
      </c>
      <c r="L22" s="48" t="str">
        <f>IF(team.csv1!A$1&lt;team.csv1!A22,"",VLOOKUP(team.csv1!A22,範囲リレー,11,FALSE))</f>
        <v/>
      </c>
      <c r="M22" s="48" t="str">
        <f>IF(team.csv1!A$1&lt;team.csv1!A22,"",VLOOKUP(team.csv1!A22,範囲リレー,12,FALSE))</f>
        <v/>
      </c>
      <c r="N22" s="48" t="str">
        <f>IF(team.csv1!A$1&lt;team.csv1!A22,"",VLOOKUP(team.csv1!A22,範囲リレー,13,FALSE))</f>
        <v/>
      </c>
      <c r="O22" s="48" t="str">
        <f>IF(team.csv1!A$1&lt;team.csv1!A22,"",VLOOKUP(team.csv1!A22,範囲リレー,14,FALSE))</f>
        <v/>
      </c>
      <c r="P22" s="48"/>
    </row>
    <row r="23" spans="1:16">
      <c r="A23" s="48" t="str">
        <f>IF(B23="","",CONCATENATE('競技設定（大会別）'!A$1,'team.csv (張付)'!B23,'team.csv (張付)'!L23,(VLOOKUP(J23,リレ,7,FALSE)))*1)</f>
        <v/>
      </c>
      <c r="B23" s="48" t="str">
        <f>IF(team.csv1!A$1&lt;team.csv1!A23,"",VLOOKUP(team.csv1!A23,範囲リレー,3,FALSE))</f>
        <v/>
      </c>
      <c r="C23" s="48" t="str">
        <f>IF(team.csv1!A$1&lt;team.csv1!A23,"",VLOOKUP(team.csv1!A23,範囲リレー,4,FALSE))</f>
        <v/>
      </c>
      <c r="D23" s="48"/>
      <c r="E23" s="48"/>
      <c r="F23" s="48"/>
      <c r="G23" s="48"/>
      <c r="H23" s="48"/>
      <c r="I23" s="48" t="str">
        <f>IF(team.csv1!A$1&lt;team.csv1!A23,"",VLOOKUP(team.csv1!A23,範囲リレー,8,FALSE))</f>
        <v/>
      </c>
      <c r="J23" s="48" t="str">
        <f>IF(team.csv1!A$1&lt;team.csv1!A23,"",VLOOKUP(team.csv1!A23,範囲リレー,9,FALSE))</f>
        <v/>
      </c>
      <c r="K23" s="48" t="str">
        <f>IF(team.csv1!A$1&lt;team.csv1!A23,"",VLOOKUP(team.csv1!A23,範囲リレー,10,FALSE))</f>
        <v/>
      </c>
      <c r="L23" s="48" t="str">
        <f>IF(team.csv1!A$1&lt;team.csv1!A23,"",VLOOKUP(team.csv1!A23,範囲リレー,11,FALSE))</f>
        <v/>
      </c>
      <c r="M23" s="48" t="str">
        <f>IF(team.csv1!A$1&lt;team.csv1!A23,"",VLOOKUP(team.csv1!A23,範囲リレー,12,FALSE))</f>
        <v/>
      </c>
      <c r="N23" s="48" t="str">
        <f>IF(team.csv1!A$1&lt;team.csv1!A23,"",VLOOKUP(team.csv1!A23,範囲リレー,13,FALSE))</f>
        <v/>
      </c>
      <c r="O23" s="48" t="str">
        <f>IF(team.csv1!A$1&lt;team.csv1!A23,"",VLOOKUP(team.csv1!A23,範囲リレー,14,FALSE))</f>
        <v/>
      </c>
      <c r="P23" s="48"/>
    </row>
    <row r="24" spans="1:16">
      <c r="A24" s="48" t="str">
        <f>IF(B24="","",CONCATENATE('競技設定（大会別）'!A$1,'team.csv (張付)'!B24,'team.csv (張付)'!L24,(VLOOKUP(J24,リレ,7,FALSE)))*1)</f>
        <v/>
      </c>
      <c r="B24" s="48" t="str">
        <f>IF(team.csv1!A$1&lt;team.csv1!A24,"",VLOOKUP(team.csv1!A24,範囲リレー,3,FALSE))</f>
        <v/>
      </c>
      <c r="C24" s="48" t="str">
        <f>IF(team.csv1!A$1&lt;team.csv1!A24,"",VLOOKUP(team.csv1!A24,範囲リレー,4,FALSE))</f>
        <v/>
      </c>
      <c r="D24" s="48"/>
      <c r="E24" s="48"/>
      <c r="F24" s="48"/>
      <c r="G24" s="48"/>
      <c r="H24" s="48"/>
      <c r="I24" s="48" t="str">
        <f>IF(team.csv1!A$1&lt;team.csv1!A24,"",VLOOKUP(team.csv1!A24,範囲リレー,8,FALSE))</f>
        <v/>
      </c>
      <c r="J24" s="48" t="str">
        <f>IF(team.csv1!A$1&lt;team.csv1!A24,"",VLOOKUP(team.csv1!A24,範囲リレー,9,FALSE))</f>
        <v/>
      </c>
      <c r="K24" s="48" t="str">
        <f>IF(team.csv1!A$1&lt;team.csv1!A24,"",VLOOKUP(team.csv1!A24,範囲リレー,10,FALSE))</f>
        <v/>
      </c>
      <c r="L24" s="48" t="str">
        <f>IF(team.csv1!A$1&lt;team.csv1!A24,"",VLOOKUP(team.csv1!A24,範囲リレー,11,FALSE))</f>
        <v/>
      </c>
      <c r="M24" s="48" t="str">
        <f>IF(team.csv1!A$1&lt;team.csv1!A24,"",VLOOKUP(team.csv1!A24,範囲リレー,12,FALSE))</f>
        <v/>
      </c>
      <c r="N24" s="48" t="str">
        <f>IF(team.csv1!A$1&lt;team.csv1!A24,"",VLOOKUP(team.csv1!A24,範囲リレー,13,FALSE))</f>
        <v/>
      </c>
      <c r="O24" s="48" t="str">
        <f>IF(team.csv1!A$1&lt;team.csv1!A24,"",VLOOKUP(team.csv1!A24,範囲リレー,14,FALSE))</f>
        <v/>
      </c>
      <c r="P24" s="48"/>
    </row>
    <row r="25" spans="1:16">
      <c r="A25" s="48" t="str">
        <f>IF(B25="","",CONCATENATE('競技設定（大会別）'!A$1,'team.csv (張付)'!B25,'team.csv (張付)'!L25,(VLOOKUP(J25,リレ,7,FALSE)))*1)</f>
        <v/>
      </c>
      <c r="B25" s="48" t="str">
        <f>IF(team.csv1!A$1&lt;team.csv1!A25,"",VLOOKUP(team.csv1!A25,範囲リレー,3,FALSE))</f>
        <v/>
      </c>
      <c r="C25" s="48" t="str">
        <f>IF(team.csv1!A$1&lt;team.csv1!A25,"",VLOOKUP(team.csv1!A25,範囲リレー,4,FALSE))</f>
        <v/>
      </c>
      <c r="D25" s="48"/>
      <c r="E25" s="48"/>
      <c r="F25" s="48"/>
      <c r="G25" s="48"/>
      <c r="H25" s="48"/>
      <c r="I25" s="48" t="str">
        <f>IF(team.csv1!A$1&lt;team.csv1!A25,"",VLOOKUP(team.csv1!A25,範囲リレー,8,FALSE))</f>
        <v/>
      </c>
      <c r="J25" s="48" t="str">
        <f>IF(team.csv1!A$1&lt;team.csv1!A25,"",VLOOKUP(team.csv1!A25,範囲リレー,9,FALSE))</f>
        <v/>
      </c>
      <c r="K25" s="48" t="str">
        <f>IF(team.csv1!A$1&lt;team.csv1!A25,"",VLOOKUP(team.csv1!A25,範囲リレー,10,FALSE))</f>
        <v/>
      </c>
      <c r="L25" s="48" t="str">
        <f>IF(team.csv1!A$1&lt;team.csv1!A25,"",VLOOKUP(team.csv1!A25,範囲リレー,11,FALSE))</f>
        <v/>
      </c>
      <c r="M25" s="48" t="str">
        <f>IF(team.csv1!A$1&lt;team.csv1!A25,"",VLOOKUP(team.csv1!A25,範囲リレー,12,FALSE))</f>
        <v/>
      </c>
      <c r="N25" s="48" t="str">
        <f>IF(team.csv1!A$1&lt;team.csv1!A25,"",VLOOKUP(team.csv1!A25,範囲リレー,13,FALSE))</f>
        <v/>
      </c>
      <c r="O25" s="48" t="str">
        <f>IF(team.csv1!A$1&lt;team.csv1!A25,"",VLOOKUP(team.csv1!A25,範囲リレー,14,FALSE))</f>
        <v/>
      </c>
      <c r="P25" s="48"/>
    </row>
    <row r="26" spans="1:16">
      <c r="A26" s="48" t="str">
        <f>IF(B26="","",CONCATENATE('競技設定（大会別）'!A$1,'team.csv (張付)'!B26,'team.csv (張付)'!L26,(VLOOKUP(J26,リレ,7,FALSE)))*1)</f>
        <v/>
      </c>
      <c r="B26" s="48" t="str">
        <f>IF(team.csv1!A$1&lt;team.csv1!A26,"",VLOOKUP(team.csv1!A26,範囲リレー,3,FALSE))</f>
        <v/>
      </c>
      <c r="C26" s="48" t="str">
        <f>IF(team.csv1!A$1&lt;team.csv1!A26,"",VLOOKUP(team.csv1!A26,範囲リレー,4,FALSE))</f>
        <v/>
      </c>
      <c r="D26" s="48"/>
      <c r="E26" s="48"/>
      <c r="F26" s="48"/>
      <c r="G26" s="48"/>
      <c r="H26" s="48"/>
      <c r="I26" s="48" t="str">
        <f>IF(team.csv1!A$1&lt;team.csv1!A26,"",VLOOKUP(team.csv1!A26,範囲リレー,8,FALSE))</f>
        <v/>
      </c>
      <c r="J26" s="48" t="str">
        <f>IF(team.csv1!A$1&lt;team.csv1!A26,"",VLOOKUP(team.csv1!A26,範囲リレー,9,FALSE))</f>
        <v/>
      </c>
      <c r="K26" s="48" t="str">
        <f>IF(team.csv1!A$1&lt;team.csv1!A26,"",VLOOKUP(team.csv1!A26,範囲リレー,10,FALSE))</f>
        <v/>
      </c>
      <c r="L26" s="48" t="str">
        <f>IF(team.csv1!A$1&lt;team.csv1!A26,"",VLOOKUP(team.csv1!A26,範囲リレー,11,FALSE))</f>
        <v/>
      </c>
      <c r="M26" s="48" t="str">
        <f>IF(team.csv1!A$1&lt;team.csv1!A26,"",VLOOKUP(team.csv1!A26,範囲リレー,12,FALSE))</f>
        <v/>
      </c>
      <c r="N26" s="48" t="str">
        <f>IF(team.csv1!A$1&lt;team.csv1!A26,"",VLOOKUP(team.csv1!A26,範囲リレー,13,FALSE))</f>
        <v/>
      </c>
      <c r="O26" s="48" t="str">
        <f>IF(team.csv1!A$1&lt;team.csv1!A26,"",VLOOKUP(team.csv1!A26,範囲リレー,14,FALSE))</f>
        <v/>
      </c>
      <c r="P26" s="48"/>
    </row>
    <row r="27" spans="1:16">
      <c r="A27" s="48" t="str">
        <f>IF(B27="","",CONCATENATE('競技設定（大会別）'!A$1,'team.csv (張付)'!B27,'team.csv (張付)'!L27,(VLOOKUP(J27,リレ,7,FALSE)))*1)</f>
        <v/>
      </c>
      <c r="B27" s="48" t="str">
        <f>IF(team.csv1!A$1&lt;team.csv1!A27,"",VLOOKUP(team.csv1!A27,範囲リレー,3,FALSE))</f>
        <v/>
      </c>
      <c r="C27" s="48" t="str">
        <f>IF(team.csv1!A$1&lt;team.csv1!A27,"",VLOOKUP(team.csv1!A27,範囲リレー,4,FALSE))</f>
        <v/>
      </c>
      <c r="D27" s="48"/>
      <c r="E27" s="48"/>
      <c r="F27" s="48"/>
      <c r="G27" s="48"/>
      <c r="H27" s="48"/>
      <c r="I27" s="48" t="str">
        <f>IF(team.csv1!A$1&lt;team.csv1!A27,"",VLOOKUP(team.csv1!A27,範囲リレー,8,FALSE))</f>
        <v/>
      </c>
      <c r="J27" s="48" t="str">
        <f>IF(team.csv1!A$1&lt;team.csv1!A27,"",VLOOKUP(team.csv1!A27,範囲リレー,9,FALSE))</f>
        <v/>
      </c>
      <c r="K27" s="48" t="str">
        <f>IF(team.csv1!A$1&lt;team.csv1!A27,"",VLOOKUP(team.csv1!A27,範囲リレー,10,FALSE))</f>
        <v/>
      </c>
      <c r="L27" s="48" t="str">
        <f>IF(team.csv1!A$1&lt;team.csv1!A27,"",VLOOKUP(team.csv1!A27,範囲リレー,11,FALSE))</f>
        <v/>
      </c>
      <c r="M27" s="48" t="str">
        <f>IF(team.csv1!A$1&lt;team.csv1!A27,"",VLOOKUP(team.csv1!A27,範囲リレー,12,FALSE))</f>
        <v/>
      </c>
      <c r="N27" s="48" t="str">
        <f>IF(team.csv1!A$1&lt;team.csv1!A27,"",VLOOKUP(team.csv1!A27,範囲リレー,13,FALSE))</f>
        <v/>
      </c>
      <c r="O27" s="48" t="str">
        <f>IF(team.csv1!A$1&lt;team.csv1!A27,"",VLOOKUP(team.csv1!A27,範囲リレー,14,FALSE))</f>
        <v/>
      </c>
      <c r="P27" s="48"/>
    </row>
    <row r="28" spans="1:16">
      <c r="A28" s="48" t="str">
        <f>IF(B28="","",CONCATENATE('競技設定（大会別）'!A$1,'team.csv (張付)'!B28,'team.csv (張付)'!L28,(VLOOKUP(J28,リレ,7,FALSE)))*1)</f>
        <v/>
      </c>
      <c r="B28" s="48" t="str">
        <f>IF(team.csv1!A$1&lt;team.csv1!A28,"",VLOOKUP(team.csv1!A28,範囲リレー,3,FALSE))</f>
        <v/>
      </c>
      <c r="C28" s="48" t="str">
        <f>IF(team.csv1!A$1&lt;team.csv1!A28,"",VLOOKUP(team.csv1!A28,範囲リレー,4,FALSE))</f>
        <v/>
      </c>
      <c r="D28" s="48"/>
      <c r="E28" s="48"/>
      <c r="F28" s="48"/>
      <c r="G28" s="48"/>
      <c r="H28" s="48"/>
      <c r="I28" s="48" t="str">
        <f>IF(team.csv1!A$1&lt;team.csv1!A28,"",VLOOKUP(team.csv1!A28,範囲リレー,8,FALSE))</f>
        <v/>
      </c>
      <c r="J28" s="48" t="str">
        <f>IF(team.csv1!A$1&lt;team.csv1!A28,"",VLOOKUP(team.csv1!A28,範囲リレー,9,FALSE))</f>
        <v/>
      </c>
      <c r="K28" s="48" t="str">
        <f>IF(team.csv1!A$1&lt;team.csv1!A28,"",VLOOKUP(team.csv1!A28,範囲リレー,10,FALSE))</f>
        <v/>
      </c>
      <c r="L28" s="48" t="str">
        <f>IF(team.csv1!A$1&lt;team.csv1!A28,"",VLOOKUP(team.csv1!A28,範囲リレー,11,FALSE))</f>
        <v/>
      </c>
      <c r="M28" s="48" t="str">
        <f>IF(team.csv1!A$1&lt;team.csv1!A28,"",VLOOKUP(team.csv1!A28,範囲リレー,12,FALSE))</f>
        <v/>
      </c>
      <c r="N28" s="48" t="str">
        <f>IF(team.csv1!A$1&lt;team.csv1!A28,"",VLOOKUP(team.csv1!A28,範囲リレー,13,FALSE))</f>
        <v/>
      </c>
      <c r="O28" s="48" t="str">
        <f>IF(team.csv1!A$1&lt;team.csv1!A28,"",VLOOKUP(team.csv1!A28,範囲リレー,14,FALSE))</f>
        <v/>
      </c>
      <c r="P28" s="48"/>
    </row>
    <row r="29" spans="1:16">
      <c r="A29" s="48" t="str">
        <f>IF(B29="","",CONCATENATE('競技設定（大会別）'!A$1,'team.csv (張付)'!B29,'team.csv (張付)'!L29,(VLOOKUP(J29,リレ,7,FALSE)))*1)</f>
        <v/>
      </c>
      <c r="B29" s="48" t="str">
        <f>IF(team.csv1!A$1&lt;team.csv1!A29,"",VLOOKUP(team.csv1!A29,範囲リレー,3,FALSE))</f>
        <v/>
      </c>
      <c r="C29" s="48" t="str">
        <f>IF(team.csv1!A$1&lt;team.csv1!A29,"",VLOOKUP(team.csv1!A29,範囲リレー,4,FALSE))</f>
        <v/>
      </c>
      <c r="D29" s="48"/>
      <c r="E29" s="48"/>
      <c r="F29" s="48"/>
      <c r="G29" s="48"/>
      <c r="H29" s="48"/>
      <c r="I29" s="48" t="str">
        <f>IF(team.csv1!A$1&lt;team.csv1!A29,"",VLOOKUP(team.csv1!A29,範囲リレー,8,FALSE))</f>
        <v/>
      </c>
      <c r="J29" s="48" t="str">
        <f>IF(team.csv1!A$1&lt;team.csv1!A29,"",VLOOKUP(team.csv1!A29,範囲リレー,9,FALSE))</f>
        <v/>
      </c>
      <c r="K29" s="48" t="str">
        <f>IF(team.csv1!A$1&lt;team.csv1!A29,"",VLOOKUP(team.csv1!A29,範囲リレー,10,FALSE))</f>
        <v/>
      </c>
      <c r="L29" s="48" t="str">
        <f>IF(team.csv1!A$1&lt;team.csv1!A29,"",VLOOKUP(team.csv1!A29,範囲リレー,11,FALSE))</f>
        <v/>
      </c>
      <c r="M29" s="48" t="str">
        <f>IF(team.csv1!A$1&lt;team.csv1!A29,"",VLOOKUP(team.csv1!A29,範囲リレー,12,FALSE))</f>
        <v/>
      </c>
      <c r="N29" s="48" t="str">
        <f>IF(team.csv1!A$1&lt;team.csv1!A29,"",VLOOKUP(team.csv1!A29,範囲リレー,13,FALSE))</f>
        <v/>
      </c>
      <c r="O29" s="48" t="str">
        <f>IF(team.csv1!A$1&lt;team.csv1!A29,"",VLOOKUP(team.csv1!A29,範囲リレー,14,FALSE))</f>
        <v/>
      </c>
      <c r="P29" s="48"/>
    </row>
    <row r="30" spans="1:16">
      <c r="A30" s="48" t="str">
        <f>IF(B30="","",CONCATENATE('競技設定（大会別）'!A$1,'team.csv (張付)'!B30,'team.csv (張付)'!L30,(VLOOKUP(J30,リレ,7,FALSE)))*1)</f>
        <v/>
      </c>
      <c r="B30" s="48" t="str">
        <f>IF(team.csv1!A$1&lt;team.csv1!A30,"",VLOOKUP(team.csv1!A30,範囲リレー,3,FALSE))</f>
        <v/>
      </c>
      <c r="C30" s="48" t="str">
        <f>IF(team.csv1!A$1&lt;team.csv1!A30,"",VLOOKUP(team.csv1!A30,範囲リレー,4,FALSE))</f>
        <v/>
      </c>
      <c r="D30" s="48"/>
      <c r="E30" s="48"/>
      <c r="F30" s="48"/>
      <c r="G30" s="48"/>
      <c r="H30" s="48"/>
      <c r="I30" s="48" t="str">
        <f>IF(team.csv1!A$1&lt;team.csv1!A30,"",VLOOKUP(team.csv1!A30,範囲リレー,8,FALSE))</f>
        <v/>
      </c>
      <c r="J30" s="48" t="str">
        <f>IF(team.csv1!A$1&lt;team.csv1!A30,"",VLOOKUP(team.csv1!A30,範囲リレー,9,FALSE))</f>
        <v/>
      </c>
      <c r="K30" s="48" t="str">
        <f>IF(team.csv1!A$1&lt;team.csv1!A30,"",VLOOKUP(team.csv1!A30,範囲リレー,10,FALSE))</f>
        <v/>
      </c>
      <c r="L30" s="48" t="str">
        <f>IF(team.csv1!A$1&lt;team.csv1!A30,"",VLOOKUP(team.csv1!A30,範囲リレー,11,FALSE))</f>
        <v/>
      </c>
      <c r="M30" s="48" t="str">
        <f>IF(team.csv1!A$1&lt;team.csv1!A30,"",VLOOKUP(team.csv1!A30,範囲リレー,12,FALSE))</f>
        <v/>
      </c>
      <c r="N30" s="48" t="str">
        <f>IF(team.csv1!A$1&lt;team.csv1!A30,"",VLOOKUP(team.csv1!A30,範囲リレー,13,FALSE))</f>
        <v/>
      </c>
      <c r="O30" s="48" t="str">
        <f>IF(team.csv1!A$1&lt;team.csv1!A30,"",VLOOKUP(team.csv1!A30,範囲リレー,14,FALSE))</f>
        <v/>
      </c>
      <c r="P30" s="48"/>
    </row>
    <row r="31" spans="1:16">
      <c r="A31" s="48" t="str">
        <f>IF(B31="","",CONCATENATE('競技設定（大会別）'!A$1,'team.csv (張付)'!B31,'team.csv (張付)'!L31,(VLOOKUP(J31,リレ,7,FALSE)))*1)</f>
        <v/>
      </c>
      <c r="B31" s="48" t="str">
        <f>IF(team.csv1!A$1&lt;team.csv1!A31,"",VLOOKUP(team.csv1!A31,範囲リレー,3,FALSE))</f>
        <v/>
      </c>
      <c r="C31" s="48" t="str">
        <f>IF(team.csv1!A$1&lt;team.csv1!A31,"",VLOOKUP(team.csv1!A31,範囲リレー,4,FALSE))</f>
        <v/>
      </c>
      <c r="D31" s="48"/>
      <c r="E31" s="48"/>
      <c r="F31" s="48"/>
      <c r="G31" s="48"/>
      <c r="H31" s="48"/>
      <c r="I31" s="48" t="str">
        <f>IF(team.csv1!A$1&lt;team.csv1!A31,"",VLOOKUP(team.csv1!A31,範囲リレー,8,FALSE))</f>
        <v/>
      </c>
      <c r="J31" s="48" t="str">
        <f>IF(team.csv1!A$1&lt;team.csv1!A31,"",VLOOKUP(team.csv1!A31,範囲リレー,9,FALSE))</f>
        <v/>
      </c>
      <c r="K31" s="48" t="str">
        <f>IF(team.csv1!A$1&lt;team.csv1!A31,"",VLOOKUP(team.csv1!A31,範囲リレー,10,FALSE))</f>
        <v/>
      </c>
      <c r="L31" s="48" t="str">
        <f>IF(team.csv1!A$1&lt;team.csv1!A31,"",VLOOKUP(team.csv1!A31,範囲リレー,11,FALSE))</f>
        <v/>
      </c>
      <c r="M31" s="48" t="str">
        <f>IF(team.csv1!A$1&lt;team.csv1!A31,"",VLOOKUP(team.csv1!A31,範囲リレー,12,FALSE))</f>
        <v/>
      </c>
      <c r="N31" s="48" t="str">
        <f>IF(team.csv1!A$1&lt;team.csv1!A31,"",VLOOKUP(team.csv1!A31,範囲リレー,13,FALSE))</f>
        <v/>
      </c>
      <c r="O31" s="48" t="str">
        <f>IF(team.csv1!A$1&lt;team.csv1!A31,"",VLOOKUP(team.csv1!A31,範囲リレー,14,FALSE))</f>
        <v/>
      </c>
      <c r="P31" s="48"/>
    </row>
    <row r="32" spans="1:16">
      <c r="A32" s="48" t="str">
        <f>IF(B32="","",CONCATENATE('競技設定（大会別）'!A$1,'team.csv (張付)'!B32,'team.csv (張付)'!L32,(VLOOKUP(J32,リレ,7,FALSE)))*1)</f>
        <v/>
      </c>
      <c r="B32" s="48" t="str">
        <f>IF(team.csv1!A$1&lt;team.csv1!A32,"",VLOOKUP(team.csv1!A32,範囲リレー,3,FALSE))</f>
        <v/>
      </c>
      <c r="C32" s="48" t="str">
        <f>IF(team.csv1!A$1&lt;team.csv1!A32,"",VLOOKUP(team.csv1!A32,範囲リレー,4,FALSE))</f>
        <v/>
      </c>
      <c r="D32" s="48"/>
      <c r="E32" s="48"/>
      <c r="F32" s="48"/>
      <c r="G32" s="48"/>
      <c r="H32" s="48"/>
      <c r="I32" s="48" t="str">
        <f>IF(team.csv1!A$1&lt;team.csv1!A32,"",VLOOKUP(team.csv1!A32,範囲リレー,8,FALSE))</f>
        <v/>
      </c>
      <c r="J32" s="48" t="str">
        <f>IF(team.csv1!A$1&lt;team.csv1!A32,"",VLOOKUP(team.csv1!A32,範囲リレー,9,FALSE))</f>
        <v/>
      </c>
      <c r="K32" s="48" t="str">
        <f>IF(team.csv1!A$1&lt;team.csv1!A32,"",VLOOKUP(team.csv1!A32,範囲リレー,10,FALSE))</f>
        <v/>
      </c>
      <c r="L32" s="48" t="str">
        <f>IF(team.csv1!A$1&lt;team.csv1!A32,"",VLOOKUP(team.csv1!A32,範囲リレー,11,FALSE))</f>
        <v/>
      </c>
      <c r="M32" s="48" t="str">
        <f>IF(team.csv1!A$1&lt;team.csv1!A32,"",VLOOKUP(team.csv1!A32,範囲リレー,12,FALSE))</f>
        <v/>
      </c>
      <c r="N32" s="48" t="str">
        <f>IF(team.csv1!A$1&lt;team.csv1!A32,"",VLOOKUP(team.csv1!A32,範囲リレー,13,FALSE))</f>
        <v/>
      </c>
      <c r="O32" s="48" t="str">
        <f>IF(team.csv1!A$1&lt;team.csv1!A32,"",VLOOKUP(team.csv1!A32,範囲リレー,14,FALSE))</f>
        <v/>
      </c>
      <c r="P32" s="48"/>
    </row>
    <row r="33" spans="1:16">
      <c r="A33" s="48" t="str">
        <f>IF(B33="","",CONCATENATE('競技設定（大会別）'!A$1,'team.csv (張付)'!B33,'team.csv (張付)'!L33,(VLOOKUP(J33,リレ,7,FALSE)))*1)</f>
        <v/>
      </c>
      <c r="B33" s="48" t="str">
        <f>IF(team.csv1!A$1&lt;team.csv1!A33,"",VLOOKUP(team.csv1!A33,範囲リレー,3,FALSE))</f>
        <v/>
      </c>
      <c r="C33" s="48" t="str">
        <f>IF(team.csv1!A$1&lt;team.csv1!A33,"",VLOOKUP(team.csv1!A33,範囲リレー,4,FALSE))</f>
        <v/>
      </c>
      <c r="D33" s="48"/>
      <c r="E33" s="48"/>
      <c r="F33" s="48"/>
      <c r="G33" s="48"/>
      <c r="H33" s="48"/>
      <c r="I33" s="48" t="str">
        <f>IF(team.csv1!A$1&lt;team.csv1!A33,"",VLOOKUP(team.csv1!A33,範囲リレー,8,FALSE))</f>
        <v/>
      </c>
      <c r="J33" s="48" t="str">
        <f>IF(team.csv1!A$1&lt;team.csv1!A33,"",VLOOKUP(team.csv1!A33,範囲リレー,9,FALSE))</f>
        <v/>
      </c>
      <c r="K33" s="48" t="str">
        <f>IF(team.csv1!A$1&lt;team.csv1!A33,"",VLOOKUP(team.csv1!A33,範囲リレー,10,FALSE))</f>
        <v/>
      </c>
      <c r="L33" s="48" t="str">
        <f>IF(team.csv1!A$1&lt;team.csv1!A33,"",VLOOKUP(team.csv1!A33,範囲リレー,11,FALSE))</f>
        <v/>
      </c>
      <c r="M33" s="48" t="str">
        <f>IF(team.csv1!A$1&lt;team.csv1!A33,"",VLOOKUP(team.csv1!A33,範囲リレー,12,FALSE))</f>
        <v/>
      </c>
      <c r="N33" s="48" t="str">
        <f>IF(team.csv1!A$1&lt;team.csv1!A33,"",VLOOKUP(team.csv1!A33,範囲リレー,13,FALSE))</f>
        <v/>
      </c>
      <c r="O33" s="48" t="str">
        <f>IF(team.csv1!A$1&lt;team.csv1!A33,"",VLOOKUP(team.csv1!A33,範囲リレー,14,FALSE))</f>
        <v/>
      </c>
      <c r="P33" s="48"/>
    </row>
    <row r="34" spans="1:16">
      <c r="A34" s="48" t="str">
        <f>IF(B34="","",CONCATENATE('競技設定（大会別）'!A$1,'team.csv (張付)'!B34,'team.csv (張付)'!L34,(VLOOKUP(J34,リレ,7,FALSE)))*1)</f>
        <v/>
      </c>
      <c r="B34" s="48" t="str">
        <f>IF(team.csv1!A$1&lt;team.csv1!A34,"",VLOOKUP(team.csv1!A34,範囲リレー,3,FALSE))</f>
        <v/>
      </c>
      <c r="C34" s="48" t="str">
        <f>IF(team.csv1!A$1&lt;team.csv1!A34,"",VLOOKUP(team.csv1!A34,範囲リレー,4,FALSE))</f>
        <v/>
      </c>
      <c r="D34" s="48"/>
      <c r="E34" s="48"/>
      <c r="F34" s="48"/>
      <c r="G34" s="48"/>
      <c r="H34" s="48"/>
      <c r="I34" s="48" t="str">
        <f>IF(team.csv1!A$1&lt;team.csv1!A34,"",VLOOKUP(team.csv1!A34,範囲リレー,8,FALSE))</f>
        <v/>
      </c>
      <c r="J34" s="48" t="str">
        <f>IF(team.csv1!A$1&lt;team.csv1!A34,"",VLOOKUP(team.csv1!A34,範囲リレー,9,FALSE))</f>
        <v/>
      </c>
      <c r="K34" s="48" t="str">
        <f>IF(team.csv1!A$1&lt;team.csv1!A34,"",VLOOKUP(team.csv1!A34,範囲リレー,10,FALSE))</f>
        <v/>
      </c>
      <c r="L34" s="48" t="str">
        <f>IF(team.csv1!A$1&lt;team.csv1!A34,"",VLOOKUP(team.csv1!A34,範囲リレー,11,FALSE))</f>
        <v/>
      </c>
      <c r="M34" s="48" t="str">
        <f>IF(team.csv1!A$1&lt;team.csv1!A34,"",VLOOKUP(team.csv1!A34,範囲リレー,12,FALSE))</f>
        <v/>
      </c>
      <c r="N34" s="48" t="str">
        <f>IF(team.csv1!A$1&lt;team.csv1!A34,"",VLOOKUP(team.csv1!A34,範囲リレー,13,FALSE))</f>
        <v/>
      </c>
      <c r="O34" s="48" t="str">
        <f>IF(team.csv1!A$1&lt;team.csv1!A34,"",VLOOKUP(team.csv1!A34,範囲リレー,14,FALSE))</f>
        <v/>
      </c>
      <c r="P34" s="48"/>
    </row>
    <row r="35" spans="1:16">
      <c r="A35" s="48" t="str">
        <f>IF(B35="","",CONCATENATE('競技設定（大会別）'!A$1,'team.csv (張付)'!B35,'team.csv (張付)'!L35,(VLOOKUP(J35,リレ,7,FALSE)))*1)</f>
        <v/>
      </c>
      <c r="B35" s="48" t="str">
        <f>IF(team.csv1!A$1&lt;team.csv1!A35,"",VLOOKUP(team.csv1!A35,範囲リレー,3,FALSE))</f>
        <v/>
      </c>
      <c r="C35" s="48" t="str">
        <f>IF(team.csv1!A$1&lt;team.csv1!A35,"",VLOOKUP(team.csv1!A35,範囲リレー,4,FALSE))</f>
        <v/>
      </c>
      <c r="D35" s="48"/>
      <c r="E35" s="48"/>
      <c r="F35" s="48"/>
      <c r="G35" s="48"/>
      <c r="H35" s="48"/>
      <c r="I35" s="48" t="str">
        <f>IF(team.csv1!A$1&lt;team.csv1!A35,"",VLOOKUP(team.csv1!A35,範囲リレー,8,FALSE))</f>
        <v/>
      </c>
      <c r="J35" s="48" t="str">
        <f>IF(team.csv1!A$1&lt;team.csv1!A35,"",VLOOKUP(team.csv1!A35,範囲リレー,9,FALSE))</f>
        <v/>
      </c>
      <c r="K35" s="48" t="str">
        <f>IF(team.csv1!A$1&lt;team.csv1!A35,"",VLOOKUP(team.csv1!A35,範囲リレー,10,FALSE))</f>
        <v/>
      </c>
      <c r="L35" s="48" t="str">
        <f>IF(team.csv1!A$1&lt;team.csv1!A35,"",VLOOKUP(team.csv1!A35,範囲リレー,11,FALSE))</f>
        <v/>
      </c>
      <c r="M35" s="48" t="str">
        <f>IF(team.csv1!A$1&lt;team.csv1!A35,"",VLOOKUP(team.csv1!A35,範囲リレー,12,FALSE))</f>
        <v/>
      </c>
      <c r="N35" s="48" t="str">
        <f>IF(team.csv1!A$1&lt;team.csv1!A35,"",VLOOKUP(team.csv1!A35,範囲リレー,13,FALSE))</f>
        <v/>
      </c>
      <c r="O35" s="48" t="str">
        <f>IF(team.csv1!A$1&lt;team.csv1!A35,"",VLOOKUP(team.csv1!A35,範囲リレー,14,FALSE))</f>
        <v/>
      </c>
      <c r="P35" s="48"/>
    </row>
    <row r="36" spans="1:16">
      <c r="A36" s="48" t="str">
        <f>IF(B36="","",CONCATENATE('競技設定（大会別）'!A$1,'team.csv (張付)'!B36,'team.csv (張付)'!L36,(VLOOKUP(J36,リレ,7,FALSE)))*1)</f>
        <v/>
      </c>
      <c r="B36" s="48" t="str">
        <f>IF(team.csv1!A$1&lt;team.csv1!A36,"",VLOOKUP(team.csv1!A36,範囲リレー,3,FALSE))</f>
        <v/>
      </c>
      <c r="C36" s="48" t="str">
        <f>IF(team.csv1!A$1&lt;team.csv1!A36,"",VLOOKUP(team.csv1!A36,範囲リレー,4,FALSE))</f>
        <v/>
      </c>
      <c r="D36" s="48"/>
      <c r="E36" s="48"/>
      <c r="F36" s="48"/>
      <c r="G36" s="48"/>
      <c r="H36" s="48"/>
      <c r="I36" s="48" t="str">
        <f>IF(team.csv1!A$1&lt;team.csv1!A36,"",VLOOKUP(team.csv1!A36,範囲リレー,8,FALSE))</f>
        <v/>
      </c>
      <c r="J36" s="48" t="str">
        <f>IF(team.csv1!A$1&lt;team.csv1!A36,"",VLOOKUP(team.csv1!A36,範囲リレー,9,FALSE))</f>
        <v/>
      </c>
      <c r="K36" s="48" t="str">
        <f>IF(team.csv1!A$1&lt;team.csv1!A36,"",VLOOKUP(team.csv1!A36,範囲リレー,10,FALSE))</f>
        <v/>
      </c>
      <c r="L36" s="48" t="str">
        <f>IF(team.csv1!A$1&lt;team.csv1!A36,"",VLOOKUP(team.csv1!A36,範囲リレー,11,FALSE))</f>
        <v/>
      </c>
      <c r="M36" s="48" t="str">
        <f>IF(team.csv1!A$1&lt;team.csv1!A36,"",VLOOKUP(team.csv1!A36,範囲リレー,12,FALSE))</f>
        <v/>
      </c>
      <c r="N36" s="48" t="str">
        <f>IF(team.csv1!A$1&lt;team.csv1!A36,"",VLOOKUP(team.csv1!A36,範囲リレー,13,FALSE))</f>
        <v/>
      </c>
      <c r="O36" s="48" t="str">
        <f>IF(team.csv1!A$1&lt;team.csv1!A36,"",VLOOKUP(team.csv1!A36,範囲リレー,14,FALSE))</f>
        <v/>
      </c>
      <c r="P36" s="48"/>
    </row>
    <row r="37" spans="1:16">
      <c r="A37" s="48" t="str">
        <f>IF(B37="","",CONCATENATE('競技設定（大会別）'!A$1,'team.csv (張付)'!B37,'team.csv (張付)'!L37,(VLOOKUP(J37,リレ,7,FALSE)))*1)</f>
        <v/>
      </c>
      <c r="B37" s="48" t="str">
        <f>IF(team.csv1!A$1&lt;team.csv1!A37,"",VLOOKUP(team.csv1!A37,範囲リレー,3,FALSE))</f>
        <v/>
      </c>
      <c r="C37" s="48" t="str">
        <f>IF(team.csv1!A$1&lt;team.csv1!A37,"",VLOOKUP(team.csv1!A37,範囲リレー,4,FALSE))</f>
        <v/>
      </c>
      <c r="D37" s="48"/>
      <c r="E37" s="48"/>
      <c r="F37" s="48"/>
      <c r="G37" s="48"/>
      <c r="H37" s="48"/>
      <c r="I37" s="48" t="str">
        <f>IF(team.csv1!A$1&lt;team.csv1!A37,"",VLOOKUP(team.csv1!A37,範囲リレー,8,FALSE))</f>
        <v/>
      </c>
      <c r="J37" s="48" t="str">
        <f>IF(team.csv1!A$1&lt;team.csv1!A37,"",VLOOKUP(team.csv1!A37,範囲リレー,9,FALSE))</f>
        <v/>
      </c>
      <c r="K37" s="48" t="str">
        <f>IF(team.csv1!A$1&lt;team.csv1!A37,"",VLOOKUP(team.csv1!A37,範囲リレー,10,FALSE))</f>
        <v/>
      </c>
      <c r="L37" s="48" t="str">
        <f>IF(team.csv1!A$1&lt;team.csv1!A37,"",VLOOKUP(team.csv1!A37,範囲リレー,11,FALSE))</f>
        <v/>
      </c>
      <c r="M37" s="48" t="str">
        <f>IF(team.csv1!A$1&lt;team.csv1!A37,"",VLOOKUP(team.csv1!A37,範囲リレー,12,FALSE))</f>
        <v/>
      </c>
      <c r="N37" s="48" t="str">
        <f>IF(team.csv1!A$1&lt;team.csv1!A37,"",VLOOKUP(team.csv1!A37,範囲リレー,13,FALSE))</f>
        <v/>
      </c>
      <c r="O37" s="48" t="str">
        <f>IF(team.csv1!A$1&lt;team.csv1!A37,"",VLOOKUP(team.csv1!A37,範囲リレー,14,FALSE))</f>
        <v/>
      </c>
      <c r="P37" s="48"/>
    </row>
    <row r="38" spans="1:16">
      <c r="A38" s="48" t="str">
        <f>IF(B38="","",CONCATENATE('競技設定（大会別）'!A$1,'team.csv (張付)'!B38,'team.csv (張付)'!L38,(VLOOKUP(J38,リレ,7,FALSE)))*1)</f>
        <v/>
      </c>
      <c r="B38" s="48" t="str">
        <f>IF(team.csv1!A$1&lt;team.csv1!A38,"",VLOOKUP(team.csv1!A38,範囲リレー,3,FALSE))</f>
        <v/>
      </c>
      <c r="C38" s="48" t="str">
        <f>IF(team.csv1!A$1&lt;team.csv1!A38,"",VLOOKUP(team.csv1!A38,範囲リレー,4,FALSE))</f>
        <v/>
      </c>
      <c r="D38" s="48"/>
      <c r="E38" s="48"/>
      <c r="F38" s="48"/>
      <c r="G38" s="48"/>
      <c r="H38" s="48"/>
      <c r="I38" s="48" t="str">
        <f>IF(team.csv1!A$1&lt;team.csv1!A38,"",VLOOKUP(team.csv1!A38,範囲リレー,8,FALSE))</f>
        <v/>
      </c>
      <c r="J38" s="48" t="str">
        <f>IF(team.csv1!A$1&lt;team.csv1!A38,"",VLOOKUP(team.csv1!A38,範囲リレー,9,FALSE))</f>
        <v/>
      </c>
      <c r="K38" s="48" t="str">
        <f>IF(team.csv1!A$1&lt;team.csv1!A38,"",VLOOKUP(team.csv1!A38,範囲リレー,10,FALSE))</f>
        <v/>
      </c>
      <c r="L38" s="48" t="str">
        <f>IF(team.csv1!A$1&lt;team.csv1!A38,"",VLOOKUP(team.csv1!A38,範囲リレー,11,FALSE))</f>
        <v/>
      </c>
      <c r="M38" s="48" t="str">
        <f>IF(team.csv1!A$1&lt;team.csv1!A38,"",VLOOKUP(team.csv1!A38,範囲リレー,12,FALSE))</f>
        <v/>
      </c>
      <c r="N38" s="48" t="str">
        <f>IF(team.csv1!A$1&lt;team.csv1!A38,"",VLOOKUP(team.csv1!A38,範囲リレー,13,FALSE))</f>
        <v/>
      </c>
      <c r="O38" s="48" t="str">
        <f>IF(team.csv1!A$1&lt;team.csv1!A38,"",VLOOKUP(team.csv1!A38,範囲リレー,14,FALSE))</f>
        <v/>
      </c>
      <c r="P38" s="48"/>
    </row>
    <row r="39" spans="1:16">
      <c r="A39" s="48" t="str">
        <f>IF(B39="","",CONCATENATE('競技設定（大会別）'!A$1,'team.csv (張付)'!B39,'team.csv (張付)'!L39,(VLOOKUP(J39,リレ,7,FALSE)))*1)</f>
        <v/>
      </c>
      <c r="B39" s="48" t="str">
        <f>IF(team.csv1!A$1&lt;team.csv1!A39,"",VLOOKUP(team.csv1!A39,範囲リレー,3,FALSE))</f>
        <v/>
      </c>
      <c r="C39" s="48" t="str">
        <f>IF(team.csv1!A$1&lt;team.csv1!A39,"",VLOOKUP(team.csv1!A39,範囲リレー,4,FALSE))</f>
        <v/>
      </c>
      <c r="D39" s="48"/>
      <c r="E39" s="48"/>
      <c r="F39" s="48"/>
      <c r="G39" s="48"/>
      <c r="H39" s="48"/>
      <c r="I39" s="48" t="str">
        <f>IF(team.csv1!A$1&lt;team.csv1!A39,"",VLOOKUP(team.csv1!A39,範囲リレー,8,FALSE))</f>
        <v/>
      </c>
      <c r="J39" s="48" t="str">
        <f>IF(team.csv1!A$1&lt;team.csv1!A39,"",VLOOKUP(team.csv1!A39,範囲リレー,9,FALSE))</f>
        <v/>
      </c>
      <c r="K39" s="48" t="str">
        <f>IF(team.csv1!A$1&lt;team.csv1!A39,"",VLOOKUP(team.csv1!A39,範囲リレー,10,FALSE))</f>
        <v/>
      </c>
      <c r="L39" s="48" t="str">
        <f>IF(team.csv1!A$1&lt;team.csv1!A39,"",VLOOKUP(team.csv1!A39,範囲リレー,11,FALSE))</f>
        <v/>
      </c>
      <c r="M39" s="48" t="str">
        <f>IF(team.csv1!A$1&lt;team.csv1!A39,"",VLOOKUP(team.csv1!A39,範囲リレー,12,FALSE))</f>
        <v/>
      </c>
      <c r="N39" s="48" t="str">
        <f>IF(team.csv1!A$1&lt;team.csv1!A39,"",VLOOKUP(team.csv1!A39,範囲リレー,13,FALSE))</f>
        <v/>
      </c>
      <c r="O39" s="48" t="str">
        <f>IF(team.csv1!A$1&lt;team.csv1!A39,"",VLOOKUP(team.csv1!A39,範囲リレー,14,FALSE))</f>
        <v/>
      </c>
      <c r="P39" s="48"/>
    </row>
    <row r="40" spans="1:16">
      <c r="A40" s="48" t="str">
        <f>IF(B40="","",CONCATENATE('競技設定（大会別）'!A$1,'team.csv (張付)'!B40,'team.csv (張付)'!L40,(VLOOKUP(J40,リレ,7,FALSE)))*1)</f>
        <v/>
      </c>
      <c r="B40" s="48" t="str">
        <f>IF(team.csv1!A$1&lt;team.csv1!A40,"",VLOOKUP(team.csv1!A40,範囲リレー,3,FALSE))</f>
        <v/>
      </c>
      <c r="C40" s="48" t="str">
        <f>IF(team.csv1!A$1&lt;team.csv1!A40,"",VLOOKUP(team.csv1!A40,範囲リレー,4,FALSE))</f>
        <v/>
      </c>
      <c r="D40" s="48"/>
      <c r="E40" s="48"/>
      <c r="F40" s="48"/>
      <c r="G40" s="48"/>
      <c r="H40" s="48"/>
      <c r="I40" s="48" t="str">
        <f>IF(team.csv1!A$1&lt;team.csv1!A40,"",VLOOKUP(team.csv1!A40,範囲リレー,8,FALSE))</f>
        <v/>
      </c>
      <c r="J40" s="48" t="str">
        <f>IF(team.csv1!A$1&lt;team.csv1!A40,"",VLOOKUP(team.csv1!A40,範囲リレー,9,FALSE))</f>
        <v/>
      </c>
      <c r="K40" s="48" t="str">
        <f>IF(team.csv1!A$1&lt;team.csv1!A40,"",VLOOKUP(team.csv1!A40,範囲リレー,10,FALSE))</f>
        <v/>
      </c>
      <c r="L40" s="48" t="str">
        <f>IF(team.csv1!A$1&lt;team.csv1!A40,"",VLOOKUP(team.csv1!A40,範囲リレー,11,FALSE))</f>
        <v/>
      </c>
      <c r="M40" s="48" t="str">
        <f>IF(team.csv1!A$1&lt;team.csv1!A40,"",VLOOKUP(team.csv1!A40,範囲リレー,12,FALSE))</f>
        <v/>
      </c>
      <c r="N40" s="48" t="str">
        <f>IF(team.csv1!A$1&lt;team.csv1!A40,"",VLOOKUP(team.csv1!A40,範囲リレー,13,FALSE))</f>
        <v/>
      </c>
      <c r="O40" s="48" t="str">
        <f>IF(team.csv1!A$1&lt;team.csv1!A40,"",VLOOKUP(team.csv1!A40,範囲リレー,14,FALSE))</f>
        <v/>
      </c>
      <c r="P40" s="48"/>
    </row>
    <row r="41" spans="1:16">
      <c r="A41" s="48" t="str">
        <f>IF(B41="","",CONCATENATE('競技設定（大会別）'!A$1,'team.csv (張付)'!B41,'team.csv (張付)'!L41,(VLOOKUP(J41,リレ,7,FALSE)))*1)</f>
        <v/>
      </c>
      <c r="B41" s="48" t="str">
        <f>IF(team.csv1!A$1&lt;team.csv1!A41,"",VLOOKUP(team.csv1!A41,範囲リレー,3,FALSE))</f>
        <v/>
      </c>
      <c r="C41" s="48" t="str">
        <f>IF(team.csv1!A$1&lt;team.csv1!A41,"",VLOOKUP(team.csv1!A41,範囲リレー,4,FALSE))</f>
        <v/>
      </c>
      <c r="D41" s="48"/>
      <c r="E41" s="48"/>
      <c r="F41" s="48"/>
      <c r="G41" s="48"/>
      <c r="H41" s="48"/>
      <c r="I41" s="48" t="str">
        <f>IF(team.csv1!A$1&lt;team.csv1!A41,"",VLOOKUP(team.csv1!A41,範囲リレー,8,FALSE))</f>
        <v/>
      </c>
      <c r="J41" s="48" t="str">
        <f>IF(team.csv1!A$1&lt;team.csv1!A41,"",VLOOKUP(team.csv1!A41,範囲リレー,9,FALSE))</f>
        <v/>
      </c>
      <c r="K41" s="48" t="str">
        <f>IF(team.csv1!A$1&lt;team.csv1!A41,"",VLOOKUP(team.csv1!A41,範囲リレー,10,FALSE))</f>
        <v/>
      </c>
      <c r="L41" s="48" t="str">
        <f>IF(team.csv1!A$1&lt;team.csv1!A41,"",VLOOKUP(team.csv1!A41,範囲リレー,11,FALSE))</f>
        <v/>
      </c>
      <c r="M41" s="48" t="str">
        <f>IF(team.csv1!A$1&lt;team.csv1!A41,"",VLOOKUP(team.csv1!A41,範囲リレー,12,FALSE))</f>
        <v/>
      </c>
      <c r="N41" s="48" t="str">
        <f>IF(team.csv1!A$1&lt;team.csv1!A41,"",VLOOKUP(team.csv1!A41,範囲リレー,13,FALSE))</f>
        <v/>
      </c>
      <c r="O41" s="48" t="str">
        <f>IF(team.csv1!A$1&lt;team.csv1!A41,"",VLOOKUP(team.csv1!A41,範囲リレー,14,FALSE))</f>
        <v/>
      </c>
      <c r="P41" s="48"/>
    </row>
    <row r="42" spans="1:16">
      <c r="A42" s="48" t="str">
        <f>IF(B42="","",CONCATENATE('競技設定（大会別）'!A$1,'team.csv (張付)'!B42,'team.csv (張付)'!L42,(VLOOKUP(J42,リレ,7,FALSE)))*1)</f>
        <v/>
      </c>
      <c r="B42" s="48" t="str">
        <f>IF(team.csv1!A$1&lt;team.csv1!A42,"",VLOOKUP(team.csv1!A42,範囲リレー,3,FALSE))</f>
        <v/>
      </c>
      <c r="C42" s="48" t="str">
        <f>IF(team.csv1!A$1&lt;team.csv1!A42,"",VLOOKUP(team.csv1!A42,範囲リレー,4,FALSE))</f>
        <v/>
      </c>
      <c r="D42" s="48"/>
      <c r="E42" s="48"/>
      <c r="F42" s="48"/>
      <c r="G42" s="48"/>
      <c r="H42" s="48"/>
      <c r="I42" s="48" t="str">
        <f>IF(team.csv1!A$1&lt;team.csv1!A42,"",VLOOKUP(team.csv1!A42,範囲リレー,8,FALSE))</f>
        <v/>
      </c>
      <c r="J42" s="48" t="str">
        <f>IF(team.csv1!A$1&lt;team.csv1!A42,"",VLOOKUP(team.csv1!A42,範囲リレー,9,FALSE))</f>
        <v/>
      </c>
      <c r="K42" s="48" t="str">
        <f>IF(team.csv1!A$1&lt;team.csv1!A42,"",VLOOKUP(team.csv1!A42,範囲リレー,10,FALSE))</f>
        <v/>
      </c>
      <c r="L42" s="48" t="str">
        <f>IF(team.csv1!A$1&lt;team.csv1!A42,"",VLOOKUP(team.csv1!A42,範囲リレー,11,FALSE))</f>
        <v/>
      </c>
      <c r="M42" s="48" t="str">
        <f>IF(team.csv1!A$1&lt;team.csv1!A42,"",VLOOKUP(team.csv1!A42,範囲リレー,12,FALSE))</f>
        <v/>
      </c>
      <c r="N42" s="48" t="str">
        <f>IF(team.csv1!A$1&lt;team.csv1!A42,"",VLOOKUP(team.csv1!A42,範囲リレー,13,FALSE))</f>
        <v/>
      </c>
      <c r="O42" s="48" t="str">
        <f>IF(team.csv1!A$1&lt;team.csv1!A42,"",VLOOKUP(team.csv1!A42,範囲リレー,14,FALSE))</f>
        <v/>
      </c>
      <c r="P42" s="48"/>
    </row>
    <row r="43" spans="1:16">
      <c r="A43" s="48" t="str">
        <f>IF(B43="","",CONCATENATE('競技設定（大会別）'!A$1,'team.csv (張付)'!B43,'team.csv (張付)'!L43,(VLOOKUP(J43,リレ,7,FALSE)))*1)</f>
        <v/>
      </c>
      <c r="B43" s="48" t="str">
        <f>IF(team.csv1!A$1&lt;team.csv1!A43,"",VLOOKUP(team.csv1!A43,範囲リレー,3,FALSE))</f>
        <v/>
      </c>
      <c r="C43" s="48" t="str">
        <f>IF(team.csv1!A$1&lt;team.csv1!A43,"",VLOOKUP(team.csv1!A43,範囲リレー,4,FALSE))</f>
        <v/>
      </c>
      <c r="D43" s="48"/>
      <c r="E43" s="48"/>
      <c r="F43" s="48"/>
      <c r="G43" s="48"/>
      <c r="H43" s="48"/>
      <c r="I43" s="48" t="str">
        <f>IF(team.csv1!A$1&lt;team.csv1!A43,"",VLOOKUP(team.csv1!A43,範囲リレー,8,FALSE))</f>
        <v/>
      </c>
      <c r="J43" s="48" t="str">
        <f>IF(team.csv1!A$1&lt;team.csv1!A43,"",VLOOKUP(team.csv1!A43,範囲リレー,9,FALSE))</f>
        <v/>
      </c>
      <c r="K43" s="48" t="str">
        <f>IF(team.csv1!A$1&lt;team.csv1!A43,"",VLOOKUP(team.csv1!A43,範囲リレー,10,FALSE))</f>
        <v/>
      </c>
      <c r="L43" s="48" t="str">
        <f>IF(team.csv1!A$1&lt;team.csv1!A43,"",VLOOKUP(team.csv1!A43,範囲リレー,11,FALSE))</f>
        <v/>
      </c>
      <c r="M43" s="48" t="str">
        <f>IF(team.csv1!A$1&lt;team.csv1!A43,"",VLOOKUP(team.csv1!A43,範囲リレー,12,FALSE))</f>
        <v/>
      </c>
      <c r="N43" s="48" t="str">
        <f>IF(team.csv1!A$1&lt;team.csv1!A43,"",VLOOKUP(team.csv1!A43,範囲リレー,13,FALSE))</f>
        <v/>
      </c>
      <c r="O43" s="48" t="str">
        <f>IF(team.csv1!A$1&lt;team.csv1!A43,"",VLOOKUP(team.csv1!A43,範囲リレー,14,FALSE))</f>
        <v/>
      </c>
      <c r="P43" s="48"/>
    </row>
    <row r="44" spans="1:16">
      <c r="A44" s="48" t="str">
        <f>IF(B44="","",CONCATENATE('競技設定（大会別）'!A$1,'team.csv (張付)'!B44,'team.csv (張付)'!L44,(VLOOKUP(J44,リレ,7,FALSE)))*1)</f>
        <v/>
      </c>
      <c r="B44" s="48" t="str">
        <f>IF(team.csv1!A$1&lt;team.csv1!A44,"",VLOOKUP(team.csv1!A44,範囲リレー,3,FALSE))</f>
        <v/>
      </c>
      <c r="C44" s="48" t="str">
        <f>IF(team.csv1!A$1&lt;team.csv1!A44,"",VLOOKUP(team.csv1!A44,範囲リレー,4,FALSE))</f>
        <v/>
      </c>
      <c r="D44" s="48"/>
      <c r="E44" s="48"/>
      <c r="F44" s="48"/>
      <c r="G44" s="48"/>
      <c r="H44" s="48"/>
      <c r="I44" s="48" t="str">
        <f>IF(team.csv1!A$1&lt;team.csv1!A44,"",VLOOKUP(team.csv1!A44,範囲リレー,8,FALSE))</f>
        <v/>
      </c>
      <c r="J44" s="48" t="str">
        <f>IF(team.csv1!A$1&lt;team.csv1!A44,"",VLOOKUP(team.csv1!A44,範囲リレー,9,FALSE))</f>
        <v/>
      </c>
      <c r="K44" s="48" t="str">
        <f>IF(team.csv1!A$1&lt;team.csv1!A44,"",VLOOKUP(team.csv1!A44,範囲リレー,10,FALSE))</f>
        <v/>
      </c>
      <c r="L44" s="48" t="str">
        <f>IF(team.csv1!A$1&lt;team.csv1!A44,"",VLOOKUP(team.csv1!A44,範囲リレー,11,FALSE))</f>
        <v/>
      </c>
      <c r="M44" s="48" t="str">
        <f>IF(team.csv1!A$1&lt;team.csv1!A44,"",VLOOKUP(team.csv1!A44,範囲リレー,12,FALSE))</f>
        <v/>
      </c>
      <c r="N44" s="48" t="str">
        <f>IF(team.csv1!A$1&lt;team.csv1!A44,"",VLOOKUP(team.csv1!A44,範囲リレー,13,FALSE))</f>
        <v/>
      </c>
      <c r="O44" s="48" t="str">
        <f>IF(team.csv1!A$1&lt;team.csv1!A44,"",VLOOKUP(team.csv1!A44,範囲リレー,14,FALSE))</f>
        <v/>
      </c>
      <c r="P44" s="48"/>
    </row>
    <row r="45" spans="1:16">
      <c r="A45" s="48" t="str">
        <f>IF(B45="","",CONCATENATE('競技設定（大会別）'!A$1,'team.csv (張付)'!B45,'team.csv (張付)'!L45,(VLOOKUP(J45,リレ,7,FALSE)))*1)</f>
        <v/>
      </c>
      <c r="B45" s="48" t="str">
        <f>IF(team.csv1!A$1&lt;team.csv1!A45,"",VLOOKUP(team.csv1!A45,範囲リレー,3,FALSE))</f>
        <v/>
      </c>
      <c r="C45" s="48" t="str">
        <f>IF(team.csv1!A$1&lt;team.csv1!A45,"",VLOOKUP(team.csv1!A45,範囲リレー,4,FALSE))</f>
        <v/>
      </c>
      <c r="D45" s="48"/>
      <c r="E45" s="48"/>
      <c r="F45" s="48"/>
      <c r="G45" s="48"/>
      <c r="H45" s="48"/>
      <c r="I45" s="48" t="str">
        <f>IF(team.csv1!A$1&lt;team.csv1!A45,"",VLOOKUP(team.csv1!A45,範囲リレー,8,FALSE))</f>
        <v/>
      </c>
      <c r="J45" s="48" t="str">
        <f>IF(team.csv1!A$1&lt;team.csv1!A45,"",VLOOKUP(team.csv1!A45,範囲リレー,9,FALSE))</f>
        <v/>
      </c>
      <c r="K45" s="48" t="str">
        <f>IF(team.csv1!A$1&lt;team.csv1!A45,"",VLOOKUP(team.csv1!A45,範囲リレー,10,FALSE))</f>
        <v/>
      </c>
      <c r="L45" s="48" t="str">
        <f>IF(team.csv1!A$1&lt;team.csv1!A45,"",VLOOKUP(team.csv1!A45,範囲リレー,11,FALSE))</f>
        <v/>
      </c>
      <c r="M45" s="48" t="str">
        <f>IF(team.csv1!A$1&lt;team.csv1!A45,"",VLOOKUP(team.csv1!A45,範囲リレー,12,FALSE))</f>
        <v/>
      </c>
      <c r="N45" s="48" t="str">
        <f>IF(team.csv1!A$1&lt;team.csv1!A45,"",VLOOKUP(team.csv1!A45,範囲リレー,13,FALSE))</f>
        <v/>
      </c>
      <c r="O45" s="48" t="str">
        <f>IF(team.csv1!A$1&lt;team.csv1!A45,"",VLOOKUP(team.csv1!A45,範囲リレー,14,FALSE))</f>
        <v/>
      </c>
      <c r="P45" s="48"/>
    </row>
    <row r="46" spans="1:16">
      <c r="A46" s="48" t="str">
        <f>IF(B46="","",CONCATENATE('競技設定（大会別）'!A$1,'team.csv (張付)'!B46,'team.csv (張付)'!L46,(VLOOKUP(J46,リレ,7,FALSE)))*1)</f>
        <v/>
      </c>
      <c r="B46" s="48" t="str">
        <f>IF(team.csv1!A$1&lt;team.csv1!A46,"",VLOOKUP(team.csv1!A46,範囲リレー,3,FALSE))</f>
        <v/>
      </c>
      <c r="C46" s="48" t="str">
        <f>IF(team.csv1!A$1&lt;team.csv1!A46,"",VLOOKUP(team.csv1!A46,範囲リレー,4,FALSE))</f>
        <v/>
      </c>
      <c r="D46" s="48"/>
      <c r="E46" s="48"/>
      <c r="F46" s="48"/>
      <c r="G46" s="48"/>
      <c r="H46" s="48"/>
      <c r="I46" s="48" t="str">
        <f>IF(team.csv1!A$1&lt;team.csv1!A46,"",VLOOKUP(team.csv1!A46,範囲リレー,8,FALSE))</f>
        <v/>
      </c>
      <c r="J46" s="48" t="str">
        <f>IF(team.csv1!A$1&lt;team.csv1!A46,"",VLOOKUP(team.csv1!A46,範囲リレー,9,FALSE))</f>
        <v/>
      </c>
      <c r="K46" s="48" t="str">
        <f>IF(team.csv1!A$1&lt;team.csv1!A46,"",VLOOKUP(team.csv1!A46,範囲リレー,10,FALSE))</f>
        <v/>
      </c>
      <c r="L46" s="48" t="str">
        <f>IF(team.csv1!A$1&lt;team.csv1!A46,"",VLOOKUP(team.csv1!A46,範囲リレー,11,FALSE))</f>
        <v/>
      </c>
      <c r="M46" s="48" t="str">
        <f>IF(team.csv1!A$1&lt;team.csv1!A46,"",VLOOKUP(team.csv1!A46,範囲リレー,12,FALSE))</f>
        <v/>
      </c>
      <c r="N46" s="48" t="str">
        <f>IF(team.csv1!A$1&lt;team.csv1!A46,"",VLOOKUP(team.csv1!A46,範囲リレー,13,FALSE))</f>
        <v/>
      </c>
      <c r="O46" s="48" t="str">
        <f>IF(team.csv1!A$1&lt;team.csv1!A46,"",VLOOKUP(team.csv1!A46,範囲リレー,14,FALSE))</f>
        <v/>
      </c>
      <c r="P46" s="48"/>
    </row>
    <row r="47" spans="1:16">
      <c r="A47" s="48" t="str">
        <f>IF(B47="","",CONCATENATE('競技設定（大会別）'!A$1,'team.csv (張付)'!B47,'team.csv (張付)'!L47,(VLOOKUP(J47,リレ,7,FALSE)))*1)</f>
        <v/>
      </c>
      <c r="B47" s="48" t="str">
        <f>IF(team.csv1!A$1&lt;team.csv1!A47,"",VLOOKUP(team.csv1!A47,範囲リレー,3,FALSE))</f>
        <v/>
      </c>
      <c r="C47" s="48" t="str">
        <f>IF(team.csv1!A$1&lt;team.csv1!A47,"",VLOOKUP(team.csv1!A47,範囲リレー,4,FALSE))</f>
        <v/>
      </c>
      <c r="D47" s="48"/>
      <c r="E47" s="48"/>
      <c r="F47" s="48"/>
      <c r="G47" s="48"/>
      <c r="H47" s="48"/>
      <c r="I47" s="48" t="str">
        <f>IF(team.csv1!A$1&lt;team.csv1!A47,"",VLOOKUP(team.csv1!A47,範囲リレー,8,FALSE))</f>
        <v/>
      </c>
      <c r="J47" s="48" t="str">
        <f>IF(team.csv1!A$1&lt;team.csv1!A47,"",VLOOKUP(team.csv1!A47,範囲リレー,9,FALSE))</f>
        <v/>
      </c>
      <c r="K47" s="48" t="str">
        <f>IF(team.csv1!A$1&lt;team.csv1!A47,"",VLOOKUP(team.csv1!A47,範囲リレー,10,FALSE))</f>
        <v/>
      </c>
      <c r="L47" s="48" t="str">
        <f>IF(team.csv1!A$1&lt;team.csv1!A47,"",VLOOKUP(team.csv1!A47,範囲リレー,11,FALSE))</f>
        <v/>
      </c>
      <c r="M47" s="48" t="str">
        <f>IF(team.csv1!A$1&lt;team.csv1!A47,"",VLOOKUP(team.csv1!A47,範囲リレー,12,FALSE))</f>
        <v/>
      </c>
      <c r="N47" s="48" t="str">
        <f>IF(team.csv1!A$1&lt;team.csv1!A47,"",VLOOKUP(team.csv1!A47,範囲リレー,13,FALSE))</f>
        <v/>
      </c>
      <c r="O47" s="48" t="str">
        <f>IF(team.csv1!A$1&lt;team.csv1!A47,"",VLOOKUP(team.csv1!A47,範囲リレー,14,FALSE))</f>
        <v/>
      </c>
      <c r="P47" s="48"/>
    </row>
    <row r="48" spans="1:16">
      <c r="A48" s="48" t="str">
        <f>IF(B48="","",CONCATENATE('競技設定（大会別）'!A$1,'team.csv (張付)'!B48,'team.csv (張付)'!L48,(VLOOKUP(J48,リレ,7,FALSE)))*1)</f>
        <v/>
      </c>
      <c r="B48" s="48" t="str">
        <f>IF(team.csv1!A$1&lt;team.csv1!A48,"",VLOOKUP(team.csv1!A48,範囲リレー,3,FALSE))</f>
        <v/>
      </c>
      <c r="C48" s="48" t="str">
        <f>IF(team.csv1!A$1&lt;team.csv1!A48,"",VLOOKUP(team.csv1!A48,範囲リレー,4,FALSE))</f>
        <v/>
      </c>
      <c r="D48" s="48"/>
      <c r="E48" s="48"/>
      <c r="F48" s="48"/>
      <c r="G48" s="48"/>
      <c r="H48" s="48"/>
      <c r="I48" s="48" t="str">
        <f>IF(team.csv1!A$1&lt;team.csv1!A48,"",VLOOKUP(team.csv1!A48,範囲リレー,8,FALSE))</f>
        <v/>
      </c>
      <c r="J48" s="48" t="str">
        <f>IF(team.csv1!A$1&lt;team.csv1!A48,"",VLOOKUP(team.csv1!A48,範囲リレー,9,FALSE))</f>
        <v/>
      </c>
      <c r="K48" s="48" t="str">
        <f>IF(team.csv1!A$1&lt;team.csv1!A48,"",VLOOKUP(team.csv1!A48,範囲リレー,10,FALSE))</f>
        <v/>
      </c>
      <c r="L48" s="48" t="str">
        <f>IF(team.csv1!A$1&lt;team.csv1!A48,"",VLOOKUP(team.csv1!A48,範囲リレー,11,FALSE))</f>
        <v/>
      </c>
      <c r="M48" s="48" t="str">
        <f>IF(team.csv1!A$1&lt;team.csv1!A48,"",VLOOKUP(team.csv1!A48,範囲リレー,12,FALSE))</f>
        <v/>
      </c>
      <c r="N48" s="48" t="str">
        <f>IF(team.csv1!A$1&lt;team.csv1!A48,"",VLOOKUP(team.csv1!A48,範囲リレー,13,FALSE))</f>
        <v/>
      </c>
      <c r="O48" s="48" t="str">
        <f>IF(team.csv1!A$1&lt;team.csv1!A48,"",VLOOKUP(team.csv1!A48,範囲リレー,14,FALSE))</f>
        <v/>
      </c>
      <c r="P48" s="48"/>
    </row>
    <row r="49" spans="1:16">
      <c r="A49" s="48" t="str">
        <f>IF(B49="","",CONCATENATE('競技設定（大会別）'!A$1,'team.csv (張付)'!B49,'team.csv (張付)'!L49,(VLOOKUP(J49,リレ,7,FALSE)))*1)</f>
        <v/>
      </c>
      <c r="B49" s="48" t="str">
        <f>IF(team.csv1!A$1&lt;team.csv1!A49,"",VLOOKUP(team.csv1!A49,範囲リレー,3,FALSE))</f>
        <v/>
      </c>
      <c r="C49" s="48" t="str">
        <f>IF(team.csv1!A$1&lt;team.csv1!A49,"",VLOOKUP(team.csv1!A49,範囲リレー,4,FALSE))</f>
        <v/>
      </c>
      <c r="D49" s="48"/>
      <c r="E49" s="48"/>
      <c r="F49" s="48"/>
      <c r="G49" s="48"/>
      <c r="H49" s="48"/>
      <c r="I49" s="48" t="str">
        <f>IF(team.csv1!A$1&lt;team.csv1!A49,"",VLOOKUP(team.csv1!A49,範囲リレー,8,FALSE))</f>
        <v/>
      </c>
      <c r="J49" s="48" t="str">
        <f>IF(team.csv1!A$1&lt;team.csv1!A49,"",VLOOKUP(team.csv1!A49,範囲リレー,9,FALSE))</f>
        <v/>
      </c>
      <c r="K49" s="48" t="str">
        <f>IF(team.csv1!A$1&lt;team.csv1!A49,"",VLOOKUP(team.csv1!A49,範囲リレー,10,FALSE))</f>
        <v/>
      </c>
      <c r="L49" s="48" t="str">
        <f>IF(team.csv1!A$1&lt;team.csv1!A49,"",VLOOKUP(team.csv1!A49,範囲リレー,11,FALSE))</f>
        <v/>
      </c>
      <c r="M49" s="48" t="str">
        <f>IF(team.csv1!A$1&lt;team.csv1!A49,"",VLOOKUP(team.csv1!A49,範囲リレー,12,FALSE))</f>
        <v/>
      </c>
      <c r="N49" s="48" t="str">
        <f>IF(team.csv1!A$1&lt;team.csv1!A49,"",VLOOKUP(team.csv1!A49,範囲リレー,13,FALSE))</f>
        <v/>
      </c>
      <c r="O49" s="48" t="str">
        <f>IF(team.csv1!A$1&lt;team.csv1!A49,"",VLOOKUP(team.csv1!A49,範囲リレー,14,FALSE))</f>
        <v/>
      </c>
      <c r="P49" s="48"/>
    </row>
    <row r="50" spans="1:16">
      <c r="A50" s="48" t="str">
        <f>IF(B50="","",CONCATENATE('競技設定（大会別）'!A$1,'team.csv (張付)'!B50,'team.csv (張付)'!L50,(VLOOKUP(J50,リレ,7,FALSE)))*1)</f>
        <v/>
      </c>
      <c r="B50" s="48" t="str">
        <f>IF(team.csv1!A$1&lt;team.csv1!A50,"",VLOOKUP(team.csv1!A50,範囲リレー,3,FALSE))</f>
        <v/>
      </c>
      <c r="C50" s="48" t="str">
        <f>IF(team.csv1!A$1&lt;team.csv1!A50,"",VLOOKUP(team.csv1!A50,範囲リレー,4,FALSE))</f>
        <v/>
      </c>
      <c r="D50" s="48"/>
      <c r="E50" s="48"/>
      <c r="F50" s="48"/>
      <c r="G50" s="48"/>
      <c r="H50" s="48"/>
      <c r="I50" s="48" t="str">
        <f>IF(team.csv1!A$1&lt;team.csv1!A50,"",VLOOKUP(team.csv1!A50,範囲リレー,8,FALSE))</f>
        <v/>
      </c>
      <c r="J50" s="48" t="str">
        <f>IF(team.csv1!A$1&lt;team.csv1!A50,"",VLOOKUP(team.csv1!A50,範囲リレー,9,FALSE))</f>
        <v/>
      </c>
      <c r="K50" s="48" t="str">
        <f>IF(team.csv1!A$1&lt;team.csv1!A50,"",VLOOKUP(team.csv1!A50,範囲リレー,10,FALSE))</f>
        <v/>
      </c>
      <c r="L50" s="48" t="str">
        <f>IF(team.csv1!A$1&lt;team.csv1!A50,"",VLOOKUP(team.csv1!A50,範囲リレー,11,FALSE))</f>
        <v/>
      </c>
      <c r="M50" s="48" t="str">
        <f>IF(team.csv1!A$1&lt;team.csv1!A50,"",VLOOKUP(team.csv1!A50,範囲リレー,12,FALSE))</f>
        <v/>
      </c>
      <c r="N50" s="48" t="str">
        <f>IF(team.csv1!A$1&lt;team.csv1!A50,"",VLOOKUP(team.csv1!A50,範囲リレー,13,FALSE))</f>
        <v/>
      </c>
      <c r="O50" s="48" t="str">
        <f>IF(team.csv1!A$1&lt;team.csv1!A50,"",VLOOKUP(team.csv1!A50,範囲リレー,14,FALSE))</f>
        <v/>
      </c>
      <c r="P50" s="48"/>
    </row>
    <row r="51" spans="1:16">
      <c r="A51" s="48" t="str">
        <f>IF(B51="","",CONCATENATE('競技設定（大会別）'!A$1,'team.csv (張付)'!B51,'team.csv (張付)'!L51,(VLOOKUP(J51,リレ,7,FALSE)))*1)</f>
        <v/>
      </c>
      <c r="B51" s="48" t="str">
        <f>IF(team.csv1!A$1&lt;team.csv1!A51,"",VLOOKUP(team.csv1!A51,範囲リレー,3,FALSE))</f>
        <v/>
      </c>
      <c r="C51" s="48" t="str">
        <f>IF(team.csv1!A$1&lt;team.csv1!A51,"",VLOOKUP(team.csv1!A51,範囲リレー,4,FALSE))</f>
        <v/>
      </c>
      <c r="D51" s="48"/>
      <c r="E51" s="48"/>
      <c r="F51" s="48"/>
      <c r="G51" s="48"/>
      <c r="H51" s="48"/>
      <c r="I51" s="48" t="str">
        <f>IF(team.csv1!A$1&lt;team.csv1!A51,"",VLOOKUP(team.csv1!A51,範囲リレー,8,FALSE))</f>
        <v/>
      </c>
      <c r="J51" s="48" t="str">
        <f>IF(team.csv1!A$1&lt;team.csv1!A51,"",VLOOKUP(team.csv1!A51,範囲リレー,9,FALSE))</f>
        <v/>
      </c>
      <c r="K51" s="48" t="str">
        <f>IF(team.csv1!A$1&lt;team.csv1!A51,"",VLOOKUP(team.csv1!A51,範囲リレー,10,FALSE))</f>
        <v/>
      </c>
      <c r="L51" s="48" t="str">
        <f>IF(team.csv1!A$1&lt;team.csv1!A51,"",VLOOKUP(team.csv1!A51,範囲リレー,11,FALSE))</f>
        <v/>
      </c>
      <c r="M51" s="48" t="str">
        <f>IF(team.csv1!A$1&lt;team.csv1!A51,"",VLOOKUP(team.csv1!A51,範囲リレー,12,FALSE))</f>
        <v/>
      </c>
      <c r="N51" s="48" t="str">
        <f>IF(team.csv1!A$1&lt;team.csv1!A51,"",VLOOKUP(team.csv1!A51,範囲リレー,13,FALSE))</f>
        <v/>
      </c>
      <c r="O51" s="48" t="str">
        <f>IF(team.csv1!A$1&lt;team.csv1!A51,"",VLOOKUP(team.csv1!A51,範囲リレー,14,FALSE))</f>
        <v/>
      </c>
      <c r="P51" s="48"/>
    </row>
    <row r="52" spans="1:16">
      <c r="A52" s="48" t="str">
        <f>IF(B52="","",CONCATENATE('競技設定（大会別）'!A$1,'team.csv (張付)'!B52,'team.csv (張付)'!L52,(VLOOKUP(J52,リレ,7,FALSE)))*1)</f>
        <v/>
      </c>
      <c r="B52" s="48" t="str">
        <f>IF(team.csv1!A$1&lt;team.csv1!A52,"",VLOOKUP(team.csv1!A52,範囲リレー,3,FALSE))</f>
        <v/>
      </c>
      <c r="C52" s="48" t="str">
        <f>IF(team.csv1!A$1&lt;team.csv1!A52,"",VLOOKUP(team.csv1!A52,範囲リレー,4,FALSE))</f>
        <v/>
      </c>
      <c r="D52" s="48"/>
      <c r="E52" s="48"/>
      <c r="F52" s="48"/>
      <c r="G52" s="48"/>
      <c r="H52" s="48"/>
      <c r="I52" s="48" t="str">
        <f>IF(team.csv1!A$1&lt;team.csv1!A52,"",VLOOKUP(team.csv1!A52,範囲リレー,8,FALSE))</f>
        <v/>
      </c>
      <c r="J52" s="48" t="str">
        <f>IF(team.csv1!A$1&lt;team.csv1!A52,"",VLOOKUP(team.csv1!A52,範囲リレー,9,FALSE))</f>
        <v/>
      </c>
      <c r="K52" s="48" t="str">
        <f>IF(team.csv1!A$1&lt;team.csv1!A52,"",VLOOKUP(team.csv1!A52,範囲リレー,10,FALSE))</f>
        <v/>
      </c>
      <c r="L52" s="48" t="str">
        <f>IF(team.csv1!A$1&lt;team.csv1!A52,"",VLOOKUP(team.csv1!A52,範囲リレー,11,FALSE))</f>
        <v/>
      </c>
      <c r="M52" s="48" t="str">
        <f>IF(team.csv1!A$1&lt;team.csv1!A52,"",VLOOKUP(team.csv1!A52,範囲リレー,12,FALSE))</f>
        <v/>
      </c>
      <c r="N52" s="48" t="str">
        <f>IF(team.csv1!A$1&lt;team.csv1!A52,"",VLOOKUP(team.csv1!A52,範囲リレー,13,FALSE))</f>
        <v/>
      </c>
      <c r="O52" s="48" t="str">
        <f>IF(team.csv1!A$1&lt;team.csv1!A52,"",VLOOKUP(team.csv1!A52,範囲リレー,14,FALSE))</f>
        <v/>
      </c>
      <c r="P52" s="48"/>
    </row>
    <row r="53" spans="1:16">
      <c r="A53" s="48" t="str">
        <f>IF(B53="","",CONCATENATE('競技設定（大会別）'!A$1,'team.csv (張付)'!B53,'team.csv (張付)'!L53,(VLOOKUP(J53,リレ,7,FALSE)))*1)</f>
        <v/>
      </c>
      <c r="B53" s="48" t="str">
        <f>IF(team.csv1!A$1&lt;team.csv1!A53,"",VLOOKUP(team.csv1!A53,範囲リレー,3,FALSE))</f>
        <v/>
      </c>
      <c r="C53" s="48" t="str">
        <f>IF(team.csv1!A$1&lt;team.csv1!A53,"",VLOOKUP(team.csv1!A53,範囲リレー,4,FALSE))</f>
        <v/>
      </c>
      <c r="D53" s="48"/>
      <c r="E53" s="48"/>
      <c r="F53" s="48"/>
      <c r="G53" s="48"/>
      <c r="H53" s="48"/>
      <c r="I53" s="48" t="str">
        <f>IF(team.csv1!A$1&lt;team.csv1!A53,"",VLOOKUP(team.csv1!A53,範囲リレー,8,FALSE))</f>
        <v/>
      </c>
      <c r="J53" s="48" t="str">
        <f>IF(team.csv1!A$1&lt;team.csv1!A53,"",VLOOKUP(team.csv1!A53,範囲リレー,9,FALSE))</f>
        <v/>
      </c>
      <c r="K53" s="48" t="str">
        <f>IF(team.csv1!A$1&lt;team.csv1!A53,"",VLOOKUP(team.csv1!A53,範囲リレー,10,FALSE))</f>
        <v/>
      </c>
      <c r="L53" s="48" t="str">
        <f>IF(team.csv1!A$1&lt;team.csv1!A53,"",VLOOKUP(team.csv1!A53,範囲リレー,11,FALSE))</f>
        <v/>
      </c>
      <c r="M53" s="48" t="str">
        <f>IF(team.csv1!A$1&lt;team.csv1!A53,"",VLOOKUP(team.csv1!A53,範囲リレー,12,FALSE))</f>
        <v/>
      </c>
      <c r="N53" s="48" t="str">
        <f>IF(team.csv1!A$1&lt;team.csv1!A53,"",VLOOKUP(team.csv1!A53,範囲リレー,13,FALSE))</f>
        <v/>
      </c>
      <c r="O53" s="48" t="str">
        <f>IF(team.csv1!A$1&lt;team.csv1!A53,"",VLOOKUP(team.csv1!A53,範囲リレー,14,FALSE))</f>
        <v/>
      </c>
      <c r="P53" s="48"/>
    </row>
    <row r="54" spans="1:16">
      <c r="A54" s="48" t="str">
        <f>IF(B54="","",CONCATENATE('競技設定（大会別）'!A$1,'team.csv (張付)'!B54,'team.csv (張付)'!L54,(VLOOKUP(J54,リレ,7,FALSE)))*1)</f>
        <v/>
      </c>
      <c r="B54" s="48" t="str">
        <f>IF(team.csv1!A$1&lt;team.csv1!A54,"",VLOOKUP(team.csv1!A54,範囲リレー,3,FALSE))</f>
        <v/>
      </c>
      <c r="C54" s="48" t="str">
        <f>IF(team.csv1!A$1&lt;team.csv1!A54,"",VLOOKUP(team.csv1!A54,範囲リレー,4,FALSE))</f>
        <v/>
      </c>
      <c r="D54" s="48"/>
      <c r="E54" s="48"/>
      <c r="F54" s="48"/>
      <c r="G54" s="48"/>
      <c r="H54" s="48"/>
      <c r="I54" s="48" t="str">
        <f>IF(team.csv1!A$1&lt;team.csv1!A54,"",VLOOKUP(team.csv1!A54,範囲リレー,8,FALSE))</f>
        <v/>
      </c>
      <c r="J54" s="48" t="str">
        <f>IF(team.csv1!A$1&lt;team.csv1!A54,"",VLOOKUP(team.csv1!A54,範囲リレー,9,FALSE))</f>
        <v/>
      </c>
      <c r="K54" s="48" t="str">
        <f>IF(team.csv1!A$1&lt;team.csv1!A54,"",VLOOKUP(team.csv1!A54,範囲リレー,10,FALSE))</f>
        <v/>
      </c>
      <c r="L54" s="48" t="str">
        <f>IF(team.csv1!A$1&lt;team.csv1!A54,"",VLOOKUP(team.csv1!A54,範囲リレー,11,FALSE))</f>
        <v/>
      </c>
      <c r="M54" s="48" t="str">
        <f>IF(team.csv1!A$1&lt;team.csv1!A54,"",VLOOKUP(team.csv1!A54,範囲リレー,12,FALSE))</f>
        <v/>
      </c>
      <c r="N54" s="48" t="str">
        <f>IF(team.csv1!A$1&lt;team.csv1!A54,"",VLOOKUP(team.csv1!A54,範囲リレー,13,FALSE))</f>
        <v/>
      </c>
      <c r="O54" s="48" t="str">
        <f>IF(team.csv1!A$1&lt;team.csv1!A54,"",VLOOKUP(team.csv1!A54,範囲リレー,14,FALSE))</f>
        <v/>
      </c>
      <c r="P54" s="48"/>
    </row>
    <row r="55" spans="1:16">
      <c r="A55" s="48" t="str">
        <f>IF(B55="","",CONCATENATE('競技設定（大会別）'!A$1,'team.csv (張付)'!B55,'team.csv (張付)'!L55,(VLOOKUP(J55,リレ,7,FALSE)))*1)</f>
        <v/>
      </c>
      <c r="B55" s="48" t="str">
        <f>IF(team.csv1!A$1&lt;team.csv1!A55,"",VLOOKUP(team.csv1!A55,範囲リレー,3,FALSE))</f>
        <v/>
      </c>
      <c r="C55" s="48" t="str">
        <f>IF(team.csv1!A$1&lt;team.csv1!A55,"",VLOOKUP(team.csv1!A55,範囲リレー,4,FALSE))</f>
        <v/>
      </c>
      <c r="D55" s="48"/>
      <c r="E55" s="48"/>
      <c r="F55" s="48"/>
      <c r="G55" s="48"/>
      <c r="H55" s="48"/>
      <c r="I55" s="48" t="str">
        <f>IF(team.csv1!A$1&lt;team.csv1!A55,"",VLOOKUP(team.csv1!A55,範囲リレー,8,FALSE))</f>
        <v/>
      </c>
      <c r="J55" s="48" t="str">
        <f>IF(team.csv1!A$1&lt;team.csv1!A55,"",VLOOKUP(team.csv1!A55,範囲リレー,9,FALSE))</f>
        <v/>
      </c>
      <c r="K55" s="48" t="str">
        <f>IF(team.csv1!A$1&lt;team.csv1!A55,"",VLOOKUP(team.csv1!A55,範囲リレー,10,FALSE))</f>
        <v/>
      </c>
      <c r="L55" s="48" t="str">
        <f>IF(team.csv1!A$1&lt;team.csv1!A55,"",VLOOKUP(team.csv1!A55,範囲リレー,11,FALSE))</f>
        <v/>
      </c>
      <c r="M55" s="48" t="str">
        <f>IF(team.csv1!A$1&lt;team.csv1!A55,"",VLOOKUP(team.csv1!A55,範囲リレー,12,FALSE))</f>
        <v/>
      </c>
      <c r="N55" s="48" t="str">
        <f>IF(team.csv1!A$1&lt;team.csv1!A55,"",VLOOKUP(team.csv1!A55,範囲リレー,13,FALSE))</f>
        <v/>
      </c>
      <c r="O55" s="48" t="str">
        <f>IF(team.csv1!A$1&lt;team.csv1!A55,"",VLOOKUP(team.csv1!A55,範囲リレー,14,FALSE))</f>
        <v/>
      </c>
      <c r="P55" s="48"/>
    </row>
    <row r="56" spans="1:16">
      <c r="A56" s="48" t="str">
        <f>IF(B56="","",CONCATENATE('競技設定（大会別）'!A$1,'team.csv (張付)'!B56,'team.csv (張付)'!L56,(VLOOKUP(J56,リレ,7,FALSE)))*1)</f>
        <v/>
      </c>
      <c r="B56" s="48" t="str">
        <f>IF(team.csv1!A$1&lt;team.csv1!A56,"",VLOOKUP(team.csv1!A56,範囲リレー,3,FALSE))</f>
        <v/>
      </c>
      <c r="C56" s="48" t="str">
        <f>IF(team.csv1!A$1&lt;team.csv1!A56,"",VLOOKUP(team.csv1!A56,範囲リレー,4,FALSE))</f>
        <v/>
      </c>
      <c r="D56" s="48"/>
      <c r="E56" s="48"/>
      <c r="F56" s="48"/>
      <c r="G56" s="48"/>
      <c r="H56" s="48"/>
      <c r="I56" s="48" t="str">
        <f>IF(team.csv1!A$1&lt;team.csv1!A56,"",VLOOKUP(team.csv1!A56,範囲リレー,8,FALSE))</f>
        <v/>
      </c>
      <c r="J56" s="48" t="str">
        <f>IF(team.csv1!A$1&lt;team.csv1!A56,"",VLOOKUP(team.csv1!A56,範囲リレー,9,FALSE))</f>
        <v/>
      </c>
      <c r="K56" s="48" t="str">
        <f>IF(team.csv1!A$1&lt;team.csv1!A56,"",VLOOKUP(team.csv1!A56,範囲リレー,10,FALSE))</f>
        <v/>
      </c>
      <c r="L56" s="48" t="str">
        <f>IF(team.csv1!A$1&lt;team.csv1!A56,"",VLOOKUP(team.csv1!A56,範囲リレー,11,FALSE))</f>
        <v/>
      </c>
      <c r="M56" s="48" t="str">
        <f>IF(team.csv1!A$1&lt;team.csv1!A56,"",VLOOKUP(team.csv1!A56,範囲リレー,12,FALSE))</f>
        <v/>
      </c>
      <c r="N56" s="48" t="str">
        <f>IF(team.csv1!A$1&lt;team.csv1!A56,"",VLOOKUP(team.csv1!A56,範囲リレー,13,FALSE))</f>
        <v/>
      </c>
      <c r="O56" s="48" t="str">
        <f>IF(team.csv1!A$1&lt;team.csv1!A56,"",VLOOKUP(team.csv1!A56,範囲リレー,14,FALSE))</f>
        <v/>
      </c>
      <c r="P56" s="48"/>
    </row>
    <row r="57" spans="1:16">
      <c r="A57" s="48" t="str">
        <f>IF(B57="","",CONCATENATE('競技設定（大会別）'!A$1,'team.csv (張付)'!B57,'team.csv (張付)'!L57,(VLOOKUP(J57,リレ,7,FALSE)))*1)</f>
        <v/>
      </c>
      <c r="B57" s="48" t="str">
        <f>IF(team.csv1!A$1&lt;team.csv1!A57,"",VLOOKUP(team.csv1!A57,範囲リレー,3,FALSE))</f>
        <v/>
      </c>
      <c r="C57" s="48" t="str">
        <f>IF(team.csv1!A$1&lt;team.csv1!A57,"",VLOOKUP(team.csv1!A57,範囲リレー,4,FALSE))</f>
        <v/>
      </c>
      <c r="D57" s="48"/>
      <c r="E57" s="48"/>
      <c r="F57" s="48"/>
      <c r="G57" s="48"/>
      <c r="H57" s="48"/>
      <c r="I57" s="48" t="str">
        <f>IF(team.csv1!A$1&lt;team.csv1!A57,"",VLOOKUP(team.csv1!A57,範囲リレー,8,FALSE))</f>
        <v/>
      </c>
      <c r="J57" s="48" t="str">
        <f>IF(team.csv1!A$1&lt;team.csv1!A57,"",VLOOKUP(team.csv1!A57,範囲リレー,9,FALSE))</f>
        <v/>
      </c>
      <c r="K57" s="48" t="str">
        <f>IF(team.csv1!A$1&lt;team.csv1!A57,"",VLOOKUP(team.csv1!A57,範囲リレー,10,FALSE))</f>
        <v/>
      </c>
      <c r="L57" s="48" t="str">
        <f>IF(team.csv1!A$1&lt;team.csv1!A57,"",VLOOKUP(team.csv1!A57,範囲リレー,11,FALSE))</f>
        <v/>
      </c>
      <c r="M57" s="48" t="str">
        <f>IF(team.csv1!A$1&lt;team.csv1!A57,"",VLOOKUP(team.csv1!A57,範囲リレー,12,FALSE))</f>
        <v/>
      </c>
      <c r="N57" s="48" t="str">
        <f>IF(team.csv1!A$1&lt;team.csv1!A57,"",VLOOKUP(team.csv1!A57,範囲リレー,13,FALSE))</f>
        <v/>
      </c>
      <c r="O57" s="48" t="str">
        <f>IF(team.csv1!A$1&lt;team.csv1!A57,"",VLOOKUP(team.csv1!A57,範囲リレー,14,FALSE))</f>
        <v/>
      </c>
      <c r="P57" s="48"/>
    </row>
    <row r="58" spans="1:16">
      <c r="A58" s="48" t="str">
        <f>IF(B58="","",CONCATENATE('競技設定（大会別）'!A$1,'team.csv (張付)'!B58,'team.csv (張付)'!L58,(VLOOKUP(J58,リレ,7,FALSE)))*1)</f>
        <v/>
      </c>
      <c r="B58" s="48" t="str">
        <f>IF(team.csv1!A$1&lt;team.csv1!A58,"",VLOOKUP(team.csv1!A58,範囲リレー,3,FALSE))</f>
        <v/>
      </c>
      <c r="C58" s="48" t="str">
        <f>IF(team.csv1!A$1&lt;team.csv1!A58,"",VLOOKUP(team.csv1!A58,範囲リレー,4,FALSE))</f>
        <v/>
      </c>
      <c r="D58" s="48"/>
      <c r="E58" s="48"/>
      <c r="F58" s="48"/>
      <c r="G58" s="48"/>
      <c r="H58" s="48"/>
      <c r="I58" s="48" t="str">
        <f>IF(team.csv1!A$1&lt;team.csv1!A58,"",VLOOKUP(team.csv1!A58,範囲リレー,8,FALSE))</f>
        <v/>
      </c>
      <c r="J58" s="48" t="str">
        <f>IF(team.csv1!A$1&lt;team.csv1!A58,"",VLOOKUP(team.csv1!A58,範囲リレー,9,FALSE))</f>
        <v/>
      </c>
      <c r="K58" s="48" t="str">
        <f>IF(team.csv1!A$1&lt;team.csv1!A58,"",VLOOKUP(team.csv1!A58,範囲リレー,10,FALSE))</f>
        <v/>
      </c>
      <c r="L58" s="48" t="str">
        <f>IF(team.csv1!A$1&lt;team.csv1!A58,"",VLOOKUP(team.csv1!A58,範囲リレー,11,FALSE))</f>
        <v/>
      </c>
      <c r="M58" s="48" t="str">
        <f>IF(team.csv1!A$1&lt;team.csv1!A58,"",VLOOKUP(team.csv1!A58,範囲リレー,12,FALSE))</f>
        <v/>
      </c>
      <c r="N58" s="48" t="str">
        <f>IF(team.csv1!A$1&lt;team.csv1!A58,"",VLOOKUP(team.csv1!A58,範囲リレー,13,FALSE))</f>
        <v/>
      </c>
      <c r="O58" s="48" t="str">
        <f>IF(team.csv1!A$1&lt;team.csv1!A58,"",VLOOKUP(team.csv1!A58,範囲リレー,14,FALSE))</f>
        <v/>
      </c>
      <c r="P58" s="48"/>
    </row>
    <row r="59" spans="1:16">
      <c r="A59" s="48" t="str">
        <f>IF(B59="","",CONCATENATE('競技設定（大会別）'!A$1,'team.csv (張付)'!B59,'team.csv (張付)'!L59,(VLOOKUP(J59,リレ,7,FALSE)))*1)</f>
        <v/>
      </c>
      <c r="B59" s="48" t="str">
        <f>IF(team.csv1!A$1&lt;team.csv1!A59,"",VLOOKUP(team.csv1!A59,範囲リレー,3,FALSE))</f>
        <v/>
      </c>
      <c r="C59" s="48" t="str">
        <f>IF(team.csv1!A$1&lt;team.csv1!A59,"",VLOOKUP(team.csv1!A59,範囲リレー,4,FALSE))</f>
        <v/>
      </c>
      <c r="D59" s="48"/>
      <c r="E59" s="48"/>
      <c r="F59" s="48"/>
      <c r="G59" s="48"/>
      <c r="H59" s="48"/>
      <c r="I59" s="48" t="str">
        <f>IF(team.csv1!A$1&lt;team.csv1!A59,"",VLOOKUP(team.csv1!A59,範囲リレー,8,FALSE))</f>
        <v/>
      </c>
      <c r="J59" s="48" t="str">
        <f>IF(team.csv1!A$1&lt;team.csv1!A59,"",VLOOKUP(team.csv1!A59,範囲リレー,9,FALSE))</f>
        <v/>
      </c>
      <c r="K59" s="48" t="str">
        <f>IF(team.csv1!A$1&lt;team.csv1!A59,"",VLOOKUP(team.csv1!A59,範囲リレー,10,FALSE))</f>
        <v/>
      </c>
      <c r="L59" s="48" t="str">
        <f>IF(team.csv1!A$1&lt;team.csv1!A59,"",VLOOKUP(team.csv1!A59,範囲リレー,11,FALSE))</f>
        <v/>
      </c>
      <c r="M59" s="48" t="str">
        <f>IF(team.csv1!A$1&lt;team.csv1!A59,"",VLOOKUP(team.csv1!A59,範囲リレー,12,FALSE))</f>
        <v/>
      </c>
      <c r="N59" s="48" t="str">
        <f>IF(team.csv1!A$1&lt;team.csv1!A59,"",VLOOKUP(team.csv1!A59,範囲リレー,13,FALSE))</f>
        <v/>
      </c>
      <c r="O59" s="48" t="str">
        <f>IF(team.csv1!A$1&lt;team.csv1!A59,"",VLOOKUP(team.csv1!A59,範囲リレー,14,FALSE))</f>
        <v/>
      </c>
      <c r="P59" s="48"/>
    </row>
    <row r="60" spans="1:16">
      <c r="A60" s="48" t="str">
        <f>IF(B60="","",CONCATENATE('競技設定（大会別）'!A$1,'team.csv (張付)'!B60,'team.csv (張付)'!L60,(VLOOKUP(J60,リレ,7,FALSE)))*1)</f>
        <v/>
      </c>
      <c r="B60" s="48" t="str">
        <f>IF(team.csv1!A$1&lt;team.csv1!A60,"",VLOOKUP(team.csv1!A60,範囲リレー,3,FALSE))</f>
        <v/>
      </c>
      <c r="C60" s="48" t="str">
        <f>IF(team.csv1!A$1&lt;team.csv1!A60,"",VLOOKUP(team.csv1!A60,範囲リレー,4,FALSE))</f>
        <v/>
      </c>
      <c r="D60" s="48"/>
      <c r="E60" s="48"/>
      <c r="F60" s="48"/>
      <c r="G60" s="48"/>
      <c r="H60" s="48"/>
      <c r="I60" s="48" t="str">
        <f>IF(team.csv1!A$1&lt;team.csv1!A60,"",VLOOKUP(team.csv1!A60,範囲リレー,8,FALSE))</f>
        <v/>
      </c>
      <c r="J60" s="48" t="str">
        <f>IF(team.csv1!A$1&lt;team.csv1!A60,"",VLOOKUP(team.csv1!A60,範囲リレー,9,FALSE))</f>
        <v/>
      </c>
      <c r="K60" s="48" t="str">
        <f>IF(team.csv1!A$1&lt;team.csv1!A60,"",VLOOKUP(team.csv1!A60,範囲リレー,10,FALSE))</f>
        <v/>
      </c>
      <c r="L60" s="48" t="str">
        <f>IF(team.csv1!A$1&lt;team.csv1!A60,"",VLOOKUP(team.csv1!A60,範囲リレー,11,FALSE))</f>
        <v/>
      </c>
      <c r="M60" s="48" t="str">
        <f>IF(team.csv1!A$1&lt;team.csv1!A60,"",VLOOKUP(team.csv1!A60,範囲リレー,12,FALSE))</f>
        <v/>
      </c>
      <c r="N60" s="48" t="str">
        <f>IF(team.csv1!A$1&lt;team.csv1!A60,"",VLOOKUP(team.csv1!A60,範囲リレー,13,FALSE))</f>
        <v/>
      </c>
      <c r="O60" s="48" t="str">
        <f>IF(team.csv1!A$1&lt;team.csv1!A60,"",VLOOKUP(team.csv1!A60,範囲リレー,14,FALSE))</f>
        <v/>
      </c>
      <c r="P60" s="48"/>
    </row>
    <row r="61" spans="1:16">
      <c r="A61" s="48" t="str">
        <f>IF(B61="","",CONCATENATE('競技設定（大会別）'!A$1,'team.csv (張付)'!B61,'team.csv (張付)'!L61,(VLOOKUP(J61,リレ,7,FALSE)))*1)</f>
        <v/>
      </c>
      <c r="B61" s="48" t="str">
        <f>IF(team.csv1!A$1&lt;team.csv1!A61,"",VLOOKUP(team.csv1!A61,範囲リレー,3,FALSE))</f>
        <v/>
      </c>
      <c r="C61" s="48" t="str">
        <f>IF(team.csv1!A$1&lt;team.csv1!A61,"",VLOOKUP(team.csv1!A61,範囲リレー,4,FALSE))</f>
        <v/>
      </c>
      <c r="D61" s="48"/>
      <c r="E61" s="48"/>
      <c r="F61" s="48"/>
      <c r="G61" s="48"/>
      <c r="H61" s="48"/>
      <c r="I61" s="48" t="str">
        <f>IF(team.csv1!A$1&lt;team.csv1!A61,"",VLOOKUP(team.csv1!A61,範囲リレー,8,FALSE))</f>
        <v/>
      </c>
      <c r="J61" s="48" t="str">
        <f>IF(team.csv1!A$1&lt;team.csv1!A61,"",VLOOKUP(team.csv1!A61,範囲リレー,9,FALSE))</f>
        <v/>
      </c>
      <c r="K61" s="48" t="str">
        <f>IF(team.csv1!A$1&lt;team.csv1!A61,"",VLOOKUP(team.csv1!A61,範囲リレー,10,FALSE))</f>
        <v/>
      </c>
      <c r="L61" s="48" t="str">
        <f>IF(team.csv1!A$1&lt;team.csv1!A61,"",VLOOKUP(team.csv1!A61,範囲リレー,11,FALSE))</f>
        <v/>
      </c>
      <c r="M61" s="48" t="str">
        <f>IF(team.csv1!A$1&lt;team.csv1!A61,"",VLOOKUP(team.csv1!A61,範囲リレー,12,FALSE))</f>
        <v/>
      </c>
      <c r="N61" s="48" t="str">
        <f>IF(team.csv1!A$1&lt;team.csv1!A61,"",VLOOKUP(team.csv1!A61,範囲リレー,13,FALSE))</f>
        <v/>
      </c>
      <c r="O61" s="48" t="str">
        <f>IF(team.csv1!A$1&lt;team.csv1!A61,"",VLOOKUP(team.csv1!A61,範囲リレー,14,FALSE))</f>
        <v/>
      </c>
      <c r="P61" s="48"/>
    </row>
    <row r="62" spans="1:16">
      <c r="A62" s="48" t="str">
        <f>IF(B62="","",CONCATENATE('競技設定（大会別）'!A$1,'team.csv (張付)'!B62,'team.csv (張付)'!L62,(VLOOKUP(J62,リレ,7,FALSE)))*1)</f>
        <v/>
      </c>
      <c r="B62" s="48" t="str">
        <f>IF(team.csv1!A$1&lt;team.csv1!A62,"",VLOOKUP(team.csv1!A62,範囲リレー,3,FALSE))</f>
        <v/>
      </c>
      <c r="C62" s="48" t="str">
        <f>IF(team.csv1!A$1&lt;team.csv1!A62,"",VLOOKUP(team.csv1!A62,範囲リレー,4,FALSE))</f>
        <v/>
      </c>
      <c r="D62" s="48"/>
      <c r="E62" s="48"/>
      <c r="F62" s="48"/>
      <c r="G62" s="48"/>
      <c r="H62" s="48"/>
      <c r="I62" s="48" t="str">
        <f>IF(team.csv1!A$1&lt;team.csv1!A62,"",VLOOKUP(team.csv1!A62,範囲リレー,8,FALSE))</f>
        <v/>
      </c>
      <c r="J62" s="48" t="str">
        <f>IF(team.csv1!A$1&lt;team.csv1!A62,"",VLOOKUP(team.csv1!A62,範囲リレー,9,FALSE))</f>
        <v/>
      </c>
      <c r="K62" s="48" t="str">
        <f>IF(team.csv1!A$1&lt;team.csv1!A62,"",VLOOKUP(team.csv1!A62,範囲リレー,10,FALSE))</f>
        <v/>
      </c>
      <c r="L62" s="48" t="str">
        <f>IF(team.csv1!A$1&lt;team.csv1!A62,"",VLOOKUP(team.csv1!A62,範囲リレー,11,FALSE))</f>
        <v/>
      </c>
      <c r="M62" s="48" t="str">
        <f>IF(team.csv1!A$1&lt;team.csv1!A62,"",VLOOKUP(team.csv1!A62,範囲リレー,12,FALSE))</f>
        <v/>
      </c>
      <c r="N62" s="48" t="str">
        <f>IF(team.csv1!A$1&lt;team.csv1!A62,"",VLOOKUP(team.csv1!A62,範囲リレー,13,FALSE))</f>
        <v/>
      </c>
      <c r="O62" s="48" t="str">
        <f>IF(team.csv1!A$1&lt;team.csv1!A62,"",VLOOKUP(team.csv1!A62,範囲リレー,14,FALSE))</f>
        <v/>
      </c>
      <c r="P62" s="48"/>
    </row>
    <row r="63" spans="1:16">
      <c r="A63" s="48" t="str">
        <f>IF(B63="","",CONCATENATE('競技設定（大会別）'!A$1,'team.csv (張付)'!B63,'team.csv (張付)'!L63,(VLOOKUP(J63,リレ,7,FALSE)))*1)</f>
        <v/>
      </c>
      <c r="B63" s="48" t="str">
        <f>IF(team.csv1!A$1&lt;team.csv1!A63,"",VLOOKUP(team.csv1!A63,範囲リレー,3,FALSE))</f>
        <v/>
      </c>
      <c r="C63" s="48" t="str">
        <f>IF(team.csv1!A$1&lt;team.csv1!A63,"",VLOOKUP(team.csv1!A63,範囲リレー,4,FALSE))</f>
        <v/>
      </c>
      <c r="D63" s="48"/>
      <c r="E63" s="48"/>
      <c r="F63" s="48"/>
      <c r="G63" s="48"/>
      <c r="H63" s="48"/>
      <c r="I63" s="48" t="str">
        <f>IF(team.csv1!A$1&lt;team.csv1!A63,"",VLOOKUP(team.csv1!A63,範囲リレー,8,FALSE))</f>
        <v/>
      </c>
      <c r="J63" s="48" t="str">
        <f>IF(team.csv1!A$1&lt;team.csv1!A63,"",VLOOKUP(team.csv1!A63,範囲リレー,9,FALSE))</f>
        <v/>
      </c>
      <c r="K63" s="48" t="str">
        <f>IF(team.csv1!A$1&lt;team.csv1!A63,"",VLOOKUP(team.csv1!A63,範囲リレー,10,FALSE))</f>
        <v/>
      </c>
      <c r="L63" s="48" t="str">
        <f>IF(team.csv1!A$1&lt;team.csv1!A63,"",VLOOKUP(team.csv1!A63,範囲リレー,11,FALSE))</f>
        <v/>
      </c>
      <c r="M63" s="48" t="str">
        <f>IF(team.csv1!A$1&lt;team.csv1!A63,"",VLOOKUP(team.csv1!A63,範囲リレー,12,FALSE))</f>
        <v/>
      </c>
      <c r="N63" s="48" t="str">
        <f>IF(team.csv1!A$1&lt;team.csv1!A63,"",VLOOKUP(team.csv1!A63,範囲リレー,13,FALSE))</f>
        <v/>
      </c>
      <c r="O63" s="48" t="str">
        <f>IF(team.csv1!A$1&lt;team.csv1!A63,"",VLOOKUP(team.csv1!A63,範囲リレー,14,FALSE))</f>
        <v/>
      </c>
      <c r="P63" s="48"/>
    </row>
    <row r="64" spans="1:16">
      <c r="A64" s="48" t="str">
        <f>IF(B64="","",CONCATENATE('競技設定（大会別）'!A$1,'team.csv (張付)'!B64,'team.csv (張付)'!L64,(VLOOKUP(J64,リレ,7,FALSE)))*1)</f>
        <v/>
      </c>
      <c r="B64" s="48" t="str">
        <f>IF(team.csv1!A$1&lt;team.csv1!A64,"",VLOOKUP(team.csv1!A64,範囲リレー,3,FALSE))</f>
        <v/>
      </c>
      <c r="C64" s="48" t="str">
        <f>IF(team.csv1!A$1&lt;team.csv1!A64,"",VLOOKUP(team.csv1!A64,範囲リレー,4,FALSE))</f>
        <v/>
      </c>
      <c r="D64" s="48"/>
      <c r="E64" s="48"/>
      <c r="F64" s="48"/>
      <c r="G64" s="48"/>
      <c r="H64" s="48"/>
      <c r="I64" s="48" t="str">
        <f>IF(team.csv1!A$1&lt;team.csv1!A64,"",VLOOKUP(team.csv1!A64,範囲リレー,8,FALSE))</f>
        <v/>
      </c>
      <c r="J64" s="48" t="str">
        <f>IF(team.csv1!A$1&lt;team.csv1!A64,"",VLOOKUP(team.csv1!A64,範囲リレー,9,FALSE))</f>
        <v/>
      </c>
      <c r="K64" s="48" t="str">
        <f>IF(team.csv1!A$1&lt;team.csv1!A64,"",VLOOKUP(team.csv1!A64,範囲リレー,10,FALSE))</f>
        <v/>
      </c>
      <c r="L64" s="48" t="str">
        <f>IF(team.csv1!A$1&lt;team.csv1!A64,"",VLOOKUP(team.csv1!A64,範囲リレー,11,FALSE))</f>
        <v/>
      </c>
      <c r="M64" s="48" t="str">
        <f>IF(team.csv1!A$1&lt;team.csv1!A64,"",VLOOKUP(team.csv1!A64,範囲リレー,12,FALSE))</f>
        <v/>
      </c>
      <c r="N64" s="48" t="str">
        <f>IF(team.csv1!A$1&lt;team.csv1!A64,"",VLOOKUP(team.csv1!A64,範囲リレー,13,FALSE))</f>
        <v/>
      </c>
      <c r="O64" s="48" t="str">
        <f>IF(team.csv1!A$1&lt;team.csv1!A64,"",VLOOKUP(team.csv1!A64,範囲リレー,14,FALSE))</f>
        <v/>
      </c>
      <c r="P64" s="48"/>
    </row>
    <row r="65" spans="1:16">
      <c r="A65" s="48" t="str">
        <f>IF(B65="","",CONCATENATE('競技設定（大会別）'!A$1,'team.csv (張付)'!B65,'team.csv (張付)'!L65,(VLOOKUP(J65,リレ,7,FALSE)))*1)</f>
        <v/>
      </c>
      <c r="B65" s="48" t="str">
        <f>IF(team.csv1!A$1&lt;team.csv1!A65,"",VLOOKUP(team.csv1!A65,範囲リレー,3,FALSE))</f>
        <v/>
      </c>
      <c r="C65" s="48" t="str">
        <f>IF(team.csv1!A$1&lt;team.csv1!A65,"",VLOOKUP(team.csv1!A65,範囲リレー,4,FALSE))</f>
        <v/>
      </c>
      <c r="D65" s="48"/>
      <c r="E65" s="48"/>
      <c r="F65" s="48"/>
      <c r="G65" s="48"/>
      <c r="H65" s="48"/>
      <c r="I65" s="48" t="str">
        <f>IF(team.csv1!A$1&lt;team.csv1!A65,"",VLOOKUP(team.csv1!A65,範囲リレー,8,FALSE))</f>
        <v/>
      </c>
      <c r="J65" s="48" t="str">
        <f>IF(team.csv1!A$1&lt;team.csv1!A65,"",VLOOKUP(team.csv1!A65,範囲リレー,9,FALSE))</f>
        <v/>
      </c>
      <c r="K65" s="48" t="str">
        <f>IF(team.csv1!A$1&lt;team.csv1!A65,"",VLOOKUP(team.csv1!A65,範囲リレー,10,FALSE))</f>
        <v/>
      </c>
      <c r="L65" s="48" t="str">
        <f>IF(team.csv1!A$1&lt;team.csv1!A65,"",VLOOKUP(team.csv1!A65,範囲リレー,11,FALSE))</f>
        <v/>
      </c>
      <c r="M65" s="48" t="str">
        <f>IF(team.csv1!A$1&lt;team.csv1!A65,"",VLOOKUP(team.csv1!A65,範囲リレー,12,FALSE))</f>
        <v/>
      </c>
      <c r="N65" s="48" t="str">
        <f>IF(team.csv1!A$1&lt;team.csv1!A65,"",VLOOKUP(team.csv1!A65,範囲リレー,13,FALSE))</f>
        <v/>
      </c>
      <c r="O65" s="48" t="str">
        <f>IF(team.csv1!A$1&lt;team.csv1!A65,"",VLOOKUP(team.csv1!A65,範囲リレー,14,FALSE))</f>
        <v/>
      </c>
      <c r="P65" s="48"/>
    </row>
    <row r="66" spans="1:16">
      <c r="A66" s="48" t="str">
        <f>IF(B66="","",CONCATENATE('競技設定（大会別）'!A$1,'team.csv (張付)'!B66,'team.csv (張付)'!L66,(VLOOKUP(J66,リレ,7,FALSE)))*1)</f>
        <v/>
      </c>
      <c r="B66" s="48" t="str">
        <f>IF(team.csv1!A$1&lt;team.csv1!A66,"",VLOOKUP(team.csv1!A66,範囲リレー,3,FALSE))</f>
        <v/>
      </c>
      <c r="C66" s="48" t="str">
        <f>IF(team.csv1!A$1&lt;team.csv1!A66,"",VLOOKUP(team.csv1!A66,範囲リレー,4,FALSE))</f>
        <v/>
      </c>
      <c r="D66" s="48"/>
      <c r="E66" s="48"/>
      <c r="F66" s="48"/>
      <c r="G66" s="48"/>
      <c r="H66" s="48"/>
      <c r="I66" s="48" t="str">
        <f>IF(team.csv1!A$1&lt;team.csv1!A66,"",VLOOKUP(team.csv1!A66,範囲リレー,8,FALSE))</f>
        <v/>
      </c>
      <c r="J66" s="48" t="str">
        <f>IF(team.csv1!A$1&lt;team.csv1!A66,"",VLOOKUP(team.csv1!A66,範囲リレー,9,FALSE))</f>
        <v/>
      </c>
      <c r="K66" s="48" t="str">
        <f>IF(team.csv1!A$1&lt;team.csv1!A66,"",VLOOKUP(team.csv1!A66,範囲リレー,10,FALSE))</f>
        <v/>
      </c>
      <c r="L66" s="48" t="str">
        <f>IF(team.csv1!A$1&lt;team.csv1!A66,"",VLOOKUP(team.csv1!A66,範囲リレー,11,FALSE))</f>
        <v/>
      </c>
      <c r="M66" s="48" t="str">
        <f>IF(team.csv1!A$1&lt;team.csv1!A66,"",VLOOKUP(team.csv1!A66,範囲リレー,12,FALSE))</f>
        <v/>
      </c>
      <c r="N66" s="48" t="str">
        <f>IF(team.csv1!A$1&lt;team.csv1!A66,"",VLOOKUP(team.csv1!A66,範囲リレー,13,FALSE))</f>
        <v/>
      </c>
      <c r="O66" s="48" t="str">
        <f>IF(team.csv1!A$1&lt;team.csv1!A66,"",VLOOKUP(team.csv1!A66,範囲リレー,14,FALSE))</f>
        <v/>
      </c>
      <c r="P66" s="48"/>
    </row>
    <row r="67" spans="1:16">
      <c r="A67" s="48" t="str">
        <f>IF(B67="","",CONCATENATE('競技設定（大会別）'!A$1,'team.csv (張付)'!B67,'team.csv (張付)'!L67,(VLOOKUP(J67,リレ,7,FALSE)))*1)</f>
        <v/>
      </c>
      <c r="B67" s="48" t="str">
        <f>IF(team.csv1!A$1&lt;team.csv1!A67,"",VLOOKUP(team.csv1!A67,範囲リレー,3,FALSE))</f>
        <v/>
      </c>
      <c r="C67" s="48" t="str">
        <f>IF(team.csv1!A$1&lt;team.csv1!A67,"",VLOOKUP(team.csv1!A67,範囲リレー,4,FALSE))</f>
        <v/>
      </c>
      <c r="D67" s="48"/>
      <c r="E67" s="48"/>
      <c r="F67" s="48"/>
      <c r="G67" s="48"/>
      <c r="H67" s="48"/>
      <c r="I67" s="48" t="str">
        <f>IF(team.csv1!A$1&lt;team.csv1!A67,"",VLOOKUP(team.csv1!A67,範囲リレー,8,FALSE))</f>
        <v/>
      </c>
      <c r="J67" s="48" t="str">
        <f>IF(team.csv1!A$1&lt;team.csv1!A67,"",VLOOKUP(team.csv1!A67,範囲リレー,9,FALSE))</f>
        <v/>
      </c>
      <c r="K67" s="48" t="str">
        <f>IF(team.csv1!A$1&lt;team.csv1!A67,"",VLOOKUP(team.csv1!A67,範囲リレー,10,FALSE))</f>
        <v/>
      </c>
      <c r="L67" s="48" t="str">
        <f>IF(team.csv1!A$1&lt;team.csv1!A67,"",VLOOKUP(team.csv1!A67,範囲リレー,11,FALSE))</f>
        <v/>
      </c>
      <c r="M67" s="48" t="str">
        <f>IF(team.csv1!A$1&lt;team.csv1!A67,"",VLOOKUP(team.csv1!A67,範囲リレー,12,FALSE))</f>
        <v/>
      </c>
      <c r="N67" s="48" t="str">
        <f>IF(team.csv1!A$1&lt;team.csv1!A67,"",VLOOKUP(team.csv1!A67,範囲リレー,13,FALSE))</f>
        <v/>
      </c>
      <c r="O67" s="48" t="str">
        <f>IF(team.csv1!A$1&lt;team.csv1!A67,"",VLOOKUP(team.csv1!A67,範囲リレー,14,FALSE))</f>
        <v/>
      </c>
      <c r="P67" s="48"/>
    </row>
    <row r="68" spans="1:16">
      <c r="A68" s="48" t="str">
        <f>IF(B68="","",CONCATENATE('競技設定（大会別）'!A$1,'team.csv (張付)'!B68,'team.csv (張付)'!L68,(VLOOKUP(J68,リレ,7,FALSE)))*1)</f>
        <v/>
      </c>
      <c r="B68" s="48" t="str">
        <f>IF(team.csv1!A$1&lt;team.csv1!A68,"",VLOOKUP(team.csv1!A68,範囲リレー,3,FALSE))</f>
        <v/>
      </c>
      <c r="C68" s="48" t="str">
        <f>IF(team.csv1!A$1&lt;team.csv1!A68,"",VLOOKUP(team.csv1!A68,範囲リレー,4,FALSE))</f>
        <v/>
      </c>
      <c r="D68" s="48"/>
      <c r="E68" s="48"/>
      <c r="F68" s="48"/>
      <c r="G68" s="48"/>
      <c r="H68" s="48"/>
      <c r="I68" s="48" t="str">
        <f>IF(team.csv1!A$1&lt;team.csv1!A68,"",VLOOKUP(team.csv1!A68,範囲リレー,8,FALSE))</f>
        <v/>
      </c>
      <c r="J68" s="48" t="str">
        <f>IF(team.csv1!A$1&lt;team.csv1!A68,"",VLOOKUP(team.csv1!A68,範囲リレー,9,FALSE))</f>
        <v/>
      </c>
      <c r="K68" s="48" t="str">
        <f>IF(team.csv1!A$1&lt;team.csv1!A68,"",VLOOKUP(team.csv1!A68,範囲リレー,10,FALSE))</f>
        <v/>
      </c>
      <c r="L68" s="48" t="str">
        <f>IF(team.csv1!A$1&lt;team.csv1!A68,"",VLOOKUP(team.csv1!A68,範囲リレー,11,FALSE))</f>
        <v/>
      </c>
      <c r="M68" s="48" t="str">
        <f>IF(team.csv1!A$1&lt;team.csv1!A68,"",VLOOKUP(team.csv1!A68,範囲リレー,12,FALSE))</f>
        <v/>
      </c>
      <c r="N68" s="48" t="str">
        <f>IF(team.csv1!A$1&lt;team.csv1!A68,"",VLOOKUP(team.csv1!A68,範囲リレー,13,FALSE))</f>
        <v/>
      </c>
      <c r="O68" s="48" t="str">
        <f>IF(team.csv1!A$1&lt;team.csv1!A68,"",VLOOKUP(team.csv1!A68,範囲リレー,14,FALSE))</f>
        <v/>
      </c>
      <c r="P68" s="48"/>
    </row>
    <row r="69" spans="1:16">
      <c r="A69" s="48" t="str">
        <f>IF(B69="","",CONCATENATE('競技設定（大会別）'!A$1,'team.csv (張付)'!B69,'team.csv (張付)'!L69,(VLOOKUP(J69,リレ,7,FALSE)))*1)</f>
        <v/>
      </c>
      <c r="B69" s="48" t="str">
        <f>IF(team.csv1!A$1&lt;team.csv1!A69,"",VLOOKUP(team.csv1!A69,範囲リレー,3,FALSE))</f>
        <v/>
      </c>
      <c r="C69" s="48" t="str">
        <f>IF(team.csv1!A$1&lt;team.csv1!A69,"",VLOOKUP(team.csv1!A69,範囲リレー,4,FALSE))</f>
        <v/>
      </c>
      <c r="D69" s="48"/>
      <c r="E69" s="48"/>
      <c r="F69" s="48"/>
      <c r="G69" s="48"/>
      <c r="H69" s="48"/>
      <c r="I69" s="48" t="str">
        <f>IF(team.csv1!A$1&lt;team.csv1!A69,"",VLOOKUP(team.csv1!A69,範囲リレー,8,FALSE))</f>
        <v/>
      </c>
      <c r="J69" s="48" t="str">
        <f>IF(team.csv1!A$1&lt;team.csv1!A69,"",VLOOKUP(team.csv1!A69,範囲リレー,9,FALSE))</f>
        <v/>
      </c>
      <c r="K69" s="48" t="str">
        <f>IF(team.csv1!A$1&lt;team.csv1!A69,"",VLOOKUP(team.csv1!A69,範囲リレー,10,FALSE))</f>
        <v/>
      </c>
      <c r="L69" s="48" t="str">
        <f>IF(team.csv1!A$1&lt;team.csv1!A69,"",VLOOKUP(team.csv1!A69,範囲リレー,11,FALSE))</f>
        <v/>
      </c>
      <c r="M69" s="48" t="str">
        <f>IF(team.csv1!A$1&lt;team.csv1!A69,"",VLOOKUP(team.csv1!A69,範囲リレー,12,FALSE))</f>
        <v/>
      </c>
      <c r="N69" s="48" t="str">
        <f>IF(team.csv1!A$1&lt;team.csv1!A69,"",VLOOKUP(team.csv1!A69,範囲リレー,13,FALSE))</f>
        <v/>
      </c>
      <c r="O69" s="48" t="str">
        <f>IF(team.csv1!A$1&lt;team.csv1!A69,"",VLOOKUP(team.csv1!A69,範囲リレー,14,FALSE))</f>
        <v/>
      </c>
      <c r="P69" s="48"/>
    </row>
    <row r="70" spans="1:16">
      <c r="A70" s="48" t="str">
        <f>IF(B70="","",CONCATENATE('競技設定（大会別）'!A$1,'team.csv (張付)'!B70,'team.csv (張付)'!L70,(VLOOKUP(J70,リレ,7,FALSE)))*1)</f>
        <v/>
      </c>
      <c r="B70" s="48" t="str">
        <f>IF(team.csv1!A$1&lt;team.csv1!A70,"",VLOOKUP(team.csv1!A70,範囲リレー,3,FALSE))</f>
        <v/>
      </c>
      <c r="C70" s="48" t="str">
        <f>IF(team.csv1!A$1&lt;team.csv1!A70,"",VLOOKUP(team.csv1!A70,範囲リレー,4,FALSE))</f>
        <v/>
      </c>
      <c r="D70" s="48"/>
      <c r="E70" s="48"/>
      <c r="F70" s="48"/>
      <c r="G70" s="48"/>
      <c r="H70" s="48"/>
      <c r="I70" s="48" t="str">
        <f>IF(team.csv1!A$1&lt;team.csv1!A70,"",VLOOKUP(team.csv1!A70,範囲リレー,8,FALSE))</f>
        <v/>
      </c>
      <c r="J70" s="48" t="str">
        <f>IF(team.csv1!A$1&lt;team.csv1!A70,"",VLOOKUP(team.csv1!A70,範囲リレー,9,FALSE))</f>
        <v/>
      </c>
      <c r="K70" s="48" t="str">
        <f>IF(team.csv1!A$1&lt;team.csv1!A70,"",VLOOKUP(team.csv1!A70,範囲リレー,10,FALSE))</f>
        <v/>
      </c>
      <c r="L70" s="48" t="str">
        <f>IF(team.csv1!A$1&lt;team.csv1!A70,"",VLOOKUP(team.csv1!A70,範囲リレー,11,FALSE))</f>
        <v/>
      </c>
      <c r="M70" s="48" t="str">
        <f>IF(team.csv1!A$1&lt;team.csv1!A70,"",VLOOKUP(team.csv1!A70,範囲リレー,12,FALSE))</f>
        <v/>
      </c>
      <c r="N70" s="48" t="str">
        <f>IF(team.csv1!A$1&lt;team.csv1!A70,"",VLOOKUP(team.csv1!A70,範囲リレー,13,FALSE))</f>
        <v/>
      </c>
      <c r="O70" s="48" t="str">
        <f>IF(team.csv1!A$1&lt;team.csv1!A70,"",VLOOKUP(team.csv1!A70,範囲リレー,14,FALSE))</f>
        <v/>
      </c>
      <c r="P70" s="48"/>
    </row>
    <row r="71" spans="1:16">
      <c r="A71" s="48" t="str">
        <f>IF(B71="","",CONCATENATE('競技設定（大会別）'!A$1,'team.csv (張付)'!B71,'team.csv (張付)'!L71,(VLOOKUP(J71,リレ,7,FALSE)))*1)</f>
        <v/>
      </c>
      <c r="B71" s="48" t="str">
        <f>IF(team.csv1!A$1&lt;team.csv1!A71,"",VLOOKUP(team.csv1!A71,範囲リレー,3,FALSE))</f>
        <v/>
      </c>
      <c r="C71" s="48" t="str">
        <f>IF(team.csv1!A$1&lt;team.csv1!A71,"",VLOOKUP(team.csv1!A71,範囲リレー,4,FALSE))</f>
        <v/>
      </c>
      <c r="D71" s="48"/>
      <c r="E71" s="48"/>
      <c r="F71" s="48"/>
      <c r="G71" s="48"/>
      <c r="H71" s="48"/>
      <c r="I71" s="48" t="str">
        <f>IF(team.csv1!A$1&lt;team.csv1!A71,"",VLOOKUP(team.csv1!A71,範囲リレー,8,FALSE))</f>
        <v/>
      </c>
      <c r="J71" s="48" t="str">
        <f>IF(team.csv1!A$1&lt;team.csv1!A71,"",VLOOKUP(team.csv1!A71,範囲リレー,9,FALSE))</f>
        <v/>
      </c>
      <c r="K71" s="48" t="str">
        <f>IF(team.csv1!A$1&lt;team.csv1!A71,"",VLOOKUP(team.csv1!A71,範囲リレー,10,FALSE))</f>
        <v/>
      </c>
      <c r="L71" s="48" t="str">
        <f>IF(team.csv1!A$1&lt;team.csv1!A71,"",VLOOKUP(team.csv1!A71,範囲リレー,11,FALSE))</f>
        <v/>
      </c>
      <c r="M71" s="48" t="str">
        <f>IF(team.csv1!A$1&lt;team.csv1!A71,"",VLOOKUP(team.csv1!A71,範囲リレー,12,FALSE))</f>
        <v/>
      </c>
      <c r="N71" s="48" t="str">
        <f>IF(team.csv1!A$1&lt;team.csv1!A71,"",VLOOKUP(team.csv1!A71,範囲リレー,13,FALSE))</f>
        <v/>
      </c>
      <c r="O71" s="48" t="str">
        <f>IF(team.csv1!A$1&lt;team.csv1!A71,"",VLOOKUP(team.csv1!A71,範囲リレー,14,FALSE))</f>
        <v/>
      </c>
      <c r="P71" s="48"/>
    </row>
    <row r="72" spans="1:16">
      <c r="A72" s="48" t="str">
        <f>IF(B72="","",CONCATENATE('競技設定（大会別）'!A$1,'team.csv (張付)'!B72,'team.csv (張付)'!L72,(VLOOKUP(J72,リレ,7,FALSE)))*1)</f>
        <v/>
      </c>
      <c r="B72" s="48" t="str">
        <f>IF(team.csv1!A$1&lt;team.csv1!A72,"",VLOOKUP(team.csv1!A72,範囲リレー,3,FALSE))</f>
        <v/>
      </c>
      <c r="C72" s="48" t="str">
        <f>IF(team.csv1!A$1&lt;team.csv1!A72,"",VLOOKUP(team.csv1!A72,範囲リレー,4,FALSE))</f>
        <v/>
      </c>
      <c r="D72" s="48"/>
      <c r="E72" s="48"/>
      <c r="F72" s="48"/>
      <c r="G72" s="48"/>
      <c r="H72" s="48"/>
      <c r="I72" s="48" t="str">
        <f>IF(team.csv1!A$1&lt;team.csv1!A72,"",VLOOKUP(team.csv1!A72,範囲リレー,8,FALSE))</f>
        <v/>
      </c>
      <c r="J72" s="48" t="str">
        <f>IF(team.csv1!A$1&lt;team.csv1!A72,"",VLOOKUP(team.csv1!A72,範囲リレー,9,FALSE))</f>
        <v/>
      </c>
      <c r="K72" s="48" t="str">
        <f>IF(team.csv1!A$1&lt;team.csv1!A72,"",VLOOKUP(team.csv1!A72,範囲リレー,10,FALSE))</f>
        <v/>
      </c>
      <c r="L72" s="48" t="str">
        <f>IF(team.csv1!A$1&lt;team.csv1!A72,"",VLOOKUP(team.csv1!A72,範囲リレー,11,FALSE))</f>
        <v/>
      </c>
      <c r="M72" s="48" t="str">
        <f>IF(team.csv1!A$1&lt;team.csv1!A72,"",VLOOKUP(team.csv1!A72,範囲リレー,12,FALSE))</f>
        <v/>
      </c>
      <c r="N72" s="48" t="str">
        <f>IF(team.csv1!A$1&lt;team.csv1!A72,"",VLOOKUP(team.csv1!A72,範囲リレー,13,FALSE))</f>
        <v/>
      </c>
      <c r="O72" s="48" t="str">
        <f>IF(team.csv1!A$1&lt;team.csv1!A72,"",VLOOKUP(team.csv1!A72,範囲リレー,14,FALSE))</f>
        <v/>
      </c>
      <c r="P72" s="48"/>
    </row>
    <row r="73" spans="1:16">
      <c r="A73" s="48" t="str">
        <f>IF(B73="","",CONCATENATE('競技設定（大会別）'!A$1,'team.csv (張付)'!B73,'team.csv (張付)'!L73,(VLOOKUP(J73,リレ,7,FALSE)))*1)</f>
        <v/>
      </c>
      <c r="B73" s="48" t="str">
        <f>IF(team.csv1!A$1&lt;team.csv1!A73,"",VLOOKUP(team.csv1!A73,範囲リレー,3,FALSE))</f>
        <v/>
      </c>
      <c r="C73" s="48" t="str">
        <f>IF(team.csv1!A$1&lt;team.csv1!A73,"",VLOOKUP(team.csv1!A73,範囲リレー,4,FALSE))</f>
        <v/>
      </c>
      <c r="D73" s="48"/>
      <c r="E73" s="48"/>
      <c r="F73" s="48"/>
      <c r="G73" s="48"/>
      <c r="H73" s="48"/>
      <c r="I73" s="48" t="str">
        <f>IF(team.csv1!A$1&lt;team.csv1!A73,"",VLOOKUP(team.csv1!A73,範囲リレー,8,FALSE))</f>
        <v/>
      </c>
      <c r="J73" s="48" t="str">
        <f>IF(team.csv1!A$1&lt;team.csv1!A73,"",VLOOKUP(team.csv1!A73,範囲リレー,9,FALSE))</f>
        <v/>
      </c>
      <c r="K73" s="48" t="str">
        <f>IF(team.csv1!A$1&lt;team.csv1!A73,"",VLOOKUP(team.csv1!A73,範囲リレー,10,FALSE))</f>
        <v/>
      </c>
      <c r="L73" s="48" t="str">
        <f>IF(team.csv1!A$1&lt;team.csv1!A73,"",VLOOKUP(team.csv1!A73,範囲リレー,11,FALSE))</f>
        <v/>
      </c>
      <c r="M73" s="48" t="str">
        <f>IF(team.csv1!A$1&lt;team.csv1!A73,"",VLOOKUP(team.csv1!A73,範囲リレー,12,FALSE))</f>
        <v/>
      </c>
      <c r="N73" s="48" t="str">
        <f>IF(team.csv1!A$1&lt;team.csv1!A73,"",VLOOKUP(team.csv1!A73,範囲リレー,13,FALSE))</f>
        <v/>
      </c>
      <c r="O73" s="48" t="str">
        <f>IF(team.csv1!A$1&lt;team.csv1!A73,"",VLOOKUP(team.csv1!A73,範囲リレー,14,FALSE))</f>
        <v/>
      </c>
      <c r="P73" s="48"/>
    </row>
    <row r="74" spans="1:16">
      <c r="A74" s="48" t="str">
        <f>IF(B74="","",CONCATENATE('競技設定（大会別）'!A$1,'team.csv (張付)'!B74,'team.csv (張付)'!L74,(VLOOKUP(J74,リレ,7,FALSE)))*1)</f>
        <v/>
      </c>
      <c r="B74" s="48" t="str">
        <f>IF(team.csv1!A$1&lt;team.csv1!A74,"",VLOOKUP(team.csv1!A74,範囲リレー,3,FALSE))</f>
        <v/>
      </c>
      <c r="C74" s="48" t="str">
        <f>IF(team.csv1!A$1&lt;team.csv1!A74,"",VLOOKUP(team.csv1!A74,範囲リレー,4,FALSE))</f>
        <v/>
      </c>
      <c r="D74" s="48"/>
      <c r="E74" s="48"/>
      <c r="F74" s="48"/>
      <c r="G74" s="48"/>
      <c r="H74" s="48"/>
      <c r="I74" s="48" t="str">
        <f>IF(team.csv1!A$1&lt;team.csv1!A74,"",VLOOKUP(team.csv1!A74,範囲リレー,8,FALSE))</f>
        <v/>
      </c>
      <c r="J74" s="48" t="str">
        <f>IF(team.csv1!A$1&lt;team.csv1!A74,"",VLOOKUP(team.csv1!A74,範囲リレー,9,FALSE))</f>
        <v/>
      </c>
      <c r="K74" s="48" t="str">
        <f>IF(team.csv1!A$1&lt;team.csv1!A74,"",VLOOKUP(team.csv1!A74,範囲リレー,10,FALSE))</f>
        <v/>
      </c>
      <c r="L74" s="48" t="str">
        <f>IF(team.csv1!A$1&lt;team.csv1!A74,"",VLOOKUP(team.csv1!A74,範囲リレー,11,FALSE))</f>
        <v/>
      </c>
      <c r="M74" s="48" t="str">
        <f>IF(team.csv1!A$1&lt;team.csv1!A74,"",VLOOKUP(team.csv1!A74,範囲リレー,12,FALSE))</f>
        <v/>
      </c>
      <c r="N74" s="48" t="str">
        <f>IF(team.csv1!A$1&lt;team.csv1!A74,"",VLOOKUP(team.csv1!A74,範囲リレー,13,FALSE))</f>
        <v/>
      </c>
      <c r="O74" s="48" t="str">
        <f>IF(team.csv1!A$1&lt;team.csv1!A74,"",VLOOKUP(team.csv1!A74,範囲リレー,14,FALSE))</f>
        <v/>
      </c>
      <c r="P74" s="48"/>
    </row>
    <row r="75" spans="1:16">
      <c r="A75" s="48" t="str">
        <f>IF(B75="","",CONCATENATE('競技設定（大会別）'!A$1,'team.csv (張付)'!B75,'team.csv (張付)'!L75,(VLOOKUP(J75,リレ,7,FALSE)))*1)</f>
        <v/>
      </c>
      <c r="B75" s="48" t="str">
        <f>IF(team.csv1!A$1&lt;team.csv1!A75,"",VLOOKUP(team.csv1!A75,範囲リレー,3,FALSE))</f>
        <v/>
      </c>
      <c r="C75" s="48" t="str">
        <f>IF(team.csv1!A$1&lt;team.csv1!A75,"",VLOOKUP(team.csv1!A75,範囲リレー,4,FALSE))</f>
        <v/>
      </c>
      <c r="D75" s="48"/>
      <c r="E75" s="48"/>
      <c r="F75" s="48"/>
      <c r="G75" s="48"/>
      <c r="H75" s="48"/>
      <c r="I75" s="48" t="str">
        <f>IF(team.csv1!A$1&lt;team.csv1!A75,"",VLOOKUP(team.csv1!A75,範囲リレー,8,FALSE))</f>
        <v/>
      </c>
      <c r="J75" s="48" t="str">
        <f>IF(team.csv1!A$1&lt;team.csv1!A75,"",VLOOKUP(team.csv1!A75,範囲リレー,9,FALSE))</f>
        <v/>
      </c>
      <c r="K75" s="48" t="str">
        <f>IF(team.csv1!A$1&lt;team.csv1!A75,"",VLOOKUP(team.csv1!A75,範囲リレー,10,FALSE))</f>
        <v/>
      </c>
      <c r="L75" s="48" t="str">
        <f>IF(team.csv1!A$1&lt;team.csv1!A75,"",VLOOKUP(team.csv1!A75,範囲リレー,11,FALSE))</f>
        <v/>
      </c>
      <c r="M75" s="48" t="str">
        <f>IF(team.csv1!A$1&lt;team.csv1!A75,"",VLOOKUP(team.csv1!A75,範囲リレー,12,FALSE))</f>
        <v/>
      </c>
      <c r="N75" s="48" t="str">
        <f>IF(team.csv1!A$1&lt;team.csv1!A75,"",VLOOKUP(team.csv1!A75,範囲リレー,13,FALSE))</f>
        <v/>
      </c>
      <c r="O75" s="48" t="str">
        <f>IF(team.csv1!A$1&lt;team.csv1!A75,"",VLOOKUP(team.csv1!A75,範囲リレー,14,FALSE))</f>
        <v/>
      </c>
      <c r="P75" s="48"/>
    </row>
    <row r="76" spans="1:16">
      <c r="A76" s="48" t="str">
        <f>IF(B76="","",CONCATENATE('競技設定（大会別）'!A$1,'team.csv (張付)'!B76,'team.csv (張付)'!L76,(VLOOKUP(J76,リレ,7,FALSE)))*1)</f>
        <v/>
      </c>
      <c r="B76" s="48" t="str">
        <f>IF(team.csv1!A$1&lt;team.csv1!A76,"",VLOOKUP(team.csv1!A76,範囲リレー,3,FALSE))</f>
        <v/>
      </c>
      <c r="C76" s="48" t="str">
        <f>IF(team.csv1!A$1&lt;team.csv1!A76,"",VLOOKUP(team.csv1!A76,範囲リレー,4,FALSE))</f>
        <v/>
      </c>
      <c r="D76" s="48"/>
      <c r="E76" s="48"/>
      <c r="F76" s="48"/>
      <c r="G76" s="48"/>
      <c r="H76" s="48"/>
      <c r="I76" s="48" t="str">
        <f>IF(team.csv1!A$1&lt;team.csv1!A76,"",VLOOKUP(team.csv1!A76,範囲リレー,8,FALSE))</f>
        <v/>
      </c>
      <c r="J76" s="48" t="str">
        <f>IF(team.csv1!A$1&lt;team.csv1!A76,"",VLOOKUP(team.csv1!A76,範囲リレー,9,FALSE))</f>
        <v/>
      </c>
      <c r="K76" s="48" t="str">
        <f>IF(team.csv1!A$1&lt;team.csv1!A76,"",VLOOKUP(team.csv1!A76,範囲リレー,10,FALSE))</f>
        <v/>
      </c>
      <c r="L76" s="48" t="str">
        <f>IF(team.csv1!A$1&lt;team.csv1!A76,"",VLOOKUP(team.csv1!A76,範囲リレー,11,FALSE))</f>
        <v/>
      </c>
      <c r="M76" s="48" t="str">
        <f>IF(team.csv1!A$1&lt;team.csv1!A76,"",VLOOKUP(team.csv1!A76,範囲リレー,12,FALSE))</f>
        <v/>
      </c>
      <c r="N76" s="48" t="str">
        <f>IF(team.csv1!A$1&lt;team.csv1!A76,"",VLOOKUP(team.csv1!A76,範囲リレー,13,FALSE))</f>
        <v/>
      </c>
      <c r="O76" s="48" t="str">
        <f>IF(team.csv1!A$1&lt;team.csv1!A76,"",VLOOKUP(team.csv1!A76,範囲リレー,14,FALSE))</f>
        <v/>
      </c>
      <c r="P76" s="48"/>
    </row>
    <row r="77" spans="1:16">
      <c r="A77" s="48" t="str">
        <f>IF(B77="","",CONCATENATE('競技設定（大会別）'!A$1,'team.csv (張付)'!B77,'team.csv (張付)'!L77,(VLOOKUP(J77,リレ,7,FALSE)))*1)</f>
        <v/>
      </c>
      <c r="B77" s="48" t="str">
        <f>IF(team.csv1!A$1&lt;team.csv1!A77,"",VLOOKUP(team.csv1!A77,範囲リレー,3,FALSE))</f>
        <v/>
      </c>
      <c r="C77" s="48" t="str">
        <f>IF(team.csv1!A$1&lt;team.csv1!A77,"",VLOOKUP(team.csv1!A77,範囲リレー,4,FALSE))</f>
        <v/>
      </c>
      <c r="D77" s="48"/>
      <c r="E77" s="48"/>
      <c r="F77" s="48"/>
      <c r="G77" s="48"/>
      <c r="H77" s="48"/>
      <c r="I77" s="48" t="str">
        <f>IF(team.csv1!A$1&lt;team.csv1!A77,"",VLOOKUP(team.csv1!A77,範囲リレー,8,FALSE))</f>
        <v/>
      </c>
      <c r="J77" s="48" t="str">
        <f>IF(team.csv1!A$1&lt;team.csv1!A77,"",VLOOKUP(team.csv1!A77,範囲リレー,9,FALSE))</f>
        <v/>
      </c>
      <c r="K77" s="48" t="str">
        <f>IF(team.csv1!A$1&lt;team.csv1!A77,"",VLOOKUP(team.csv1!A77,範囲リレー,10,FALSE))</f>
        <v/>
      </c>
      <c r="L77" s="48" t="str">
        <f>IF(team.csv1!A$1&lt;team.csv1!A77,"",VLOOKUP(team.csv1!A77,範囲リレー,11,FALSE))</f>
        <v/>
      </c>
      <c r="M77" s="48" t="str">
        <f>IF(team.csv1!A$1&lt;team.csv1!A77,"",VLOOKUP(team.csv1!A77,範囲リレー,12,FALSE))</f>
        <v/>
      </c>
      <c r="N77" s="48" t="str">
        <f>IF(team.csv1!A$1&lt;team.csv1!A77,"",VLOOKUP(team.csv1!A77,範囲リレー,13,FALSE))</f>
        <v/>
      </c>
      <c r="O77" s="48" t="str">
        <f>IF(team.csv1!A$1&lt;team.csv1!A77,"",VLOOKUP(team.csv1!A77,範囲リレー,14,FALSE))</f>
        <v/>
      </c>
      <c r="P77" s="48"/>
    </row>
    <row r="78" spans="1:16">
      <c r="A78" s="48" t="str">
        <f>IF(B78="","",CONCATENATE('競技設定（大会別）'!A$1,'team.csv (張付)'!B78,'team.csv (張付)'!L78,(VLOOKUP(J78,リレ,7,FALSE)))*1)</f>
        <v/>
      </c>
      <c r="B78" s="48" t="str">
        <f>IF(team.csv1!A$1&lt;team.csv1!A78,"",VLOOKUP(team.csv1!A78,範囲リレー,3,FALSE))</f>
        <v/>
      </c>
      <c r="C78" s="48" t="str">
        <f>IF(team.csv1!A$1&lt;team.csv1!A78,"",VLOOKUP(team.csv1!A78,範囲リレー,4,FALSE))</f>
        <v/>
      </c>
      <c r="D78" s="48"/>
      <c r="E78" s="48"/>
      <c r="F78" s="48"/>
      <c r="G78" s="48"/>
      <c r="H78" s="48"/>
      <c r="I78" s="48" t="str">
        <f>IF(team.csv1!A$1&lt;team.csv1!A78,"",VLOOKUP(team.csv1!A78,範囲リレー,8,FALSE))</f>
        <v/>
      </c>
      <c r="J78" s="48" t="str">
        <f>IF(team.csv1!A$1&lt;team.csv1!A78,"",VLOOKUP(team.csv1!A78,範囲リレー,9,FALSE))</f>
        <v/>
      </c>
      <c r="K78" s="48" t="str">
        <f>IF(team.csv1!A$1&lt;team.csv1!A78,"",VLOOKUP(team.csv1!A78,範囲リレー,10,FALSE))</f>
        <v/>
      </c>
      <c r="L78" s="48" t="str">
        <f>IF(team.csv1!A$1&lt;team.csv1!A78,"",VLOOKUP(team.csv1!A78,範囲リレー,11,FALSE))</f>
        <v/>
      </c>
      <c r="M78" s="48" t="str">
        <f>IF(team.csv1!A$1&lt;team.csv1!A78,"",VLOOKUP(team.csv1!A78,範囲リレー,12,FALSE))</f>
        <v/>
      </c>
      <c r="N78" s="48" t="str">
        <f>IF(team.csv1!A$1&lt;team.csv1!A78,"",VLOOKUP(team.csv1!A78,範囲リレー,13,FALSE))</f>
        <v/>
      </c>
      <c r="O78" s="48" t="str">
        <f>IF(team.csv1!A$1&lt;team.csv1!A78,"",VLOOKUP(team.csv1!A78,範囲リレー,14,FALSE))</f>
        <v/>
      </c>
      <c r="P78" s="48"/>
    </row>
    <row r="79" spans="1:16">
      <c r="A79" s="48" t="str">
        <f>IF(B79="","",CONCATENATE('競技設定（大会別）'!A$1,'team.csv (張付)'!B79,'team.csv (張付)'!L79,(VLOOKUP(J79,リレ,7,FALSE)))*1)</f>
        <v/>
      </c>
      <c r="B79" s="48" t="str">
        <f>IF(team.csv1!A$1&lt;team.csv1!A79,"",VLOOKUP(team.csv1!A79,範囲リレー,3,FALSE))</f>
        <v/>
      </c>
      <c r="C79" s="48" t="str">
        <f>IF(team.csv1!A$1&lt;team.csv1!A79,"",VLOOKUP(team.csv1!A79,範囲リレー,4,FALSE))</f>
        <v/>
      </c>
      <c r="D79" s="48"/>
      <c r="E79" s="48"/>
      <c r="F79" s="48"/>
      <c r="G79" s="48"/>
      <c r="H79" s="48"/>
      <c r="I79" s="48" t="str">
        <f>IF(team.csv1!A$1&lt;team.csv1!A79,"",VLOOKUP(team.csv1!A79,範囲リレー,8,FALSE))</f>
        <v/>
      </c>
      <c r="J79" s="48" t="str">
        <f>IF(team.csv1!A$1&lt;team.csv1!A79,"",VLOOKUP(team.csv1!A79,範囲リレー,9,FALSE))</f>
        <v/>
      </c>
      <c r="K79" s="48" t="str">
        <f>IF(team.csv1!A$1&lt;team.csv1!A79,"",VLOOKUP(team.csv1!A79,範囲リレー,10,FALSE))</f>
        <v/>
      </c>
      <c r="L79" s="48" t="str">
        <f>IF(team.csv1!A$1&lt;team.csv1!A79,"",VLOOKUP(team.csv1!A79,範囲リレー,11,FALSE))</f>
        <v/>
      </c>
      <c r="M79" s="48" t="str">
        <f>IF(team.csv1!A$1&lt;team.csv1!A79,"",VLOOKUP(team.csv1!A79,範囲リレー,12,FALSE))</f>
        <v/>
      </c>
      <c r="N79" s="48" t="str">
        <f>IF(team.csv1!A$1&lt;team.csv1!A79,"",VLOOKUP(team.csv1!A79,範囲リレー,13,FALSE))</f>
        <v/>
      </c>
      <c r="O79" s="48" t="str">
        <f>IF(team.csv1!A$1&lt;team.csv1!A79,"",VLOOKUP(team.csv1!A79,範囲リレー,14,FALSE))</f>
        <v/>
      </c>
      <c r="P79" s="48"/>
    </row>
    <row r="80" spans="1:16">
      <c r="A80" s="48" t="str">
        <f>IF(B80="","",CONCATENATE('競技設定（大会別）'!A$1,'team.csv (張付)'!B80,'team.csv (張付)'!L80,(VLOOKUP(J80,リレ,7,FALSE)))*1)</f>
        <v/>
      </c>
      <c r="B80" s="48" t="str">
        <f>IF(team.csv1!A$1&lt;team.csv1!A80,"",VLOOKUP(team.csv1!A80,範囲リレー,3,FALSE))</f>
        <v/>
      </c>
      <c r="C80" s="48" t="str">
        <f>IF(team.csv1!A$1&lt;team.csv1!A80,"",VLOOKUP(team.csv1!A80,範囲リレー,4,FALSE))</f>
        <v/>
      </c>
      <c r="D80" s="48"/>
      <c r="E80" s="48"/>
      <c r="F80" s="48"/>
      <c r="G80" s="48"/>
      <c r="H80" s="48"/>
      <c r="I80" s="48" t="str">
        <f>IF(team.csv1!A$1&lt;team.csv1!A80,"",VLOOKUP(team.csv1!A80,範囲リレー,8,FALSE))</f>
        <v/>
      </c>
      <c r="J80" s="48" t="str">
        <f>IF(team.csv1!A$1&lt;team.csv1!A80,"",VLOOKUP(team.csv1!A80,範囲リレー,9,FALSE))</f>
        <v/>
      </c>
      <c r="K80" s="48" t="str">
        <f>IF(team.csv1!A$1&lt;team.csv1!A80,"",VLOOKUP(team.csv1!A80,範囲リレー,10,FALSE))</f>
        <v/>
      </c>
      <c r="L80" s="48" t="str">
        <f>IF(team.csv1!A$1&lt;team.csv1!A80,"",VLOOKUP(team.csv1!A80,範囲リレー,11,FALSE))</f>
        <v/>
      </c>
      <c r="M80" s="48" t="str">
        <f>IF(team.csv1!A$1&lt;team.csv1!A80,"",VLOOKUP(team.csv1!A80,範囲リレー,12,FALSE))</f>
        <v/>
      </c>
      <c r="N80" s="48" t="str">
        <f>IF(team.csv1!A$1&lt;team.csv1!A80,"",VLOOKUP(team.csv1!A80,範囲リレー,13,FALSE))</f>
        <v/>
      </c>
      <c r="O80" s="48" t="str">
        <f>IF(team.csv1!A$1&lt;team.csv1!A80,"",VLOOKUP(team.csv1!A80,範囲リレー,14,FALSE))</f>
        <v/>
      </c>
      <c r="P80" s="48"/>
    </row>
    <row r="81" spans="1:16">
      <c r="A81" s="48" t="str">
        <f>IF(B81="","",CONCATENATE('競技設定（大会別）'!A$1,'team.csv (張付)'!B81,'team.csv (張付)'!L81,(VLOOKUP(J81,リレ,7,FALSE)))*1)</f>
        <v/>
      </c>
      <c r="B81" s="48" t="str">
        <f>IF(team.csv1!A$1&lt;team.csv1!A81,"",VLOOKUP(team.csv1!A81,範囲リレー,3,FALSE))</f>
        <v/>
      </c>
      <c r="C81" s="48" t="str">
        <f>IF(team.csv1!A$1&lt;team.csv1!A81,"",VLOOKUP(team.csv1!A81,範囲リレー,4,FALSE))</f>
        <v/>
      </c>
      <c r="D81" s="48"/>
      <c r="E81" s="48"/>
      <c r="F81" s="48"/>
      <c r="G81" s="48"/>
      <c r="H81" s="48"/>
      <c r="I81" s="48" t="str">
        <f>IF(team.csv1!A$1&lt;team.csv1!A81,"",VLOOKUP(team.csv1!A81,範囲リレー,8,FALSE))</f>
        <v/>
      </c>
      <c r="J81" s="48" t="str">
        <f>IF(team.csv1!A$1&lt;team.csv1!A81,"",VLOOKUP(team.csv1!A81,範囲リレー,9,FALSE))</f>
        <v/>
      </c>
      <c r="K81" s="48" t="str">
        <f>IF(team.csv1!A$1&lt;team.csv1!A81,"",VLOOKUP(team.csv1!A81,範囲リレー,10,FALSE))</f>
        <v/>
      </c>
      <c r="L81" s="48" t="str">
        <f>IF(team.csv1!A$1&lt;team.csv1!A81,"",VLOOKUP(team.csv1!A81,範囲リレー,11,FALSE))</f>
        <v/>
      </c>
      <c r="M81" s="48" t="str">
        <f>IF(team.csv1!A$1&lt;team.csv1!A81,"",VLOOKUP(team.csv1!A81,範囲リレー,12,FALSE))</f>
        <v/>
      </c>
      <c r="N81" s="48" t="str">
        <f>IF(team.csv1!A$1&lt;team.csv1!A81,"",VLOOKUP(team.csv1!A81,範囲リレー,13,FALSE))</f>
        <v/>
      </c>
      <c r="O81" s="48" t="str">
        <f>IF(team.csv1!A$1&lt;team.csv1!A81,"",VLOOKUP(team.csv1!A81,範囲リレー,14,FALSE))</f>
        <v/>
      </c>
      <c r="P81" s="48"/>
    </row>
    <row r="82" spans="1:16">
      <c r="A82" s="48" t="str">
        <f>IF(B82="","",CONCATENATE('競技設定（大会別）'!A$1,'team.csv (張付)'!B82,'team.csv (張付)'!L82,(VLOOKUP(J82,リレ,7,FALSE)))*1)</f>
        <v/>
      </c>
      <c r="B82" s="48" t="str">
        <f>IF(team.csv1!A$1&lt;team.csv1!A82,"",VLOOKUP(team.csv1!A82,範囲リレー,3,FALSE))</f>
        <v/>
      </c>
      <c r="C82" s="48" t="str">
        <f>IF(team.csv1!A$1&lt;team.csv1!A82,"",VLOOKUP(team.csv1!A82,範囲リレー,4,FALSE))</f>
        <v/>
      </c>
      <c r="D82" s="48"/>
      <c r="E82" s="48"/>
      <c r="F82" s="48"/>
      <c r="G82" s="48"/>
      <c r="H82" s="48"/>
      <c r="I82" s="48" t="str">
        <f>IF(team.csv1!A$1&lt;team.csv1!A82,"",VLOOKUP(team.csv1!A82,範囲リレー,8,FALSE))</f>
        <v/>
      </c>
      <c r="J82" s="48" t="str">
        <f>IF(team.csv1!A$1&lt;team.csv1!A82,"",VLOOKUP(team.csv1!A82,範囲リレー,9,FALSE))</f>
        <v/>
      </c>
      <c r="K82" s="48" t="str">
        <f>IF(team.csv1!A$1&lt;team.csv1!A82,"",VLOOKUP(team.csv1!A82,範囲リレー,10,FALSE))</f>
        <v/>
      </c>
      <c r="L82" s="48" t="str">
        <f>IF(team.csv1!A$1&lt;team.csv1!A82,"",VLOOKUP(team.csv1!A82,範囲リレー,11,FALSE))</f>
        <v/>
      </c>
      <c r="M82" s="48" t="str">
        <f>IF(team.csv1!A$1&lt;team.csv1!A82,"",VLOOKUP(team.csv1!A82,範囲リレー,12,FALSE))</f>
        <v/>
      </c>
      <c r="N82" s="48" t="str">
        <f>IF(team.csv1!A$1&lt;team.csv1!A82,"",VLOOKUP(team.csv1!A82,範囲リレー,13,FALSE))</f>
        <v/>
      </c>
      <c r="O82" s="48" t="str">
        <f>IF(team.csv1!A$1&lt;team.csv1!A82,"",VLOOKUP(team.csv1!A82,範囲リレー,14,FALSE))</f>
        <v/>
      </c>
      <c r="P82" s="48"/>
    </row>
    <row r="83" spans="1:16">
      <c r="A83" s="48" t="str">
        <f>IF(B83="","",CONCATENATE('競技設定（大会別）'!A$1,'team.csv (張付)'!B83,'team.csv (張付)'!L83,(VLOOKUP(J83,リレ,7,FALSE)))*1)</f>
        <v/>
      </c>
      <c r="B83" s="48" t="str">
        <f>IF(team.csv1!A$1&lt;team.csv1!A83,"",VLOOKUP(team.csv1!A83,範囲リレー,3,FALSE))</f>
        <v/>
      </c>
      <c r="C83" s="48" t="str">
        <f>IF(team.csv1!A$1&lt;team.csv1!A83,"",VLOOKUP(team.csv1!A83,範囲リレー,4,FALSE))</f>
        <v/>
      </c>
      <c r="D83" s="48"/>
      <c r="E83" s="48"/>
      <c r="F83" s="48"/>
      <c r="G83" s="48"/>
      <c r="H83" s="48"/>
      <c r="I83" s="48" t="str">
        <f>IF(team.csv1!A$1&lt;team.csv1!A83,"",VLOOKUP(team.csv1!A83,範囲リレー,8,FALSE))</f>
        <v/>
      </c>
      <c r="J83" s="48" t="str">
        <f>IF(team.csv1!A$1&lt;team.csv1!A83,"",VLOOKUP(team.csv1!A83,範囲リレー,9,FALSE))</f>
        <v/>
      </c>
      <c r="K83" s="48" t="str">
        <f>IF(team.csv1!A$1&lt;team.csv1!A83,"",VLOOKUP(team.csv1!A83,範囲リレー,10,FALSE))</f>
        <v/>
      </c>
      <c r="L83" s="48" t="str">
        <f>IF(team.csv1!A$1&lt;team.csv1!A83,"",VLOOKUP(team.csv1!A83,範囲リレー,11,FALSE))</f>
        <v/>
      </c>
      <c r="M83" s="48" t="str">
        <f>IF(team.csv1!A$1&lt;team.csv1!A83,"",VLOOKUP(team.csv1!A83,範囲リレー,12,FALSE))</f>
        <v/>
      </c>
      <c r="N83" s="48" t="str">
        <f>IF(team.csv1!A$1&lt;team.csv1!A83,"",VLOOKUP(team.csv1!A83,範囲リレー,13,FALSE))</f>
        <v/>
      </c>
      <c r="O83" s="48" t="str">
        <f>IF(team.csv1!A$1&lt;team.csv1!A83,"",VLOOKUP(team.csv1!A83,範囲リレー,14,FALSE))</f>
        <v/>
      </c>
      <c r="P83" s="48"/>
    </row>
    <row r="84" spans="1:16">
      <c r="A84" s="48" t="str">
        <f>IF(B84="","",CONCATENATE('競技設定（大会別）'!A$1,'team.csv (張付)'!B84,'team.csv (張付)'!L84,(VLOOKUP(J84,リレ,7,FALSE)))*1)</f>
        <v/>
      </c>
      <c r="B84" s="48" t="str">
        <f>IF(team.csv1!A$1&lt;team.csv1!A84,"",VLOOKUP(team.csv1!A84,範囲リレー,3,FALSE))</f>
        <v/>
      </c>
      <c r="C84" s="48" t="str">
        <f>IF(team.csv1!A$1&lt;team.csv1!A84,"",VLOOKUP(team.csv1!A84,範囲リレー,4,FALSE))</f>
        <v/>
      </c>
      <c r="D84" s="48"/>
      <c r="E84" s="48"/>
      <c r="F84" s="48"/>
      <c r="G84" s="48"/>
      <c r="H84" s="48"/>
      <c r="I84" s="48" t="str">
        <f>IF(team.csv1!A$1&lt;team.csv1!A84,"",VLOOKUP(team.csv1!A84,範囲リレー,8,FALSE))</f>
        <v/>
      </c>
      <c r="J84" s="48" t="str">
        <f>IF(team.csv1!A$1&lt;team.csv1!A84,"",VLOOKUP(team.csv1!A84,範囲リレー,9,FALSE))</f>
        <v/>
      </c>
      <c r="K84" s="48" t="str">
        <f>IF(team.csv1!A$1&lt;team.csv1!A84,"",VLOOKUP(team.csv1!A84,範囲リレー,10,FALSE))</f>
        <v/>
      </c>
      <c r="L84" s="48" t="str">
        <f>IF(team.csv1!A$1&lt;team.csv1!A84,"",VLOOKUP(team.csv1!A84,範囲リレー,11,FALSE))</f>
        <v/>
      </c>
      <c r="M84" s="48" t="str">
        <f>IF(team.csv1!A$1&lt;team.csv1!A84,"",VLOOKUP(team.csv1!A84,範囲リレー,12,FALSE))</f>
        <v/>
      </c>
      <c r="N84" s="48" t="str">
        <f>IF(team.csv1!A$1&lt;team.csv1!A84,"",VLOOKUP(team.csv1!A84,範囲リレー,13,FALSE))</f>
        <v/>
      </c>
      <c r="O84" s="48" t="str">
        <f>IF(team.csv1!A$1&lt;team.csv1!A84,"",VLOOKUP(team.csv1!A84,範囲リレー,14,FALSE))</f>
        <v/>
      </c>
      <c r="P84" s="48"/>
    </row>
    <row r="85" spans="1:16">
      <c r="A85" s="48" t="str">
        <f>IF(B85="","",CONCATENATE('競技設定（大会別）'!A$1,'team.csv (張付)'!B85,'team.csv (張付)'!L85,(VLOOKUP(J85,リレ,7,FALSE)))*1)</f>
        <v/>
      </c>
      <c r="B85" s="48" t="str">
        <f>IF(team.csv1!A$1&lt;team.csv1!A85,"",VLOOKUP(team.csv1!A85,範囲リレー,3,FALSE))</f>
        <v/>
      </c>
      <c r="C85" s="48" t="str">
        <f>IF(team.csv1!A$1&lt;team.csv1!A85,"",VLOOKUP(team.csv1!A85,範囲リレー,4,FALSE))</f>
        <v/>
      </c>
      <c r="D85" s="48"/>
      <c r="E85" s="48"/>
      <c r="F85" s="48"/>
      <c r="G85" s="48"/>
      <c r="H85" s="48"/>
      <c r="I85" s="48" t="str">
        <f>IF(team.csv1!A$1&lt;team.csv1!A85,"",VLOOKUP(team.csv1!A85,範囲リレー,8,FALSE))</f>
        <v/>
      </c>
      <c r="J85" s="48" t="str">
        <f>IF(team.csv1!A$1&lt;team.csv1!A85,"",VLOOKUP(team.csv1!A85,範囲リレー,9,FALSE))</f>
        <v/>
      </c>
      <c r="K85" s="48" t="str">
        <f>IF(team.csv1!A$1&lt;team.csv1!A85,"",VLOOKUP(team.csv1!A85,範囲リレー,10,FALSE))</f>
        <v/>
      </c>
      <c r="L85" s="48" t="str">
        <f>IF(team.csv1!A$1&lt;team.csv1!A85,"",VLOOKUP(team.csv1!A85,範囲リレー,11,FALSE))</f>
        <v/>
      </c>
      <c r="M85" s="48" t="str">
        <f>IF(team.csv1!A$1&lt;team.csv1!A85,"",VLOOKUP(team.csv1!A85,範囲リレー,12,FALSE))</f>
        <v/>
      </c>
      <c r="N85" s="48" t="str">
        <f>IF(team.csv1!A$1&lt;team.csv1!A85,"",VLOOKUP(team.csv1!A85,範囲リレー,13,FALSE))</f>
        <v/>
      </c>
      <c r="O85" s="48" t="str">
        <f>IF(team.csv1!A$1&lt;team.csv1!A85,"",VLOOKUP(team.csv1!A85,範囲リレー,14,FALSE))</f>
        <v/>
      </c>
      <c r="P85" s="48"/>
    </row>
    <row r="86" spans="1:16">
      <c r="A86" s="48" t="str">
        <f>IF(B86="","",CONCATENATE('競技設定（大会別）'!A$1,'team.csv (張付)'!B86,'team.csv (張付)'!L86,(VLOOKUP(J86,リレ,7,FALSE)))*1)</f>
        <v/>
      </c>
      <c r="B86" s="48" t="str">
        <f>IF(team.csv1!A$1&lt;team.csv1!A86,"",VLOOKUP(team.csv1!A86,範囲リレー,3,FALSE))</f>
        <v/>
      </c>
      <c r="C86" s="48" t="str">
        <f>IF(team.csv1!A$1&lt;team.csv1!A86,"",VLOOKUP(team.csv1!A86,範囲リレー,4,FALSE))</f>
        <v/>
      </c>
      <c r="D86" s="48"/>
      <c r="E86" s="48"/>
      <c r="F86" s="48"/>
      <c r="G86" s="48"/>
      <c r="H86" s="48"/>
      <c r="I86" s="48" t="str">
        <f>IF(team.csv1!A$1&lt;team.csv1!A86,"",VLOOKUP(team.csv1!A86,範囲リレー,8,FALSE))</f>
        <v/>
      </c>
      <c r="J86" s="48" t="str">
        <f>IF(team.csv1!A$1&lt;team.csv1!A86,"",VLOOKUP(team.csv1!A86,範囲リレー,9,FALSE))</f>
        <v/>
      </c>
      <c r="K86" s="48" t="str">
        <f>IF(team.csv1!A$1&lt;team.csv1!A86,"",VLOOKUP(team.csv1!A86,範囲リレー,10,FALSE))</f>
        <v/>
      </c>
      <c r="L86" s="48" t="str">
        <f>IF(team.csv1!A$1&lt;team.csv1!A86,"",VLOOKUP(team.csv1!A86,範囲リレー,11,FALSE))</f>
        <v/>
      </c>
      <c r="M86" s="48" t="str">
        <f>IF(team.csv1!A$1&lt;team.csv1!A86,"",VLOOKUP(team.csv1!A86,範囲リレー,12,FALSE))</f>
        <v/>
      </c>
      <c r="N86" s="48" t="str">
        <f>IF(team.csv1!A$1&lt;team.csv1!A86,"",VLOOKUP(team.csv1!A86,範囲リレー,13,FALSE))</f>
        <v/>
      </c>
      <c r="O86" s="48" t="str">
        <f>IF(team.csv1!A$1&lt;team.csv1!A86,"",VLOOKUP(team.csv1!A86,範囲リレー,14,FALSE))</f>
        <v/>
      </c>
      <c r="P86" s="48"/>
    </row>
    <row r="87" spans="1:16">
      <c r="A87" s="48" t="str">
        <f>IF(B87="","",CONCATENATE('競技設定（大会別）'!A$1,'team.csv (張付)'!B87,'team.csv (張付)'!L87,(VLOOKUP(J87,リレ,7,FALSE)))*1)</f>
        <v/>
      </c>
      <c r="B87" s="48" t="str">
        <f>IF(team.csv1!A$1&lt;team.csv1!A87,"",VLOOKUP(team.csv1!A87,範囲リレー,3,FALSE))</f>
        <v/>
      </c>
      <c r="C87" s="48" t="str">
        <f>IF(team.csv1!A$1&lt;team.csv1!A87,"",VLOOKUP(team.csv1!A87,範囲リレー,4,FALSE))</f>
        <v/>
      </c>
      <c r="D87" s="48"/>
      <c r="E87" s="48"/>
      <c r="F87" s="48"/>
      <c r="G87" s="48"/>
      <c r="H87" s="48"/>
      <c r="I87" s="48" t="str">
        <f>IF(team.csv1!A$1&lt;team.csv1!A87,"",VLOOKUP(team.csv1!A87,範囲リレー,8,FALSE))</f>
        <v/>
      </c>
      <c r="J87" s="48" t="str">
        <f>IF(team.csv1!A$1&lt;team.csv1!A87,"",VLOOKUP(team.csv1!A87,範囲リレー,9,FALSE))</f>
        <v/>
      </c>
      <c r="K87" s="48" t="str">
        <f>IF(team.csv1!A$1&lt;team.csv1!A87,"",VLOOKUP(team.csv1!A87,範囲リレー,10,FALSE))</f>
        <v/>
      </c>
      <c r="L87" s="48" t="str">
        <f>IF(team.csv1!A$1&lt;team.csv1!A87,"",VLOOKUP(team.csv1!A87,範囲リレー,11,FALSE))</f>
        <v/>
      </c>
      <c r="M87" s="48" t="str">
        <f>IF(team.csv1!A$1&lt;team.csv1!A87,"",VLOOKUP(team.csv1!A87,範囲リレー,12,FALSE))</f>
        <v/>
      </c>
      <c r="N87" s="48" t="str">
        <f>IF(team.csv1!A$1&lt;team.csv1!A87,"",VLOOKUP(team.csv1!A87,範囲リレー,13,FALSE))</f>
        <v/>
      </c>
      <c r="O87" s="48" t="str">
        <f>IF(team.csv1!A$1&lt;team.csv1!A87,"",VLOOKUP(team.csv1!A87,範囲リレー,14,FALSE))</f>
        <v/>
      </c>
      <c r="P87" s="48"/>
    </row>
    <row r="88" spans="1:16">
      <c r="A88" s="48" t="str">
        <f>IF(B88="","",CONCATENATE('競技設定（大会別）'!A$1,'team.csv (張付)'!B88,'team.csv (張付)'!L88,(VLOOKUP(J88,リレ,7,FALSE)))*1)</f>
        <v/>
      </c>
      <c r="B88" s="48" t="str">
        <f>IF(team.csv1!A$1&lt;team.csv1!A88,"",VLOOKUP(team.csv1!A88,範囲リレー,3,FALSE))</f>
        <v/>
      </c>
      <c r="C88" s="48" t="str">
        <f>IF(team.csv1!A$1&lt;team.csv1!A88,"",VLOOKUP(team.csv1!A88,範囲リレー,4,FALSE))</f>
        <v/>
      </c>
      <c r="D88" s="48"/>
      <c r="E88" s="48"/>
      <c r="F88" s="48"/>
      <c r="G88" s="48"/>
      <c r="H88" s="48"/>
      <c r="I88" s="48" t="str">
        <f>IF(team.csv1!A$1&lt;team.csv1!A88,"",VLOOKUP(team.csv1!A88,範囲リレー,8,FALSE))</f>
        <v/>
      </c>
      <c r="J88" s="48" t="str">
        <f>IF(team.csv1!A$1&lt;team.csv1!A88,"",VLOOKUP(team.csv1!A88,範囲リレー,9,FALSE))</f>
        <v/>
      </c>
      <c r="K88" s="48" t="str">
        <f>IF(team.csv1!A$1&lt;team.csv1!A88,"",VLOOKUP(team.csv1!A88,範囲リレー,10,FALSE))</f>
        <v/>
      </c>
      <c r="L88" s="48" t="str">
        <f>IF(team.csv1!A$1&lt;team.csv1!A88,"",VLOOKUP(team.csv1!A88,範囲リレー,11,FALSE))</f>
        <v/>
      </c>
      <c r="M88" s="48" t="str">
        <f>IF(team.csv1!A$1&lt;team.csv1!A88,"",VLOOKUP(team.csv1!A88,範囲リレー,12,FALSE))</f>
        <v/>
      </c>
      <c r="N88" s="48" t="str">
        <f>IF(team.csv1!A$1&lt;team.csv1!A88,"",VLOOKUP(team.csv1!A88,範囲リレー,13,FALSE))</f>
        <v/>
      </c>
      <c r="O88" s="48" t="str">
        <f>IF(team.csv1!A$1&lt;team.csv1!A88,"",VLOOKUP(team.csv1!A88,範囲リレー,14,FALSE))</f>
        <v/>
      </c>
      <c r="P88" s="48"/>
    </row>
    <row r="89" spans="1:16">
      <c r="A89" s="48" t="str">
        <f>IF(B89="","",CONCATENATE('競技設定（大会別）'!A$1,'team.csv (張付)'!B89,'team.csv (張付)'!L89,(VLOOKUP(J89,リレ,7,FALSE)))*1)</f>
        <v/>
      </c>
      <c r="B89" s="48" t="str">
        <f>IF(team.csv1!A$1&lt;team.csv1!A89,"",VLOOKUP(team.csv1!A89,範囲リレー,3,FALSE))</f>
        <v/>
      </c>
      <c r="C89" s="48" t="str">
        <f>IF(team.csv1!A$1&lt;team.csv1!A89,"",VLOOKUP(team.csv1!A89,範囲リレー,4,FALSE))</f>
        <v/>
      </c>
      <c r="D89" s="48"/>
      <c r="E89" s="48"/>
      <c r="F89" s="48"/>
      <c r="G89" s="48"/>
      <c r="H89" s="48"/>
      <c r="I89" s="48" t="str">
        <f>IF(team.csv1!A$1&lt;team.csv1!A89,"",VLOOKUP(team.csv1!A89,範囲リレー,8,FALSE))</f>
        <v/>
      </c>
      <c r="J89" s="48" t="str">
        <f>IF(team.csv1!A$1&lt;team.csv1!A89,"",VLOOKUP(team.csv1!A89,範囲リレー,9,FALSE))</f>
        <v/>
      </c>
      <c r="K89" s="48" t="str">
        <f>IF(team.csv1!A$1&lt;team.csv1!A89,"",VLOOKUP(team.csv1!A89,範囲リレー,10,FALSE))</f>
        <v/>
      </c>
      <c r="L89" s="48" t="str">
        <f>IF(team.csv1!A$1&lt;team.csv1!A89,"",VLOOKUP(team.csv1!A89,範囲リレー,11,FALSE))</f>
        <v/>
      </c>
      <c r="M89" s="48" t="str">
        <f>IF(team.csv1!A$1&lt;team.csv1!A89,"",VLOOKUP(team.csv1!A89,範囲リレー,12,FALSE))</f>
        <v/>
      </c>
      <c r="N89" s="48" t="str">
        <f>IF(team.csv1!A$1&lt;team.csv1!A89,"",VLOOKUP(team.csv1!A89,範囲リレー,13,FALSE))</f>
        <v/>
      </c>
      <c r="O89" s="48" t="str">
        <f>IF(team.csv1!A$1&lt;team.csv1!A89,"",VLOOKUP(team.csv1!A89,範囲リレー,14,FALSE))</f>
        <v/>
      </c>
      <c r="P89" s="48"/>
    </row>
    <row r="90" spans="1:16">
      <c r="A90" s="48" t="str">
        <f>IF(B90="","",CONCATENATE('競技設定（大会別）'!A$1,'team.csv (張付)'!B90,'team.csv (張付)'!L90,(VLOOKUP(J90,リレ,7,FALSE)))*1)</f>
        <v/>
      </c>
      <c r="B90" s="48" t="str">
        <f>IF(team.csv1!A$1&lt;team.csv1!A90,"",VLOOKUP(team.csv1!A90,範囲リレー,3,FALSE))</f>
        <v/>
      </c>
      <c r="C90" s="48" t="str">
        <f>IF(team.csv1!A$1&lt;team.csv1!A90,"",VLOOKUP(team.csv1!A90,範囲リレー,4,FALSE))</f>
        <v/>
      </c>
      <c r="D90" s="48"/>
      <c r="E90" s="48"/>
      <c r="F90" s="48"/>
      <c r="G90" s="48"/>
      <c r="H90" s="48"/>
      <c r="I90" s="48" t="str">
        <f>IF(team.csv1!A$1&lt;team.csv1!A90,"",VLOOKUP(team.csv1!A90,範囲リレー,8,FALSE))</f>
        <v/>
      </c>
      <c r="J90" s="48" t="str">
        <f>IF(team.csv1!A$1&lt;team.csv1!A90,"",VLOOKUP(team.csv1!A90,範囲リレー,9,FALSE))</f>
        <v/>
      </c>
      <c r="K90" s="48" t="str">
        <f>IF(team.csv1!A$1&lt;team.csv1!A90,"",VLOOKUP(team.csv1!A90,範囲リレー,10,FALSE))</f>
        <v/>
      </c>
      <c r="L90" s="48" t="str">
        <f>IF(team.csv1!A$1&lt;team.csv1!A90,"",VLOOKUP(team.csv1!A90,範囲リレー,11,FALSE))</f>
        <v/>
      </c>
      <c r="M90" s="48" t="str">
        <f>IF(team.csv1!A$1&lt;team.csv1!A90,"",VLOOKUP(team.csv1!A90,範囲リレー,12,FALSE))</f>
        <v/>
      </c>
      <c r="N90" s="48" t="str">
        <f>IF(team.csv1!A$1&lt;team.csv1!A90,"",VLOOKUP(team.csv1!A90,範囲リレー,13,FALSE))</f>
        <v/>
      </c>
      <c r="O90" s="48" t="str">
        <f>IF(team.csv1!A$1&lt;team.csv1!A90,"",VLOOKUP(team.csv1!A90,範囲リレー,14,FALSE))</f>
        <v/>
      </c>
      <c r="P90" s="48"/>
    </row>
    <row r="91" spans="1:16">
      <c r="A91" s="48" t="str">
        <f>IF(B91="","",CONCATENATE('競技設定（大会別）'!A$1,'team.csv (張付)'!B91,'team.csv (張付)'!L91,(VLOOKUP(J91,リレ,7,FALSE)))*1)</f>
        <v/>
      </c>
      <c r="B91" s="48" t="str">
        <f>IF(team.csv1!A$1&lt;team.csv1!A91,"",VLOOKUP(team.csv1!A91,範囲リレー,3,FALSE))</f>
        <v/>
      </c>
      <c r="C91" s="48" t="str">
        <f>IF(team.csv1!A$1&lt;team.csv1!A91,"",VLOOKUP(team.csv1!A91,範囲リレー,4,FALSE))</f>
        <v/>
      </c>
      <c r="D91" s="48"/>
      <c r="E91" s="48"/>
      <c r="F91" s="48"/>
      <c r="G91" s="48"/>
      <c r="H91" s="48"/>
      <c r="I91" s="48" t="str">
        <f>IF(team.csv1!A$1&lt;team.csv1!A91,"",VLOOKUP(team.csv1!A91,範囲リレー,8,FALSE))</f>
        <v/>
      </c>
      <c r="J91" s="48" t="str">
        <f>IF(team.csv1!A$1&lt;team.csv1!A91,"",VLOOKUP(team.csv1!A91,範囲リレー,9,FALSE))</f>
        <v/>
      </c>
      <c r="K91" s="48" t="str">
        <f>IF(team.csv1!A$1&lt;team.csv1!A91,"",VLOOKUP(team.csv1!A91,範囲リレー,10,FALSE))</f>
        <v/>
      </c>
      <c r="L91" s="48" t="str">
        <f>IF(team.csv1!A$1&lt;team.csv1!A91,"",VLOOKUP(team.csv1!A91,範囲リレー,11,FALSE))</f>
        <v/>
      </c>
      <c r="M91" s="48" t="str">
        <f>IF(team.csv1!A$1&lt;team.csv1!A91,"",VLOOKUP(team.csv1!A91,範囲リレー,12,FALSE))</f>
        <v/>
      </c>
      <c r="N91" s="48" t="str">
        <f>IF(team.csv1!A$1&lt;team.csv1!A91,"",VLOOKUP(team.csv1!A91,範囲リレー,13,FALSE))</f>
        <v/>
      </c>
      <c r="O91" s="48" t="str">
        <f>IF(team.csv1!A$1&lt;team.csv1!A91,"",VLOOKUP(team.csv1!A91,範囲リレー,14,FALSE))</f>
        <v/>
      </c>
      <c r="P91" s="48"/>
    </row>
    <row r="92" spans="1:16">
      <c r="A92" s="48" t="str">
        <f>IF(B92="","",CONCATENATE('競技設定（大会別）'!A$1,'team.csv (張付)'!B92,'team.csv (張付)'!L92,(VLOOKUP(J92,リレ,7,FALSE)))*1)</f>
        <v/>
      </c>
      <c r="B92" s="48" t="str">
        <f>IF(team.csv1!A$1&lt;team.csv1!A92,"",VLOOKUP(team.csv1!A92,範囲リレー,3,FALSE))</f>
        <v/>
      </c>
      <c r="C92" s="48" t="str">
        <f>IF(team.csv1!A$1&lt;team.csv1!A92,"",VLOOKUP(team.csv1!A92,範囲リレー,4,FALSE))</f>
        <v/>
      </c>
      <c r="D92" s="48"/>
      <c r="E92" s="48"/>
      <c r="F92" s="48"/>
      <c r="G92" s="48"/>
      <c r="H92" s="48"/>
      <c r="I92" s="48" t="str">
        <f>IF(team.csv1!A$1&lt;team.csv1!A92,"",VLOOKUP(team.csv1!A92,範囲リレー,8,FALSE))</f>
        <v/>
      </c>
      <c r="J92" s="48" t="str">
        <f>IF(team.csv1!A$1&lt;team.csv1!A92,"",VLOOKUP(team.csv1!A92,範囲リレー,9,FALSE))</f>
        <v/>
      </c>
      <c r="K92" s="48" t="str">
        <f>IF(team.csv1!A$1&lt;team.csv1!A92,"",VLOOKUP(team.csv1!A92,範囲リレー,10,FALSE))</f>
        <v/>
      </c>
      <c r="L92" s="48" t="str">
        <f>IF(team.csv1!A$1&lt;team.csv1!A92,"",VLOOKUP(team.csv1!A92,範囲リレー,11,FALSE))</f>
        <v/>
      </c>
      <c r="M92" s="48" t="str">
        <f>IF(team.csv1!A$1&lt;team.csv1!A92,"",VLOOKUP(team.csv1!A92,範囲リレー,12,FALSE))</f>
        <v/>
      </c>
      <c r="N92" s="48" t="str">
        <f>IF(team.csv1!A$1&lt;team.csv1!A92,"",VLOOKUP(team.csv1!A92,範囲リレー,13,FALSE))</f>
        <v/>
      </c>
      <c r="O92" s="48" t="str">
        <f>IF(team.csv1!A$1&lt;team.csv1!A92,"",VLOOKUP(team.csv1!A92,範囲リレー,14,FALSE))</f>
        <v/>
      </c>
      <c r="P92" s="48"/>
    </row>
    <row r="93" spans="1:16">
      <c r="A93" s="48" t="str">
        <f>IF(B93="","",CONCATENATE('競技設定（大会別）'!A$1,'team.csv (張付)'!B93,'team.csv (張付)'!L93,(VLOOKUP(J93,リレ,7,FALSE)))*1)</f>
        <v/>
      </c>
      <c r="B93" s="48" t="str">
        <f>IF(team.csv1!A$1&lt;team.csv1!A93,"",VLOOKUP(team.csv1!A93,範囲リレー,3,FALSE))</f>
        <v/>
      </c>
      <c r="C93" s="48" t="str">
        <f>IF(team.csv1!A$1&lt;team.csv1!A93,"",VLOOKUP(team.csv1!A93,範囲リレー,4,FALSE))</f>
        <v/>
      </c>
      <c r="D93" s="48"/>
      <c r="E93" s="48"/>
      <c r="F93" s="48"/>
      <c r="G93" s="48"/>
      <c r="H93" s="48"/>
      <c r="I93" s="48" t="str">
        <f>IF(team.csv1!A$1&lt;team.csv1!A93,"",VLOOKUP(team.csv1!A93,範囲リレー,8,FALSE))</f>
        <v/>
      </c>
      <c r="J93" s="48" t="str">
        <f>IF(team.csv1!A$1&lt;team.csv1!A93,"",VLOOKUP(team.csv1!A93,範囲リレー,9,FALSE))</f>
        <v/>
      </c>
      <c r="K93" s="48" t="str">
        <f>IF(team.csv1!A$1&lt;team.csv1!A93,"",VLOOKUP(team.csv1!A93,範囲リレー,10,FALSE))</f>
        <v/>
      </c>
      <c r="L93" s="48" t="str">
        <f>IF(team.csv1!A$1&lt;team.csv1!A93,"",VLOOKUP(team.csv1!A93,範囲リレー,11,FALSE))</f>
        <v/>
      </c>
      <c r="M93" s="48" t="str">
        <f>IF(team.csv1!A$1&lt;team.csv1!A93,"",VLOOKUP(team.csv1!A93,範囲リレー,12,FALSE))</f>
        <v/>
      </c>
      <c r="N93" s="48" t="str">
        <f>IF(team.csv1!A$1&lt;team.csv1!A93,"",VLOOKUP(team.csv1!A93,範囲リレー,13,FALSE))</f>
        <v/>
      </c>
      <c r="O93" s="48" t="str">
        <f>IF(team.csv1!A$1&lt;team.csv1!A93,"",VLOOKUP(team.csv1!A93,範囲リレー,14,FALSE))</f>
        <v/>
      </c>
      <c r="P93" s="48"/>
    </row>
    <row r="94" spans="1:16">
      <c r="A94" s="48" t="str">
        <f>IF(B94="","",CONCATENATE('競技設定（大会別）'!A$1,'team.csv (張付)'!B94,'team.csv (張付)'!L94,(VLOOKUP(J94,リレ,7,FALSE)))*1)</f>
        <v/>
      </c>
      <c r="B94" s="48" t="str">
        <f>IF(team.csv1!A$1&lt;team.csv1!A94,"",VLOOKUP(team.csv1!A94,範囲リレー,3,FALSE))</f>
        <v/>
      </c>
      <c r="C94" s="48" t="str">
        <f>IF(team.csv1!A$1&lt;team.csv1!A94,"",VLOOKUP(team.csv1!A94,範囲リレー,4,FALSE))</f>
        <v/>
      </c>
      <c r="D94" s="48"/>
      <c r="E94" s="48"/>
      <c r="F94" s="48"/>
      <c r="G94" s="48"/>
      <c r="H94" s="48"/>
      <c r="I94" s="48" t="str">
        <f>IF(team.csv1!A$1&lt;team.csv1!A94,"",VLOOKUP(team.csv1!A94,範囲リレー,8,FALSE))</f>
        <v/>
      </c>
      <c r="J94" s="48" t="str">
        <f>IF(team.csv1!A$1&lt;team.csv1!A94,"",VLOOKUP(team.csv1!A94,範囲リレー,9,FALSE))</f>
        <v/>
      </c>
      <c r="K94" s="48" t="str">
        <f>IF(team.csv1!A$1&lt;team.csv1!A94,"",VLOOKUP(team.csv1!A94,範囲リレー,10,FALSE))</f>
        <v/>
      </c>
      <c r="L94" s="48" t="str">
        <f>IF(team.csv1!A$1&lt;team.csv1!A94,"",VLOOKUP(team.csv1!A94,範囲リレー,11,FALSE))</f>
        <v/>
      </c>
      <c r="M94" s="48" t="str">
        <f>IF(team.csv1!A$1&lt;team.csv1!A94,"",VLOOKUP(team.csv1!A94,範囲リレー,12,FALSE))</f>
        <v/>
      </c>
      <c r="N94" s="48" t="str">
        <f>IF(team.csv1!A$1&lt;team.csv1!A94,"",VLOOKUP(team.csv1!A94,範囲リレー,13,FALSE))</f>
        <v/>
      </c>
      <c r="O94" s="48" t="str">
        <f>IF(team.csv1!A$1&lt;team.csv1!A94,"",VLOOKUP(team.csv1!A94,範囲リレー,14,FALSE))</f>
        <v/>
      </c>
      <c r="P94" s="48"/>
    </row>
    <row r="95" spans="1:16">
      <c r="A95" s="48" t="str">
        <f>IF(B95="","",CONCATENATE('競技設定（大会別）'!A$1,'team.csv (張付)'!B95,'team.csv (張付)'!L95,(VLOOKUP(J95,リレ,7,FALSE)))*1)</f>
        <v/>
      </c>
      <c r="B95" s="48" t="str">
        <f>IF(team.csv1!A$1&lt;team.csv1!A95,"",VLOOKUP(team.csv1!A95,範囲リレー,3,FALSE))</f>
        <v/>
      </c>
      <c r="C95" s="48" t="str">
        <f>IF(team.csv1!A$1&lt;team.csv1!A95,"",VLOOKUP(team.csv1!A95,範囲リレー,4,FALSE))</f>
        <v/>
      </c>
      <c r="D95" s="48"/>
      <c r="E95" s="48"/>
      <c r="F95" s="48"/>
      <c r="G95" s="48"/>
      <c r="H95" s="48"/>
      <c r="I95" s="48" t="str">
        <f>IF(team.csv1!A$1&lt;team.csv1!A95,"",VLOOKUP(team.csv1!A95,範囲リレー,8,FALSE))</f>
        <v/>
      </c>
      <c r="J95" s="48" t="str">
        <f>IF(team.csv1!A$1&lt;team.csv1!A95,"",VLOOKUP(team.csv1!A95,範囲リレー,9,FALSE))</f>
        <v/>
      </c>
      <c r="K95" s="48" t="str">
        <f>IF(team.csv1!A$1&lt;team.csv1!A95,"",VLOOKUP(team.csv1!A95,範囲リレー,10,FALSE))</f>
        <v/>
      </c>
      <c r="L95" s="48" t="str">
        <f>IF(team.csv1!A$1&lt;team.csv1!A95,"",VLOOKUP(team.csv1!A95,範囲リレー,11,FALSE))</f>
        <v/>
      </c>
      <c r="M95" s="48" t="str">
        <f>IF(team.csv1!A$1&lt;team.csv1!A95,"",VLOOKUP(team.csv1!A95,範囲リレー,12,FALSE))</f>
        <v/>
      </c>
      <c r="N95" s="48" t="str">
        <f>IF(team.csv1!A$1&lt;team.csv1!A95,"",VLOOKUP(team.csv1!A95,範囲リレー,13,FALSE))</f>
        <v/>
      </c>
      <c r="O95" s="48" t="str">
        <f>IF(team.csv1!A$1&lt;team.csv1!A95,"",VLOOKUP(team.csv1!A95,範囲リレー,14,FALSE))</f>
        <v/>
      </c>
      <c r="P95" s="48"/>
    </row>
    <row r="96" spans="1:16">
      <c r="A96" s="48" t="str">
        <f>IF(B96="","",CONCATENATE('競技設定（大会別）'!A$1,'team.csv (張付)'!B96,'team.csv (張付)'!L96,(VLOOKUP(J96,リレ,7,FALSE)))*1)</f>
        <v/>
      </c>
      <c r="B96" s="48" t="str">
        <f>IF(team.csv1!A$1&lt;team.csv1!A96,"",VLOOKUP(team.csv1!A96,範囲リレー,3,FALSE))</f>
        <v/>
      </c>
      <c r="C96" s="48" t="str">
        <f>IF(team.csv1!A$1&lt;team.csv1!A96,"",VLOOKUP(team.csv1!A96,範囲リレー,4,FALSE))</f>
        <v/>
      </c>
      <c r="D96" s="48"/>
      <c r="E96" s="48"/>
      <c r="F96" s="48"/>
      <c r="G96" s="48"/>
      <c r="H96" s="48"/>
      <c r="I96" s="48" t="str">
        <f>IF(team.csv1!A$1&lt;team.csv1!A96,"",VLOOKUP(team.csv1!A96,範囲リレー,8,FALSE))</f>
        <v/>
      </c>
      <c r="J96" s="48" t="str">
        <f>IF(team.csv1!A$1&lt;team.csv1!A96,"",VLOOKUP(team.csv1!A96,範囲リレー,9,FALSE))</f>
        <v/>
      </c>
      <c r="K96" s="48" t="str">
        <f>IF(team.csv1!A$1&lt;team.csv1!A96,"",VLOOKUP(team.csv1!A96,範囲リレー,10,FALSE))</f>
        <v/>
      </c>
      <c r="L96" s="48" t="str">
        <f>IF(team.csv1!A$1&lt;team.csv1!A96,"",VLOOKUP(team.csv1!A96,範囲リレー,11,FALSE))</f>
        <v/>
      </c>
      <c r="M96" s="48" t="str">
        <f>IF(team.csv1!A$1&lt;team.csv1!A96,"",VLOOKUP(team.csv1!A96,範囲リレー,12,FALSE))</f>
        <v/>
      </c>
      <c r="N96" s="48" t="str">
        <f>IF(team.csv1!A$1&lt;team.csv1!A96,"",VLOOKUP(team.csv1!A96,範囲リレー,13,FALSE))</f>
        <v/>
      </c>
      <c r="O96" s="48" t="str">
        <f>IF(team.csv1!A$1&lt;team.csv1!A96,"",VLOOKUP(team.csv1!A96,範囲リレー,14,FALSE))</f>
        <v/>
      </c>
      <c r="P96" s="48"/>
    </row>
    <row r="97" spans="1:16">
      <c r="A97" s="48" t="str">
        <f>IF(B97="","",CONCATENATE('競技設定（大会別）'!A$1,'team.csv (張付)'!B97,'team.csv (張付)'!L97,(VLOOKUP(J97,リレ,7,FALSE)))*1)</f>
        <v/>
      </c>
      <c r="B97" s="48" t="str">
        <f>IF(team.csv1!A$1&lt;team.csv1!A97,"",VLOOKUP(team.csv1!A97,範囲リレー,3,FALSE))</f>
        <v/>
      </c>
      <c r="C97" s="48" t="str">
        <f>IF(team.csv1!A$1&lt;team.csv1!A97,"",VLOOKUP(team.csv1!A97,範囲リレー,4,FALSE))</f>
        <v/>
      </c>
      <c r="D97" s="48"/>
      <c r="E97" s="48"/>
      <c r="F97" s="48"/>
      <c r="G97" s="48"/>
      <c r="H97" s="48"/>
      <c r="I97" s="48" t="str">
        <f>IF(team.csv1!A$1&lt;team.csv1!A97,"",VLOOKUP(team.csv1!A97,範囲リレー,8,FALSE))</f>
        <v/>
      </c>
      <c r="J97" s="48" t="str">
        <f>IF(team.csv1!A$1&lt;team.csv1!A97,"",VLOOKUP(team.csv1!A97,範囲リレー,9,FALSE))</f>
        <v/>
      </c>
      <c r="K97" s="48" t="str">
        <f>IF(team.csv1!A$1&lt;team.csv1!A97,"",VLOOKUP(team.csv1!A97,範囲リレー,10,FALSE))</f>
        <v/>
      </c>
      <c r="L97" s="48" t="str">
        <f>IF(team.csv1!A$1&lt;team.csv1!A97,"",VLOOKUP(team.csv1!A97,範囲リレー,11,FALSE))</f>
        <v/>
      </c>
      <c r="M97" s="48" t="str">
        <f>IF(team.csv1!A$1&lt;team.csv1!A97,"",VLOOKUP(team.csv1!A97,範囲リレー,12,FALSE))</f>
        <v/>
      </c>
      <c r="N97" s="48" t="str">
        <f>IF(team.csv1!A$1&lt;team.csv1!A97,"",VLOOKUP(team.csv1!A97,範囲リレー,13,FALSE))</f>
        <v/>
      </c>
      <c r="O97" s="48" t="str">
        <f>IF(team.csv1!A$1&lt;team.csv1!A97,"",VLOOKUP(team.csv1!A97,範囲リレー,14,FALSE))</f>
        <v/>
      </c>
      <c r="P97" s="48"/>
    </row>
    <row r="98" spans="1:16">
      <c r="A98" s="48" t="str">
        <f>IF(B98="","",CONCATENATE('競技設定（大会別）'!A$1,'team.csv (張付)'!B98,'team.csv (張付)'!L98,(VLOOKUP(J98,リレ,7,FALSE)))*1)</f>
        <v/>
      </c>
      <c r="B98" s="48" t="str">
        <f>IF(team.csv1!A$1&lt;team.csv1!A98,"",VLOOKUP(team.csv1!A98,範囲リレー,3,FALSE))</f>
        <v/>
      </c>
      <c r="C98" s="48" t="str">
        <f>IF(team.csv1!A$1&lt;team.csv1!A98,"",VLOOKUP(team.csv1!A98,範囲リレー,4,FALSE))</f>
        <v/>
      </c>
      <c r="D98" s="48"/>
      <c r="E98" s="48"/>
      <c r="F98" s="48"/>
      <c r="G98" s="48"/>
      <c r="H98" s="48"/>
      <c r="I98" s="48" t="str">
        <f>IF(team.csv1!A$1&lt;team.csv1!A98,"",VLOOKUP(team.csv1!A98,範囲リレー,8,FALSE))</f>
        <v/>
      </c>
      <c r="J98" s="48" t="str">
        <f>IF(team.csv1!A$1&lt;team.csv1!A98,"",VLOOKUP(team.csv1!A98,範囲リレー,9,FALSE))</f>
        <v/>
      </c>
      <c r="K98" s="48" t="str">
        <f>IF(team.csv1!A$1&lt;team.csv1!A98,"",VLOOKUP(team.csv1!A98,範囲リレー,10,FALSE))</f>
        <v/>
      </c>
      <c r="L98" s="48" t="str">
        <f>IF(team.csv1!A$1&lt;team.csv1!A98,"",VLOOKUP(team.csv1!A98,範囲リレー,11,FALSE))</f>
        <v/>
      </c>
      <c r="M98" s="48" t="str">
        <f>IF(team.csv1!A$1&lt;team.csv1!A98,"",VLOOKUP(team.csv1!A98,範囲リレー,12,FALSE))</f>
        <v/>
      </c>
      <c r="N98" s="48" t="str">
        <f>IF(team.csv1!A$1&lt;team.csv1!A98,"",VLOOKUP(team.csv1!A98,範囲リレー,13,FALSE))</f>
        <v/>
      </c>
      <c r="O98" s="48" t="str">
        <f>IF(team.csv1!A$1&lt;team.csv1!A98,"",VLOOKUP(team.csv1!A98,範囲リレー,14,FALSE))</f>
        <v/>
      </c>
      <c r="P98" s="48"/>
    </row>
    <row r="99" spans="1:16">
      <c r="A99" s="48" t="str">
        <f>IF(B99="","",CONCATENATE('競技設定（大会別）'!A$1,'team.csv (張付)'!B99,'team.csv (張付)'!L99,(VLOOKUP(J99,リレ,7,FALSE)))*1)</f>
        <v/>
      </c>
      <c r="B99" s="48" t="str">
        <f>IF(team.csv1!A$1&lt;team.csv1!A99,"",VLOOKUP(team.csv1!A99,範囲リレー,3,FALSE))</f>
        <v/>
      </c>
      <c r="C99" s="48" t="str">
        <f>IF(team.csv1!A$1&lt;team.csv1!A99,"",VLOOKUP(team.csv1!A99,範囲リレー,4,FALSE))</f>
        <v/>
      </c>
      <c r="D99" s="48"/>
      <c r="E99" s="48"/>
      <c r="F99" s="48"/>
      <c r="G99" s="48"/>
      <c r="H99" s="48"/>
      <c r="I99" s="48" t="str">
        <f>IF(team.csv1!A$1&lt;team.csv1!A99,"",VLOOKUP(team.csv1!A99,範囲リレー,8,FALSE))</f>
        <v/>
      </c>
      <c r="J99" s="48" t="str">
        <f>IF(team.csv1!A$1&lt;team.csv1!A99,"",VLOOKUP(team.csv1!A99,範囲リレー,9,FALSE))</f>
        <v/>
      </c>
      <c r="K99" s="48" t="str">
        <f>IF(team.csv1!A$1&lt;team.csv1!A99,"",VLOOKUP(team.csv1!A99,範囲リレー,10,FALSE))</f>
        <v/>
      </c>
      <c r="L99" s="48" t="str">
        <f>IF(team.csv1!A$1&lt;team.csv1!A99,"",VLOOKUP(team.csv1!A99,範囲リレー,11,FALSE))</f>
        <v/>
      </c>
      <c r="M99" s="48" t="str">
        <f>IF(team.csv1!A$1&lt;team.csv1!A99,"",VLOOKUP(team.csv1!A99,範囲リレー,12,FALSE))</f>
        <v/>
      </c>
      <c r="N99" s="48" t="str">
        <f>IF(team.csv1!A$1&lt;team.csv1!A99,"",VLOOKUP(team.csv1!A99,範囲リレー,13,FALSE))</f>
        <v/>
      </c>
      <c r="O99" s="48" t="str">
        <f>IF(team.csv1!A$1&lt;team.csv1!A99,"",VLOOKUP(team.csv1!A99,範囲リレー,14,FALSE))</f>
        <v/>
      </c>
      <c r="P99" s="48"/>
    </row>
    <row r="100" spans="1:16">
      <c r="A100" s="48" t="str">
        <f>IF(B100="","",CONCATENATE('競技設定（大会別）'!A$1,'team.csv (張付)'!B100,'team.csv (張付)'!L100,(VLOOKUP(J100,リレ,7,FALSE)))*1)</f>
        <v/>
      </c>
      <c r="B100" s="48" t="str">
        <f>IF(team.csv1!A$1&lt;team.csv1!A100,"",VLOOKUP(team.csv1!A100,範囲リレー,3,FALSE))</f>
        <v/>
      </c>
      <c r="C100" s="48" t="str">
        <f>IF(team.csv1!A$1&lt;team.csv1!A100,"",VLOOKUP(team.csv1!A100,範囲リレー,4,FALSE))</f>
        <v/>
      </c>
      <c r="D100" s="48"/>
      <c r="E100" s="48"/>
      <c r="F100" s="48"/>
      <c r="G100" s="48"/>
      <c r="H100" s="48"/>
      <c r="I100" s="48" t="str">
        <f>IF(team.csv1!A$1&lt;team.csv1!A100,"",VLOOKUP(team.csv1!A100,範囲リレー,8,FALSE))</f>
        <v/>
      </c>
      <c r="J100" s="48" t="str">
        <f>IF(team.csv1!A$1&lt;team.csv1!A100,"",VLOOKUP(team.csv1!A100,範囲リレー,9,FALSE))</f>
        <v/>
      </c>
      <c r="K100" s="48" t="str">
        <f>IF(team.csv1!A$1&lt;team.csv1!A100,"",VLOOKUP(team.csv1!A100,範囲リレー,10,FALSE))</f>
        <v/>
      </c>
      <c r="L100" s="48" t="str">
        <f>IF(team.csv1!A$1&lt;team.csv1!A100,"",VLOOKUP(team.csv1!A100,範囲リレー,11,FALSE))</f>
        <v/>
      </c>
      <c r="M100" s="48" t="str">
        <f>IF(team.csv1!A$1&lt;team.csv1!A100,"",VLOOKUP(team.csv1!A100,範囲リレー,12,FALSE))</f>
        <v/>
      </c>
      <c r="N100" s="48" t="str">
        <f>IF(team.csv1!A$1&lt;team.csv1!A100,"",VLOOKUP(team.csv1!A100,範囲リレー,13,FALSE))</f>
        <v/>
      </c>
      <c r="O100" s="48" t="str">
        <f>IF(team.csv1!A$1&lt;team.csv1!A100,"",VLOOKUP(team.csv1!A100,範囲リレー,14,FALSE))</f>
        <v/>
      </c>
      <c r="P100" s="48"/>
    </row>
    <row r="101" spans="1:16">
      <c r="A101" s="48" t="str">
        <f>IF(B101="","",CONCATENATE('競技設定（大会別）'!A$1,'team.csv (張付)'!B101,'team.csv (張付)'!L101,(VLOOKUP(J101,リレ,7,FALSE)))*1)</f>
        <v/>
      </c>
      <c r="B101" s="48" t="str">
        <f>IF(team.csv1!A$1&lt;team.csv1!A101,"",VLOOKUP(team.csv1!A101,範囲リレー,3,FALSE))</f>
        <v/>
      </c>
      <c r="C101" s="48" t="str">
        <f>IF(team.csv1!A$1&lt;team.csv1!A101,"",VLOOKUP(team.csv1!A101,範囲リレー,4,FALSE))</f>
        <v/>
      </c>
      <c r="D101" s="48"/>
      <c r="E101" s="48"/>
      <c r="F101" s="48"/>
      <c r="G101" s="48"/>
      <c r="H101" s="48"/>
      <c r="I101" s="48" t="str">
        <f>IF(team.csv1!A$1&lt;team.csv1!A101,"",VLOOKUP(team.csv1!A101,範囲リレー,8,FALSE))</f>
        <v/>
      </c>
      <c r="J101" s="48" t="str">
        <f>IF(team.csv1!A$1&lt;team.csv1!A101,"",VLOOKUP(team.csv1!A101,範囲リレー,9,FALSE))</f>
        <v/>
      </c>
      <c r="K101" s="48" t="str">
        <f>IF(team.csv1!A$1&lt;team.csv1!A101,"",VLOOKUP(team.csv1!A101,範囲リレー,10,FALSE))</f>
        <v/>
      </c>
      <c r="L101" s="48" t="str">
        <f>IF(team.csv1!A$1&lt;team.csv1!A101,"",VLOOKUP(team.csv1!A101,範囲リレー,11,FALSE))</f>
        <v/>
      </c>
      <c r="M101" s="48" t="str">
        <f>IF(team.csv1!A$1&lt;team.csv1!A101,"",VLOOKUP(team.csv1!A101,範囲リレー,12,FALSE))</f>
        <v/>
      </c>
      <c r="N101" s="48" t="str">
        <f>IF(team.csv1!A$1&lt;team.csv1!A101,"",VLOOKUP(team.csv1!A101,範囲リレー,13,FALSE))</f>
        <v/>
      </c>
      <c r="O101" s="48" t="str">
        <f>IF(team.csv1!A$1&lt;team.csv1!A101,"",VLOOKUP(team.csv1!A101,範囲リレー,14,FALSE))</f>
        <v/>
      </c>
      <c r="P101" s="48"/>
    </row>
    <row r="102" spans="1:16">
      <c r="A102" s="48" t="str">
        <f>IF(B102="","",CONCATENATE('競技設定（大会別）'!A$1,'team.csv (張付)'!B102,'team.csv (張付)'!L102,(VLOOKUP(J102,リレ,7,FALSE)))*1)</f>
        <v/>
      </c>
      <c r="B102" s="48" t="str">
        <f>IF(team.csv1!A$1&lt;team.csv1!A102,"",VLOOKUP(team.csv1!A102,範囲リレー,3,FALSE))</f>
        <v/>
      </c>
      <c r="C102" s="48" t="str">
        <f>IF(team.csv1!A$1&lt;team.csv1!A102,"",VLOOKUP(team.csv1!A102,範囲リレー,4,FALSE))</f>
        <v/>
      </c>
      <c r="D102" s="48"/>
      <c r="E102" s="48"/>
      <c r="F102" s="48"/>
      <c r="G102" s="48"/>
      <c r="H102" s="48"/>
      <c r="I102" s="48" t="str">
        <f>IF(team.csv1!A$1&lt;team.csv1!A102,"",VLOOKUP(team.csv1!A102,範囲リレー,8,FALSE))</f>
        <v/>
      </c>
      <c r="J102" s="48" t="str">
        <f>IF(team.csv1!A$1&lt;team.csv1!A102,"",VLOOKUP(team.csv1!A102,範囲リレー,9,FALSE))</f>
        <v/>
      </c>
      <c r="K102" s="48" t="str">
        <f>IF(team.csv1!A$1&lt;team.csv1!A102,"",VLOOKUP(team.csv1!A102,範囲リレー,10,FALSE))</f>
        <v/>
      </c>
      <c r="L102" s="48" t="str">
        <f>IF(team.csv1!A$1&lt;team.csv1!A102,"",VLOOKUP(team.csv1!A102,範囲リレー,11,FALSE))</f>
        <v/>
      </c>
      <c r="M102" s="48" t="str">
        <f>IF(team.csv1!A$1&lt;team.csv1!A102,"",VLOOKUP(team.csv1!A102,範囲リレー,12,FALSE))</f>
        <v/>
      </c>
      <c r="N102" s="48" t="str">
        <f>IF(team.csv1!A$1&lt;team.csv1!A102,"",VLOOKUP(team.csv1!A102,範囲リレー,13,FALSE))</f>
        <v/>
      </c>
      <c r="O102" s="48" t="str">
        <f>IF(team.csv1!A$1&lt;team.csv1!A102,"",VLOOKUP(team.csv1!A102,範囲リレー,14,FALSE))</f>
        <v/>
      </c>
      <c r="P102" s="48"/>
    </row>
    <row r="103" spans="1:16">
      <c r="A103" s="48" t="str">
        <f>IF(B103="","",CONCATENATE('競技設定（大会別）'!A$1,'team.csv (張付)'!B103,'team.csv (張付)'!L103,(VLOOKUP(J103,リレ,7,FALSE)))*1)</f>
        <v/>
      </c>
      <c r="B103" s="48" t="str">
        <f>IF(team.csv1!A$1&lt;team.csv1!A103,"",VLOOKUP(team.csv1!A103,範囲リレー,3,FALSE))</f>
        <v/>
      </c>
      <c r="C103" s="48" t="str">
        <f>IF(team.csv1!A$1&lt;team.csv1!A103,"",VLOOKUP(team.csv1!A103,範囲リレー,4,FALSE))</f>
        <v/>
      </c>
      <c r="D103" s="48"/>
      <c r="E103" s="48"/>
      <c r="F103" s="48"/>
      <c r="G103" s="48"/>
      <c r="H103" s="48"/>
      <c r="I103" s="48" t="str">
        <f>IF(team.csv1!A$1&lt;team.csv1!A103,"",VLOOKUP(team.csv1!A103,範囲リレー,8,FALSE))</f>
        <v/>
      </c>
      <c r="J103" s="48" t="str">
        <f>IF(team.csv1!A$1&lt;team.csv1!A103,"",VLOOKUP(team.csv1!A103,範囲リレー,9,FALSE))</f>
        <v/>
      </c>
      <c r="K103" s="48" t="str">
        <f>IF(team.csv1!A$1&lt;team.csv1!A103,"",VLOOKUP(team.csv1!A103,範囲リレー,10,FALSE))</f>
        <v/>
      </c>
      <c r="L103" s="48" t="str">
        <f>IF(team.csv1!A$1&lt;team.csv1!A103,"",VLOOKUP(team.csv1!A103,範囲リレー,11,FALSE))</f>
        <v/>
      </c>
      <c r="M103" s="48" t="str">
        <f>IF(team.csv1!A$1&lt;team.csv1!A103,"",VLOOKUP(team.csv1!A103,範囲リレー,12,FALSE))</f>
        <v/>
      </c>
      <c r="N103" s="48" t="str">
        <f>IF(team.csv1!A$1&lt;team.csv1!A103,"",VLOOKUP(team.csv1!A103,範囲リレー,13,FALSE))</f>
        <v/>
      </c>
      <c r="O103" s="48" t="str">
        <f>IF(team.csv1!A$1&lt;team.csv1!A103,"",VLOOKUP(team.csv1!A103,範囲リレー,14,FALSE))</f>
        <v/>
      </c>
      <c r="P103" s="48"/>
    </row>
    <row r="104" spans="1:16">
      <c r="A104" s="48" t="str">
        <f>IF(B104="","",CONCATENATE('競技設定（大会別）'!A$1,'team.csv (張付)'!B104,'team.csv (張付)'!L104,(VLOOKUP(J104,リレ,7,FALSE)))*1)</f>
        <v/>
      </c>
      <c r="B104" s="48" t="str">
        <f>IF(team.csv1!A$1&lt;team.csv1!A104,"",VLOOKUP(team.csv1!A104,範囲リレー,3,FALSE))</f>
        <v/>
      </c>
      <c r="C104" s="48" t="str">
        <f>IF(team.csv1!A$1&lt;team.csv1!A104,"",VLOOKUP(team.csv1!A104,範囲リレー,4,FALSE))</f>
        <v/>
      </c>
      <c r="D104" s="48"/>
      <c r="E104" s="48"/>
      <c r="F104" s="48"/>
      <c r="G104" s="48"/>
      <c r="H104" s="48"/>
      <c r="I104" s="48" t="str">
        <f>IF(team.csv1!A$1&lt;team.csv1!A104,"",VLOOKUP(team.csv1!A104,範囲リレー,8,FALSE))</f>
        <v/>
      </c>
      <c r="J104" s="48" t="str">
        <f>IF(team.csv1!A$1&lt;team.csv1!A104,"",VLOOKUP(team.csv1!A104,範囲リレー,9,FALSE))</f>
        <v/>
      </c>
      <c r="K104" s="48" t="str">
        <f>IF(team.csv1!A$1&lt;team.csv1!A104,"",VLOOKUP(team.csv1!A104,範囲リレー,10,FALSE))</f>
        <v/>
      </c>
      <c r="L104" s="48" t="str">
        <f>IF(team.csv1!A$1&lt;team.csv1!A104,"",VLOOKUP(team.csv1!A104,範囲リレー,11,FALSE))</f>
        <v/>
      </c>
      <c r="M104" s="48" t="str">
        <f>IF(team.csv1!A$1&lt;team.csv1!A104,"",VLOOKUP(team.csv1!A104,範囲リレー,12,FALSE))</f>
        <v/>
      </c>
      <c r="N104" s="48" t="str">
        <f>IF(team.csv1!A$1&lt;team.csv1!A104,"",VLOOKUP(team.csv1!A104,範囲リレー,13,FALSE))</f>
        <v/>
      </c>
      <c r="O104" s="48" t="str">
        <f>IF(team.csv1!A$1&lt;team.csv1!A104,"",VLOOKUP(team.csv1!A104,範囲リレー,14,FALSE))</f>
        <v/>
      </c>
      <c r="P104" s="48"/>
    </row>
    <row r="105" spans="1:16">
      <c r="A105" s="48" t="str">
        <f>IF(B105="","",CONCATENATE('競技設定（大会別）'!A$1,'team.csv (張付)'!B105,'team.csv (張付)'!L105,(VLOOKUP(J105,リレ,7,FALSE)))*1)</f>
        <v/>
      </c>
      <c r="B105" s="48" t="str">
        <f>IF(team.csv1!A$1&lt;team.csv1!A105,"",VLOOKUP(team.csv1!A105,範囲リレー,3,FALSE))</f>
        <v/>
      </c>
      <c r="C105" s="48" t="str">
        <f>IF(team.csv1!A$1&lt;team.csv1!A105,"",VLOOKUP(team.csv1!A105,範囲リレー,4,FALSE))</f>
        <v/>
      </c>
      <c r="D105" s="48"/>
      <c r="E105" s="48"/>
      <c r="F105" s="48"/>
      <c r="G105" s="48"/>
      <c r="H105" s="48"/>
      <c r="I105" s="48" t="str">
        <f>IF(team.csv1!A$1&lt;team.csv1!A105,"",VLOOKUP(team.csv1!A105,範囲リレー,8,FALSE))</f>
        <v/>
      </c>
      <c r="J105" s="48" t="str">
        <f>IF(team.csv1!A$1&lt;team.csv1!A105,"",VLOOKUP(team.csv1!A105,範囲リレー,9,FALSE))</f>
        <v/>
      </c>
      <c r="K105" s="48" t="str">
        <f>IF(team.csv1!A$1&lt;team.csv1!A105,"",VLOOKUP(team.csv1!A105,範囲リレー,10,FALSE))</f>
        <v/>
      </c>
      <c r="L105" s="48" t="str">
        <f>IF(team.csv1!A$1&lt;team.csv1!A105,"",VLOOKUP(team.csv1!A105,範囲リレー,11,FALSE))</f>
        <v/>
      </c>
      <c r="M105" s="48" t="str">
        <f>IF(team.csv1!A$1&lt;team.csv1!A105,"",VLOOKUP(team.csv1!A105,範囲リレー,12,FALSE))</f>
        <v/>
      </c>
      <c r="N105" s="48" t="str">
        <f>IF(team.csv1!A$1&lt;team.csv1!A105,"",VLOOKUP(team.csv1!A105,範囲リレー,13,FALSE))</f>
        <v/>
      </c>
      <c r="O105" s="48" t="str">
        <f>IF(team.csv1!A$1&lt;team.csv1!A105,"",VLOOKUP(team.csv1!A105,範囲リレー,14,FALSE))</f>
        <v/>
      </c>
      <c r="P105" s="48"/>
    </row>
    <row r="106" spans="1:16">
      <c r="A106" s="48" t="str">
        <f>IF(B106="","",CONCATENATE('競技設定（大会別）'!A$1,'team.csv (張付)'!B106,'team.csv (張付)'!L106,(VLOOKUP(J106,リレ,7,FALSE)))*1)</f>
        <v/>
      </c>
      <c r="B106" s="48" t="str">
        <f>IF(team.csv1!A$1&lt;team.csv1!A106,"",VLOOKUP(team.csv1!A106,範囲リレー,3,FALSE))</f>
        <v/>
      </c>
      <c r="C106" s="48" t="str">
        <f>IF(team.csv1!A$1&lt;team.csv1!A106,"",VLOOKUP(team.csv1!A106,範囲リレー,4,FALSE))</f>
        <v/>
      </c>
      <c r="D106" s="48"/>
      <c r="E106" s="48"/>
      <c r="F106" s="48"/>
      <c r="G106" s="48"/>
      <c r="H106" s="48"/>
      <c r="I106" s="48" t="str">
        <f>IF(team.csv1!A$1&lt;team.csv1!A106,"",VLOOKUP(team.csv1!A106,範囲リレー,8,FALSE))</f>
        <v/>
      </c>
      <c r="J106" s="48" t="str">
        <f>IF(team.csv1!A$1&lt;team.csv1!A106,"",VLOOKUP(team.csv1!A106,範囲リレー,9,FALSE))</f>
        <v/>
      </c>
      <c r="K106" s="48" t="str">
        <f>IF(team.csv1!A$1&lt;team.csv1!A106,"",VLOOKUP(team.csv1!A106,範囲リレー,10,FALSE))</f>
        <v/>
      </c>
      <c r="L106" s="48" t="str">
        <f>IF(team.csv1!A$1&lt;team.csv1!A106,"",VLOOKUP(team.csv1!A106,範囲リレー,11,FALSE))</f>
        <v/>
      </c>
      <c r="M106" s="48" t="str">
        <f>IF(team.csv1!A$1&lt;team.csv1!A106,"",VLOOKUP(team.csv1!A106,範囲リレー,12,FALSE))</f>
        <v/>
      </c>
      <c r="N106" s="48" t="str">
        <f>IF(team.csv1!A$1&lt;team.csv1!A106,"",VLOOKUP(team.csv1!A106,範囲リレー,13,FALSE))</f>
        <v/>
      </c>
      <c r="O106" s="48" t="str">
        <f>IF(team.csv1!A$1&lt;team.csv1!A106,"",VLOOKUP(team.csv1!A106,範囲リレー,14,FALSE))</f>
        <v/>
      </c>
      <c r="P106" s="48"/>
    </row>
    <row r="107" spans="1:16">
      <c r="A107" s="48" t="str">
        <f>IF(B107="","",CONCATENATE('競技設定（大会別）'!A$1,'team.csv (張付)'!B107,'team.csv (張付)'!L107,(VLOOKUP(J107,リレ,7,FALSE)))*1)</f>
        <v/>
      </c>
      <c r="B107" s="48" t="str">
        <f>IF(team.csv1!A$1&lt;team.csv1!A107,"",VLOOKUP(team.csv1!A107,範囲リレー,3,FALSE))</f>
        <v/>
      </c>
      <c r="C107" s="48" t="str">
        <f>IF(team.csv1!A$1&lt;team.csv1!A107,"",VLOOKUP(team.csv1!A107,範囲リレー,4,FALSE))</f>
        <v/>
      </c>
      <c r="D107" s="48"/>
      <c r="E107" s="48"/>
      <c r="F107" s="48"/>
      <c r="G107" s="48"/>
      <c r="H107" s="48"/>
      <c r="I107" s="48" t="str">
        <f>IF(team.csv1!A$1&lt;team.csv1!A107,"",VLOOKUP(team.csv1!A107,範囲リレー,8,FALSE))</f>
        <v/>
      </c>
      <c r="J107" s="48" t="str">
        <f>IF(team.csv1!A$1&lt;team.csv1!A107,"",VLOOKUP(team.csv1!A107,範囲リレー,9,FALSE))</f>
        <v/>
      </c>
      <c r="K107" s="48" t="str">
        <f>IF(team.csv1!A$1&lt;team.csv1!A107,"",VLOOKUP(team.csv1!A107,範囲リレー,10,FALSE))</f>
        <v/>
      </c>
      <c r="L107" s="48" t="str">
        <f>IF(team.csv1!A$1&lt;team.csv1!A107,"",VLOOKUP(team.csv1!A107,範囲リレー,11,FALSE))</f>
        <v/>
      </c>
      <c r="M107" s="48" t="str">
        <f>IF(team.csv1!A$1&lt;team.csv1!A107,"",VLOOKUP(team.csv1!A107,範囲リレー,12,FALSE))</f>
        <v/>
      </c>
      <c r="N107" s="48" t="str">
        <f>IF(team.csv1!A$1&lt;team.csv1!A107,"",VLOOKUP(team.csv1!A107,範囲リレー,13,FALSE))</f>
        <v/>
      </c>
      <c r="O107" s="48" t="str">
        <f>IF(team.csv1!A$1&lt;team.csv1!A107,"",VLOOKUP(team.csv1!A107,範囲リレー,14,FALSE))</f>
        <v/>
      </c>
      <c r="P107" s="48"/>
    </row>
    <row r="108" spans="1:16">
      <c r="A108" s="48" t="str">
        <f>IF(B108="","",CONCATENATE('競技設定（大会別）'!A$1,'team.csv (張付)'!B108,'team.csv (張付)'!L108,(VLOOKUP(J108,リレ,7,FALSE)))*1)</f>
        <v/>
      </c>
      <c r="B108" s="48" t="str">
        <f>IF(team.csv1!A$1&lt;team.csv1!A108,"",VLOOKUP(team.csv1!A108,範囲リレー,3,FALSE))</f>
        <v/>
      </c>
      <c r="C108" s="48" t="str">
        <f>IF(team.csv1!A$1&lt;team.csv1!A108,"",VLOOKUP(team.csv1!A108,範囲リレー,4,FALSE))</f>
        <v/>
      </c>
      <c r="D108" s="48"/>
      <c r="E108" s="48"/>
      <c r="F108" s="48"/>
      <c r="G108" s="48"/>
      <c r="H108" s="48"/>
      <c r="I108" s="48" t="str">
        <f>IF(team.csv1!A$1&lt;team.csv1!A108,"",VLOOKUP(team.csv1!A108,範囲リレー,8,FALSE))</f>
        <v/>
      </c>
      <c r="J108" s="48" t="str">
        <f>IF(team.csv1!A$1&lt;team.csv1!A108,"",VLOOKUP(team.csv1!A108,範囲リレー,9,FALSE))</f>
        <v/>
      </c>
      <c r="K108" s="48" t="str">
        <f>IF(team.csv1!A$1&lt;team.csv1!A108,"",VLOOKUP(team.csv1!A108,範囲リレー,10,FALSE))</f>
        <v/>
      </c>
      <c r="L108" s="48" t="str">
        <f>IF(team.csv1!A$1&lt;team.csv1!A108,"",VLOOKUP(team.csv1!A108,範囲リレー,11,FALSE))</f>
        <v/>
      </c>
      <c r="M108" s="48" t="str">
        <f>IF(team.csv1!A$1&lt;team.csv1!A108,"",VLOOKUP(team.csv1!A108,範囲リレー,12,FALSE))</f>
        <v/>
      </c>
      <c r="N108" s="48" t="str">
        <f>IF(team.csv1!A$1&lt;team.csv1!A108,"",VLOOKUP(team.csv1!A108,範囲リレー,13,FALSE))</f>
        <v/>
      </c>
      <c r="O108" s="48" t="str">
        <f>IF(team.csv1!A$1&lt;team.csv1!A108,"",VLOOKUP(team.csv1!A108,範囲リレー,14,FALSE))</f>
        <v/>
      </c>
      <c r="P108" s="48"/>
    </row>
    <row r="109" spans="1:16">
      <c r="A109" s="48" t="str">
        <f>IF(B109="","",CONCATENATE('競技設定（大会別）'!A$1,'team.csv (張付)'!B109,'team.csv (張付)'!L109,(VLOOKUP(J109,リレ,7,FALSE)))*1)</f>
        <v/>
      </c>
      <c r="B109" s="48" t="str">
        <f>IF(team.csv1!A$1&lt;team.csv1!A109,"",VLOOKUP(team.csv1!A109,範囲リレー,3,FALSE))</f>
        <v/>
      </c>
      <c r="C109" s="48" t="str">
        <f>IF(team.csv1!A$1&lt;team.csv1!A109,"",VLOOKUP(team.csv1!A109,範囲リレー,4,FALSE))</f>
        <v/>
      </c>
      <c r="D109" s="48"/>
      <c r="E109" s="48"/>
      <c r="F109" s="48"/>
      <c r="G109" s="48"/>
      <c r="H109" s="48"/>
      <c r="I109" s="48" t="str">
        <f>IF(team.csv1!A$1&lt;team.csv1!A109,"",VLOOKUP(team.csv1!A109,範囲リレー,8,FALSE))</f>
        <v/>
      </c>
      <c r="J109" s="48" t="str">
        <f>IF(team.csv1!A$1&lt;team.csv1!A109,"",VLOOKUP(team.csv1!A109,範囲リレー,9,FALSE))</f>
        <v/>
      </c>
      <c r="K109" s="48" t="str">
        <f>IF(team.csv1!A$1&lt;team.csv1!A109,"",VLOOKUP(team.csv1!A109,範囲リレー,10,FALSE))</f>
        <v/>
      </c>
      <c r="L109" s="48" t="str">
        <f>IF(team.csv1!A$1&lt;team.csv1!A109,"",VLOOKUP(team.csv1!A109,範囲リレー,11,FALSE))</f>
        <v/>
      </c>
      <c r="M109" s="48" t="str">
        <f>IF(team.csv1!A$1&lt;team.csv1!A109,"",VLOOKUP(team.csv1!A109,範囲リレー,12,FALSE))</f>
        <v/>
      </c>
      <c r="N109" s="48" t="str">
        <f>IF(team.csv1!A$1&lt;team.csv1!A109,"",VLOOKUP(team.csv1!A109,範囲リレー,13,FALSE))</f>
        <v/>
      </c>
      <c r="O109" s="48" t="str">
        <f>IF(team.csv1!A$1&lt;team.csv1!A109,"",VLOOKUP(team.csv1!A109,範囲リレー,14,FALSE))</f>
        <v/>
      </c>
      <c r="P109" s="48"/>
    </row>
    <row r="110" spans="1:16">
      <c r="A110" s="48" t="str">
        <f>IF(B110="","",CONCATENATE('競技設定（大会別）'!A$1,'team.csv (張付)'!B110,'team.csv (張付)'!L110,(VLOOKUP(J110,リレ,7,FALSE)))*1)</f>
        <v/>
      </c>
      <c r="B110" s="48" t="str">
        <f>IF(team.csv1!A$1&lt;team.csv1!A110,"",VLOOKUP(team.csv1!A110,範囲リレー,3,FALSE))</f>
        <v/>
      </c>
      <c r="C110" s="48" t="str">
        <f>IF(team.csv1!A$1&lt;team.csv1!A110,"",VLOOKUP(team.csv1!A110,範囲リレー,4,FALSE))</f>
        <v/>
      </c>
      <c r="D110" s="48"/>
      <c r="E110" s="48"/>
      <c r="F110" s="48"/>
      <c r="G110" s="48"/>
      <c r="H110" s="48"/>
      <c r="I110" s="48" t="str">
        <f>IF(team.csv1!A$1&lt;team.csv1!A110,"",VLOOKUP(team.csv1!A110,範囲リレー,8,FALSE))</f>
        <v/>
      </c>
      <c r="J110" s="48" t="str">
        <f>IF(team.csv1!A$1&lt;team.csv1!A110,"",VLOOKUP(team.csv1!A110,範囲リレー,9,FALSE))</f>
        <v/>
      </c>
      <c r="K110" s="48" t="str">
        <f>IF(team.csv1!A$1&lt;team.csv1!A110,"",VLOOKUP(team.csv1!A110,範囲リレー,10,FALSE))</f>
        <v/>
      </c>
      <c r="L110" s="48" t="str">
        <f>IF(team.csv1!A$1&lt;team.csv1!A110,"",VLOOKUP(team.csv1!A110,範囲リレー,11,FALSE))</f>
        <v/>
      </c>
      <c r="M110" s="48" t="str">
        <f>IF(team.csv1!A$1&lt;team.csv1!A110,"",VLOOKUP(team.csv1!A110,範囲リレー,12,FALSE))</f>
        <v/>
      </c>
      <c r="N110" s="48" t="str">
        <f>IF(team.csv1!A$1&lt;team.csv1!A110,"",VLOOKUP(team.csv1!A110,範囲リレー,13,FALSE))</f>
        <v/>
      </c>
      <c r="O110" s="48" t="str">
        <f>IF(team.csv1!A$1&lt;team.csv1!A110,"",VLOOKUP(team.csv1!A110,範囲リレー,14,FALSE))</f>
        <v/>
      </c>
      <c r="P110" s="48"/>
    </row>
    <row r="111" spans="1:16">
      <c r="A111" s="48" t="str">
        <f>IF(B111="","",CONCATENATE('競技設定（大会別）'!A$1,'team.csv (張付)'!B111,'team.csv (張付)'!L111,(VLOOKUP(J111,リレ,7,FALSE)))*1)</f>
        <v/>
      </c>
      <c r="B111" s="48" t="str">
        <f>IF(team.csv1!A$1&lt;team.csv1!A111,"",VLOOKUP(team.csv1!A111,範囲リレー,3,FALSE))</f>
        <v/>
      </c>
      <c r="C111" s="48" t="str">
        <f>IF(team.csv1!A$1&lt;team.csv1!A111,"",VLOOKUP(team.csv1!A111,範囲リレー,4,FALSE))</f>
        <v/>
      </c>
      <c r="D111" s="48"/>
      <c r="E111" s="48"/>
      <c r="F111" s="48"/>
      <c r="G111" s="48"/>
      <c r="H111" s="48"/>
      <c r="I111" s="48" t="str">
        <f>IF(team.csv1!A$1&lt;team.csv1!A111,"",VLOOKUP(team.csv1!A111,範囲リレー,8,FALSE))</f>
        <v/>
      </c>
      <c r="J111" s="48" t="str">
        <f>IF(team.csv1!A$1&lt;team.csv1!A111,"",VLOOKUP(team.csv1!A111,範囲リレー,9,FALSE))</f>
        <v/>
      </c>
      <c r="K111" s="48" t="str">
        <f>IF(team.csv1!A$1&lt;team.csv1!A111,"",VLOOKUP(team.csv1!A111,範囲リレー,10,FALSE))</f>
        <v/>
      </c>
      <c r="L111" s="48" t="str">
        <f>IF(team.csv1!A$1&lt;team.csv1!A111,"",VLOOKUP(team.csv1!A111,範囲リレー,11,FALSE))</f>
        <v/>
      </c>
      <c r="M111" s="48" t="str">
        <f>IF(team.csv1!A$1&lt;team.csv1!A111,"",VLOOKUP(team.csv1!A111,範囲リレー,12,FALSE))</f>
        <v/>
      </c>
      <c r="N111" s="48" t="str">
        <f>IF(team.csv1!A$1&lt;team.csv1!A111,"",VLOOKUP(team.csv1!A111,範囲リレー,13,FALSE))</f>
        <v/>
      </c>
      <c r="O111" s="48" t="str">
        <f>IF(team.csv1!A$1&lt;team.csv1!A111,"",VLOOKUP(team.csv1!A111,範囲リレー,14,FALSE))</f>
        <v/>
      </c>
      <c r="P111" s="48"/>
    </row>
    <row r="112" spans="1:16">
      <c r="A112" s="48" t="str">
        <f>IF(B112="","",CONCATENATE('競技設定（大会別）'!A$1,'team.csv (張付)'!B112,'team.csv (張付)'!L112,(VLOOKUP(J112,リレ,7,FALSE)))*1)</f>
        <v/>
      </c>
      <c r="B112" s="48" t="str">
        <f>IF(team.csv1!A$1&lt;team.csv1!A112,"",VLOOKUP(team.csv1!A112,範囲リレー,3,FALSE))</f>
        <v/>
      </c>
      <c r="C112" s="48" t="str">
        <f>IF(team.csv1!A$1&lt;team.csv1!A112,"",VLOOKUP(team.csv1!A112,範囲リレー,4,FALSE))</f>
        <v/>
      </c>
      <c r="D112" s="48"/>
      <c r="E112" s="48"/>
      <c r="F112" s="48"/>
      <c r="G112" s="48"/>
      <c r="H112" s="48"/>
      <c r="I112" s="48" t="str">
        <f>IF(team.csv1!A$1&lt;team.csv1!A112,"",VLOOKUP(team.csv1!A112,範囲リレー,8,FALSE))</f>
        <v/>
      </c>
      <c r="J112" s="48" t="str">
        <f>IF(team.csv1!A$1&lt;team.csv1!A112,"",VLOOKUP(team.csv1!A112,範囲リレー,9,FALSE))</f>
        <v/>
      </c>
      <c r="K112" s="48" t="str">
        <f>IF(team.csv1!A$1&lt;team.csv1!A112,"",VLOOKUP(team.csv1!A112,範囲リレー,10,FALSE))</f>
        <v/>
      </c>
      <c r="L112" s="48" t="str">
        <f>IF(team.csv1!A$1&lt;team.csv1!A112,"",VLOOKUP(team.csv1!A112,範囲リレー,11,FALSE))</f>
        <v/>
      </c>
      <c r="M112" s="48" t="str">
        <f>IF(team.csv1!A$1&lt;team.csv1!A112,"",VLOOKUP(team.csv1!A112,範囲リレー,12,FALSE))</f>
        <v/>
      </c>
      <c r="N112" s="48" t="str">
        <f>IF(team.csv1!A$1&lt;team.csv1!A112,"",VLOOKUP(team.csv1!A112,範囲リレー,13,FALSE))</f>
        <v/>
      </c>
      <c r="O112" s="48" t="str">
        <f>IF(team.csv1!A$1&lt;team.csv1!A112,"",VLOOKUP(team.csv1!A112,範囲リレー,14,FALSE))</f>
        <v/>
      </c>
      <c r="P112" s="48"/>
    </row>
    <row r="113" spans="1:16">
      <c r="A113" s="48" t="str">
        <f>IF(B113="","",CONCATENATE('競技設定（大会別）'!A$1,'team.csv (張付)'!B113,'team.csv (張付)'!L113,(VLOOKUP(J113,リレ,7,FALSE)))*1)</f>
        <v/>
      </c>
      <c r="B113" s="48" t="str">
        <f>IF(team.csv1!A$1&lt;team.csv1!A113,"",VLOOKUP(team.csv1!A113,範囲リレー,3,FALSE))</f>
        <v/>
      </c>
      <c r="C113" s="48" t="str">
        <f>IF(team.csv1!A$1&lt;team.csv1!A113,"",VLOOKUP(team.csv1!A113,範囲リレー,4,FALSE))</f>
        <v/>
      </c>
      <c r="D113" s="48"/>
      <c r="E113" s="48"/>
      <c r="F113" s="48"/>
      <c r="G113" s="48"/>
      <c r="H113" s="48"/>
      <c r="I113" s="48" t="str">
        <f>IF(team.csv1!A$1&lt;team.csv1!A113,"",VLOOKUP(team.csv1!A113,範囲リレー,8,FALSE))</f>
        <v/>
      </c>
      <c r="J113" s="48" t="str">
        <f>IF(team.csv1!A$1&lt;team.csv1!A113,"",VLOOKUP(team.csv1!A113,範囲リレー,9,FALSE))</f>
        <v/>
      </c>
      <c r="K113" s="48" t="str">
        <f>IF(team.csv1!A$1&lt;team.csv1!A113,"",VLOOKUP(team.csv1!A113,範囲リレー,10,FALSE))</f>
        <v/>
      </c>
      <c r="L113" s="48" t="str">
        <f>IF(team.csv1!A$1&lt;team.csv1!A113,"",VLOOKUP(team.csv1!A113,範囲リレー,11,FALSE))</f>
        <v/>
      </c>
      <c r="M113" s="48" t="str">
        <f>IF(team.csv1!A$1&lt;team.csv1!A113,"",VLOOKUP(team.csv1!A113,範囲リレー,12,FALSE))</f>
        <v/>
      </c>
      <c r="N113" s="48" t="str">
        <f>IF(team.csv1!A$1&lt;team.csv1!A113,"",VLOOKUP(team.csv1!A113,範囲リレー,13,FALSE))</f>
        <v/>
      </c>
      <c r="O113" s="48" t="str">
        <f>IF(team.csv1!A$1&lt;team.csv1!A113,"",VLOOKUP(team.csv1!A113,範囲リレー,14,FALSE))</f>
        <v/>
      </c>
      <c r="P113" s="48"/>
    </row>
    <row r="114" spans="1:16">
      <c r="A114" s="48" t="str">
        <f>IF(B114="","",CONCATENATE('競技設定（大会別）'!A$1,'team.csv (張付)'!B114,'team.csv (張付)'!L114,(VLOOKUP(J114,リレ,7,FALSE)))*1)</f>
        <v/>
      </c>
      <c r="B114" s="48" t="str">
        <f>IF(team.csv1!A$1&lt;team.csv1!A114,"",VLOOKUP(team.csv1!A114,範囲リレー,3,FALSE))</f>
        <v/>
      </c>
      <c r="C114" s="48" t="str">
        <f>IF(team.csv1!A$1&lt;team.csv1!A114,"",VLOOKUP(team.csv1!A114,範囲リレー,4,FALSE))</f>
        <v/>
      </c>
      <c r="D114" s="48"/>
      <c r="E114" s="48"/>
      <c r="F114" s="48"/>
      <c r="G114" s="48"/>
      <c r="H114" s="48"/>
      <c r="I114" s="48" t="str">
        <f>IF(team.csv1!A$1&lt;team.csv1!A114,"",VLOOKUP(team.csv1!A114,範囲リレー,8,FALSE))</f>
        <v/>
      </c>
      <c r="J114" s="48" t="str">
        <f>IF(team.csv1!A$1&lt;team.csv1!A114,"",VLOOKUP(team.csv1!A114,範囲リレー,9,FALSE))</f>
        <v/>
      </c>
      <c r="K114" s="48" t="str">
        <f>IF(team.csv1!A$1&lt;team.csv1!A114,"",VLOOKUP(team.csv1!A114,範囲リレー,10,FALSE))</f>
        <v/>
      </c>
      <c r="L114" s="48" t="str">
        <f>IF(team.csv1!A$1&lt;team.csv1!A114,"",VLOOKUP(team.csv1!A114,範囲リレー,11,FALSE))</f>
        <v/>
      </c>
      <c r="M114" s="48" t="str">
        <f>IF(team.csv1!A$1&lt;team.csv1!A114,"",VLOOKUP(team.csv1!A114,範囲リレー,12,FALSE))</f>
        <v/>
      </c>
      <c r="N114" s="48" t="str">
        <f>IF(team.csv1!A$1&lt;team.csv1!A114,"",VLOOKUP(team.csv1!A114,範囲リレー,13,FALSE))</f>
        <v/>
      </c>
      <c r="O114" s="48" t="str">
        <f>IF(team.csv1!A$1&lt;team.csv1!A114,"",VLOOKUP(team.csv1!A114,範囲リレー,14,FALSE))</f>
        <v/>
      </c>
      <c r="P114" s="48"/>
    </row>
    <row r="115" spans="1:16">
      <c r="A115" s="48" t="str">
        <f>IF(B115="","",CONCATENATE('競技設定（大会別）'!A$1,'team.csv (張付)'!B115,'team.csv (張付)'!L115,(VLOOKUP(J115,リレ,7,FALSE)))*1)</f>
        <v/>
      </c>
      <c r="B115" s="48" t="str">
        <f>IF(team.csv1!A$1&lt;team.csv1!A115,"",VLOOKUP(team.csv1!A115,範囲リレー,3,FALSE))</f>
        <v/>
      </c>
      <c r="C115" s="48" t="str">
        <f>IF(team.csv1!A$1&lt;team.csv1!A115,"",VLOOKUP(team.csv1!A115,範囲リレー,4,FALSE))</f>
        <v/>
      </c>
      <c r="D115" s="48"/>
      <c r="E115" s="48"/>
      <c r="F115" s="48"/>
      <c r="G115" s="48"/>
      <c r="H115" s="48"/>
      <c r="I115" s="48" t="str">
        <f>IF(team.csv1!A$1&lt;team.csv1!A115,"",VLOOKUP(team.csv1!A115,範囲リレー,8,FALSE))</f>
        <v/>
      </c>
      <c r="J115" s="48" t="str">
        <f>IF(team.csv1!A$1&lt;team.csv1!A115,"",VLOOKUP(team.csv1!A115,範囲リレー,9,FALSE))</f>
        <v/>
      </c>
      <c r="K115" s="48" t="str">
        <f>IF(team.csv1!A$1&lt;team.csv1!A115,"",VLOOKUP(team.csv1!A115,範囲リレー,10,FALSE))</f>
        <v/>
      </c>
      <c r="L115" s="48" t="str">
        <f>IF(team.csv1!A$1&lt;team.csv1!A115,"",VLOOKUP(team.csv1!A115,範囲リレー,11,FALSE))</f>
        <v/>
      </c>
      <c r="M115" s="48" t="str">
        <f>IF(team.csv1!A$1&lt;team.csv1!A115,"",VLOOKUP(team.csv1!A115,範囲リレー,12,FALSE))</f>
        <v/>
      </c>
      <c r="N115" s="48" t="str">
        <f>IF(team.csv1!A$1&lt;team.csv1!A115,"",VLOOKUP(team.csv1!A115,範囲リレー,13,FALSE))</f>
        <v/>
      </c>
      <c r="O115" s="48" t="str">
        <f>IF(team.csv1!A$1&lt;team.csv1!A115,"",VLOOKUP(team.csv1!A115,範囲リレー,14,FALSE))</f>
        <v/>
      </c>
      <c r="P115" s="48"/>
    </row>
    <row r="116" spans="1:16">
      <c r="A116" s="48" t="str">
        <f>IF(B116="","",CONCATENATE('競技設定（大会別）'!A$1,'team.csv (張付)'!B116,'team.csv (張付)'!L116,(VLOOKUP(J116,リレ,7,FALSE)))*1)</f>
        <v/>
      </c>
      <c r="B116" s="48" t="str">
        <f>IF(team.csv1!A$1&lt;team.csv1!A116,"",VLOOKUP(team.csv1!A116,範囲リレー,3,FALSE))</f>
        <v/>
      </c>
      <c r="C116" s="48" t="str">
        <f>IF(team.csv1!A$1&lt;team.csv1!A116,"",VLOOKUP(team.csv1!A116,範囲リレー,4,FALSE))</f>
        <v/>
      </c>
      <c r="D116" s="48"/>
      <c r="E116" s="48"/>
      <c r="F116" s="48"/>
      <c r="G116" s="48"/>
      <c r="H116" s="48"/>
      <c r="I116" s="48" t="str">
        <f>IF(team.csv1!A$1&lt;team.csv1!A116,"",VLOOKUP(team.csv1!A116,範囲リレー,8,FALSE))</f>
        <v/>
      </c>
      <c r="J116" s="48" t="str">
        <f>IF(team.csv1!A$1&lt;team.csv1!A116,"",VLOOKUP(team.csv1!A116,範囲リレー,9,FALSE))</f>
        <v/>
      </c>
      <c r="K116" s="48" t="str">
        <f>IF(team.csv1!A$1&lt;team.csv1!A116,"",VLOOKUP(team.csv1!A116,範囲リレー,10,FALSE))</f>
        <v/>
      </c>
      <c r="L116" s="48" t="str">
        <f>IF(team.csv1!A$1&lt;team.csv1!A116,"",VLOOKUP(team.csv1!A116,範囲リレー,11,FALSE))</f>
        <v/>
      </c>
      <c r="M116" s="48" t="str">
        <f>IF(team.csv1!A$1&lt;team.csv1!A116,"",VLOOKUP(team.csv1!A116,範囲リレー,12,FALSE))</f>
        <v/>
      </c>
      <c r="N116" s="48" t="str">
        <f>IF(team.csv1!A$1&lt;team.csv1!A116,"",VLOOKUP(team.csv1!A116,範囲リレー,13,FALSE))</f>
        <v/>
      </c>
      <c r="O116" s="48" t="str">
        <f>IF(team.csv1!A$1&lt;team.csv1!A116,"",VLOOKUP(team.csv1!A116,範囲リレー,14,FALSE))</f>
        <v/>
      </c>
      <c r="P116" s="48"/>
    </row>
    <row r="117" spans="1:16">
      <c r="A117" s="48" t="str">
        <f>IF(B117="","",CONCATENATE('競技設定（大会別）'!A$1,'team.csv (張付)'!B117,'team.csv (張付)'!L117,(VLOOKUP(J117,リレ,7,FALSE)))*1)</f>
        <v/>
      </c>
      <c r="B117" s="48" t="str">
        <f>IF(team.csv1!A$1&lt;team.csv1!A117,"",VLOOKUP(team.csv1!A117,範囲リレー,3,FALSE))</f>
        <v/>
      </c>
      <c r="C117" s="48" t="str">
        <f>IF(team.csv1!A$1&lt;team.csv1!A117,"",VLOOKUP(team.csv1!A117,範囲リレー,4,FALSE))</f>
        <v/>
      </c>
      <c r="D117" s="48"/>
      <c r="E117" s="48"/>
      <c r="F117" s="48"/>
      <c r="G117" s="48"/>
      <c r="H117" s="48"/>
      <c r="I117" s="48" t="str">
        <f>IF(team.csv1!A$1&lt;team.csv1!A117,"",VLOOKUP(team.csv1!A117,範囲リレー,8,FALSE))</f>
        <v/>
      </c>
      <c r="J117" s="48" t="str">
        <f>IF(team.csv1!A$1&lt;team.csv1!A117,"",VLOOKUP(team.csv1!A117,範囲リレー,9,FALSE))</f>
        <v/>
      </c>
      <c r="K117" s="48" t="str">
        <f>IF(team.csv1!A$1&lt;team.csv1!A117,"",VLOOKUP(team.csv1!A117,範囲リレー,10,FALSE))</f>
        <v/>
      </c>
      <c r="L117" s="48" t="str">
        <f>IF(team.csv1!A$1&lt;team.csv1!A117,"",VLOOKUP(team.csv1!A117,範囲リレー,11,FALSE))</f>
        <v/>
      </c>
      <c r="M117" s="48" t="str">
        <f>IF(team.csv1!A$1&lt;team.csv1!A117,"",VLOOKUP(team.csv1!A117,範囲リレー,12,FALSE))</f>
        <v/>
      </c>
      <c r="N117" s="48" t="str">
        <f>IF(team.csv1!A$1&lt;team.csv1!A117,"",VLOOKUP(team.csv1!A117,範囲リレー,13,FALSE))</f>
        <v/>
      </c>
      <c r="O117" s="48" t="str">
        <f>IF(team.csv1!A$1&lt;team.csv1!A117,"",VLOOKUP(team.csv1!A117,範囲リレー,14,FALSE))</f>
        <v/>
      </c>
      <c r="P117" s="48"/>
    </row>
    <row r="118" spans="1:16">
      <c r="A118" s="48" t="str">
        <f>IF(B118="","",CONCATENATE('競技設定（大会別）'!A$1,'team.csv (張付)'!B118,'team.csv (張付)'!L118,(VLOOKUP(J118,リレ,7,FALSE)))*1)</f>
        <v/>
      </c>
      <c r="B118" s="48" t="str">
        <f>IF(team.csv1!A$1&lt;team.csv1!A118,"",VLOOKUP(team.csv1!A118,範囲リレー,3,FALSE))</f>
        <v/>
      </c>
      <c r="C118" s="48" t="str">
        <f>IF(team.csv1!A$1&lt;team.csv1!A118,"",VLOOKUP(team.csv1!A118,範囲リレー,4,FALSE))</f>
        <v/>
      </c>
      <c r="D118" s="48"/>
      <c r="E118" s="48"/>
      <c r="F118" s="48"/>
      <c r="G118" s="48"/>
      <c r="H118" s="48"/>
      <c r="I118" s="48" t="str">
        <f>IF(team.csv1!A$1&lt;team.csv1!A118,"",VLOOKUP(team.csv1!A118,範囲リレー,8,FALSE))</f>
        <v/>
      </c>
      <c r="J118" s="48" t="str">
        <f>IF(team.csv1!A$1&lt;team.csv1!A118,"",VLOOKUP(team.csv1!A118,範囲リレー,9,FALSE))</f>
        <v/>
      </c>
      <c r="K118" s="48" t="str">
        <f>IF(team.csv1!A$1&lt;team.csv1!A118,"",VLOOKUP(team.csv1!A118,範囲リレー,10,FALSE))</f>
        <v/>
      </c>
      <c r="L118" s="48" t="str">
        <f>IF(team.csv1!A$1&lt;team.csv1!A118,"",VLOOKUP(team.csv1!A118,範囲リレー,11,FALSE))</f>
        <v/>
      </c>
      <c r="M118" s="48" t="str">
        <f>IF(team.csv1!A$1&lt;team.csv1!A118,"",VLOOKUP(team.csv1!A118,範囲リレー,12,FALSE))</f>
        <v/>
      </c>
      <c r="N118" s="48" t="str">
        <f>IF(team.csv1!A$1&lt;team.csv1!A118,"",VLOOKUP(team.csv1!A118,範囲リレー,13,FALSE))</f>
        <v/>
      </c>
      <c r="O118" s="48" t="str">
        <f>IF(team.csv1!A$1&lt;team.csv1!A118,"",VLOOKUP(team.csv1!A118,範囲リレー,14,FALSE))</f>
        <v/>
      </c>
      <c r="P118" s="48"/>
    </row>
    <row r="119" spans="1:16">
      <c r="A119" s="48" t="str">
        <f>IF(B119="","",CONCATENATE('競技設定（大会別）'!A$1,'team.csv (張付)'!B119,'team.csv (張付)'!L119,(VLOOKUP(J119,リレ,7,FALSE)))*1)</f>
        <v/>
      </c>
      <c r="B119" s="48" t="str">
        <f>IF(team.csv1!A$1&lt;team.csv1!A119,"",VLOOKUP(team.csv1!A119,範囲リレー,3,FALSE))</f>
        <v/>
      </c>
      <c r="C119" s="48" t="str">
        <f>IF(team.csv1!A$1&lt;team.csv1!A119,"",VLOOKUP(team.csv1!A119,範囲リレー,4,FALSE))</f>
        <v/>
      </c>
      <c r="D119" s="48"/>
      <c r="E119" s="48"/>
      <c r="F119" s="48"/>
      <c r="G119" s="48"/>
      <c r="H119" s="48"/>
      <c r="I119" s="48" t="str">
        <f>IF(team.csv1!A$1&lt;team.csv1!A119,"",VLOOKUP(team.csv1!A119,範囲リレー,8,FALSE))</f>
        <v/>
      </c>
      <c r="J119" s="48" t="str">
        <f>IF(team.csv1!A$1&lt;team.csv1!A119,"",VLOOKUP(team.csv1!A119,範囲リレー,9,FALSE))</f>
        <v/>
      </c>
      <c r="K119" s="48" t="str">
        <f>IF(team.csv1!A$1&lt;team.csv1!A119,"",VLOOKUP(team.csv1!A119,範囲リレー,10,FALSE))</f>
        <v/>
      </c>
      <c r="L119" s="48" t="str">
        <f>IF(team.csv1!A$1&lt;team.csv1!A119,"",VLOOKUP(team.csv1!A119,範囲リレー,11,FALSE))</f>
        <v/>
      </c>
      <c r="M119" s="48" t="str">
        <f>IF(team.csv1!A$1&lt;team.csv1!A119,"",VLOOKUP(team.csv1!A119,範囲リレー,12,FALSE))</f>
        <v/>
      </c>
      <c r="N119" s="48" t="str">
        <f>IF(team.csv1!A$1&lt;team.csv1!A119,"",VLOOKUP(team.csv1!A119,範囲リレー,13,FALSE))</f>
        <v/>
      </c>
      <c r="O119" s="48" t="str">
        <f>IF(team.csv1!A$1&lt;team.csv1!A119,"",VLOOKUP(team.csv1!A119,範囲リレー,14,FALSE))</f>
        <v/>
      </c>
      <c r="P119" s="48"/>
    </row>
    <row r="120" spans="1:16">
      <c r="A120" s="48" t="str">
        <f>IF(B120="","",CONCATENATE('競技設定（大会別）'!A$1,'team.csv (張付)'!B120,'team.csv (張付)'!L120,(VLOOKUP(J120,リレ,7,FALSE)))*1)</f>
        <v/>
      </c>
      <c r="B120" s="48" t="str">
        <f>IF(team.csv1!A$1&lt;team.csv1!A120,"",VLOOKUP(team.csv1!A120,範囲リレー,3,FALSE))</f>
        <v/>
      </c>
      <c r="C120" s="48" t="str">
        <f>IF(team.csv1!A$1&lt;team.csv1!A120,"",VLOOKUP(team.csv1!A120,範囲リレー,4,FALSE))</f>
        <v/>
      </c>
      <c r="D120" s="48"/>
      <c r="E120" s="48"/>
      <c r="F120" s="48"/>
      <c r="G120" s="48"/>
      <c r="H120" s="48"/>
      <c r="I120" s="48" t="str">
        <f>IF(team.csv1!A$1&lt;team.csv1!A120,"",VLOOKUP(team.csv1!A120,範囲リレー,8,FALSE))</f>
        <v/>
      </c>
      <c r="J120" s="48" t="str">
        <f>IF(team.csv1!A$1&lt;team.csv1!A120,"",VLOOKUP(team.csv1!A120,範囲リレー,9,FALSE))</f>
        <v/>
      </c>
      <c r="K120" s="48" t="str">
        <f>IF(team.csv1!A$1&lt;team.csv1!A120,"",VLOOKUP(team.csv1!A120,範囲リレー,10,FALSE))</f>
        <v/>
      </c>
      <c r="L120" s="48" t="str">
        <f>IF(team.csv1!A$1&lt;team.csv1!A120,"",VLOOKUP(team.csv1!A120,範囲リレー,11,FALSE))</f>
        <v/>
      </c>
      <c r="M120" s="48" t="str">
        <f>IF(team.csv1!A$1&lt;team.csv1!A120,"",VLOOKUP(team.csv1!A120,範囲リレー,12,FALSE))</f>
        <v/>
      </c>
      <c r="N120" s="48" t="str">
        <f>IF(team.csv1!A$1&lt;team.csv1!A120,"",VLOOKUP(team.csv1!A120,範囲リレー,13,FALSE))</f>
        <v/>
      </c>
      <c r="O120" s="48" t="str">
        <f>IF(team.csv1!A$1&lt;team.csv1!A120,"",VLOOKUP(team.csv1!A120,範囲リレー,14,FALSE))</f>
        <v/>
      </c>
      <c r="P120" s="48"/>
    </row>
    <row r="121" spans="1:16">
      <c r="A121" s="48" t="str">
        <f>IF(B121="","",CONCATENATE('競技設定（大会別）'!A$1,'team.csv (張付)'!B121,'team.csv (張付)'!L121,(VLOOKUP(J121,リレ,7,FALSE)))*1)</f>
        <v/>
      </c>
      <c r="B121" s="48" t="str">
        <f>IF(team.csv1!A$1&lt;team.csv1!A121,"",VLOOKUP(team.csv1!A121,範囲リレー,3,FALSE))</f>
        <v/>
      </c>
      <c r="C121" s="48" t="str">
        <f>IF(team.csv1!A$1&lt;team.csv1!A121,"",VLOOKUP(team.csv1!A121,範囲リレー,4,FALSE))</f>
        <v/>
      </c>
      <c r="D121" s="48"/>
      <c r="E121" s="48"/>
      <c r="F121" s="48"/>
      <c r="G121" s="48"/>
      <c r="H121" s="48"/>
      <c r="I121" s="48" t="str">
        <f>IF(team.csv1!A$1&lt;team.csv1!A121,"",VLOOKUP(team.csv1!A121,範囲リレー,8,FALSE))</f>
        <v/>
      </c>
      <c r="J121" s="48" t="str">
        <f>IF(team.csv1!A$1&lt;team.csv1!A121,"",VLOOKUP(team.csv1!A121,範囲リレー,9,FALSE))</f>
        <v/>
      </c>
      <c r="K121" s="48" t="str">
        <f>IF(team.csv1!A$1&lt;team.csv1!A121,"",VLOOKUP(team.csv1!A121,範囲リレー,10,FALSE))</f>
        <v/>
      </c>
      <c r="L121" s="48" t="str">
        <f>IF(team.csv1!A$1&lt;team.csv1!A121,"",VLOOKUP(team.csv1!A121,範囲リレー,11,FALSE))</f>
        <v/>
      </c>
      <c r="M121" s="48" t="str">
        <f>IF(team.csv1!A$1&lt;team.csv1!A121,"",VLOOKUP(team.csv1!A121,範囲リレー,12,FALSE))</f>
        <v/>
      </c>
      <c r="N121" s="48" t="str">
        <f>IF(team.csv1!A$1&lt;team.csv1!A121,"",VLOOKUP(team.csv1!A121,範囲リレー,13,FALSE))</f>
        <v/>
      </c>
      <c r="O121" s="48" t="str">
        <f>IF(team.csv1!A$1&lt;team.csv1!A121,"",VLOOKUP(team.csv1!A121,範囲リレー,14,FALSE))</f>
        <v/>
      </c>
      <c r="P121" s="48"/>
    </row>
  </sheetData>
  <sheetProtection sheet="1" objects="1" scenarios="1"/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7"/>
  <dimension ref="A1:AB203"/>
  <sheetViews>
    <sheetView workbookViewId="0">
      <pane ySplit="3" topLeftCell="A4" activePane="bottomLeft" state="frozen"/>
      <selection pane="bottomLeft" sqref="A1:D1"/>
    </sheetView>
  </sheetViews>
  <sheetFormatPr defaultColWidth="13" defaultRowHeight="14.25"/>
  <cols>
    <col min="1" max="1" width="5" style="139" customWidth="1"/>
    <col min="2" max="2" width="18.5" customWidth="1"/>
    <col min="3" max="3" width="6.625" style="139" customWidth="1"/>
    <col min="4" max="4" width="4.625" style="139" customWidth="1"/>
    <col min="5" max="5" width="2.75" customWidth="1"/>
    <col min="6" max="6" width="5" style="139" customWidth="1"/>
    <col min="7" max="7" width="18.5" customWidth="1"/>
    <col min="8" max="8" width="6.625" style="139" customWidth="1"/>
    <col min="9" max="9" width="4.625" style="139" customWidth="1"/>
    <col min="10" max="10" width="2.75" customWidth="1"/>
    <col min="11" max="11" width="5" style="139" customWidth="1"/>
    <col min="12" max="12" width="18.5" customWidth="1"/>
    <col min="13" max="13" width="6.625" style="139" customWidth="1"/>
    <col min="14" max="14" width="4.625" style="139" customWidth="1"/>
    <col min="15" max="15" width="2.75" customWidth="1"/>
    <col min="16" max="16" width="5" style="139" customWidth="1"/>
    <col min="17" max="17" width="18.5" customWidth="1"/>
    <col min="18" max="18" width="6.625" style="139" customWidth="1"/>
    <col min="19" max="19" width="4.625" style="139" customWidth="1"/>
    <col min="23" max="23" width="17" customWidth="1"/>
  </cols>
  <sheetData>
    <row r="1" spans="1:28" s="120" customFormat="1" ht="29.1" customHeight="1">
      <c r="A1" s="433" t="s">
        <v>124</v>
      </c>
      <c r="B1" s="433"/>
      <c r="C1" s="433"/>
      <c r="D1" s="433"/>
      <c r="F1" s="435" t="s">
        <v>125</v>
      </c>
      <c r="G1" s="435"/>
      <c r="H1" s="435"/>
      <c r="I1" s="435"/>
      <c r="K1" s="433" t="s">
        <v>122</v>
      </c>
      <c r="L1" s="433"/>
      <c r="M1" s="433"/>
      <c r="N1" s="433"/>
      <c r="P1" s="435" t="s">
        <v>123</v>
      </c>
      <c r="Q1" s="435"/>
      <c r="R1" s="435"/>
      <c r="S1" s="435"/>
    </row>
    <row r="2" spans="1:28" s="23" customFormat="1" ht="28.5">
      <c r="A2" s="26" t="s">
        <v>5</v>
      </c>
      <c r="B2" s="26" t="s">
        <v>300</v>
      </c>
      <c r="C2" s="121" t="s">
        <v>117</v>
      </c>
      <c r="D2" s="121" t="s">
        <v>98</v>
      </c>
      <c r="F2" s="26" t="s">
        <v>5</v>
      </c>
      <c r="G2" s="26" t="s">
        <v>300</v>
      </c>
      <c r="H2" s="121" t="s">
        <v>117</v>
      </c>
      <c r="I2" s="121" t="s">
        <v>98</v>
      </c>
      <c r="K2" s="26" t="s">
        <v>5</v>
      </c>
      <c r="L2" s="26" t="s">
        <v>84</v>
      </c>
      <c r="M2" s="121" t="s">
        <v>117</v>
      </c>
      <c r="N2" s="121" t="s">
        <v>98</v>
      </c>
      <c r="P2" s="26" t="s">
        <v>5</v>
      </c>
      <c r="Q2" s="26" t="s">
        <v>84</v>
      </c>
      <c r="R2" s="121" t="s">
        <v>117</v>
      </c>
      <c r="S2" s="121" t="s">
        <v>98</v>
      </c>
    </row>
    <row r="3" spans="1:28" s="23" customFormat="1">
      <c r="A3" s="26"/>
      <c r="B3" s="26"/>
      <c r="C3" s="121"/>
      <c r="D3" s="121"/>
      <c r="F3" s="26"/>
      <c r="G3" s="26"/>
      <c r="H3" s="121"/>
      <c r="I3" s="121"/>
      <c r="K3" s="26"/>
      <c r="L3" s="26"/>
      <c r="M3" s="121"/>
      <c r="N3" s="121"/>
      <c r="P3" s="26"/>
      <c r="Q3" s="26"/>
      <c r="R3" s="121"/>
      <c r="S3" s="121"/>
      <c r="AA3" s="23" t="s">
        <v>301</v>
      </c>
      <c r="AB3" s="23" t="s">
        <v>302</v>
      </c>
    </row>
    <row r="4" spans="1:28" s="23" customFormat="1">
      <c r="A4" s="122">
        <v>1</v>
      </c>
      <c r="B4" s="123" t="str">
        <f>IF(HLOOKUP('競技設定（大会別）'!F$1,各種目,'競技設定（大会別）'!D6,FALSE)="","",HLOOKUP('競技設定（大会別）'!F$1,各種目,'競技設定（大会別）'!D6,FALSE))</f>
        <v>男子5年100m</v>
      </c>
      <c r="C4" s="124">
        <f>IF(HLOOKUP('競技設定（大会別）'!G$1,各種目,'競技設定（大会別）'!D6,FALSE)="","",HLOOKUP('競技設定（大会別）'!G$1,各種目,'競技設定（大会別）'!D6,FALSE))</f>
        <v>501</v>
      </c>
      <c r="D4" s="125" t="str">
        <f>IF(HLOOKUP('競技設定（大会別）'!H$1,各種目,'競技設定（大会別）'!D6,FALSE)="","",HLOOKUP('競技設定（大会別）'!H$1,各種目,'競技設定（大会別）'!D6,FALSE))</f>
        <v>t1</v>
      </c>
      <c r="F4" s="122">
        <v>1</v>
      </c>
      <c r="G4" s="126" t="str">
        <f>IF(HLOOKUP('競技設定（大会別）'!I$1,各種目,'競技設定（大会別）'!D6,FALSE)="","",HLOOKUP('競技設定（大会別）'!I$1,各種目,'競技設定（大会別）'!D6,FALSE))</f>
        <v>女子5年100m</v>
      </c>
      <c r="H4" s="126">
        <f>IF(HLOOKUP('競技設定（大会別）'!J$1,各種目,'競技設定（大会別）'!D6,FALSE)="","",HLOOKUP('競技設定（大会別）'!J$1,各種目,'競技設定（大会別）'!D6,FALSE))</f>
        <v>601</v>
      </c>
      <c r="I4" s="127" t="str">
        <f>IF(HLOOKUP('競技設定（大会別）'!K$1,各種目,'競技設定（大会別）'!D6,FALSE)="","",HLOOKUP('競技設定（大会別）'!K$1,各種目,'競技設定（大会別）'!D6,FALSE))</f>
        <v>t1</v>
      </c>
      <c r="K4" s="122">
        <v>1</v>
      </c>
      <c r="L4" s="123" t="str">
        <f>IF(HLOOKUP('競技設定（大会別）'!L$1,各種目,'競技設定（大会別）'!D6,FALSE)="","",HLOOKUP('競技設定（大会別）'!L$1,各種目,'競技設定（大会別）'!D6,FALSE))</f>
        <v>男女混合4X100mR</v>
      </c>
      <c r="M4" s="124">
        <f>IF(HLOOKUP('競技設定（大会別）'!M$1,各種目,'競技設定（大会別）'!D6,FALSE)="","",HLOOKUP('競技設定（大会別）'!M$1,各種目,'競技設定（大会別）'!D6,FALSE))</f>
        <v>625</v>
      </c>
      <c r="N4" s="125" t="str">
        <f>IF(HLOOKUP('競技設定（大会別）'!N$1,各種目,'競技設定（大会別）'!D6,FALSE)="","",HLOOKUP('競技設定（大会別）'!N$1,各種目,'競技設定（大会別）'!D6,FALSE))</f>
        <v>t2</v>
      </c>
      <c r="P4" s="122">
        <v>1</v>
      </c>
      <c r="Q4" s="126" t="str">
        <f>IF(HLOOKUP('競技設定（大会別）'!O$1,各種目,'競技設定（大会別）'!D6,FALSE)="","",HLOOKUP('競技設定（大会別）'!O$1,各種目,'競技設定（大会別）'!D6,FALSE))</f>
        <v>男女混合4X100mR</v>
      </c>
      <c r="R4" s="126">
        <f>IF(HLOOKUP('競技設定（大会別）'!P$1,各種目,'競技設定（大会別）'!D6,FALSE)="","",HLOOKUP('競技設定（大会別）'!P$1,各種目,'競技設定（大会別）'!D6,FALSE))</f>
        <v>625</v>
      </c>
      <c r="S4" s="127" t="str">
        <f>IF(HLOOKUP('競技設定（大会別）'!Q$1,各種目,'競技設定（大会別）'!D6,FALSE)="","",HLOOKUP('競技設定（大会別）'!Q$1,各種目,'競技設定（大会別）'!D6,FALSE))</f>
        <v>t2</v>
      </c>
      <c r="V4" s="23" t="s">
        <v>258</v>
      </c>
      <c r="W4" s="23" t="s">
        <v>275</v>
      </c>
      <c r="X4" s="23">
        <v>-170.94</v>
      </c>
      <c r="Y4" s="23">
        <v>3342.7</v>
      </c>
    </row>
    <row r="5" spans="1:28" s="23" customFormat="1">
      <c r="A5" s="122">
        <v>2</v>
      </c>
      <c r="B5" s="123" t="str">
        <f>IF(HLOOKUP('競技設定（大会別）'!F$1,各種目,'競技設定（大会別）'!D7,FALSE)="","",HLOOKUP('競技設定（大会別）'!F$1,各種目,'競技設定（大会別）'!D7,FALSE))</f>
        <v>男子6年100m</v>
      </c>
      <c r="C5" s="124">
        <f>IF(HLOOKUP('競技設定（大会別）'!G$1,各種目,'競技設定（大会別）'!D7,FALSE)="","",HLOOKUP('競技設定（大会別）'!G$1,各種目,'競技設定（大会別）'!D7,FALSE))</f>
        <v>502</v>
      </c>
      <c r="D5" s="125" t="str">
        <f>IF(HLOOKUP('競技設定（大会別）'!H$1,各種目,'競技設定（大会別）'!D7,FALSE)="","",HLOOKUP('競技設定（大会別）'!H$1,各種目,'競技設定（大会別）'!D7,FALSE))</f>
        <v>t1</v>
      </c>
      <c r="F5" s="122">
        <v>2</v>
      </c>
      <c r="G5" s="126" t="str">
        <f>IF(HLOOKUP('競技設定（大会別）'!I$1,各種目,'競技設定（大会別）'!D7,FALSE)="","",HLOOKUP('競技設定（大会別）'!I$1,各種目,'競技設定（大会別）'!D7,FALSE))</f>
        <v>女子6年100m</v>
      </c>
      <c r="H5" s="126">
        <f>IF(HLOOKUP('競技設定（大会別）'!J$1,各種目,'競技設定（大会別）'!D7,FALSE)="","",HLOOKUP('競技設定（大会別）'!J$1,各種目,'競技設定（大会別）'!D7,FALSE))</f>
        <v>602</v>
      </c>
      <c r="I5" s="127" t="str">
        <f>IF(HLOOKUP('競技設定（大会別）'!K$1,各種目,'競技設定（大会別）'!D7,FALSE)="","",HLOOKUP('競技設定（大会別）'!K$1,各種目,'競技設定（大会別）'!D7,FALSE))</f>
        <v>t1</v>
      </c>
      <c r="K5" s="122">
        <v>2</v>
      </c>
      <c r="L5" s="123" t="str">
        <f>IF(HLOOKUP('競技設定（大会別）'!L$1,各種目,'競技設定（大会別）'!D7,FALSE)="","",HLOOKUP('競技設定（大会別）'!L$1,各種目,'競技設定（大会別）'!D7,FALSE))</f>
        <v/>
      </c>
      <c r="M5" s="124" t="str">
        <f>IF(HLOOKUP('競技設定（大会別）'!M$1,各種目,'競技設定（大会別）'!D7,FALSE)="","",HLOOKUP('競技設定（大会別）'!M$1,各種目,'競技設定（大会別）'!D7,FALSE))</f>
        <v/>
      </c>
      <c r="N5" s="125" t="str">
        <f>IF(HLOOKUP('競技設定（大会別）'!N$1,各種目,'競技設定（大会別）'!D7,FALSE)="","",HLOOKUP('競技設定（大会別）'!N$1,各種目,'競技設定（大会別）'!D7,FALSE))</f>
        <v/>
      </c>
      <c r="P5" s="122">
        <v>2</v>
      </c>
      <c r="Q5" s="126" t="str">
        <f>IF(HLOOKUP('競技設定（大会別）'!O$1,各種目,'競技設定（大会別）'!D7,FALSE)="","",HLOOKUP('競技設定（大会別）'!O$1,各種目,'競技設定（大会別）'!D7,FALSE))</f>
        <v/>
      </c>
      <c r="R5" s="126" t="str">
        <f>IF(HLOOKUP('競技設定（大会別）'!P$1,各種目,'競技設定（大会別）'!D7,FALSE)="","",HLOOKUP('競技設定（大会別）'!P$1,各種目,'競技設定（大会別）'!D7,FALSE))</f>
        <v/>
      </c>
      <c r="S5" s="127" t="str">
        <f>IF(HLOOKUP('競技設定（大会別）'!Q$1,各種目,'競技設定（大会別）'!D7,FALSE)="","",HLOOKUP('競技設定（大会別）'!Q$1,各種目,'競技設定（大会別）'!D7,FALSE))</f>
        <v/>
      </c>
      <c r="V5" s="23" t="s">
        <v>259</v>
      </c>
      <c r="W5" s="23" t="s">
        <v>276</v>
      </c>
      <c r="X5" s="23">
        <v>1153.8</v>
      </c>
      <c r="Y5" s="23">
        <v>-465.38</v>
      </c>
    </row>
    <row r="6" spans="1:28" s="23" customFormat="1">
      <c r="A6" s="122">
        <v>3</v>
      </c>
      <c r="B6" s="123" t="str">
        <f>IF(HLOOKUP('競技設定（大会別）'!F$1,各種目,'競技設定（大会別）'!D8,FALSE)="","",HLOOKUP('競技設定（大会別）'!F$1,各種目,'競技設定（大会別）'!D8,FALSE))</f>
        <v>コンバインドA</v>
      </c>
      <c r="C6" s="124">
        <f>IF(HLOOKUP('競技設定（大会別）'!G$1,各種目,'競技設定（大会別）'!D8,FALSE)="","",HLOOKUP('競技設定（大会別）'!G$1,各種目,'競技設定（大会別）'!D8,FALSE))</f>
        <v>621</v>
      </c>
      <c r="D6" s="125" t="str">
        <f>IF(HLOOKUP('競技設定（大会別）'!H$1,各種目,'競技設定（大会別）'!D8,FALSE)="","",HLOOKUP('競技設定（大会別）'!H$1,各種目,'競技設定（大会別）'!D8,FALSE))</f>
        <v>p</v>
      </c>
      <c r="F6" s="122">
        <v>3</v>
      </c>
      <c r="G6" s="126" t="str">
        <f>IF(HLOOKUP('競技設定（大会別）'!I$1,各種目,'競技設定（大会別）'!D8,FALSE)="","",HLOOKUP('競技設定（大会別）'!I$1,各種目,'競技設定（大会別）'!D8,FALSE))</f>
        <v>コンバインドA</v>
      </c>
      <c r="H6" s="126">
        <f>IF(HLOOKUP('競技設定（大会別）'!J$1,各種目,'競技設定（大会別）'!D8,FALSE)="","",HLOOKUP('競技設定（大会別）'!J$1,各種目,'競技設定（大会別）'!D8,FALSE))</f>
        <v>623</v>
      </c>
      <c r="I6" s="127" t="str">
        <f>IF(HLOOKUP('競技設定（大会別）'!K$1,各種目,'競技設定（大会別）'!D8,FALSE)="","",HLOOKUP('競技設定（大会別）'!K$1,各種目,'競技設定（大会別）'!D8,FALSE))</f>
        <v>p</v>
      </c>
      <c r="K6" s="122">
        <v>3</v>
      </c>
      <c r="L6" s="123" t="str">
        <f>IF(HLOOKUP('競技設定（大会別）'!L$1,各種目,'競技設定（大会別）'!D8,FALSE)="","",HLOOKUP('競技設定（大会別）'!L$1,各種目,'競技設定（大会別）'!D8,FALSE))</f>
        <v/>
      </c>
      <c r="M6" s="124" t="str">
        <f>IF(HLOOKUP('競技設定（大会別）'!M$1,各種目,'競技設定（大会別）'!D8,FALSE)="","",HLOOKUP('競技設定（大会別）'!M$1,各種目,'競技設定（大会別）'!D8,FALSE))</f>
        <v/>
      </c>
      <c r="N6" s="125" t="str">
        <f>IF(HLOOKUP('競技設定（大会別）'!N$1,各種目,'競技設定（大会別）'!D8,FALSE)="","",HLOOKUP('競技設定（大会別）'!N$1,各種目,'競技設定（大会別）'!D8,FALSE))</f>
        <v/>
      </c>
      <c r="P6" s="122">
        <v>3</v>
      </c>
      <c r="Q6" s="126" t="str">
        <f>IF(HLOOKUP('競技設定（大会別）'!O$1,各種目,'競技設定（大会別）'!D8,FALSE)="","",HLOOKUP('競技設定（大会別）'!O$1,各種目,'競技設定（大会別）'!D8,FALSE))</f>
        <v/>
      </c>
      <c r="R6" s="126" t="str">
        <f>IF(HLOOKUP('競技設定（大会別）'!P$1,各種目,'競技設定（大会別）'!D8,FALSE)="","",HLOOKUP('競技設定（大会別）'!P$1,各種目,'競技設定（大会別）'!D8,FALSE))</f>
        <v/>
      </c>
      <c r="S6" s="127" t="str">
        <f>IF(HLOOKUP('競技設定（大会別）'!Q$1,各種目,'競技設定（大会別）'!D8,FALSE)="","",HLOOKUP('競技設定（大会別）'!Q$1,各種目,'競技設定（大会別）'!D8,FALSE))</f>
        <v/>
      </c>
      <c r="V6" s="23" t="s">
        <v>112</v>
      </c>
      <c r="W6" s="23" t="s">
        <v>277</v>
      </c>
      <c r="X6" s="23">
        <v>280.11</v>
      </c>
      <c r="Y6" s="23">
        <v>-226.61</v>
      </c>
    </row>
    <row r="7" spans="1:28" s="23" customFormat="1">
      <c r="A7" s="122">
        <v>4</v>
      </c>
      <c r="B7" s="123" t="str">
        <f>IF(HLOOKUP('競技設定（大会別）'!F$1,各種目,'競技設定（大会別）'!D9,FALSE)="","",HLOOKUP('競技設定（大会別）'!F$1,各種目,'競技設定（大会別）'!D9,FALSE))</f>
        <v>コンバインドB</v>
      </c>
      <c r="C7" s="124">
        <f>IF(HLOOKUP('競技設定（大会別）'!G$1,各種目,'競技設定（大会別）'!D9,FALSE)="","",HLOOKUP('競技設定（大会別）'!G$1,各種目,'競技設定（大会別）'!D9,FALSE))</f>
        <v>622</v>
      </c>
      <c r="D7" s="125" t="str">
        <f>IF(HLOOKUP('競技設定（大会別）'!H$1,各種目,'競技設定（大会別）'!D9,FALSE)="","",HLOOKUP('競技設定（大会別）'!H$1,各種目,'競技設定（大会別）'!D9,FALSE))</f>
        <v>p</v>
      </c>
      <c r="F7" s="122">
        <v>4</v>
      </c>
      <c r="G7" s="126" t="str">
        <f>IF(HLOOKUP('競技設定（大会別）'!I$1,各種目,'競技設定（大会別）'!D9,FALSE)="","",HLOOKUP('競技設定（大会別）'!I$1,各種目,'競技設定（大会別）'!D9,FALSE))</f>
        <v>コンバインドB</v>
      </c>
      <c r="H7" s="126">
        <f>IF(HLOOKUP('競技設定（大会別）'!J$1,各種目,'競技設定（大会別）'!D9,FALSE)="","",HLOOKUP('競技設定（大会別）'!J$1,各種目,'競技設定（大会別）'!D9,FALSE))</f>
        <v>624</v>
      </c>
      <c r="I7" s="127" t="str">
        <f>IF(HLOOKUP('競技設定（大会別）'!K$1,各種目,'競技設定（大会別）'!D9,FALSE)="","",HLOOKUP('競技設定（大会別）'!K$1,各種目,'競技設定（大会別）'!D9,FALSE))</f>
        <v>p</v>
      </c>
      <c r="K7" s="122">
        <v>4</v>
      </c>
      <c r="L7" s="123" t="str">
        <f>IF(HLOOKUP('競技設定（大会別）'!L$1,各種目,'競技設定（大会別）'!D9,FALSE)="","",HLOOKUP('競技設定（大会別）'!L$1,各種目,'競技設定（大会別）'!D9,FALSE))</f>
        <v/>
      </c>
      <c r="M7" s="124" t="str">
        <f>IF(HLOOKUP('競技設定（大会別）'!M$1,各種目,'競技設定（大会別）'!D9,FALSE)="","",HLOOKUP('競技設定（大会別）'!M$1,各種目,'競技設定（大会別）'!D9,FALSE))</f>
        <v/>
      </c>
      <c r="N7" s="125" t="str">
        <f>IF(HLOOKUP('競技設定（大会別）'!N$1,各種目,'競技設定（大会別）'!D9,FALSE)="","",HLOOKUP('競技設定（大会別）'!N$1,各種目,'競技設定（大会別）'!D9,FALSE))</f>
        <v/>
      </c>
      <c r="P7" s="122">
        <v>4</v>
      </c>
      <c r="Q7" s="126" t="str">
        <f>IF(HLOOKUP('競技設定（大会別）'!O$1,各種目,'競技設定（大会別）'!D9,FALSE)="","",HLOOKUP('競技設定（大会別）'!O$1,各種目,'競技設定（大会別）'!D9,FALSE))</f>
        <v/>
      </c>
      <c r="R7" s="126" t="str">
        <f>IF(HLOOKUP('競技設定（大会別）'!P$1,各種目,'競技設定（大会別）'!D9,FALSE)="","",HLOOKUP('競技設定（大会別）'!P$1,各種目,'競技設定（大会別）'!D9,FALSE))</f>
        <v/>
      </c>
      <c r="S7" s="127" t="str">
        <f>IF(HLOOKUP('競技設定（大会別）'!Q$1,各種目,'競技設定（大会別）'!D9,FALSE)="","",HLOOKUP('競技設定（大会別）'!Q$1,各種目,'競技設定（大会別）'!D9,FALSE))</f>
        <v/>
      </c>
      <c r="V7" s="23" t="s">
        <v>113</v>
      </c>
      <c r="W7" s="23" t="s">
        <v>278</v>
      </c>
      <c r="X7" s="23">
        <v>20.324999999999999</v>
      </c>
      <c r="Y7" s="23">
        <v>60.162999999999997</v>
      </c>
    </row>
    <row r="8" spans="1:28" s="23" customFormat="1">
      <c r="A8" s="122">
        <v>5</v>
      </c>
      <c r="B8" s="123" t="str">
        <f>IF(HLOOKUP('競技設定（大会別）'!F$1,各種目,'競技設定（大会別）'!D10,FALSE)="","",HLOOKUP('競技設定（大会別）'!F$1,各種目,'競技設定（大会別）'!D10,FALSE))</f>
        <v>男女混合4X100mR</v>
      </c>
      <c r="C8" s="124">
        <f>IF(HLOOKUP('競技設定（大会別）'!G$1,各種目,'競技設定（大会別）'!D10,FALSE)="","",HLOOKUP('競技設定（大会別）'!G$1,各種目,'競技設定（大会別）'!D10,FALSE))</f>
        <v>625</v>
      </c>
      <c r="D8" s="125" t="str">
        <f>IF(HLOOKUP('競技設定（大会別）'!H$1,各種目,'競技設定（大会別）'!D10,FALSE)="","",HLOOKUP('競技設定（大会別）'!H$1,各種目,'競技設定（大会別）'!D10,FALSE))</f>
        <v>t2</v>
      </c>
      <c r="F8" s="122">
        <v>5</v>
      </c>
      <c r="G8" s="126" t="str">
        <f>IF(HLOOKUP('競技設定（大会別）'!I$1,各種目,'競技設定（大会別）'!D10,FALSE)="","",HLOOKUP('競技設定（大会別）'!I$1,各種目,'競技設定（大会別）'!D10,FALSE))</f>
        <v>男女混合4X100mR</v>
      </c>
      <c r="H8" s="126">
        <f>IF(HLOOKUP('競技設定（大会別）'!J$1,各種目,'競技設定（大会別）'!D10,FALSE)="","",HLOOKUP('競技設定（大会別）'!J$1,各種目,'競技設定（大会別）'!D10,FALSE))</f>
        <v>625</v>
      </c>
      <c r="I8" s="127" t="str">
        <f>IF(HLOOKUP('競技設定（大会別）'!K$1,各種目,'競技設定（大会別）'!D10,FALSE)="","",HLOOKUP('競技設定（大会別）'!K$1,各種目,'競技設定（大会別）'!D10,FALSE))</f>
        <v>t2</v>
      </c>
      <c r="K8" s="122">
        <v>5</v>
      </c>
      <c r="L8" s="123" t="str">
        <f>IF(HLOOKUP('競技設定（大会別）'!L$1,各種目,'競技設定（大会別）'!D10,FALSE)="","",HLOOKUP('競技設定（大会別）'!L$1,各種目,'競技設定（大会別）'!D10,FALSE))</f>
        <v/>
      </c>
      <c r="M8" s="124" t="str">
        <f>IF(HLOOKUP('競技設定（大会別）'!M$1,各種目,'競技設定（大会別）'!D10,FALSE)="","",HLOOKUP('競技設定（大会別）'!M$1,各種目,'競技設定（大会別）'!D10,FALSE))</f>
        <v/>
      </c>
      <c r="N8" s="125" t="str">
        <f>IF(HLOOKUP('競技設定（大会別）'!N$1,各種目,'競技設定（大会別）'!D10,FALSE)="","",HLOOKUP('競技設定（大会別）'!N$1,各種目,'競技設定（大会別）'!D10,FALSE))</f>
        <v/>
      </c>
      <c r="P8" s="122">
        <v>5</v>
      </c>
      <c r="Q8" s="126" t="str">
        <f>IF(HLOOKUP('競技設定（大会別）'!O$1,各種目,'競技設定（大会別）'!D10,FALSE)="","",HLOOKUP('競技設定（大会別）'!O$1,各種目,'競技設定（大会別）'!D10,FALSE))</f>
        <v/>
      </c>
      <c r="R8" s="126" t="str">
        <f>IF(HLOOKUP('競技設定（大会別）'!P$1,各種目,'競技設定（大会別）'!D10,FALSE)="","",HLOOKUP('競技設定（大会別）'!P$1,各種目,'競技設定（大会別）'!D10,FALSE))</f>
        <v/>
      </c>
      <c r="S8" s="127" t="str">
        <f>IF(HLOOKUP('競技設定（大会別）'!Q$1,各種目,'競技設定（大会別）'!D10,FALSE)="","",HLOOKUP('競技設定（大会別）'!Q$1,各種目,'競技設定（大会別）'!D10,FALSE))</f>
        <v/>
      </c>
    </row>
    <row r="9" spans="1:28" s="23" customFormat="1">
      <c r="A9" s="122">
        <v>6</v>
      </c>
      <c r="B9" s="123" t="str">
        <f>IF(HLOOKUP('競技設定（大会別）'!F$1,各種目,'競技設定（大会別）'!D11,FALSE)="","",HLOOKUP('競技設定（大会別）'!F$1,各種目,'競技設定（大会別）'!D11,FALSE))</f>
        <v>男子800m</v>
      </c>
      <c r="C9" s="124">
        <f>IF(HLOOKUP('競技設定（大会別）'!G$1,各種目,'競技設定（大会別）'!D11,FALSE)="","",HLOOKUP('競技設定（大会別）'!G$1,各種目,'競技設定（大会別）'!D11,FALSE))</f>
        <v>630</v>
      </c>
      <c r="D9" s="125" t="str">
        <f>IF(HLOOKUP('競技設定（大会別）'!H$1,各種目,'競技設定（大会別）'!D11,FALSE)="","",HLOOKUP('競技設定（大会別）'!H$1,各種目,'競技設定（大会別）'!D11,FALSE))</f>
        <v>t2</v>
      </c>
      <c r="F9" s="122">
        <v>6</v>
      </c>
      <c r="G9" s="126" t="str">
        <f>IF(HLOOKUP('競技設定（大会別）'!I$1,各種目,'競技設定（大会別）'!D11,FALSE)="","",HLOOKUP('競技設定（大会別）'!I$1,各種目,'競技設定（大会別）'!D11,FALSE))</f>
        <v>女子800m</v>
      </c>
      <c r="H9" s="126">
        <f>IF(HLOOKUP('競技設定（大会別）'!J$1,各種目,'競技設定（大会別）'!D11,FALSE)="","",HLOOKUP('競技設定（大会別）'!J$1,各種目,'競技設定（大会別）'!D11,FALSE))</f>
        <v>730</v>
      </c>
      <c r="I9" s="127" t="str">
        <f>IF(HLOOKUP('競技設定（大会別）'!K$1,各種目,'競技設定（大会別）'!D11,FALSE)="","",HLOOKUP('競技設定（大会別）'!K$1,各種目,'競技設定（大会別）'!D11,FALSE))</f>
        <v>t2</v>
      </c>
      <c r="K9" s="122">
        <v>6</v>
      </c>
      <c r="L9" s="123" t="str">
        <f>IF(HLOOKUP('競技設定（大会別）'!L$1,各種目,'競技設定（大会別）'!D11,FALSE)="","",HLOOKUP('競技設定（大会別）'!L$1,各種目,'競技設定（大会別）'!D11,FALSE))</f>
        <v/>
      </c>
      <c r="M9" s="124" t="str">
        <f>IF(HLOOKUP('競技設定（大会別）'!M$1,各種目,'競技設定（大会別）'!D11,FALSE)="","",HLOOKUP('競技設定（大会別）'!M$1,各種目,'競技設定（大会別）'!D11,FALSE))</f>
        <v/>
      </c>
      <c r="N9" s="125" t="str">
        <f>IF(HLOOKUP('競技設定（大会別）'!N$1,各種目,'競技設定（大会別）'!D11,FALSE)="","",HLOOKUP('競技設定（大会別）'!N$1,各種目,'競技設定（大会別）'!D11,FALSE))</f>
        <v/>
      </c>
      <c r="P9" s="122">
        <v>6</v>
      </c>
      <c r="Q9" s="126" t="str">
        <f>IF(HLOOKUP('競技設定（大会別）'!O$1,各種目,'競技設定（大会別）'!D11,FALSE)="","",HLOOKUP('競技設定（大会別）'!O$1,各種目,'競技設定（大会別）'!D11,FALSE))</f>
        <v/>
      </c>
      <c r="R9" s="126" t="str">
        <f>IF(HLOOKUP('競技設定（大会別）'!P$1,各種目,'競技設定（大会別）'!D11,FALSE)="","",HLOOKUP('競技設定（大会別）'!P$1,各種目,'競技設定（大会別）'!D11,FALSE))</f>
        <v/>
      </c>
      <c r="S9" s="127" t="str">
        <f>IF(HLOOKUP('競技設定（大会別）'!Q$1,各種目,'競技設定（大会別）'!D11,FALSE)="","",HLOOKUP('競技設定（大会別）'!Q$1,各種目,'競技設定（大会別）'!D11,FALSE))</f>
        <v/>
      </c>
    </row>
    <row r="10" spans="1:28" s="23" customFormat="1">
      <c r="A10" s="122">
        <v>7</v>
      </c>
      <c r="B10" s="123" t="str">
        <f>IF(HLOOKUP('競技設定（大会別）'!F$1,各種目,'競技設定（大会別）'!D12,FALSE)="","",HLOOKUP('競技設定（大会別）'!F$1,各種目,'競技設定（大会別）'!D12,FALSE))</f>
        <v>男子80mH</v>
      </c>
      <c r="C10" s="124">
        <f>IF(HLOOKUP('競技設定（大会別）'!G$1,各種目,'競技設定（大会別）'!D12,FALSE)="","",HLOOKUP('競技設定（大会別）'!G$1,各種目,'競技設定（大会別）'!D12,FALSE))</f>
        <v>504</v>
      </c>
      <c r="D10" s="125" t="str">
        <f>IF(HLOOKUP('競技設定（大会別）'!H$1,各種目,'競技設定（大会別）'!D12,FALSE)="","",HLOOKUP('競技設定（大会別）'!H$1,各種目,'競技設定（大会別）'!D12,FALSE))</f>
        <v>t1</v>
      </c>
      <c r="F10" s="122">
        <v>7</v>
      </c>
      <c r="G10" s="126" t="str">
        <f>IF(HLOOKUP('競技設定（大会別）'!I$1,各種目,'競技設定（大会別）'!D12,FALSE)="","",HLOOKUP('競技設定（大会別）'!I$1,各種目,'競技設定（大会別）'!D12,FALSE))</f>
        <v>女子80mH</v>
      </c>
      <c r="H10" s="126">
        <f>IF(HLOOKUP('競技設定（大会別）'!J$1,各種目,'競技設定（大会別）'!D12,FALSE)="","",HLOOKUP('競技設定（大会別）'!J$1,各種目,'競技設定（大会別）'!D12,FALSE))</f>
        <v>604</v>
      </c>
      <c r="I10" s="127" t="str">
        <f>IF(HLOOKUP('競技設定（大会別）'!K$1,各種目,'競技設定（大会別）'!D12,FALSE)="","",HLOOKUP('競技設定（大会別）'!K$1,各種目,'競技設定（大会別）'!D12,FALSE))</f>
        <v>t1</v>
      </c>
      <c r="K10" s="122">
        <v>7</v>
      </c>
      <c r="L10" s="123" t="str">
        <f>IF(HLOOKUP('競技設定（大会別）'!L$1,各種目,'競技設定（大会別）'!D12,FALSE)="","",HLOOKUP('競技設定（大会別）'!L$1,各種目,'競技設定（大会別）'!D12,FALSE))</f>
        <v/>
      </c>
      <c r="M10" s="124" t="str">
        <f>IF(HLOOKUP('競技設定（大会別）'!M$1,各種目,'競技設定（大会別）'!D12,FALSE)="","",HLOOKUP('競技設定（大会別）'!M$1,各種目,'競技設定（大会別）'!D12,FALSE))</f>
        <v/>
      </c>
      <c r="N10" s="125" t="str">
        <f>IF(HLOOKUP('競技設定（大会別）'!N$1,各種目,'競技設定（大会別）'!D12,FALSE)="","",HLOOKUP('競技設定（大会別）'!N$1,各種目,'競技設定（大会別）'!D12,FALSE))</f>
        <v/>
      </c>
      <c r="P10" s="122">
        <v>7</v>
      </c>
      <c r="Q10" s="126" t="str">
        <f>IF(HLOOKUP('競技設定（大会別）'!O$1,各種目,'競技設定（大会別）'!D12,FALSE)="","",HLOOKUP('競技設定（大会別）'!O$1,各種目,'競技設定（大会別）'!D12,FALSE))</f>
        <v/>
      </c>
      <c r="R10" s="126" t="str">
        <f>IF(HLOOKUP('競技設定（大会別）'!P$1,各種目,'競技設定（大会別）'!D12,FALSE)="","",HLOOKUP('競技設定（大会別）'!P$1,各種目,'競技設定（大会別）'!D12,FALSE))</f>
        <v/>
      </c>
      <c r="S10" s="127" t="str">
        <f>IF(HLOOKUP('競技設定（大会別）'!Q$1,各種目,'競技設定（大会別）'!D12,FALSE)="","",HLOOKUP('競技設定（大会別）'!Q$1,各種目,'競技設定（大会別）'!D12,FALSE))</f>
        <v/>
      </c>
    </row>
    <row r="11" spans="1:28" s="23" customFormat="1">
      <c r="A11" s="122">
        <v>8</v>
      </c>
      <c r="B11" s="123" t="str">
        <f>IF(HLOOKUP('競技設定（大会別）'!F$1,各種目,'競技設定（大会別）'!D13,FALSE)="","",HLOOKUP('競技設定（大会別）'!F$1,各種目,'競技設定（大会別）'!D13,FALSE))</f>
        <v>男子走り高跳び</v>
      </c>
      <c r="C11" s="124">
        <f>IF(HLOOKUP('競技設定（大会別）'!G$1,各種目,'競技設定（大会別）'!D13,FALSE)="","",HLOOKUP('競技設定（大会別）'!G$1,各種目,'競技設定（大会別）'!D13,FALSE))</f>
        <v>506</v>
      </c>
      <c r="D11" s="125" t="str">
        <f>IF(HLOOKUP('競技設定（大会別）'!H$1,各種目,'競技設定（大会別）'!D13,FALSE)="","",HLOOKUP('競技設定（大会別）'!H$1,各種目,'競技設定（大会別）'!D13,FALSE))</f>
        <v>m</v>
      </c>
      <c r="F11" s="122">
        <v>8</v>
      </c>
      <c r="G11" s="126" t="str">
        <f>IF(HLOOKUP('競技設定（大会別）'!I$1,各種目,'競技設定（大会別）'!D13,FALSE)="","",HLOOKUP('競技設定（大会別）'!I$1,各種目,'競技設定（大会別）'!D13,FALSE))</f>
        <v>女子走り高跳び</v>
      </c>
      <c r="H11" s="126">
        <f>IF(HLOOKUP('競技設定（大会別）'!J$1,各種目,'競技設定（大会別）'!D13,FALSE)="","",HLOOKUP('競技設定（大会別）'!J$1,各種目,'競技設定（大会別）'!D13,FALSE))</f>
        <v>606</v>
      </c>
      <c r="I11" s="127" t="str">
        <f>IF(HLOOKUP('競技設定（大会別）'!K$1,各種目,'競技設定（大会別）'!D13,FALSE)="","",HLOOKUP('競技設定（大会別）'!K$1,各種目,'競技設定（大会別）'!D13,FALSE))</f>
        <v>m</v>
      </c>
      <c r="K11" s="122">
        <v>8</v>
      </c>
      <c r="L11" s="123" t="str">
        <f>IF(HLOOKUP('競技設定（大会別）'!L$1,各種目,'競技設定（大会別）'!D13,FALSE)="","",HLOOKUP('競技設定（大会別）'!L$1,各種目,'競技設定（大会別）'!D13,FALSE))</f>
        <v/>
      </c>
      <c r="M11" s="124" t="str">
        <f>IF(HLOOKUP('競技設定（大会別）'!M$1,各種目,'競技設定（大会別）'!D13,FALSE)="","",HLOOKUP('競技設定（大会別）'!M$1,各種目,'競技設定（大会別）'!D13,FALSE))</f>
        <v/>
      </c>
      <c r="N11" s="125" t="str">
        <f>IF(HLOOKUP('競技設定（大会別）'!N$1,各種目,'競技設定（大会別）'!D13,FALSE)="","",HLOOKUP('競技設定（大会別）'!N$1,各種目,'競技設定（大会別）'!D13,FALSE))</f>
        <v/>
      </c>
      <c r="P11" s="122">
        <v>8</v>
      </c>
      <c r="Q11" s="126" t="str">
        <f>IF(HLOOKUP('競技設定（大会別）'!O$1,各種目,'競技設定（大会別）'!D13,FALSE)="","",HLOOKUP('競技設定（大会別）'!O$1,各種目,'競技設定（大会別）'!D13,FALSE))</f>
        <v/>
      </c>
      <c r="R11" s="126" t="str">
        <f>IF(HLOOKUP('競技設定（大会別）'!P$1,各種目,'競技設定（大会別）'!D13,FALSE)="","",HLOOKUP('競技設定（大会別）'!P$1,各種目,'競技設定（大会別）'!D13,FALSE))</f>
        <v/>
      </c>
      <c r="S11" s="127" t="str">
        <f>IF(HLOOKUP('競技設定（大会別）'!Q$1,各種目,'競技設定（大会別）'!D13,FALSE)="","",HLOOKUP('競技設定（大会別）'!Q$1,各種目,'競技設定（大会別）'!D13,FALSE))</f>
        <v/>
      </c>
    </row>
    <row r="12" spans="1:28" s="23" customFormat="1">
      <c r="A12" s="122">
        <v>9</v>
      </c>
      <c r="B12" s="123" t="str">
        <f>IF(HLOOKUP('競技設定（大会別）'!F$1,各種目,'競技設定（大会別）'!D14,FALSE)="","",HLOOKUP('競技設定（大会別）'!F$1,各種目,'競技設定（大会別）'!D14,FALSE))</f>
        <v>男子走り幅跳び</v>
      </c>
      <c r="C12" s="124">
        <f>IF(HLOOKUP('競技設定（大会別）'!G$1,各種目,'競技設定（大会別）'!D14,FALSE)="","",HLOOKUP('競技設定（大会別）'!G$1,各種目,'競技設定（大会別）'!D14,FALSE))</f>
        <v>507</v>
      </c>
      <c r="D12" s="125" t="str">
        <f>IF(HLOOKUP('競技設定（大会別）'!H$1,各種目,'競技設定（大会別）'!D14,FALSE)="","",HLOOKUP('競技設定（大会別）'!H$1,各種目,'競技設定（大会別）'!D14,FALSE))</f>
        <v>m</v>
      </c>
      <c r="F12" s="122">
        <v>9</v>
      </c>
      <c r="G12" s="126" t="str">
        <f>IF(HLOOKUP('競技設定（大会別）'!I$1,各種目,'競技設定（大会別）'!D14,FALSE)="","",HLOOKUP('競技設定（大会別）'!I$1,各種目,'競技設定（大会別）'!D14,FALSE))</f>
        <v>女子走り幅跳び</v>
      </c>
      <c r="H12" s="126">
        <f>IF(HLOOKUP('競技設定（大会別）'!J$1,各種目,'競技設定（大会別）'!D14,FALSE)="","",HLOOKUP('競技設定（大会別）'!J$1,各種目,'競技設定（大会別）'!D14,FALSE))</f>
        <v>607</v>
      </c>
      <c r="I12" s="127" t="str">
        <f>IF(HLOOKUP('競技設定（大会別）'!K$1,各種目,'競技設定（大会別）'!D14,FALSE)="","",HLOOKUP('競技設定（大会別）'!K$1,各種目,'競技設定（大会別）'!D14,FALSE))</f>
        <v>m</v>
      </c>
      <c r="K12" s="122">
        <v>9</v>
      </c>
      <c r="L12" s="123" t="str">
        <f>IF(HLOOKUP('競技設定（大会別）'!L$1,各種目,'競技設定（大会別）'!D14,FALSE)="","",HLOOKUP('競技設定（大会別）'!L$1,各種目,'競技設定（大会別）'!D14,FALSE))</f>
        <v/>
      </c>
      <c r="M12" s="124" t="str">
        <f>IF(HLOOKUP('競技設定（大会別）'!M$1,各種目,'競技設定（大会別）'!D14,FALSE)="","",HLOOKUP('競技設定（大会別）'!M$1,各種目,'競技設定（大会別）'!D14,FALSE))</f>
        <v/>
      </c>
      <c r="N12" s="125" t="str">
        <f>IF(HLOOKUP('競技設定（大会別）'!N$1,各種目,'競技設定（大会別）'!D14,FALSE)="","",HLOOKUP('競技設定（大会別）'!N$1,各種目,'競技設定（大会別）'!D14,FALSE))</f>
        <v/>
      </c>
      <c r="P12" s="122">
        <v>9</v>
      </c>
      <c r="Q12" s="126" t="str">
        <f>IF(HLOOKUP('競技設定（大会別）'!O$1,各種目,'競技設定（大会別）'!D14,FALSE)="","",HLOOKUP('競技設定（大会別）'!O$1,各種目,'競技設定（大会別）'!D14,FALSE))</f>
        <v/>
      </c>
      <c r="R12" s="126" t="str">
        <f>IF(HLOOKUP('競技設定（大会別）'!P$1,各種目,'競技設定（大会別）'!D14,FALSE)="","",HLOOKUP('競技設定（大会別）'!P$1,各種目,'競技設定（大会別）'!D14,FALSE))</f>
        <v/>
      </c>
      <c r="S12" s="127" t="str">
        <f>IF(HLOOKUP('競技設定（大会別）'!Q$1,各種目,'競技設定（大会別）'!D14,FALSE)="","",HLOOKUP('競技設定（大会別）'!Q$1,各種目,'競技設定（大会別）'!D14,FALSE))</f>
        <v/>
      </c>
    </row>
    <row r="13" spans="1:28" s="23" customFormat="1">
      <c r="A13" s="122">
        <v>10</v>
      </c>
      <c r="B13" s="123" t="str">
        <f>IF(HLOOKUP('競技設定（大会別）'!F$1,各種目,'競技設定（大会別）'!D15,FALSE)="","",HLOOKUP('競技設定（大会別）'!F$1,各種目,'競技設定（大会別）'!D15,FALSE))</f>
        <v>男子ジャベリックボール</v>
      </c>
      <c r="C13" s="124">
        <f>IF(HLOOKUP('競技設定（大会別）'!G$1,各種目,'競技設定（大会別）'!D15,FALSE)="","",HLOOKUP('競技設定（大会別）'!G$1,各種目,'競技設定（大会別）'!D15,FALSE))</f>
        <v>512</v>
      </c>
      <c r="D13" s="125" t="str">
        <f>IF(HLOOKUP('競技設定（大会別）'!H$1,各種目,'競技設定（大会別）'!D15,FALSE)="","",HLOOKUP('競技設定（大会別）'!H$1,各種目,'競技設定（大会別）'!D15,FALSE))</f>
        <v>m</v>
      </c>
      <c r="F13" s="122">
        <v>10</v>
      </c>
      <c r="G13" s="126" t="str">
        <f>IF(HLOOKUP('競技設定（大会別）'!I$1,各種目,'競技設定（大会別）'!D15,FALSE)="","",HLOOKUP('競技設定（大会別）'!I$1,各種目,'競技設定（大会別）'!D15,FALSE))</f>
        <v>女子ジャベリックボール</v>
      </c>
      <c r="H13" s="126">
        <f>IF(HLOOKUP('競技設定（大会別）'!J$1,各種目,'競技設定（大会別）'!D15,FALSE)="","",HLOOKUP('競技設定（大会別）'!J$1,各種目,'競技設定（大会別）'!D15,FALSE))</f>
        <v>612</v>
      </c>
      <c r="I13" s="127" t="str">
        <f>IF(HLOOKUP('競技設定（大会別）'!K$1,各種目,'競技設定（大会別）'!D15,FALSE)="","",HLOOKUP('競技設定（大会別）'!K$1,各種目,'競技設定（大会別）'!D15,FALSE))</f>
        <v>m</v>
      </c>
      <c r="K13" s="122">
        <v>10</v>
      </c>
      <c r="L13" s="123" t="str">
        <f>IF(HLOOKUP('競技設定（大会別）'!L$1,各種目,'競技設定（大会別）'!D15,FALSE)="","",HLOOKUP('競技設定（大会別）'!L$1,各種目,'競技設定（大会別）'!D15,FALSE))</f>
        <v/>
      </c>
      <c r="M13" s="124" t="str">
        <f>IF(HLOOKUP('競技設定（大会別）'!M$1,各種目,'競技設定（大会別）'!D15,FALSE)="","",HLOOKUP('競技設定（大会別）'!M$1,各種目,'競技設定（大会別）'!D15,FALSE))</f>
        <v/>
      </c>
      <c r="N13" s="125" t="str">
        <f>IF(HLOOKUP('競技設定（大会別）'!N$1,各種目,'競技設定（大会別）'!D15,FALSE)="","",HLOOKUP('競技設定（大会別）'!N$1,各種目,'競技設定（大会別）'!D15,FALSE))</f>
        <v/>
      </c>
      <c r="P13" s="122">
        <v>10</v>
      </c>
      <c r="Q13" s="126" t="str">
        <f>IF(HLOOKUP('競技設定（大会別）'!O$1,各種目,'競技設定（大会別）'!D15,FALSE)="","",HLOOKUP('競技設定（大会別）'!O$1,各種目,'競技設定（大会別）'!D15,FALSE))</f>
        <v/>
      </c>
      <c r="R13" s="126" t="str">
        <f>IF(HLOOKUP('競技設定（大会別）'!P$1,各種目,'競技設定（大会別）'!D15,FALSE)="","",HLOOKUP('競技設定（大会別）'!P$1,各種目,'競技設定（大会別）'!D15,FALSE))</f>
        <v/>
      </c>
      <c r="S13" s="127" t="str">
        <f>IF(HLOOKUP('競技設定（大会別）'!Q$1,各種目,'競技設定（大会別）'!D15,FALSE)="","",HLOOKUP('競技設定（大会別）'!Q$1,各種目,'競技設定（大会別）'!D15,FALSE))</f>
        <v/>
      </c>
    </row>
    <row r="14" spans="1:28" s="23" customFormat="1">
      <c r="A14" s="122">
        <v>11</v>
      </c>
      <c r="B14" s="123" t="str">
        <f>IF(HLOOKUP('競技設定（大会別）'!F$1,各種目,'競技設定（大会別）'!D16,FALSE)="","",HLOOKUP('競技設定（大会別）'!F$1,各種目,'競技設定（大会別）'!D16,FALSE))</f>
        <v/>
      </c>
      <c r="C14" s="124" t="str">
        <f>IF(HLOOKUP('競技設定（大会別）'!G$1,各種目,'競技設定（大会別）'!D16,FALSE)="","",HLOOKUP('競技設定（大会別）'!G$1,各種目,'競技設定（大会別）'!D16,FALSE))</f>
        <v/>
      </c>
      <c r="D14" s="125" t="str">
        <f>IF(HLOOKUP('競技設定（大会別）'!H$1,各種目,'競技設定（大会別）'!D16,FALSE)="","",HLOOKUP('競技設定（大会別）'!H$1,各種目,'競技設定（大会別）'!D16,FALSE))</f>
        <v/>
      </c>
      <c r="F14" s="122">
        <v>11</v>
      </c>
      <c r="G14" s="126" t="str">
        <f>IF(HLOOKUP('競技設定（大会別）'!I$1,各種目,'競技設定（大会別）'!D16,FALSE)="","",HLOOKUP('競技設定（大会別）'!I$1,各種目,'競技設定（大会別）'!D16,FALSE))</f>
        <v/>
      </c>
      <c r="H14" s="126" t="str">
        <f>IF(HLOOKUP('競技設定（大会別）'!J$1,各種目,'競技設定（大会別）'!D16,FALSE)="","",HLOOKUP('競技設定（大会別）'!J$1,各種目,'競技設定（大会別）'!D16,FALSE))</f>
        <v/>
      </c>
      <c r="I14" s="127" t="str">
        <f>IF(HLOOKUP('競技設定（大会別）'!K$1,各種目,'競技設定（大会別）'!D16,FALSE)="","",HLOOKUP('競技設定（大会別）'!K$1,各種目,'競技設定（大会別）'!D16,FALSE))</f>
        <v/>
      </c>
      <c r="K14" s="122">
        <v>11</v>
      </c>
      <c r="L14" s="123" t="str">
        <f>IF(HLOOKUP('競技設定（大会別）'!L$1,各種目,'競技設定（大会別）'!D16,FALSE)="","",HLOOKUP('競技設定（大会別）'!L$1,各種目,'競技設定（大会別）'!D16,FALSE))</f>
        <v/>
      </c>
      <c r="M14" s="124" t="str">
        <f>IF(HLOOKUP('競技設定（大会別）'!M$1,各種目,'競技設定（大会別）'!D16,FALSE)="","",HLOOKUP('競技設定（大会別）'!M$1,各種目,'競技設定（大会別）'!D16,FALSE))</f>
        <v/>
      </c>
      <c r="N14" s="125" t="str">
        <f>IF(HLOOKUP('競技設定（大会別）'!N$1,各種目,'競技設定（大会別）'!D16,FALSE)="","",HLOOKUP('競技設定（大会別）'!N$1,各種目,'競技設定（大会別）'!D16,FALSE))</f>
        <v/>
      </c>
      <c r="P14" s="122">
        <v>11</v>
      </c>
      <c r="Q14" s="126" t="str">
        <f>IF(HLOOKUP('競技設定（大会別）'!O$1,各種目,'競技設定（大会別）'!D16,FALSE)="","",HLOOKUP('競技設定（大会別）'!O$1,各種目,'競技設定（大会別）'!D16,FALSE))</f>
        <v/>
      </c>
      <c r="R14" s="126" t="str">
        <f>IF(HLOOKUP('競技設定（大会別）'!P$1,各種目,'競技設定（大会別）'!D16,FALSE)="","",HLOOKUP('競技設定（大会別）'!P$1,各種目,'競技設定（大会別）'!D16,FALSE))</f>
        <v/>
      </c>
      <c r="S14" s="127" t="str">
        <f>IF(HLOOKUP('競技設定（大会別）'!Q$1,各種目,'競技設定（大会別）'!D16,FALSE)="","",HLOOKUP('競技設定（大会別）'!Q$1,各種目,'競技設定（大会別）'!D16,FALSE))</f>
        <v/>
      </c>
    </row>
    <row r="15" spans="1:28" s="23" customFormat="1">
      <c r="A15" s="122">
        <v>12</v>
      </c>
      <c r="B15" s="123" t="str">
        <f>IF(HLOOKUP('競技設定（大会別）'!F$1,各種目,'競技設定（大会別）'!D17,FALSE)="","",HLOOKUP('競技設定（大会別）'!F$1,各種目,'競技設定（大会別）'!D17,FALSE))</f>
        <v/>
      </c>
      <c r="C15" s="124" t="str">
        <f>IF(HLOOKUP('競技設定（大会別）'!G$1,各種目,'競技設定（大会別）'!D17,FALSE)="","",HLOOKUP('競技設定（大会別）'!G$1,各種目,'競技設定（大会別）'!D17,FALSE))</f>
        <v/>
      </c>
      <c r="D15" s="125" t="str">
        <f>IF(HLOOKUP('競技設定（大会別）'!H$1,各種目,'競技設定（大会別）'!D17,FALSE)="","",HLOOKUP('競技設定（大会別）'!H$1,各種目,'競技設定（大会別）'!D17,FALSE))</f>
        <v/>
      </c>
      <c r="F15" s="122">
        <v>12</v>
      </c>
      <c r="G15" s="126" t="str">
        <f>IF(HLOOKUP('競技設定（大会別）'!I$1,各種目,'競技設定（大会別）'!D17,FALSE)="","",HLOOKUP('競技設定（大会別）'!I$1,各種目,'競技設定（大会別）'!D17,FALSE))</f>
        <v/>
      </c>
      <c r="H15" s="126" t="str">
        <f>IF(HLOOKUP('競技設定（大会別）'!J$1,各種目,'競技設定（大会別）'!D17,FALSE)="","",HLOOKUP('競技設定（大会別）'!J$1,各種目,'競技設定（大会別）'!D17,FALSE))</f>
        <v/>
      </c>
      <c r="I15" s="127" t="str">
        <f>IF(HLOOKUP('競技設定（大会別）'!K$1,各種目,'競技設定（大会別）'!D17,FALSE)="","",HLOOKUP('競技設定（大会別）'!K$1,各種目,'競技設定（大会別）'!D17,FALSE))</f>
        <v/>
      </c>
      <c r="K15" s="122">
        <v>12</v>
      </c>
      <c r="L15" s="123" t="str">
        <f>IF(HLOOKUP('競技設定（大会別）'!L$1,各種目,'競技設定（大会別）'!D17,FALSE)="","",HLOOKUP('競技設定（大会別）'!L$1,各種目,'競技設定（大会別）'!D17,FALSE))</f>
        <v/>
      </c>
      <c r="M15" s="124" t="str">
        <f>IF(HLOOKUP('競技設定（大会別）'!M$1,各種目,'競技設定（大会別）'!D17,FALSE)="","",HLOOKUP('競技設定（大会別）'!M$1,各種目,'競技設定（大会別）'!D17,FALSE))</f>
        <v/>
      </c>
      <c r="N15" s="125" t="str">
        <f>IF(HLOOKUP('競技設定（大会別）'!N$1,各種目,'競技設定（大会別）'!D17,FALSE)="","",HLOOKUP('競技設定（大会別）'!N$1,各種目,'競技設定（大会別）'!D17,FALSE))</f>
        <v/>
      </c>
      <c r="P15" s="122">
        <v>12</v>
      </c>
      <c r="Q15" s="126" t="str">
        <f>IF(HLOOKUP('競技設定（大会別）'!O$1,各種目,'競技設定（大会別）'!D17,FALSE)="","",HLOOKUP('競技設定（大会別）'!O$1,各種目,'競技設定（大会別）'!D17,FALSE))</f>
        <v/>
      </c>
      <c r="R15" s="126" t="str">
        <f>IF(HLOOKUP('競技設定（大会別）'!P$1,各種目,'競技設定（大会別）'!D17,FALSE)="","",HLOOKUP('競技設定（大会別）'!P$1,各種目,'競技設定（大会別）'!D17,FALSE))</f>
        <v/>
      </c>
      <c r="S15" s="127" t="str">
        <f>IF(HLOOKUP('競技設定（大会別）'!Q$1,各種目,'競技設定（大会別）'!D17,FALSE)="","",HLOOKUP('競技設定（大会別）'!Q$1,各種目,'競技設定（大会別）'!D17,FALSE))</f>
        <v/>
      </c>
    </row>
    <row r="16" spans="1:28" s="23" customFormat="1">
      <c r="A16" s="122">
        <v>13</v>
      </c>
      <c r="B16" s="123" t="str">
        <f>IF(HLOOKUP('競技設定（大会別）'!F$1,各種目,'競技設定（大会別）'!D18,FALSE)="","",HLOOKUP('競技設定（大会別）'!F$1,各種目,'競技設定（大会別）'!D18,FALSE))</f>
        <v/>
      </c>
      <c r="C16" s="124" t="str">
        <f>IF(HLOOKUP('競技設定（大会別）'!G$1,各種目,'競技設定（大会別）'!D18,FALSE)="","",HLOOKUP('競技設定（大会別）'!G$1,各種目,'競技設定（大会別）'!D18,FALSE))</f>
        <v/>
      </c>
      <c r="D16" s="125" t="str">
        <f>IF(HLOOKUP('競技設定（大会別）'!H$1,各種目,'競技設定（大会別）'!D18,FALSE)="","",HLOOKUP('競技設定（大会別）'!H$1,各種目,'競技設定（大会別）'!D18,FALSE))</f>
        <v/>
      </c>
      <c r="F16" s="122">
        <v>13</v>
      </c>
      <c r="G16" s="126" t="str">
        <f>IF(HLOOKUP('競技設定（大会別）'!I$1,各種目,'競技設定（大会別）'!D18,FALSE)="","",HLOOKUP('競技設定（大会別）'!I$1,各種目,'競技設定（大会別）'!D18,FALSE))</f>
        <v/>
      </c>
      <c r="H16" s="126" t="str">
        <f>IF(HLOOKUP('競技設定（大会別）'!J$1,各種目,'競技設定（大会別）'!D18,FALSE)="","",HLOOKUP('競技設定（大会別）'!J$1,各種目,'競技設定（大会別）'!D18,FALSE))</f>
        <v/>
      </c>
      <c r="I16" s="127" t="str">
        <f>IF(HLOOKUP('競技設定（大会別）'!K$1,各種目,'競技設定（大会別）'!D18,FALSE)="","",HLOOKUP('競技設定（大会別）'!K$1,各種目,'競技設定（大会別）'!D18,FALSE))</f>
        <v/>
      </c>
      <c r="K16" s="122">
        <v>13</v>
      </c>
      <c r="L16" s="123" t="str">
        <f>IF(HLOOKUP('競技設定（大会別）'!L$1,各種目,'競技設定（大会別）'!D18,FALSE)="","",HLOOKUP('競技設定（大会別）'!L$1,各種目,'競技設定（大会別）'!D18,FALSE))</f>
        <v/>
      </c>
      <c r="M16" s="124" t="str">
        <f>IF(HLOOKUP('競技設定（大会別）'!M$1,各種目,'競技設定（大会別）'!D18,FALSE)="","",HLOOKUP('競技設定（大会別）'!M$1,各種目,'競技設定（大会別）'!D18,FALSE))</f>
        <v/>
      </c>
      <c r="N16" s="125" t="str">
        <f>IF(HLOOKUP('競技設定（大会別）'!N$1,各種目,'競技設定（大会別）'!D18,FALSE)="","",HLOOKUP('競技設定（大会別）'!N$1,各種目,'競技設定（大会別）'!D18,FALSE))</f>
        <v/>
      </c>
      <c r="P16" s="122">
        <v>13</v>
      </c>
      <c r="Q16" s="126" t="str">
        <f>IF(HLOOKUP('競技設定（大会別）'!O$1,各種目,'競技設定（大会別）'!D18,FALSE)="","",HLOOKUP('競技設定（大会別）'!O$1,各種目,'競技設定（大会別）'!D18,FALSE))</f>
        <v/>
      </c>
      <c r="R16" s="126" t="str">
        <f>IF(HLOOKUP('競技設定（大会別）'!P$1,各種目,'競技設定（大会別）'!D18,FALSE)="","",HLOOKUP('競技設定（大会別）'!P$1,各種目,'競技設定（大会別）'!D18,FALSE))</f>
        <v/>
      </c>
      <c r="S16" s="127" t="str">
        <f>IF(HLOOKUP('競技設定（大会別）'!Q$1,各種目,'競技設定（大会別）'!D18,FALSE)="","",HLOOKUP('競技設定（大会別）'!Q$1,各種目,'競技設定（大会別）'!D18,FALSE))</f>
        <v/>
      </c>
    </row>
    <row r="17" spans="1:19" s="23" customFormat="1">
      <c r="A17" s="122">
        <v>14</v>
      </c>
      <c r="B17" s="123" t="str">
        <f>IF(HLOOKUP('競技設定（大会別）'!F$1,各種目,'競技設定（大会別）'!D19,FALSE)="","",HLOOKUP('競技設定（大会別）'!F$1,各種目,'競技設定（大会別）'!D19,FALSE))</f>
        <v/>
      </c>
      <c r="C17" s="124" t="str">
        <f>IF(HLOOKUP('競技設定（大会別）'!G$1,各種目,'競技設定（大会別）'!D19,FALSE)="","",HLOOKUP('競技設定（大会別）'!G$1,各種目,'競技設定（大会別）'!D19,FALSE))</f>
        <v/>
      </c>
      <c r="D17" s="125" t="str">
        <f>IF(HLOOKUP('競技設定（大会別）'!H$1,各種目,'競技設定（大会別）'!D19,FALSE)="","",HLOOKUP('競技設定（大会別）'!H$1,各種目,'競技設定（大会別）'!D19,FALSE))</f>
        <v/>
      </c>
      <c r="F17" s="122">
        <v>14</v>
      </c>
      <c r="G17" s="126" t="str">
        <f>IF(HLOOKUP('競技設定（大会別）'!I$1,各種目,'競技設定（大会別）'!D19,FALSE)="","",HLOOKUP('競技設定（大会別）'!I$1,各種目,'競技設定（大会別）'!D19,FALSE))</f>
        <v/>
      </c>
      <c r="H17" s="126" t="str">
        <f>IF(HLOOKUP('競技設定（大会別）'!J$1,各種目,'競技設定（大会別）'!D19,FALSE)="","",HLOOKUP('競技設定（大会別）'!J$1,各種目,'競技設定（大会別）'!D19,FALSE))</f>
        <v/>
      </c>
      <c r="I17" s="127" t="str">
        <f>IF(HLOOKUP('競技設定（大会別）'!K$1,各種目,'競技設定（大会別）'!D19,FALSE)="","",HLOOKUP('競技設定（大会別）'!K$1,各種目,'競技設定（大会別）'!D19,FALSE))</f>
        <v/>
      </c>
      <c r="K17" s="122">
        <v>14</v>
      </c>
      <c r="L17" s="123" t="str">
        <f>IF(HLOOKUP('競技設定（大会別）'!L$1,各種目,'競技設定（大会別）'!D19,FALSE)="","",HLOOKUP('競技設定（大会別）'!L$1,各種目,'競技設定（大会別）'!D19,FALSE))</f>
        <v/>
      </c>
      <c r="M17" s="124" t="str">
        <f>IF(HLOOKUP('競技設定（大会別）'!M$1,各種目,'競技設定（大会別）'!D19,FALSE)="","",HLOOKUP('競技設定（大会別）'!M$1,各種目,'競技設定（大会別）'!D19,FALSE))</f>
        <v/>
      </c>
      <c r="N17" s="125" t="str">
        <f>IF(HLOOKUP('競技設定（大会別）'!N$1,各種目,'競技設定（大会別）'!D19,FALSE)="","",HLOOKUP('競技設定（大会別）'!N$1,各種目,'競技設定（大会別）'!D19,FALSE))</f>
        <v/>
      </c>
      <c r="P17" s="122">
        <v>14</v>
      </c>
      <c r="Q17" s="126" t="str">
        <f>IF(HLOOKUP('競技設定（大会別）'!O$1,各種目,'競技設定（大会別）'!D19,FALSE)="","",HLOOKUP('競技設定（大会別）'!O$1,各種目,'競技設定（大会別）'!D19,FALSE))</f>
        <v/>
      </c>
      <c r="R17" s="126" t="str">
        <f>IF(HLOOKUP('競技設定（大会別）'!P$1,各種目,'競技設定（大会別）'!D19,FALSE)="","",HLOOKUP('競技設定（大会別）'!P$1,各種目,'競技設定（大会別）'!D19,FALSE))</f>
        <v/>
      </c>
      <c r="S17" s="127" t="str">
        <f>IF(HLOOKUP('競技設定（大会別）'!Q$1,各種目,'競技設定（大会別）'!D19,FALSE)="","",HLOOKUP('競技設定（大会別）'!Q$1,各種目,'競技設定（大会別）'!D19,FALSE))</f>
        <v/>
      </c>
    </row>
    <row r="18" spans="1:19" s="23" customFormat="1">
      <c r="A18" s="122">
        <v>15</v>
      </c>
      <c r="B18" s="123" t="str">
        <f>IF(HLOOKUP('競技設定（大会別）'!F$1,各種目,'競技設定（大会別）'!D20,FALSE)="","",HLOOKUP('競技設定（大会別）'!F$1,各種目,'競技設定（大会別）'!D20,FALSE))</f>
        <v/>
      </c>
      <c r="C18" s="124" t="str">
        <f>IF(HLOOKUP('競技設定（大会別）'!G$1,各種目,'競技設定（大会別）'!D20,FALSE)="","",HLOOKUP('競技設定（大会別）'!G$1,各種目,'競技設定（大会別）'!D20,FALSE))</f>
        <v/>
      </c>
      <c r="D18" s="125" t="str">
        <f>IF(HLOOKUP('競技設定（大会別）'!H$1,各種目,'競技設定（大会別）'!D20,FALSE)="","",HLOOKUP('競技設定（大会別）'!H$1,各種目,'競技設定（大会別）'!D20,FALSE))</f>
        <v/>
      </c>
      <c r="F18" s="122">
        <v>15</v>
      </c>
      <c r="G18" s="126" t="str">
        <f>IF(HLOOKUP('競技設定（大会別）'!I$1,各種目,'競技設定（大会別）'!D20,FALSE)="","",HLOOKUP('競技設定（大会別）'!I$1,各種目,'競技設定（大会別）'!D20,FALSE))</f>
        <v/>
      </c>
      <c r="H18" s="126" t="str">
        <f>IF(HLOOKUP('競技設定（大会別）'!J$1,各種目,'競技設定（大会別）'!D20,FALSE)="","",HLOOKUP('競技設定（大会別）'!J$1,各種目,'競技設定（大会別）'!D20,FALSE))</f>
        <v/>
      </c>
      <c r="I18" s="127" t="str">
        <f>IF(HLOOKUP('競技設定（大会別）'!K$1,各種目,'競技設定（大会別）'!D20,FALSE)="","",HLOOKUP('競技設定（大会別）'!K$1,各種目,'競技設定（大会別）'!D20,FALSE))</f>
        <v/>
      </c>
      <c r="K18" s="122">
        <v>15</v>
      </c>
      <c r="L18" s="123" t="str">
        <f>IF(HLOOKUP('競技設定（大会別）'!L$1,各種目,'競技設定（大会別）'!D20,FALSE)="","",HLOOKUP('競技設定（大会別）'!L$1,各種目,'競技設定（大会別）'!D20,FALSE))</f>
        <v/>
      </c>
      <c r="M18" s="124" t="str">
        <f>IF(HLOOKUP('競技設定（大会別）'!M$1,各種目,'競技設定（大会別）'!D20,FALSE)="","",HLOOKUP('競技設定（大会別）'!M$1,各種目,'競技設定（大会別）'!D20,FALSE))</f>
        <v/>
      </c>
      <c r="N18" s="125" t="str">
        <f>IF(HLOOKUP('競技設定（大会別）'!N$1,各種目,'競技設定（大会別）'!D20,FALSE)="","",HLOOKUP('競技設定（大会別）'!N$1,各種目,'競技設定（大会別）'!D20,FALSE))</f>
        <v/>
      </c>
      <c r="P18" s="122">
        <v>15</v>
      </c>
      <c r="Q18" s="126" t="str">
        <f>IF(HLOOKUP('競技設定（大会別）'!O$1,各種目,'競技設定（大会別）'!D20,FALSE)="","",HLOOKUP('競技設定（大会別）'!O$1,各種目,'競技設定（大会別）'!D20,FALSE))</f>
        <v/>
      </c>
      <c r="R18" s="126" t="str">
        <f>IF(HLOOKUP('競技設定（大会別）'!P$1,各種目,'競技設定（大会別）'!D20,FALSE)="","",HLOOKUP('競技設定（大会別）'!P$1,各種目,'競技設定（大会別）'!D20,FALSE))</f>
        <v/>
      </c>
      <c r="S18" s="127" t="str">
        <f>IF(HLOOKUP('競技設定（大会別）'!Q$1,各種目,'競技設定（大会別）'!D20,FALSE)="","",HLOOKUP('競技設定（大会別）'!Q$1,各種目,'競技設定（大会別）'!D20,FALSE))</f>
        <v/>
      </c>
    </row>
    <row r="19" spans="1:19" s="23" customFormat="1">
      <c r="A19" s="122">
        <v>16</v>
      </c>
      <c r="B19" s="123" t="str">
        <f>IF(HLOOKUP('競技設定（大会別）'!F$1,各種目,'競技設定（大会別）'!D21,FALSE)="","",HLOOKUP('競技設定（大会別）'!F$1,各種目,'競技設定（大会別）'!D21,FALSE))</f>
        <v/>
      </c>
      <c r="C19" s="124" t="str">
        <f>IF(HLOOKUP('競技設定（大会別）'!G$1,各種目,'競技設定（大会別）'!D21,FALSE)="","",HLOOKUP('競技設定（大会別）'!G$1,各種目,'競技設定（大会別）'!D21,FALSE))</f>
        <v/>
      </c>
      <c r="D19" s="125" t="str">
        <f>IF(HLOOKUP('競技設定（大会別）'!H$1,各種目,'競技設定（大会別）'!D21,FALSE)="","",HLOOKUP('競技設定（大会別）'!H$1,各種目,'競技設定（大会別）'!D21,FALSE))</f>
        <v/>
      </c>
      <c r="F19" s="122">
        <v>16</v>
      </c>
      <c r="G19" s="126" t="str">
        <f>IF(HLOOKUP('競技設定（大会別）'!I$1,各種目,'競技設定（大会別）'!D21,FALSE)="","",HLOOKUP('競技設定（大会別）'!I$1,各種目,'競技設定（大会別）'!D21,FALSE))</f>
        <v/>
      </c>
      <c r="H19" s="126" t="str">
        <f>IF(HLOOKUP('競技設定（大会別）'!J$1,各種目,'競技設定（大会別）'!D21,FALSE)="","",HLOOKUP('競技設定（大会別）'!J$1,各種目,'競技設定（大会別）'!D21,FALSE))</f>
        <v/>
      </c>
      <c r="I19" s="127" t="str">
        <f>IF(HLOOKUP('競技設定（大会別）'!K$1,各種目,'競技設定（大会別）'!D21,FALSE)="","",HLOOKUP('競技設定（大会別）'!K$1,各種目,'競技設定（大会別）'!D21,FALSE))</f>
        <v/>
      </c>
      <c r="K19" s="122">
        <v>16</v>
      </c>
      <c r="L19" s="123" t="str">
        <f>IF(HLOOKUP('競技設定（大会別）'!L$1,各種目,'競技設定（大会別）'!D21,FALSE)="","",HLOOKUP('競技設定（大会別）'!L$1,各種目,'競技設定（大会別）'!D21,FALSE))</f>
        <v/>
      </c>
      <c r="M19" s="124" t="str">
        <f>IF(HLOOKUP('競技設定（大会別）'!M$1,各種目,'競技設定（大会別）'!D21,FALSE)="","",HLOOKUP('競技設定（大会別）'!M$1,各種目,'競技設定（大会別）'!D21,FALSE))</f>
        <v/>
      </c>
      <c r="N19" s="125" t="str">
        <f>IF(HLOOKUP('競技設定（大会別）'!N$1,各種目,'競技設定（大会別）'!D21,FALSE)="","",HLOOKUP('競技設定（大会別）'!N$1,各種目,'競技設定（大会別）'!D21,FALSE))</f>
        <v/>
      </c>
      <c r="P19" s="122">
        <v>16</v>
      </c>
      <c r="Q19" s="126" t="str">
        <f>IF(HLOOKUP('競技設定（大会別）'!O$1,各種目,'競技設定（大会別）'!D21,FALSE)="","",HLOOKUP('競技設定（大会別）'!O$1,各種目,'競技設定（大会別）'!D21,FALSE))</f>
        <v/>
      </c>
      <c r="R19" s="126" t="str">
        <f>IF(HLOOKUP('競技設定（大会別）'!P$1,各種目,'競技設定（大会別）'!D21,FALSE)="","",HLOOKUP('競技設定（大会別）'!P$1,各種目,'競技設定（大会別）'!D21,FALSE))</f>
        <v/>
      </c>
      <c r="S19" s="127" t="str">
        <f>IF(HLOOKUP('競技設定（大会別）'!Q$1,各種目,'競技設定（大会別）'!D21,FALSE)="","",HLOOKUP('競技設定（大会別）'!Q$1,各種目,'競技設定（大会別）'!D21,FALSE))</f>
        <v/>
      </c>
    </row>
    <row r="20" spans="1:19" s="23" customFormat="1">
      <c r="A20" s="122">
        <v>17</v>
      </c>
      <c r="B20" s="123" t="str">
        <f>IF(HLOOKUP('競技設定（大会別）'!F$1,各種目,'競技設定（大会別）'!D22,FALSE)="","",HLOOKUP('競技設定（大会別）'!F$1,各種目,'競技設定（大会別）'!D22,FALSE))</f>
        <v/>
      </c>
      <c r="C20" s="124" t="str">
        <f>IF(HLOOKUP('競技設定（大会別）'!G$1,各種目,'競技設定（大会別）'!D22,FALSE)="","",HLOOKUP('競技設定（大会別）'!G$1,各種目,'競技設定（大会別）'!D22,FALSE))</f>
        <v/>
      </c>
      <c r="D20" s="125" t="str">
        <f>IF(HLOOKUP('競技設定（大会別）'!H$1,各種目,'競技設定（大会別）'!D22,FALSE)="","",HLOOKUP('競技設定（大会別）'!H$1,各種目,'競技設定（大会別）'!D22,FALSE))</f>
        <v/>
      </c>
      <c r="F20" s="122">
        <v>17</v>
      </c>
      <c r="G20" s="126" t="str">
        <f>IF(HLOOKUP('競技設定（大会別）'!I$1,各種目,'競技設定（大会別）'!D22,FALSE)="","",HLOOKUP('競技設定（大会別）'!I$1,各種目,'競技設定（大会別）'!D22,FALSE))</f>
        <v/>
      </c>
      <c r="H20" s="126" t="str">
        <f>IF(HLOOKUP('競技設定（大会別）'!J$1,各種目,'競技設定（大会別）'!D22,FALSE)="","",HLOOKUP('競技設定（大会別）'!J$1,各種目,'競技設定（大会別）'!D22,FALSE))</f>
        <v/>
      </c>
      <c r="I20" s="127" t="str">
        <f>IF(HLOOKUP('競技設定（大会別）'!K$1,各種目,'競技設定（大会別）'!D22,FALSE)="","",HLOOKUP('競技設定（大会別）'!K$1,各種目,'競技設定（大会別）'!D22,FALSE))</f>
        <v/>
      </c>
      <c r="K20" s="122">
        <v>17</v>
      </c>
      <c r="L20" s="123" t="str">
        <f>IF(HLOOKUP('競技設定（大会別）'!L$1,各種目,'競技設定（大会別）'!D22,FALSE)="","",HLOOKUP('競技設定（大会別）'!L$1,各種目,'競技設定（大会別）'!D22,FALSE))</f>
        <v/>
      </c>
      <c r="M20" s="124" t="str">
        <f>IF(HLOOKUP('競技設定（大会別）'!M$1,各種目,'競技設定（大会別）'!D22,FALSE)="","",HLOOKUP('競技設定（大会別）'!M$1,各種目,'競技設定（大会別）'!D22,FALSE))</f>
        <v/>
      </c>
      <c r="N20" s="125" t="str">
        <f>IF(HLOOKUP('競技設定（大会別）'!N$1,各種目,'競技設定（大会別）'!D22,FALSE)="","",HLOOKUP('競技設定（大会別）'!N$1,各種目,'競技設定（大会別）'!D22,FALSE))</f>
        <v/>
      </c>
      <c r="P20" s="122">
        <v>17</v>
      </c>
      <c r="Q20" s="126" t="str">
        <f>IF(HLOOKUP('競技設定（大会別）'!O$1,各種目,'競技設定（大会別）'!D22,FALSE)="","",HLOOKUP('競技設定（大会別）'!O$1,各種目,'競技設定（大会別）'!D22,FALSE))</f>
        <v/>
      </c>
      <c r="R20" s="126" t="str">
        <f>IF(HLOOKUP('競技設定（大会別）'!P$1,各種目,'競技設定（大会別）'!D22,FALSE)="","",HLOOKUP('競技設定（大会別）'!P$1,各種目,'競技設定（大会別）'!D22,FALSE))</f>
        <v/>
      </c>
      <c r="S20" s="127" t="str">
        <f>IF(HLOOKUP('競技設定（大会別）'!Q$1,各種目,'競技設定（大会別）'!D22,FALSE)="","",HLOOKUP('競技設定（大会別）'!Q$1,各種目,'競技設定（大会別）'!D22,FALSE))</f>
        <v/>
      </c>
    </row>
    <row r="21" spans="1:19" s="23" customFormat="1">
      <c r="A21" s="122">
        <v>18</v>
      </c>
      <c r="B21" s="123" t="str">
        <f>IF(HLOOKUP('競技設定（大会別）'!F$1,各種目,'競技設定（大会別）'!D23,FALSE)="","",HLOOKUP('競技設定（大会別）'!F$1,各種目,'競技設定（大会別）'!D23,FALSE))</f>
        <v/>
      </c>
      <c r="C21" s="124" t="str">
        <f>IF(HLOOKUP('競技設定（大会別）'!G$1,各種目,'競技設定（大会別）'!D23,FALSE)="","",HLOOKUP('競技設定（大会別）'!G$1,各種目,'競技設定（大会別）'!D23,FALSE))</f>
        <v/>
      </c>
      <c r="D21" s="125" t="str">
        <f>IF(HLOOKUP('競技設定（大会別）'!H$1,各種目,'競技設定（大会別）'!D23,FALSE)="","",HLOOKUP('競技設定（大会別）'!H$1,各種目,'競技設定（大会別）'!D23,FALSE))</f>
        <v/>
      </c>
      <c r="F21" s="122">
        <v>18</v>
      </c>
      <c r="G21" s="126" t="str">
        <f>IF(HLOOKUP('競技設定（大会別）'!I$1,各種目,'競技設定（大会別）'!D23,FALSE)="","",HLOOKUP('競技設定（大会別）'!I$1,各種目,'競技設定（大会別）'!D23,FALSE))</f>
        <v/>
      </c>
      <c r="H21" s="126" t="str">
        <f>IF(HLOOKUP('競技設定（大会別）'!J$1,各種目,'競技設定（大会別）'!D23,FALSE)="","",HLOOKUP('競技設定（大会別）'!J$1,各種目,'競技設定（大会別）'!D23,FALSE))</f>
        <v/>
      </c>
      <c r="I21" s="127" t="str">
        <f>IF(HLOOKUP('競技設定（大会別）'!K$1,各種目,'競技設定（大会別）'!D23,FALSE)="","",HLOOKUP('競技設定（大会別）'!K$1,各種目,'競技設定（大会別）'!D23,FALSE))</f>
        <v/>
      </c>
      <c r="K21" s="122">
        <v>18</v>
      </c>
      <c r="L21" s="123" t="str">
        <f>IF(HLOOKUP('競技設定（大会別）'!L$1,各種目,'競技設定（大会別）'!D23,FALSE)="","",HLOOKUP('競技設定（大会別）'!L$1,各種目,'競技設定（大会別）'!D23,FALSE))</f>
        <v/>
      </c>
      <c r="M21" s="124" t="str">
        <f>IF(HLOOKUP('競技設定（大会別）'!M$1,各種目,'競技設定（大会別）'!D23,FALSE)="","",HLOOKUP('競技設定（大会別）'!M$1,各種目,'競技設定（大会別）'!D23,FALSE))</f>
        <v/>
      </c>
      <c r="N21" s="125" t="str">
        <f>IF(HLOOKUP('競技設定（大会別）'!N$1,各種目,'競技設定（大会別）'!D23,FALSE)="","",HLOOKUP('競技設定（大会別）'!N$1,各種目,'競技設定（大会別）'!D23,FALSE))</f>
        <v/>
      </c>
      <c r="P21" s="122">
        <v>18</v>
      </c>
      <c r="Q21" s="126" t="str">
        <f>IF(HLOOKUP('競技設定（大会別）'!O$1,各種目,'競技設定（大会別）'!D23,FALSE)="","",HLOOKUP('競技設定（大会別）'!O$1,各種目,'競技設定（大会別）'!D23,FALSE))</f>
        <v/>
      </c>
      <c r="R21" s="126" t="str">
        <f>IF(HLOOKUP('競技設定（大会別）'!P$1,各種目,'競技設定（大会別）'!D23,FALSE)="","",HLOOKUP('競技設定（大会別）'!P$1,各種目,'競技設定（大会別）'!D23,FALSE))</f>
        <v/>
      </c>
      <c r="S21" s="127" t="str">
        <f>IF(HLOOKUP('競技設定（大会別）'!Q$1,各種目,'競技設定（大会別）'!D23,FALSE)="","",HLOOKUP('競技設定（大会別）'!Q$1,各種目,'競技設定（大会別）'!D23,FALSE))</f>
        <v/>
      </c>
    </row>
    <row r="22" spans="1:19" s="23" customFormat="1">
      <c r="A22" s="122">
        <v>19</v>
      </c>
      <c r="B22" s="123" t="str">
        <f>IF(HLOOKUP('競技設定（大会別）'!F$1,各種目,'競技設定（大会別）'!D24,FALSE)="","",HLOOKUP('競技設定（大会別）'!F$1,各種目,'競技設定（大会別）'!D24,FALSE))</f>
        <v/>
      </c>
      <c r="C22" s="124" t="str">
        <f>IF(HLOOKUP('競技設定（大会別）'!G$1,各種目,'競技設定（大会別）'!D24,FALSE)="","",HLOOKUP('競技設定（大会別）'!G$1,各種目,'競技設定（大会別）'!D24,FALSE))</f>
        <v/>
      </c>
      <c r="D22" s="125" t="str">
        <f>IF(HLOOKUP('競技設定（大会別）'!H$1,各種目,'競技設定（大会別）'!D24,FALSE)="","",HLOOKUP('競技設定（大会別）'!H$1,各種目,'競技設定（大会別）'!D24,FALSE))</f>
        <v/>
      </c>
      <c r="F22" s="122">
        <v>19</v>
      </c>
      <c r="G22" s="126" t="str">
        <f>IF(HLOOKUP('競技設定（大会別）'!I$1,各種目,'競技設定（大会別）'!D24,FALSE)="","",HLOOKUP('競技設定（大会別）'!I$1,各種目,'競技設定（大会別）'!D24,FALSE))</f>
        <v/>
      </c>
      <c r="H22" s="126" t="str">
        <f>IF(HLOOKUP('競技設定（大会別）'!J$1,各種目,'競技設定（大会別）'!D24,FALSE)="","",HLOOKUP('競技設定（大会別）'!J$1,各種目,'競技設定（大会別）'!D24,FALSE))</f>
        <v/>
      </c>
      <c r="I22" s="127" t="str">
        <f>IF(HLOOKUP('競技設定（大会別）'!K$1,各種目,'競技設定（大会別）'!D24,FALSE)="","",HLOOKUP('競技設定（大会別）'!K$1,各種目,'競技設定（大会別）'!D24,FALSE))</f>
        <v/>
      </c>
      <c r="K22" s="122">
        <v>19</v>
      </c>
      <c r="L22" s="123" t="str">
        <f>IF(HLOOKUP('競技設定（大会別）'!L$1,各種目,'競技設定（大会別）'!D24,FALSE)="","",HLOOKUP('競技設定（大会別）'!L$1,各種目,'競技設定（大会別）'!D24,FALSE))</f>
        <v/>
      </c>
      <c r="M22" s="124" t="str">
        <f>IF(HLOOKUP('競技設定（大会別）'!M$1,各種目,'競技設定（大会別）'!D24,FALSE)="","",HLOOKUP('競技設定（大会別）'!M$1,各種目,'競技設定（大会別）'!D24,FALSE))</f>
        <v/>
      </c>
      <c r="N22" s="125" t="str">
        <f>IF(HLOOKUP('競技設定（大会別）'!N$1,各種目,'競技設定（大会別）'!D24,FALSE)="","",HLOOKUP('競技設定（大会別）'!N$1,各種目,'競技設定（大会別）'!D24,FALSE))</f>
        <v/>
      </c>
      <c r="P22" s="122">
        <v>19</v>
      </c>
      <c r="Q22" s="126" t="str">
        <f>IF(HLOOKUP('競技設定（大会別）'!O$1,各種目,'競技設定（大会別）'!D24,FALSE)="","",HLOOKUP('競技設定（大会別）'!O$1,各種目,'競技設定（大会別）'!D24,FALSE))</f>
        <v/>
      </c>
      <c r="R22" s="126" t="str">
        <f>IF(HLOOKUP('競技設定（大会別）'!P$1,各種目,'競技設定（大会別）'!D24,FALSE)="","",HLOOKUP('競技設定（大会別）'!P$1,各種目,'競技設定（大会別）'!D24,FALSE))</f>
        <v/>
      </c>
      <c r="S22" s="127" t="str">
        <f>IF(HLOOKUP('競技設定（大会別）'!Q$1,各種目,'競技設定（大会別）'!D24,FALSE)="","",HLOOKUP('競技設定（大会別）'!Q$1,各種目,'競技設定（大会別）'!D24,FALSE))</f>
        <v/>
      </c>
    </row>
    <row r="23" spans="1:19" s="23" customFormat="1">
      <c r="A23" s="122">
        <v>20</v>
      </c>
      <c r="B23" s="123" t="str">
        <f>IF(HLOOKUP('競技設定（大会別）'!F$1,各種目,'競技設定（大会別）'!D25,FALSE)="","",HLOOKUP('競技設定（大会別）'!F$1,各種目,'競技設定（大会別）'!D25,FALSE))</f>
        <v/>
      </c>
      <c r="C23" s="124" t="str">
        <f>IF(HLOOKUP('競技設定（大会別）'!G$1,各種目,'競技設定（大会別）'!D25,FALSE)="","",HLOOKUP('競技設定（大会別）'!G$1,各種目,'競技設定（大会別）'!D25,FALSE))</f>
        <v/>
      </c>
      <c r="D23" s="125" t="str">
        <f>IF(HLOOKUP('競技設定（大会別）'!H$1,各種目,'競技設定（大会別）'!D25,FALSE)="","",HLOOKUP('競技設定（大会別）'!H$1,各種目,'競技設定（大会別）'!D25,FALSE))</f>
        <v/>
      </c>
      <c r="F23" s="122">
        <v>20</v>
      </c>
      <c r="G23" s="126" t="str">
        <f>IF(HLOOKUP('競技設定（大会別）'!I$1,各種目,'競技設定（大会別）'!D25,FALSE)="","",HLOOKUP('競技設定（大会別）'!I$1,各種目,'競技設定（大会別）'!D25,FALSE))</f>
        <v/>
      </c>
      <c r="H23" s="126" t="str">
        <f>IF(HLOOKUP('競技設定（大会別）'!J$1,各種目,'競技設定（大会別）'!D25,FALSE)="","",HLOOKUP('競技設定（大会別）'!J$1,各種目,'競技設定（大会別）'!D25,FALSE))</f>
        <v/>
      </c>
      <c r="I23" s="127" t="str">
        <f>IF(HLOOKUP('競技設定（大会別）'!K$1,各種目,'競技設定（大会別）'!D25,FALSE)="","",HLOOKUP('競技設定（大会別）'!K$1,各種目,'競技設定（大会別）'!D25,FALSE))</f>
        <v/>
      </c>
      <c r="K23" s="122">
        <v>20</v>
      </c>
      <c r="L23" s="123" t="str">
        <f>IF(HLOOKUP('競技設定（大会別）'!L$1,各種目,'競技設定（大会別）'!D25,FALSE)="","",HLOOKUP('競技設定（大会別）'!L$1,各種目,'競技設定（大会別）'!D25,FALSE))</f>
        <v/>
      </c>
      <c r="M23" s="124" t="str">
        <f>IF(HLOOKUP('競技設定（大会別）'!M$1,各種目,'競技設定（大会別）'!D25,FALSE)="","",HLOOKUP('競技設定（大会別）'!M$1,各種目,'競技設定（大会別）'!D25,FALSE))</f>
        <v/>
      </c>
      <c r="N23" s="125" t="str">
        <f>IF(HLOOKUP('競技設定（大会別）'!N$1,各種目,'競技設定（大会別）'!D25,FALSE)="","",HLOOKUP('競技設定（大会別）'!N$1,各種目,'競技設定（大会別）'!D25,FALSE))</f>
        <v/>
      </c>
      <c r="P23" s="122">
        <v>20</v>
      </c>
      <c r="Q23" s="126" t="str">
        <f>IF(HLOOKUP('競技設定（大会別）'!O$1,各種目,'競技設定（大会別）'!D25,FALSE)="","",HLOOKUP('競技設定（大会別）'!O$1,各種目,'競技設定（大会別）'!D25,FALSE))</f>
        <v/>
      </c>
      <c r="R23" s="126" t="str">
        <f>IF(HLOOKUP('競技設定（大会別）'!P$1,各種目,'競技設定（大会別）'!D25,FALSE)="","",HLOOKUP('競技設定（大会別）'!P$1,各種目,'競技設定（大会別）'!D25,FALSE))</f>
        <v/>
      </c>
      <c r="S23" s="127" t="str">
        <f>IF(HLOOKUP('競技設定（大会別）'!Q$1,各種目,'競技設定（大会別）'!D25,FALSE)="","",HLOOKUP('競技設定（大会別）'!Q$1,各種目,'競技設定（大会別）'!D25,FALSE))</f>
        <v/>
      </c>
    </row>
    <row r="24" spans="1:19" s="23" customFormat="1">
      <c r="A24" s="122">
        <v>21</v>
      </c>
      <c r="B24" s="123" t="str">
        <f>IF(HLOOKUP('競技設定（大会別）'!F$1,各種目,'競技設定（大会別）'!D26,FALSE)="","",HLOOKUP('競技設定（大会別）'!F$1,各種目,'競技設定（大会別）'!D26,FALSE))</f>
        <v/>
      </c>
      <c r="C24" s="124" t="str">
        <f>IF(HLOOKUP('競技設定（大会別）'!G$1,各種目,'競技設定（大会別）'!D26,FALSE)="","",HLOOKUP('競技設定（大会別）'!G$1,各種目,'競技設定（大会別）'!D26,FALSE))</f>
        <v/>
      </c>
      <c r="D24" s="125" t="str">
        <f>IF(HLOOKUP('競技設定（大会別）'!H$1,各種目,'競技設定（大会別）'!D26,FALSE)="","",HLOOKUP('競技設定（大会別）'!H$1,各種目,'競技設定（大会別）'!D26,FALSE))</f>
        <v/>
      </c>
      <c r="F24" s="122">
        <v>21</v>
      </c>
      <c r="G24" s="126" t="str">
        <f>IF(HLOOKUP('競技設定（大会別）'!I$1,各種目,'競技設定（大会別）'!D26,FALSE)="","",HLOOKUP('競技設定（大会別）'!I$1,各種目,'競技設定（大会別）'!D26,FALSE))</f>
        <v/>
      </c>
      <c r="H24" s="126" t="str">
        <f>IF(HLOOKUP('競技設定（大会別）'!J$1,各種目,'競技設定（大会別）'!D26,FALSE)="","",HLOOKUP('競技設定（大会別）'!J$1,各種目,'競技設定（大会別）'!D26,FALSE))</f>
        <v/>
      </c>
      <c r="I24" s="127" t="str">
        <f>IF(HLOOKUP('競技設定（大会別）'!K$1,各種目,'競技設定（大会別）'!D26,FALSE)="","",HLOOKUP('競技設定（大会別）'!K$1,各種目,'競技設定（大会別）'!D26,FALSE))</f>
        <v/>
      </c>
      <c r="K24" s="122">
        <v>21</v>
      </c>
      <c r="L24" s="123" t="str">
        <f>IF(HLOOKUP('競技設定（大会別）'!L$1,各種目,'競技設定（大会別）'!D26,FALSE)="","",HLOOKUP('競技設定（大会別）'!L$1,各種目,'競技設定（大会別）'!D26,FALSE))</f>
        <v/>
      </c>
      <c r="M24" s="124" t="str">
        <f>IF(HLOOKUP('競技設定（大会別）'!M$1,各種目,'競技設定（大会別）'!D26,FALSE)="","",HLOOKUP('競技設定（大会別）'!M$1,各種目,'競技設定（大会別）'!D26,FALSE))</f>
        <v/>
      </c>
      <c r="N24" s="125" t="str">
        <f>IF(HLOOKUP('競技設定（大会別）'!N$1,各種目,'競技設定（大会別）'!D26,FALSE)="","",HLOOKUP('競技設定（大会別）'!N$1,各種目,'競技設定（大会別）'!D26,FALSE))</f>
        <v/>
      </c>
      <c r="P24" s="122">
        <v>21</v>
      </c>
      <c r="Q24" s="126" t="str">
        <f>IF(HLOOKUP('競技設定（大会別）'!O$1,各種目,'競技設定（大会別）'!D26,FALSE)="","",HLOOKUP('競技設定（大会別）'!O$1,各種目,'競技設定（大会別）'!D26,FALSE))</f>
        <v/>
      </c>
      <c r="R24" s="126" t="str">
        <f>IF(HLOOKUP('競技設定（大会別）'!P$1,各種目,'競技設定（大会別）'!D26,FALSE)="","",HLOOKUP('競技設定（大会別）'!P$1,各種目,'競技設定（大会別）'!D26,FALSE))</f>
        <v/>
      </c>
      <c r="S24" s="127" t="str">
        <f>IF(HLOOKUP('競技設定（大会別）'!Q$1,各種目,'競技設定（大会別）'!D26,FALSE)="","",HLOOKUP('競技設定（大会別）'!Q$1,各種目,'競技設定（大会別）'!D26,FALSE))</f>
        <v/>
      </c>
    </row>
    <row r="25" spans="1:19" s="23" customFormat="1">
      <c r="A25" s="122">
        <v>22</v>
      </c>
      <c r="B25" s="123" t="str">
        <f>IF(HLOOKUP('競技設定（大会別）'!F$1,各種目,'競技設定（大会別）'!D27,FALSE)="","",HLOOKUP('競技設定（大会別）'!F$1,各種目,'競技設定（大会別）'!D27,FALSE))</f>
        <v/>
      </c>
      <c r="C25" s="124" t="str">
        <f>IF(HLOOKUP('競技設定（大会別）'!G$1,各種目,'競技設定（大会別）'!D27,FALSE)="","",HLOOKUP('競技設定（大会別）'!G$1,各種目,'競技設定（大会別）'!D27,FALSE))</f>
        <v/>
      </c>
      <c r="D25" s="125" t="str">
        <f>IF(HLOOKUP('競技設定（大会別）'!H$1,各種目,'競技設定（大会別）'!D27,FALSE)="","",HLOOKUP('競技設定（大会別）'!H$1,各種目,'競技設定（大会別）'!D27,FALSE))</f>
        <v/>
      </c>
      <c r="F25" s="122">
        <v>22</v>
      </c>
      <c r="G25" s="126" t="str">
        <f>IF(HLOOKUP('競技設定（大会別）'!I$1,各種目,'競技設定（大会別）'!D27,FALSE)="","",HLOOKUP('競技設定（大会別）'!I$1,各種目,'競技設定（大会別）'!D27,FALSE))</f>
        <v/>
      </c>
      <c r="H25" s="126" t="str">
        <f>IF(HLOOKUP('競技設定（大会別）'!J$1,各種目,'競技設定（大会別）'!D27,FALSE)="","",HLOOKUP('競技設定（大会別）'!J$1,各種目,'競技設定（大会別）'!D27,FALSE))</f>
        <v/>
      </c>
      <c r="I25" s="127" t="str">
        <f>IF(HLOOKUP('競技設定（大会別）'!K$1,各種目,'競技設定（大会別）'!D27,FALSE)="","",HLOOKUP('競技設定（大会別）'!K$1,各種目,'競技設定（大会別）'!D27,FALSE))</f>
        <v/>
      </c>
      <c r="K25" s="122">
        <v>22</v>
      </c>
      <c r="L25" s="123" t="str">
        <f>IF(HLOOKUP('競技設定（大会別）'!L$1,各種目,'競技設定（大会別）'!D27,FALSE)="","",HLOOKUP('競技設定（大会別）'!L$1,各種目,'競技設定（大会別）'!D27,FALSE))</f>
        <v/>
      </c>
      <c r="M25" s="124" t="str">
        <f>IF(HLOOKUP('競技設定（大会別）'!M$1,各種目,'競技設定（大会別）'!D27,FALSE)="","",HLOOKUP('競技設定（大会別）'!M$1,各種目,'競技設定（大会別）'!D27,FALSE))</f>
        <v/>
      </c>
      <c r="N25" s="125" t="str">
        <f>IF(HLOOKUP('競技設定（大会別）'!N$1,各種目,'競技設定（大会別）'!D27,FALSE)="","",HLOOKUP('競技設定（大会別）'!N$1,各種目,'競技設定（大会別）'!D27,FALSE))</f>
        <v/>
      </c>
      <c r="P25" s="122">
        <v>22</v>
      </c>
      <c r="Q25" s="126" t="str">
        <f>IF(HLOOKUP('競技設定（大会別）'!O$1,各種目,'競技設定（大会別）'!D27,FALSE)="","",HLOOKUP('競技設定（大会別）'!O$1,各種目,'競技設定（大会別）'!D27,FALSE))</f>
        <v/>
      </c>
      <c r="R25" s="126" t="str">
        <f>IF(HLOOKUP('競技設定（大会別）'!P$1,各種目,'競技設定（大会別）'!D27,FALSE)="","",HLOOKUP('競技設定（大会別）'!P$1,各種目,'競技設定（大会別）'!D27,FALSE))</f>
        <v/>
      </c>
      <c r="S25" s="127" t="str">
        <f>IF(HLOOKUP('競技設定（大会別）'!Q$1,各種目,'競技設定（大会別）'!D27,FALSE)="","",HLOOKUP('競技設定（大会別）'!Q$1,各種目,'競技設定（大会別）'!D27,FALSE))</f>
        <v/>
      </c>
    </row>
    <row r="26" spans="1:19" s="23" customFormat="1">
      <c r="A26" s="122">
        <v>23</v>
      </c>
      <c r="B26" s="123" t="str">
        <f>IF(HLOOKUP('競技設定（大会別）'!F$1,各種目,'競技設定（大会別）'!D28,FALSE)="","",HLOOKUP('競技設定（大会別）'!F$1,各種目,'競技設定（大会別）'!D28,FALSE))</f>
        <v/>
      </c>
      <c r="C26" s="124" t="str">
        <f>IF(HLOOKUP('競技設定（大会別）'!G$1,各種目,'競技設定（大会別）'!D28,FALSE)="","",HLOOKUP('競技設定（大会別）'!G$1,各種目,'競技設定（大会別）'!D28,FALSE))</f>
        <v/>
      </c>
      <c r="D26" s="125" t="str">
        <f>IF(HLOOKUP('競技設定（大会別）'!H$1,各種目,'競技設定（大会別）'!D28,FALSE)="","",HLOOKUP('競技設定（大会別）'!H$1,各種目,'競技設定（大会別）'!D28,FALSE))</f>
        <v/>
      </c>
      <c r="F26" s="122">
        <v>23</v>
      </c>
      <c r="G26" s="126" t="str">
        <f>IF(HLOOKUP('競技設定（大会別）'!I$1,各種目,'競技設定（大会別）'!D28,FALSE)="","",HLOOKUP('競技設定（大会別）'!I$1,各種目,'競技設定（大会別）'!D28,FALSE))</f>
        <v/>
      </c>
      <c r="H26" s="126" t="str">
        <f>IF(HLOOKUP('競技設定（大会別）'!J$1,各種目,'競技設定（大会別）'!D28,FALSE)="","",HLOOKUP('競技設定（大会別）'!J$1,各種目,'競技設定（大会別）'!D28,FALSE))</f>
        <v/>
      </c>
      <c r="I26" s="127" t="str">
        <f>IF(HLOOKUP('競技設定（大会別）'!K$1,各種目,'競技設定（大会別）'!D28,FALSE)="","",HLOOKUP('競技設定（大会別）'!K$1,各種目,'競技設定（大会別）'!D28,FALSE))</f>
        <v/>
      </c>
      <c r="K26" s="122">
        <v>23</v>
      </c>
      <c r="L26" s="123" t="str">
        <f>IF(HLOOKUP('競技設定（大会別）'!L$1,各種目,'競技設定（大会別）'!D28,FALSE)="","",HLOOKUP('競技設定（大会別）'!L$1,各種目,'競技設定（大会別）'!D28,FALSE))</f>
        <v/>
      </c>
      <c r="M26" s="124" t="str">
        <f>IF(HLOOKUP('競技設定（大会別）'!M$1,各種目,'競技設定（大会別）'!D28,FALSE)="","",HLOOKUP('競技設定（大会別）'!M$1,各種目,'競技設定（大会別）'!D28,FALSE))</f>
        <v/>
      </c>
      <c r="N26" s="125" t="str">
        <f>IF(HLOOKUP('競技設定（大会別）'!N$1,各種目,'競技設定（大会別）'!D28,FALSE)="","",HLOOKUP('競技設定（大会別）'!N$1,各種目,'競技設定（大会別）'!D28,FALSE))</f>
        <v/>
      </c>
      <c r="P26" s="122">
        <v>23</v>
      </c>
      <c r="Q26" s="126" t="str">
        <f>IF(HLOOKUP('競技設定（大会別）'!O$1,各種目,'競技設定（大会別）'!D28,FALSE)="","",HLOOKUP('競技設定（大会別）'!O$1,各種目,'競技設定（大会別）'!D28,FALSE))</f>
        <v/>
      </c>
      <c r="R26" s="126" t="str">
        <f>IF(HLOOKUP('競技設定（大会別）'!P$1,各種目,'競技設定（大会別）'!D28,FALSE)="","",HLOOKUP('競技設定（大会別）'!P$1,各種目,'競技設定（大会別）'!D28,FALSE))</f>
        <v/>
      </c>
      <c r="S26" s="127" t="str">
        <f>IF(HLOOKUP('競技設定（大会別）'!Q$1,各種目,'競技設定（大会別）'!D28,FALSE)="","",HLOOKUP('競技設定（大会別）'!Q$1,各種目,'競技設定（大会別）'!D28,FALSE))</f>
        <v/>
      </c>
    </row>
    <row r="27" spans="1:19" s="23" customFormat="1">
      <c r="A27" s="122">
        <v>24</v>
      </c>
      <c r="B27" s="123" t="str">
        <f>IF(HLOOKUP('競技設定（大会別）'!F$1,各種目,'競技設定（大会別）'!D29,FALSE)="","",HLOOKUP('競技設定（大会別）'!F$1,各種目,'競技設定（大会別）'!D29,FALSE))</f>
        <v/>
      </c>
      <c r="C27" s="124" t="str">
        <f>IF(HLOOKUP('競技設定（大会別）'!G$1,各種目,'競技設定（大会別）'!D29,FALSE)="","",HLOOKUP('競技設定（大会別）'!G$1,各種目,'競技設定（大会別）'!D29,FALSE))</f>
        <v/>
      </c>
      <c r="D27" s="125" t="str">
        <f>IF(HLOOKUP('競技設定（大会別）'!H$1,各種目,'競技設定（大会別）'!D29,FALSE)="","",HLOOKUP('競技設定（大会別）'!H$1,各種目,'競技設定（大会別）'!D29,FALSE))</f>
        <v/>
      </c>
      <c r="F27" s="122">
        <v>24</v>
      </c>
      <c r="G27" s="126" t="str">
        <f>IF(HLOOKUP('競技設定（大会別）'!I$1,各種目,'競技設定（大会別）'!D29,FALSE)="","",HLOOKUP('競技設定（大会別）'!I$1,各種目,'競技設定（大会別）'!D29,FALSE))</f>
        <v/>
      </c>
      <c r="H27" s="126" t="str">
        <f>IF(HLOOKUP('競技設定（大会別）'!J$1,各種目,'競技設定（大会別）'!D29,FALSE)="","",HLOOKUP('競技設定（大会別）'!J$1,各種目,'競技設定（大会別）'!D29,FALSE))</f>
        <v/>
      </c>
      <c r="I27" s="127" t="str">
        <f>IF(HLOOKUP('競技設定（大会別）'!K$1,各種目,'競技設定（大会別）'!D29,FALSE)="","",HLOOKUP('競技設定（大会別）'!K$1,各種目,'競技設定（大会別）'!D29,FALSE))</f>
        <v/>
      </c>
      <c r="K27" s="122">
        <v>24</v>
      </c>
      <c r="L27" s="123" t="str">
        <f>IF(HLOOKUP('競技設定（大会別）'!L$1,各種目,'競技設定（大会別）'!D29,FALSE)="","",HLOOKUP('競技設定（大会別）'!L$1,各種目,'競技設定（大会別）'!D29,FALSE))</f>
        <v/>
      </c>
      <c r="M27" s="124" t="str">
        <f>IF(HLOOKUP('競技設定（大会別）'!M$1,各種目,'競技設定（大会別）'!D29,FALSE)="","",HLOOKUP('競技設定（大会別）'!M$1,各種目,'競技設定（大会別）'!D29,FALSE))</f>
        <v/>
      </c>
      <c r="N27" s="125" t="str">
        <f>IF(HLOOKUP('競技設定（大会別）'!N$1,各種目,'競技設定（大会別）'!D29,FALSE)="","",HLOOKUP('競技設定（大会別）'!N$1,各種目,'競技設定（大会別）'!D29,FALSE))</f>
        <v/>
      </c>
      <c r="P27" s="122">
        <v>24</v>
      </c>
      <c r="Q27" s="126" t="str">
        <f>IF(HLOOKUP('競技設定（大会別）'!O$1,各種目,'競技設定（大会別）'!D29,FALSE)="","",HLOOKUP('競技設定（大会別）'!O$1,各種目,'競技設定（大会別）'!D29,FALSE))</f>
        <v/>
      </c>
      <c r="R27" s="126" t="str">
        <f>IF(HLOOKUP('競技設定（大会別）'!P$1,各種目,'競技設定（大会別）'!D29,FALSE)="","",HLOOKUP('競技設定（大会別）'!P$1,各種目,'競技設定（大会別）'!D29,FALSE))</f>
        <v/>
      </c>
      <c r="S27" s="127" t="str">
        <f>IF(HLOOKUP('競技設定（大会別）'!Q$1,各種目,'競技設定（大会別）'!D29,FALSE)="","",HLOOKUP('競技設定（大会別）'!Q$1,各種目,'競技設定（大会別）'!D29,FALSE))</f>
        <v/>
      </c>
    </row>
    <row r="28" spans="1:19" s="23" customFormat="1">
      <c r="A28" s="122">
        <v>25</v>
      </c>
      <c r="B28" s="123" t="str">
        <f>IF(HLOOKUP('競技設定（大会別）'!F$1,各種目,'競技設定（大会別）'!D30,FALSE)="","",HLOOKUP('競技設定（大会別）'!F$1,各種目,'競技設定（大会別）'!D30,FALSE))</f>
        <v/>
      </c>
      <c r="C28" s="124" t="str">
        <f>IF(HLOOKUP('競技設定（大会別）'!G$1,各種目,'競技設定（大会別）'!D30,FALSE)="","",HLOOKUP('競技設定（大会別）'!G$1,各種目,'競技設定（大会別）'!D30,FALSE))</f>
        <v/>
      </c>
      <c r="D28" s="125" t="str">
        <f>IF(HLOOKUP('競技設定（大会別）'!H$1,各種目,'競技設定（大会別）'!D30,FALSE)="","",HLOOKUP('競技設定（大会別）'!H$1,各種目,'競技設定（大会別）'!D30,FALSE))</f>
        <v/>
      </c>
      <c r="F28" s="122">
        <v>25</v>
      </c>
      <c r="G28" s="126" t="str">
        <f>IF(HLOOKUP('競技設定（大会別）'!I$1,各種目,'競技設定（大会別）'!D30,FALSE)="","",HLOOKUP('競技設定（大会別）'!I$1,各種目,'競技設定（大会別）'!D30,FALSE))</f>
        <v/>
      </c>
      <c r="H28" s="126" t="str">
        <f>IF(HLOOKUP('競技設定（大会別）'!J$1,各種目,'競技設定（大会別）'!D30,FALSE)="","",HLOOKUP('競技設定（大会別）'!J$1,各種目,'競技設定（大会別）'!D30,FALSE))</f>
        <v/>
      </c>
      <c r="I28" s="127" t="str">
        <f>IF(HLOOKUP('競技設定（大会別）'!K$1,各種目,'競技設定（大会別）'!D30,FALSE)="","",HLOOKUP('競技設定（大会別）'!K$1,各種目,'競技設定（大会別）'!D30,FALSE))</f>
        <v/>
      </c>
      <c r="K28" s="122">
        <v>25</v>
      </c>
      <c r="L28" s="123" t="str">
        <f>IF(HLOOKUP('競技設定（大会別）'!L$1,各種目,'競技設定（大会別）'!D30,FALSE)="","",HLOOKUP('競技設定（大会別）'!L$1,各種目,'競技設定（大会別）'!D30,FALSE))</f>
        <v/>
      </c>
      <c r="M28" s="124" t="str">
        <f>IF(HLOOKUP('競技設定（大会別）'!M$1,各種目,'競技設定（大会別）'!D30,FALSE)="","",HLOOKUP('競技設定（大会別）'!M$1,各種目,'競技設定（大会別）'!D30,FALSE))</f>
        <v/>
      </c>
      <c r="N28" s="125" t="str">
        <f>IF(HLOOKUP('競技設定（大会別）'!N$1,各種目,'競技設定（大会別）'!D30,FALSE)="","",HLOOKUP('競技設定（大会別）'!N$1,各種目,'競技設定（大会別）'!D30,FALSE))</f>
        <v/>
      </c>
      <c r="P28" s="122">
        <v>25</v>
      </c>
      <c r="Q28" s="126" t="str">
        <f>IF(HLOOKUP('競技設定（大会別）'!O$1,各種目,'競技設定（大会別）'!D30,FALSE)="","",HLOOKUP('競技設定（大会別）'!O$1,各種目,'競技設定（大会別）'!D30,FALSE))</f>
        <v/>
      </c>
      <c r="R28" s="126" t="str">
        <f>IF(HLOOKUP('競技設定（大会別）'!P$1,各種目,'競技設定（大会別）'!D30,FALSE)="","",HLOOKUP('競技設定（大会別）'!P$1,各種目,'競技設定（大会別）'!D30,FALSE))</f>
        <v/>
      </c>
      <c r="S28" s="127" t="str">
        <f>IF(HLOOKUP('競技設定（大会別）'!Q$1,各種目,'競技設定（大会別）'!D30,FALSE)="","",HLOOKUP('競技設定（大会別）'!Q$1,各種目,'競技設定（大会別）'!D30,FALSE))</f>
        <v/>
      </c>
    </row>
    <row r="29" spans="1:19" s="23" customFormat="1">
      <c r="A29" s="122">
        <v>26</v>
      </c>
      <c r="B29" s="123" t="str">
        <f>IF(HLOOKUP('競技設定（大会別）'!F$1,各種目,'競技設定（大会別）'!D31,FALSE)="","",HLOOKUP('競技設定（大会別）'!F$1,各種目,'競技設定（大会別）'!D31,FALSE))</f>
        <v/>
      </c>
      <c r="C29" s="124" t="str">
        <f>IF(HLOOKUP('競技設定（大会別）'!G$1,各種目,'競技設定（大会別）'!D31,FALSE)="","",HLOOKUP('競技設定（大会別）'!G$1,各種目,'競技設定（大会別）'!D31,FALSE))</f>
        <v/>
      </c>
      <c r="D29" s="125" t="str">
        <f>IF(HLOOKUP('競技設定（大会別）'!H$1,各種目,'競技設定（大会別）'!D31,FALSE)="","",HLOOKUP('競技設定（大会別）'!H$1,各種目,'競技設定（大会別）'!D31,FALSE))</f>
        <v/>
      </c>
      <c r="F29" s="122">
        <v>26</v>
      </c>
      <c r="G29" s="126" t="str">
        <f>IF(HLOOKUP('競技設定（大会別）'!I$1,各種目,'競技設定（大会別）'!D31,FALSE)="","",HLOOKUP('競技設定（大会別）'!I$1,各種目,'競技設定（大会別）'!D31,FALSE))</f>
        <v/>
      </c>
      <c r="H29" s="126" t="str">
        <f>IF(HLOOKUP('競技設定（大会別）'!J$1,各種目,'競技設定（大会別）'!D31,FALSE)="","",HLOOKUP('競技設定（大会別）'!J$1,各種目,'競技設定（大会別）'!D31,FALSE))</f>
        <v/>
      </c>
      <c r="I29" s="127" t="str">
        <f>IF(HLOOKUP('競技設定（大会別）'!K$1,各種目,'競技設定（大会別）'!D31,FALSE)="","",HLOOKUP('競技設定（大会別）'!K$1,各種目,'競技設定（大会別）'!D31,FALSE))</f>
        <v/>
      </c>
      <c r="K29" s="122">
        <v>26</v>
      </c>
      <c r="L29" s="123" t="str">
        <f>IF(HLOOKUP('競技設定（大会別）'!L$1,各種目,'競技設定（大会別）'!D31,FALSE)="","",HLOOKUP('競技設定（大会別）'!L$1,各種目,'競技設定（大会別）'!D31,FALSE))</f>
        <v/>
      </c>
      <c r="M29" s="124" t="str">
        <f>IF(HLOOKUP('競技設定（大会別）'!M$1,各種目,'競技設定（大会別）'!D31,FALSE)="","",HLOOKUP('競技設定（大会別）'!M$1,各種目,'競技設定（大会別）'!D31,FALSE))</f>
        <v/>
      </c>
      <c r="N29" s="125" t="str">
        <f>IF(HLOOKUP('競技設定（大会別）'!N$1,各種目,'競技設定（大会別）'!D31,FALSE)="","",HLOOKUP('競技設定（大会別）'!N$1,各種目,'競技設定（大会別）'!D31,FALSE))</f>
        <v/>
      </c>
      <c r="P29" s="122">
        <v>26</v>
      </c>
      <c r="Q29" s="126" t="str">
        <f>IF(HLOOKUP('競技設定（大会別）'!O$1,各種目,'競技設定（大会別）'!D31,FALSE)="","",HLOOKUP('競技設定（大会別）'!O$1,各種目,'競技設定（大会別）'!D31,FALSE))</f>
        <v/>
      </c>
      <c r="R29" s="126" t="str">
        <f>IF(HLOOKUP('競技設定（大会別）'!P$1,各種目,'競技設定（大会別）'!D31,FALSE)="","",HLOOKUP('競技設定（大会別）'!P$1,各種目,'競技設定（大会別）'!D31,FALSE))</f>
        <v/>
      </c>
      <c r="S29" s="127" t="str">
        <f>IF(HLOOKUP('競技設定（大会別）'!Q$1,各種目,'競技設定（大会別）'!D31,FALSE)="","",HLOOKUP('競技設定（大会別）'!Q$1,各種目,'競技設定（大会別）'!D31,FALSE))</f>
        <v/>
      </c>
    </row>
    <row r="30" spans="1:19" s="23" customFormat="1">
      <c r="A30" s="122">
        <v>27</v>
      </c>
      <c r="B30" s="123" t="str">
        <f>IF(HLOOKUP('競技設定（大会別）'!F$1,各種目,'競技設定（大会別）'!D32,FALSE)="","",HLOOKUP('競技設定（大会別）'!F$1,各種目,'競技設定（大会別）'!D32,FALSE))</f>
        <v/>
      </c>
      <c r="C30" s="124" t="str">
        <f>IF(HLOOKUP('競技設定（大会別）'!G$1,各種目,'競技設定（大会別）'!D32,FALSE)="","",HLOOKUP('競技設定（大会別）'!G$1,各種目,'競技設定（大会別）'!D32,FALSE))</f>
        <v/>
      </c>
      <c r="D30" s="125" t="str">
        <f>IF(HLOOKUP('競技設定（大会別）'!H$1,各種目,'競技設定（大会別）'!D32,FALSE)="","",HLOOKUP('競技設定（大会別）'!H$1,各種目,'競技設定（大会別）'!D32,FALSE))</f>
        <v/>
      </c>
      <c r="F30" s="122">
        <v>27</v>
      </c>
      <c r="G30" s="126" t="str">
        <f>IF(HLOOKUP('競技設定（大会別）'!I$1,各種目,'競技設定（大会別）'!D32,FALSE)="","",HLOOKUP('競技設定（大会別）'!I$1,各種目,'競技設定（大会別）'!D32,FALSE))</f>
        <v/>
      </c>
      <c r="H30" s="126" t="str">
        <f>IF(HLOOKUP('競技設定（大会別）'!J$1,各種目,'競技設定（大会別）'!D32,FALSE)="","",HLOOKUP('競技設定（大会別）'!J$1,各種目,'競技設定（大会別）'!D32,FALSE))</f>
        <v/>
      </c>
      <c r="I30" s="127" t="str">
        <f>IF(HLOOKUP('競技設定（大会別）'!K$1,各種目,'競技設定（大会別）'!D32,FALSE)="","",HLOOKUP('競技設定（大会別）'!K$1,各種目,'競技設定（大会別）'!D32,FALSE))</f>
        <v/>
      </c>
      <c r="K30" s="122">
        <v>27</v>
      </c>
      <c r="L30" s="123" t="str">
        <f>IF(HLOOKUP('競技設定（大会別）'!L$1,各種目,'競技設定（大会別）'!D32,FALSE)="","",HLOOKUP('競技設定（大会別）'!L$1,各種目,'競技設定（大会別）'!D32,FALSE))</f>
        <v/>
      </c>
      <c r="M30" s="124" t="str">
        <f>IF(HLOOKUP('競技設定（大会別）'!M$1,各種目,'競技設定（大会別）'!D32,FALSE)="","",HLOOKUP('競技設定（大会別）'!M$1,各種目,'競技設定（大会別）'!D32,FALSE))</f>
        <v/>
      </c>
      <c r="N30" s="125" t="str">
        <f>IF(HLOOKUP('競技設定（大会別）'!N$1,各種目,'競技設定（大会別）'!D32,FALSE)="","",HLOOKUP('競技設定（大会別）'!N$1,各種目,'競技設定（大会別）'!D32,FALSE))</f>
        <v/>
      </c>
      <c r="P30" s="122">
        <v>27</v>
      </c>
      <c r="Q30" s="126" t="str">
        <f>IF(HLOOKUP('競技設定（大会別）'!O$1,各種目,'競技設定（大会別）'!D32,FALSE)="","",HLOOKUP('競技設定（大会別）'!O$1,各種目,'競技設定（大会別）'!D32,FALSE))</f>
        <v/>
      </c>
      <c r="R30" s="126" t="str">
        <f>IF(HLOOKUP('競技設定（大会別）'!P$1,各種目,'競技設定（大会別）'!D32,FALSE)="","",HLOOKUP('競技設定（大会別）'!P$1,各種目,'競技設定（大会別）'!D32,FALSE))</f>
        <v/>
      </c>
      <c r="S30" s="127" t="str">
        <f>IF(HLOOKUP('競技設定（大会別）'!Q$1,各種目,'競技設定（大会別）'!D32,FALSE)="","",HLOOKUP('競技設定（大会別）'!Q$1,各種目,'競技設定（大会別）'!D32,FALSE))</f>
        <v/>
      </c>
    </row>
    <row r="31" spans="1:19" s="23" customFormat="1">
      <c r="A31" s="122">
        <v>28</v>
      </c>
      <c r="B31" s="123" t="str">
        <f>IF(HLOOKUP('競技設定（大会別）'!F$1,各種目,'競技設定（大会別）'!D33,FALSE)="","",HLOOKUP('競技設定（大会別）'!F$1,各種目,'競技設定（大会別）'!D33,FALSE))</f>
        <v/>
      </c>
      <c r="C31" s="124" t="str">
        <f>IF(HLOOKUP('競技設定（大会別）'!G$1,各種目,'競技設定（大会別）'!D33,FALSE)="","",HLOOKUP('競技設定（大会別）'!G$1,各種目,'競技設定（大会別）'!D33,FALSE))</f>
        <v/>
      </c>
      <c r="D31" s="125" t="str">
        <f>IF(HLOOKUP('競技設定（大会別）'!H$1,各種目,'競技設定（大会別）'!D33,FALSE)="","",HLOOKUP('競技設定（大会別）'!H$1,各種目,'競技設定（大会別）'!D33,FALSE))</f>
        <v/>
      </c>
      <c r="F31" s="122">
        <v>28</v>
      </c>
      <c r="G31" s="126" t="str">
        <f>IF(HLOOKUP('競技設定（大会別）'!I$1,各種目,'競技設定（大会別）'!D33,FALSE)="","",HLOOKUP('競技設定（大会別）'!I$1,各種目,'競技設定（大会別）'!D33,FALSE))</f>
        <v/>
      </c>
      <c r="H31" s="126" t="str">
        <f>IF(HLOOKUP('競技設定（大会別）'!J$1,各種目,'競技設定（大会別）'!D33,FALSE)="","",HLOOKUP('競技設定（大会別）'!J$1,各種目,'競技設定（大会別）'!D33,FALSE))</f>
        <v/>
      </c>
      <c r="I31" s="127" t="str">
        <f>IF(HLOOKUP('競技設定（大会別）'!K$1,各種目,'競技設定（大会別）'!D33,FALSE)="","",HLOOKUP('競技設定（大会別）'!K$1,各種目,'競技設定（大会別）'!D33,FALSE))</f>
        <v/>
      </c>
      <c r="K31" s="122">
        <v>28</v>
      </c>
      <c r="L31" s="123" t="str">
        <f>IF(HLOOKUP('競技設定（大会別）'!L$1,各種目,'競技設定（大会別）'!D33,FALSE)="","",HLOOKUP('競技設定（大会別）'!L$1,各種目,'競技設定（大会別）'!D33,FALSE))</f>
        <v/>
      </c>
      <c r="M31" s="124" t="str">
        <f>IF(HLOOKUP('競技設定（大会別）'!M$1,各種目,'競技設定（大会別）'!D33,FALSE)="","",HLOOKUP('競技設定（大会別）'!M$1,各種目,'競技設定（大会別）'!D33,FALSE))</f>
        <v/>
      </c>
      <c r="N31" s="125" t="str">
        <f>IF(HLOOKUP('競技設定（大会別）'!N$1,各種目,'競技設定（大会別）'!D33,FALSE)="","",HLOOKUP('競技設定（大会別）'!N$1,各種目,'競技設定（大会別）'!D33,FALSE))</f>
        <v/>
      </c>
      <c r="P31" s="122">
        <v>28</v>
      </c>
      <c r="Q31" s="126" t="str">
        <f>IF(HLOOKUP('競技設定（大会別）'!O$1,各種目,'競技設定（大会別）'!D33,FALSE)="","",HLOOKUP('競技設定（大会別）'!O$1,各種目,'競技設定（大会別）'!D33,FALSE))</f>
        <v/>
      </c>
      <c r="R31" s="126" t="str">
        <f>IF(HLOOKUP('競技設定（大会別）'!P$1,各種目,'競技設定（大会別）'!D33,FALSE)="","",HLOOKUP('競技設定（大会別）'!P$1,各種目,'競技設定（大会別）'!D33,FALSE))</f>
        <v/>
      </c>
      <c r="S31" s="127" t="str">
        <f>IF(HLOOKUP('競技設定（大会別）'!Q$1,各種目,'競技設定（大会別）'!D33,FALSE)="","",HLOOKUP('競技設定（大会別）'!Q$1,各種目,'競技設定（大会別）'!D33,FALSE))</f>
        <v/>
      </c>
    </row>
    <row r="32" spans="1:19" s="23" customFormat="1">
      <c r="A32" s="122">
        <v>29</v>
      </c>
      <c r="B32" s="123" t="str">
        <f>IF(HLOOKUP('競技設定（大会別）'!F$1,各種目,'競技設定（大会別）'!D34,FALSE)="","",HLOOKUP('競技設定（大会別）'!F$1,各種目,'競技設定（大会別）'!D34,FALSE))</f>
        <v/>
      </c>
      <c r="C32" s="124" t="str">
        <f>IF(HLOOKUP('競技設定（大会別）'!G$1,各種目,'競技設定（大会別）'!D34,FALSE)="","",HLOOKUP('競技設定（大会別）'!G$1,各種目,'競技設定（大会別）'!D34,FALSE))</f>
        <v/>
      </c>
      <c r="D32" s="125" t="str">
        <f>IF(HLOOKUP('競技設定（大会別）'!H$1,各種目,'競技設定（大会別）'!D34,FALSE)="","",HLOOKUP('競技設定（大会別）'!H$1,各種目,'競技設定（大会別）'!D34,FALSE))</f>
        <v/>
      </c>
      <c r="F32" s="122">
        <v>29</v>
      </c>
      <c r="G32" s="126" t="str">
        <f>IF(HLOOKUP('競技設定（大会別）'!I$1,各種目,'競技設定（大会別）'!D34,FALSE)="","",HLOOKUP('競技設定（大会別）'!I$1,各種目,'競技設定（大会別）'!D34,FALSE))</f>
        <v/>
      </c>
      <c r="H32" s="126" t="str">
        <f>IF(HLOOKUP('競技設定（大会別）'!J$1,各種目,'競技設定（大会別）'!D34,FALSE)="","",HLOOKUP('競技設定（大会別）'!J$1,各種目,'競技設定（大会別）'!D34,FALSE))</f>
        <v/>
      </c>
      <c r="I32" s="127" t="str">
        <f>IF(HLOOKUP('競技設定（大会別）'!K$1,各種目,'競技設定（大会別）'!D34,FALSE)="","",HLOOKUP('競技設定（大会別）'!K$1,各種目,'競技設定（大会別）'!D34,FALSE))</f>
        <v/>
      </c>
      <c r="K32" s="122">
        <v>29</v>
      </c>
      <c r="L32" s="123" t="str">
        <f>IF(HLOOKUP('競技設定（大会別）'!L$1,各種目,'競技設定（大会別）'!D34,FALSE)="","",HLOOKUP('競技設定（大会別）'!L$1,各種目,'競技設定（大会別）'!D34,FALSE))</f>
        <v/>
      </c>
      <c r="M32" s="124" t="str">
        <f>IF(HLOOKUP('競技設定（大会別）'!M$1,各種目,'競技設定（大会別）'!D34,FALSE)="","",HLOOKUP('競技設定（大会別）'!M$1,各種目,'競技設定（大会別）'!D34,FALSE))</f>
        <v/>
      </c>
      <c r="N32" s="125" t="str">
        <f>IF(HLOOKUP('競技設定（大会別）'!N$1,各種目,'競技設定（大会別）'!D34,FALSE)="","",HLOOKUP('競技設定（大会別）'!N$1,各種目,'競技設定（大会別）'!D34,FALSE))</f>
        <v/>
      </c>
      <c r="P32" s="122">
        <v>29</v>
      </c>
      <c r="Q32" s="126" t="str">
        <f>IF(HLOOKUP('競技設定（大会別）'!O$1,各種目,'競技設定（大会別）'!D34,FALSE)="","",HLOOKUP('競技設定（大会別）'!O$1,各種目,'競技設定（大会別）'!D34,FALSE))</f>
        <v/>
      </c>
      <c r="R32" s="126" t="str">
        <f>IF(HLOOKUP('競技設定（大会別）'!P$1,各種目,'競技設定（大会別）'!D34,FALSE)="","",HLOOKUP('競技設定（大会別）'!P$1,各種目,'競技設定（大会別）'!D34,FALSE))</f>
        <v/>
      </c>
      <c r="S32" s="127" t="str">
        <f>IF(HLOOKUP('競技設定（大会別）'!Q$1,各種目,'競技設定（大会別）'!D34,FALSE)="","",HLOOKUP('競技設定（大会別）'!Q$1,各種目,'競技設定（大会別）'!D34,FALSE))</f>
        <v/>
      </c>
    </row>
    <row r="33" spans="1:19" s="23" customFormat="1">
      <c r="A33" s="122">
        <v>30</v>
      </c>
      <c r="B33" s="123" t="str">
        <f>IF(HLOOKUP('競技設定（大会別）'!F$1,各種目,'競技設定（大会別）'!D35,FALSE)="","",HLOOKUP('競技設定（大会別）'!F$1,各種目,'競技設定（大会別）'!D35,FALSE))</f>
        <v/>
      </c>
      <c r="C33" s="124" t="str">
        <f>IF(HLOOKUP('競技設定（大会別）'!G$1,各種目,'競技設定（大会別）'!D35,FALSE)="","",HLOOKUP('競技設定（大会別）'!G$1,各種目,'競技設定（大会別）'!D35,FALSE))</f>
        <v/>
      </c>
      <c r="D33" s="125" t="str">
        <f>IF(HLOOKUP('競技設定（大会別）'!H$1,各種目,'競技設定（大会別）'!D35,FALSE)="","",HLOOKUP('競技設定（大会別）'!H$1,各種目,'競技設定（大会別）'!D35,FALSE))</f>
        <v/>
      </c>
      <c r="F33" s="122">
        <v>30</v>
      </c>
      <c r="G33" s="126" t="str">
        <f>IF(HLOOKUP('競技設定（大会別）'!I$1,各種目,'競技設定（大会別）'!D35,FALSE)="","",HLOOKUP('競技設定（大会別）'!I$1,各種目,'競技設定（大会別）'!D35,FALSE))</f>
        <v/>
      </c>
      <c r="H33" s="126" t="str">
        <f>IF(HLOOKUP('競技設定（大会別）'!J$1,各種目,'競技設定（大会別）'!D35,FALSE)="","",HLOOKUP('競技設定（大会別）'!J$1,各種目,'競技設定（大会別）'!D35,FALSE))</f>
        <v/>
      </c>
      <c r="I33" s="127" t="str">
        <f>IF(HLOOKUP('競技設定（大会別）'!K$1,各種目,'競技設定（大会別）'!D35,FALSE)="","",HLOOKUP('競技設定（大会別）'!K$1,各種目,'競技設定（大会別）'!D35,FALSE))</f>
        <v/>
      </c>
      <c r="K33" s="122">
        <v>30</v>
      </c>
      <c r="L33" s="123" t="str">
        <f>IF(HLOOKUP('競技設定（大会別）'!L$1,各種目,'競技設定（大会別）'!D35,FALSE)="","",HLOOKUP('競技設定（大会別）'!L$1,各種目,'競技設定（大会別）'!D35,FALSE))</f>
        <v/>
      </c>
      <c r="M33" s="124" t="str">
        <f>IF(HLOOKUP('競技設定（大会別）'!M$1,各種目,'競技設定（大会別）'!D35,FALSE)="","",HLOOKUP('競技設定（大会別）'!M$1,各種目,'競技設定（大会別）'!D35,FALSE))</f>
        <v/>
      </c>
      <c r="N33" s="125" t="str">
        <f>IF(HLOOKUP('競技設定（大会別）'!N$1,各種目,'競技設定（大会別）'!D35,FALSE)="","",HLOOKUP('競技設定（大会別）'!N$1,各種目,'競技設定（大会別）'!D35,FALSE))</f>
        <v/>
      </c>
      <c r="P33" s="122">
        <v>30</v>
      </c>
      <c r="Q33" s="126" t="str">
        <f>IF(HLOOKUP('競技設定（大会別）'!O$1,各種目,'競技設定（大会別）'!D35,FALSE)="","",HLOOKUP('競技設定（大会別）'!O$1,各種目,'競技設定（大会別）'!D35,FALSE))</f>
        <v/>
      </c>
      <c r="R33" s="126" t="str">
        <f>IF(HLOOKUP('競技設定（大会別）'!P$1,各種目,'競技設定（大会別）'!D35,FALSE)="","",HLOOKUP('競技設定（大会別）'!P$1,各種目,'競技設定（大会別）'!D35,FALSE))</f>
        <v/>
      </c>
      <c r="S33" s="127" t="str">
        <f>IF(HLOOKUP('競技設定（大会別）'!Q$1,各種目,'競技設定（大会別）'!D35,FALSE)="","",HLOOKUP('競技設定（大会別）'!Q$1,各種目,'競技設定（大会別）'!D35,FALSE))</f>
        <v/>
      </c>
    </row>
    <row r="34" spans="1:19" s="23" customFormat="1">
      <c r="A34" s="122">
        <v>31</v>
      </c>
      <c r="B34" s="123" t="str">
        <f>IF(HLOOKUP('競技設定（大会別）'!F$1,各種目,'競技設定（大会別）'!D36,FALSE)="","",HLOOKUP('競技設定（大会別）'!F$1,各種目,'競技設定（大会別）'!D36,FALSE))</f>
        <v/>
      </c>
      <c r="C34" s="124" t="str">
        <f>IF(HLOOKUP('競技設定（大会別）'!G$1,各種目,'競技設定（大会別）'!D36,FALSE)="","",HLOOKUP('競技設定（大会別）'!G$1,各種目,'競技設定（大会別）'!D36,FALSE))</f>
        <v/>
      </c>
      <c r="D34" s="125" t="str">
        <f>IF(HLOOKUP('競技設定（大会別）'!H$1,各種目,'競技設定（大会別）'!D36,FALSE)="","",HLOOKUP('競技設定（大会別）'!H$1,各種目,'競技設定（大会別）'!D36,FALSE))</f>
        <v/>
      </c>
      <c r="F34" s="122">
        <v>31</v>
      </c>
      <c r="G34" s="126" t="str">
        <f>IF(HLOOKUP('競技設定（大会別）'!I$1,各種目,'競技設定（大会別）'!D36,FALSE)="","",HLOOKUP('競技設定（大会別）'!I$1,各種目,'競技設定（大会別）'!D36,FALSE))</f>
        <v/>
      </c>
      <c r="H34" s="126" t="str">
        <f>IF(HLOOKUP('競技設定（大会別）'!J$1,各種目,'競技設定（大会別）'!D36,FALSE)="","",HLOOKUP('競技設定（大会別）'!J$1,各種目,'競技設定（大会別）'!D36,FALSE))</f>
        <v/>
      </c>
      <c r="I34" s="127" t="str">
        <f>IF(HLOOKUP('競技設定（大会別）'!K$1,各種目,'競技設定（大会別）'!D36,FALSE)="","",HLOOKUP('競技設定（大会別）'!K$1,各種目,'競技設定（大会別）'!D36,FALSE))</f>
        <v/>
      </c>
      <c r="K34" s="122">
        <v>31</v>
      </c>
      <c r="L34" s="123" t="str">
        <f>IF(HLOOKUP('競技設定（大会別）'!L$1,各種目,'競技設定（大会別）'!D36,FALSE)="","",HLOOKUP('競技設定（大会別）'!L$1,各種目,'競技設定（大会別）'!D36,FALSE))</f>
        <v/>
      </c>
      <c r="M34" s="124" t="str">
        <f>IF(HLOOKUP('競技設定（大会別）'!M$1,各種目,'競技設定（大会別）'!D36,FALSE)="","",HLOOKUP('競技設定（大会別）'!M$1,各種目,'競技設定（大会別）'!D36,FALSE))</f>
        <v/>
      </c>
      <c r="N34" s="125" t="str">
        <f>IF(HLOOKUP('競技設定（大会別）'!N$1,各種目,'競技設定（大会別）'!D36,FALSE)="","",HLOOKUP('競技設定（大会別）'!N$1,各種目,'競技設定（大会別）'!D36,FALSE))</f>
        <v/>
      </c>
      <c r="P34" s="122">
        <v>31</v>
      </c>
      <c r="Q34" s="126" t="str">
        <f>IF(HLOOKUP('競技設定（大会別）'!O$1,各種目,'競技設定（大会別）'!D36,FALSE)="","",HLOOKUP('競技設定（大会別）'!O$1,各種目,'競技設定（大会別）'!D36,FALSE))</f>
        <v/>
      </c>
      <c r="R34" s="126" t="str">
        <f>IF(HLOOKUP('競技設定（大会別）'!P$1,各種目,'競技設定（大会別）'!D36,FALSE)="","",HLOOKUP('競技設定（大会別）'!P$1,各種目,'競技設定（大会別）'!D36,FALSE))</f>
        <v/>
      </c>
      <c r="S34" s="127" t="str">
        <f>IF(HLOOKUP('競技設定（大会別）'!Q$1,各種目,'競技設定（大会別）'!D36,FALSE)="","",HLOOKUP('競技設定（大会別）'!Q$1,各種目,'競技設定（大会別）'!D36,FALSE))</f>
        <v/>
      </c>
    </row>
    <row r="35" spans="1:19" s="23" customFormat="1">
      <c r="A35" s="122">
        <v>32</v>
      </c>
      <c r="B35" s="123" t="str">
        <f>IF(HLOOKUP('競技設定（大会別）'!F$1,各種目,'競技設定（大会別）'!D37,FALSE)="","",HLOOKUP('競技設定（大会別）'!F$1,各種目,'競技設定（大会別）'!D37,FALSE))</f>
        <v/>
      </c>
      <c r="C35" s="124" t="str">
        <f>IF(HLOOKUP('競技設定（大会別）'!G$1,各種目,'競技設定（大会別）'!D37,FALSE)="","",HLOOKUP('競技設定（大会別）'!G$1,各種目,'競技設定（大会別）'!D37,FALSE))</f>
        <v/>
      </c>
      <c r="D35" s="125" t="str">
        <f>IF(HLOOKUP('競技設定（大会別）'!H$1,各種目,'競技設定（大会別）'!D37,FALSE)="","",HLOOKUP('競技設定（大会別）'!H$1,各種目,'競技設定（大会別）'!D37,FALSE))</f>
        <v/>
      </c>
      <c r="F35" s="122">
        <v>32</v>
      </c>
      <c r="G35" s="126" t="str">
        <f>IF(HLOOKUP('競技設定（大会別）'!I$1,各種目,'競技設定（大会別）'!D37,FALSE)="","",HLOOKUP('競技設定（大会別）'!I$1,各種目,'競技設定（大会別）'!D37,FALSE))</f>
        <v/>
      </c>
      <c r="H35" s="126" t="str">
        <f>IF(HLOOKUP('競技設定（大会別）'!J$1,各種目,'競技設定（大会別）'!D37,FALSE)="","",HLOOKUP('競技設定（大会別）'!J$1,各種目,'競技設定（大会別）'!D37,FALSE))</f>
        <v/>
      </c>
      <c r="I35" s="127" t="str">
        <f>IF(HLOOKUP('競技設定（大会別）'!K$1,各種目,'競技設定（大会別）'!D37,FALSE)="","",HLOOKUP('競技設定（大会別）'!K$1,各種目,'競技設定（大会別）'!D37,FALSE))</f>
        <v/>
      </c>
      <c r="K35" s="122">
        <v>32</v>
      </c>
      <c r="L35" s="123" t="str">
        <f>IF(HLOOKUP('競技設定（大会別）'!L$1,各種目,'競技設定（大会別）'!D37,FALSE)="","",HLOOKUP('競技設定（大会別）'!L$1,各種目,'競技設定（大会別）'!D37,FALSE))</f>
        <v/>
      </c>
      <c r="M35" s="124" t="str">
        <f>IF(HLOOKUP('競技設定（大会別）'!M$1,各種目,'競技設定（大会別）'!D37,FALSE)="","",HLOOKUP('競技設定（大会別）'!M$1,各種目,'競技設定（大会別）'!D37,FALSE))</f>
        <v/>
      </c>
      <c r="N35" s="125" t="str">
        <f>IF(HLOOKUP('競技設定（大会別）'!N$1,各種目,'競技設定（大会別）'!D37,FALSE)="","",HLOOKUP('競技設定（大会別）'!N$1,各種目,'競技設定（大会別）'!D37,FALSE))</f>
        <v/>
      </c>
      <c r="P35" s="122">
        <v>32</v>
      </c>
      <c r="Q35" s="126" t="str">
        <f>IF(HLOOKUP('競技設定（大会別）'!O$1,各種目,'競技設定（大会別）'!D37,FALSE)="","",HLOOKUP('競技設定（大会別）'!O$1,各種目,'競技設定（大会別）'!D37,FALSE))</f>
        <v/>
      </c>
      <c r="R35" s="126" t="str">
        <f>IF(HLOOKUP('競技設定（大会別）'!P$1,各種目,'競技設定（大会別）'!D37,FALSE)="","",HLOOKUP('競技設定（大会別）'!P$1,各種目,'競技設定（大会別）'!D37,FALSE))</f>
        <v/>
      </c>
      <c r="S35" s="127" t="str">
        <f>IF(HLOOKUP('競技設定（大会別）'!Q$1,各種目,'競技設定（大会別）'!D37,FALSE)="","",HLOOKUP('競技設定（大会別）'!Q$1,各種目,'競技設定（大会別）'!D37,FALSE))</f>
        <v/>
      </c>
    </row>
    <row r="36" spans="1:19" s="23" customFormat="1">
      <c r="A36" s="122">
        <v>33</v>
      </c>
      <c r="B36" s="123" t="str">
        <f>IF(HLOOKUP('競技設定（大会別）'!F$1,各種目,'競技設定（大会別）'!D38,FALSE)="","",HLOOKUP('競技設定（大会別）'!F$1,各種目,'競技設定（大会別）'!D38,FALSE))</f>
        <v/>
      </c>
      <c r="C36" s="124" t="str">
        <f>IF(HLOOKUP('競技設定（大会別）'!G$1,各種目,'競技設定（大会別）'!D38,FALSE)="","",HLOOKUP('競技設定（大会別）'!G$1,各種目,'競技設定（大会別）'!D38,FALSE))</f>
        <v/>
      </c>
      <c r="D36" s="125" t="str">
        <f>IF(HLOOKUP('競技設定（大会別）'!H$1,各種目,'競技設定（大会別）'!D38,FALSE)="","",HLOOKUP('競技設定（大会別）'!H$1,各種目,'競技設定（大会別）'!D38,FALSE))</f>
        <v/>
      </c>
      <c r="F36" s="122">
        <v>33</v>
      </c>
      <c r="G36" s="126" t="str">
        <f>IF(HLOOKUP('競技設定（大会別）'!I$1,各種目,'競技設定（大会別）'!D38,FALSE)="","",HLOOKUP('競技設定（大会別）'!I$1,各種目,'競技設定（大会別）'!D38,FALSE))</f>
        <v/>
      </c>
      <c r="H36" s="126" t="str">
        <f>IF(HLOOKUP('競技設定（大会別）'!J$1,各種目,'競技設定（大会別）'!D38,FALSE)="","",HLOOKUP('競技設定（大会別）'!J$1,各種目,'競技設定（大会別）'!D38,FALSE))</f>
        <v/>
      </c>
      <c r="I36" s="127" t="str">
        <f>IF(HLOOKUP('競技設定（大会別）'!K$1,各種目,'競技設定（大会別）'!D38,FALSE)="","",HLOOKUP('競技設定（大会別）'!K$1,各種目,'競技設定（大会別）'!D38,FALSE))</f>
        <v/>
      </c>
      <c r="K36" s="122">
        <v>33</v>
      </c>
      <c r="L36" s="123" t="str">
        <f>IF(HLOOKUP('競技設定（大会別）'!L$1,各種目,'競技設定（大会別）'!D38,FALSE)="","",HLOOKUP('競技設定（大会別）'!L$1,各種目,'競技設定（大会別）'!D38,FALSE))</f>
        <v/>
      </c>
      <c r="M36" s="124" t="str">
        <f>IF(HLOOKUP('競技設定（大会別）'!M$1,各種目,'競技設定（大会別）'!D38,FALSE)="","",HLOOKUP('競技設定（大会別）'!M$1,各種目,'競技設定（大会別）'!D38,FALSE))</f>
        <v/>
      </c>
      <c r="N36" s="125" t="str">
        <f>IF(HLOOKUP('競技設定（大会別）'!N$1,各種目,'競技設定（大会別）'!D38,FALSE)="","",HLOOKUP('競技設定（大会別）'!N$1,各種目,'競技設定（大会別）'!D38,FALSE))</f>
        <v/>
      </c>
      <c r="P36" s="122">
        <v>33</v>
      </c>
      <c r="Q36" s="126" t="str">
        <f>IF(HLOOKUP('競技設定（大会別）'!O$1,各種目,'競技設定（大会別）'!D38,FALSE)="","",HLOOKUP('競技設定（大会別）'!O$1,各種目,'競技設定（大会別）'!D38,FALSE))</f>
        <v/>
      </c>
      <c r="R36" s="126" t="str">
        <f>IF(HLOOKUP('競技設定（大会別）'!P$1,各種目,'競技設定（大会別）'!D38,FALSE)="","",HLOOKUP('競技設定（大会別）'!P$1,各種目,'競技設定（大会別）'!D38,FALSE))</f>
        <v/>
      </c>
      <c r="S36" s="127" t="str">
        <f>IF(HLOOKUP('競技設定（大会別）'!Q$1,各種目,'競技設定（大会別）'!D38,FALSE)="","",HLOOKUP('競技設定（大会別）'!Q$1,各種目,'競技設定（大会別）'!D38,FALSE))</f>
        <v/>
      </c>
    </row>
    <row r="37" spans="1:19" s="23" customFormat="1">
      <c r="A37" s="122">
        <v>34</v>
      </c>
      <c r="B37" s="123" t="str">
        <f>IF(HLOOKUP('競技設定（大会別）'!F$1,各種目,'競技設定（大会別）'!D39,FALSE)="","",HLOOKUP('競技設定（大会別）'!F$1,各種目,'競技設定（大会別）'!D39,FALSE))</f>
        <v/>
      </c>
      <c r="C37" s="124" t="str">
        <f>IF(HLOOKUP('競技設定（大会別）'!G$1,各種目,'競技設定（大会別）'!D39,FALSE)="","",HLOOKUP('競技設定（大会別）'!G$1,各種目,'競技設定（大会別）'!D39,FALSE))</f>
        <v/>
      </c>
      <c r="D37" s="125" t="str">
        <f>IF(HLOOKUP('競技設定（大会別）'!H$1,各種目,'競技設定（大会別）'!D39,FALSE)="","",HLOOKUP('競技設定（大会別）'!H$1,各種目,'競技設定（大会別）'!D39,FALSE))</f>
        <v/>
      </c>
      <c r="F37" s="122">
        <v>34</v>
      </c>
      <c r="G37" s="126" t="str">
        <f>IF(HLOOKUP('競技設定（大会別）'!I$1,各種目,'競技設定（大会別）'!D39,FALSE)="","",HLOOKUP('競技設定（大会別）'!I$1,各種目,'競技設定（大会別）'!D39,FALSE))</f>
        <v/>
      </c>
      <c r="H37" s="126" t="str">
        <f>IF(HLOOKUP('競技設定（大会別）'!J$1,各種目,'競技設定（大会別）'!D39,FALSE)="","",HLOOKUP('競技設定（大会別）'!J$1,各種目,'競技設定（大会別）'!D39,FALSE))</f>
        <v/>
      </c>
      <c r="I37" s="127" t="str">
        <f>IF(HLOOKUP('競技設定（大会別）'!K$1,各種目,'競技設定（大会別）'!D39,FALSE)="","",HLOOKUP('競技設定（大会別）'!K$1,各種目,'競技設定（大会別）'!D39,FALSE))</f>
        <v/>
      </c>
      <c r="K37" s="122">
        <v>34</v>
      </c>
      <c r="L37" s="123" t="str">
        <f>IF(HLOOKUP('競技設定（大会別）'!L$1,各種目,'競技設定（大会別）'!D39,FALSE)="","",HLOOKUP('競技設定（大会別）'!L$1,各種目,'競技設定（大会別）'!D39,FALSE))</f>
        <v/>
      </c>
      <c r="M37" s="124" t="str">
        <f>IF(HLOOKUP('競技設定（大会別）'!M$1,各種目,'競技設定（大会別）'!D39,FALSE)="","",HLOOKUP('競技設定（大会別）'!M$1,各種目,'競技設定（大会別）'!D39,FALSE))</f>
        <v/>
      </c>
      <c r="N37" s="125" t="str">
        <f>IF(HLOOKUP('競技設定（大会別）'!N$1,各種目,'競技設定（大会別）'!D39,FALSE)="","",HLOOKUP('競技設定（大会別）'!N$1,各種目,'競技設定（大会別）'!D39,FALSE))</f>
        <v/>
      </c>
      <c r="P37" s="122">
        <v>34</v>
      </c>
      <c r="Q37" s="126" t="str">
        <f>IF(HLOOKUP('競技設定（大会別）'!O$1,各種目,'競技設定（大会別）'!D39,FALSE)="","",HLOOKUP('競技設定（大会別）'!O$1,各種目,'競技設定（大会別）'!D39,FALSE))</f>
        <v/>
      </c>
      <c r="R37" s="126" t="str">
        <f>IF(HLOOKUP('競技設定（大会別）'!P$1,各種目,'競技設定（大会別）'!D39,FALSE)="","",HLOOKUP('競技設定（大会別）'!P$1,各種目,'競技設定（大会別）'!D39,FALSE))</f>
        <v/>
      </c>
      <c r="S37" s="127" t="str">
        <f>IF(HLOOKUP('競技設定（大会別）'!Q$1,各種目,'競技設定（大会別）'!D39,FALSE)="","",HLOOKUP('競技設定（大会別）'!Q$1,各種目,'競技設定（大会別）'!D39,FALSE))</f>
        <v/>
      </c>
    </row>
    <row r="38" spans="1:19" s="23" customFormat="1">
      <c r="A38" s="122">
        <v>35</v>
      </c>
      <c r="B38" s="123" t="str">
        <f>IF(HLOOKUP('競技設定（大会別）'!F$1,各種目,'競技設定（大会別）'!D40,FALSE)="","",HLOOKUP('競技設定（大会別）'!F$1,各種目,'競技設定（大会別）'!D40,FALSE))</f>
        <v/>
      </c>
      <c r="C38" s="124" t="str">
        <f>IF(HLOOKUP('競技設定（大会別）'!G$1,各種目,'競技設定（大会別）'!D40,FALSE)="","",HLOOKUP('競技設定（大会別）'!G$1,各種目,'競技設定（大会別）'!D40,FALSE))</f>
        <v/>
      </c>
      <c r="D38" s="125" t="str">
        <f>IF(HLOOKUP('競技設定（大会別）'!H$1,各種目,'競技設定（大会別）'!D40,FALSE)="","",HLOOKUP('競技設定（大会別）'!H$1,各種目,'競技設定（大会別）'!D40,FALSE))</f>
        <v/>
      </c>
      <c r="F38" s="122">
        <v>35</v>
      </c>
      <c r="G38" s="126" t="str">
        <f>IF(HLOOKUP('競技設定（大会別）'!I$1,各種目,'競技設定（大会別）'!D40,FALSE)="","",HLOOKUP('競技設定（大会別）'!I$1,各種目,'競技設定（大会別）'!D40,FALSE))</f>
        <v/>
      </c>
      <c r="H38" s="126" t="str">
        <f>IF(HLOOKUP('競技設定（大会別）'!J$1,各種目,'競技設定（大会別）'!D40,FALSE)="","",HLOOKUP('競技設定（大会別）'!J$1,各種目,'競技設定（大会別）'!D40,FALSE))</f>
        <v/>
      </c>
      <c r="I38" s="127" t="str">
        <f>IF(HLOOKUP('競技設定（大会別）'!K$1,各種目,'競技設定（大会別）'!D40,FALSE)="","",HLOOKUP('競技設定（大会別）'!K$1,各種目,'競技設定（大会別）'!D40,FALSE))</f>
        <v/>
      </c>
      <c r="K38" s="122">
        <v>35</v>
      </c>
      <c r="L38" s="123" t="str">
        <f>IF(HLOOKUP('競技設定（大会別）'!L$1,各種目,'競技設定（大会別）'!D40,FALSE)="","",HLOOKUP('競技設定（大会別）'!L$1,各種目,'競技設定（大会別）'!D40,FALSE))</f>
        <v/>
      </c>
      <c r="M38" s="124" t="str">
        <f>IF(HLOOKUP('競技設定（大会別）'!M$1,各種目,'競技設定（大会別）'!D40,FALSE)="","",HLOOKUP('競技設定（大会別）'!M$1,各種目,'競技設定（大会別）'!D40,FALSE))</f>
        <v/>
      </c>
      <c r="N38" s="125" t="str">
        <f>IF(HLOOKUP('競技設定（大会別）'!N$1,各種目,'競技設定（大会別）'!D40,FALSE)="","",HLOOKUP('競技設定（大会別）'!N$1,各種目,'競技設定（大会別）'!D40,FALSE))</f>
        <v/>
      </c>
      <c r="P38" s="122">
        <v>35</v>
      </c>
      <c r="Q38" s="126" t="str">
        <f>IF(HLOOKUP('競技設定（大会別）'!O$1,各種目,'競技設定（大会別）'!D40,FALSE)="","",HLOOKUP('競技設定（大会別）'!O$1,各種目,'競技設定（大会別）'!D40,FALSE))</f>
        <v/>
      </c>
      <c r="R38" s="126" t="str">
        <f>IF(HLOOKUP('競技設定（大会別）'!P$1,各種目,'競技設定（大会別）'!D40,FALSE)="","",HLOOKUP('競技設定（大会別）'!P$1,各種目,'競技設定（大会別）'!D40,FALSE))</f>
        <v/>
      </c>
      <c r="S38" s="127" t="str">
        <f>IF(HLOOKUP('競技設定（大会別）'!Q$1,各種目,'競技設定（大会別）'!D40,FALSE)="","",HLOOKUP('競技設定（大会別）'!Q$1,各種目,'競技設定（大会別）'!D40,FALSE))</f>
        <v/>
      </c>
    </row>
    <row r="39" spans="1:19" s="23" customFormat="1">
      <c r="A39" s="122">
        <v>36</v>
      </c>
      <c r="B39" s="123" t="str">
        <f>IF(HLOOKUP('競技設定（大会別）'!F$1,各種目,'競技設定（大会別）'!D41,FALSE)="","",HLOOKUP('競技設定（大会別）'!F$1,各種目,'競技設定（大会別）'!D41,FALSE))</f>
        <v/>
      </c>
      <c r="C39" s="124" t="str">
        <f>IF(HLOOKUP('競技設定（大会別）'!G$1,各種目,'競技設定（大会別）'!D41,FALSE)="","",HLOOKUP('競技設定（大会別）'!G$1,各種目,'競技設定（大会別）'!D41,FALSE))</f>
        <v/>
      </c>
      <c r="D39" s="125" t="str">
        <f>IF(HLOOKUP('競技設定（大会別）'!H$1,各種目,'競技設定（大会別）'!D41,FALSE)="","",HLOOKUP('競技設定（大会別）'!H$1,各種目,'競技設定（大会別）'!D41,FALSE))</f>
        <v/>
      </c>
      <c r="F39" s="122">
        <v>36</v>
      </c>
      <c r="G39" s="126" t="str">
        <f>IF(HLOOKUP('競技設定（大会別）'!I$1,各種目,'競技設定（大会別）'!D41,FALSE)="","",HLOOKUP('競技設定（大会別）'!I$1,各種目,'競技設定（大会別）'!D41,FALSE))</f>
        <v/>
      </c>
      <c r="H39" s="126" t="str">
        <f>IF(HLOOKUP('競技設定（大会別）'!J$1,各種目,'競技設定（大会別）'!D41,FALSE)="","",HLOOKUP('競技設定（大会別）'!J$1,各種目,'競技設定（大会別）'!D41,FALSE))</f>
        <v/>
      </c>
      <c r="I39" s="127" t="str">
        <f>IF(HLOOKUP('競技設定（大会別）'!K$1,各種目,'競技設定（大会別）'!D41,FALSE)="","",HLOOKUP('競技設定（大会別）'!K$1,各種目,'競技設定（大会別）'!D41,FALSE))</f>
        <v/>
      </c>
      <c r="K39" s="122">
        <v>36</v>
      </c>
      <c r="L39" s="123" t="str">
        <f>IF(HLOOKUP('競技設定（大会別）'!L$1,各種目,'競技設定（大会別）'!D41,FALSE)="","",HLOOKUP('競技設定（大会別）'!L$1,各種目,'競技設定（大会別）'!D41,FALSE))</f>
        <v/>
      </c>
      <c r="M39" s="124" t="str">
        <f>IF(HLOOKUP('競技設定（大会別）'!M$1,各種目,'競技設定（大会別）'!D41,FALSE)="","",HLOOKUP('競技設定（大会別）'!M$1,各種目,'競技設定（大会別）'!D41,FALSE))</f>
        <v/>
      </c>
      <c r="N39" s="125" t="str">
        <f>IF(HLOOKUP('競技設定（大会別）'!N$1,各種目,'競技設定（大会別）'!D41,FALSE)="","",HLOOKUP('競技設定（大会別）'!N$1,各種目,'競技設定（大会別）'!D41,FALSE))</f>
        <v/>
      </c>
      <c r="P39" s="122">
        <v>36</v>
      </c>
      <c r="Q39" s="126" t="str">
        <f>IF(HLOOKUP('競技設定（大会別）'!O$1,各種目,'競技設定（大会別）'!D41,FALSE)="","",HLOOKUP('競技設定（大会別）'!O$1,各種目,'競技設定（大会別）'!D41,FALSE))</f>
        <v/>
      </c>
      <c r="R39" s="126" t="str">
        <f>IF(HLOOKUP('競技設定（大会別）'!P$1,各種目,'競技設定（大会別）'!D41,FALSE)="","",HLOOKUP('競技設定（大会別）'!P$1,各種目,'競技設定（大会別）'!D41,FALSE))</f>
        <v/>
      </c>
      <c r="S39" s="127" t="str">
        <f>IF(HLOOKUP('競技設定（大会別）'!Q$1,各種目,'競技設定（大会別）'!D41,FALSE)="","",HLOOKUP('競技設定（大会別）'!Q$1,各種目,'競技設定（大会別）'!D41,FALSE))</f>
        <v/>
      </c>
    </row>
    <row r="40" spans="1:19" s="23" customFormat="1">
      <c r="A40" s="122">
        <v>37</v>
      </c>
      <c r="B40" s="123" t="str">
        <f>IF(HLOOKUP('競技設定（大会別）'!F$1,各種目,'競技設定（大会別）'!D42,FALSE)="","",HLOOKUP('競技設定（大会別）'!F$1,各種目,'競技設定（大会別）'!D42,FALSE))</f>
        <v/>
      </c>
      <c r="C40" s="124" t="str">
        <f>IF(HLOOKUP('競技設定（大会別）'!G$1,各種目,'競技設定（大会別）'!D42,FALSE)="","",HLOOKUP('競技設定（大会別）'!G$1,各種目,'競技設定（大会別）'!D42,FALSE))</f>
        <v/>
      </c>
      <c r="D40" s="125" t="str">
        <f>IF(HLOOKUP('競技設定（大会別）'!H$1,各種目,'競技設定（大会別）'!D42,FALSE)="","",HLOOKUP('競技設定（大会別）'!H$1,各種目,'競技設定（大会別）'!D42,FALSE))</f>
        <v/>
      </c>
      <c r="F40" s="122">
        <v>37</v>
      </c>
      <c r="G40" s="126" t="str">
        <f>IF(HLOOKUP('競技設定（大会別）'!I$1,各種目,'競技設定（大会別）'!D42,FALSE)="","",HLOOKUP('競技設定（大会別）'!I$1,各種目,'競技設定（大会別）'!D42,FALSE))</f>
        <v/>
      </c>
      <c r="H40" s="126" t="str">
        <f>IF(HLOOKUP('競技設定（大会別）'!J$1,各種目,'競技設定（大会別）'!D42,FALSE)="","",HLOOKUP('競技設定（大会別）'!J$1,各種目,'競技設定（大会別）'!D42,FALSE))</f>
        <v/>
      </c>
      <c r="I40" s="127" t="str">
        <f>IF(HLOOKUP('競技設定（大会別）'!K$1,各種目,'競技設定（大会別）'!D42,FALSE)="","",HLOOKUP('競技設定（大会別）'!K$1,各種目,'競技設定（大会別）'!D42,FALSE))</f>
        <v/>
      </c>
      <c r="K40" s="122">
        <v>37</v>
      </c>
      <c r="L40" s="123" t="str">
        <f>IF(HLOOKUP('競技設定（大会別）'!L$1,各種目,'競技設定（大会別）'!D42,FALSE)="","",HLOOKUP('競技設定（大会別）'!L$1,各種目,'競技設定（大会別）'!D42,FALSE))</f>
        <v/>
      </c>
      <c r="M40" s="124" t="str">
        <f>IF(HLOOKUP('競技設定（大会別）'!M$1,各種目,'競技設定（大会別）'!D42,FALSE)="","",HLOOKUP('競技設定（大会別）'!M$1,各種目,'競技設定（大会別）'!D42,FALSE))</f>
        <v/>
      </c>
      <c r="N40" s="125" t="str">
        <f>IF(HLOOKUP('競技設定（大会別）'!N$1,各種目,'競技設定（大会別）'!D42,FALSE)="","",HLOOKUP('競技設定（大会別）'!N$1,各種目,'競技設定（大会別）'!D42,FALSE))</f>
        <v/>
      </c>
      <c r="P40" s="122">
        <v>37</v>
      </c>
      <c r="Q40" s="126" t="str">
        <f>IF(HLOOKUP('競技設定（大会別）'!O$1,各種目,'競技設定（大会別）'!D42,FALSE)="","",HLOOKUP('競技設定（大会別）'!O$1,各種目,'競技設定（大会別）'!D42,FALSE))</f>
        <v/>
      </c>
      <c r="R40" s="126" t="str">
        <f>IF(HLOOKUP('競技設定（大会別）'!P$1,各種目,'競技設定（大会別）'!D42,FALSE)="","",HLOOKUP('競技設定（大会別）'!P$1,各種目,'競技設定（大会別）'!D42,FALSE))</f>
        <v/>
      </c>
      <c r="S40" s="127" t="str">
        <f>IF(HLOOKUP('競技設定（大会別）'!Q$1,各種目,'競技設定（大会別）'!D42,FALSE)="","",HLOOKUP('競技設定（大会別）'!Q$1,各種目,'競技設定（大会別）'!D42,FALSE))</f>
        <v/>
      </c>
    </row>
    <row r="41" spans="1:19" s="23" customFormat="1">
      <c r="A41" s="122">
        <v>38</v>
      </c>
      <c r="B41" s="123" t="str">
        <f>IF(HLOOKUP('競技設定（大会別）'!F$1,各種目,'競技設定（大会別）'!D43,FALSE)="","",HLOOKUP('競技設定（大会別）'!F$1,各種目,'競技設定（大会別）'!D43,FALSE))</f>
        <v/>
      </c>
      <c r="C41" s="124" t="str">
        <f>IF(HLOOKUP('競技設定（大会別）'!G$1,各種目,'競技設定（大会別）'!D43,FALSE)="","",HLOOKUP('競技設定（大会別）'!G$1,各種目,'競技設定（大会別）'!D43,FALSE))</f>
        <v/>
      </c>
      <c r="D41" s="125" t="str">
        <f>IF(HLOOKUP('競技設定（大会別）'!H$1,各種目,'競技設定（大会別）'!D43,FALSE)="","",HLOOKUP('競技設定（大会別）'!H$1,各種目,'競技設定（大会別）'!D43,FALSE))</f>
        <v/>
      </c>
      <c r="F41" s="122">
        <v>38</v>
      </c>
      <c r="G41" s="126" t="str">
        <f>IF(HLOOKUP('競技設定（大会別）'!I$1,各種目,'競技設定（大会別）'!D43,FALSE)="","",HLOOKUP('競技設定（大会別）'!I$1,各種目,'競技設定（大会別）'!D43,FALSE))</f>
        <v/>
      </c>
      <c r="H41" s="126" t="str">
        <f>IF(HLOOKUP('競技設定（大会別）'!J$1,各種目,'競技設定（大会別）'!D43,FALSE)="","",HLOOKUP('競技設定（大会別）'!J$1,各種目,'競技設定（大会別）'!D43,FALSE))</f>
        <v/>
      </c>
      <c r="I41" s="127" t="str">
        <f>IF(HLOOKUP('競技設定（大会別）'!K$1,各種目,'競技設定（大会別）'!D43,FALSE)="","",HLOOKUP('競技設定（大会別）'!K$1,各種目,'競技設定（大会別）'!D43,FALSE))</f>
        <v/>
      </c>
      <c r="K41" s="122">
        <v>38</v>
      </c>
      <c r="L41" s="123" t="str">
        <f>IF(HLOOKUP('競技設定（大会別）'!L$1,各種目,'競技設定（大会別）'!D43,FALSE)="","",HLOOKUP('競技設定（大会別）'!L$1,各種目,'競技設定（大会別）'!D43,FALSE))</f>
        <v/>
      </c>
      <c r="M41" s="124" t="str">
        <f>IF(HLOOKUP('競技設定（大会別）'!M$1,各種目,'競技設定（大会別）'!D43,FALSE)="","",HLOOKUP('競技設定（大会別）'!M$1,各種目,'競技設定（大会別）'!D43,FALSE))</f>
        <v/>
      </c>
      <c r="N41" s="125" t="str">
        <f>IF(HLOOKUP('競技設定（大会別）'!N$1,各種目,'競技設定（大会別）'!D43,FALSE)="","",HLOOKUP('競技設定（大会別）'!N$1,各種目,'競技設定（大会別）'!D43,FALSE))</f>
        <v/>
      </c>
      <c r="P41" s="122">
        <v>38</v>
      </c>
      <c r="Q41" s="126" t="str">
        <f>IF(HLOOKUP('競技設定（大会別）'!O$1,各種目,'競技設定（大会別）'!D43,FALSE)="","",HLOOKUP('競技設定（大会別）'!O$1,各種目,'競技設定（大会別）'!D43,FALSE))</f>
        <v/>
      </c>
      <c r="R41" s="126" t="str">
        <f>IF(HLOOKUP('競技設定（大会別）'!P$1,各種目,'競技設定（大会別）'!D43,FALSE)="","",HLOOKUP('競技設定（大会別）'!P$1,各種目,'競技設定（大会別）'!D43,FALSE))</f>
        <v/>
      </c>
      <c r="S41" s="127" t="str">
        <f>IF(HLOOKUP('競技設定（大会別）'!Q$1,各種目,'競技設定（大会別）'!D43,FALSE)="","",HLOOKUP('競技設定（大会別）'!Q$1,各種目,'競技設定（大会別）'!D43,FALSE))</f>
        <v/>
      </c>
    </row>
    <row r="42" spans="1:19" s="23" customFormat="1">
      <c r="A42" s="122">
        <v>39</v>
      </c>
      <c r="B42" s="123" t="str">
        <f>IF(HLOOKUP('競技設定（大会別）'!F$1,各種目,'競技設定（大会別）'!D44,FALSE)="","",HLOOKUP('競技設定（大会別）'!F$1,各種目,'競技設定（大会別）'!D44,FALSE))</f>
        <v/>
      </c>
      <c r="C42" s="124" t="str">
        <f>IF(HLOOKUP('競技設定（大会別）'!G$1,各種目,'競技設定（大会別）'!D44,FALSE)="","",HLOOKUP('競技設定（大会別）'!G$1,各種目,'競技設定（大会別）'!D44,FALSE))</f>
        <v/>
      </c>
      <c r="D42" s="125" t="str">
        <f>IF(HLOOKUP('競技設定（大会別）'!H$1,各種目,'競技設定（大会別）'!D44,FALSE)="","",HLOOKUP('競技設定（大会別）'!H$1,各種目,'競技設定（大会別）'!D44,FALSE))</f>
        <v/>
      </c>
      <c r="F42" s="122">
        <v>39</v>
      </c>
      <c r="G42" s="126" t="str">
        <f>IF(HLOOKUP('競技設定（大会別）'!I$1,各種目,'競技設定（大会別）'!D44,FALSE)="","",HLOOKUP('競技設定（大会別）'!I$1,各種目,'競技設定（大会別）'!D44,FALSE))</f>
        <v/>
      </c>
      <c r="H42" s="126" t="str">
        <f>IF(HLOOKUP('競技設定（大会別）'!J$1,各種目,'競技設定（大会別）'!D44,FALSE)="","",HLOOKUP('競技設定（大会別）'!J$1,各種目,'競技設定（大会別）'!D44,FALSE))</f>
        <v/>
      </c>
      <c r="I42" s="127" t="str">
        <f>IF(HLOOKUP('競技設定（大会別）'!K$1,各種目,'競技設定（大会別）'!D44,FALSE)="","",HLOOKUP('競技設定（大会別）'!K$1,各種目,'競技設定（大会別）'!D44,FALSE))</f>
        <v/>
      </c>
      <c r="K42" s="122">
        <v>39</v>
      </c>
      <c r="L42" s="123" t="str">
        <f>IF(HLOOKUP('競技設定（大会別）'!L$1,各種目,'競技設定（大会別）'!D44,FALSE)="","",HLOOKUP('競技設定（大会別）'!L$1,各種目,'競技設定（大会別）'!D44,FALSE))</f>
        <v/>
      </c>
      <c r="M42" s="124" t="str">
        <f>IF(HLOOKUP('競技設定（大会別）'!M$1,各種目,'競技設定（大会別）'!D44,FALSE)="","",HLOOKUP('競技設定（大会別）'!M$1,各種目,'競技設定（大会別）'!D44,FALSE))</f>
        <v/>
      </c>
      <c r="N42" s="125" t="str">
        <f>IF(HLOOKUP('競技設定（大会別）'!N$1,各種目,'競技設定（大会別）'!D44,FALSE)="","",HLOOKUP('競技設定（大会別）'!N$1,各種目,'競技設定（大会別）'!D44,FALSE))</f>
        <v/>
      </c>
      <c r="P42" s="122">
        <v>39</v>
      </c>
      <c r="Q42" s="126" t="str">
        <f>IF(HLOOKUP('競技設定（大会別）'!O$1,各種目,'競技設定（大会別）'!D44,FALSE)="","",HLOOKUP('競技設定（大会別）'!O$1,各種目,'競技設定（大会別）'!D44,FALSE))</f>
        <v/>
      </c>
      <c r="R42" s="126" t="str">
        <f>IF(HLOOKUP('競技設定（大会別）'!P$1,各種目,'競技設定（大会別）'!D44,FALSE)="","",HLOOKUP('競技設定（大会別）'!P$1,各種目,'競技設定（大会別）'!D44,FALSE))</f>
        <v/>
      </c>
      <c r="S42" s="127" t="str">
        <f>IF(HLOOKUP('競技設定（大会別）'!Q$1,各種目,'競技設定（大会別）'!D44,FALSE)="","",HLOOKUP('競技設定（大会別）'!Q$1,各種目,'競技設定（大会別）'!D44,FALSE))</f>
        <v/>
      </c>
    </row>
    <row r="43" spans="1:19" s="23" customFormat="1">
      <c r="A43" s="122">
        <v>40</v>
      </c>
      <c r="B43" s="123" t="str">
        <f>IF(HLOOKUP('競技設定（大会別）'!F$1,各種目,'競技設定（大会別）'!D45,FALSE)="","",HLOOKUP('競技設定（大会別）'!F$1,各種目,'競技設定（大会別）'!D45,FALSE))</f>
        <v/>
      </c>
      <c r="C43" s="124" t="str">
        <f>IF(HLOOKUP('競技設定（大会別）'!G$1,各種目,'競技設定（大会別）'!D45,FALSE)="","",HLOOKUP('競技設定（大会別）'!G$1,各種目,'競技設定（大会別）'!D45,FALSE))</f>
        <v/>
      </c>
      <c r="D43" s="125" t="str">
        <f>IF(HLOOKUP('競技設定（大会別）'!H$1,各種目,'競技設定（大会別）'!D45,FALSE)="","",HLOOKUP('競技設定（大会別）'!H$1,各種目,'競技設定（大会別）'!D45,FALSE))</f>
        <v/>
      </c>
      <c r="F43" s="122">
        <v>40</v>
      </c>
      <c r="G43" s="126" t="str">
        <f>IF(HLOOKUP('競技設定（大会別）'!I$1,各種目,'競技設定（大会別）'!D45,FALSE)="","",HLOOKUP('競技設定（大会別）'!I$1,各種目,'競技設定（大会別）'!D45,FALSE))</f>
        <v/>
      </c>
      <c r="H43" s="126" t="str">
        <f>IF(HLOOKUP('競技設定（大会別）'!J$1,各種目,'競技設定（大会別）'!D45,FALSE)="","",HLOOKUP('競技設定（大会別）'!J$1,各種目,'競技設定（大会別）'!D45,FALSE))</f>
        <v/>
      </c>
      <c r="I43" s="127" t="str">
        <f>IF(HLOOKUP('競技設定（大会別）'!K$1,各種目,'競技設定（大会別）'!D45,FALSE)="","",HLOOKUP('競技設定（大会別）'!K$1,各種目,'競技設定（大会別）'!D45,FALSE))</f>
        <v/>
      </c>
      <c r="K43" s="122">
        <v>40</v>
      </c>
      <c r="L43" s="123" t="str">
        <f>IF(HLOOKUP('競技設定（大会別）'!L$1,各種目,'競技設定（大会別）'!D45,FALSE)="","",HLOOKUP('競技設定（大会別）'!L$1,各種目,'競技設定（大会別）'!D45,FALSE))</f>
        <v/>
      </c>
      <c r="M43" s="124" t="str">
        <f>IF(HLOOKUP('競技設定（大会別）'!M$1,各種目,'競技設定（大会別）'!D45,FALSE)="","",HLOOKUP('競技設定（大会別）'!M$1,各種目,'競技設定（大会別）'!D45,FALSE))</f>
        <v/>
      </c>
      <c r="N43" s="125" t="str">
        <f>IF(HLOOKUP('競技設定（大会別）'!N$1,各種目,'競技設定（大会別）'!D45,FALSE)="","",HLOOKUP('競技設定（大会別）'!N$1,各種目,'競技設定（大会別）'!D45,FALSE))</f>
        <v/>
      </c>
      <c r="P43" s="122">
        <v>40</v>
      </c>
      <c r="Q43" s="126" t="str">
        <f>IF(HLOOKUP('競技設定（大会別）'!O$1,各種目,'競技設定（大会別）'!D45,FALSE)="","",HLOOKUP('競技設定（大会別）'!O$1,各種目,'競技設定（大会別）'!D45,FALSE))</f>
        <v/>
      </c>
      <c r="R43" s="126" t="str">
        <f>IF(HLOOKUP('競技設定（大会別）'!P$1,各種目,'競技設定（大会別）'!D45,FALSE)="","",HLOOKUP('競技設定（大会別）'!P$1,各種目,'競技設定（大会別）'!D45,FALSE))</f>
        <v/>
      </c>
      <c r="S43" s="127" t="str">
        <f>IF(HLOOKUP('競技設定（大会別）'!Q$1,各種目,'競技設定（大会別）'!D45,FALSE)="","",HLOOKUP('競技設定（大会別）'!Q$1,各種目,'競技設定（大会別）'!D45,FALSE))</f>
        <v/>
      </c>
    </row>
    <row r="44" spans="1:19" s="23" customFormat="1">
      <c r="A44" s="122">
        <v>41</v>
      </c>
      <c r="B44" s="123" t="str">
        <f>IF(HLOOKUP('競技設定（大会別）'!F$1,各種目,'競技設定（大会別）'!D46,FALSE)="","",HLOOKUP('競技設定（大会別）'!F$1,各種目,'競技設定（大会別）'!D46,FALSE))</f>
        <v/>
      </c>
      <c r="C44" s="124" t="str">
        <f>IF(HLOOKUP('競技設定（大会別）'!G$1,各種目,'競技設定（大会別）'!D46,FALSE)="","",HLOOKUP('競技設定（大会別）'!G$1,各種目,'競技設定（大会別）'!D46,FALSE))</f>
        <v/>
      </c>
      <c r="D44" s="125" t="str">
        <f>IF(HLOOKUP('競技設定（大会別）'!H$1,各種目,'競技設定（大会別）'!D46,FALSE)="","",HLOOKUP('競技設定（大会別）'!H$1,各種目,'競技設定（大会別）'!D46,FALSE))</f>
        <v/>
      </c>
      <c r="F44" s="122">
        <v>41</v>
      </c>
      <c r="G44" s="126" t="str">
        <f>IF(HLOOKUP('競技設定（大会別）'!I$1,各種目,'競技設定（大会別）'!D46,FALSE)="","",HLOOKUP('競技設定（大会別）'!I$1,各種目,'競技設定（大会別）'!D46,FALSE))</f>
        <v/>
      </c>
      <c r="H44" s="126" t="str">
        <f>IF(HLOOKUP('競技設定（大会別）'!J$1,各種目,'競技設定（大会別）'!D46,FALSE)="","",HLOOKUP('競技設定（大会別）'!J$1,各種目,'競技設定（大会別）'!D46,FALSE))</f>
        <v/>
      </c>
      <c r="I44" s="127" t="str">
        <f>IF(HLOOKUP('競技設定（大会別）'!K$1,各種目,'競技設定（大会別）'!D46,FALSE)="","",HLOOKUP('競技設定（大会別）'!K$1,各種目,'競技設定（大会別）'!D46,FALSE))</f>
        <v/>
      </c>
      <c r="K44" s="122">
        <v>41</v>
      </c>
      <c r="L44" s="123" t="str">
        <f>IF(HLOOKUP('競技設定（大会別）'!L$1,各種目,'競技設定（大会別）'!D46,FALSE)="","",HLOOKUP('競技設定（大会別）'!L$1,各種目,'競技設定（大会別）'!D46,FALSE))</f>
        <v/>
      </c>
      <c r="M44" s="124" t="str">
        <f>IF(HLOOKUP('競技設定（大会別）'!M$1,各種目,'競技設定（大会別）'!D46,FALSE)="","",HLOOKUP('競技設定（大会別）'!M$1,各種目,'競技設定（大会別）'!D46,FALSE))</f>
        <v/>
      </c>
      <c r="N44" s="125" t="str">
        <f>IF(HLOOKUP('競技設定（大会別）'!N$1,各種目,'競技設定（大会別）'!D46,FALSE)="","",HLOOKUP('競技設定（大会別）'!N$1,各種目,'競技設定（大会別）'!D46,FALSE))</f>
        <v/>
      </c>
      <c r="P44" s="122">
        <v>41</v>
      </c>
      <c r="Q44" s="126" t="str">
        <f>IF(HLOOKUP('競技設定（大会別）'!O$1,各種目,'競技設定（大会別）'!D46,FALSE)="","",HLOOKUP('競技設定（大会別）'!O$1,各種目,'競技設定（大会別）'!D46,FALSE))</f>
        <v/>
      </c>
      <c r="R44" s="126" t="str">
        <f>IF(HLOOKUP('競技設定（大会別）'!P$1,各種目,'競技設定（大会別）'!D46,FALSE)="","",HLOOKUP('競技設定（大会別）'!P$1,各種目,'競技設定（大会別）'!D46,FALSE))</f>
        <v/>
      </c>
      <c r="S44" s="127" t="str">
        <f>IF(HLOOKUP('競技設定（大会別）'!Q$1,各種目,'競技設定（大会別）'!D46,FALSE)="","",HLOOKUP('競技設定（大会別）'!Q$1,各種目,'競技設定（大会別）'!D46,FALSE))</f>
        <v/>
      </c>
    </row>
    <row r="45" spans="1:19" s="23" customFormat="1">
      <c r="A45" s="122">
        <v>42</v>
      </c>
      <c r="B45" s="123" t="str">
        <f>IF(HLOOKUP('競技設定（大会別）'!F$1,各種目,'競技設定（大会別）'!D47,FALSE)="","",HLOOKUP('競技設定（大会別）'!F$1,各種目,'競技設定（大会別）'!D47,FALSE))</f>
        <v/>
      </c>
      <c r="C45" s="124" t="str">
        <f>IF(HLOOKUP('競技設定（大会別）'!G$1,各種目,'競技設定（大会別）'!D47,FALSE)="","",HLOOKUP('競技設定（大会別）'!G$1,各種目,'競技設定（大会別）'!D47,FALSE))</f>
        <v/>
      </c>
      <c r="D45" s="125" t="str">
        <f>IF(HLOOKUP('競技設定（大会別）'!H$1,各種目,'競技設定（大会別）'!D47,FALSE)="","",HLOOKUP('競技設定（大会別）'!H$1,各種目,'競技設定（大会別）'!D47,FALSE))</f>
        <v/>
      </c>
      <c r="F45" s="122">
        <v>42</v>
      </c>
      <c r="G45" s="126" t="str">
        <f>IF(HLOOKUP('競技設定（大会別）'!I$1,各種目,'競技設定（大会別）'!D47,FALSE)="","",HLOOKUP('競技設定（大会別）'!I$1,各種目,'競技設定（大会別）'!D47,FALSE))</f>
        <v/>
      </c>
      <c r="H45" s="126" t="str">
        <f>IF(HLOOKUP('競技設定（大会別）'!J$1,各種目,'競技設定（大会別）'!D47,FALSE)="","",HLOOKUP('競技設定（大会別）'!J$1,各種目,'競技設定（大会別）'!D47,FALSE))</f>
        <v/>
      </c>
      <c r="I45" s="127" t="str">
        <f>IF(HLOOKUP('競技設定（大会別）'!K$1,各種目,'競技設定（大会別）'!D47,FALSE)="","",HLOOKUP('競技設定（大会別）'!K$1,各種目,'競技設定（大会別）'!D47,FALSE))</f>
        <v/>
      </c>
      <c r="K45" s="122">
        <v>42</v>
      </c>
      <c r="L45" s="123" t="str">
        <f>IF(HLOOKUP('競技設定（大会別）'!L$1,各種目,'競技設定（大会別）'!D47,FALSE)="","",HLOOKUP('競技設定（大会別）'!L$1,各種目,'競技設定（大会別）'!D47,FALSE))</f>
        <v/>
      </c>
      <c r="M45" s="124" t="str">
        <f>IF(HLOOKUP('競技設定（大会別）'!M$1,各種目,'競技設定（大会別）'!D47,FALSE)="","",HLOOKUP('競技設定（大会別）'!M$1,各種目,'競技設定（大会別）'!D47,FALSE))</f>
        <v/>
      </c>
      <c r="N45" s="125" t="str">
        <f>IF(HLOOKUP('競技設定（大会別）'!N$1,各種目,'競技設定（大会別）'!D47,FALSE)="","",HLOOKUP('競技設定（大会別）'!N$1,各種目,'競技設定（大会別）'!D47,FALSE))</f>
        <v/>
      </c>
      <c r="P45" s="122">
        <v>42</v>
      </c>
      <c r="Q45" s="126" t="str">
        <f>IF(HLOOKUP('競技設定（大会別）'!O$1,各種目,'競技設定（大会別）'!D47,FALSE)="","",HLOOKUP('競技設定（大会別）'!O$1,各種目,'競技設定（大会別）'!D47,FALSE))</f>
        <v/>
      </c>
      <c r="R45" s="126" t="str">
        <f>IF(HLOOKUP('競技設定（大会別）'!P$1,各種目,'競技設定（大会別）'!D47,FALSE)="","",HLOOKUP('競技設定（大会別）'!P$1,各種目,'競技設定（大会別）'!D47,FALSE))</f>
        <v/>
      </c>
      <c r="S45" s="127" t="str">
        <f>IF(HLOOKUP('競技設定（大会別）'!Q$1,各種目,'競技設定（大会別）'!D47,FALSE)="","",HLOOKUP('競技設定（大会別）'!Q$1,各種目,'競技設定（大会別）'!D47,FALSE))</f>
        <v/>
      </c>
    </row>
    <row r="46" spans="1:19" s="23" customFormat="1">
      <c r="A46" s="122">
        <v>43</v>
      </c>
      <c r="B46" s="123" t="str">
        <f>IF(HLOOKUP('競技設定（大会別）'!F$1,各種目,'競技設定（大会別）'!D48,FALSE)="","",HLOOKUP('競技設定（大会別）'!F$1,各種目,'競技設定（大会別）'!D48,FALSE))</f>
        <v/>
      </c>
      <c r="C46" s="124" t="str">
        <f>IF(HLOOKUP('競技設定（大会別）'!G$1,各種目,'競技設定（大会別）'!D48,FALSE)="","",HLOOKUP('競技設定（大会別）'!G$1,各種目,'競技設定（大会別）'!D48,FALSE))</f>
        <v/>
      </c>
      <c r="D46" s="125" t="str">
        <f>IF(HLOOKUP('競技設定（大会別）'!H$1,各種目,'競技設定（大会別）'!D48,FALSE)="","",HLOOKUP('競技設定（大会別）'!H$1,各種目,'競技設定（大会別）'!D48,FALSE))</f>
        <v/>
      </c>
      <c r="F46" s="122">
        <v>43</v>
      </c>
      <c r="G46" s="126" t="str">
        <f>IF(HLOOKUP('競技設定（大会別）'!I$1,各種目,'競技設定（大会別）'!D48,FALSE)="","",HLOOKUP('競技設定（大会別）'!I$1,各種目,'競技設定（大会別）'!D48,FALSE))</f>
        <v/>
      </c>
      <c r="H46" s="126" t="str">
        <f>IF(HLOOKUP('競技設定（大会別）'!J$1,各種目,'競技設定（大会別）'!D48,FALSE)="","",HLOOKUP('競技設定（大会別）'!J$1,各種目,'競技設定（大会別）'!D48,FALSE))</f>
        <v/>
      </c>
      <c r="I46" s="127" t="str">
        <f>IF(HLOOKUP('競技設定（大会別）'!K$1,各種目,'競技設定（大会別）'!D48,FALSE)="","",HLOOKUP('競技設定（大会別）'!K$1,各種目,'競技設定（大会別）'!D48,FALSE))</f>
        <v/>
      </c>
      <c r="K46" s="122">
        <v>43</v>
      </c>
      <c r="L46" s="123" t="str">
        <f>IF(HLOOKUP('競技設定（大会別）'!L$1,各種目,'競技設定（大会別）'!D48,FALSE)="","",HLOOKUP('競技設定（大会別）'!L$1,各種目,'競技設定（大会別）'!D48,FALSE))</f>
        <v/>
      </c>
      <c r="M46" s="124" t="str">
        <f>IF(HLOOKUP('競技設定（大会別）'!M$1,各種目,'競技設定（大会別）'!D48,FALSE)="","",HLOOKUP('競技設定（大会別）'!M$1,各種目,'競技設定（大会別）'!D48,FALSE))</f>
        <v/>
      </c>
      <c r="N46" s="125" t="str">
        <f>IF(HLOOKUP('競技設定（大会別）'!N$1,各種目,'競技設定（大会別）'!D48,FALSE)="","",HLOOKUP('競技設定（大会別）'!N$1,各種目,'競技設定（大会別）'!D48,FALSE))</f>
        <v/>
      </c>
      <c r="P46" s="122">
        <v>43</v>
      </c>
      <c r="Q46" s="126" t="str">
        <f>IF(HLOOKUP('競技設定（大会別）'!O$1,各種目,'競技設定（大会別）'!D48,FALSE)="","",HLOOKUP('競技設定（大会別）'!O$1,各種目,'競技設定（大会別）'!D48,FALSE))</f>
        <v/>
      </c>
      <c r="R46" s="126" t="str">
        <f>IF(HLOOKUP('競技設定（大会別）'!P$1,各種目,'競技設定（大会別）'!D48,FALSE)="","",HLOOKUP('競技設定（大会別）'!P$1,各種目,'競技設定（大会別）'!D48,FALSE))</f>
        <v/>
      </c>
      <c r="S46" s="127" t="str">
        <f>IF(HLOOKUP('競技設定（大会別）'!Q$1,各種目,'競技設定（大会別）'!D48,FALSE)="","",HLOOKUP('競技設定（大会別）'!Q$1,各種目,'競技設定（大会別）'!D48,FALSE))</f>
        <v/>
      </c>
    </row>
    <row r="47" spans="1:19" s="23" customFormat="1">
      <c r="A47" s="122">
        <v>44</v>
      </c>
      <c r="B47" s="123" t="str">
        <f>IF(HLOOKUP('競技設定（大会別）'!F$1,各種目,'競技設定（大会別）'!D49,FALSE)="","",HLOOKUP('競技設定（大会別）'!F$1,各種目,'競技設定（大会別）'!D49,FALSE))</f>
        <v/>
      </c>
      <c r="C47" s="124" t="str">
        <f>IF(HLOOKUP('競技設定（大会別）'!G$1,各種目,'競技設定（大会別）'!D49,FALSE)="","",HLOOKUP('競技設定（大会別）'!G$1,各種目,'競技設定（大会別）'!D49,FALSE))</f>
        <v/>
      </c>
      <c r="D47" s="125" t="str">
        <f>IF(HLOOKUP('競技設定（大会別）'!H$1,各種目,'競技設定（大会別）'!D49,FALSE)="","",HLOOKUP('競技設定（大会別）'!H$1,各種目,'競技設定（大会別）'!D49,FALSE))</f>
        <v/>
      </c>
      <c r="F47" s="122">
        <v>44</v>
      </c>
      <c r="G47" s="126" t="str">
        <f>IF(HLOOKUP('競技設定（大会別）'!I$1,各種目,'競技設定（大会別）'!D49,FALSE)="","",HLOOKUP('競技設定（大会別）'!I$1,各種目,'競技設定（大会別）'!D49,FALSE))</f>
        <v/>
      </c>
      <c r="H47" s="126" t="str">
        <f>IF(HLOOKUP('競技設定（大会別）'!J$1,各種目,'競技設定（大会別）'!D49,FALSE)="","",HLOOKUP('競技設定（大会別）'!J$1,各種目,'競技設定（大会別）'!D49,FALSE))</f>
        <v/>
      </c>
      <c r="I47" s="127" t="str">
        <f>IF(HLOOKUP('競技設定（大会別）'!K$1,各種目,'競技設定（大会別）'!D49,FALSE)="","",HLOOKUP('競技設定（大会別）'!K$1,各種目,'競技設定（大会別）'!D49,FALSE))</f>
        <v/>
      </c>
      <c r="K47" s="122">
        <v>44</v>
      </c>
      <c r="L47" s="123" t="str">
        <f>IF(HLOOKUP('競技設定（大会別）'!L$1,各種目,'競技設定（大会別）'!D49,FALSE)="","",HLOOKUP('競技設定（大会別）'!L$1,各種目,'競技設定（大会別）'!D49,FALSE))</f>
        <v/>
      </c>
      <c r="M47" s="124" t="str">
        <f>IF(HLOOKUP('競技設定（大会別）'!M$1,各種目,'競技設定（大会別）'!D49,FALSE)="","",HLOOKUP('競技設定（大会別）'!M$1,各種目,'競技設定（大会別）'!D49,FALSE))</f>
        <v/>
      </c>
      <c r="N47" s="125" t="str">
        <f>IF(HLOOKUP('競技設定（大会別）'!N$1,各種目,'競技設定（大会別）'!D49,FALSE)="","",HLOOKUP('競技設定（大会別）'!N$1,各種目,'競技設定（大会別）'!D49,FALSE))</f>
        <v/>
      </c>
      <c r="P47" s="122">
        <v>44</v>
      </c>
      <c r="Q47" s="126" t="str">
        <f>IF(HLOOKUP('競技設定（大会別）'!O$1,各種目,'競技設定（大会別）'!D49,FALSE)="","",HLOOKUP('競技設定（大会別）'!O$1,各種目,'競技設定（大会別）'!D49,FALSE))</f>
        <v/>
      </c>
      <c r="R47" s="126" t="str">
        <f>IF(HLOOKUP('競技設定（大会別）'!P$1,各種目,'競技設定（大会別）'!D49,FALSE)="","",HLOOKUP('競技設定（大会別）'!P$1,各種目,'競技設定（大会別）'!D49,FALSE))</f>
        <v/>
      </c>
      <c r="S47" s="127" t="str">
        <f>IF(HLOOKUP('競技設定（大会別）'!Q$1,各種目,'競技設定（大会別）'!D49,FALSE)="","",HLOOKUP('競技設定（大会別）'!Q$1,各種目,'競技設定（大会別）'!D49,FALSE))</f>
        <v/>
      </c>
    </row>
    <row r="48" spans="1:19" s="23" customFormat="1">
      <c r="A48" s="122">
        <v>45</v>
      </c>
      <c r="B48" s="123" t="str">
        <f>IF(HLOOKUP('競技設定（大会別）'!F$1,各種目,'競技設定（大会別）'!D50,FALSE)="","",HLOOKUP('競技設定（大会別）'!F$1,各種目,'競技設定（大会別）'!D50,FALSE))</f>
        <v/>
      </c>
      <c r="C48" s="124" t="str">
        <f>IF(HLOOKUP('競技設定（大会別）'!G$1,各種目,'競技設定（大会別）'!D50,FALSE)="","",HLOOKUP('競技設定（大会別）'!G$1,各種目,'競技設定（大会別）'!D50,FALSE))</f>
        <v/>
      </c>
      <c r="D48" s="125" t="str">
        <f>IF(HLOOKUP('競技設定（大会別）'!H$1,各種目,'競技設定（大会別）'!D50,FALSE)="","",HLOOKUP('競技設定（大会別）'!H$1,各種目,'競技設定（大会別）'!D50,FALSE))</f>
        <v/>
      </c>
      <c r="F48" s="122">
        <v>45</v>
      </c>
      <c r="G48" s="126" t="str">
        <f>IF(HLOOKUP('競技設定（大会別）'!I$1,各種目,'競技設定（大会別）'!D50,FALSE)="","",HLOOKUP('競技設定（大会別）'!I$1,各種目,'競技設定（大会別）'!D50,FALSE))</f>
        <v/>
      </c>
      <c r="H48" s="126" t="str">
        <f>IF(HLOOKUP('競技設定（大会別）'!J$1,各種目,'競技設定（大会別）'!D50,FALSE)="","",HLOOKUP('競技設定（大会別）'!J$1,各種目,'競技設定（大会別）'!D50,FALSE))</f>
        <v/>
      </c>
      <c r="I48" s="127" t="str">
        <f>IF(HLOOKUP('競技設定（大会別）'!K$1,各種目,'競技設定（大会別）'!D50,FALSE)="","",HLOOKUP('競技設定（大会別）'!K$1,各種目,'競技設定（大会別）'!D50,FALSE))</f>
        <v/>
      </c>
      <c r="K48" s="122">
        <v>45</v>
      </c>
      <c r="L48" s="123" t="str">
        <f>IF(HLOOKUP('競技設定（大会別）'!L$1,各種目,'競技設定（大会別）'!D50,FALSE)="","",HLOOKUP('競技設定（大会別）'!L$1,各種目,'競技設定（大会別）'!D50,FALSE))</f>
        <v/>
      </c>
      <c r="M48" s="124" t="str">
        <f>IF(HLOOKUP('競技設定（大会別）'!M$1,各種目,'競技設定（大会別）'!D50,FALSE)="","",HLOOKUP('競技設定（大会別）'!M$1,各種目,'競技設定（大会別）'!D50,FALSE))</f>
        <v/>
      </c>
      <c r="N48" s="125" t="str">
        <f>IF(HLOOKUP('競技設定（大会別）'!N$1,各種目,'競技設定（大会別）'!D50,FALSE)="","",HLOOKUP('競技設定（大会別）'!N$1,各種目,'競技設定（大会別）'!D50,FALSE))</f>
        <v/>
      </c>
      <c r="P48" s="122">
        <v>45</v>
      </c>
      <c r="Q48" s="126" t="str">
        <f>IF(HLOOKUP('競技設定（大会別）'!O$1,各種目,'競技設定（大会別）'!D50,FALSE)="","",HLOOKUP('競技設定（大会別）'!O$1,各種目,'競技設定（大会別）'!D50,FALSE))</f>
        <v/>
      </c>
      <c r="R48" s="126" t="str">
        <f>IF(HLOOKUP('競技設定（大会別）'!P$1,各種目,'競技設定（大会別）'!D50,FALSE)="","",HLOOKUP('競技設定（大会別）'!P$1,各種目,'競技設定（大会別）'!D50,FALSE))</f>
        <v/>
      </c>
      <c r="S48" s="127" t="str">
        <f>IF(HLOOKUP('競技設定（大会別）'!Q$1,各種目,'競技設定（大会別）'!D50,FALSE)="","",HLOOKUP('競技設定（大会別）'!Q$1,各種目,'競技設定（大会別）'!D50,FALSE))</f>
        <v/>
      </c>
    </row>
    <row r="49" spans="1:19" s="23" customFormat="1">
      <c r="A49" s="122">
        <v>46</v>
      </c>
      <c r="B49" s="123" t="str">
        <f>IF(HLOOKUP('競技設定（大会別）'!F$1,各種目,'競技設定（大会別）'!D51,FALSE)="","",HLOOKUP('競技設定（大会別）'!F$1,各種目,'競技設定（大会別）'!D51,FALSE))</f>
        <v/>
      </c>
      <c r="C49" s="124" t="str">
        <f>IF(HLOOKUP('競技設定（大会別）'!G$1,各種目,'競技設定（大会別）'!D51,FALSE)="","",HLOOKUP('競技設定（大会別）'!G$1,各種目,'競技設定（大会別）'!D51,FALSE))</f>
        <v/>
      </c>
      <c r="D49" s="125" t="str">
        <f>IF(HLOOKUP('競技設定（大会別）'!H$1,各種目,'競技設定（大会別）'!D51,FALSE)="","",HLOOKUP('競技設定（大会別）'!H$1,各種目,'競技設定（大会別）'!D51,FALSE))</f>
        <v/>
      </c>
      <c r="F49" s="122">
        <v>46</v>
      </c>
      <c r="G49" s="126" t="str">
        <f>IF(HLOOKUP('競技設定（大会別）'!I$1,各種目,'競技設定（大会別）'!D51,FALSE)="","",HLOOKUP('競技設定（大会別）'!I$1,各種目,'競技設定（大会別）'!D51,FALSE))</f>
        <v/>
      </c>
      <c r="H49" s="126" t="str">
        <f>IF(HLOOKUP('競技設定（大会別）'!J$1,各種目,'競技設定（大会別）'!D51,FALSE)="","",HLOOKUP('競技設定（大会別）'!J$1,各種目,'競技設定（大会別）'!D51,FALSE))</f>
        <v/>
      </c>
      <c r="I49" s="127" t="str">
        <f>IF(HLOOKUP('競技設定（大会別）'!K$1,各種目,'競技設定（大会別）'!D51,FALSE)="","",HLOOKUP('競技設定（大会別）'!K$1,各種目,'競技設定（大会別）'!D51,FALSE))</f>
        <v/>
      </c>
      <c r="K49" s="122">
        <v>46</v>
      </c>
      <c r="L49" s="123" t="str">
        <f>IF(HLOOKUP('競技設定（大会別）'!L$1,各種目,'競技設定（大会別）'!D51,FALSE)="","",HLOOKUP('競技設定（大会別）'!L$1,各種目,'競技設定（大会別）'!D51,FALSE))</f>
        <v/>
      </c>
      <c r="M49" s="124" t="str">
        <f>IF(HLOOKUP('競技設定（大会別）'!M$1,各種目,'競技設定（大会別）'!D51,FALSE)="","",HLOOKUP('競技設定（大会別）'!M$1,各種目,'競技設定（大会別）'!D51,FALSE))</f>
        <v/>
      </c>
      <c r="N49" s="125" t="str">
        <f>IF(HLOOKUP('競技設定（大会別）'!N$1,各種目,'競技設定（大会別）'!D51,FALSE)="","",HLOOKUP('競技設定（大会別）'!N$1,各種目,'競技設定（大会別）'!D51,FALSE))</f>
        <v/>
      </c>
      <c r="P49" s="122">
        <v>46</v>
      </c>
      <c r="Q49" s="126" t="str">
        <f>IF(HLOOKUP('競技設定（大会別）'!O$1,各種目,'競技設定（大会別）'!D51,FALSE)="","",HLOOKUP('競技設定（大会別）'!O$1,各種目,'競技設定（大会別）'!D51,FALSE))</f>
        <v/>
      </c>
      <c r="R49" s="126" t="str">
        <f>IF(HLOOKUP('競技設定（大会別）'!P$1,各種目,'競技設定（大会別）'!D51,FALSE)="","",HLOOKUP('競技設定（大会別）'!P$1,各種目,'競技設定（大会別）'!D51,FALSE))</f>
        <v/>
      </c>
      <c r="S49" s="127" t="str">
        <f>IF(HLOOKUP('競技設定（大会別）'!Q$1,各種目,'競技設定（大会別）'!D51,FALSE)="","",HLOOKUP('競技設定（大会別）'!Q$1,各種目,'競技設定（大会別）'!D51,FALSE))</f>
        <v/>
      </c>
    </row>
    <row r="50" spans="1:19" s="23" customFormat="1">
      <c r="A50" s="122">
        <v>47</v>
      </c>
      <c r="B50" s="123" t="str">
        <f>IF(HLOOKUP('競技設定（大会別）'!F$1,各種目,'競技設定（大会別）'!D52,FALSE)="","",HLOOKUP('競技設定（大会別）'!F$1,各種目,'競技設定（大会別）'!D52,FALSE))</f>
        <v/>
      </c>
      <c r="C50" s="124" t="str">
        <f>IF(HLOOKUP('競技設定（大会別）'!G$1,各種目,'競技設定（大会別）'!D52,FALSE)="","",HLOOKUP('競技設定（大会別）'!G$1,各種目,'競技設定（大会別）'!D52,FALSE))</f>
        <v/>
      </c>
      <c r="D50" s="125" t="str">
        <f>IF(HLOOKUP('競技設定（大会別）'!H$1,各種目,'競技設定（大会別）'!D52,FALSE)="","",HLOOKUP('競技設定（大会別）'!H$1,各種目,'競技設定（大会別）'!D52,FALSE))</f>
        <v/>
      </c>
      <c r="F50" s="122">
        <v>47</v>
      </c>
      <c r="G50" s="126" t="str">
        <f>IF(HLOOKUP('競技設定（大会別）'!I$1,各種目,'競技設定（大会別）'!D52,FALSE)="","",HLOOKUP('競技設定（大会別）'!I$1,各種目,'競技設定（大会別）'!D52,FALSE))</f>
        <v/>
      </c>
      <c r="H50" s="126" t="str">
        <f>IF(HLOOKUP('競技設定（大会別）'!J$1,各種目,'競技設定（大会別）'!D52,FALSE)="","",HLOOKUP('競技設定（大会別）'!J$1,各種目,'競技設定（大会別）'!D52,FALSE))</f>
        <v/>
      </c>
      <c r="I50" s="127" t="str">
        <f>IF(HLOOKUP('競技設定（大会別）'!K$1,各種目,'競技設定（大会別）'!D52,FALSE)="","",HLOOKUP('競技設定（大会別）'!K$1,各種目,'競技設定（大会別）'!D52,FALSE))</f>
        <v/>
      </c>
      <c r="K50" s="122">
        <v>47</v>
      </c>
      <c r="L50" s="123" t="str">
        <f>IF(HLOOKUP('競技設定（大会別）'!L$1,各種目,'競技設定（大会別）'!D52,FALSE)="","",HLOOKUP('競技設定（大会別）'!L$1,各種目,'競技設定（大会別）'!D52,FALSE))</f>
        <v/>
      </c>
      <c r="M50" s="124" t="str">
        <f>IF(HLOOKUP('競技設定（大会別）'!M$1,各種目,'競技設定（大会別）'!D52,FALSE)="","",HLOOKUP('競技設定（大会別）'!M$1,各種目,'競技設定（大会別）'!D52,FALSE))</f>
        <v/>
      </c>
      <c r="N50" s="125" t="str">
        <f>IF(HLOOKUP('競技設定（大会別）'!N$1,各種目,'競技設定（大会別）'!D52,FALSE)="","",HLOOKUP('競技設定（大会別）'!N$1,各種目,'競技設定（大会別）'!D52,FALSE))</f>
        <v/>
      </c>
      <c r="P50" s="122">
        <v>47</v>
      </c>
      <c r="Q50" s="126" t="str">
        <f>IF(HLOOKUP('競技設定（大会別）'!O$1,各種目,'競技設定（大会別）'!D52,FALSE)="","",HLOOKUP('競技設定（大会別）'!O$1,各種目,'競技設定（大会別）'!D52,FALSE))</f>
        <v/>
      </c>
      <c r="R50" s="126" t="str">
        <f>IF(HLOOKUP('競技設定（大会別）'!P$1,各種目,'競技設定（大会別）'!D52,FALSE)="","",HLOOKUP('競技設定（大会別）'!P$1,各種目,'競技設定（大会別）'!D52,FALSE))</f>
        <v/>
      </c>
      <c r="S50" s="127" t="str">
        <f>IF(HLOOKUP('競技設定（大会別）'!Q$1,各種目,'競技設定（大会別）'!D52,FALSE)="","",HLOOKUP('競技設定（大会別）'!Q$1,各種目,'競技設定（大会別）'!D52,FALSE))</f>
        <v/>
      </c>
    </row>
    <row r="51" spans="1:19" s="23" customFormat="1">
      <c r="A51" s="122">
        <v>48</v>
      </c>
      <c r="B51" s="123" t="str">
        <f>IF(HLOOKUP('競技設定（大会別）'!F$1,各種目,'競技設定（大会別）'!D53,FALSE)="","",HLOOKUP('競技設定（大会別）'!F$1,各種目,'競技設定（大会別）'!D53,FALSE))</f>
        <v/>
      </c>
      <c r="C51" s="124" t="str">
        <f>IF(HLOOKUP('競技設定（大会別）'!G$1,各種目,'競技設定（大会別）'!D53,FALSE)="","",HLOOKUP('競技設定（大会別）'!G$1,各種目,'競技設定（大会別）'!D53,FALSE))</f>
        <v/>
      </c>
      <c r="D51" s="125" t="str">
        <f>IF(HLOOKUP('競技設定（大会別）'!H$1,各種目,'競技設定（大会別）'!D53,FALSE)="","",HLOOKUP('競技設定（大会別）'!H$1,各種目,'競技設定（大会別）'!D53,FALSE))</f>
        <v/>
      </c>
      <c r="F51" s="122">
        <v>48</v>
      </c>
      <c r="G51" s="126" t="str">
        <f>IF(HLOOKUP('競技設定（大会別）'!I$1,各種目,'競技設定（大会別）'!D53,FALSE)="","",HLOOKUP('競技設定（大会別）'!I$1,各種目,'競技設定（大会別）'!D53,FALSE))</f>
        <v/>
      </c>
      <c r="H51" s="126" t="str">
        <f>IF(HLOOKUP('競技設定（大会別）'!J$1,各種目,'競技設定（大会別）'!D53,FALSE)="","",HLOOKUP('競技設定（大会別）'!J$1,各種目,'競技設定（大会別）'!D53,FALSE))</f>
        <v/>
      </c>
      <c r="I51" s="127" t="str">
        <f>IF(HLOOKUP('競技設定（大会別）'!K$1,各種目,'競技設定（大会別）'!D53,FALSE)="","",HLOOKUP('競技設定（大会別）'!K$1,各種目,'競技設定（大会別）'!D53,FALSE))</f>
        <v/>
      </c>
      <c r="K51" s="122">
        <v>48</v>
      </c>
      <c r="L51" s="123" t="str">
        <f>IF(HLOOKUP('競技設定（大会別）'!L$1,各種目,'競技設定（大会別）'!D53,FALSE)="","",HLOOKUP('競技設定（大会別）'!L$1,各種目,'競技設定（大会別）'!D53,FALSE))</f>
        <v/>
      </c>
      <c r="M51" s="124" t="str">
        <f>IF(HLOOKUP('競技設定（大会別）'!M$1,各種目,'競技設定（大会別）'!D53,FALSE)="","",HLOOKUP('競技設定（大会別）'!M$1,各種目,'競技設定（大会別）'!D53,FALSE))</f>
        <v/>
      </c>
      <c r="N51" s="125" t="str">
        <f>IF(HLOOKUP('競技設定（大会別）'!N$1,各種目,'競技設定（大会別）'!D53,FALSE)="","",HLOOKUP('競技設定（大会別）'!N$1,各種目,'競技設定（大会別）'!D53,FALSE))</f>
        <v/>
      </c>
      <c r="P51" s="122">
        <v>48</v>
      </c>
      <c r="Q51" s="126" t="str">
        <f>IF(HLOOKUP('競技設定（大会別）'!O$1,各種目,'競技設定（大会別）'!D53,FALSE)="","",HLOOKUP('競技設定（大会別）'!O$1,各種目,'競技設定（大会別）'!D53,FALSE))</f>
        <v/>
      </c>
      <c r="R51" s="126" t="str">
        <f>IF(HLOOKUP('競技設定（大会別）'!P$1,各種目,'競技設定（大会別）'!D53,FALSE)="","",HLOOKUP('競技設定（大会別）'!P$1,各種目,'競技設定（大会別）'!D53,FALSE))</f>
        <v/>
      </c>
      <c r="S51" s="127" t="str">
        <f>IF(HLOOKUP('競技設定（大会別）'!Q$1,各種目,'競技設定（大会別）'!D53,FALSE)="","",HLOOKUP('競技設定（大会別）'!Q$1,各種目,'競技設定（大会別）'!D53,FALSE))</f>
        <v/>
      </c>
    </row>
    <row r="52" spans="1:19" s="23" customFormat="1">
      <c r="A52" s="122">
        <v>49</v>
      </c>
      <c r="B52" s="123" t="str">
        <f>IF(HLOOKUP('競技設定（大会別）'!F$1,各種目,'競技設定（大会別）'!D54,FALSE)="","",HLOOKUP('競技設定（大会別）'!F$1,各種目,'競技設定（大会別）'!D54,FALSE))</f>
        <v/>
      </c>
      <c r="C52" s="124" t="str">
        <f>IF(HLOOKUP('競技設定（大会別）'!G$1,各種目,'競技設定（大会別）'!D54,FALSE)="","",HLOOKUP('競技設定（大会別）'!G$1,各種目,'競技設定（大会別）'!D54,FALSE))</f>
        <v/>
      </c>
      <c r="D52" s="125" t="str">
        <f>IF(HLOOKUP('競技設定（大会別）'!H$1,各種目,'競技設定（大会別）'!D54,FALSE)="","",HLOOKUP('競技設定（大会別）'!H$1,各種目,'競技設定（大会別）'!D54,FALSE))</f>
        <v/>
      </c>
      <c r="F52" s="122">
        <v>49</v>
      </c>
      <c r="G52" s="126" t="str">
        <f>IF(HLOOKUP('競技設定（大会別）'!I$1,各種目,'競技設定（大会別）'!D54,FALSE)="","",HLOOKUP('競技設定（大会別）'!I$1,各種目,'競技設定（大会別）'!D54,FALSE))</f>
        <v/>
      </c>
      <c r="H52" s="126" t="str">
        <f>IF(HLOOKUP('競技設定（大会別）'!J$1,各種目,'競技設定（大会別）'!D54,FALSE)="","",HLOOKUP('競技設定（大会別）'!J$1,各種目,'競技設定（大会別）'!D54,FALSE))</f>
        <v/>
      </c>
      <c r="I52" s="127" t="str">
        <f>IF(HLOOKUP('競技設定（大会別）'!K$1,各種目,'競技設定（大会別）'!D54,FALSE)="","",HLOOKUP('競技設定（大会別）'!K$1,各種目,'競技設定（大会別）'!D54,FALSE))</f>
        <v/>
      </c>
      <c r="K52" s="122">
        <v>49</v>
      </c>
      <c r="L52" s="123" t="str">
        <f>IF(HLOOKUP('競技設定（大会別）'!L$1,各種目,'競技設定（大会別）'!D54,FALSE)="","",HLOOKUP('競技設定（大会別）'!L$1,各種目,'競技設定（大会別）'!D54,FALSE))</f>
        <v/>
      </c>
      <c r="M52" s="124" t="str">
        <f>IF(HLOOKUP('競技設定（大会別）'!M$1,各種目,'競技設定（大会別）'!D54,FALSE)="","",HLOOKUP('競技設定（大会別）'!M$1,各種目,'競技設定（大会別）'!D54,FALSE))</f>
        <v/>
      </c>
      <c r="N52" s="125" t="str">
        <f>IF(HLOOKUP('競技設定（大会別）'!N$1,各種目,'競技設定（大会別）'!D54,FALSE)="","",HLOOKUP('競技設定（大会別）'!N$1,各種目,'競技設定（大会別）'!D54,FALSE))</f>
        <v/>
      </c>
      <c r="P52" s="122">
        <v>49</v>
      </c>
      <c r="Q52" s="126" t="str">
        <f>IF(HLOOKUP('競技設定（大会別）'!O$1,各種目,'競技設定（大会別）'!D54,FALSE)="","",HLOOKUP('競技設定（大会別）'!O$1,各種目,'競技設定（大会別）'!D54,FALSE))</f>
        <v/>
      </c>
      <c r="R52" s="126" t="str">
        <f>IF(HLOOKUP('競技設定（大会別）'!P$1,各種目,'競技設定（大会別）'!D54,FALSE)="","",HLOOKUP('競技設定（大会別）'!P$1,各種目,'競技設定（大会別）'!D54,FALSE))</f>
        <v/>
      </c>
      <c r="S52" s="127" t="str">
        <f>IF(HLOOKUP('競技設定（大会別）'!Q$1,各種目,'競技設定（大会別）'!D54,FALSE)="","",HLOOKUP('競技設定（大会別）'!Q$1,各種目,'競技設定（大会別）'!D54,FALSE))</f>
        <v/>
      </c>
    </row>
    <row r="53" spans="1:19" s="23" customFormat="1">
      <c r="A53" s="122">
        <v>50</v>
      </c>
      <c r="B53" s="123" t="str">
        <f>IF(HLOOKUP('競技設定（大会別）'!F$1,各種目,'競技設定（大会別）'!D55,FALSE)="","",HLOOKUP('競技設定（大会別）'!F$1,各種目,'競技設定（大会別）'!D55,FALSE))</f>
        <v/>
      </c>
      <c r="C53" s="124" t="str">
        <f>IF(HLOOKUP('競技設定（大会別）'!G$1,各種目,'競技設定（大会別）'!D55,FALSE)="","",HLOOKUP('競技設定（大会別）'!G$1,各種目,'競技設定（大会別）'!D55,FALSE))</f>
        <v/>
      </c>
      <c r="D53" s="125" t="str">
        <f>IF(HLOOKUP('競技設定（大会別）'!H$1,各種目,'競技設定（大会別）'!D55,FALSE)="","",HLOOKUP('競技設定（大会別）'!H$1,各種目,'競技設定（大会別）'!D55,FALSE))</f>
        <v/>
      </c>
      <c r="F53" s="122">
        <v>50</v>
      </c>
      <c r="G53" s="126" t="str">
        <f>IF(HLOOKUP('競技設定（大会別）'!I$1,各種目,'競技設定（大会別）'!D55,FALSE)="","",HLOOKUP('競技設定（大会別）'!I$1,各種目,'競技設定（大会別）'!D55,FALSE))</f>
        <v/>
      </c>
      <c r="H53" s="126" t="str">
        <f>IF(HLOOKUP('競技設定（大会別）'!J$1,各種目,'競技設定（大会別）'!D55,FALSE)="","",HLOOKUP('競技設定（大会別）'!J$1,各種目,'競技設定（大会別）'!D55,FALSE))</f>
        <v/>
      </c>
      <c r="I53" s="127" t="str">
        <f>IF(HLOOKUP('競技設定（大会別）'!K$1,各種目,'競技設定（大会別）'!D55,FALSE)="","",HLOOKUP('競技設定（大会別）'!K$1,各種目,'競技設定（大会別）'!D55,FALSE))</f>
        <v/>
      </c>
      <c r="K53" s="122">
        <v>50</v>
      </c>
      <c r="L53" s="123" t="str">
        <f>IF(HLOOKUP('競技設定（大会別）'!L$1,各種目,'競技設定（大会別）'!D55,FALSE)="","",HLOOKUP('競技設定（大会別）'!L$1,各種目,'競技設定（大会別）'!D55,FALSE))</f>
        <v/>
      </c>
      <c r="M53" s="124" t="str">
        <f>IF(HLOOKUP('競技設定（大会別）'!M$1,各種目,'競技設定（大会別）'!D55,FALSE)="","",HLOOKUP('競技設定（大会別）'!M$1,各種目,'競技設定（大会別）'!D55,FALSE))</f>
        <v/>
      </c>
      <c r="N53" s="125" t="str">
        <f>IF(HLOOKUP('競技設定（大会別）'!N$1,各種目,'競技設定（大会別）'!D55,FALSE)="","",HLOOKUP('競技設定（大会別）'!N$1,各種目,'競技設定（大会別）'!D55,FALSE))</f>
        <v/>
      </c>
      <c r="P53" s="122">
        <v>50</v>
      </c>
      <c r="Q53" s="126" t="str">
        <f>IF(HLOOKUP('競技設定（大会別）'!O$1,各種目,'競技設定（大会別）'!D55,FALSE)="","",HLOOKUP('競技設定（大会別）'!O$1,各種目,'競技設定（大会別）'!D55,FALSE))</f>
        <v/>
      </c>
      <c r="R53" s="126" t="str">
        <f>IF(HLOOKUP('競技設定（大会別）'!P$1,各種目,'競技設定（大会別）'!D55,FALSE)="","",HLOOKUP('競技設定（大会別）'!P$1,各種目,'競技設定（大会別）'!D55,FALSE))</f>
        <v/>
      </c>
      <c r="S53" s="127" t="str">
        <f>IF(HLOOKUP('競技設定（大会別）'!Q$1,各種目,'競技設定（大会別）'!D55,FALSE)="","",HLOOKUP('競技設定（大会別）'!Q$1,各種目,'競技設定（大会別）'!D55,FALSE))</f>
        <v/>
      </c>
    </row>
    <row r="54" spans="1:19" s="23" customFormat="1">
      <c r="A54" s="122">
        <v>51</v>
      </c>
      <c r="B54" s="123" t="str">
        <f>IF(HLOOKUP('競技設定（大会別）'!F$1,各種目,'競技設定（大会別）'!D56,FALSE)="","",HLOOKUP('競技設定（大会別）'!F$1,各種目,'競技設定（大会別）'!D56,FALSE))</f>
        <v/>
      </c>
      <c r="C54" s="124" t="str">
        <f>IF(HLOOKUP('競技設定（大会別）'!G$1,各種目,'競技設定（大会別）'!D56,FALSE)="","",HLOOKUP('競技設定（大会別）'!G$1,各種目,'競技設定（大会別）'!D56,FALSE))</f>
        <v/>
      </c>
      <c r="D54" s="125" t="str">
        <f>IF(HLOOKUP('競技設定（大会別）'!H$1,各種目,'競技設定（大会別）'!D56,FALSE)="","",HLOOKUP('競技設定（大会別）'!H$1,各種目,'競技設定（大会別）'!D56,FALSE))</f>
        <v/>
      </c>
      <c r="F54" s="122">
        <v>51</v>
      </c>
      <c r="G54" s="126" t="str">
        <f>IF(HLOOKUP('競技設定（大会別）'!I$1,各種目,'競技設定（大会別）'!D56,FALSE)="","",HLOOKUP('競技設定（大会別）'!I$1,各種目,'競技設定（大会別）'!D56,FALSE))</f>
        <v/>
      </c>
      <c r="H54" s="126" t="str">
        <f>IF(HLOOKUP('競技設定（大会別）'!J$1,各種目,'競技設定（大会別）'!D56,FALSE)="","",HLOOKUP('競技設定（大会別）'!J$1,各種目,'競技設定（大会別）'!D56,FALSE))</f>
        <v/>
      </c>
      <c r="I54" s="127" t="str">
        <f>IF(HLOOKUP('競技設定（大会別）'!K$1,各種目,'競技設定（大会別）'!D56,FALSE)="","",HLOOKUP('競技設定（大会別）'!K$1,各種目,'競技設定（大会別）'!D56,FALSE))</f>
        <v/>
      </c>
      <c r="K54" s="128"/>
      <c r="M54" s="128"/>
      <c r="N54" s="128"/>
      <c r="P54" s="128"/>
      <c r="R54" s="128"/>
      <c r="S54" s="128"/>
    </row>
    <row r="55" spans="1:19" s="23" customFormat="1">
      <c r="A55" s="122">
        <v>52</v>
      </c>
      <c r="B55" s="123" t="str">
        <f>IF(HLOOKUP('競技設定（大会別）'!F$1,各種目,'競技設定（大会別）'!D57,FALSE)="","",HLOOKUP('競技設定（大会別）'!F$1,各種目,'競技設定（大会別）'!D57,FALSE))</f>
        <v/>
      </c>
      <c r="C55" s="124" t="str">
        <f>IF(HLOOKUP('競技設定（大会別）'!G$1,各種目,'競技設定（大会別）'!D57,FALSE)="","",HLOOKUP('競技設定（大会別）'!G$1,各種目,'競技設定（大会別）'!D57,FALSE))</f>
        <v/>
      </c>
      <c r="D55" s="125" t="str">
        <f>IF(HLOOKUP('競技設定（大会別）'!H$1,各種目,'競技設定（大会別）'!D57,FALSE)="","",HLOOKUP('競技設定（大会別）'!H$1,各種目,'競技設定（大会別）'!D57,FALSE))</f>
        <v/>
      </c>
      <c r="F55" s="122">
        <v>52</v>
      </c>
      <c r="G55" s="126" t="str">
        <f>IF(HLOOKUP('競技設定（大会別）'!I$1,各種目,'競技設定（大会別）'!D57,FALSE)="","",HLOOKUP('競技設定（大会別）'!I$1,各種目,'競技設定（大会別）'!D57,FALSE))</f>
        <v/>
      </c>
      <c r="H55" s="126" t="str">
        <f>IF(HLOOKUP('競技設定（大会別）'!J$1,各種目,'競技設定（大会別）'!D57,FALSE)="","",HLOOKUP('競技設定（大会別）'!J$1,各種目,'競技設定（大会別）'!D57,FALSE))</f>
        <v/>
      </c>
      <c r="I55" s="127" t="str">
        <f>IF(HLOOKUP('競技設定（大会別）'!K$1,各種目,'競技設定（大会別）'!D57,FALSE)="","",HLOOKUP('競技設定（大会別）'!K$1,各種目,'競技設定（大会別）'!D57,FALSE))</f>
        <v/>
      </c>
      <c r="K55" s="128"/>
      <c r="M55" s="128"/>
      <c r="N55" s="128"/>
      <c r="P55" s="128"/>
      <c r="R55" s="128"/>
      <c r="S55" s="128"/>
    </row>
    <row r="56" spans="1:19" s="23" customFormat="1">
      <c r="A56" s="122">
        <v>53</v>
      </c>
      <c r="B56" s="123" t="str">
        <f>IF(HLOOKUP('競技設定（大会別）'!F$1,各種目,'競技設定（大会別）'!D58,FALSE)="","",HLOOKUP('競技設定（大会別）'!F$1,各種目,'競技設定（大会別）'!D58,FALSE))</f>
        <v/>
      </c>
      <c r="C56" s="124" t="str">
        <f>IF(HLOOKUP('競技設定（大会別）'!G$1,各種目,'競技設定（大会別）'!D58,FALSE)="","",HLOOKUP('競技設定（大会別）'!G$1,各種目,'競技設定（大会別）'!D58,FALSE))</f>
        <v/>
      </c>
      <c r="D56" s="125" t="str">
        <f>IF(HLOOKUP('競技設定（大会別）'!H$1,各種目,'競技設定（大会別）'!D58,FALSE)="","",HLOOKUP('競技設定（大会別）'!H$1,各種目,'競技設定（大会別）'!D58,FALSE))</f>
        <v/>
      </c>
      <c r="F56" s="122">
        <v>53</v>
      </c>
      <c r="G56" s="126" t="str">
        <f>IF(HLOOKUP('競技設定（大会別）'!I$1,各種目,'競技設定（大会別）'!D58,FALSE)="","",HLOOKUP('競技設定（大会別）'!I$1,各種目,'競技設定（大会別）'!D58,FALSE))</f>
        <v/>
      </c>
      <c r="H56" s="126" t="str">
        <f>IF(HLOOKUP('競技設定（大会別）'!J$1,各種目,'競技設定（大会別）'!D58,FALSE)="","",HLOOKUP('競技設定（大会別）'!J$1,各種目,'競技設定（大会別）'!D58,FALSE))</f>
        <v/>
      </c>
      <c r="I56" s="127" t="str">
        <f>IF(HLOOKUP('競技設定（大会別）'!K$1,各種目,'競技設定（大会別）'!D58,FALSE)="","",HLOOKUP('競技設定（大会別）'!K$1,各種目,'競技設定（大会別）'!D58,FALSE))</f>
        <v/>
      </c>
      <c r="K56" s="128"/>
      <c r="M56" s="128"/>
      <c r="N56" s="128"/>
      <c r="P56" s="128"/>
      <c r="R56" s="128"/>
      <c r="S56" s="128"/>
    </row>
    <row r="57" spans="1:19" s="23" customFormat="1">
      <c r="A57" s="122">
        <v>54</v>
      </c>
      <c r="B57" s="123" t="str">
        <f>IF(HLOOKUP('競技設定（大会別）'!F$1,各種目,'競技設定（大会別）'!D59,FALSE)="","",HLOOKUP('競技設定（大会別）'!F$1,各種目,'競技設定（大会別）'!D59,FALSE))</f>
        <v/>
      </c>
      <c r="C57" s="124" t="str">
        <f>IF(HLOOKUP('競技設定（大会別）'!G$1,各種目,'競技設定（大会別）'!D59,FALSE)="","",HLOOKUP('競技設定（大会別）'!G$1,各種目,'競技設定（大会別）'!D59,FALSE))</f>
        <v/>
      </c>
      <c r="D57" s="125" t="str">
        <f>IF(HLOOKUP('競技設定（大会別）'!H$1,各種目,'競技設定（大会別）'!D59,FALSE)="","",HLOOKUP('競技設定（大会別）'!H$1,各種目,'競技設定（大会別）'!D59,FALSE))</f>
        <v/>
      </c>
      <c r="F57" s="122">
        <v>54</v>
      </c>
      <c r="G57" s="126" t="str">
        <f>IF(HLOOKUP('競技設定（大会別）'!I$1,各種目,'競技設定（大会別）'!D59,FALSE)="","",HLOOKUP('競技設定（大会別）'!I$1,各種目,'競技設定（大会別）'!D59,FALSE))</f>
        <v/>
      </c>
      <c r="H57" s="126" t="str">
        <f>IF(HLOOKUP('競技設定（大会別）'!J$1,各種目,'競技設定（大会別）'!D59,FALSE)="","",HLOOKUP('競技設定（大会別）'!J$1,各種目,'競技設定（大会別）'!D59,FALSE))</f>
        <v/>
      </c>
      <c r="I57" s="127" t="str">
        <f>IF(HLOOKUP('競技設定（大会別）'!K$1,各種目,'競技設定（大会別）'!D59,FALSE)="","",HLOOKUP('競技設定（大会別）'!K$1,各種目,'競技設定（大会別）'!D59,FALSE))</f>
        <v/>
      </c>
      <c r="K57" s="128"/>
      <c r="M57" s="128"/>
      <c r="N57" s="128"/>
      <c r="P57" s="128"/>
      <c r="R57" s="128"/>
      <c r="S57" s="128"/>
    </row>
    <row r="58" spans="1:19" s="23" customFormat="1">
      <c r="A58" s="122">
        <v>55</v>
      </c>
      <c r="B58" s="123" t="str">
        <f>IF(HLOOKUP('競技設定（大会別）'!F$1,各種目,'競技設定（大会別）'!D60,FALSE)="","",HLOOKUP('競技設定（大会別）'!F$1,各種目,'競技設定（大会別）'!D60,FALSE))</f>
        <v/>
      </c>
      <c r="C58" s="124" t="str">
        <f>IF(HLOOKUP('競技設定（大会別）'!G$1,各種目,'競技設定（大会別）'!D60,FALSE)="","",HLOOKUP('競技設定（大会別）'!G$1,各種目,'競技設定（大会別）'!D60,FALSE))</f>
        <v/>
      </c>
      <c r="D58" s="125" t="str">
        <f>IF(HLOOKUP('競技設定（大会別）'!H$1,各種目,'競技設定（大会別）'!D60,FALSE)="","",HLOOKUP('競技設定（大会別）'!H$1,各種目,'競技設定（大会別）'!D60,FALSE))</f>
        <v/>
      </c>
      <c r="F58" s="122">
        <v>55</v>
      </c>
      <c r="G58" s="126" t="str">
        <f>IF(HLOOKUP('競技設定（大会別）'!I$1,各種目,'競技設定（大会別）'!D60,FALSE)="","",HLOOKUP('競技設定（大会別）'!I$1,各種目,'競技設定（大会別）'!D60,FALSE))</f>
        <v/>
      </c>
      <c r="H58" s="126" t="str">
        <f>IF(HLOOKUP('競技設定（大会別）'!J$1,各種目,'競技設定（大会別）'!D60,FALSE)="","",HLOOKUP('競技設定（大会別）'!J$1,各種目,'競技設定（大会別）'!D60,FALSE))</f>
        <v/>
      </c>
      <c r="I58" s="127" t="str">
        <f>IF(HLOOKUP('競技設定（大会別）'!K$1,各種目,'競技設定（大会別）'!D60,FALSE)="","",HLOOKUP('競技設定（大会別）'!K$1,各種目,'競技設定（大会別）'!D60,FALSE))</f>
        <v/>
      </c>
      <c r="K58" s="128"/>
      <c r="M58" s="128"/>
      <c r="N58" s="128"/>
      <c r="P58" s="128"/>
      <c r="R58" s="128"/>
      <c r="S58" s="128"/>
    </row>
    <row r="59" spans="1:19" s="23" customFormat="1">
      <c r="A59" s="122">
        <v>56</v>
      </c>
      <c r="B59" s="123" t="str">
        <f>IF(HLOOKUP('競技設定（大会別）'!F$1,各種目,'競技設定（大会別）'!D61,FALSE)="","",HLOOKUP('競技設定（大会別）'!F$1,各種目,'競技設定（大会別）'!D61,FALSE))</f>
        <v/>
      </c>
      <c r="C59" s="124" t="str">
        <f>IF(HLOOKUP('競技設定（大会別）'!G$1,各種目,'競技設定（大会別）'!D61,FALSE)="","",HLOOKUP('競技設定（大会別）'!G$1,各種目,'競技設定（大会別）'!D61,FALSE))</f>
        <v/>
      </c>
      <c r="D59" s="125" t="str">
        <f>IF(HLOOKUP('競技設定（大会別）'!H$1,各種目,'競技設定（大会別）'!D61,FALSE)="","",HLOOKUP('競技設定（大会別）'!H$1,各種目,'競技設定（大会別）'!D61,FALSE))</f>
        <v/>
      </c>
      <c r="F59" s="122">
        <v>56</v>
      </c>
      <c r="G59" s="126" t="str">
        <f>IF(HLOOKUP('競技設定（大会別）'!I$1,各種目,'競技設定（大会別）'!D61,FALSE)="","",HLOOKUP('競技設定（大会別）'!I$1,各種目,'競技設定（大会別）'!D61,FALSE))</f>
        <v/>
      </c>
      <c r="H59" s="126" t="str">
        <f>IF(HLOOKUP('競技設定（大会別）'!J$1,各種目,'競技設定（大会別）'!D61,FALSE)="","",HLOOKUP('競技設定（大会別）'!J$1,各種目,'競技設定（大会別）'!D61,FALSE))</f>
        <v/>
      </c>
      <c r="I59" s="127" t="str">
        <f>IF(HLOOKUP('競技設定（大会別）'!K$1,各種目,'競技設定（大会別）'!D61,FALSE)="","",HLOOKUP('競技設定（大会別）'!K$1,各種目,'競技設定（大会別）'!D61,FALSE))</f>
        <v/>
      </c>
      <c r="K59" s="128"/>
      <c r="M59" s="128"/>
      <c r="N59" s="128"/>
      <c r="P59" s="128"/>
      <c r="R59" s="128"/>
      <c r="S59" s="128"/>
    </row>
    <row r="60" spans="1:19" s="23" customFormat="1">
      <c r="A60" s="122">
        <v>57</v>
      </c>
      <c r="B60" s="123" t="str">
        <f>IF(HLOOKUP('競技設定（大会別）'!F$1,各種目,'競技設定（大会別）'!D62,FALSE)="","",HLOOKUP('競技設定（大会別）'!F$1,各種目,'競技設定（大会別）'!D62,FALSE))</f>
        <v/>
      </c>
      <c r="C60" s="124" t="str">
        <f>IF(HLOOKUP('競技設定（大会別）'!G$1,各種目,'競技設定（大会別）'!D62,FALSE)="","",HLOOKUP('競技設定（大会別）'!G$1,各種目,'競技設定（大会別）'!D62,FALSE))</f>
        <v/>
      </c>
      <c r="D60" s="125" t="str">
        <f>IF(HLOOKUP('競技設定（大会別）'!H$1,各種目,'競技設定（大会別）'!D62,FALSE)="","",HLOOKUP('競技設定（大会別）'!H$1,各種目,'競技設定（大会別）'!D62,FALSE))</f>
        <v/>
      </c>
      <c r="F60" s="122">
        <v>57</v>
      </c>
      <c r="G60" s="126" t="str">
        <f>IF(HLOOKUP('競技設定（大会別）'!I$1,各種目,'競技設定（大会別）'!D62,FALSE)="","",HLOOKUP('競技設定（大会別）'!I$1,各種目,'競技設定（大会別）'!D62,FALSE))</f>
        <v/>
      </c>
      <c r="H60" s="126" t="str">
        <f>IF(HLOOKUP('競技設定（大会別）'!J$1,各種目,'競技設定（大会別）'!D62,FALSE)="","",HLOOKUP('競技設定（大会別）'!J$1,各種目,'競技設定（大会別）'!D62,FALSE))</f>
        <v/>
      </c>
      <c r="I60" s="127" t="str">
        <f>IF(HLOOKUP('競技設定（大会別）'!K$1,各種目,'競技設定（大会別）'!D62,FALSE)="","",HLOOKUP('競技設定（大会別）'!K$1,各種目,'競技設定（大会別）'!D62,FALSE))</f>
        <v/>
      </c>
      <c r="K60" s="128"/>
      <c r="M60" s="128"/>
      <c r="N60" s="128"/>
      <c r="P60" s="128"/>
      <c r="R60" s="128"/>
      <c r="S60" s="128"/>
    </row>
    <row r="61" spans="1:19" s="23" customFormat="1">
      <c r="A61" s="122">
        <v>58</v>
      </c>
      <c r="B61" s="123" t="str">
        <f>IF(HLOOKUP('競技設定（大会別）'!F$1,各種目,'競技設定（大会別）'!D63,FALSE)="","",HLOOKUP('競技設定（大会別）'!F$1,各種目,'競技設定（大会別）'!D63,FALSE))</f>
        <v/>
      </c>
      <c r="C61" s="124" t="str">
        <f>IF(HLOOKUP('競技設定（大会別）'!G$1,各種目,'競技設定（大会別）'!D63,FALSE)="","",HLOOKUP('競技設定（大会別）'!G$1,各種目,'競技設定（大会別）'!D63,FALSE))</f>
        <v/>
      </c>
      <c r="D61" s="125" t="str">
        <f>IF(HLOOKUP('競技設定（大会別）'!H$1,各種目,'競技設定（大会別）'!D63,FALSE)="","",HLOOKUP('競技設定（大会別）'!H$1,各種目,'競技設定（大会別）'!D63,FALSE))</f>
        <v/>
      </c>
      <c r="F61" s="122">
        <v>58</v>
      </c>
      <c r="G61" s="126" t="str">
        <f>IF(HLOOKUP('競技設定（大会別）'!I$1,各種目,'競技設定（大会別）'!D63,FALSE)="","",HLOOKUP('競技設定（大会別）'!I$1,各種目,'競技設定（大会別）'!D63,FALSE))</f>
        <v/>
      </c>
      <c r="H61" s="126" t="str">
        <f>IF(HLOOKUP('競技設定（大会別）'!J$1,各種目,'競技設定（大会別）'!D63,FALSE)="","",HLOOKUP('競技設定（大会別）'!J$1,各種目,'競技設定（大会別）'!D63,FALSE))</f>
        <v/>
      </c>
      <c r="I61" s="127" t="str">
        <f>IF(HLOOKUP('競技設定（大会別）'!K$1,各種目,'競技設定（大会別）'!D63,FALSE)="","",HLOOKUP('競技設定（大会別）'!K$1,各種目,'競技設定（大会別）'!D63,FALSE))</f>
        <v/>
      </c>
      <c r="K61" s="128"/>
      <c r="M61" s="128"/>
      <c r="N61" s="128"/>
      <c r="P61" s="128"/>
      <c r="R61" s="128"/>
      <c r="S61" s="128"/>
    </row>
    <row r="62" spans="1:19" s="23" customFormat="1">
      <c r="A62" s="122">
        <v>59</v>
      </c>
      <c r="B62" s="123" t="str">
        <f>IF(HLOOKUP('競技設定（大会別）'!F$1,各種目,'競技設定（大会別）'!D64,FALSE)="","",HLOOKUP('競技設定（大会別）'!F$1,各種目,'競技設定（大会別）'!D64,FALSE))</f>
        <v/>
      </c>
      <c r="C62" s="124" t="str">
        <f>IF(HLOOKUP('競技設定（大会別）'!G$1,各種目,'競技設定（大会別）'!D64,FALSE)="","",HLOOKUP('競技設定（大会別）'!G$1,各種目,'競技設定（大会別）'!D64,FALSE))</f>
        <v/>
      </c>
      <c r="D62" s="125" t="str">
        <f>IF(HLOOKUP('競技設定（大会別）'!H$1,各種目,'競技設定（大会別）'!D64,FALSE)="","",HLOOKUP('競技設定（大会別）'!H$1,各種目,'競技設定（大会別）'!D64,FALSE))</f>
        <v/>
      </c>
      <c r="F62" s="122">
        <v>59</v>
      </c>
      <c r="G62" s="126" t="str">
        <f>IF(HLOOKUP('競技設定（大会別）'!I$1,各種目,'競技設定（大会別）'!D64,FALSE)="","",HLOOKUP('競技設定（大会別）'!I$1,各種目,'競技設定（大会別）'!D64,FALSE))</f>
        <v/>
      </c>
      <c r="H62" s="126" t="str">
        <f>IF(HLOOKUP('競技設定（大会別）'!J$1,各種目,'競技設定（大会別）'!D64,FALSE)="","",HLOOKUP('競技設定（大会別）'!J$1,各種目,'競技設定（大会別）'!D64,FALSE))</f>
        <v/>
      </c>
      <c r="I62" s="127" t="str">
        <f>IF(HLOOKUP('競技設定（大会別）'!K$1,各種目,'競技設定（大会別）'!D64,FALSE)="","",HLOOKUP('競技設定（大会別）'!K$1,各種目,'競技設定（大会別）'!D64,FALSE))</f>
        <v/>
      </c>
      <c r="K62" s="128"/>
      <c r="M62" s="128"/>
      <c r="N62" s="128"/>
      <c r="P62" s="128"/>
      <c r="R62" s="128"/>
      <c r="S62" s="128"/>
    </row>
    <row r="63" spans="1:19" s="23" customFormat="1">
      <c r="A63" s="122">
        <v>60</v>
      </c>
      <c r="B63" s="123" t="str">
        <f>IF(HLOOKUP('競技設定（大会別）'!F$1,各種目,'競技設定（大会別）'!D65,FALSE)="","",HLOOKUP('競技設定（大会別）'!F$1,各種目,'競技設定（大会別）'!D65,FALSE))</f>
        <v/>
      </c>
      <c r="C63" s="124" t="str">
        <f>IF(HLOOKUP('競技設定（大会別）'!G$1,各種目,'競技設定（大会別）'!D65,FALSE)="","",HLOOKUP('競技設定（大会別）'!G$1,各種目,'競技設定（大会別）'!D65,FALSE))</f>
        <v/>
      </c>
      <c r="D63" s="125" t="str">
        <f>IF(HLOOKUP('競技設定（大会別）'!H$1,各種目,'競技設定（大会別）'!D65,FALSE)="","",HLOOKUP('競技設定（大会別）'!H$1,各種目,'競技設定（大会別）'!D65,FALSE))</f>
        <v/>
      </c>
      <c r="F63" s="122">
        <v>60</v>
      </c>
      <c r="G63" s="126" t="str">
        <f>IF(HLOOKUP('競技設定（大会別）'!I$1,各種目,'競技設定（大会別）'!D65,FALSE)="","",HLOOKUP('競技設定（大会別）'!I$1,各種目,'競技設定（大会別）'!D65,FALSE))</f>
        <v/>
      </c>
      <c r="H63" s="126" t="str">
        <f>IF(HLOOKUP('競技設定（大会別）'!J$1,各種目,'競技設定（大会別）'!D65,FALSE)="","",HLOOKUP('競技設定（大会別）'!J$1,各種目,'競技設定（大会別）'!D65,FALSE))</f>
        <v/>
      </c>
      <c r="I63" s="127" t="str">
        <f>IF(HLOOKUP('競技設定（大会別）'!K$1,各種目,'競技設定（大会別）'!D65,FALSE)="","",HLOOKUP('競技設定（大会別）'!K$1,各種目,'競技設定（大会別）'!D65,FALSE))</f>
        <v/>
      </c>
      <c r="K63" s="128"/>
      <c r="M63" s="128"/>
      <c r="N63" s="128"/>
      <c r="P63" s="128"/>
      <c r="R63" s="128"/>
      <c r="S63" s="128"/>
    </row>
    <row r="64" spans="1:19" s="23" customFormat="1">
      <c r="A64" s="122">
        <v>61</v>
      </c>
      <c r="B64" s="123" t="str">
        <f>IF(HLOOKUP('競技設定（大会別）'!F$1,各種目,'競技設定（大会別）'!D66,FALSE)="","",HLOOKUP('競技設定（大会別）'!F$1,各種目,'競技設定（大会別）'!D66,FALSE))</f>
        <v/>
      </c>
      <c r="C64" s="124" t="str">
        <f>IF(HLOOKUP('競技設定（大会別）'!G$1,各種目,'競技設定（大会別）'!D66,FALSE)="","",HLOOKUP('競技設定（大会別）'!G$1,各種目,'競技設定（大会別）'!D66,FALSE))</f>
        <v/>
      </c>
      <c r="D64" s="125" t="str">
        <f>IF(HLOOKUP('競技設定（大会別）'!H$1,各種目,'競技設定（大会別）'!D66,FALSE)="","",HLOOKUP('競技設定（大会別）'!H$1,各種目,'競技設定（大会別）'!D66,FALSE))</f>
        <v/>
      </c>
      <c r="F64" s="122">
        <v>61</v>
      </c>
      <c r="G64" s="126" t="str">
        <f>IF(HLOOKUP('競技設定（大会別）'!I$1,各種目,'競技設定（大会別）'!D66,FALSE)="","",HLOOKUP('競技設定（大会別）'!I$1,各種目,'競技設定（大会別）'!D66,FALSE))</f>
        <v/>
      </c>
      <c r="H64" s="126" t="str">
        <f>IF(HLOOKUP('競技設定（大会別）'!J$1,各種目,'競技設定（大会別）'!D66,FALSE)="","",HLOOKUP('競技設定（大会別）'!J$1,各種目,'競技設定（大会別）'!D66,FALSE))</f>
        <v/>
      </c>
      <c r="I64" s="127" t="str">
        <f>IF(HLOOKUP('競技設定（大会別）'!K$1,各種目,'競技設定（大会別）'!D66,FALSE)="","",HLOOKUP('競技設定（大会別）'!K$1,各種目,'競技設定（大会別）'!D66,FALSE))</f>
        <v/>
      </c>
      <c r="K64" s="128"/>
      <c r="M64" s="128"/>
      <c r="N64" s="128"/>
      <c r="P64" s="128"/>
      <c r="R64" s="128"/>
      <c r="S64" s="128"/>
    </row>
    <row r="65" spans="1:19" s="23" customFormat="1">
      <c r="A65" s="122">
        <v>62</v>
      </c>
      <c r="B65" s="123" t="str">
        <f>IF(HLOOKUP('競技設定（大会別）'!F$1,各種目,'競技設定（大会別）'!D67,FALSE)="","",HLOOKUP('競技設定（大会別）'!F$1,各種目,'競技設定（大会別）'!D67,FALSE))</f>
        <v/>
      </c>
      <c r="C65" s="124" t="str">
        <f>IF(HLOOKUP('競技設定（大会別）'!G$1,各種目,'競技設定（大会別）'!D67,FALSE)="","",HLOOKUP('競技設定（大会別）'!G$1,各種目,'競技設定（大会別）'!D67,FALSE))</f>
        <v/>
      </c>
      <c r="D65" s="125" t="str">
        <f>IF(HLOOKUP('競技設定（大会別）'!H$1,各種目,'競技設定（大会別）'!D67,FALSE)="","",HLOOKUP('競技設定（大会別）'!H$1,各種目,'競技設定（大会別）'!D67,FALSE))</f>
        <v/>
      </c>
      <c r="F65" s="122">
        <v>62</v>
      </c>
      <c r="G65" s="126" t="str">
        <f>IF(HLOOKUP('競技設定（大会別）'!I$1,各種目,'競技設定（大会別）'!D67,FALSE)="","",HLOOKUP('競技設定（大会別）'!I$1,各種目,'競技設定（大会別）'!D67,FALSE))</f>
        <v/>
      </c>
      <c r="H65" s="126" t="str">
        <f>IF(HLOOKUP('競技設定（大会別）'!J$1,各種目,'競技設定（大会別）'!D67,FALSE)="","",HLOOKUP('競技設定（大会別）'!J$1,各種目,'競技設定（大会別）'!D67,FALSE))</f>
        <v/>
      </c>
      <c r="I65" s="127" t="str">
        <f>IF(HLOOKUP('競技設定（大会別）'!K$1,各種目,'競技設定（大会別）'!D67,FALSE)="","",HLOOKUP('競技設定（大会別）'!K$1,各種目,'競技設定（大会別）'!D67,FALSE))</f>
        <v/>
      </c>
      <c r="K65" s="128"/>
      <c r="M65" s="128"/>
      <c r="N65" s="128"/>
      <c r="P65" s="128"/>
      <c r="R65" s="128"/>
      <c r="S65" s="128"/>
    </row>
    <row r="66" spans="1:19" s="23" customFormat="1">
      <c r="A66" s="122">
        <v>63</v>
      </c>
      <c r="B66" s="123" t="str">
        <f>IF(HLOOKUP('競技設定（大会別）'!F$1,各種目,'競技設定（大会別）'!D68,FALSE)="","",HLOOKUP('競技設定（大会別）'!F$1,各種目,'競技設定（大会別）'!D68,FALSE))</f>
        <v/>
      </c>
      <c r="C66" s="124" t="str">
        <f>IF(HLOOKUP('競技設定（大会別）'!G$1,各種目,'競技設定（大会別）'!D68,FALSE)="","",HLOOKUP('競技設定（大会別）'!G$1,各種目,'競技設定（大会別）'!D68,FALSE))</f>
        <v/>
      </c>
      <c r="D66" s="125" t="str">
        <f>IF(HLOOKUP('競技設定（大会別）'!H$1,各種目,'競技設定（大会別）'!D68,FALSE)="","",HLOOKUP('競技設定（大会別）'!H$1,各種目,'競技設定（大会別）'!D68,FALSE))</f>
        <v/>
      </c>
      <c r="F66" s="122">
        <v>63</v>
      </c>
      <c r="G66" s="126" t="str">
        <f>IF(HLOOKUP('競技設定（大会別）'!I$1,各種目,'競技設定（大会別）'!D68,FALSE)="","",HLOOKUP('競技設定（大会別）'!I$1,各種目,'競技設定（大会別）'!D68,FALSE))</f>
        <v/>
      </c>
      <c r="H66" s="126" t="str">
        <f>IF(HLOOKUP('競技設定（大会別）'!J$1,各種目,'競技設定（大会別）'!D68,FALSE)="","",HLOOKUP('競技設定（大会別）'!J$1,各種目,'競技設定（大会別）'!D68,FALSE))</f>
        <v/>
      </c>
      <c r="I66" s="127" t="str">
        <f>IF(HLOOKUP('競技設定（大会別）'!K$1,各種目,'競技設定（大会別）'!D68,FALSE)="","",HLOOKUP('競技設定（大会別）'!K$1,各種目,'競技設定（大会別）'!D68,FALSE))</f>
        <v/>
      </c>
      <c r="K66" s="128"/>
      <c r="M66" s="128"/>
      <c r="N66" s="128"/>
      <c r="P66" s="128"/>
      <c r="R66" s="128"/>
      <c r="S66" s="128"/>
    </row>
    <row r="67" spans="1:19" s="23" customFormat="1">
      <c r="A67" s="122">
        <v>64</v>
      </c>
      <c r="B67" s="123" t="str">
        <f>IF(HLOOKUP('競技設定（大会別）'!F$1,各種目,'競技設定（大会別）'!D69,FALSE)="","",HLOOKUP('競技設定（大会別）'!F$1,各種目,'競技設定（大会別）'!D69,FALSE))</f>
        <v/>
      </c>
      <c r="C67" s="124" t="str">
        <f>IF(HLOOKUP('競技設定（大会別）'!G$1,各種目,'競技設定（大会別）'!D69,FALSE)="","",HLOOKUP('競技設定（大会別）'!G$1,各種目,'競技設定（大会別）'!D69,FALSE))</f>
        <v/>
      </c>
      <c r="D67" s="125" t="str">
        <f>IF(HLOOKUP('競技設定（大会別）'!H$1,各種目,'競技設定（大会別）'!D69,FALSE)="","",HLOOKUP('競技設定（大会別）'!H$1,各種目,'競技設定（大会別）'!D69,FALSE))</f>
        <v/>
      </c>
      <c r="F67" s="122">
        <v>64</v>
      </c>
      <c r="G67" s="126" t="str">
        <f>IF(HLOOKUP('競技設定（大会別）'!I$1,各種目,'競技設定（大会別）'!D69,FALSE)="","",HLOOKUP('競技設定（大会別）'!I$1,各種目,'競技設定（大会別）'!D69,FALSE))</f>
        <v/>
      </c>
      <c r="H67" s="126" t="str">
        <f>IF(HLOOKUP('競技設定（大会別）'!J$1,各種目,'競技設定（大会別）'!D69,FALSE)="","",HLOOKUP('競技設定（大会別）'!J$1,各種目,'競技設定（大会別）'!D69,FALSE))</f>
        <v/>
      </c>
      <c r="I67" s="127" t="str">
        <f>IF(HLOOKUP('競技設定（大会別）'!K$1,各種目,'競技設定（大会別）'!D69,FALSE)="","",HLOOKUP('競技設定（大会別）'!K$1,各種目,'競技設定（大会別）'!D69,FALSE))</f>
        <v/>
      </c>
      <c r="K67" s="128"/>
      <c r="M67" s="128"/>
      <c r="N67" s="128"/>
      <c r="P67" s="128"/>
      <c r="R67" s="128"/>
      <c r="S67" s="128"/>
    </row>
    <row r="68" spans="1:19" s="23" customFormat="1">
      <c r="A68" s="122">
        <v>65</v>
      </c>
      <c r="B68" s="123" t="str">
        <f>IF(HLOOKUP('競技設定（大会別）'!F$1,各種目,'競技設定（大会別）'!D70,FALSE)="","",HLOOKUP('競技設定（大会別）'!F$1,各種目,'競技設定（大会別）'!D70,FALSE))</f>
        <v/>
      </c>
      <c r="C68" s="124" t="str">
        <f>IF(HLOOKUP('競技設定（大会別）'!G$1,各種目,'競技設定（大会別）'!D70,FALSE)="","",HLOOKUP('競技設定（大会別）'!G$1,各種目,'競技設定（大会別）'!D70,FALSE))</f>
        <v/>
      </c>
      <c r="D68" s="125" t="str">
        <f>IF(HLOOKUP('競技設定（大会別）'!H$1,各種目,'競技設定（大会別）'!D70,FALSE)="","",HLOOKUP('競技設定（大会別）'!H$1,各種目,'競技設定（大会別）'!D70,FALSE))</f>
        <v/>
      </c>
      <c r="F68" s="122">
        <v>65</v>
      </c>
      <c r="G68" s="126" t="str">
        <f>IF(HLOOKUP('競技設定（大会別）'!I$1,各種目,'競技設定（大会別）'!D70,FALSE)="","",HLOOKUP('競技設定（大会別）'!I$1,各種目,'競技設定（大会別）'!D70,FALSE))</f>
        <v/>
      </c>
      <c r="H68" s="126" t="str">
        <f>IF(HLOOKUP('競技設定（大会別）'!J$1,各種目,'競技設定（大会別）'!D70,FALSE)="","",HLOOKUP('競技設定（大会別）'!J$1,各種目,'競技設定（大会別）'!D70,FALSE))</f>
        <v/>
      </c>
      <c r="I68" s="127" t="str">
        <f>IF(HLOOKUP('競技設定（大会別）'!K$1,各種目,'競技設定（大会別）'!D70,FALSE)="","",HLOOKUP('競技設定（大会別）'!K$1,各種目,'競技設定（大会別）'!D70,FALSE))</f>
        <v/>
      </c>
      <c r="K68" s="128"/>
      <c r="M68" s="128"/>
      <c r="N68" s="128"/>
      <c r="P68" s="128"/>
      <c r="R68" s="128"/>
      <c r="S68" s="128"/>
    </row>
    <row r="69" spans="1:19" s="23" customFormat="1">
      <c r="A69" s="122">
        <v>66</v>
      </c>
      <c r="B69" s="123" t="str">
        <f>IF(HLOOKUP('競技設定（大会別）'!F$1,各種目,'競技設定（大会別）'!D71,FALSE)="","",HLOOKUP('競技設定（大会別）'!F$1,各種目,'競技設定（大会別）'!D71,FALSE))</f>
        <v/>
      </c>
      <c r="C69" s="124" t="str">
        <f>IF(HLOOKUP('競技設定（大会別）'!G$1,各種目,'競技設定（大会別）'!D71,FALSE)="","",HLOOKUP('競技設定（大会別）'!G$1,各種目,'競技設定（大会別）'!D71,FALSE))</f>
        <v/>
      </c>
      <c r="D69" s="125" t="str">
        <f>IF(HLOOKUP('競技設定（大会別）'!H$1,各種目,'競技設定（大会別）'!D71,FALSE)="","",HLOOKUP('競技設定（大会別）'!H$1,各種目,'競技設定（大会別）'!D71,FALSE))</f>
        <v/>
      </c>
      <c r="F69" s="122">
        <v>66</v>
      </c>
      <c r="G69" s="126" t="str">
        <f>IF(HLOOKUP('競技設定（大会別）'!I$1,各種目,'競技設定（大会別）'!D71,FALSE)="","",HLOOKUP('競技設定（大会別）'!I$1,各種目,'競技設定（大会別）'!D71,FALSE))</f>
        <v/>
      </c>
      <c r="H69" s="126" t="str">
        <f>IF(HLOOKUP('競技設定（大会別）'!J$1,各種目,'競技設定（大会別）'!D71,FALSE)="","",HLOOKUP('競技設定（大会別）'!J$1,各種目,'競技設定（大会別）'!D71,FALSE))</f>
        <v/>
      </c>
      <c r="I69" s="127" t="str">
        <f>IF(HLOOKUP('競技設定（大会別）'!K$1,各種目,'競技設定（大会別）'!D71,FALSE)="","",HLOOKUP('競技設定（大会別）'!K$1,各種目,'競技設定（大会別）'!D71,FALSE))</f>
        <v/>
      </c>
      <c r="K69" s="128"/>
      <c r="M69" s="128"/>
      <c r="N69" s="128"/>
      <c r="P69" s="128"/>
      <c r="R69" s="128"/>
      <c r="S69" s="128"/>
    </row>
    <row r="70" spans="1:19" s="23" customFormat="1">
      <c r="A70" s="122">
        <v>67</v>
      </c>
      <c r="B70" s="123" t="str">
        <f>IF(HLOOKUP('競技設定（大会別）'!F$1,各種目,'競技設定（大会別）'!D72,FALSE)="","",HLOOKUP('競技設定（大会別）'!F$1,各種目,'競技設定（大会別）'!D72,FALSE))</f>
        <v/>
      </c>
      <c r="C70" s="124" t="str">
        <f>IF(HLOOKUP('競技設定（大会別）'!G$1,各種目,'競技設定（大会別）'!D72,FALSE)="","",HLOOKUP('競技設定（大会別）'!G$1,各種目,'競技設定（大会別）'!D72,FALSE))</f>
        <v/>
      </c>
      <c r="D70" s="125" t="str">
        <f>IF(HLOOKUP('競技設定（大会別）'!H$1,各種目,'競技設定（大会別）'!D72,FALSE)="","",HLOOKUP('競技設定（大会別）'!H$1,各種目,'競技設定（大会別）'!D72,FALSE))</f>
        <v/>
      </c>
      <c r="F70" s="122">
        <v>67</v>
      </c>
      <c r="G70" s="126" t="str">
        <f>IF(HLOOKUP('競技設定（大会別）'!I$1,各種目,'競技設定（大会別）'!D72,FALSE)="","",HLOOKUP('競技設定（大会別）'!I$1,各種目,'競技設定（大会別）'!D72,FALSE))</f>
        <v/>
      </c>
      <c r="H70" s="126" t="str">
        <f>IF(HLOOKUP('競技設定（大会別）'!J$1,各種目,'競技設定（大会別）'!D72,FALSE)="","",HLOOKUP('競技設定（大会別）'!J$1,各種目,'競技設定（大会別）'!D72,FALSE))</f>
        <v/>
      </c>
      <c r="I70" s="127" t="str">
        <f>IF(HLOOKUP('競技設定（大会別）'!K$1,各種目,'競技設定（大会別）'!D72,FALSE)="","",HLOOKUP('競技設定（大会別）'!K$1,各種目,'競技設定（大会別）'!D72,FALSE))</f>
        <v/>
      </c>
      <c r="K70" s="128"/>
      <c r="M70" s="128"/>
      <c r="N70" s="128"/>
      <c r="P70" s="128"/>
      <c r="R70" s="128"/>
      <c r="S70" s="128"/>
    </row>
    <row r="71" spans="1:19" s="23" customFormat="1">
      <c r="A71" s="122">
        <v>68</v>
      </c>
      <c r="B71" s="123" t="str">
        <f>IF(HLOOKUP('競技設定（大会別）'!F$1,各種目,'競技設定（大会別）'!D73,FALSE)="","",HLOOKUP('競技設定（大会別）'!F$1,各種目,'競技設定（大会別）'!D73,FALSE))</f>
        <v/>
      </c>
      <c r="C71" s="124" t="str">
        <f>IF(HLOOKUP('競技設定（大会別）'!G$1,各種目,'競技設定（大会別）'!D73,FALSE)="","",HLOOKUP('競技設定（大会別）'!G$1,各種目,'競技設定（大会別）'!D73,FALSE))</f>
        <v/>
      </c>
      <c r="D71" s="125" t="str">
        <f>IF(HLOOKUP('競技設定（大会別）'!H$1,各種目,'競技設定（大会別）'!D73,FALSE)="","",HLOOKUP('競技設定（大会別）'!H$1,各種目,'競技設定（大会別）'!D73,FALSE))</f>
        <v/>
      </c>
      <c r="F71" s="122">
        <v>68</v>
      </c>
      <c r="G71" s="126" t="str">
        <f>IF(HLOOKUP('競技設定（大会別）'!I$1,各種目,'競技設定（大会別）'!D73,FALSE)="","",HLOOKUP('競技設定（大会別）'!I$1,各種目,'競技設定（大会別）'!D73,FALSE))</f>
        <v/>
      </c>
      <c r="H71" s="126" t="str">
        <f>IF(HLOOKUP('競技設定（大会別）'!J$1,各種目,'競技設定（大会別）'!D73,FALSE)="","",HLOOKUP('競技設定（大会別）'!J$1,各種目,'競技設定（大会別）'!D73,FALSE))</f>
        <v/>
      </c>
      <c r="I71" s="127" t="str">
        <f>IF(HLOOKUP('競技設定（大会別）'!K$1,各種目,'競技設定（大会別）'!D73,FALSE)="","",HLOOKUP('競技設定（大会別）'!K$1,各種目,'競技設定（大会別）'!D73,FALSE))</f>
        <v/>
      </c>
      <c r="K71" s="128"/>
      <c r="M71" s="128"/>
      <c r="N71" s="128"/>
      <c r="P71" s="128"/>
      <c r="R71" s="128"/>
      <c r="S71" s="128"/>
    </row>
    <row r="72" spans="1:19" s="23" customFormat="1">
      <c r="A72" s="122">
        <v>69</v>
      </c>
      <c r="B72" s="123" t="str">
        <f>IF(HLOOKUP('競技設定（大会別）'!F$1,各種目,'競技設定（大会別）'!D74,FALSE)="","",HLOOKUP('競技設定（大会別）'!F$1,各種目,'競技設定（大会別）'!D74,FALSE))</f>
        <v/>
      </c>
      <c r="C72" s="124" t="str">
        <f>IF(HLOOKUP('競技設定（大会別）'!G$1,各種目,'競技設定（大会別）'!D74,FALSE)="","",HLOOKUP('競技設定（大会別）'!G$1,各種目,'競技設定（大会別）'!D74,FALSE))</f>
        <v/>
      </c>
      <c r="D72" s="125" t="str">
        <f>IF(HLOOKUP('競技設定（大会別）'!H$1,各種目,'競技設定（大会別）'!D74,FALSE)="","",HLOOKUP('競技設定（大会別）'!H$1,各種目,'競技設定（大会別）'!D74,FALSE))</f>
        <v/>
      </c>
      <c r="F72" s="122">
        <v>69</v>
      </c>
      <c r="G72" s="126" t="str">
        <f>IF(HLOOKUP('競技設定（大会別）'!I$1,各種目,'競技設定（大会別）'!D74,FALSE)="","",HLOOKUP('競技設定（大会別）'!I$1,各種目,'競技設定（大会別）'!D74,FALSE))</f>
        <v/>
      </c>
      <c r="H72" s="126" t="str">
        <f>IF(HLOOKUP('競技設定（大会別）'!J$1,各種目,'競技設定（大会別）'!D74,FALSE)="","",HLOOKUP('競技設定（大会別）'!J$1,各種目,'競技設定（大会別）'!D74,FALSE))</f>
        <v/>
      </c>
      <c r="I72" s="127" t="str">
        <f>IF(HLOOKUP('競技設定（大会別）'!K$1,各種目,'競技設定（大会別）'!D74,FALSE)="","",HLOOKUP('競技設定（大会別）'!K$1,各種目,'競技設定（大会別）'!D74,FALSE))</f>
        <v/>
      </c>
      <c r="K72" s="128"/>
      <c r="M72" s="128"/>
      <c r="N72" s="128"/>
      <c r="P72" s="128"/>
      <c r="R72" s="128"/>
      <c r="S72" s="128"/>
    </row>
    <row r="73" spans="1:19" s="23" customFormat="1">
      <c r="A73" s="122">
        <v>70</v>
      </c>
      <c r="B73" s="123" t="str">
        <f>IF(HLOOKUP('競技設定（大会別）'!F$1,各種目,'競技設定（大会別）'!D75,FALSE)="","",HLOOKUP('競技設定（大会別）'!F$1,各種目,'競技設定（大会別）'!D75,FALSE))</f>
        <v/>
      </c>
      <c r="C73" s="124" t="str">
        <f>IF(HLOOKUP('競技設定（大会別）'!G$1,各種目,'競技設定（大会別）'!D75,FALSE)="","",HLOOKUP('競技設定（大会別）'!G$1,各種目,'競技設定（大会別）'!D75,FALSE))</f>
        <v/>
      </c>
      <c r="D73" s="125" t="str">
        <f>IF(HLOOKUP('競技設定（大会別）'!H$1,各種目,'競技設定（大会別）'!D75,FALSE)="","",HLOOKUP('競技設定（大会別）'!H$1,各種目,'競技設定（大会別）'!D75,FALSE))</f>
        <v/>
      </c>
      <c r="F73" s="122">
        <v>70</v>
      </c>
      <c r="G73" s="126" t="str">
        <f>IF(HLOOKUP('競技設定（大会別）'!I$1,各種目,'競技設定（大会別）'!D75,FALSE)="","",HLOOKUP('競技設定（大会別）'!I$1,各種目,'競技設定（大会別）'!D75,FALSE))</f>
        <v/>
      </c>
      <c r="H73" s="126" t="str">
        <f>IF(HLOOKUP('競技設定（大会別）'!J$1,各種目,'競技設定（大会別）'!D75,FALSE)="","",HLOOKUP('競技設定（大会別）'!J$1,各種目,'競技設定（大会別）'!D75,FALSE))</f>
        <v/>
      </c>
      <c r="I73" s="127" t="str">
        <f>IF(HLOOKUP('競技設定（大会別）'!K$1,各種目,'競技設定（大会別）'!D75,FALSE)="","",HLOOKUP('競技設定（大会別）'!K$1,各種目,'競技設定（大会別）'!D75,FALSE))</f>
        <v/>
      </c>
      <c r="K73" s="128"/>
      <c r="M73" s="128"/>
      <c r="N73" s="128"/>
      <c r="P73" s="128"/>
      <c r="R73" s="128"/>
      <c r="S73" s="128"/>
    </row>
    <row r="74" spans="1:19" s="23" customFormat="1">
      <c r="A74" s="122">
        <v>71</v>
      </c>
      <c r="B74" s="123" t="str">
        <f>IF(HLOOKUP('競技設定（大会別）'!F$1,各種目,'競技設定（大会別）'!D76,FALSE)="","",HLOOKUP('競技設定（大会別）'!F$1,各種目,'競技設定（大会別）'!D76,FALSE))</f>
        <v/>
      </c>
      <c r="C74" s="124" t="str">
        <f>IF(HLOOKUP('競技設定（大会別）'!G$1,各種目,'競技設定（大会別）'!D76,FALSE)="","",HLOOKUP('競技設定（大会別）'!G$1,各種目,'競技設定（大会別）'!D76,FALSE))</f>
        <v/>
      </c>
      <c r="D74" s="125" t="str">
        <f>IF(HLOOKUP('競技設定（大会別）'!H$1,各種目,'競技設定（大会別）'!D76,FALSE)="","",HLOOKUP('競技設定（大会別）'!H$1,各種目,'競技設定（大会別）'!D76,FALSE))</f>
        <v/>
      </c>
      <c r="F74" s="122">
        <v>71</v>
      </c>
      <c r="G74" s="126" t="str">
        <f>IF(HLOOKUP('競技設定（大会別）'!I$1,各種目,'競技設定（大会別）'!D76,FALSE)="","",HLOOKUP('競技設定（大会別）'!I$1,各種目,'競技設定（大会別）'!D76,FALSE))</f>
        <v/>
      </c>
      <c r="H74" s="126" t="str">
        <f>IF(HLOOKUP('競技設定（大会別）'!J$1,各種目,'競技設定（大会別）'!D76,FALSE)="","",HLOOKUP('競技設定（大会別）'!J$1,各種目,'競技設定（大会別）'!D76,FALSE))</f>
        <v/>
      </c>
      <c r="I74" s="127" t="str">
        <f>IF(HLOOKUP('競技設定（大会別）'!K$1,各種目,'競技設定（大会別）'!D76,FALSE)="","",HLOOKUP('競技設定（大会別）'!K$1,各種目,'競技設定（大会別）'!D76,FALSE))</f>
        <v/>
      </c>
      <c r="K74" s="128"/>
      <c r="M74" s="128"/>
      <c r="N74" s="128"/>
      <c r="P74" s="128"/>
      <c r="R74" s="128"/>
      <c r="S74" s="128"/>
    </row>
    <row r="75" spans="1:19" s="23" customFormat="1">
      <c r="A75" s="122">
        <v>72</v>
      </c>
      <c r="B75" s="123" t="str">
        <f>IF(HLOOKUP('競技設定（大会別）'!F$1,各種目,'競技設定（大会別）'!D77,FALSE)="","",HLOOKUP('競技設定（大会別）'!F$1,各種目,'競技設定（大会別）'!D77,FALSE))</f>
        <v/>
      </c>
      <c r="C75" s="124" t="str">
        <f>IF(HLOOKUP('競技設定（大会別）'!G$1,各種目,'競技設定（大会別）'!D77,FALSE)="","",HLOOKUP('競技設定（大会別）'!G$1,各種目,'競技設定（大会別）'!D77,FALSE))</f>
        <v/>
      </c>
      <c r="D75" s="125" t="str">
        <f>IF(HLOOKUP('競技設定（大会別）'!H$1,各種目,'競技設定（大会別）'!D77,FALSE)="","",HLOOKUP('競技設定（大会別）'!H$1,各種目,'競技設定（大会別）'!D77,FALSE))</f>
        <v/>
      </c>
      <c r="F75" s="122">
        <v>72</v>
      </c>
      <c r="G75" s="126" t="str">
        <f>IF(HLOOKUP('競技設定（大会別）'!I$1,各種目,'競技設定（大会別）'!D77,FALSE)="","",HLOOKUP('競技設定（大会別）'!I$1,各種目,'競技設定（大会別）'!D77,FALSE))</f>
        <v/>
      </c>
      <c r="H75" s="126" t="str">
        <f>IF(HLOOKUP('競技設定（大会別）'!J$1,各種目,'競技設定（大会別）'!D77,FALSE)="","",HLOOKUP('競技設定（大会別）'!J$1,各種目,'競技設定（大会別）'!D77,FALSE))</f>
        <v/>
      </c>
      <c r="I75" s="127" t="str">
        <f>IF(HLOOKUP('競技設定（大会別）'!K$1,各種目,'競技設定（大会別）'!D77,FALSE)="","",HLOOKUP('競技設定（大会別）'!K$1,各種目,'競技設定（大会別）'!D77,FALSE))</f>
        <v/>
      </c>
      <c r="K75" s="128"/>
      <c r="M75" s="128"/>
      <c r="N75" s="128"/>
      <c r="P75" s="128"/>
      <c r="R75" s="128"/>
      <c r="S75" s="128"/>
    </row>
    <row r="76" spans="1:19" s="23" customFormat="1">
      <c r="A76" s="122">
        <v>73</v>
      </c>
      <c r="B76" s="123" t="str">
        <f>IF(HLOOKUP('競技設定（大会別）'!F$1,各種目,'競技設定（大会別）'!D78,FALSE)="","",HLOOKUP('競技設定（大会別）'!F$1,各種目,'競技設定（大会別）'!D78,FALSE))</f>
        <v/>
      </c>
      <c r="C76" s="124" t="str">
        <f>IF(HLOOKUP('競技設定（大会別）'!G$1,各種目,'競技設定（大会別）'!D78,FALSE)="","",HLOOKUP('競技設定（大会別）'!G$1,各種目,'競技設定（大会別）'!D78,FALSE))</f>
        <v/>
      </c>
      <c r="D76" s="125" t="str">
        <f>IF(HLOOKUP('競技設定（大会別）'!H$1,各種目,'競技設定（大会別）'!D78,FALSE)="","",HLOOKUP('競技設定（大会別）'!H$1,各種目,'競技設定（大会別）'!D78,FALSE))</f>
        <v/>
      </c>
      <c r="F76" s="122">
        <v>73</v>
      </c>
      <c r="G76" s="126" t="str">
        <f>IF(HLOOKUP('競技設定（大会別）'!I$1,各種目,'競技設定（大会別）'!D78,FALSE)="","",HLOOKUP('競技設定（大会別）'!I$1,各種目,'競技設定（大会別）'!D78,FALSE))</f>
        <v/>
      </c>
      <c r="H76" s="126" t="str">
        <f>IF(HLOOKUP('競技設定（大会別）'!J$1,各種目,'競技設定（大会別）'!D78,FALSE)="","",HLOOKUP('競技設定（大会別）'!J$1,各種目,'競技設定（大会別）'!D78,FALSE))</f>
        <v/>
      </c>
      <c r="I76" s="127" t="str">
        <f>IF(HLOOKUP('競技設定（大会別）'!K$1,各種目,'競技設定（大会別）'!D78,FALSE)="","",HLOOKUP('競技設定（大会別）'!K$1,各種目,'競技設定（大会別）'!D78,FALSE))</f>
        <v/>
      </c>
      <c r="K76" s="128"/>
      <c r="M76" s="128"/>
      <c r="N76" s="128"/>
      <c r="P76" s="128"/>
      <c r="R76" s="128"/>
      <c r="S76" s="128"/>
    </row>
    <row r="77" spans="1:19" s="23" customFormat="1">
      <c r="A77" s="122">
        <v>74</v>
      </c>
      <c r="B77" s="123" t="str">
        <f>IF(HLOOKUP('競技設定（大会別）'!F$1,各種目,'競技設定（大会別）'!D79,FALSE)="","",HLOOKUP('競技設定（大会別）'!F$1,各種目,'競技設定（大会別）'!D79,FALSE))</f>
        <v/>
      </c>
      <c r="C77" s="124" t="str">
        <f>IF(HLOOKUP('競技設定（大会別）'!G$1,各種目,'競技設定（大会別）'!D79,FALSE)="","",HLOOKUP('競技設定（大会別）'!G$1,各種目,'競技設定（大会別）'!D79,FALSE))</f>
        <v/>
      </c>
      <c r="D77" s="125" t="str">
        <f>IF(HLOOKUP('競技設定（大会別）'!H$1,各種目,'競技設定（大会別）'!D79,FALSE)="","",HLOOKUP('競技設定（大会別）'!H$1,各種目,'競技設定（大会別）'!D79,FALSE))</f>
        <v/>
      </c>
      <c r="F77" s="122">
        <v>74</v>
      </c>
      <c r="G77" s="126" t="str">
        <f>IF(HLOOKUP('競技設定（大会別）'!I$1,各種目,'競技設定（大会別）'!D79,FALSE)="","",HLOOKUP('競技設定（大会別）'!I$1,各種目,'競技設定（大会別）'!D79,FALSE))</f>
        <v/>
      </c>
      <c r="H77" s="126" t="str">
        <f>IF(HLOOKUP('競技設定（大会別）'!J$1,各種目,'競技設定（大会別）'!D79,FALSE)="","",HLOOKUP('競技設定（大会別）'!J$1,各種目,'競技設定（大会別）'!D79,FALSE))</f>
        <v/>
      </c>
      <c r="I77" s="127" t="str">
        <f>IF(HLOOKUP('競技設定（大会別）'!K$1,各種目,'競技設定（大会別）'!D79,FALSE)="","",HLOOKUP('競技設定（大会別）'!K$1,各種目,'競技設定（大会別）'!D79,FALSE))</f>
        <v/>
      </c>
      <c r="K77" s="128"/>
      <c r="M77" s="128"/>
      <c r="N77" s="128"/>
      <c r="P77" s="128"/>
      <c r="R77" s="128"/>
      <c r="S77" s="128"/>
    </row>
    <row r="78" spans="1:19" s="23" customFormat="1">
      <c r="A78" s="122">
        <v>75</v>
      </c>
      <c r="B78" s="123" t="str">
        <f>IF(HLOOKUP('競技設定（大会別）'!F$1,各種目,'競技設定（大会別）'!D80,FALSE)="","",HLOOKUP('競技設定（大会別）'!F$1,各種目,'競技設定（大会別）'!D80,FALSE))</f>
        <v/>
      </c>
      <c r="C78" s="124" t="str">
        <f>IF(HLOOKUP('競技設定（大会別）'!G$1,各種目,'競技設定（大会別）'!D80,FALSE)="","",HLOOKUP('競技設定（大会別）'!G$1,各種目,'競技設定（大会別）'!D80,FALSE))</f>
        <v/>
      </c>
      <c r="D78" s="125" t="str">
        <f>IF(HLOOKUP('競技設定（大会別）'!H$1,各種目,'競技設定（大会別）'!D80,FALSE)="","",HLOOKUP('競技設定（大会別）'!H$1,各種目,'競技設定（大会別）'!D80,FALSE))</f>
        <v/>
      </c>
      <c r="F78" s="122">
        <v>75</v>
      </c>
      <c r="G78" s="126" t="str">
        <f>IF(HLOOKUP('競技設定（大会別）'!I$1,各種目,'競技設定（大会別）'!D80,FALSE)="","",HLOOKUP('競技設定（大会別）'!I$1,各種目,'競技設定（大会別）'!D80,FALSE))</f>
        <v/>
      </c>
      <c r="H78" s="126" t="str">
        <f>IF(HLOOKUP('競技設定（大会別）'!J$1,各種目,'競技設定（大会別）'!D80,FALSE)="","",HLOOKUP('競技設定（大会別）'!J$1,各種目,'競技設定（大会別）'!D80,FALSE))</f>
        <v/>
      </c>
      <c r="I78" s="127" t="str">
        <f>IF(HLOOKUP('競技設定（大会別）'!K$1,各種目,'競技設定（大会別）'!D80,FALSE)="","",HLOOKUP('競技設定（大会別）'!K$1,各種目,'競技設定（大会別）'!D80,FALSE))</f>
        <v/>
      </c>
      <c r="K78" s="128"/>
      <c r="M78" s="128"/>
      <c r="N78" s="128"/>
      <c r="P78" s="128"/>
      <c r="R78" s="128"/>
      <c r="S78" s="128"/>
    </row>
    <row r="79" spans="1:19" s="23" customFormat="1">
      <c r="A79" s="122">
        <v>76</v>
      </c>
      <c r="B79" s="123" t="str">
        <f>IF(HLOOKUP('競技設定（大会別）'!F$1,各種目,'競技設定（大会別）'!D81,FALSE)="","",HLOOKUP('競技設定（大会別）'!F$1,各種目,'競技設定（大会別）'!D81,FALSE))</f>
        <v/>
      </c>
      <c r="C79" s="124" t="str">
        <f>IF(HLOOKUP('競技設定（大会別）'!G$1,各種目,'競技設定（大会別）'!D81,FALSE)="","",HLOOKUP('競技設定（大会別）'!G$1,各種目,'競技設定（大会別）'!D81,FALSE))</f>
        <v/>
      </c>
      <c r="D79" s="125" t="str">
        <f>IF(HLOOKUP('競技設定（大会別）'!H$1,各種目,'競技設定（大会別）'!D81,FALSE)="","",HLOOKUP('競技設定（大会別）'!H$1,各種目,'競技設定（大会別）'!D81,FALSE))</f>
        <v/>
      </c>
      <c r="F79" s="122">
        <v>76</v>
      </c>
      <c r="G79" s="126" t="str">
        <f>IF(HLOOKUP('競技設定（大会別）'!I$1,各種目,'競技設定（大会別）'!D81,FALSE)="","",HLOOKUP('競技設定（大会別）'!I$1,各種目,'競技設定（大会別）'!D81,FALSE))</f>
        <v/>
      </c>
      <c r="H79" s="126" t="str">
        <f>IF(HLOOKUP('競技設定（大会別）'!J$1,各種目,'競技設定（大会別）'!D81,FALSE)="","",HLOOKUP('競技設定（大会別）'!J$1,各種目,'競技設定（大会別）'!D81,FALSE))</f>
        <v/>
      </c>
      <c r="I79" s="127" t="str">
        <f>IF(HLOOKUP('競技設定（大会別）'!K$1,各種目,'競技設定（大会別）'!D81,FALSE)="","",HLOOKUP('競技設定（大会別）'!K$1,各種目,'競技設定（大会別）'!D81,FALSE))</f>
        <v/>
      </c>
      <c r="K79" s="128"/>
      <c r="M79" s="128"/>
      <c r="N79" s="128"/>
      <c r="P79" s="128"/>
      <c r="R79" s="128"/>
      <c r="S79" s="128"/>
    </row>
    <row r="80" spans="1:19" s="23" customFormat="1">
      <c r="A80" s="122">
        <v>77</v>
      </c>
      <c r="B80" s="123" t="str">
        <f>IF(HLOOKUP('競技設定（大会別）'!F$1,各種目,'競技設定（大会別）'!D82,FALSE)="","",HLOOKUP('競技設定（大会別）'!F$1,各種目,'競技設定（大会別）'!D82,FALSE))</f>
        <v/>
      </c>
      <c r="C80" s="124" t="str">
        <f>IF(HLOOKUP('競技設定（大会別）'!G$1,各種目,'競技設定（大会別）'!D82,FALSE)="","",HLOOKUP('競技設定（大会別）'!G$1,各種目,'競技設定（大会別）'!D82,FALSE))</f>
        <v/>
      </c>
      <c r="D80" s="125" t="str">
        <f>IF(HLOOKUP('競技設定（大会別）'!H$1,各種目,'競技設定（大会別）'!D82,FALSE)="","",HLOOKUP('競技設定（大会別）'!H$1,各種目,'競技設定（大会別）'!D82,FALSE))</f>
        <v/>
      </c>
      <c r="F80" s="122">
        <v>77</v>
      </c>
      <c r="G80" s="126" t="str">
        <f>IF(HLOOKUP('競技設定（大会別）'!I$1,各種目,'競技設定（大会別）'!D82,FALSE)="","",HLOOKUP('競技設定（大会別）'!I$1,各種目,'競技設定（大会別）'!D82,FALSE))</f>
        <v/>
      </c>
      <c r="H80" s="126" t="str">
        <f>IF(HLOOKUP('競技設定（大会別）'!J$1,各種目,'競技設定（大会別）'!D82,FALSE)="","",HLOOKUP('競技設定（大会別）'!J$1,各種目,'競技設定（大会別）'!D82,FALSE))</f>
        <v/>
      </c>
      <c r="I80" s="127" t="str">
        <f>IF(HLOOKUP('競技設定（大会別）'!K$1,各種目,'競技設定（大会別）'!D82,FALSE)="","",HLOOKUP('競技設定（大会別）'!K$1,各種目,'競技設定（大会別）'!D82,FALSE))</f>
        <v/>
      </c>
      <c r="K80" s="128"/>
      <c r="M80" s="128"/>
      <c r="N80" s="128"/>
      <c r="P80" s="128"/>
      <c r="R80" s="128"/>
      <c r="S80" s="128"/>
    </row>
    <row r="81" spans="1:19" s="23" customFormat="1">
      <c r="A81" s="122">
        <v>78</v>
      </c>
      <c r="B81" s="123" t="str">
        <f>IF(HLOOKUP('競技設定（大会別）'!F$1,各種目,'競技設定（大会別）'!D83,FALSE)="","",HLOOKUP('競技設定（大会別）'!F$1,各種目,'競技設定（大会別）'!D83,FALSE))</f>
        <v/>
      </c>
      <c r="C81" s="124" t="str">
        <f>IF(HLOOKUP('競技設定（大会別）'!G$1,各種目,'競技設定（大会別）'!D83,FALSE)="","",HLOOKUP('競技設定（大会別）'!G$1,各種目,'競技設定（大会別）'!D83,FALSE))</f>
        <v/>
      </c>
      <c r="D81" s="125" t="str">
        <f>IF(HLOOKUP('競技設定（大会別）'!H$1,各種目,'競技設定（大会別）'!D83,FALSE)="","",HLOOKUP('競技設定（大会別）'!H$1,各種目,'競技設定（大会別）'!D83,FALSE))</f>
        <v/>
      </c>
      <c r="F81" s="122">
        <v>78</v>
      </c>
      <c r="G81" s="126" t="str">
        <f>IF(HLOOKUP('競技設定（大会別）'!I$1,各種目,'競技設定（大会別）'!D83,FALSE)="","",HLOOKUP('競技設定（大会別）'!I$1,各種目,'競技設定（大会別）'!D83,FALSE))</f>
        <v/>
      </c>
      <c r="H81" s="126" t="str">
        <f>IF(HLOOKUP('競技設定（大会別）'!J$1,各種目,'競技設定（大会別）'!D83,FALSE)="","",HLOOKUP('競技設定（大会別）'!J$1,各種目,'競技設定（大会別）'!D83,FALSE))</f>
        <v/>
      </c>
      <c r="I81" s="127" t="str">
        <f>IF(HLOOKUP('競技設定（大会別）'!K$1,各種目,'競技設定（大会別）'!D83,FALSE)="","",HLOOKUP('競技設定（大会別）'!K$1,各種目,'競技設定（大会別）'!D83,FALSE))</f>
        <v/>
      </c>
      <c r="K81" s="128"/>
      <c r="M81" s="128"/>
      <c r="N81" s="128"/>
      <c r="P81" s="128"/>
      <c r="R81" s="128"/>
      <c r="S81" s="128"/>
    </row>
    <row r="82" spans="1:19" s="23" customFormat="1">
      <c r="A82" s="122">
        <v>79</v>
      </c>
      <c r="B82" s="123" t="str">
        <f>IF(HLOOKUP('競技設定（大会別）'!F$1,各種目,'競技設定（大会別）'!D84,FALSE)="","",HLOOKUP('競技設定（大会別）'!F$1,各種目,'競技設定（大会別）'!D84,FALSE))</f>
        <v/>
      </c>
      <c r="C82" s="124" t="str">
        <f>IF(HLOOKUP('競技設定（大会別）'!G$1,各種目,'競技設定（大会別）'!D84,FALSE)="","",HLOOKUP('競技設定（大会別）'!G$1,各種目,'競技設定（大会別）'!D84,FALSE))</f>
        <v/>
      </c>
      <c r="D82" s="125" t="str">
        <f>IF(HLOOKUP('競技設定（大会別）'!H$1,各種目,'競技設定（大会別）'!D84,FALSE)="","",HLOOKUP('競技設定（大会別）'!H$1,各種目,'競技設定（大会別）'!D84,FALSE))</f>
        <v/>
      </c>
      <c r="F82" s="122">
        <v>79</v>
      </c>
      <c r="G82" s="126" t="str">
        <f>IF(HLOOKUP('競技設定（大会別）'!I$1,各種目,'競技設定（大会別）'!D84,FALSE)="","",HLOOKUP('競技設定（大会別）'!I$1,各種目,'競技設定（大会別）'!D84,FALSE))</f>
        <v/>
      </c>
      <c r="H82" s="126" t="str">
        <f>IF(HLOOKUP('競技設定（大会別）'!J$1,各種目,'競技設定（大会別）'!D84,FALSE)="","",HLOOKUP('競技設定（大会別）'!J$1,各種目,'競技設定（大会別）'!D84,FALSE))</f>
        <v/>
      </c>
      <c r="I82" s="127" t="str">
        <f>IF(HLOOKUP('競技設定（大会別）'!K$1,各種目,'競技設定（大会別）'!D84,FALSE)="","",HLOOKUP('競技設定（大会別）'!K$1,各種目,'競技設定（大会別）'!D84,FALSE))</f>
        <v/>
      </c>
      <c r="K82" s="128"/>
      <c r="M82" s="128"/>
      <c r="N82" s="128"/>
      <c r="P82" s="128"/>
      <c r="R82" s="128"/>
      <c r="S82" s="128"/>
    </row>
    <row r="83" spans="1:19" s="23" customFormat="1">
      <c r="A83" s="122">
        <v>80</v>
      </c>
      <c r="B83" s="123" t="str">
        <f>IF(HLOOKUP('競技設定（大会別）'!F$1,各種目,'競技設定（大会別）'!D85,FALSE)="","",HLOOKUP('競技設定（大会別）'!F$1,各種目,'競技設定（大会別）'!D85,FALSE))</f>
        <v/>
      </c>
      <c r="C83" s="124" t="str">
        <f>IF(HLOOKUP('競技設定（大会別）'!G$1,各種目,'競技設定（大会別）'!D85,FALSE)="","",HLOOKUP('競技設定（大会別）'!G$1,各種目,'競技設定（大会別）'!D85,FALSE))</f>
        <v/>
      </c>
      <c r="D83" s="125" t="str">
        <f>IF(HLOOKUP('競技設定（大会別）'!H$1,各種目,'競技設定（大会別）'!D85,FALSE)="","",HLOOKUP('競技設定（大会別）'!H$1,各種目,'競技設定（大会別）'!D85,FALSE))</f>
        <v/>
      </c>
      <c r="F83" s="122">
        <v>80</v>
      </c>
      <c r="G83" s="126" t="str">
        <f>IF(HLOOKUP('競技設定（大会別）'!I$1,各種目,'競技設定（大会別）'!D85,FALSE)="","",HLOOKUP('競技設定（大会別）'!I$1,各種目,'競技設定（大会別）'!D85,FALSE))</f>
        <v/>
      </c>
      <c r="H83" s="126" t="str">
        <f>IF(HLOOKUP('競技設定（大会別）'!J$1,各種目,'競技設定（大会別）'!D85,FALSE)="","",HLOOKUP('競技設定（大会別）'!J$1,各種目,'競技設定（大会別）'!D85,FALSE))</f>
        <v/>
      </c>
      <c r="I83" s="127" t="str">
        <f>IF(HLOOKUP('競技設定（大会別）'!K$1,各種目,'競技設定（大会別）'!D85,FALSE)="","",HLOOKUP('競技設定（大会別）'!K$1,各種目,'競技設定（大会別）'!D85,FALSE))</f>
        <v/>
      </c>
      <c r="K83" s="128"/>
      <c r="M83" s="128"/>
      <c r="N83" s="128"/>
      <c r="P83" s="128"/>
      <c r="R83" s="128"/>
      <c r="S83" s="128"/>
    </row>
    <row r="84" spans="1:19" s="23" customFormat="1">
      <c r="A84" s="122">
        <v>81</v>
      </c>
      <c r="B84" s="123" t="str">
        <f>IF(HLOOKUP('競技設定（大会別）'!F$1,各種目,'競技設定（大会別）'!D86,FALSE)="","",HLOOKUP('競技設定（大会別）'!F$1,各種目,'競技設定（大会別）'!D86,FALSE))</f>
        <v/>
      </c>
      <c r="C84" s="124" t="str">
        <f>IF(HLOOKUP('競技設定（大会別）'!G$1,各種目,'競技設定（大会別）'!D86,FALSE)="","",HLOOKUP('競技設定（大会別）'!G$1,各種目,'競技設定（大会別）'!D86,FALSE))</f>
        <v/>
      </c>
      <c r="D84" s="125" t="str">
        <f>IF(HLOOKUP('競技設定（大会別）'!H$1,各種目,'競技設定（大会別）'!D86,FALSE)="","",HLOOKUP('競技設定（大会別）'!H$1,各種目,'競技設定（大会別）'!D86,FALSE))</f>
        <v/>
      </c>
      <c r="F84" s="122">
        <v>81</v>
      </c>
      <c r="G84" s="126" t="str">
        <f>IF(HLOOKUP('競技設定（大会別）'!I$1,各種目,'競技設定（大会別）'!D86,FALSE)="","",HLOOKUP('競技設定（大会別）'!I$1,各種目,'競技設定（大会別）'!D86,FALSE))</f>
        <v/>
      </c>
      <c r="H84" s="126" t="str">
        <f>IF(HLOOKUP('競技設定（大会別）'!J$1,各種目,'競技設定（大会別）'!D86,FALSE)="","",HLOOKUP('競技設定（大会別）'!J$1,各種目,'競技設定（大会別）'!D86,FALSE))</f>
        <v/>
      </c>
      <c r="I84" s="127" t="str">
        <f>IF(HLOOKUP('競技設定（大会別）'!K$1,各種目,'競技設定（大会別）'!D86,FALSE)="","",HLOOKUP('競技設定（大会別）'!K$1,各種目,'競技設定（大会別）'!D86,FALSE))</f>
        <v/>
      </c>
      <c r="K84" s="128"/>
      <c r="M84" s="128"/>
      <c r="N84" s="128"/>
      <c r="P84" s="128"/>
      <c r="R84" s="128"/>
      <c r="S84" s="128"/>
    </row>
    <row r="85" spans="1:19" s="23" customFormat="1">
      <c r="A85" s="122">
        <v>82</v>
      </c>
      <c r="B85" s="123" t="str">
        <f>IF(HLOOKUP('競技設定（大会別）'!F$1,各種目,'競技設定（大会別）'!D87,FALSE)="","",HLOOKUP('競技設定（大会別）'!F$1,各種目,'競技設定（大会別）'!D87,FALSE))</f>
        <v/>
      </c>
      <c r="C85" s="124" t="str">
        <f>IF(HLOOKUP('競技設定（大会別）'!G$1,各種目,'競技設定（大会別）'!D87,FALSE)="","",HLOOKUP('競技設定（大会別）'!G$1,各種目,'競技設定（大会別）'!D87,FALSE))</f>
        <v/>
      </c>
      <c r="D85" s="125" t="str">
        <f>IF(HLOOKUP('競技設定（大会別）'!H$1,各種目,'競技設定（大会別）'!D87,FALSE)="","",HLOOKUP('競技設定（大会別）'!H$1,各種目,'競技設定（大会別）'!D87,FALSE))</f>
        <v/>
      </c>
      <c r="F85" s="122">
        <v>82</v>
      </c>
      <c r="G85" s="126" t="str">
        <f>IF(HLOOKUP('競技設定（大会別）'!I$1,各種目,'競技設定（大会別）'!D87,FALSE)="","",HLOOKUP('競技設定（大会別）'!I$1,各種目,'競技設定（大会別）'!D87,FALSE))</f>
        <v/>
      </c>
      <c r="H85" s="126" t="str">
        <f>IF(HLOOKUP('競技設定（大会別）'!J$1,各種目,'競技設定（大会別）'!D87,FALSE)="","",HLOOKUP('競技設定（大会別）'!J$1,各種目,'競技設定（大会別）'!D87,FALSE))</f>
        <v/>
      </c>
      <c r="I85" s="127" t="str">
        <f>IF(HLOOKUP('競技設定（大会別）'!K$1,各種目,'競技設定（大会別）'!D87,FALSE)="","",HLOOKUP('競技設定（大会別）'!K$1,各種目,'競技設定（大会別）'!D87,FALSE))</f>
        <v/>
      </c>
      <c r="K85" s="128"/>
      <c r="M85" s="128"/>
      <c r="N85" s="128"/>
      <c r="P85" s="128"/>
      <c r="R85" s="128"/>
      <c r="S85" s="128"/>
    </row>
    <row r="86" spans="1:19" s="23" customFormat="1">
      <c r="A86" s="122">
        <v>83</v>
      </c>
      <c r="B86" s="123" t="str">
        <f>IF(HLOOKUP('競技設定（大会別）'!F$1,各種目,'競技設定（大会別）'!D88,FALSE)="","",HLOOKUP('競技設定（大会別）'!F$1,各種目,'競技設定（大会別）'!D88,FALSE))</f>
        <v/>
      </c>
      <c r="C86" s="124" t="str">
        <f>IF(HLOOKUP('競技設定（大会別）'!G$1,各種目,'競技設定（大会別）'!D88,FALSE)="","",HLOOKUP('競技設定（大会別）'!G$1,各種目,'競技設定（大会別）'!D88,FALSE))</f>
        <v/>
      </c>
      <c r="D86" s="125" t="str">
        <f>IF(HLOOKUP('競技設定（大会別）'!H$1,各種目,'競技設定（大会別）'!D88,FALSE)="","",HLOOKUP('競技設定（大会別）'!H$1,各種目,'競技設定（大会別）'!D88,FALSE))</f>
        <v/>
      </c>
      <c r="F86" s="122">
        <v>83</v>
      </c>
      <c r="G86" s="126" t="str">
        <f>IF(HLOOKUP('競技設定（大会別）'!I$1,各種目,'競技設定（大会別）'!D88,FALSE)="","",HLOOKUP('競技設定（大会別）'!I$1,各種目,'競技設定（大会別）'!D88,FALSE))</f>
        <v/>
      </c>
      <c r="H86" s="126" t="str">
        <f>IF(HLOOKUP('競技設定（大会別）'!J$1,各種目,'競技設定（大会別）'!D88,FALSE)="","",HLOOKUP('競技設定（大会別）'!J$1,各種目,'競技設定（大会別）'!D88,FALSE))</f>
        <v/>
      </c>
      <c r="I86" s="127" t="str">
        <f>IF(HLOOKUP('競技設定（大会別）'!K$1,各種目,'競技設定（大会別）'!D88,FALSE)="","",HLOOKUP('競技設定（大会別）'!K$1,各種目,'競技設定（大会別）'!D88,FALSE))</f>
        <v/>
      </c>
      <c r="K86" s="128"/>
      <c r="M86" s="128"/>
      <c r="N86" s="128"/>
      <c r="P86" s="128"/>
      <c r="R86" s="128"/>
      <c r="S86" s="128"/>
    </row>
    <row r="87" spans="1:19" s="23" customFormat="1">
      <c r="A87" s="122">
        <v>84</v>
      </c>
      <c r="B87" s="123" t="str">
        <f>IF(HLOOKUP('競技設定（大会別）'!F$1,各種目,'競技設定（大会別）'!D89,FALSE)="","",HLOOKUP('競技設定（大会別）'!F$1,各種目,'競技設定（大会別）'!D89,FALSE))</f>
        <v/>
      </c>
      <c r="C87" s="124" t="str">
        <f>IF(HLOOKUP('競技設定（大会別）'!G$1,各種目,'競技設定（大会別）'!D89,FALSE)="","",HLOOKUP('競技設定（大会別）'!G$1,各種目,'競技設定（大会別）'!D89,FALSE))</f>
        <v/>
      </c>
      <c r="D87" s="125" t="str">
        <f>IF(HLOOKUP('競技設定（大会別）'!H$1,各種目,'競技設定（大会別）'!D89,FALSE)="","",HLOOKUP('競技設定（大会別）'!H$1,各種目,'競技設定（大会別）'!D89,FALSE))</f>
        <v/>
      </c>
      <c r="F87" s="122">
        <v>84</v>
      </c>
      <c r="G87" s="126" t="str">
        <f>IF(HLOOKUP('競技設定（大会別）'!I$1,各種目,'競技設定（大会別）'!D89,FALSE)="","",HLOOKUP('競技設定（大会別）'!I$1,各種目,'競技設定（大会別）'!D89,FALSE))</f>
        <v/>
      </c>
      <c r="H87" s="126" t="str">
        <f>IF(HLOOKUP('競技設定（大会別）'!J$1,各種目,'競技設定（大会別）'!D89,FALSE)="","",HLOOKUP('競技設定（大会別）'!J$1,各種目,'競技設定（大会別）'!D89,FALSE))</f>
        <v/>
      </c>
      <c r="I87" s="127" t="str">
        <f>IF(HLOOKUP('競技設定（大会別）'!K$1,各種目,'競技設定（大会別）'!D89,FALSE)="","",HLOOKUP('競技設定（大会別）'!K$1,各種目,'競技設定（大会別）'!D89,FALSE))</f>
        <v/>
      </c>
      <c r="K87" s="128"/>
      <c r="M87" s="128"/>
      <c r="N87" s="128"/>
      <c r="P87" s="128"/>
      <c r="R87" s="128"/>
      <c r="S87" s="128"/>
    </row>
    <row r="88" spans="1:19" s="23" customFormat="1">
      <c r="A88" s="122">
        <v>85</v>
      </c>
      <c r="B88" s="123" t="str">
        <f>IF(HLOOKUP('競技設定（大会別）'!F$1,各種目,'競技設定（大会別）'!D90,FALSE)="","",HLOOKUP('競技設定（大会別）'!F$1,各種目,'競技設定（大会別）'!D90,FALSE))</f>
        <v/>
      </c>
      <c r="C88" s="124" t="str">
        <f>IF(HLOOKUP('競技設定（大会別）'!G$1,各種目,'競技設定（大会別）'!D90,FALSE)="","",HLOOKUP('競技設定（大会別）'!G$1,各種目,'競技設定（大会別）'!D90,FALSE))</f>
        <v/>
      </c>
      <c r="D88" s="125" t="str">
        <f>IF(HLOOKUP('競技設定（大会別）'!H$1,各種目,'競技設定（大会別）'!D90,FALSE)="","",HLOOKUP('競技設定（大会別）'!H$1,各種目,'競技設定（大会別）'!D90,FALSE))</f>
        <v/>
      </c>
      <c r="F88" s="122">
        <v>85</v>
      </c>
      <c r="G88" s="126" t="str">
        <f>IF(HLOOKUP('競技設定（大会別）'!I$1,各種目,'競技設定（大会別）'!D90,FALSE)="","",HLOOKUP('競技設定（大会別）'!I$1,各種目,'競技設定（大会別）'!D90,FALSE))</f>
        <v/>
      </c>
      <c r="H88" s="126" t="str">
        <f>IF(HLOOKUP('競技設定（大会別）'!J$1,各種目,'競技設定（大会別）'!D90,FALSE)="","",HLOOKUP('競技設定（大会別）'!J$1,各種目,'競技設定（大会別）'!D90,FALSE))</f>
        <v/>
      </c>
      <c r="I88" s="127" t="str">
        <f>IF(HLOOKUP('競技設定（大会別）'!K$1,各種目,'競技設定（大会別）'!D90,FALSE)="","",HLOOKUP('競技設定（大会別）'!K$1,各種目,'競技設定（大会別）'!D90,FALSE))</f>
        <v/>
      </c>
      <c r="K88" s="128"/>
      <c r="M88" s="128"/>
      <c r="N88" s="128"/>
      <c r="P88" s="128"/>
      <c r="R88" s="128"/>
      <c r="S88" s="128"/>
    </row>
    <row r="89" spans="1:19" s="23" customFormat="1">
      <c r="A89" s="122">
        <v>86</v>
      </c>
      <c r="B89" s="123" t="str">
        <f>IF(HLOOKUP('競技設定（大会別）'!F$1,各種目,'競技設定（大会別）'!D91,FALSE)="","",HLOOKUP('競技設定（大会別）'!F$1,各種目,'競技設定（大会別）'!D91,FALSE))</f>
        <v/>
      </c>
      <c r="C89" s="124" t="str">
        <f>IF(HLOOKUP('競技設定（大会別）'!G$1,各種目,'競技設定（大会別）'!D91,FALSE)="","",HLOOKUP('競技設定（大会別）'!G$1,各種目,'競技設定（大会別）'!D91,FALSE))</f>
        <v/>
      </c>
      <c r="D89" s="125" t="str">
        <f>IF(HLOOKUP('競技設定（大会別）'!H$1,各種目,'競技設定（大会別）'!D91,FALSE)="","",HLOOKUP('競技設定（大会別）'!H$1,各種目,'競技設定（大会別）'!D91,FALSE))</f>
        <v/>
      </c>
      <c r="F89" s="122">
        <v>86</v>
      </c>
      <c r="G89" s="126" t="str">
        <f>IF(HLOOKUP('競技設定（大会別）'!I$1,各種目,'競技設定（大会別）'!D91,FALSE)="","",HLOOKUP('競技設定（大会別）'!I$1,各種目,'競技設定（大会別）'!D91,FALSE))</f>
        <v/>
      </c>
      <c r="H89" s="126" t="str">
        <f>IF(HLOOKUP('競技設定（大会別）'!J$1,各種目,'競技設定（大会別）'!D91,FALSE)="","",HLOOKUP('競技設定（大会別）'!J$1,各種目,'競技設定（大会別）'!D91,FALSE))</f>
        <v/>
      </c>
      <c r="I89" s="127" t="str">
        <f>IF(HLOOKUP('競技設定（大会別）'!K$1,各種目,'競技設定（大会別）'!D91,FALSE)="","",HLOOKUP('競技設定（大会別）'!K$1,各種目,'競技設定（大会別）'!D91,FALSE))</f>
        <v/>
      </c>
      <c r="K89" s="128"/>
      <c r="M89" s="128"/>
      <c r="N89" s="128"/>
      <c r="P89" s="128"/>
      <c r="R89" s="128"/>
      <c r="S89" s="128"/>
    </row>
    <row r="90" spans="1:19" s="23" customFormat="1">
      <c r="A90" s="122">
        <v>87</v>
      </c>
      <c r="B90" s="123" t="str">
        <f>IF(HLOOKUP('競技設定（大会別）'!F$1,各種目,'競技設定（大会別）'!D92,FALSE)="","",HLOOKUP('競技設定（大会別）'!F$1,各種目,'競技設定（大会別）'!D92,FALSE))</f>
        <v/>
      </c>
      <c r="C90" s="124" t="str">
        <f>IF(HLOOKUP('競技設定（大会別）'!G$1,各種目,'競技設定（大会別）'!D92,FALSE)="","",HLOOKUP('競技設定（大会別）'!G$1,各種目,'競技設定（大会別）'!D92,FALSE))</f>
        <v/>
      </c>
      <c r="D90" s="125" t="str">
        <f>IF(HLOOKUP('競技設定（大会別）'!H$1,各種目,'競技設定（大会別）'!D92,FALSE)="","",HLOOKUP('競技設定（大会別）'!H$1,各種目,'競技設定（大会別）'!D92,FALSE))</f>
        <v/>
      </c>
      <c r="F90" s="122">
        <v>87</v>
      </c>
      <c r="G90" s="126" t="str">
        <f>IF(HLOOKUP('競技設定（大会別）'!I$1,各種目,'競技設定（大会別）'!D92,FALSE)="","",HLOOKUP('競技設定（大会別）'!I$1,各種目,'競技設定（大会別）'!D92,FALSE))</f>
        <v/>
      </c>
      <c r="H90" s="126" t="str">
        <f>IF(HLOOKUP('競技設定（大会別）'!J$1,各種目,'競技設定（大会別）'!D92,FALSE)="","",HLOOKUP('競技設定（大会別）'!J$1,各種目,'競技設定（大会別）'!D92,FALSE))</f>
        <v/>
      </c>
      <c r="I90" s="127" t="str">
        <f>IF(HLOOKUP('競技設定（大会別）'!K$1,各種目,'競技設定（大会別）'!D92,FALSE)="","",HLOOKUP('競技設定（大会別）'!K$1,各種目,'競技設定（大会別）'!D92,FALSE))</f>
        <v/>
      </c>
      <c r="K90" s="128"/>
      <c r="M90" s="128"/>
      <c r="N90" s="128"/>
      <c r="P90" s="128"/>
      <c r="R90" s="128"/>
      <c r="S90" s="128"/>
    </row>
    <row r="91" spans="1:19" s="23" customFormat="1">
      <c r="A91" s="122">
        <v>88</v>
      </c>
      <c r="B91" s="123" t="str">
        <f>IF(HLOOKUP('競技設定（大会別）'!F$1,各種目,'競技設定（大会別）'!D93,FALSE)="","",HLOOKUP('競技設定（大会別）'!F$1,各種目,'競技設定（大会別）'!D93,FALSE))</f>
        <v/>
      </c>
      <c r="C91" s="124" t="str">
        <f>IF(HLOOKUP('競技設定（大会別）'!G$1,各種目,'競技設定（大会別）'!D93,FALSE)="","",HLOOKUP('競技設定（大会別）'!G$1,各種目,'競技設定（大会別）'!D93,FALSE))</f>
        <v/>
      </c>
      <c r="D91" s="125" t="str">
        <f>IF(HLOOKUP('競技設定（大会別）'!H$1,各種目,'競技設定（大会別）'!D93,FALSE)="","",HLOOKUP('競技設定（大会別）'!H$1,各種目,'競技設定（大会別）'!D93,FALSE))</f>
        <v/>
      </c>
      <c r="F91" s="122">
        <v>88</v>
      </c>
      <c r="G91" s="126" t="str">
        <f>IF(HLOOKUP('競技設定（大会別）'!I$1,各種目,'競技設定（大会別）'!D93,FALSE)="","",HLOOKUP('競技設定（大会別）'!I$1,各種目,'競技設定（大会別）'!D93,FALSE))</f>
        <v/>
      </c>
      <c r="H91" s="126" t="str">
        <f>IF(HLOOKUP('競技設定（大会別）'!J$1,各種目,'競技設定（大会別）'!D93,FALSE)="","",HLOOKUP('競技設定（大会別）'!J$1,各種目,'競技設定（大会別）'!D93,FALSE))</f>
        <v/>
      </c>
      <c r="I91" s="127" t="str">
        <f>IF(HLOOKUP('競技設定（大会別）'!K$1,各種目,'競技設定（大会別）'!D93,FALSE)="","",HLOOKUP('競技設定（大会別）'!K$1,各種目,'競技設定（大会別）'!D93,FALSE))</f>
        <v/>
      </c>
      <c r="K91" s="128"/>
      <c r="M91" s="128"/>
      <c r="N91" s="128"/>
      <c r="P91" s="128"/>
      <c r="R91" s="128"/>
      <c r="S91" s="128"/>
    </row>
    <row r="92" spans="1:19" s="23" customFormat="1">
      <c r="A92" s="122">
        <v>89</v>
      </c>
      <c r="B92" s="123" t="str">
        <f>IF(HLOOKUP('競技設定（大会別）'!F$1,各種目,'競技設定（大会別）'!D94,FALSE)="","",HLOOKUP('競技設定（大会別）'!F$1,各種目,'競技設定（大会別）'!D94,FALSE))</f>
        <v/>
      </c>
      <c r="C92" s="124" t="str">
        <f>IF(HLOOKUP('競技設定（大会別）'!G$1,各種目,'競技設定（大会別）'!D94,FALSE)="","",HLOOKUP('競技設定（大会別）'!G$1,各種目,'競技設定（大会別）'!D94,FALSE))</f>
        <v/>
      </c>
      <c r="D92" s="125" t="str">
        <f>IF(HLOOKUP('競技設定（大会別）'!H$1,各種目,'競技設定（大会別）'!D94,FALSE)="","",HLOOKUP('競技設定（大会別）'!H$1,各種目,'競技設定（大会別）'!D94,FALSE))</f>
        <v/>
      </c>
      <c r="F92" s="122">
        <v>89</v>
      </c>
      <c r="G92" s="126" t="str">
        <f>IF(HLOOKUP('競技設定（大会別）'!I$1,各種目,'競技設定（大会別）'!D94,FALSE)="","",HLOOKUP('競技設定（大会別）'!I$1,各種目,'競技設定（大会別）'!D94,FALSE))</f>
        <v/>
      </c>
      <c r="H92" s="126" t="str">
        <f>IF(HLOOKUP('競技設定（大会別）'!J$1,各種目,'競技設定（大会別）'!D94,FALSE)="","",HLOOKUP('競技設定（大会別）'!J$1,各種目,'競技設定（大会別）'!D94,FALSE))</f>
        <v/>
      </c>
      <c r="I92" s="127" t="str">
        <f>IF(HLOOKUP('競技設定（大会別）'!K$1,各種目,'競技設定（大会別）'!D94,FALSE)="","",HLOOKUP('競技設定（大会別）'!K$1,各種目,'競技設定（大会別）'!D94,FALSE))</f>
        <v/>
      </c>
      <c r="K92" s="128"/>
      <c r="M92" s="128"/>
      <c r="N92" s="128"/>
      <c r="P92" s="128"/>
      <c r="R92" s="128"/>
      <c r="S92" s="128"/>
    </row>
    <row r="93" spans="1:19" s="23" customFormat="1">
      <c r="A93" s="122">
        <v>90</v>
      </c>
      <c r="B93" s="123" t="str">
        <f>IF(HLOOKUP('競技設定（大会別）'!F$1,各種目,'競技設定（大会別）'!D95,FALSE)="","",HLOOKUP('競技設定（大会別）'!F$1,各種目,'競技設定（大会別）'!D95,FALSE))</f>
        <v/>
      </c>
      <c r="C93" s="124" t="str">
        <f>IF(HLOOKUP('競技設定（大会別）'!G$1,各種目,'競技設定（大会別）'!D95,FALSE)="","",HLOOKUP('競技設定（大会別）'!G$1,各種目,'競技設定（大会別）'!D95,FALSE))</f>
        <v/>
      </c>
      <c r="D93" s="125" t="str">
        <f>IF(HLOOKUP('競技設定（大会別）'!H$1,各種目,'競技設定（大会別）'!D95,FALSE)="","",HLOOKUP('競技設定（大会別）'!H$1,各種目,'競技設定（大会別）'!D95,FALSE))</f>
        <v/>
      </c>
      <c r="F93" s="122">
        <v>90</v>
      </c>
      <c r="G93" s="126" t="str">
        <f>IF(HLOOKUP('競技設定（大会別）'!I$1,各種目,'競技設定（大会別）'!D95,FALSE)="","",HLOOKUP('競技設定（大会別）'!I$1,各種目,'競技設定（大会別）'!D95,FALSE))</f>
        <v/>
      </c>
      <c r="H93" s="126" t="str">
        <f>IF(HLOOKUP('競技設定（大会別）'!J$1,各種目,'競技設定（大会別）'!D95,FALSE)="","",HLOOKUP('競技設定（大会別）'!J$1,各種目,'競技設定（大会別）'!D95,FALSE))</f>
        <v/>
      </c>
      <c r="I93" s="127" t="str">
        <f>IF(HLOOKUP('競技設定（大会別）'!K$1,各種目,'競技設定（大会別）'!D95,FALSE)="","",HLOOKUP('競技設定（大会別）'!K$1,各種目,'競技設定（大会別）'!D95,FALSE))</f>
        <v/>
      </c>
      <c r="K93" s="128"/>
      <c r="M93" s="128"/>
      <c r="N93" s="128"/>
      <c r="P93" s="128"/>
      <c r="R93" s="128"/>
      <c r="S93" s="128"/>
    </row>
    <row r="94" spans="1:19" s="23" customFormat="1">
      <c r="A94" s="122">
        <v>91</v>
      </c>
      <c r="B94" s="123" t="str">
        <f>IF(HLOOKUP('競技設定（大会別）'!F$1,各種目,'競技設定（大会別）'!D96,FALSE)="","",HLOOKUP('競技設定（大会別）'!F$1,各種目,'競技設定（大会別）'!D96,FALSE))</f>
        <v/>
      </c>
      <c r="C94" s="124" t="str">
        <f>IF(HLOOKUP('競技設定（大会別）'!G$1,各種目,'競技設定（大会別）'!D96,FALSE)="","",HLOOKUP('競技設定（大会別）'!G$1,各種目,'競技設定（大会別）'!D96,FALSE))</f>
        <v/>
      </c>
      <c r="D94" s="125" t="str">
        <f>IF(HLOOKUP('競技設定（大会別）'!H$1,各種目,'競技設定（大会別）'!D96,FALSE)="","",HLOOKUP('競技設定（大会別）'!H$1,各種目,'競技設定（大会別）'!D96,FALSE))</f>
        <v/>
      </c>
      <c r="F94" s="122">
        <v>91</v>
      </c>
      <c r="G94" s="126" t="str">
        <f>IF(HLOOKUP('競技設定（大会別）'!I$1,各種目,'競技設定（大会別）'!D96,FALSE)="","",HLOOKUP('競技設定（大会別）'!I$1,各種目,'競技設定（大会別）'!D96,FALSE))</f>
        <v/>
      </c>
      <c r="H94" s="126" t="str">
        <f>IF(HLOOKUP('競技設定（大会別）'!J$1,各種目,'競技設定（大会別）'!D96,FALSE)="","",HLOOKUP('競技設定（大会別）'!J$1,各種目,'競技設定（大会別）'!D96,FALSE))</f>
        <v/>
      </c>
      <c r="I94" s="127" t="str">
        <f>IF(HLOOKUP('競技設定（大会別）'!K$1,各種目,'競技設定（大会別）'!D96,FALSE)="","",HLOOKUP('競技設定（大会別）'!K$1,各種目,'競技設定（大会別）'!D96,FALSE))</f>
        <v/>
      </c>
      <c r="K94" s="128"/>
      <c r="M94" s="128"/>
      <c r="N94" s="128"/>
      <c r="P94" s="128"/>
      <c r="R94" s="128"/>
      <c r="S94" s="128"/>
    </row>
    <row r="95" spans="1:19" s="23" customFormat="1">
      <c r="A95" s="122">
        <v>92</v>
      </c>
      <c r="B95" s="123" t="str">
        <f>IF(HLOOKUP('競技設定（大会別）'!F$1,各種目,'競技設定（大会別）'!D97,FALSE)="","",HLOOKUP('競技設定（大会別）'!F$1,各種目,'競技設定（大会別）'!D97,FALSE))</f>
        <v/>
      </c>
      <c r="C95" s="124" t="str">
        <f>IF(HLOOKUP('競技設定（大会別）'!G$1,各種目,'競技設定（大会別）'!D97,FALSE)="","",HLOOKUP('競技設定（大会別）'!G$1,各種目,'競技設定（大会別）'!D97,FALSE))</f>
        <v/>
      </c>
      <c r="D95" s="125" t="str">
        <f>IF(HLOOKUP('競技設定（大会別）'!H$1,各種目,'競技設定（大会別）'!D97,FALSE)="","",HLOOKUP('競技設定（大会別）'!H$1,各種目,'競技設定（大会別）'!D97,FALSE))</f>
        <v/>
      </c>
      <c r="F95" s="122">
        <v>92</v>
      </c>
      <c r="G95" s="126" t="str">
        <f>IF(HLOOKUP('競技設定（大会別）'!I$1,各種目,'競技設定（大会別）'!D97,FALSE)="","",HLOOKUP('競技設定（大会別）'!I$1,各種目,'競技設定（大会別）'!D97,FALSE))</f>
        <v/>
      </c>
      <c r="H95" s="126" t="str">
        <f>IF(HLOOKUP('競技設定（大会別）'!J$1,各種目,'競技設定（大会別）'!D97,FALSE)="","",HLOOKUP('競技設定（大会別）'!J$1,各種目,'競技設定（大会別）'!D97,FALSE))</f>
        <v/>
      </c>
      <c r="I95" s="127" t="str">
        <f>IF(HLOOKUP('競技設定（大会別）'!K$1,各種目,'競技設定（大会別）'!D97,FALSE)="","",HLOOKUP('競技設定（大会別）'!K$1,各種目,'競技設定（大会別）'!D97,FALSE))</f>
        <v/>
      </c>
      <c r="K95" s="128"/>
      <c r="M95" s="128"/>
      <c r="N95" s="128"/>
      <c r="P95" s="128"/>
      <c r="R95" s="128"/>
      <c r="S95" s="128"/>
    </row>
    <row r="96" spans="1:19" s="23" customFormat="1">
      <c r="A96" s="122">
        <v>93</v>
      </c>
      <c r="B96" s="123" t="str">
        <f>IF(HLOOKUP('競技設定（大会別）'!F$1,各種目,'競技設定（大会別）'!D98,FALSE)="","",HLOOKUP('競技設定（大会別）'!F$1,各種目,'競技設定（大会別）'!D98,FALSE))</f>
        <v/>
      </c>
      <c r="C96" s="124" t="str">
        <f>IF(HLOOKUP('競技設定（大会別）'!G$1,各種目,'競技設定（大会別）'!D98,FALSE)="","",HLOOKUP('競技設定（大会別）'!G$1,各種目,'競技設定（大会別）'!D98,FALSE))</f>
        <v/>
      </c>
      <c r="D96" s="125" t="str">
        <f>IF(HLOOKUP('競技設定（大会別）'!H$1,各種目,'競技設定（大会別）'!D98,FALSE)="","",HLOOKUP('競技設定（大会別）'!H$1,各種目,'競技設定（大会別）'!D98,FALSE))</f>
        <v/>
      </c>
      <c r="F96" s="122">
        <v>93</v>
      </c>
      <c r="G96" s="126" t="str">
        <f>IF(HLOOKUP('競技設定（大会別）'!I$1,各種目,'競技設定（大会別）'!D98,FALSE)="","",HLOOKUP('競技設定（大会別）'!I$1,各種目,'競技設定（大会別）'!D98,FALSE))</f>
        <v/>
      </c>
      <c r="H96" s="126" t="str">
        <f>IF(HLOOKUP('競技設定（大会別）'!J$1,各種目,'競技設定（大会別）'!D98,FALSE)="","",HLOOKUP('競技設定（大会別）'!J$1,各種目,'競技設定（大会別）'!D98,FALSE))</f>
        <v/>
      </c>
      <c r="I96" s="127" t="str">
        <f>IF(HLOOKUP('競技設定（大会別）'!K$1,各種目,'競技設定（大会別）'!D98,FALSE)="","",HLOOKUP('競技設定（大会別）'!K$1,各種目,'競技設定（大会別）'!D98,FALSE))</f>
        <v/>
      </c>
      <c r="K96" s="128"/>
      <c r="M96" s="128"/>
      <c r="N96" s="128"/>
      <c r="P96" s="128"/>
      <c r="R96" s="128"/>
      <c r="S96" s="128"/>
    </row>
    <row r="97" spans="1:19" s="23" customFormat="1">
      <c r="A97" s="122">
        <v>94</v>
      </c>
      <c r="B97" s="123" t="str">
        <f>IF(HLOOKUP('競技設定（大会別）'!F$1,各種目,'競技設定（大会別）'!D99,FALSE)="","",HLOOKUP('競技設定（大会別）'!F$1,各種目,'競技設定（大会別）'!D99,FALSE))</f>
        <v/>
      </c>
      <c r="C97" s="124" t="str">
        <f>IF(HLOOKUP('競技設定（大会別）'!G$1,各種目,'競技設定（大会別）'!D99,FALSE)="","",HLOOKUP('競技設定（大会別）'!G$1,各種目,'競技設定（大会別）'!D99,FALSE))</f>
        <v/>
      </c>
      <c r="D97" s="125" t="str">
        <f>IF(HLOOKUP('競技設定（大会別）'!H$1,各種目,'競技設定（大会別）'!D99,FALSE)="","",HLOOKUP('競技設定（大会別）'!H$1,各種目,'競技設定（大会別）'!D99,FALSE))</f>
        <v/>
      </c>
      <c r="F97" s="122">
        <v>94</v>
      </c>
      <c r="G97" s="126" t="str">
        <f>IF(HLOOKUP('競技設定（大会別）'!I$1,各種目,'競技設定（大会別）'!D99,FALSE)="","",HLOOKUP('競技設定（大会別）'!I$1,各種目,'競技設定（大会別）'!D99,FALSE))</f>
        <v/>
      </c>
      <c r="H97" s="126" t="str">
        <f>IF(HLOOKUP('競技設定（大会別）'!J$1,各種目,'競技設定（大会別）'!D99,FALSE)="","",HLOOKUP('競技設定（大会別）'!J$1,各種目,'競技設定（大会別）'!D99,FALSE))</f>
        <v/>
      </c>
      <c r="I97" s="127" t="str">
        <f>IF(HLOOKUP('競技設定（大会別）'!K$1,各種目,'競技設定（大会別）'!D99,FALSE)="","",HLOOKUP('競技設定（大会別）'!K$1,各種目,'競技設定（大会別）'!D99,FALSE))</f>
        <v/>
      </c>
      <c r="K97" s="128"/>
      <c r="M97" s="128"/>
      <c r="N97" s="128"/>
      <c r="P97" s="128"/>
      <c r="R97" s="128"/>
      <c r="S97" s="128"/>
    </row>
    <row r="98" spans="1:19" s="23" customFormat="1">
      <c r="A98" s="122">
        <v>95</v>
      </c>
      <c r="B98" s="123" t="str">
        <f>IF(HLOOKUP('競技設定（大会別）'!F$1,各種目,'競技設定（大会別）'!D100,FALSE)="","",HLOOKUP('競技設定（大会別）'!F$1,各種目,'競技設定（大会別）'!D100,FALSE))</f>
        <v/>
      </c>
      <c r="C98" s="124" t="str">
        <f>IF(HLOOKUP('競技設定（大会別）'!G$1,各種目,'競技設定（大会別）'!D100,FALSE)="","",HLOOKUP('競技設定（大会別）'!G$1,各種目,'競技設定（大会別）'!D100,FALSE))</f>
        <v/>
      </c>
      <c r="D98" s="125" t="str">
        <f>IF(HLOOKUP('競技設定（大会別）'!H$1,各種目,'競技設定（大会別）'!D100,FALSE)="","",HLOOKUP('競技設定（大会別）'!H$1,各種目,'競技設定（大会別）'!D100,FALSE))</f>
        <v/>
      </c>
      <c r="F98" s="122">
        <v>95</v>
      </c>
      <c r="G98" s="126" t="str">
        <f>IF(HLOOKUP('競技設定（大会別）'!I$1,各種目,'競技設定（大会別）'!D100,FALSE)="","",HLOOKUP('競技設定（大会別）'!I$1,各種目,'競技設定（大会別）'!D100,FALSE))</f>
        <v/>
      </c>
      <c r="H98" s="126" t="str">
        <f>IF(HLOOKUP('競技設定（大会別）'!J$1,各種目,'競技設定（大会別）'!D100,FALSE)="","",HLOOKUP('競技設定（大会別）'!J$1,各種目,'競技設定（大会別）'!D100,FALSE))</f>
        <v/>
      </c>
      <c r="I98" s="127" t="str">
        <f>IF(HLOOKUP('競技設定（大会別）'!K$1,各種目,'競技設定（大会別）'!D100,FALSE)="","",HLOOKUP('競技設定（大会別）'!K$1,各種目,'競技設定（大会別）'!D100,FALSE))</f>
        <v/>
      </c>
      <c r="K98" s="128"/>
      <c r="M98" s="128"/>
      <c r="N98" s="128"/>
      <c r="P98" s="128"/>
      <c r="R98" s="128"/>
      <c r="S98" s="128"/>
    </row>
    <row r="99" spans="1:19" s="23" customFormat="1">
      <c r="A99" s="122">
        <v>96</v>
      </c>
      <c r="B99" s="123" t="str">
        <f>IF(HLOOKUP('競技設定（大会別）'!F$1,各種目,'競技設定（大会別）'!D101,FALSE)="","",HLOOKUP('競技設定（大会別）'!F$1,各種目,'競技設定（大会別）'!D101,FALSE))</f>
        <v/>
      </c>
      <c r="C99" s="124" t="str">
        <f>IF(HLOOKUP('競技設定（大会別）'!G$1,各種目,'競技設定（大会別）'!D101,FALSE)="","",HLOOKUP('競技設定（大会別）'!G$1,各種目,'競技設定（大会別）'!D101,FALSE))</f>
        <v/>
      </c>
      <c r="D99" s="125" t="str">
        <f>IF(HLOOKUP('競技設定（大会別）'!H$1,各種目,'競技設定（大会別）'!D101,FALSE)="","",HLOOKUP('競技設定（大会別）'!H$1,各種目,'競技設定（大会別）'!D101,FALSE))</f>
        <v/>
      </c>
      <c r="F99" s="122">
        <v>96</v>
      </c>
      <c r="G99" s="126" t="str">
        <f>IF(HLOOKUP('競技設定（大会別）'!I$1,各種目,'競技設定（大会別）'!D101,FALSE)="","",HLOOKUP('競技設定（大会別）'!I$1,各種目,'競技設定（大会別）'!D101,FALSE))</f>
        <v/>
      </c>
      <c r="H99" s="126" t="str">
        <f>IF(HLOOKUP('競技設定（大会別）'!J$1,各種目,'競技設定（大会別）'!D101,FALSE)="","",HLOOKUP('競技設定（大会別）'!J$1,各種目,'競技設定（大会別）'!D101,FALSE))</f>
        <v/>
      </c>
      <c r="I99" s="127" t="str">
        <f>IF(HLOOKUP('競技設定（大会別）'!K$1,各種目,'競技設定（大会別）'!D101,FALSE)="","",HLOOKUP('競技設定（大会別）'!K$1,各種目,'競技設定（大会別）'!D101,FALSE))</f>
        <v/>
      </c>
      <c r="K99" s="128"/>
      <c r="M99" s="128"/>
      <c r="N99" s="128"/>
      <c r="P99" s="128"/>
      <c r="R99" s="128"/>
      <c r="S99" s="128"/>
    </row>
    <row r="100" spans="1:19" s="23" customFormat="1">
      <c r="A100" s="122">
        <v>97</v>
      </c>
      <c r="B100" s="123" t="str">
        <f>IF(HLOOKUP('競技設定（大会別）'!F$1,各種目,'競技設定（大会別）'!D102,FALSE)="","",HLOOKUP('競技設定（大会別）'!F$1,各種目,'競技設定（大会別）'!D102,FALSE))</f>
        <v/>
      </c>
      <c r="C100" s="124" t="str">
        <f>IF(HLOOKUP('競技設定（大会別）'!G$1,各種目,'競技設定（大会別）'!D102,FALSE)="","",HLOOKUP('競技設定（大会別）'!G$1,各種目,'競技設定（大会別）'!D102,FALSE))</f>
        <v/>
      </c>
      <c r="D100" s="125" t="str">
        <f>IF(HLOOKUP('競技設定（大会別）'!H$1,各種目,'競技設定（大会別）'!D102,FALSE)="","",HLOOKUP('競技設定（大会別）'!H$1,各種目,'競技設定（大会別）'!D102,FALSE))</f>
        <v/>
      </c>
      <c r="F100" s="122">
        <v>97</v>
      </c>
      <c r="G100" s="126" t="str">
        <f>IF(HLOOKUP('競技設定（大会別）'!I$1,各種目,'競技設定（大会別）'!D102,FALSE)="","",HLOOKUP('競技設定（大会別）'!I$1,各種目,'競技設定（大会別）'!D102,FALSE))</f>
        <v/>
      </c>
      <c r="H100" s="126" t="str">
        <f>IF(HLOOKUP('競技設定（大会別）'!J$1,各種目,'競技設定（大会別）'!D102,FALSE)="","",HLOOKUP('競技設定（大会別）'!J$1,各種目,'競技設定（大会別）'!D102,FALSE))</f>
        <v/>
      </c>
      <c r="I100" s="127" t="str">
        <f>IF(HLOOKUP('競技設定（大会別）'!K$1,各種目,'競技設定（大会別）'!D102,FALSE)="","",HLOOKUP('競技設定（大会別）'!K$1,各種目,'競技設定（大会別）'!D102,FALSE))</f>
        <v/>
      </c>
      <c r="K100" s="128"/>
      <c r="M100" s="128"/>
      <c r="N100" s="128"/>
      <c r="P100" s="128"/>
      <c r="R100" s="128"/>
      <c r="S100" s="128"/>
    </row>
    <row r="101" spans="1:19" s="23" customFormat="1">
      <c r="A101" s="122">
        <v>98</v>
      </c>
      <c r="B101" s="123" t="str">
        <f>IF(HLOOKUP('競技設定（大会別）'!F$1,各種目,'競技設定（大会別）'!D103,FALSE)="","",HLOOKUP('競技設定（大会別）'!F$1,各種目,'競技設定（大会別）'!D103,FALSE))</f>
        <v/>
      </c>
      <c r="C101" s="124" t="str">
        <f>IF(HLOOKUP('競技設定（大会別）'!G$1,各種目,'競技設定（大会別）'!D103,FALSE)="","",HLOOKUP('競技設定（大会別）'!G$1,各種目,'競技設定（大会別）'!D103,FALSE))</f>
        <v/>
      </c>
      <c r="D101" s="125" t="str">
        <f>IF(HLOOKUP('競技設定（大会別）'!H$1,各種目,'競技設定（大会別）'!D103,FALSE)="","",HLOOKUP('競技設定（大会別）'!H$1,各種目,'競技設定（大会別）'!D103,FALSE))</f>
        <v/>
      </c>
      <c r="F101" s="122">
        <v>98</v>
      </c>
      <c r="G101" s="126" t="str">
        <f>IF(HLOOKUP('競技設定（大会別）'!I$1,各種目,'競技設定（大会別）'!D103,FALSE)="","",HLOOKUP('競技設定（大会別）'!I$1,各種目,'競技設定（大会別）'!D103,FALSE))</f>
        <v/>
      </c>
      <c r="H101" s="126" t="str">
        <f>IF(HLOOKUP('競技設定（大会別）'!J$1,各種目,'競技設定（大会別）'!D103,FALSE)="","",HLOOKUP('競技設定（大会別）'!J$1,各種目,'競技設定（大会別）'!D103,FALSE))</f>
        <v/>
      </c>
      <c r="I101" s="127" t="str">
        <f>IF(HLOOKUP('競技設定（大会別）'!K$1,各種目,'競技設定（大会別）'!D103,FALSE)="","",HLOOKUP('競技設定（大会別）'!K$1,各種目,'競技設定（大会別）'!D103,FALSE))</f>
        <v/>
      </c>
      <c r="K101" s="128"/>
      <c r="M101" s="128"/>
      <c r="N101" s="128"/>
      <c r="P101" s="128"/>
      <c r="R101" s="128"/>
      <c r="S101" s="128"/>
    </row>
    <row r="102" spans="1:19" s="23" customFormat="1">
      <c r="A102" s="122">
        <v>99</v>
      </c>
      <c r="B102" s="123" t="str">
        <f>IF(HLOOKUP('競技設定（大会別）'!F$1,各種目,'競技設定（大会別）'!D104,FALSE)="","",HLOOKUP('競技設定（大会別）'!F$1,各種目,'競技設定（大会別）'!D104,FALSE))</f>
        <v/>
      </c>
      <c r="C102" s="124" t="str">
        <f>IF(HLOOKUP('競技設定（大会別）'!G$1,各種目,'競技設定（大会別）'!D104,FALSE)="","",HLOOKUP('競技設定（大会別）'!G$1,各種目,'競技設定（大会別）'!D104,FALSE))</f>
        <v/>
      </c>
      <c r="D102" s="125" t="str">
        <f>IF(HLOOKUP('競技設定（大会別）'!H$1,各種目,'競技設定（大会別）'!D104,FALSE)="","",HLOOKUP('競技設定（大会別）'!H$1,各種目,'競技設定（大会別）'!D104,FALSE))</f>
        <v/>
      </c>
      <c r="F102" s="122">
        <v>99</v>
      </c>
      <c r="G102" s="126" t="str">
        <f>IF(HLOOKUP('競技設定（大会別）'!I$1,各種目,'競技設定（大会別）'!D104,FALSE)="","",HLOOKUP('競技設定（大会別）'!I$1,各種目,'競技設定（大会別）'!D104,FALSE))</f>
        <v/>
      </c>
      <c r="H102" s="126" t="str">
        <f>IF(HLOOKUP('競技設定（大会別）'!J$1,各種目,'競技設定（大会別）'!D104,FALSE)="","",HLOOKUP('競技設定（大会別）'!J$1,各種目,'競技設定（大会別）'!D104,FALSE))</f>
        <v/>
      </c>
      <c r="I102" s="127" t="str">
        <f>IF(HLOOKUP('競技設定（大会別）'!K$1,各種目,'競技設定（大会別）'!D104,FALSE)="","",HLOOKUP('競技設定（大会別）'!K$1,各種目,'競技設定（大会別）'!D104,FALSE))</f>
        <v/>
      </c>
      <c r="K102" s="128"/>
      <c r="M102" s="128"/>
      <c r="N102" s="128"/>
      <c r="P102" s="128"/>
      <c r="R102" s="128"/>
      <c r="S102" s="128"/>
    </row>
    <row r="103" spans="1:19" s="23" customFormat="1" ht="15" thickBot="1">
      <c r="A103" s="129">
        <v>100</v>
      </c>
      <c r="B103" s="130" t="str">
        <f>IF(HLOOKUP('競技設定（大会別）'!F$1,各種目,'競技設定（大会別）'!D105,FALSE)="","",HLOOKUP('競技設定（大会別）'!F$1,各種目,'競技設定（大会別）'!D105,FALSE))</f>
        <v/>
      </c>
      <c r="C103" s="131" t="str">
        <f>IF(HLOOKUP('競技設定（大会別）'!G$1,各種目,'競技設定（大会別）'!D105,FALSE)="","",HLOOKUP('競技設定（大会別）'!G$1,各種目,'競技設定（大会別）'!D105,FALSE))</f>
        <v/>
      </c>
      <c r="D103" s="132" t="str">
        <f>IF(HLOOKUP('競技設定（大会別）'!H$1,各種目,'競技設定（大会別）'!D105,FALSE)="","",HLOOKUP('競技設定（大会別）'!H$1,各種目,'競技設定（大会別）'!D105,FALSE))</f>
        <v/>
      </c>
      <c r="F103" s="129">
        <v>100</v>
      </c>
      <c r="G103" s="133" t="str">
        <f>IF(HLOOKUP('競技設定（大会別）'!I$1,各種目,'競技設定（大会別）'!D105,FALSE)="","",HLOOKUP('競技設定（大会別）'!I$1,各種目,'競技設定（大会別）'!D105,FALSE))</f>
        <v/>
      </c>
      <c r="H103" s="133" t="str">
        <f>IF(HLOOKUP('競技設定（大会別）'!J$1,各種目,'競技設定（大会別）'!D105,FALSE)="","",HLOOKUP('競技設定（大会別）'!J$1,各種目,'競技設定（大会別）'!D105,FALSE))</f>
        <v/>
      </c>
      <c r="I103" s="134" t="str">
        <f>IF(HLOOKUP('競技設定（大会別）'!K$1,各種目,'競技設定（大会別）'!D105,FALSE)="","",HLOOKUP('競技設定（大会別）'!K$1,各種目,'競技設定（大会別）'!D105,FALSE))</f>
        <v/>
      </c>
      <c r="K103" s="128"/>
      <c r="M103" s="128"/>
      <c r="N103" s="128"/>
      <c r="P103" s="128"/>
      <c r="R103" s="128"/>
      <c r="S103" s="128"/>
    </row>
    <row r="104" spans="1:19" ht="15" thickTop="1">
      <c r="A104" s="135">
        <v>101</v>
      </c>
      <c r="B104" s="136"/>
      <c r="C104" s="137"/>
      <c r="D104" s="138"/>
      <c r="E104" s="23"/>
      <c r="F104" s="135">
        <v>101</v>
      </c>
      <c r="G104" s="136"/>
      <c r="H104" s="136"/>
      <c r="I104" s="138"/>
    </row>
    <row r="105" spans="1:19">
      <c r="A105" s="122">
        <v>102</v>
      </c>
      <c r="B105" s="140"/>
      <c r="C105" s="141"/>
      <c r="D105" s="57"/>
      <c r="E105" s="23"/>
      <c r="F105" s="122">
        <v>102</v>
      </c>
      <c r="G105" s="140"/>
      <c r="H105" s="140"/>
      <c r="I105" s="57"/>
    </row>
    <row r="106" spans="1:19">
      <c r="A106" s="122">
        <v>103</v>
      </c>
      <c r="B106" s="140"/>
      <c r="C106" s="141"/>
      <c r="D106" s="57"/>
      <c r="E106" s="23"/>
      <c r="F106" s="122">
        <v>103</v>
      </c>
      <c r="G106" s="140"/>
      <c r="H106" s="140"/>
      <c r="I106" s="57"/>
    </row>
    <row r="107" spans="1:19">
      <c r="A107" s="122">
        <v>104</v>
      </c>
      <c r="B107" s="140"/>
      <c r="C107" s="141"/>
      <c r="D107" s="57"/>
      <c r="E107" s="23"/>
      <c r="F107" s="122">
        <v>104</v>
      </c>
      <c r="G107" s="140"/>
      <c r="H107" s="140"/>
      <c r="I107" s="57"/>
    </row>
    <row r="108" spans="1:19">
      <c r="A108" s="122">
        <v>105</v>
      </c>
      <c r="B108" s="140"/>
      <c r="C108" s="141"/>
      <c r="D108" s="57"/>
      <c r="E108" s="23"/>
      <c r="F108" s="122">
        <v>105</v>
      </c>
      <c r="G108" s="140"/>
      <c r="H108" s="140"/>
      <c r="I108" s="57"/>
    </row>
    <row r="109" spans="1:19">
      <c r="A109" s="122">
        <v>106</v>
      </c>
      <c r="B109" s="140"/>
      <c r="C109" s="141"/>
      <c r="D109" s="57"/>
      <c r="E109" s="23"/>
      <c r="F109" s="122">
        <v>106</v>
      </c>
      <c r="G109" s="140"/>
      <c r="H109" s="140"/>
      <c r="I109" s="57"/>
    </row>
    <row r="110" spans="1:19">
      <c r="A110" s="122">
        <v>107</v>
      </c>
      <c r="B110" s="140"/>
      <c r="C110" s="141"/>
      <c r="D110" s="57"/>
      <c r="E110" s="23"/>
      <c r="F110" s="122">
        <v>107</v>
      </c>
      <c r="G110" s="140"/>
      <c r="H110" s="140"/>
      <c r="I110" s="57"/>
    </row>
    <row r="111" spans="1:19">
      <c r="A111" s="122">
        <v>108</v>
      </c>
      <c r="B111" s="140"/>
      <c r="C111" s="141"/>
      <c r="D111" s="57"/>
      <c r="E111" s="23"/>
      <c r="F111" s="122">
        <v>108</v>
      </c>
      <c r="G111" s="140"/>
      <c r="H111" s="140"/>
      <c r="I111" s="57"/>
    </row>
    <row r="112" spans="1:19">
      <c r="A112" s="122">
        <v>109</v>
      </c>
      <c r="B112" s="140"/>
      <c r="C112" s="141"/>
      <c r="D112" s="57"/>
      <c r="E112" s="23"/>
      <c r="F112" s="122">
        <v>109</v>
      </c>
      <c r="G112" s="140"/>
      <c r="H112" s="140"/>
      <c r="I112" s="57"/>
    </row>
    <row r="113" spans="1:9">
      <c r="A113" s="122">
        <v>110</v>
      </c>
      <c r="B113" s="140"/>
      <c r="C113" s="141"/>
      <c r="D113" s="57"/>
      <c r="E113" s="23"/>
      <c r="F113" s="122">
        <v>110</v>
      </c>
      <c r="G113" s="140"/>
      <c r="H113" s="140"/>
      <c r="I113" s="57"/>
    </row>
    <row r="114" spans="1:9">
      <c r="A114" s="122">
        <v>111</v>
      </c>
      <c r="B114" s="140"/>
      <c r="C114" s="141"/>
      <c r="D114" s="57"/>
      <c r="E114" s="23"/>
      <c r="F114" s="122">
        <v>111</v>
      </c>
      <c r="G114" s="140"/>
      <c r="H114" s="140"/>
      <c r="I114" s="57"/>
    </row>
    <row r="115" spans="1:9">
      <c r="A115" s="122">
        <v>112</v>
      </c>
      <c r="B115" s="140"/>
      <c r="C115" s="141"/>
      <c r="D115" s="57"/>
      <c r="E115" s="23"/>
      <c r="F115" s="122">
        <v>112</v>
      </c>
      <c r="G115" s="140"/>
      <c r="H115" s="140"/>
      <c r="I115" s="57"/>
    </row>
    <row r="116" spans="1:9">
      <c r="A116" s="122">
        <v>113</v>
      </c>
      <c r="B116" s="140"/>
      <c r="C116" s="141"/>
      <c r="D116" s="57"/>
      <c r="E116" s="23"/>
      <c r="F116" s="122">
        <v>113</v>
      </c>
      <c r="G116" s="140"/>
      <c r="H116" s="140"/>
      <c r="I116" s="57"/>
    </row>
    <row r="117" spans="1:9">
      <c r="A117" s="122">
        <v>114</v>
      </c>
      <c r="B117" s="140"/>
      <c r="C117" s="141"/>
      <c r="D117" s="57"/>
      <c r="E117" s="23"/>
      <c r="F117" s="122">
        <v>114</v>
      </c>
      <c r="G117" s="140"/>
      <c r="H117" s="140"/>
      <c r="I117" s="57"/>
    </row>
    <row r="118" spans="1:9">
      <c r="A118" s="122">
        <v>115</v>
      </c>
      <c r="B118" s="140"/>
      <c r="C118" s="141"/>
      <c r="D118" s="57"/>
      <c r="E118" s="23"/>
      <c r="F118" s="122">
        <v>115</v>
      </c>
      <c r="G118" s="140"/>
      <c r="H118" s="140"/>
      <c r="I118" s="57"/>
    </row>
    <row r="119" spans="1:9">
      <c r="A119" s="122">
        <v>116</v>
      </c>
      <c r="B119" s="140"/>
      <c r="C119" s="141"/>
      <c r="D119" s="57"/>
      <c r="E119" s="23"/>
      <c r="F119" s="122">
        <v>116</v>
      </c>
      <c r="G119" s="140"/>
      <c r="H119" s="140"/>
      <c r="I119" s="57"/>
    </row>
    <row r="120" spans="1:9">
      <c r="A120" s="122">
        <v>117</v>
      </c>
      <c r="B120" s="140"/>
      <c r="C120" s="141"/>
      <c r="D120" s="57"/>
      <c r="E120" s="23"/>
      <c r="F120" s="122">
        <v>117</v>
      </c>
      <c r="G120" s="140"/>
      <c r="H120" s="140"/>
      <c r="I120" s="57"/>
    </row>
    <row r="121" spans="1:9">
      <c r="A121" s="122">
        <v>118</v>
      </c>
      <c r="B121" s="140"/>
      <c r="C121" s="141"/>
      <c r="D121" s="57"/>
      <c r="E121" s="23"/>
      <c r="F121" s="122">
        <v>118</v>
      </c>
      <c r="G121" s="140"/>
      <c r="H121" s="140"/>
      <c r="I121" s="57"/>
    </row>
    <row r="122" spans="1:9">
      <c r="A122" s="122">
        <v>119</v>
      </c>
      <c r="B122" s="140"/>
      <c r="C122" s="141"/>
      <c r="D122" s="57"/>
      <c r="E122" s="23"/>
      <c r="F122" s="122">
        <v>119</v>
      </c>
      <c r="G122" s="140"/>
      <c r="H122" s="140"/>
      <c r="I122" s="57"/>
    </row>
    <row r="123" spans="1:9">
      <c r="A123" s="122">
        <v>120</v>
      </c>
      <c r="B123" s="140"/>
      <c r="C123" s="141"/>
      <c r="D123" s="57"/>
      <c r="E123" s="23"/>
      <c r="F123" s="122">
        <v>120</v>
      </c>
      <c r="G123" s="140"/>
      <c r="H123" s="140"/>
      <c r="I123" s="57"/>
    </row>
    <row r="124" spans="1:9">
      <c r="A124" s="122">
        <v>121</v>
      </c>
      <c r="B124" s="140"/>
      <c r="C124" s="141"/>
      <c r="D124" s="57"/>
      <c r="E124" s="23"/>
      <c r="F124" s="122">
        <v>121</v>
      </c>
      <c r="G124" s="140"/>
      <c r="H124" s="140"/>
      <c r="I124" s="57"/>
    </row>
    <row r="125" spans="1:9">
      <c r="A125" s="122">
        <v>122</v>
      </c>
      <c r="B125" s="140"/>
      <c r="C125" s="141"/>
      <c r="D125" s="57"/>
      <c r="E125" s="23"/>
      <c r="F125" s="122">
        <v>122</v>
      </c>
      <c r="G125" s="140"/>
      <c r="H125" s="140"/>
      <c r="I125" s="57"/>
    </row>
    <row r="126" spans="1:9">
      <c r="A126" s="122">
        <v>123</v>
      </c>
      <c r="B126" s="140"/>
      <c r="C126" s="141"/>
      <c r="D126" s="57"/>
      <c r="E126" s="23"/>
      <c r="F126" s="122">
        <v>123</v>
      </c>
      <c r="G126" s="140"/>
      <c r="H126" s="140"/>
      <c r="I126" s="57"/>
    </row>
    <row r="127" spans="1:9">
      <c r="A127" s="122">
        <v>124</v>
      </c>
      <c r="B127" s="140"/>
      <c r="C127" s="141"/>
      <c r="D127" s="57"/>
      <c r="E127" s="23"/>
      <c r="F127" s="122">
        <v>124</v>
      </c>
      <c r="G127" s="140"/>
      <c r="H127" s="140"/>
      <c r="I127" s="57"/>
    </row>
    <row r="128" spans="1:9">
      <c r="A128" s="122">
        <v>125</v>
      </c>
      <c r="B128" s="140"/>
      <c r="C128" s="141"/>
      <c r="D128" s="57"/>
      <c r="E128" s="23"/>
      <c r="F128" s="122">
        <v>125</v>
      </c>
      <c r="G128" s="140"/>
      <c r="H128" s="140"/>
      <c r="I128" s="57"/>
    </row>
    <row r="129" spans="1:9">
      <c r="A129" s="122">
        <v>126</v>
      </c>
      <c r="B129" s="140"/>
      <c r="C129" s="141"/>
      <c r="D129" s="57"/>
      <c r="E129" s="23"/>
      <c r="F129" s="122">
        <v>126</v>
      </c>
      <c r="G129" s="140"/>
      <c r="H129" s="140"/>
      <c r="I129" s="57"/>
    </row>
    <row r="130" spans="1:9">
      <c r="A130" s="122">
        <v>127</v>
      </c>
      <c r="B130" s="140"/>
      <c r="C130" s="141"/>
      <c r="D130" s="57"/>
      <c r="E130" s="23"/>
      <c r="F130" s="122">
        <v>127</v>
      </c>
      <c r="G130" s="140"/>
      <c r="H130" s="140"/>
      <c r="I130" s="57"/>
    </row>
    <row r="131" spans="1:9">
      <c r="A131" s="122">
        <v>128</v>
      </c>
      <c r="B131" s="140"/>
      <c r="C131" s="141"/>
      <c r="D131" s="57"/>
      <c r="E131" s="23"/>
      <c r="F131" s="122">
        <v>128</v>
      </c>
      <c r="G131" s="140"/>
      <c r="H131" s="140"/>
      <c r="I131" s="57"/>
    </row>
    <row r="132" spans="1:9">
      <c r="A132" s="122">
        <v>129</v>
      </c>
      <c r="B132" s="140"/>
      <c r="C132" s="141"/>
      <c r="D132" s="57"/>
      <c r="E132" s="23"/>
      <c r="F132" s="122">
        <v>129</v>
      </c>
      <c r="G132" s="140"/>
      <c r="H132" s="140"/>
      <c r="I132" s="57"/>
    </row>
    <row r="133" spans="1:9">
      <c r="A133" s="122">
        <v>130</v>
      </c>
      <c r="B133" s="140"/>
      <c r="C133" s="141"/>
      <c r="D133" s="57"/>
      <c r="E133" s="23"/>
      <c r="F133" s="122">
        <v>130</v>
      </c>
      <c r="G133" s="140"/>
      <c r="H133" s="140"/>
      <c r="I133" s="57"/>
    </row>
    <row r="134" spans="1:9">
      <c r="A134" s="122">
        <v>131</v>
      </c>
      <c r="B134" s="140"/>
      <c r="C134" s="141"/>
      <c r="D134" s="57"/>
      <c r="E134" s="23"/>
      <c r="F134" s="122">
        <v>131</v>
      </c>
      <c r="G134" s="140"/>
      <c r="H134" s="140"/>
      <c r="I134" s="57"/>
    </row>
    <row r="135" spans="1:9">
      <c r="A135" s="122">
        <v>132</v>
      </c>
      <c r="B135" s="140"/>
      <c r="C135" s="141"/>
      <c r="D135" s="57"/>
      <c r="E135" s="23"/>
      <c r="F135" s="122">
        <v>132</v>
      </c>
      <c r="G135" s="140"/>
      <c r="H135" s="140"/>
      <c r="I135" s="57"/>
    </row>
    <row r="136" spans="1:9">
      <c r="A136" s="122">
        <v>133</v>
      </c>
      <c r="B136" s="140"/>
      <c r="C136" s="141"/>
      <c r="D136" s="57"/>
      <c r="E136" s="23"/>
      <c r="F136" s="122">
        <v>133</v>
      </c>
      <c r="G136" s="140"/>
      <c r="H136" s="140"/>
      <c r="I136" s="57"/>
    </row>
    <row r="137" spans="1:9">
      <c r="A137" s="122">
        <v>134</v>
      </c>
      <c r="B137" s="140"/>
      <c r="C137" s="141"/>
      <c r="D137" s="57"/>
      <c r="E137" s="23"/>
      <c r="F137" s="122">
        <v>134</v>
      </c>
      <c r="G137" s="140"/>
      <c r="H137" s="140"/>
      <c r="I137" s="57"/>
    </row>
    <row r="138" spans="1:9">
      <c r="A138" s="122">
        <v>135</v>
      </c>
      <c r="B138" s="140"/>
      <c r="C138" s="141"/>
      <c r="D138" s="57"/>
      <c r="E138" s="23"/>
      <c r="F138" s="122">
        <v>135</v>
      </c>
      <c r="G138" s="140"/>
      <c r="H138" s="140"/>
      <c r="I138" s="57"/>
    </row>
    <row r="139" spans="1:9">
      <c r="A139" s="122">
        <v>136</v>
      </c>
      <c r="B139" s="140"/>
      <c r="C139" s="141"/>
      <c r="D139" s="57"/>
      <c r="E139" s="23"/>
      <c r="F139" s="122">
        <v>136</v>
      </c>
      <c r="G139" s="140"/>
      <c r="H139" s="140"/>
      <c r="I139" s="57"/>
    </row>
    <row r="140" spans="1:9">
      <c r="A140" s="122">
        <v>137</v>
      </c>
      <c r="B140" s="140"/>
      <c r="C140" s="141"/>
      <c r="D140" s="57"/>
      <c r="E140" s="23"/>
      <c r="F140" s="122">
        <v>137</v>
      </c>
      <c r="G140" s="140"/>
      <c r="H140" s="140"/>
      <c r="I140" s="57"/>
    </row>
    <row r="141" spans="1:9">
      <c r="A141" s="122">
        <v>138</v>
      </c>
      <c r="B141" s="140"/>
      <c r="C141" s="141"/>
      <c r="D141" s="57"/>
      <c r="E141" s="23"/>
      <c r="F141" s="122">
        <v>138</v>
      </c>
      <c r="G141" s="140"/>
      <c r="H141" s="140"/>
      <c r="I141" s="57"/>
    </row>
    <row r="142" spans="1:9">
      <c r="A142" s="122">
        <v>139</v>
      </c>
      <c r="B142" s="140"/>
      <c r="C142" s="141"/>
      <c r="D142" s="57"/>
      <c r="E142" s="23"/>
      <c r="F142" s="122">
        <v>139</v>
      </c>
      <c r="G142" s="140"/>
      <c r="H142" s="140"/>
      <c r="I142" s="57"/>
    </row>
    <row r="143" spans="1:9">
      <c r="A143" s="122">
        <v>140</v>
      </c>
      <c r="B143" s="140"/>
      <c r="C143" s="141"/>
      <c r="D143" s="57"/>
      <c r="E143" s="23"/>
      <c r="F143" s="122">
        <v>140</v>
      </c>
      <c r="G143" s="140"/>
      <c r="H143" s="140"/>
      <c r="I143" s="57"/>
    </row>
    <row r="144" spans="1:9">
      <c r="A144" s="122">
        <v>141</v>
      </c>
      <c r="B144" s="140"/>
      <c r="C144" s="141"/>
      <c r="D144" s="57"/>
      <c r="E144" s="23"/>
      <c r="F144" s="122">
        <v>141</v>
      </c>
      <c r="G144" s="140"/>
      <c r="H144" s="140"/>
      <c r="I144" s="57"/>
    </row>
    <row r="145" spans="1:9">
      <c r="A145" s="122">
        <v>142</v>
      </c>
      <c r="B145" s="140"/>
      <c r="C145" s="141"/>
      <c r="D145" s="57"/>
      <c r="E145" s="23"/>
      <c r="F145" s="122">
        <v>142</v>
      </c>
      <c r="G145" s="140"/>
      <c r="H145" s="140"/>
      <c r="I145" s="57"/>
    </row>
    <row r="146" spans="1:9">
      <c r="A146" s="122">
        <v>143</v>
      </c>
      <c r="B146" s="140"/>
      <c r="C146" s="141"/>
      <c r="D146" s="57"/>
      <c r="E146" s="23"/>
      <c r="F146" s="122">
        <v>143</v>
      </c>
      <c r="G146" s="140"/>
      <c r="H146" s="140"/>
      <c r="I146" s="57"/>
    </row>
    <row r="147" spans="1:9">
      <c r="A147" s="122">
        <v>144</v>
      </c>
      <c r="B147" s="140"/>
      <c r="C147" s="141"/>
      <c r="D147" s="57"/>
      <c r="E147" s="23"/>
      <c r="F147" s="122">
        <v>144</v>
      </c>
      <c r="G147" s="140"/>
      <c r="H147" s="140"/>
      <c r="I147" s="57"/>
    </row>
    <row r="148" spans="1:9">
      <c r="A148" s="122">
        <v>145</v>
      </c>
      <c r="B148" s="140"/>
      <c r="C148" s="141"/>
      <c r="D148" s="57"/>
      <c r="E148" s="23"/>
      <c r="F148" s="122">
        <v>145</v>
      </c>
      <c r="G148" s="140"/>
      <c r="H148" s="140"/>
      <c r="I148" s="57"/>
    </row>
    <row r="149" spans="1:9">
      <c r="A149" s="122">
        <v>146</v>
      </c>
      <c r="B149" s="140"/>
      <c r="C149" s="141"/>
      <c r="D149" s="57"/>
      <c r="E149" s="23"/>
      <c r="F149" s="122">
        <v>146</v>
      </c>
      <c r="G149" s="140"/>
      <c r="H149" s="140"/>
      <c r="I149" s="57"/>
    </row>
    <row r="150" spans="1:9">
      <c r="A150" s="122">
        <v>147</v>
      </c>
      <c r="B150" s="140"/>
      <c r="C150" s="141"/>
      <c r="D150" s="57"/>
      <c r="E150" s="23"/>
      <c r="F150" s="122">
        <v>147</v>
      </c>
      <c r="G150" s="140"/>
      <c r="H150" s="140"/>
      <c r="I150" s="57"/>
    </row>
    <row r="151" spans="1:9">
      <c r="A151" s="122">
        <v>148</v>
      </c>
      <c r="B151" s="140"/>
      <c r="C151" s="141"/>
      <c r="D151" s="57"/>
      <c r="E151" s="23"/>
      <c r="F151" s="122">
        <v>148</v>
      </c>
      <c r="G151" s="140"/>
      <c r="H151" s="140"/>
      <c r="I151" s="57"/>
    </row>
    <row r="152" spans="1:9">
      <c r="A152" s="122">
        <v>149</v>
      </c>
      <c r="B152" s="140"/>
      <c r="C152" s="141"/>
      <c r="D152" s="57"/>
      <c r="E152" s="23"/>
      <c r="F152" s="122">
        <v>149</v>
      </c>
      <c r="G152" s="140"/>
      <c r="H152" s="140"/>
      <c r="I152" s="57"/>
    </row>
    <row r="153" spans="1:9">
      <c r="A153" s="122">
        <v>150</v>
      </c>
      <c r="B153" s="140"/>
      <c r="C153" s="141"/>
      <c r="D153" s="57"/>
      <c r="E153" s="23"/>
      <c r="F153" s="122">
        <v>150</v>
      </c>
      <c r="G153" s="140"/>
      <c r="H153" s="140"/>
      <c r="I153" s="57"/>
    </row>
    <row r="154" spans="1:9">
      <c r="A154" s="122">
        <v>151</v>
      </c>
      <c r="B154" s="140"/>
      <c r="C154" s="141"/>
      <c r="D154" s="57"/>
      <c r="E154" s="23"/>
      <c r="F154" s="122">
        <v>151</v>
      </c>
      <c r="G154" s="140"/>
      <c r="H154" s="140"/>
      <c r="I154" s="57"/>
    </row>
    <row r="155" spans="1:9">
      <c r="A155" s="122">
        <v>152</v>
      </c>
      <c r="B155" s="140"/>
      <c r="C155" s="141"/>
      <c r="D155" s="57"/>
      <c r="E155" s="23"/>
      <c r="F155" s="122">
        <v>152</v>
      </c>
      <c r="G155" s="140"/>
      <c r="H155" s="140"/>
      <c r="I155" s="57"/>
    </row>
    <row r="156" spans="1:9">
      <c r="A156" s="122">
        <v>153</v>
      </c>
      <c r="B156" s="140"/>
      <c r="C156" s="141"/>
      <c r="D156" s="57"/>
      <c r="E156" s="23"/>
      <c r="F156" s="122">
        <v>153</v>
      </c>
      <c r="G156" s="140"/>
      <c r="H156" s="140"/>
      <c r="I156" s="57"/>
    </row>
    <row r="157" spans="1:9">
      <c r="A157" s="122">
        <v>154</v>
      </c>
      <c r="B157" s="140"/>
      <c r="C157" s="141"/>
      <c r="D157" s="57"/>
      <c r="E157" s="23"/>
      <c r="F157" s="122">
        <v>154</v>
      </c>
      <c r="G157" s="140"/>
      <c r="H157" s="140"/>
      <c r="I157" s="57"/>
    </row>
    <row r="158" spans="1:9">
      <c r="A158" s="122">
        <v>155</v>
      </c>
      <c r="B158" s="140"/>
      <c r="C158" s="141"/>
      <c r="D158" s="57"/>
      <c r="E158" s="23"/>
      <c r="F158" s="122">
        <v>155</v>
      </c>
      <c r="G158" s="140"/>
      <c r="H158" s="140"/>
      <c r="I158" s="57"/>
    </row>
    <row r="159" spans="1:9">
      <c r="A159" s="122">
        <v>156</v>
      </c>
      <c r="B159" s="140"/>
      <c r="C159" s="141"/>
      <c r="D159" s="57"/>
      <c r="E159" s="23"/>
      <c r="F159" s="122">
        <v>156</v>
      </c>
      <c r="G159" s="140"/>
      <c r="H159" s="140"/>
      <c r="I159" s="57"/>
    </row>
    <row r="160" spans="1:9">
      <c r="A160" s="122">
        <v>157</v>
      </c>
      <c r="B160" s="140"/>
      <c r="C160" s="141"/>
      <c r="D160" s="57"/>
      <c r="E160" s="23"/>
      <c r="F160" s="122">
        <v>157</v>
      </c>
      <c r="G160" s="140"/>
      <c r="H160" s="140"/>
      <c r="I160" s="57"/>
    </row>
    <row r="161" spans="1:9">
      <c r="A161" s="122">
        <v>158</v>
      </c>
      <c r="B161" s="140"/>
      <c r="C161" s="141"/>
      <c r="D161" s="57"/>
      <c r="E161" s="23"/>
      <c r="F161" s="122">
        <v>158</v>
      </c>
      <c r="G161" s="140"/>
      <c r="H161" s="140"/>
      <c r="I161" s="57"/>
    </row>
    <row r="162" spans="1:9">
      <c r="A162" s="122">
        <v>159</v>
      </c>
      <c r="B162" s="140"/>
      <c r="C162" s="141"/>
      <c r="D162" s="57"/>
      <c r="E162" s="23"/>
      <c r="F162" s="122">
        <v>159</v>
      </c>
      <c r="G162" s="140"/>
      <c r="H162" s="140"/>
      <c r="I162" s="57"/>
    </row>
    <row r="163" spans="1:9">
      <c r="A163" s="122">
        <v>160</v>
      </c>
      <c r="B163" s="140"/>
      <c r="C163" s="141"/>
      <c r="D163" s="57"/>
      <c r="E163" s="23"/>
      <c r="F163" s="122">
        <v>160</v>
      </c>
      <c r="G163" s="140"/>
      <c r="H163" s="140"/>
      <c r="I163" s="57"/>
    </row>
    <row r="164" spans="1:9">
      <c r="A164" s="122">
        <v>161</v>
      </c>
      <c r="B164" s="140"/>
      <c r="C164" s="141"/>
      <c r="D164" s="57"/>
      <c r="E164" s="23"/>
      <c r="F164" s="122">
        <v>161</v>
      </c>
      <c r="G164" s="140"/>
      <c r="H164" s="140"/>
      <c r="I164" s="57"/>
    </row>
    <row r="165" spans="1:9">
      <c r="A165" s="122">
        <v>162</v>
      </c>
      <c r="B165" s="140"/>
      <c r="C165" s="141"/>
      <c r="D165" s="57"/>
      <c r="E165" s="23"/>
      <c r="F165" s="122">
        <v>162</v>
      </c>
      <c r="G165" s="140"/>
      <c r="H165" s="140"/>
      <c r="I165" s="57"/>
    </row>
    <row r="166" spans="1:9">
      <c r="A166" s="122">
        <v>163</v>
      </c>
      <c r="B166" s="140"/>
      <c r="C166" s="141"/>
      <c r="D166" s="57"/>
      <c r="E166" s="23"/>
      <c r="F166" s="122">
        <v>163</v>
      </c>
      <c r="G166" s="140"/>
      <c r="H166" s="140"/>
      <c r="I166" s="57"/>
    </row>
    <row r="167" spans="1:9">
      <c r="A167" s="122">
        <v>164</v>
      </c>
      <c r="B167" s="140"/>
      <c r="C167" s="141"/>
      <c r="D167" s="57"/>
      <c r="E167" s="23"/>
      <c r="F167" s="122">
        <v>164</v>
      </c>
      <c r="G167" s="140"/>
      <c r="H167" s="140"/>
      <c r="I167" s="57"/>
    </row>
    <row r="168" spans="1:9">
      <c r="A168" s="122">
        <v>165</v>
      </c>
      <c r="B168" s="140"/>
      <c r="C168" s="141"/>
      <c r="D168" s="57"/>
      <c r="E168" s="23"/>
      <c r="F168" s="122">
        <v>165</v>
      </c>
      <c r="G168" s="140"/>
      <c r="H168" s="140"/>
      <c r="I168" s="57"/>
    </row>
    <row r="169" spans="1:9">
      <c r="A169" s="122">
        <v>166</v>
      </c>
      <c r="B169" s="140"/>
      <c r="C169" s="141"/>
      <c r="D169" s="57"/>
      <c r="E169" s="23"/>
      <c r="F169" s="122">
        <v>166</v>
      </c>
      <c r="G169" s="140"/>
      <c r="H169" s="140"/>
      <c r="I169" s="57"/>
    </row>
    <row r="170" spans="1:9">
      <c r="A170" s="122">
        <v>167</v>
      </c>
      <c r="B170" s="140"/>
      <c r="C170" s="141"/>
      <c r="D170" s="57"/>
      <c r="E170" s="23"/>
      <c r="F170" s="122">
        <v>167</v>
      </c>
      <c r="G170" s="140"/>
      <c r="H170" s="140"/>
      <c r="I170" s="57"/>
    </row>
    <row r="171" spans="1:9">
      <c r="A171" s="122">
        <v>168</v>
      </c>
      <c r="B171" s="140"/>
      <c r="C171" s="141"/>
      <c r="D171" s="57"/>
      <c r="E171" s="23"/>
      <c r="F171" s="122">
        <v>168</v>
      </c>
      <c r="G171" s="140"/>
      <c r="H171" s="140"/>
      <c r="I171" s="57"/>
    </row>
    <row r="172" spans="1:9">
      <c r="A172" s="122">
        <v>169</v>
      </c>
      <c r="B172" s="140"/>
      <c r="C172" s="141"/>
      <c r="D172" s="57"/>
      <c r="E172" s="23"/>
      <c r="F172" s="122">
        <v>169</v>
      </c>
      <c r="G172" s="140"/>
      <c r="H172" s="140"/>
      <c r="I172" s="57"/>
    </row>
    <row r="173" spans="1:9">
      <c r="A173" s="122">
        <v>170</v>
      </c>
      <c r="B173" s="140"/>
      <c r="C173" s="141"/>
      <c r="D173" s="57"/>
      <c r="E173" s="23"/>
      <c r="F173" s="122">
        <v>170</v>
      </c>
      <c r="G173" s="140"/>
      <c r="H173" s="140"/>
      <c r="I173" s="57"/>
    </row>
    <row r="174" spans="1:9">
      <c r="A174" s="122">
        <v>171</v>
      </c>
      <c r="B174" s="140"/>
      <c r="C174" s="141"/>
      <c r="D174" s="57"/>
      <c r="E174" s="23"/>
      <c r="F174" s="122">
        <v>171</v>
      </c>
      <c r="G174" s="140"/>
      <c r="H174" s="140"/>
      <c r="I174" s="57"/>
    </row>
    <row r="175" spans="1:9">
      <c r="A175" s="122">
        <v>172</v>
      </c>
      <c r="B175" s="140"/>
      <c r="C175" s="141"/>
      <c r="D175" s="57"/>
      <c r="E175" s="23"/>
      <c r="F175" s="122">
        <v>172</v>
      </c>
      <c r="G175" s="140"/>
      <c r="H175" s="140"/>
      <c r="I175" s="57"/>
    </row>
    <row r="176" spans="1:9">
      <c r="A176" s="122">
        <v>173</v>
      </c>
      <c r="B176" s="140"/>
      <c r="C176" s="141"/>
      <c r="D176" s="57"/>
      <c r="E176" s="23"/>
      <c r="F176" s="122">
        <v>173</v>
      </c>
      <c r="G176" s="140"/>
      <c r="H176" s="140"/>
      <c r="I176" s="57"/>
    </row>
    <row r="177" spans="1:9">
      <c r="A177" s="122">
        <v>174</v>
      </c>
      <c r="B177" s="140"/>
      <c r="C177" s="141"/>
      <c r="D177" s="57"/>
      <c r="E177" s="23"/>
      <c r="F177" s="122">
        <v>174</v>
      </c>
      <c r="G177" s="140"/>
      <c r="H177" s="140"/>
      <c r="I177" s="57"/>
    </row>
    <row r="178" spans="1:9">
      <c r="A178" s="122">
        <v>175</v>
      </c>
      <c r="B178" s="140"/>
      <c r="C178" s="141"/>
      <c r="D178" s="57"/>
      <c r="E178" s="23"/>
      <c r="F178" s="122">
        <v>175</v>
      </c>
      <c r="G178" s="140"/>
      <c r="H178" s="140"/>
      <c r="I178" s="57"/>
    </row>
    <row r="179" spans="1:9">
      <c r="A179" s="122">
        <v>176</v>
      </c>
      <c r="B179" s="140"/>
      <c r="C179" s="141"/>
      <c r="D179" s="57"/>
      <c r="E179" s="23"/>
      <c r="F179" s="122">
        <v>176</v>
      </c>
      <c r="G179" s="140"/>
      <c r="H179" s="140"/>
      <c r="I179" s="57"/>
    </row>
    <row r="180" spans="1:9">
      <c r="A180" s="122">
        <v>177</v>
      </c>
      <c r="B180" s="140"/>
      <c r="C180" s="141"/>
      <c r="D180" s="57"/>
      <c r="E180" s="23"/>
      <c r="F180" s="122">
        <v>177</v>
      </c>
      <c r="G180" s="140"/>
      <c r="H180" s="140"/>
      <c r="I180" s="57"/>
    </row>
    <row r="181" spans="1:9">
      <c r="A181" s="122">
        <v>178</v>
      </c>
      <c r="B181" s="140"/>
      <c r="C181" s="141"/>
      <c r="D181" s="57"/>
      <c r="E181" s="23"/>
      <c r="F181" s="122">
        <v>178</v>
      </c>
      <c r="G181" s="140"/>
      <c r="H181" s="140"/>
      <c r="I181" s="57"/>
    </row>
    <row r="182" spans="1:9">
      <c r="A182" s="122">
        <v>179</v>
      </c>
      <c r="B182" s="140"/>
      <c r="C182" s="141"/>
      <c r="D182" s="57"/>
      <c r="E182" s="23"/>
      <c r="F182" s="122">
        <v>179</v>
      </c>
      <c r="G182" s="140"/>
      <c r="H182" s="140"/>
      <c r="I182" s="57"/>
    </row>
    <row r="183" spans="1:9">
      <c r="A183" s="122">
        <v>180</v>
      </c>
      <c r="B183" s="140"/>
      <c r="C183" s="141"/>
      <c r="D183" s="57"/>
      <c r="E183" s="23"/>
      <c r="F183" s="122">
        <v>180</v>
      </c>
      <c r="G183" s="140"/>
      <c r="H183" s="140"/>
      <c r="I183" s="57"/>
    </row>
    <row r="184" spans="1:9">
      <c r="A184" s="122">
        <v>181</v>
      </c>
      <c r="B184" s="140"/>
      <c r="C184" s="141"/>
      <c r="D184" s="57"/>
      <c r="E184" s="23"/>
      <c r="F184" s="122">
        <v>181</v>
      </c>
      <c r="G184" s="140"/>
      <c r="H184" s="140"/>
      <c r="I184" s="57"/>
    </row>
    <row r="185" spans="1:9">
      <c r="A185" s="122">
        <v>182</v>
      </c>
      <c r="B185" s="140"/>
      <c r="C185" s="141"/>
      <c r="D185" s="57"/>
      <c r="E185" s="23"/>
      <c r="F185" s="122">
        <v>182</v>
      </c>
      <c r="G185" s="140"/>
      <c r="H185" s="140"/>
      <c r="I185" s="57"/>
    </row>
    <row r="186" spans="1:9">
      <c r="A186" s="122">
        <v>183</v>
      </c>
      <c r="B186" s="140"/>
      <c r="C186" s="141"/>
      <c r="D186" s="57"/>
      <c r="E186" s="23"/>
      <c r="F186" s="122">
        <v>183</v>
      </c>
      <c r="G186" s="140"/>
      <c r="H186" s="140"/>
      <c r="I186" s="57"/>
    </row>
    <row r="187" spans="1:9">
      <c r="A187" s="122">
        <v>184</v>
      </c>
      <c r="B187" s="140"/>
      <c r="C187" s="141"/>
      <c r="D187" s="57"/>
      <c r="E187" s="23"/>
      <c r="F187" s="122">
        <v>184</v>
      </c>
      <c r="G187" s="140"/>
      <c r="H187" s="140"/>
      <c r="I187" s="57"/>
    </row>
    <row r="188" spans="1:9">
      <c r="A188" s="122">
        <v>185</v>
      </c>
      <c r="B188" s="140"/>
      <c r="C188" s="141"/>
      <c r="D188" s="57"/>
      <c r="E188" s="23"/>
      <c r="F188" s="122">
        <v>185</v>
      </c>
      <c r="G188" s="140"/>
      <c r="H188" s="140"/>
      <c r="I188" s="57"/>
    </row>
    <row r="189" spans="1:9">
      <c r="A189" s="122">
        <v>186</v>
      </c>
      <c r="B189" s="140"/>
      <c r="C189" s="141"/>
      <c r="D189" s="57"/>
      <c r="E189" s="23"/>
      <c r="F189" s="122">
        <v>186</v>
      </c>
      <c r="G189" s="140"/>
      <c r="H189" s="140"/>
      <c r="I189" s="57"/>
    </row>
    <row r="190" spans="1:9">
      <c r="A190" s="122">
        <v>187</v>
      </c>
      <c r="B190" s="140"/>
      <c r="C190" s="141"/>
      <c r="D190" s="57"/>
      <c r="E190" s="23"/>
      <c r="F190" s="122">
        <v>187</v>
      </c>
      <c r="G190" s="140"/>
      <c r="H190" s="140"/>
      <c r="I190" s="57"/>
    </row>
    <row r="191" spans="1:9">
      <c r="A191" s="122">
        <v>188</v>
      </c>
      <c r="B191" s="140"/>
      <c r="C191" s="141"/>
      <c r="D191" s="57"/>
      <c r="E191" s="23"/>
      <c r="F191" s="122">
        <v>188</v>
      </c>
      <c r="G191" s="140"/>
      <c r="H191" s="140"/>
      <c r="I191" s="57"/>
    </row>
    <row r="192" spans="1:9">
      <c r="A192" s="122">
        <v>189</v>
      </c>
      <c r="B192" s="140"/>
      <c r="C192" s="141"/>
      <c r="D192" s="57"/>
      <c r="E192" s="23"/>
      <c r="F192" s="122">
        <v>189</v>
      </c>
      <c r="G192" s="140"/>
      <c r="H192" s="140"/>
      <c r="I192" s="57"/>
    </row>
    <row r="193" spans="1:9">
      <c r="A193" s="122">
        <v>190</v>
      </c>
      <c r="B193" s="140"/>
      <c r="C193" s="141"/>
      <c r="D193" s="57"/>
      <c r="E193" s="23"/>
      <c r="F193" s="122">
        <v>190</v>
      </c>
      <c r="G193" s="140"/>
      <c r="H193" s="140"/>
      <c r="I193" s="57"/>
    </row>
    <row r="194" spans="1:9">
      <c r="A194" s="122">
        <v>191</v>
      </c>
      <c r="B194" s="140"/>
      <c r="C194" s="141"/>
      <c r="D194" s="57"/>
      <c r="E194" s="23"/>
      <c r="F194" s="122">
        <v>191</v>
      </c>
      <c r="G194" s="140"/>
      <c r="H194" s="140"/>
      <c r="I194" s="57"/>
    </row>
    <row r="195" spans="1:9">
      <c r="A195" s="122">
        <v>192</v>
      </c>
      <c r="B195" s="140"/>
      <c r="C195" s="141"/>
      <c r="D195" s="57"/>
      <c r="E195" s="23"/>
      <c r="F195" s="122">
        <v>192</v>
      </c>
      <c r="G195" s="140"/>
      <c r="H195" s="140"/>
      <c r="I195" s="57"/>
    </row>
    <row r="196" spans="1:9">
      <c r="A196" s="122">
        <v>193</v>
      </c>
      <c r="B196" s="140"/>
      <c r="C196" s="141"/>
      <c r="D196" s="57"/>
      <c r="E196" s="23"/>
      <c r="F196" s="122">
        <v>193</v>
      </c>
      <c r="G196" s="140"/>
      <c r="H196" s="140"/>
      <c r="I196" s="57"/>
    </row>
    <row r="197" spans="1:9">
      <c r="A197" s="122">
        <v>194</v>
      </c>
      <c r="B197" s="140"/>
      <c r="C197" s="141"/>
      <c r="D197" s="57"/>
      <c r="E197" s="23"/>
      <c r="F197" s="122">
        <v>194</v>
      </c>
      <c r="G197" s="140"/>
      <c r="H197" s="140"/>
      <c r="I197" s="57"/>
    </row>
    <row r="198" spans="1:9">
      <c r="A198" s="122">
        <v>195</v>
      </c>
      <c r="B198" s="140"/>
      <c r="C198" s="141"/>
      <c r="D198" s="57"/>
      <c r="E198" s="23"/>
      <c r="F198" s="122">
        <v>195</v>
      </c>
      <c r="G198" s="140"/>
      <c r="H198" s="140"/>
      <c r="I198" s="57"/>
    </row>
    <row r="199" spans="1:9">
      <c r="A199" s="122">
        <v>196</v>
      </c>
      <c r="B199" s="140"/>
      <c r="C199" s="141"/>
      <c r="D199" s="57"/>
      <c r="E199" s="23"/>
      <c r="F199" s="122">
        <v>196</v>
      </c>
      <c r="G199" s="140"/>
      <c r="H199" s="140"/>
      <c r="I199" s="57"/>
    </row>
    <row r="200" spans="1:9">
      <c r="A200" s="122">
        <v>197</v>
      </c>
      <c r="B200" s="140"/>
      <c r="C200" s="141"/>
      <c r="D200" s="57"/>
      <c r="E200" s="23"/>
      <c r="F200" s="122">
        <v>197</v>
      </c>
      <c r="G200" s="140"/>
      <c r="H200" s="140"/>
      <c r="I200" s="57"/>
    </row>
    <row r="201" spans="1:9">
      <c r="A201" s="122">
        <v>198</v>
      </c>
      <c r="B201" s="140"/>
      <c r="C201" s="141"/>
      <c r="D201" s="57"/>
      <c r="E201" s="23"/>
      <c r="F201" s="122">
        <v>198</v>
      </c>
      <c r="G201" s="140"/>
      <c r="H201" s="140"/>
      <c r="I201" s="57"/>
    </row>
    <row r="202" spans="1:9">
      <c r="A202" s="122">
        <v>199</v>
      </c>
      <c r="B202" s="140"/>
      <c r="C202" s="141"/>
      <c r="D202" s="57"/>
      <c r="E202" s="23"/>
      <c r="F202" s="122">
        <v>199</v>
      </c>
      <c r="G202" s="140"/>
      <c r="H202" s="140"/>
      <c r="I202" s="57"/>
    </row>
    <row r="203" spans="1:9">
      <c r="A203" s="122">
        <v>200</v>
      </c>
      <c r="B203" s="140"/>
      <c r="C203" s="141"/>
      <c r="D203" s="57"/>
      <c r="E203" s="23"/>
      <c r="F203" s="122">
        <v>200</v>
      </c>
      <c r="G203" s="140"/>
      <c r="H203" s="140"/>
      <c r="I203" s="57"/>
    </row>
  </sheetData>
  <mergeCells count="4">
    <mergeCell ref="A1:D1"/>
    <mergeCell ref="F1:I1"/>
    <mergeCell ref="K1:N1"/>
    <mergeCell ref="P1:S1"/>
  </mergeCells>
  <phoneticPr fontId="4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3:AE210"/>
  <sheetViews>
    <sheetView topLeftCell="F1" workbookViewId="0">
      <selection activeCell="T9" sqref="T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1" width="5.375" customWidth="1"/>
    <col min="12" max="12" width="4.75" customWidth="1"/>
    <col min="17" max="17" width="4.5" customWidth="1"/>
    <col min="18" max="27" width="6.125" customWidth="1"/>
  </cols>
  <sheetData>
    <row r="3" spans="1:31" ht="50.1" customHeight="1">
      <c r="A3" s="9"/>
      <c r="B3" s="9"/>
      <c r="C3" s="9"/>
    </row>
    <row r="4" spans="1:31" ht="21" customHeight="1">
      <c r="A4" s="499"/>
      <c r="B4" s="499"/>
      <c r="C4" s="560"/>
      <c r="D4" s="539"/>
    </row>
    <row r="5" spans="1:31" ht="21" customHeight="1">
      <c r="A5" s="499"/>
      <c r="B5" s="499"/>
      <c r="C5" s="560"/>
      <c r="D5" s="539"/>
      <c r="I5" t="s">
        <v>9</v>
      </c>
    </row>
    <row r="6" spans="1:31" ht="21" customHeight="1">
      <c r="A6" s="499"/>
      <c r="B6" s="499"/>
      <c r="C6" s="560"/>
      <c r="D6" s="539"/>
    </row>
    <row r="7" spans="1:31" ht="27" customHeight="1">
      <c r="A7" s="9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  <c r="I7" s="3">
        <v>8</v>
      </c>
      <c r="J7" s="3">
        <v>9</v>
      </c>
      <c r="K7" s="3">
        <v>10</v>
      </c>
      <c r="L7" s="3">
        <v>11</v>
      </c>
      <c r="M7" s="3">
        <v>12</v>
      </c>
      <c r="N7" s="3">
        <v>13</v>
      </c>
      <c r="O7" s="3">
        <v>14</v>
      </c>
      <c r="P7" s="3">
        <v>15</v>
      </c>
    </row>
    <row r="8" spans="1:31" s="10" customFormat="1" ht="25.5" customHeight="1">
      <c r="A8" s="12" t="s">
        <v>5</v>
      </c>
      <c r="B8" s="13" t="s">
        <v>57</v>
      </c>
      <c r="C8" s="13" t="s">
        <v>11</v>
      </c>
      <c r="D8" s="15" t="s">
        <v>6</v>
      </c>
      <c r="E8" s="15" t="s">
        <v>8</v>
      </c>
      <c r="F8" s="15" t="s">
        <v>7</v>
      </c>
      <c r="G8" s="15" t="s">
        <v>65</v>
      </c>
      <c r="H8" s="20" t="s">
        <v>56</v>
      </c>
      <c r="I8" s="20" t="s">
        <v>60</v>
      </c>
      <c r="J8" s="20" t="s">
        <v>53</v>
      </c>
      <c r="K8" s="20"/>
      <c r="L8" s="20"/>
      <c r="M8" s="20" t="s">
        <v>61</v>
      </c>
      <c r="N8" s="20"/>
      <c r="O8" s="20" t="s">
        <v>62</v>
      </c>
      <c r="P8" s="10" t="s">
        <v>64</v>
      </c>
      <c r="T8" s="10" t="s">
        <v>58</v>
      </c>
      <c r="Y8" s="10" t="s">
        <v>59</v>
      </c>
    </row>
    <row r="9" spans="1:31" s="11" customFormat="1" ht="19.5" customHeight="1">
      <c r="A9" s="12">
        <v>10001</v>
      </c>
      <c r="B9" s="12">
        <f>IF(基本情報!C9="",A9,基本情報!C9)</f>
        <v>1456</v>
      </c>
      <c r="C9" s="12"/>
      <c r="D9" s="12" t="str">
        <f>IF(基本情報!E9="","",基本情報!E9)</f>
        <v>岩渕　光司</v>
      </c>
      <c r="E9" s="12" t="str">
        <f>IF(基本情報!F9="","",基本情報!F9)</f>
        <v>イワブチ　ミツジ</v>
      </c>
      <c r="F9" s="12">
        <f>IF(基本情報!H9="","",基本情報!H9)</f>
        <v>6</v>
      </c>
      <c r="G9" s="12" t="str">
        <f>IF(H9=TRUE,IF(基本情報!I9="","",基本情報!I9),"")</f>
        <v/>
      </c>
      <c r="H9" s="14" t="b">
        <f>IF('基本情報 '!B10="出場",TRUE,FALSE)</f>
        <v>1</v>
      </c>
      <c r="I9" s="14" t="str">
        <f>ASC(E9)</f>
        <v>ｲﾜﾌﾞﾁ ﾐﾂｼﾞ</v>
      </c>
      <c r="J9" s="14">
        <f>IF(基本情報!G9="男",1,2)</f>
        <v>1</v>
      </c>
      <c r="K9" s="14">
        <f>IF(H9=FALSE,"",COUNTIF(H9,TRUE))</f>
        <v>1</v>
      </c>
      <c r="L9" s="14">
        <f>COUNT(M9)</f>
        <v>1</v>
      </c>
      <c r="M9" s="14">
        <f>IF(H9=TRUE,IF(J9=1,B9,""),"")</f>
        <v>1456</v>
      </c>
      <c r="N9" s="14">
        <f>COUNT(O9)</f>
        <v>0</v>
      </c>
      <c r="O9" s="14" t="str">
        <f>IF(H9=TRUE,IF(J9=2,B9,""),"")</f>
        <v/>
      </c>
      <c r="P9" s="11" t="str">
        <f>IF(H9=TRUE,IF(基本情報!J9="","",基本情報!J9),"")</f>
        <v/>
      </c>
      <c r="Q9" s="11">
        <v>1</v>
      </c>
      <c r="R9" s="11">
        <f>IF(VLOOKUP(Q9,男子ナンバー,2,FALSE)="","",VLOOKUP(Q9,男子ナンバー,2,FALSE))</f>
        <v>1456</v>
      </c>
      <c r="S9" s="11" t="b">
        <f>ISERROR(R9)</f>
        <v>0</v>
      </c>
      <c r="T9" s="11">
        <f>IF(S9=FALSE,R9,"")</f>
        <v>1456</v>
      </c>
      <c r="V9" s="11">
        <v>1</v>
      </c>
      <c r="W9" s="11">
        <f>IF(VLOOKUP(V9,女子ナンバー,2,FALSE)="","",VLOOKUP(V9,女子ナンバー,2,FALSE))</f>
        <v>1457</v>
      </c>
      <c r="X9" s="11" t="b">
        <f>ISERROR(W9)</f>
        <v>0</v>
      </c>
      <c r="Y9" s="11">
        <f>IF(X9=FALSE,W9,"")</f>
        <v>1457</v>
      </c>
      <c r="Z9" s="11">
        <v>1</v>
      </c>
      <c r="AA9" s="11" t="s">
        <v>54</v>
      </c>
      <c r="AB9" s="11">
        <f>IF(T9="",Y9,T9)</f>
        <v>1456</v>
      </c>
      <c r="AE9" s="11">
        <f>IF(K9="","",RANK(K9,K$9:K$208,1))</f>
        <v>1</v>
      </c>
    </row>
    <row r="10" spans="1:31" s="11" customFormat="1" ht="19.5" customHeight="1">
      <c r="A10" s="12">
        <v>10002</v>
      </c>
      <c r="B10" s="12">
        <f>IF(基本情報!C10="",A10,基本情報!C10)</f>
        <v>1457</v>
      </c>
      <c r="C10" s="12"/>
      <c r="D10" s="12" t="str">
        <f>IF(基本情報!E10="","",基本情報!E10)</f>
        <v>岩渕　文沙</v>
      </c>
      <c r="E10" s="12" t="str">
        <f>IF(基本情報!F10="","",基本情報!F10)</f>
        <v>イワブチ　フサ</v>
      </c>
      <c r="F10" s="12">
        <f>IF(基本情報!H10="","",基本情報!H10)</f>
        <v>5</v>
      </c>
      <c r="G10" s="12" t="str">
        <f>IF(H10=TRUE,IF(基本情報!I10="","",基本情報!I10),"")</f>
        <v/>
      </c>
      <c r="H10" s="14" t="b">
        <f>IF('基本情報 '!B11="出場",TRUE,FALSE)</f>
        <v>1</v>
      </c>
      <c r="I10" s="14" t="str">
        <f t="shared" ref="I10:I73" si="0">ASC(E10)</f>
        <v>ｲﾜﾌﾞﾁ ﾌｻ</v>
      </c>
      <c r="J10" s="14">
        <f>IF(基本情報!G10="男",1,2)</f>
        <v>2</v>
      </c>
      <c r="K10" s="14">
        <f>IF(H10=FALSE,"",COUNTIF(H$9:H10,TRUE))</f>
        <v>2</v>
      </c>
      <c r="L10" s="14">
        <f>COUNT(M$9:M10)</f>
        <v>1</v>
      </c>
      <c r="M10" s="14" t="str">
        <f t="shared" ref="M10:M73" si="1">IF(H10=TRUE,IF(J10=1,B10,""),"")</f>
        <v/>
      </c>
      <c r="N10" s="14">
        <f>COUNT(O$9:O10)</f>
        <v>1</v>
      </c>
      <c r="O10" s="14">
        <f t="shared" ref="O10:O73" si="2">IF(H10=TRUE,IF(J10=2,B10,""),"")</f>
        <v>1457</v>
      </c>
      <c r="P10" s="11" t="str">
        <f>IF(H10=TRUE,IF(基本情報!J10="","",基本情報!J10),"")</f>
        <v/>
      </c>
      <c r="Q10" s="11">
        <v>2</v>
      </c>
      <c r="R10" s="11" t="e">
        <f>IF(VLOOKUP(Q10,男子ナンバー,2,FALSE)="","",VLOOKUP(Q10,男子ナンバー,2,FALSE))</f>
        <v>#N/A</v>
      </c>
      <c r="S10" s="11" t="b">
        <f t="shared" ref="S10:S73" si="3">ISERROR(R10)</f>
        <v>1</v>
      </c>
      <c r="T10" s="11" t="str">
        <f t="shared" ref="T10:T73" si="4">IF(S10=FALSE,R10,"")</f>
        <v/>
      </c>
      <c r="V10" s="11">
        <v>2</v>
      </c>
      <c r="W10" s="11" t="e">
        <f>IF(VLOOKUP(V10,女子ナンバー,2,FALSE)="","",VLOOKUP(V10,女子ナンバー,2,FALSE))</f>
        <v>#N/A</v>
      </c>
      <c r="X10" s="11" t="b">
        <f t="shared" ref="X10:X73" si="5">ISERROR(W10)</f>
        <v>1</v>
      </c>
      <c r="Y10" s="11" t="str">
        <f t="shared" ref="Y10:Y73" si="6">IF(X10=FALSE,W10,"")</f>
        <v/>
      </c>
      <c r="Z10" s="11">
        <v>2</v>
      </c>
      <c r="AA10" s="11" t="s">
        <v>55</v>
      </c>
      <c r="AB10" s="11" t="str">
        <f t="shared" ref="AB10:AB73" si="7">IF(T10="",Y10,T10)</f>
        <v/>
      </c>
      <c r="AE10" s="11">
        <f t="shared" ref="AE10:AE73" si="8">IF(K10="","",RANK(K10,K$9:K$208,1))</f>
        <v>2</v>
      </c>
    </row>
    <row r="11" spans="1:31" s="11" customFormat="1" ht="19.5" customHeight="1">
      <c r="A11" s="12">
        <v>10003</v>
      </c>
      <c r="B11" s="12">
        <f>IF(基本情報!C11="",A11,基本情報!C11)</f>
        <v>10003</v>
      </c>
      <c r="C11" s="12"/>
      <c r="D11" s="12" t="str">
        <f>IF(基本情報!E11="","",基本情報!E11)</f>
        <v>　</v>
      </c>
      <c r="E11" s="12" t="str">
        <f>IF(基本情報!F11="","",基本情報!F11)</f>
        <v>　</v>
      </c>
      <c r="F11" s="12" t="str">
        <f>IF(基本情報!H11="","",基本情報!H11)</f>
        <v/>
      </c>
      <c r="G11" s="12" t="str">
        <f>IF(H11=TRUE,IF(基本情報!I11="","",基本情報!I11),"")</f>
        <v/>
      </c>
      <c r="H11" s="14" t="b">
        <f>IF('基本情報 '!B12="出場",TRUE,FALSE)</f>
        <v>0</v>
      </c>
      <c r="I11" s="14" t="str">
        <f t="shared" si="0"/>
        <v xml:space="preserve"> </v>
      </c>
      <c r="J11" s="14">
        <f>IF(基本情報!G11="男",1,2)</f>
        <v>2</v>
      </c>
      <c r="K11" s="14" t="str">
        <f>IF(H11=FALSE,"",COUNTIF(H$9:H11,TRUE))</f>
        <v/>
      </c>
      <c r="L11" s="14">
        <f>COUNT(M$9:M11)</f>
        <v>1</v>
      </c>
      <c r="M11" s="14" t="str">
        <f t="shared" si="1"/>
        <v/>
      </c>
      <c r="N11" s="14">
        <f>COUNT(O$9:O11)</f>
        <v>1</v>
      </c>
      <c r="O11" s="14" t="str">
        <f t="shared" si="2"/>
        <v/>
      </c>
      <c r="P11" s="11" t="str">
        <f>IF(H11=TRUE,IF(基本情報!J11="","",基本情報!J11),"")</f>
        <v/>
      </c>
      <c r="Q11" s="11">
        <v>3</v>
      </c>
      <c r="R11" s="11" t="e">
        <f>VLOOKUP(Q11,男子ナンバー,2,FALSE)</f>
        <v>#N/A</v>
      </c>
      <c r="S11" s="11" t="b">
        <f t="shared" si="3"/>
        <v>1</v>
      </c>
      <c r="T11" s="11" t="str">
        <f t="shared" si="4"/>
        <v/>
      </c>
      <c r="V11" s="11">
        <v>3</v>
      </c>
      <c r="W11" s="11" t="e">
        <f>VLOOKUP(V11,女子ナンバー,2,FALSE)</f>
        <v>#N/A</v>
      </c>
      <c r="X11" s="11" t="b">
        <f t="shared" si="5"/>
        <v>1</v>
      </c>
      <c r="Y11" s="11" t="str">
        <f t="shared" si="6"/>
        <v/>
      </c>
      <c r="Z11" s="11">
        <v>3</v>
      </c>
      <c r="AB11" s="11" t="str">
        <f t="shared" si="7"/>
        <v/>
      </c>
      <c r="AE11" s="11" t="str">
        <f t="shared" si="8"/>
        <v/>
      </c>
    </row>
    <row r="12" spans="1:31" s="11" customFormat="1" ht="19.5" customHeight="1">
      <c r="A12" s="12">
        <v>10004</v>
      </c>
      <c r="B12" s="12">
        <f>IF(基本情報!C12="",A12,基本情報!C12)</f>
        <v>10004</v>
      </c>
      <c r="C12" s="12"/>
      <c r="D12" s="12" t="str">
        <f>IF(基本情報!E12="","",基本情報!E12)</f>
        <v>　</v>
      </c>
      <c r="E12" s="12" t="str">
        <f>IF(基本情報!F12="","",基本情報!F12)</f>
        <v>　</v>
      </c>
      <c r="F12" s="12" t="str">
        <f>IF(基本情報!H12="","",基本情報!H12)</f>
        <v/>
      </c>
      <c r="G12" s="12" t="str">
        <f>IF(H12=TRUE,IF(基本情報!I12="","",基本情報!I12),"")</f>
        <v/>
      </c>
      <c r="H12" s="14" t="b">
        <f>IF('基本情報 '!B13="出場",TRUE,FALSE)</f>
        <v>0</v>
      </c>
      <c r="I12" s="14" t="str">
        <f t="shared" si="0"/>
        <v xml:space="preserve"> </v>
      </c>
      <c r="J12" s="14">
        <f>IF(基本情報!G12="男",1,2)</f>
        <v>2</v>
      </c>
      <c r="K12" s="14" t="str">
        <f>IF(H12=FALSE,"",COUNTIF(H$9:H12,TRUE))</f>
        <v/>
      </c>
      <c r="L12" s="14">
        <f>COUNT(M$9:M12)</f>
        <v>1</v>
      </c>
      <c r="M12" s="14" t="str">
        <f t="shared" si="1"/>
        <v/>
      </c>
      <c r="N12" s="14">
        <f>COUNT(O$9:O12)</f>
        <v>1</v>
      </c>
      <c r="O12" s="14" t="str">
        <f t="shared" si="2"/>
        <v/>
      </c>
      <c r="P12" s="11" t="str">
        <f>IF(H12=TRUE,IF(基本情報!J12="","",基本情報!J12),"")</f>
        <v/>
      </c>
      <c r="Q12" s="11">
        <v>4</v>
      </c>
      <c r="R12" s="11" t="e">
        <f t="shared" ref="R12:R43" si="9">IF(VLOOKUP(Q12,男子ナンバー,2,FALSE)="","",VLOOKUP(Q12,男子ナンバー,2,FALSE))</f>
        <v>#N/A</v>
      </c>
      <c r="S12" s="11" t="b">
        <f t="shared" si="3"/>
        <v>1</v>
      </c>
      <c r="T12" s="11" t="str">
        <f t="shared" si="4"/>
        <v/>
      </c>
      <c r="V12" s="11">
        <v>4</v>
      </c>
      <c r="W12" s="11" t="e">
        <f t="shared" ref="W12:W43" si="10">IF(VLOOKUP(V12,女子ナンバー,2,FALSE)="","",VLOOKUP(V12,女子ナンバー,2,FALSE))</f>
        <v>#N/A</v>
      </c>
      <c r="X12" s="11" t="b">
        <f t="shared" si="5"/>
        <v>1</v>
      </c>
      <c r="Y12" s="11" t="str">
        <f t="shared" si="6"/>
        <v/>
      </c>
      <c r="AB12" s="11" t="str">
        <f t="shared" si="7"/>
        <v/>
      </c>
      <c r="AE12" s="11" t="str">
        <f t="shared" si="8"/>
        <v/>
      </c>
    </row>
    <row r="13" spans="1:31" s="11" customFormat="1" ht="19.5" customHeight="1">
      <c r="A13" s="12">
        <v>10005</v>
      </c>
      <c r="B13" s="12">
        <f>IF(基本情報!C13="",A13,基本情報!C13)</f>
        <v>10005</v>
      </c>
      <c r="C13" s="12"/>
      <c r="D13" s="12" t="str">
        <f>IF(基本情報!E13="","",基本情報!E13)</f>
        <v>　</v>
      </c>
      <c r="E13" s="12" t="str">
        <f>IF(基本情報!F13="","",基本情報!F13)</f>
        <v>　</v>
      </c>
      <c r="F13" s="12" t="str">
        <f>IF(基本情報!H13="","",基本情報!H13)</f>
        <v/>
      </c>
      <c r="G13" s="12" t="str">
        <f>IF(H13=TRUE,IF(基本情報!I13="","",基本情報!I13),"")</f>
        <v/>
      </c>
      <c r="H13" s="14" t="b">
        <f>IF('基本情報 '!B14="出場",TRUE,FALSE)</f>
        <v>0</v>
      </c>
      <c r="I13" s="14" t="str">
        <f t="shared" si="0"/>
        <v xml:space="preserve"> </v>
      </c>
      <c r="J13" s="14">
        <f>IF(基本情報!G13="男",1,2)</f>
        <v>2</v>
      </c>
      <c r="K13" s="14" t="str">
        <f>IF(H13=FALSE,"",COUNTIF(H$9:H13,TRUE))</f>
        <v/>
      </c>
      <c r="L13" s="14">
        <f>COUNT(M$9:M13)</f>
        <v>1</v>
      </c>
      <c r="M13" s="14" t="str">
        <f t="shared" si="1"/>
        <v/>
      </c>
      <c r="N13" s="14">
        <f>COUNT(O$9:O13)</f>
        <v>1</v>
      </c>
      <c r="O13" s="14" t="str">
        <f t="shared" si="2"/>
        <v/>
      </c>
      <c r="P13" s="11" t="str">
        <f>IF(H13=TRUE,IF(基本情報!J13="","",基本情報!J13),"")</f>
        <v/>
      </c>
      <c r="Q13" s="11">
        <v>5</v>
      </c>
      <c r="R13" s="11" t="e">
        <f t="shared" si="9"/>
        <v>#N/A</v>
      </c>
      <c r="S13" s="11" t="b">
        <f t="shared" si="3"/>
        <v>1</v>
      </c>
      <c r="T13" s="11" t="str">
        <f t="shared" si="4"/>
        <v/>
      </c>
      <c r="V13" s="11">
        <v>5</v>
      </c>
      <c r="W13" s="11" t="e">
        <f t="shared" si="10"/>
        <v>#N/A</v>
      </c>
      <c r="X13" s="11" t="b">
        <f t="shared" si="5"/>
        <v>1</v>
      </c>
      <c r="Y13" s="11" t="str">
        <f t="shared" si="6"/>
        <v/>
      </c>
      <c r="AB13" s="11" t="str">
        <f t="shared" si="7"/>
        <v/>
      </c>
      <c r="AE13" s="11" t="str">
        <f t="shared" si="8"/>
        <v/>
      </c>
    </row>
    <row r="14" spans="1:31" s="11" customFormat="1" ht="19.5" customHeight="1">
      <c r="A14" s="12">
        <v>10006</v>
      </c>
      <c r="B14" s="12">
        <f>IF(基本情報!C14="",A14,基本情報!C14)</f>
        <v>10006</v>
      </c>
      <c r="C14" s="12"/>
      <c r="D14" s="12" t="str">
        <f>IF(基本情報!E14="","",基本情報!E14)</f>
        <v>　</v>
      </c>
      <c r="E14" s="12" t="str">
        <f>IF(基本情報!F14="","",基本情報!F14)</f>
        <v>　</v>
      </c>
      <c r="F14" s="12" t="str">
        <f>IF(基本情報!H14="","",基本情報!H14)</f>
        <v/>
      </c>
      <c r="G14" s="12" t="str">
        <f>IF(H14=TRUE,IF(基本情報!I14="","",基本情報!I14),"")</f>
        <v/>
      </c>
      <c r="H14" s="14" t="b">
        <f>IF('基本情報 '!B15="出場",TRUE,FALSE)</f>
        <v>0</v>
      </c>
      <c r="I14" s="14" t="str">
        <f t="shared" si="0"/>
        <v xml:space="preserve"> </v>
      </c>
      <c r="J14" s="14">
        <f>IF(基本情報!G14="男",1,2)</f>
        <v>2</v>
      </c>
      <c r="K14" s="14" t="str">
        <f>IF(H14=FALSE,"",COUNTIF(H$9:H14,TRUE))</f>
        <v/>
      </c>
      <c r="L14" s="14">
        <f>COUNT(M$9:M14)</f>
        <v>1</v>
      </c>
      <c r="M14" s="14" t="str">
        <f t="shared" si="1"/>
        <v/>
      </c>
      <c r="N14" s="14">
        <f>COUNT(O$9:O14)</f>
        <v>1</v>
      </c>
      <c r="O14" s="14" t="str">
        <f t="shared" si="2"/>
        <v/>
      </c>
      <c r="P14" s="11" t="str">
        <f>IF(H14=TRUE,IF(基本情報!J14="","",基本情報!J14),"")</f>
        <v/>
      </c>
      <c r="Q14" s="11">
        <v>6</v>
      </c>
      <c r="R14" s="11" t="e">
        <f t="shared" si="9"/>
        <v>#N/A</v>
      </c>
      <c r="S14" s="11" t="b">
        <f t="shared" si="3"/>
        <v>1</v>
      </c>
      <c r="T14" s="11" t="str">
        <f t="shared" si="4"/>
        <v/>
      </c>
      <c r="V14" s="11">
        <v>6</v>
      </c>
      <c r="W14" s="11" t="e">
        <f t="shared" si="10"/>
        <v>#N/A</v>
      </c>
      <c r="X14" s="11" t="b">
        <f t="shared" si="5"/>
        <v>1</v>
      </c>
      <c r="Y14" s="11" t="str">
        <f t="shared" si="6"/>
        <v/>
      </c>
      <c r="AB14" s="11" t="str">
        <f t="shared" si="7"/>
        <v/>
      </c>
      <c r="AE14" s="11" t="str">
        <f t="shared" si="8"/>
        <v/>
      </c>
    </row>
    <row r="15" spans="1:31" s="11" customFormat="1" ht="19.5" customHeight="1">
      <c r="A15" s="12">
        <v>10007</v>
      </c>
      <c r="B15" s="12">
        <f>IF(基本情報!C15="",A15,基本情報!C15)</f>
        <v>10007</v>
      </c>
      <c r="C15" s="12"/>
      <c r="D15" s="12" t="str">
        <f>IF(基本情報!E15="","",基本情報!E15)</f>
        <v>　</v>
      </c>
      <c r="E15" s="12" t="str">
        <f>IF(基本情報!F15="","",基本情報!F15)</f>
        <v>　</v>
      </c>
      <c r="F15" s="12" t="str">
        <f>IF(基本情報!H15="","",基本情報!H15)</f>
        <v/>
      </c>
      <c r="G15" s="12" t="str">
        <f>IF(H15=TRUE,IF(基本情報!I15="","",基本情報!I15),"")</f>
        <v/>
      </c>
      <c r="H15" s="14" t="b">
        <f>IF('基本情報 '!B16="出場",TRUE,FALSE)</f>
        <v>0</v>
      </c>
      <c r="I15" s="14" t="str">
        <f t="shared" si="0"/>
        <v xml:space="preserve"> </v>
      </c>
      <c r="J15" s="14">
        <f>IF(基本情報!G15="男",1,2)</f>
        <v>2</v>
      </c>
      <c r="K15" s="14" t="str">
        <f>IF(H15=FALSE,"",COUNTIF(H$9:H15,TRUE))</f>
        <v/>
      </c>
      <c r="L15" s="14">
        <f>COUNT(M$9:M15)</f>
        <v>1</v>
      </c>
      <c r="M15" s="14" t="str">
        <f t="shared" si="1"/>
        <v/>
      </c>
      <c r="N15" s="14">
        <f>COUNT(O$9:O15)</f>
        <v>1</v>
      </c>
      <c r="O15" s="14" t="str">
        <f t="shared" si="2"/>
        <v/>
      </c>
      <c r="P15" s="11" t="str">
        <f>IF(H15=TRUE,IF(基本情報!J15="","",基本情報!J15),"")</f>
        <v/>
      </c>
      <c r="Q15" s="11">
        <v>7</v>
      </c>
      <c r="R15" s="11" t="e">
        <f t="shared" si="9"/>
        <v>#N/A</v>
      </c>
      <c r="S15" s="11" t="b">
        <f t="shared" si="3"/>
        <v>1</v>
      </c>
      <c r="T15" s="11" t="str">
        <f t="shared" si="4"/>
        <v/>
      </c>
      <c r="V15" s="11">
        <v>7</v>
      </c>
      <c r="W15" s="11" t="e">
        <f t="shared" si="10"/>
        <v>#N/A</v>
      </c>
      <c r="X15" s="11" t="b">
        <f t="shared" si="5"/>
        <v>1</v>
      </c>
      <c r="Y15" s="11" t="str">
        <f t="shared" si="6"/>
        <v/>
      </c>
      <c r="AB15" s="11" t="str">
        <f t="shared" si="7"/>
        <v/>
      </c>
      <c r="AE15" s="11" t="str">
        <f t="shared" si="8"/>
        <v/>
      </c>
    </row>
    <row r="16" spans="1:31" s="11" customFormat="1" ht="19.5" customHeight="1">
      <c r="A16" s="12">
        <v>10008</v>
      </c>
      <c r="B16" s="12">
        <f>IF(基本情報!C16="",A16,基本情報!C16)</f>
        <v>10008</v>
      </c>
      <c r="C16" s="12"/>
      <c r="D16" s="12" t="str">
        <f>IF(基本情報!E16="","",基本情報!E16)</f>
        <v>　</v>
      </c>
      <c r="E16" s="12" t="str">
        <f>IF(基本情報!F16="","",基本情報!F16)</f>
        <v>　</v>
      </c>
      <c r="F16" s="12" t="str">
        <f>IF(基本情報!H16="","",基本情報!H16)</f>
        <v/>
      </c>
      <c r="G16" s="12" t="str">
        <f>IF(H16=TRUE,IF(基本情報!I16="","",基本情報!I16),"")</f>
        <v/>
      </c>
      <c r="H16" s="14" t="b">
        <f>IF('基本情報 '!B17="出場",TRUE,FALSE)</f>
        <v>0</v>
      </c>
      <c r="I16" s="14" t="str">
        <f t="shared" si="0"/>
        <v xml:space="preserve"> </v>
      </c>
      <c r="J16" s="14">
        <f>IF(基本情報!G16="男",1,2)</f>
        <v>2</v>
      </c>
      <c r="K16" s="14" t="str">
        <f>IF(H16=FALSE,"",COUNTIF(H$9:H16,TRUE))</f>
        <v/>
      </c>
      <c r="L16" s="14">
        <f>COUNT(M$9:M16)</f>
        <v>1</v>
      </c>
      <c r="M16" s="14" t="str">
        <f t="shared" si="1"/>
        <v/>
      </c>
      <c r="N16" s="14">
        <f>COUNT(O$9:O16)</f>
        <v>1</v>
      </c>
      <c r="O16" s="14" t="str">
        <f t="shared" si="2"/>
        <v/>
      </c>
      <c r="P16" s="11" t="str">
        <f>IF(H16=TRUE,IF(基本情報!J16="","",基本情報!J16),"")</f>
        <v/>
      </c>
      <c r="Q16" s="11">
        <v>8</v>
      </c>
      <c r="R16" s="11" t="e">
        <f t="shared" si="9"/>
        <v>#N/A</v>
      </c>
      <c r="S16" s="11" t="b">
        <f t="shared" si="3"/>
        <v>1</v>
      </c>
      <c r="T16" s="11" t="str">
        <f t="shared" si="4"/>
        <v/>
      </c>
      <c r="V16" s="11">
        <v>8</v>
      </c>
      <c r="W16" s="11" t="e">
        <f t="shared" si="10"/>
        <v>#N/A</v>
      </c>
      <c r="X16" s="11" t="b">
        <f t="shared" si="5"/>
        <v>1</v>
      </c>
      <c r="Y16" s="11" t="str">
        <f t="shared" si="6"/>
        <v/>
      </c>
      <c r="AB16" s="11" t="str">
        <f t="shared" si="7"/>
        <v/>
      </c>
      <c r="AE16" s="11" t="str">
        <f t="shared" si="8"/>
        <v/>
      </c>
    </row>
    <row r="17" spans="1:31" s="11" customFormat="1" ht="19.5" customHeight="1">
      <c r="A17" s="12">
        <v>10009</v>
      </c>
      <c r="B17" s="12">
        <f>IF(基本情報!C17="",A17,基本情報!C17)</f>
        <v>10009</v>
      </c>
      <c r="C17" s="12"/>
      <c r="D17" s="12" t="str">
        <f>IF(基本情報!E17="","",基本情報!E17)</f>
        <v>　</v>
      </c>
      <c r="E17" s="12" t="str">
        <f>IF(基本情報!F17="","",基本情報!F17)</f>
        <v>　</v>
      </c>
      <c r="F17" s="12" t="str">
        <f>IF(基本情報!H17="","",基本情報!H17)</f>
        <v/>
      </c>
      <c r="G17" s="12" t="str">
        <f>IF(H17=TRUE,IF(基本情報!I17="","",基本情報!I17),"")</f>
        <v/>
      </c>
      <c r="H17" s="14" t="b">
        <f>IF('基本情報 '!B18="出場",TRUE,FALSE)</f>
        <v>0</v>
      </c>
      <c r="I17" s="14" t="str">
        <f t="shared" si="0"/>
        <v xml:space="preserve"> </v>
      </c>
      <c r="J17" s="14">
        <f>IF(基本情報!G17="男",1,2)</f>
        <v>2</v>
      </c>
      <c r="K17" s="14" t="str">
        <f>IF(H17=FALSE,"",COUNTIF(H$9:H17,TRUE))</f>
        <v/>
      </c>
      <c r="L17" s="14">
        <f>COUNT(M$9:M17)</f>
        <v>1</v>
      </c>
      <c r="M17" s="14" t="str">
        <f t="shared" si="1"/>
        <v/>
      </c>
      <c r="N17" s="14">
        <f>COUNT(O$9:O17)</f>
        <v>1</v>
      </c>
      <c r="O17" s="14" t="str">
        <f t="shared" si="2"/>
        <v/>
      </c>
      <c r="P17" s="11" t="str">
        <f>IF(H17=TRUE,IF(基本情報!J17="","",基本情報!J17),"")</f>
        <v/>
      </c>
      <c r="Q17" s="11">
        <v>9</v>
      </c>
      <c r="R17" s="11" t="e">
        <f t="shared" si="9"/>
        <v>#N/A</v>
      </c>
      <c r="S17" s="11" t="b">
        <f t="shared" si="3"/>
        <v>1</v>
      </c>
      <c r="T17" s="11" t="str">
        <f t="shared" si="4"/>
        <v/>
      </c>
      <c r="V17" s="11">
        <v>9</v>
      </c>
      <c r="W17" s="11" t="e">
        <f t="shared" si="10"/>
        <v>#N/A</v>
      </c>
      <c r="X17" s="11" t="b">
        <f t="shared" si="5"/>
        <v>1</v>
      </c>
      <c r="Y17" s="11" t="str">
        <f t="shared" si="6"/>
        <v/>
      </c>
      <c r="AB17" s="11" t="str">
        <f t="shared" si="7"/>
        <v/>
      </c>
      <c r="AE17" s="11" t="str">
        <f t="shared" si="8"/>
        <v/>
      </c>
    </row>
    <row r="18" spans="1:31" s="11" customFormat="1" ht="19.5" customHeight="1">
      <c r="A18" s="12">
        <v>10010</v>
      </c>
      <c r="B18" s="12">
        <f>IF(基本情報!C18="",A18,基本情報!C18)</f>
        <v>10010</v>
      </c>
      <c r="C18" s="12"/>
      <c r="D18" s="12" t="str">
        <f>IF(基本情報!E18="","",基本情報!E18)</f>
        <v>　</v>
      </c>
      <c r="E18" s="12" t="str">
        <f>IF(基本情報!F18="","",基本情報!F18)</f>
        <v>　</v>
      </c>
      <c r="F18" s="12" t="str">
        <f>IF(基本情報!H18="","",基本情報!H18)</f>
        <v/>
      </c>
      <c r="G18" s="12" t="str">
        <f>IF(H18=TRUE,IF(基本情報!I18="","",基本情報!I18),"")</f>
        <v/>
      </c>
      <c r="H18" s="14" t="b">
        <f>IF('基本情報 '!B19="出場",TRUE,FALSE)</f>
        <v>0</v>
      </c>
      <c r="I18" s="14" t="str">
        <f t="shared" si="0"/>
        <v xml:space="preserve"> </v>
      </c>
      <c r="J18" s="14">
        <f>IF(基本情報!G18="男",1,2)</f>
        <v>2</v>
      </c>
      <c r="K18" s="14" t="str">
        <f>IF(H18=FALSE,"",COUNTIF(H$9:H18,TRUE))</f>
        <v/>
      </c>
      <c r="L18" s="14">
        <f>COUNT(M$9:M18)</f>
        <v>1</v>
      </c>
      <c r="M18" s="14" t="str">
        <f t="shared" si="1"/>
        <v/>
      </c>
      <c r="N18" s="14">
        <f>COUNT(O$9:O18)</f>
        <v>1</v>
      </c>
      <c r="O18" s="14" t="str">
        <f t="shared" si="2"/>
        <v/>
      </c>
      <c r="P18" s="11" t="str">
        <f>IF(H18=TRUE,IF(基本情報!J18="","",基本情報!J18),"")</f>
        <v/>
      </c>
      <c r="Q18" s="11">
        <v>10</v>
      </c>
      <c r="R18" s="11" t="e">
        <f t="shared" si="9"/>
        <v>#N/A</v>
      </c>
      <c r="S18" s="11" t="b">
        <f t="shared" si="3"/>
        <v>1</v>
      </c>
      <c r="T18" s="11" t="str">
        <f t="shared" si="4"/>
        <v/>
      </c>
      <c r="V18" s="11">
        <v>10</v>
      </c>
      <c r="W18" s="11" t="e">
        <f t="shared" si="10"/>
        <v>#N/A</v>
      </c>
      <c r="X18" s="11" t="b">
        <f t="shared" si="5"/>
        <v>1</v>
      </c>
      <c r="Y18" s="11" t="str">
        <f t="shared" si="6"/>
        <v/>
      </c>
      <c r="AB18" s="11" t="str">
        <f t="shared" si="7"/>
        <v/>
      </c>
      <c r="AE18" s="11" t="str">
        <f t="shared" si="8"/>
        <v/>
      </c>
    </row>
    <row r="19" spans="1:31" s="11" customFormat="1" ht="19.5" customHeight="1">
      <c r="A19" s="12">
        <v>10011</v>
      </c>
      <c r="B19" s="12">
        <f>IF(基本情報!C19="",A19,基本情報!C19)</f>
        <v>10011</v>
      </c>
      <c r="C19" s="12"/>
      <c r="D19" s="12" t="str">
        <f>IF(基本情報!E19="","",基本情報!E19)</f>
        <v>　</v>
      </c>
      <c r="E19" s="12" t="str">
        <f>IF(基本情報!F19="","",基本情報!F19)</f>
        <v>　</v>
      </c>
      <c r="F19" s="12" t="str">
        <f>IF(基本情報!H19="","",基本情報!H19)</f>
        <v/>
      </c>
      <c r="G19" s="12" t="str">
        <f>IF(H19=TRUE,IF(基本情報!I19="","",基本情報!I19),"")</f>
        <v/>
      </c>
      <c r="H19" s="14" t="b">
        <f>IF('基本情報 '!B20="出場",TRUE,FALSE)</f>
        <v>0</v>
      </c>
      <c r="I19" s="14" t="str">
        <f t="shared" si="0"/>
        <v xml:space="preserve"> </v>
      </c>
      <c r="J19" s="14">
        <f>IF(基本情報!G19="男",1,2)</f>
        <v>2</v>
      </c>
      <c r="K19" s="14" t="str">
        <f>IF(H19=FALSE,"",COUNTIF(H$9:H19,TRUE))</f>
        <v/>
      </c>
      <c r="L19" s="14">
        <f>COUNT(M$9:M19)</f>
        <v>1</v>
      </c>
      <c r="M19" s="14" t="str">
        <f t="shared" si="1"/>
        <v/>
      </c>
      <c r="N19" s="14">
        <f>COUNT(O$9:O19)</f>
        <v>1</v>
      </c>
      <c r="O19" s="14" t="str">
        <f t="shared" si="2"/>
        <v/>
      </c>
      <c r="P19" s="11" t="str">
        <f>IF(H19=TRUE,IF(基本情報!J19="","",基本情報!J19),"")</f>
        <v/>
      </c>
      <c r="Q19" s="11">
        <v>11</v>
      </c>
      <c r="R19" s="11" t="e">
        <f t="shared" si="9"/>
        <v>#N/A</v>
      </c>
      <c r="S19" s="11" t="b">
        <f t="shared" si="3"/>
        <v>1</v>
      </c>
      <c r="T19" s="11" t="str">
        <f t="shared" si="4"/>
        <v/>
      </c>
      <c r="V19" s="11">
        <v>11</v>
      </c>
      <c r="W19" s="11" t="e">
        <f t="shared" si="10"/>
        <v>#N/A</v>
      </c>
      <c r="X19" s="11" t="b">
        <f t="shared" si="5"/>
        <v>1</v>
      </c>
      <c r="Y19" s="11" t="str">
        <f t="shared" si="6"/>
        <v/>
      </c>
      <c r="AB19" s="11" t="str">
        <f t="shared" si="7"/>
        <v/>
      </c>
      <c r="AE19" s="11" t="str">
        <f t="shared" si="8"/>
        <v/>
      </c>
    </row>
    <row r="20" spans="1:31" s="11" customFormat="1" ht="19.5" customHeight="1">
      <c r="A20" s="12">
        <v>10012</v>
      </c>
      <c r="B20" s="12">
        <f>IF(基本情報!C20="",A20,基本情報!C20)</f>
        <v>10012</v>
      </c>
      <c r="C20" s="12"/>
      <c r="D20" s="12" t="str">
        <f>IF(基本情報!E20="","",基本情報!E20)</f>
        <v>　</v>
      </c>
      <c r="E20" s="12" t="str">
        <f>IF(基本情報!F20="","",基本情報!F20)</f>
        <v>　</v>
      </c>
      <c r="F20" s="12" t="str">
        <f>IF(基本情報!H20="","",基本情報!H20)</f>
        <v/>
      </c>
      <c r="G20" s="12" t="str">
        <f>IF(H20=TRUE,IF(基本情報!I20="","",基本情報!I20),"")</f>
        <v/>
      </c>
      <c r="H20" s="14" t="b">
        <f>IF('基本情報 '!B21="出場",TRUE,FALSE)</f>
        <v>0</v>
      </c>
      <c r="I20" s="14" t="str">
        <f t="shared" si="0"/>
        <v xml:space="preserve"> </v>
      </c>
      <c r="J20" s="14">
        <f>IF(基本情報!G20="男",1,2)</f>
        <v>2</v>
      </c>
      <c r="K20" s="14" t="str">
        <f>IF(H20=FALSE,"",COUNTIF(H$9:H20,TRUE))</f>
        <v/>
      </c>
      <c r="L20" s="14">
        <f>COUNT(M$9:M20)</f>
        <v>1</v>
      </c>
      <c r="M20" s="14" t="str">
        <f t="shared" si="1"/>
        <v/>
      </c>
      <c r="N20" s="14">
        <f>COUNT(O$9:O20)</f>
        <v>1</v>
      </c>
      <c r="O20" s="14" t="str">
        <f t="shared" si="2"/>
        <v/>
      </c>
      <c r="P20" s="11" t="str">
        <f>IF(H20=TRUE,IF(基本情報!J20="","",基本情報!J20),"")</f>
        <v/>
      </c>
      <c r="Q20" s="11">
        <v>12</v>
      </c>
      <c r="R20" s="11" t="e">
        <f t="shared" si="9"/>
        <v>#N/A</v>
      </c>
      <c r="S20" s="11" t="b">
        <f t="shared" si="3"/>
        <v>1</v>
      </c>
      <c r="T20" s="11" t="str">
        <f t="shared" si="4"/>
        <v/>
      </c>
      <c r="V20" s="11">
        <v>12</v>
      </c>
      <c r="W20" s="11" t="e">
        <f t="shared" si="10"/>
        <v>#N/A</v>
      </c>
      <c r="X20" s="11" t="b">
        <f t="shared" si="5"/>
        <v>1</v>
      </c>
      <c r="Y20" s="11" t="str">
        <f t="shared" si="6"/>
        <v/>
      </c>
      <c r="AB20" s="11" t="str">
        <f t="shared" si="7"/>
        <v/>
      </c>
      <c r="AE20" s="11" t="str">
        <f t="shared" si="8"/>
        <v/>
      </c>
    </row>
    <row r="21" spans="1:31" s="11" customFormat="1" ht="19.5" customHeight="1">
      <c r="A21" s="12">
        <v>10013</v>
      </c>
      <c r="B21" s="12">
        <f>IF(基本情報!C21="",A21,基本情報!C21)</f>
        <v>10013</v>
      </c>
      <c r="C21" s="12"/>
      <c r="D21" s="12" t="str">
        <f>IF(基本情報!E21="","",基本情報!E21)</f>
        <v>　</v>
      </c>
      <c r="E21" s="12" t="str">
        <f>IF(基本情報!F21="","",基本情報!F21)</f>
        <v>　</v>
      </c>
      <c r="F21" s="12" t="str">
        <f>IF(基本情報!H21="","",基本情報!H21)</f>
        <v/>
      </c>
      <c r="G21" s="12" t="str">
        <f>IF(H21=TRUE,IF(基本情報!I21="","",基本情報!I21),"")</f>
        <v/>
      </c>
      <c r="H21" s="14" t="b">
        <f>IF('基本情報 '!B22="出場",TRUE,FALSE)</f>
        <v>0</v>
      </c>
      <c r="I21" s="14" t="str">
        <f t="shared" si="0"/>
        <v xml:space="preserve"> </v>
      </c>
      <c r="J21" s="14">
        <f>IF(基本情報!G21="男",1,2)</f>
        <v>2</v>
      </c>
      <c r="K21" s="14" t="str">
        <f>IF(H21=FALSE,"",COUNTIF(H$9:H21,TRUE))</f>
        <v/>
      </c>
      <c r="L21" s="14">
        <f>COUNT(M$9:M21)</f>
        <v>1</v>
      </c>
      <c r="M21" s="14" t="str">
        <f t="shared" si="1"/>
        <v/>
      </c>
      <c r="N21" s="14">
        <f>COUNT(O$9:O21)</f>
        <v>1</v>
      </c>
      <c r="O21" s="14" t="str">
        <f t="shared" si="2"/>
        <v/>
      </c>
      <c r="P21" s="11" t="str">
        <f>IF(H21=TRUE,IF(基本情報!J21="","",基本情報!J21),"")</f>
        <v/>
      </c>
      <c r="Q21" s="11">
        <v>13</v>
      </c>
      <c r="R21" s="11" t="e">
        <f t="shared" si="9"/>
        <v>#N/A</v>
      </c>
      <c r="S21" s="11" t="b">
        <f t="shared" si="3"/>
        <v>1</v>
      </c>
      <c r="T21" s="11" t="str">
        <f t="shared" si="4"/>
        <v/>
      </c>
      <c r="V21" s="11">
        <v>13</v>
      </c>
      <c r="W21" s="11" t="e">
        <f t="shared" si="10"/>
        <v>#N/A</v>
      </c>
      <c r="X21" s="11" t="b">
        <f t="shared" si="5"/>
        <v>1</v>
      </c>
      <c r="Y21" s="11" t="str">
        <f t="shared" si="6"/>
        <v/>
      </c>
      <c r="AB21" s="11" t="str">
        <f t="shared" si="7"/>
        <v/>
      </c>
      <c r="AE21" s="11" t="str">
        <f t="shared" si="8"/>
        <v/>
      </c>
    </row>
    <row r="22" spans="1:31" s="11" customFormat="1" ht="19.5" customHeight="1">
      <c r="A22" s="12">
        <v>10014</v>
      </c>
      <c r="B22" s="12">
        <f>IF(基本情報!C22="",A22,基本情報!C22)</f>
        <v>10014</v>
      </c>
      <c r="C22" s="12"/>
      <c r="D22" s="12" t="str">
        <f>IF(基本情報!E22="","",基本情報!E22)</f>
        <v>　</v>
      </c>
      <c r="E22" s="12" t="str">
        <f>IF(基本情報!F22="","",基本情報!F22)</f>
        <v>　</v>
      </c>
      <c r="F22" s="12" t="str">
        <f>IF(基本情報!H22="","",基本情報!H22)</f>
        <v/>
      </c>
      <c r="G22" s="12" t="str">
        <f>IF(H22=TRUE,IF(基本情報!I22="","",基本情報!I22),"")</f>
        <v/>
      </c>
      <c r="H22" s="14" t="b">
        <f>IF('基本情報 '!B23="出場",TRUE,FALSE)</f>
        <v>0</v>
      </c>
      <c r="I22" s="14" t="str">
        <f t="shared" si="0"/>
        <v xml:space="preserve"> </v>
      </c>
      <c r="J22" s="14">
        <f>IF(基本情報!G22="男",1,2)</f>
        <v>2</v>
      </c>
      <c r="K22" s="14" t="str">
        <f>IF(H22=FALSE,"",COUNTIF(H$9:H22,TRUE))</f>
        <v/>
      </c>
      <c r="L22" s="14">
        <f>COUNT(M$9:M22)</f>
        <v>1</v>
      </c>
      <c r="M22" s="14" t="str">
        <f t="shared" si="1"/>
        <v/>
      </c>
      <c r="N22" s="14">
        <f>COUNT(O$9:O22)</f>
        <v>1</v>
      </c>
      <c r="O22" s="14" t="str">
        <f t="shared" si="2"/>
        <v/>
      </c>
      <c r="P22" s="11" t="str">
        <f>IF(H22=TRUE,IF(基本情報!J22="","",基本情報!J22),"")</f>
        <v/>
      </c>
      <c r="Q22" s="11">
        <v>14</v>
      </c>
      <c r="R22" s="11" t="e">
        <f t="shared" si="9"/>
        <v>#N/A</v>
      </c>
      <c r="S22" s="11" t="b">
        <f t="shared" si="3"/>
        <v>1</v>
      </c>
      <c r="T22" s="11" t="str">
        <f t="shared" si="4"/>
        <v/>
      </c>
      <c r="V22" s="11">
        <v>14</v>
      </c>
      <c r="W22" s="11" t="e">
        <f t="shared" si="10"/>
        <v>#N/A</v>
      </c>
      <c r="X22" s="11" t="b">
        <f t="shared" si="5"/>
        <v>1</v>
      </c>
      <c r="Y22" s="11" t="str">
        <f t="shared" si="6"/>
        <v/>
      </c>
      <c r="AB22" s="11" t="str">
        <f t="shared" si="7"/>
        <v/>
      </c>
      <c r="AE22" s="11" t="str">
        <f t="shared" si="8"/>
        <v/>
      </c>
    </row>
    <row r="23" spans="1:31" s="11" customFormat="1" ht="19.5" customHeight="1">
      <c r="A23" s="12">
        <v>10015</v>
      </c>
      <c r="B23" s="12">
        <f>IF(基本情報!C23="",A23,基本情報!C23)</f>
        <v>10015</v>
      </c>
      <c r="C23" s="12"/>
      <c r="D23" s="12" t="str">
        <f>IF(基本情報!E23="","",基本情報!E23)</f>
        <v>　</v>
      </c>
      <c r="E23" s="12" t="str">
        <f>IF(基本情報!F23="","",基本情報!F23)</f>
        <v>　</v>
      </c>
      <c r="F23" s="12" t="str">
        <f>IF(基本情報!H23="","",基本情報!H23)</f>
        <v/>
      </c>
      <c r="G23" s="12" t="str">
        <f>IF(H23=TRUE,IF(基本情報!I23="","",基本情報!I23),"")</f>
        <v/>
      </c>
      <c r="H23" s="14" t="b">
        <f>IF('基本情報 '!B24="出場",TRUE,FALSE)</f>
        <v>0</v>
      </c>
      <c r="I23" s="14" t="str">
        <f t="shared" si="0"/>
        <v xml:space="preserve"> </v>
      </c>
      <c r="J23" s="14">
        <f>IF(基本情報!G23="男",1,2)</f>
        <v>2</v>
      </c>
      <c r="K23" s="14" t="str">
        <f>IF(H23=FALSE,"",COUNTIF(H$9:H23,TRUE))</f>
        <v/>
      </c>
      <c r="L23" s="14">
        <f>COUNT(M$9:M23)</f>
        <v>1</v>
      </c>
      <c r="M23" s="14" t="str">
        <f t="shared" si="1"/>
        <v/>
      </c>
      <c r="N23" s="14">
        <f>COUNT(O$9:O23)</f>
        <v>1</v>
      </c>
      <c r="O23" s="14" t="str">
        <f t="shared" si="2"/>
        <v/>
      </c>
      <c r="P23" s="11" t="str">
        <f>IF(H23=TRUE,IF(基本情報!J23="","",基本情報!J23),"")</f>
        <v/>
      </c>
      <c r="Q23" s="11">
        <v>15</v>
      </c>
      <c r="R23" s="11" t="e">
        <f t="shared" si="9"/>
        <v>#N/A</v>
      </c>
      <c r="S23" s="11" t="b">
        <f t="shared" si="3"/>
        <v>1</v>
      </c>
      <c r="T23" s="11" t="str">
        <f t="shared" si="4"/>
        <v/>
      </c>
      <c r="V23" s="11">
        <v>15</v>
      </c>
      <c r="W23" s="11" t="e">
        <f t="shared" si="10"/>
        <v>#N/A</v>
      </c>
      <c r="X23" s="11" t="b">
        <f t="shared" si="5"/>
        <v>1</v>
      </c>
      <c r="Y23" s="11" t="str">
        <f t="shared" si="6"/>
        <v/>
      </c>
      <c r="AB23" s="11" t="str">
        <f t="shared" si="7"/>
        <v/>
      </c>
      <c r="AE23" s="11" t="str">
        <f t="shared" si="8"/>
        <v/>
      </c>
    </row>
    <row r="24" spans="1:31" s="11" customFormat="1" ht="19.5" customHeight="1">
      <c r="A24" s="12">
        <v>10016</v>
      </c>
      <c r="B24" s="12">
        <f>IF(基本情報!C24="",A24,基本情報!C24)</f>
        <v>10016</v>
      </c>
      <c r="C24" s="12"/>
      <c r="D24" s="12" t="str">
        <f>IF(基本情報!E24="","",基本情報!E24)</f>
        <v>　</v>
      </c>
      <c r="E24" s="12" t="str">
        <f>IF(基本情報!F24="","",基本情報!F24)</f>
        <v>　</v>
      </c>
      <c r="F24" s="12" t="str">
        <f>IF(基本情報!H24="","",基本情報!H24)</f>
        <v/>
      </c>
      <c r="G24" s="12" t="str">
        <f>IF(H24=TRUE,IF(基本情報!I24="","",基本情報!I24),"")</f>
        <v/>
      </c>
      <c r="H24" s="14" t="b">
        <f>IF('基本情報 '!B25="出場",TRUE,FALSE)</f>
        <v>0</v>
      </c>
      <c r="I24" s="14" t="str">
        <f t="shared" si="0"/>
        <v xml:space="preserve"> </v>
      </c>
      <c r="J24" s="14">
        <f>IF(基本情報!G24="男",1,2)</f>
        <v>2</v>
      </c>
      <c r="K24" s="14" t="str">
        <f>IF(H24=FALSE,"",COUNTIF(H$9:H24,TRUE))</f>
        <v/>
      </c>
      <c r="L24" s="14">
        <f>COUNT(M$9:M24)</f>
        <v>1</v>
      </c>
      <c r="M24" s="14" t="str">
        <f t="shared" si="1"/>
        <v/>
      </c>
      <c r="N24" s="14">
        <f>COUNT(O$9:O24)</f>
        <v>1</v>
      </c>
      <c r="O24" s="14" t="str">
        <f t="shared" si="2"/>
        <v/>
      </c>
      <c r="P24" s="11" t="str">
        <f>IF(H24=TRUE,IF(基本情報!J24="","",基本情報!J24),"")</f>
        <v/>
      </c>
      <c r="Q24" s="11">
        <v>16</v>
      </c>
      <c r="R24" s="11" t="e">
        <f t="shared" si="9"/>
        <v>#N/A</v>
      </c>
      <c r="S24" s="11" t="b">
        <f t="shared" si="3"/>
        <v>1</v>
      </c>
      <c r="T24" s="11" t="str">
        <f t="shared" si="4"/>
        <v/>
      </c>
      <c r="V24" s="11">
        <v>16</v>
      </c>
      <c r="W24" s="11" t="e">
        <f t="shared" si="10"/>
        <v>#N/A</v>
      </c>
      <c r="X24" s="11" t="b">
        <f t="shared" si="5"/>
        <v>1</v>
      </c>
      <c r="Y24" s="11" t="str">
        <f t="shared" si="6"/>
        <v/>
      </c>
      <c r="AB24" s="11" t="str">
        <f t="shared" si="7"/>
        <v/>
      </c>
      <c r="AE24" s="11" t="str">
        <f t="shared" si="8"/>
        <v/>
      </c>
    </row>
    <row r="25" spans="1:31" s="11" customFormat="1" ht="19.5" customHeight="1">
      <c r="A25" s="12">
        <v>10017</v>
      </c>
      <c r="B25" s="12">
        <f>IF(基本情報!C25="",A25,基本情報!C25)</f>
        <v>10017</v>
      </c>
      <c r="C25" s="12"/>
      <c r="D25" s="12" t="str">
        <f>IF(基本情報!E25="","",基本情報!E25)</f>
        <v>　</v>
      </c>
      <c r="E25" s="12" t="str">
        <f>IF(基本情報!F25="","",基本情報!F25)</f>
        <v>　</v>
      </c>
      <c r="F25" s="12" t="str">
        <f>IF(基本情報!H25="","",基本情報!H25)</f>
        <v/>
      </c>
      <c r="G25" s="12" t="str">
        <f>IF(H25=TRUE,IF(基本情報!I25="","",基本情報!I25),"")</f>
        <v/>
      </c>
      <c r="H25" s="14" t="b">
        <f>IF('基本情報 '!B26="出場",TRUE,FALSE)</f>
        <v>0</v>
      </c>
      <c r="I25" s="14" t="str">
        <f t="shared" si="0"/>
        <v xml:space="preserve"> </v>
      </c>
      <c r="J25" s="14">
        <f>IF(基本情報!G25="男",1,2)</f>
        <v>2</v>
      </c>
      <c r="K25" s="14" t="str">
        <f>IF(H25=FALSE,"",COUNTIF(H$9:H25,TRUE))</f>
        <v/>
      </c>
      <c r="L25" s="14">
        <f>COUNT(M$9:M25)</f>
        <v>1</v>
      </c>
      <c r="M25" s="14" t="str">
        <f t="shared" si="1"/>
        <v/>
      </c>
      <c r="N25" s="14">
        <f>COUNT(O$9:O25)</f>
        <v>1</v>
      </c>
      <c r="O25" s="14" t="str">
        <f t="shared" si="2"/>
        <v/>
      </c>
      <c r="P25" s="11" t="str">
        <f>IF(H25=TRUE,IF(基本情報!J25="","",基本情報!J25),"")</f>
        <v/>
      </c>
      <c r="Q25" s="11">
        <v>17</v>
      </c>
      <c r="R25" s="11" t="e">
        <f t="shared" si="9"/>
        <v>#N/A</v>
      </c>
      <c r="S25" s="11" t="b">
        <f t="shared" si="3"/>
        <v>1</v>
      </c>
      <c r="T25" s="11" t="str">
        <f t="shared" si="4"/>
        <v/>
      </c>
      <c r="V25" s="11">
        <v>17</v>
      </c>
      <c r="W25" s="11" t="e">
        <f t="shared" si="10"/>
        <v>#N/A</v>
      </c>
      <c r="X25" s="11" t="b">
        <f t="shared" si="5"/>
        <v>1</v>
      </c>
      <c r="Y25" s="11" t="str">
        <f t="shared" si="6"/>
        <v/>
      </c>
      <c r="AB25" s="11" t="str">
        <f t="shared" si="7"/>
        <v/>
      </c>
      <c r="AE25" s="11" t="str">
        <f t="shared" si="8"/>
        <v/>
      </c>
    </row>
    <row r="26" spans="1:31" s="11" customFormat="1" ht="19.5" customHeight="1">
      <c r="A26" s="12">
        <v>10018</v>
      </c>
      <c r="B26" s="12">
        <f>IF(基本情報!C26="",A26,基本情報!C26)</f>
        <v>10018</v>
      </c>
      <c r="C26" s="12"/>
      <c r="D26" s="12" t="str">
        <f>IF(基本情報!E26="","",基本情報!E26)</f>
        <v>　</v>
      </c>
      <c r="E26" s="12" t="str">
        <f>IF(基本情報!F26="","",基本情報!F26)</f>
        <v>　</v>
      </c>
      <c r="F26" s="12" t="str">
        <f>IF(基本情報!H26="","",基本情報!H26)</f>
        <v/>
      </c>
      <c r="G26" s="12" t="str">
        <f>IF(H26=TRUE,IF(基本情報!I26="","",基本情報!I26),"")</f>
        <v/>
      </c>
      <c r="H26" s="14" t="b">
        <f>IF('基本情報 '!B27="出場",TRUE,FALSE)</f>
        <v>0</v>
      </c>
      <c r="I26" s="14" t="str">
        <f t="shared" si="0"/>
        <v xml:space="preserve"> </v>
      </c>
      <c r="J26" s="14">
        <f>IF(基本情報!G26="男",1,2)</f>
        <v>2</v>
      </c>
      <c r="K26" s="14" t="str">
        <f>IF(H26=FALSE,"",COUNTIF(H$9:H26,TRUE))</f>
        <v/>
      </c>
      <c r="L26" s="14">
        <f>COUNT(M$9:M26)</f>
        <v>1</v>
      </c>
      <c r="M26" s="14" t="str">
        <f t="shared" si="1"/>
        <v/>
      </c>
      <c r="N26" s="14">
        <f>COUNT(O$9:O26)</f>
        <v>1</v>
      </c>
      <c r="O26" s="14" t="str">
        <f t="shared" si="2"/>
        <v/>
      </c>
      <c r="P26" s="11" t="str">
        <f>IF(H26=TRUE,IF(基本情報!J26="","",基本情報!J26),"")</f>
        <v/>
      </c>
      <c r="Q26" s="11">
        <v>18</v>
      </c>
      <c r="R26" s="11" t="e">
        <f t="shared" si="9"/>
        <v>#N/A</v>
      </c>
      <c r="S26" s="11" t="b">
        <f t="shared" si="3"/>
        <v>1</v>
      </c>
      <c r="T26" s="11" t="str">
        <f t="shared" si="4"/>
        <v/>
      </c>
      <c r="V26" s="11">
        <v>18</v>
      </c>
      <c r="W26" s="11" t="e">
        <f t="shared" si="10"/>
        <v>#N/A</v>
      </c>
      <c r="X26" s="11" t="b">
        <f t="shared" si="5"/>
        <v>1</v>
      </c>
      <c r="Y26" s="11" t="str">
        <f t="shared" si="6"/>
        <v/>
      </c>
      <c r="AB26" s="11" t="str">
        <f t="shared" si="7"/>
        <v/>
      </c>
      <c r="AE26" s="11" t="str">
        <f t="shared" si="8"/>
        <v/>
      </c>
    </row>
    <row r="27" spans="1:31" s="11" customFormat="1" ht="19.5" customHeight="1">
      <c r="A27" s="12">
        <v>10019</v>
      </c>
      <c r="B27" s="12">
        <f>IF(基本情報!C27="",A27,基本情報!C27)</f>
        <v>10019</v>
      </c>
      <c r="C27" s="12"/>
      <c r="D27" s="12" t="str">
        <f>IF(基本情報!E27="","",基本情報!E27)</f>
        <v>　</v>
      </c>
      <c r="E27" s="12" t="str">
        <f>IF(基本情報!F27="","",基本情報!F27)</f>
        <v>　</v>
      </c>
      <c r="F27" s="12" t="str">
        <f>IF(基本情報!H27="","",基本情報!H27)</f>
        <v/>
      </c>
      <c r="G27" s="12" t="str">
        <f>IF(H27=TRUE,IF(基本情報!I27="","",基本情報!I27),"")</f>
        <v/>
      </c>
      <c r="H27" s="14" t="b">
        <f>IF('基本情報 '!B28="出場",TRUE,FALSE)</f>
        <v>0</v>
      </c>
      <c r="I27" s="14" t="str">
        <f t="shared" si="0"/>
        <v xml:space="preserve"> </v>
      </c>
      <c r="J27" s="14">
        <f>IF(基本情報!G27="男",1,2)</f>
        <v>2</v>
      </c>
      <c r="K27" s="14" t="str">
        <f>IF(H27=FALSE,"",COUNTIF(H$9:H27,TRUE))</f>
        <v/>
      </c>
      <c r="L27" s="14">
        <f>COUNT(M$9:M27)</f>
        <v>1</v>
      </c>
      <c r="M27" s="14" t="str">
        <f t="shared" si="1"/>
        <v/>
      </c>
      <c r="N27" s="14">
        <f>COUNT(O$9:O27)</f>
        <v>1</v>
      </c>
      <c r="O27" s="14" t="str">
        <f t="shared" si="2"/>
        <v/>
      </c>
      <c r="P27" s="11" t="str">
        <f>IF(H27=TRUE,IF(基本情報!J27="","",基本情報!J27),"")</f>
        <v/>
      </c>
      <c r="Q27" s="11">
        <v>19</v>
      </c>
      <c r="R27" s="11" t="e">
        <f t="shared" si="9"/>
        <v>#N/A</v>
      </c>
      <c r="S27" s="11" t="b">
        <f t="shared" si="3"/>
        <v>1</v>
      </c>
      <c r="T27" s="11" t="str">
        <f t="shared" si="4"/>
        <v/>
      </c>
      <c r="V27" s="11">
        <v>19</v>
      </c>
      <c r="W27" s="11" t="e">
        <f t="shared" si="10"/>
        <v>#N/A</v>
      </c>
      <c r="X27" s="11" t="b">
        <f t="shared" si="5"/>
        <v>1</v>
      </c>
      <c r="Y27" s="11" t="str">
        <f t="shared" si="6"/>
        <v/>
      </c>
      <c r="AB27" s="11" t="str">
        <f t="shared" si="7"/>
        <v/>
      </c>
      <c r="AE27" s="11" t="str">
        <f t="shared" si="8"/>
        <v/>
      </c>
    </row>
    <row r="28" spans="1:31" s="11" customFormat="1" ht="19.5" customHeight="1">
      <c r="A28" s="12">
        <v>10020</v>
      </c>
      <c r="B28" s="12">
        <f>IF(基本情報!C28="",A28,基本情報!C28)</f>
        <v>10020</v>
      </c>
      <c r="C28" s="12"/>
      <c r="D28" s="12" t="str">
        <f>IF(基本情報!E28="","",基本情報!E28)</f>
        <v>　</v>
      </c>
      <c r="E28" s="12" t="str">
        <f>IF(基本情報!F28="","",基本情報!F28)</f>
        <v>　</v>
      </c>
      <c r="F28" s="12" t="str">
        <f>IF(基本情報!H28="","",基本情報!H28)</f>
        <v/>
      </c>
      <c r="G28" s="12" t="str">
        <f>IF(H28=TRUE,IF(基本情報!I28="","",基本情報!I28),"")</f>
        <v/>
      </c>
      <c r="H28" s="14" t="b">
        <f>IF('基本情報 '!B29="出場",TRUE,FALSE)</f>
        <v>0</v>
      </c>
      <c r="I28" s="14" t="str">
        <f t="shared" si="0"/>
        <v xml:space="preserve"> </v>
      </c>
      <c r="J28" s="14">
        <f>IF(基本情報!G28="男",1,2)</f>
        <v>2</v>
      </c>
      <c r="K28" s="14" t="str">
        <f>IF(H28=FALSE,"",COUNTIF(H$9:H28,TRUE))</f>
        <v/>
      </c>
      <c r="L28" s="14">
        <f>COUNT(M$9:M28)</f>
        <v>1</v>
      </c>
      <c r="M28" s="14" t="str">
        <f t="shared" si="1"/>
        <v/>
      </c>
      <c r="N28" s="14">
        <f>COUNT(O$9:O28)</f>
        <v>1</v>
      </c>
      <c r="O28" s="14" t="str">
        <f t="shared" si="2"/>
        <v/>
      </c>
      <c r="P28" s="11" t="str">
        <f>IF(H28=TRUE,IF(基本情報!J28="","",基本情報!J28),"")</f>
        <v/>
      </c>
      <c r="Q28" s="11">
        <v>20</v>
      </c>
      <c r="R28" s="11" t="e">
        <f t="shared" si="9"/>
        <v>#N/A</v>
      </c>
      <c r="S28" s="11" t="b">
        <f t="shared" si="3"/>
        <v>1</v>
      </c>
      <c r="T28" s="11" t="str">
        <f t="shared" si="4"/>
        <v/>
      </c>
      <c r="V28" s="11">
        <v>20</v>
      </c>
      <c r="W28" s="11" t="e">
        <f t="shared" si="10"/>
        <v>#N/A</v>
      </c>
      <c r="X28" s="11" t="b">
        <f t="shared" si="5"/>
        <v>1</v>
      </c>
      <c r="Y28" s="11" t="str">
        <f t="shared" si="6"/>
        <v/>
      </c>
      <c r="AB28" s="11" t="str">
        <f t="shared" si="7"/>
        <v/>
      </c>
      <c r="AE28" s="11" t="str">
        <f t="shared" si="8"/>
        <v/>
      </c>
    </row>
    <row r="29" spans="1:31" s="11" customFormat="1" ht="19.5" customHeight="1">
      <c r="A29" s="12">
        <v>10021</v>
      </c>
      <c r="B29" s="12">
        <f>IF(基本情報!C29="",A29,基本情報!C29)</f>
        <v>10021</v>
      </c>
      <c r="C29" s="12"/>
      <c r="D29" s="12" t="str">
        <f>IF(基本情報!E29="","",基本情報!E29)</f>
        <v>　</v>
      </c>
      <c r="E29" s="12" t="str">
        <f>IF(基本情報!F29="","",基本情報!F29)</f>
        <v>　</v>
      </c>
      <c r="F29" s="12" t="str">
        <f>IF(基本情報!H29="","",基本情報!H29)</f>
        <v/>
      </c>
      <c r="G29" s="12" t="str">
        <f>IF(H29=TRUE,IF(基本情報!I29="","",基本情報!I29),"")</f>
        <v/>
      </c>
      <c r="H29" s="14" t="b">
        <f>IF('基本情報 '!B30="出場",TRUE,FALSE)</f>
        <v>0</v>
      </c>
      <c r="I29" s="14" t="str">
        <f t="shared" si="0"/>
        <v xml:space="preserve"> </v>
      </c>
      <c r="J29" s="14">
        <f>IF(基本情報!G29="男",1,2)</f>
        <v>2</v>
      </c>
      <c r="K29" s="14" t="str">
        <f>IF(H29=FALSE,"",COUNTIF(H$9:H29,TRUE))</f>
        <v/>
      </c>
      <c r="L29" s="14">
        <f>COUNT(M$9:M29)</f>
        <v>1</v>
      </c>
      <c r="M29" s="14" t="str">
        <f t="shared" si="1"/>
        <v/>
      </c>
      <c r="N29" s="14">
        <f>COUNT(O$9:O29)</f>
        <v>1</v>
      </c>
      <c r="O29" s="14" t="str">
        <f t="shared" si="2"/>
        <v/>
      </c>
      <c r="P29" s="11" t="str">
        <f>IF(H29=TRUE,IF(基本情報!J29="","",基本情報!J29),"")</f>
        <v/>
      </c>
      <c r="Q29" s="11">
        <v>21</v>
      </c>
      <c r="R29" s="11" t="e">
        <f t="shared" si="9"/>
        <v>#N/A</v>
      </c>
      <c r="S29" s="11" t="b">
        <f t="shared" si="3"/>
        <v>1</v>
      </c>
      <c r="T29" s="11" t="str">
        <f t="shared" si="4"/>
        <v/>
      </c>
      <c r="V29" s="11">
        <v>21</v>
      </c>
      <c r="W29" s="11" t="e">
        <f t="shared" si="10"/>
        <v>#N/A</v>
      </c>
      <c r="X29" s="11" t="b">
        <f t="shared" si="5"/>
        <v>1</v>
      </c>
      <c r="Y29" s="11" t="str">
        <f t="shared" si="6"/>
        <v/>
      </c>
      <c r="AB29" s="11" t="str">
        <f t="shared" si="7"/>
        <v/>
      </c>
      <c r="AE29" s="11" t="str">
        <f t="shared" si="8"/>
        <v/>
      </c>
    </row>
    <row r="30" spans="1:31" s="11" customFormat="1" ht="19.5" customHeight="1">
      <c r="A30" s="12">
        <v>10022</v>
      </c>
      <c r="B30" s="12">
        <f>IF(基本情報!C30="",A30,基本情報!C30)</f>
        <v>10022</v>
      </c>
      <c r="C30" s="12"/>
      <c r="D30" s="12" t="str">
        <f>IF(基本情報!E30="","",基本情報!E30)</f>
        <v>　</v>
      </c>
      <c r="E30" s="12" t="str">
        <f>IF(基本情報!F30="","",基本情報!F30)</f>
        <v>　</v>
      </c>
      <c r="F30" s="12" t="str">
        <f>IF(基本情報!H30="","",基本情報!H30)</f>
        <v/>
      </c>
      <c r="G30" s="12" t="str">
        <f>IF(H30=TRUE,IF(基本情報!I30="","",基本情報!I30),"")</f>
        <v/>
      </c>
      <c r="H30" s="14" t="b">
        <f>IF('基本情報 '!B31="出場",TRUE,FALSE)</f>
        <v>0</v>
      </c>
      <c r="I30" s="14" t="str">
        <f t="shared" si="0"/>
        <v xml:space="preserve"> </v>
      </c>
      <c r="J30" s="14">
        <f>IF(基本情報!G30="男",1,2)</f>
        <v>2</v>
      </c>
      <c r="K30" s="14" t="str">
        <f>IF(H30=FALSE,"",COUNTIF(H$9:H30,TRUE))</f>
        <v/>
      </c>
      <c r="L30" s="14">
        <f>COUNT(M$9:M30)</f>
        <v>1</v>
      </c>
      <c r="M30" s="14" t="str">
        <f t="shared" si="1"/>
        <v/>
      </c>
      <c r="N30" s="14">
        <f>COUNT(O$9:O30)</f>
        <v>1</v>
      </c>
      <c r="O30" s="14" t="str">
        <f t="shared" si="2"/>
        <v/>
      </c>
      <c r="P30" s="11" t="str">
        <f>IF(H30=TRUE,IF(基本情報!J30="","",基本情報!J30),"")</f>
        <v/>
      </c>
      <c r="Q30" s="11">
        <v>22</v>
      </c>
      <c r="R30" s="11" t="e">
        <f t="shared" si="9"/>
        <v>#N/A</v>
      </c>
      <c r="S30" s="11" t="b">
        <f t="shared" si="3"/>
        <v>1</v>
      </c>
      <c r="T30" s="11" t="str">
        <f t="shared" si="4"/>
        <v/>
      </c>
      <c r="V30" s="11">
        <v>22</v>
      </c>
      <c r="W30" s="11" t="e">
        <f t="shared" si="10"/>
        <v>#N/A</v>
      </c>
      <c r="X30" s="11" t="b">
        <f t="shared" si="5"/>
        <v>1</v>
      </c>
      <c r="Y30" s="11" t="str">
        <f t="shared" si="6"/>
        <v/>
      </c>
      <c r="AB30" s="11" t="str">
        <f t="shared" si="7"/>
        <v/>
      </c>
      <c r="AE30" s="11" t="str">
        <f t="shared" si="8"/>
        <v/>
      </c>
    </row>
    <row r="31" spans="1:31" s="11" customFormat="1" ht="19.5" customHeight="1">
      <c r="A31" s="12">
        <v>10023</v>
      </c>
      <c r="B31" s="12">
        <f>IF(基本情報!C31="",A31,基本情報!C31)</f>
        <v>10023</v>
      </c>
      <c r="C31" s="12"/>
      <c r="D31" s="12" t="str">
        <f>IF(基本情報!E31="","",基本情報!E31)</f>
        <v>　</v>
      </c>
      <c r="E31" s="12" t="str">
        <f>IF(基本情報!F31="","",基本情報!F31)</f>
        <v>　</v>
      </c>
      <c r="F31" s="12" t="str">
        <f>IF(基本情報!H31="","",基本情報!H31)</f>
        <v/>
      </c>
      <c r="G31" s="12" t="str">
        <f>IF(H31=TRUE,IF(基本情報!I31="","",基本情報!I31),"")</f>
        <v/>
      </c>
      <c r="H31" s="14" t="b">
        <f>IF('基本情報 '!B32="出場",TRUE,FALSE)</f>
        <v>0</v>
      </c>
      <c r="I31" s="14" t="str">
        <f t="shared" si="0"/>
        <v xml:space="preserve"> </v>
      </c>
      <c r="J31" s="14">
        <f>IF(基本情報!G31="男",1,2)</f>
        <v>2</v>
      </c>
      <c r="K31" s="14" t="str">
        <f>IF(H31=FALSE,"",COUNTIF(H$9:H31,TRUE))</f>
        <v/>
      </c>
      <c r="L31" s="14">
        <f>COUNT(M$9:M31)</f>
        <v>1</v>
      </c>
      <c r="M31" s="14" t="str">
        <f t="shared" si="1"/>
        <v/>
      </c>
      <c r="N31" s="14">
        <f>COUNT(O$9:O31)</f>
        <v>1</v>
      </c>
      <c r="O31" s="14" t="str">
        <f t="shared" si="2"/>
        <v/>
      </c>
      <c r="P31" s="11" t="str">
        <f>IF(H31=TRUE,IF(基本情報!J31="","",基本情報!J31),"")</f>
        <v/>
      </c>
      <c r="Q31" s="11">
        <v>23</v>
      </c>
      <c r="R31" s="11" t="e">
        <f t="shared" si="9"/>
        <v>#N/A</v>
      </c>
      <c r="S31" s="11" t="b">
        <f t="shared" si="3"/>
        <v>1</v>
      </c>
      <c r="T31" s="11" t="str">
        <f t="shared" si="4"/>
        <v/>
      </c>
      <c r="V31" s="11">
        <v>23</v>
      </c>
      <c r="W31" s="11" t="e">
        <f t="shared" si="10"/>
        <v>#N/A</v>
      </c>
      <c r="X31" s="11" t="b">
        <f t="shared" si="5"/>
        <v>1</v>
      </c>
      <c r="Y31" s="11" t="str">
        <f t="shared" si="6"/>
        <v/>
      </c>
      <c r="AB31" s="11" t="str">
        <f t="shared" si="7"/>
        <v/>
      </c>
      <c r="AE31" s="11" t="str">
        <f t="shared" si="8"/>
        <v/>
      </c>
    </row>
    <row r="32" spans="1:31" s="11" customFormat="1" ht="19.5" customHeight="1">
      <c r="A32" s="12">
        <v>10024</v>
      </c>
      <c r="B32" s="12">
        <f>IF(基本情報!C32="",A32,基本情報!C32)</f>
        <v>10024</v>
      </c>
      <c r="C32" s="12"/>
      <c r="D32" s="12" t="str">
        <f>IF(基本情報!E32="","",基本情報!E32)</f>
        <v>　</v>
      </c>
      <c r="E32" s="12" t="str">
        <f>IF(基本情報!F32="","",基本情報!F32)</f>
        <v>　</v>
      </c>
      <c r="F32" s="12" t="str">
        <f>IF(基本情報!H32="","",基本情報!H32)</f>
        <v/>
      </c>
      <c r="G32" s="12" t="str">
        <f>IF(H32=TRUE,IF(基本情報!I32="","",基本情報!I32),"")</f>
        <v/>
      </c>
      <c r="H32" s="14" t="b">
        <f>IF('基本情報 '!B33="出場",TRUE,FALSE)</f>
        <v>0</v>
      </c>
      <c r="I32" s="14" t="str">
        <f t="shared" si="0"/>
        <v xml:space="preserve"> </v>
      </c>
      <c r="J32" s="14">
        <f>IF(基本情報!G32="男",1,2)</f>
        <v>2</v>
      </c>
      <c r="K32" s="14" t="str">
        <f>IF(H32=FALSE,"",COUNTIF(H$9:H32,TRUE))</f>
        <v/>
      </c>
      <c r="L32" s="14">
        <f>COUNT(M$9:M32)</f>
        <v>1</v>
      </c>
      <c r="M32" s="14" t="str">
        <f t="shared" si="1"/>
        <v/>
      </c>
      <c r="N32" s="14">
        <f>COUNT(O$9:O32)</f>
        <v>1</v>
      </c>
      <c r="O32" s="14" t="str">
        <f t="shared" si="2"/>
        <v/>
      </c>
      <c r="P32" s="11" t="str">
        <f>IF(H32=TRUE,IF(基本情報!J32="","",基本情報!J32),"")</f>
        <v/>
      </c>
      <c r="Q32" s="11">
        <v>24</v>
      </c>
      <c r="R32" s="11" t="e">
        <f t="shared" si="9"/>
        <v>#N/A</v>
      </c>
      <c r="S32" s="11" t="b">
        <f t="shared" si="3"/>
        <v>1</v>
      </c>
      <c r="T32" s="11" t="str">
        <f t="shared" si="4"/>
        <v/>
      </c>
      <c r="V32" s="11">
        <v>24</v>
      </c>
      <c r="W32" s="11" t="e">
        <f t="shared" si="10"/>
        <v>#N/A</v>
      </c>
      <c r="X32" s="11" t="b">
        <f t="shared" si="5"/>
        <v>1</v>
      </c>
      <c r="Y32" s="11" t="str">
        <f t="shared" si="6"/>
        <v/>
      </c>
      <c r="AB32" s="11" t="str">
        <f t="shared" si="7"/>
        <v/>
      </c>
      <c r="AE32" s="11" t="str">
        <f t="shared" si="8"/>
        <v/>
      </c>
    </row>
    <row r="33" spans="1:31" s="11" customFormat="1" ht="19.5" customHeight="1">
      <c r="A33" s="12">
        <v>10025</v>
      </c>
      <c r="B33" s="12">
        <f>IF(基本情報!C33="",A33,基本情報!C33)</f>
        <v>10025</v>
      </c>
      <c r="C33" s="12"/>
      <c r="D33" s="12" t="str">
        <f>IF(基本情報!E33="","",基本情報!E33)</f>
        <v>　</v>
      </c>
      <c r="E33" s="12" t="str">
        <f>IF(基本情報!F33="","",基本情報!F33)</f>
        <v>　</v>
      </c>
      <c r="F33" s="12" t="str">
        <f>IF(基本情報!H33="","",基本情報!H33)</f>
        <v/>
      </c>
      <c r="G33" s="12" t="str">
        <f>IF(H33=TRUE,IF(基本情報!I33="","",基本情報!I33),"")</f>
        <v/>
      </c>
      <c r="H33" s="14" t="b">
        <f>IF('基本情報 '!B34="出場",TRUE,FALSE)</f>
        <v>0</v>
      </c>
      <c r="I33" s="14" t="str">
        <f t="shared" si="0"/>
        <v xml:space="preserve"> </v>
      </c>
      <c r="J33" s="14">
        <f>IF(基本情報!G33="男",1,2)</f>
        <v>2</v>
      </c>
      <c r="K33" s="14" t="str">
        <f>IF(H33=FALSE,"",COUNTIF(H$9:H33,TRUE))</f>
        <v/>
      </c>
      <c r="L33" s="14">
        <f>COUNT(M$9:M33)</f>
        <v>1</v>
      </c>
      <c r="M33" s="14" t="str">
        <f t="shared" si="1"/>
        <v/>
      </c>
      <c r="N33" s="14">
        <f>COUNT(O$9:O33)</f>
        <v>1</v>
      </c>
      <c r="O33" s="14" t="str">
        <f t="shared" si="2"/>
        <v/>
      </c>
      <c r="P33" s="11" t="str">
        <f>IF(H33=TRUE,IF(基本情報!J33="","",基本情報!J33),"")</f>
        <v/>
      </c>
      <c r="Q33" s="11">
        <v>25</v>
      </c>
      <c r="R33" s="11" t="e">
        <f t="shared" si="9"/>
        <v>#N/A</v>
      </c>
      <c r="S33" s="11" t="b">
        <f t="shared" si="3"/>
        <v>1</v>
      </c>
      <c r="T33" s="11" t="str">
        <f t="shared" si="4"/>
        <v/>
      </c>
      <c r="V33" s="11">
        <v>25</v>
      </c>
      <c r="W33" s="11" t="e">
        <f t="shared" si="10"/>
        <v>#N/A</v>
      </c>
      <c r="X33" s="11" t="b">
        <f t="shared" si="5"/>
        <v>1</v>
      </c>
      <c r="Y33" s="11" t="str">
        <f t="shared" si="6"/>
        <v/>
      </c>
      <c r="AB33" s="11" t="str">
        <f t="shared" si="7"/>
        <v/>
      </c>
      <c r="AE33" s="11" t="str">
        <f t="shared" si="8"/>
        <v/>
      </c>
    </row>
    <row r="34" spans="1:31" s="11" customFormat="1" ht="19.5" customHeight="1">
      <c r="A34" s="12">
        <v>10026</v>
      </c>
      <c r="B34" s="12">
        <f>IF(基本情報!C34="",A34,基本情報!C34)</f>
        <v>10026</v>
      </c>
      <c r="C34" s="12"/>
      <c r="D34" s="12" t="str">
        <f>IF(基本情報!E34="","",基本情報!E34)</f>
        <v>　</v>
      </c>
      <c r="E34" s="12" t="str">
        <f>IF(基本情報!F34="","",基本情報!F34)</f>
        <v>　</v>
      </c>
      <c r="F34" s="12" t="str">
        <f>IF(基本情報!H34="","",基本情報!H34)</f>
        <v/>
      </c>
      <c r="G34" s="12" t="str">
        <f>IF(H34=TRUE,IF(基本情報!I34="","",基本情報!I34),"")</f>
        <v/>
      </c>
      <c r="H34" s="14" t="b">
        <f>IF('基本情報 '!B35="出場",TRUE,FALSE)</f>
        <v>0</v>
      </c>
      <c r="I34" s="14" t="str">
        <f t="shared" si="0"/>
        <v xml:space="preserve"> </v>
      </c>
      <c r="J34" s="14">
        <f>IF(基本情報!G34="男",1,2)</f>
        <v>2</v>
      </c>
      <c r="K34" s="14" t="str">
        <f>IF(H34=FALSE,"",COUNTIF(H$9:H34,TRUE))</f>
        <v/>
      </c>
      <c r="L34" s="14">
        <f>COUNT(M$9:M34)</f>
        <v>1</v>
      </c>
      <c r="M34" s="14" t="str">
        <f t="shared" si="1"/>
        <v/>
      </c>
      <c r="N34" s="14">
        <f>COUNT(O$9:O34)</f>
        <v>1</v>
      </c>
      <c r="O34" s="14" t="str">
        <f t="shared" si="2"/>
        <v/>
      </c>
      <c r="P34" s="11" t="str">
        <f>IF(H34=TRUE,IF(基本情報!J34="","",基本情報!J34),"")</f>
        <v/>
      </c>
      <c r="Q34" s="11">
        <v>26</v>
      </c>
      <c r="R34" s="11" t="e">
        <f t="shared" si="9"/>
        <v>#N/A</v>
      </c>
      <c r="S34" s="11" t="b">
        <f t="shared" si="3"/>
        <v>1</v>
      </c>
      <c r="T34" s="11" t="str">
        <f t="shared" si="4"/>
        <v/>
      </c>
      <c r="V34" s="11">
        <v>26</v>
      </c>
      <c r="W34" s="11" t="e">
        <f t="shared" si="10"/>
        <v>#N/A</v>
      </c>
      <c r="X34" s="11" t="b">
        <f t="shared" si="5"/>
        <v>1</v>
      </c>
      <c r="Y34" s="11" t="str">
        <f t="shared" si="6"/>
        <v/>
      </c>
      <c r="AB34" s="11" t="str">
        <f t="shared" si="7"/>
        <v/>
      </c>
      <c r="AE34" s="11" t="str">
        <f t="shared" si="8"/>
        <v/>
      </c>
    </row>
    <row r="35" spans="1:31" s="11" customFormat="1" ht="19.5" customHeight="1">
      <c r="A35" s="12">
        <v>10027</v>
      </c>
      <c r="B35" s="12">
        <f>IF(基本情報!C35="",A35,基本情報!C35)</f>
        <v>10027</v>
      </c>
      <c r="C35" s="12"/>
      <c r="D35" s="12" t="str">
        <f>IF(基本情報!E35="","",基本情報!E35)</f>
        <v>　</v>
      </c>
      <c r="E35" s="12" t="str">
        <f>IF(基本情報!F35="","",基本情報!F35)</f>
        <v>　</v>
      </c>
      <c r="F35" s="12" t="str">
        <f>IF(基本情報!H35="","",基本情報!H35)</f>
        <v/>
      </c>
      <c r="G35" s="12" t="str">
        <f>IF(H35=TRUE,IF(基本情報!I35="","",基本情報!I35),"")</f>
        <v/>
      </c>
      <c r="H35" s="14" t="b">
        <f>IF('基本情報 '!B36="出場",TRUE,FALSE)</f>
        <v>0</v>
      </c>
      <c r="I35" s="14" t="str">
        <f t="shared" si="0"/>
        <v xml:space="preserve"> </v>
      </c>
      <c r="J35" s="14">
        <f>IF(基本情報!G35="男",1,2)</f>
        <v>2</v>
      </c>
      <c r="K35" s="14" t="str">
        <f>IF(H35=FALSE,"",COUNTIF(H$9:H35,TRUE))</f>
        <v/>
      </c>
      <c r="L35" s="14">
        <f>COUNT(M$9:M35)</f>
        <v>1</v>
      </c>
      <c r="M35" s="14" t="str">
        <f t="shared" si="1"/>
        <v/>
      </c>
      <c r="N35" s="14">
        <f>COUNT(O$9:O35)</f>
        <v>1</v>
      </c>
      <c r="O35" s="14" t="str">
        <f t="shared" si="2"/>
        <v/>
      </c>
      <c r="P35" s="11" t="str">
        <f>IF(H35=TRUE,IF(基本情報!J35="","",基本情報!J35),"")</f>
        <v/>
      </c>
      <c r="Q35" s="11">
        <v>27</v>
      </c>
      <c r="R35" s="11" t="e">
        <f t="shared" si="9"/>
        <v>#N/A</v>
      </c>
      <c r="S35" s="11" t="b">
        <f t="shared" si="3"/>
        <v>1</v>
      </c>
      <c r="T35" s="11" t="str">
        <f t="shared" si="4"/>
        <v/>
      </c>
      <c r="V35" s="11">
        <v>27</v>
      </c>
      <c r="W35" s="11" t="e">
        <f t="shared" si="10"/>
        <v>#N/A</v>
      </c>
      <c r="X35" s="11" t="b">
        <f t="shared" si="5"/>
        <v>1</v>
      </c>
      <c r="Y35" s="11" t="str">
        <f t="shared" si="6"/>
        <v/>
      </c>
      <c r="AB35" s="11" t="str">
        <f t="shared" si="7"/>
        <v/>
      </c>
      <c r="AE35" s="11" t="str">
        <f t="shared" si="8"/>
        <v/>
      </c>
    </row>
    <row r="36" spans="1:31" s="11" customFormat="1" ht="19.5" customHeight="1">
      <c r="A36" s="12">
        <v>10028</v>
      </c>
      <c r="B36" s="12">
        <f>IF(基本情報!C36="",A36,基本情報!C36)</f>
        <v>10028</v>
      </c>
      <c r="C36" s="12"/>
      <c r="D36" s="12" t="str">
        <f>IF(基本情報!E36="","",基本情報!E36)</f>
        <v>　</v>
      </c>
      <c r="E36" s="12" t="str">
        <f>IF(基本情報!F36="","",基本情報!F36)</f>
        <v>　</v>
      </c>
      <c r="F36" s="12" t="str">
        <f>IF(基本情報!H36="","",基本情報!H36)</f>
        <v/>
      </c>
      <c r="G36" s="12" t="str">
        <f>IF(H36=TRUE,IF(基本情報!I36="","",基本情報!I36),"")</f>
        <v/>
      </c>
      <c r="H36" s="14" t="b">
        <f>IF('基本情報 '!B37="出場",TRUE,FALSE)</f>
        <v>0</v>
      </c>
      <c r="I36" s="14" t="str">
        <f t="shared" si="0"/>
        <v xml:space="preserve"> </v>
      </c>
      <c r="J36" s="14">
        <f>IF(基本情報!G36="男",1,2)</f>
        <v>2</v>
      </c>
      <c r="K36" s="14" t="str">
        <f>IF(H36=FALSE,"",COUNTIF(H$9:H36,TRUE))</f>
        <v/>
      </c>
      <c r="L36" s="14">
        <f>COUNT(M$9:M36)</f>
        <v>1</v>
      </c>
      <c r="M36" s="14" t="str">
        <f t="shared" si="1"/>
        <v/>
      </c>
      <c r="N36" s="14">
        <f>COUNT(O$9:O36)</f>
        <v>1</v>
      </c>
      <c r="O36" s="14" t="str">
        <f t="shared" si="2"/>
        <v/>
      </c>
      <c r="P36" s="11" t="str">
        <f>IF(H36=TRUE,IF(基本情報!J36="","",基本情報!J36),"")</f>
        <v/>
      </c>
      <c r="Q36" s="11">
        <v>28</v>
      </c>
      <c r="R36" s="11" t="e">
        <f t="shared" si="9"/>
        <v>#N/A</v>
      </c>
      <c r="S36" s="11" t="b">
        <f t="shared" si="3"/>
        <v>1</v>
      </c>
      <c r="T36" s="11" t="str">
        <f t="shared" si="4"/>
        <v/>
      </c>
      <c r="V36" s="11">
        <v>28</v>
      </c>
      <c r="W36" s="11" t="e">
        <f t="shared" si="10"/>
        <v>#N/A</v>
      </c>
      <c r="X36" s="11" t="b">
        <f t="shared" si="5"/>
        <v>1</v>
      </c>
      <c r="Y36" s="11" t="str">
        <f t="shared" si="6"/>
        <v/>
      </c>
      <c r="AB36" s="11" t="str">
        <f t="shared" si="7"/>
        <v/>
      </c>
      <c r="AE36" s="11" t="str">
        <f t="shared" si="8"/>
        <v/>
      </c>
    </row>
    <row r="37" spans="1:31" s="11" customFormat="1" ht="19.5" customHeight="1">
      <c r="A37" s="12">
        <v>10029</v>
      </c>
      <c r="B37" s="12">
        <f>IF(基本情報!C37="",A37,基本情報!C37)</f>
        <v>10029</v>
      </c>
      <c r="C37" s="12"/>
      <c r="D37" s="12" t="str">
        <f>IF(基本情報!E37="","",基本情報!E37)</f>
        <v>　</v>
      </c>
      <c r="E37" s="12" t="str">
        <f>IF(基本情報!F37="","",基本情報!F37)</f>
        <v>　</v>
      </c>
      <c r="F37" s="12" t="str">
        <f>IF(基本情報!H37="","",基本情報!H37)</f>
        <v/>
      </c>
      <c r="G37" s="12" t="str">
        <f>IF(H37=TRUE,IF(基本情報!I37="","",基本情報!I37),"")</f>
        <v/>
      </c>
      <c r="H37" s="14" t="b">
        <f>IF('基本情報 '!B38="出場",TRUE,FALSE)</f>
        <v>0</v>
      </c>
      <c r="I37" s="14" t="str">
        <f t="shared" si="0"/>
        <v xml:space="preserve"> </v>
      </c>
      <c r="J37" s="14">
        <f>IF(基本情報!G37="男",1,2)</f>
        <v>2</v>
      </c>
      <c r="K37" s="14" t="str">
        <f>IF(H37=FALSE,"",COUNTIF(H$9:H37,TRUE))</f>
        <v/>
      </c>
      <c r="L37" s="14">
        <f>COUNT(M$9:M37)</f>
        <v>1</v>
      </c>
      <c r="M37" s="14" t="str">
        <f t="shared" si="1"/>
        <v/>
      </c>
      <c r="N37" s="14">
        <f>COUNT(O$9:O37)</f>
        <v>1</v>
      </c>
      <c r="O37" s="14" t="str">
        <f t="shared" si="2"/>
        <v/>
      </c>
      <c r="P37" s="11" t="str">
        <f>IF(H37=TRUE,IF(基本情報!J37="","",基本情報!J37),"")</f>
        <v/>
      </c>
      <c r="Q37" s="11">
        <v>29</v>
      </c>
      <c r="R37" s="11" t="e">
        <f t="shared" si="9"/>
        <v>#N/A</v>
      </c>
      <c r="S37" s="11" t="b">
        <f t="shared" si="3"/>
        <v>1</v>
      </c>
      <c r="T37" s="11" t="str">
        <f t="shared" si="4"/>
        <v/>
      </c>
      <c r="V37" s="11">
        <v>29</v>
      </c>
      <c r="W37" s="11" t="e">
        <f t="shared" si="10"/>
        <v>#N/A</v>
      </c>
      <c r="X37" s="11" t="b">
        <f t="shared" si="5"/>
        <v>1</v>
      </c>
      <c r="Y37" s="11" t="str">
        <f t="shared" si="6"/>
        <v/>
      </c>
      <c r="AB37" s="11" t="str">
        <f t="shared" si="7"/>
        <v/>
      </c>
      <c r="AE37" s="11" t="str">
        <f t="shared" si="8"/>
        <v/>
      </c>
    </row>
    <row r="38" spans="1:31" s="11" customFormat="1" ht="19.5" customHeight="1">
      <c r="A38" s="12">
        <v>10030</v>
      </c>
      <c r="B38" s="12">
        <f>IF(基本情報!C38="",A38,基本情報!C38)</f>
        <v>10030</v>
      </c>
      <c r="C38" s="12"/>
      <c r="D38" s="12" t="str">
        <f>IF(基本情報!E38="","",基本情報!E38)</f>
        <v>　</v>
      </c>
      <c r="E38" s="12" t="str">
        <f>IF(基本情報!F38="","",基本情報!F38)</f>
        <v>　</v>
      </c>
      <c r="F38" s="12" t="str">
        <f>IF(基本情報!H38="","",基本情報!H38)</f>
        <v/>
      </c>
      <c r="G38" s="12" t="str">
        <f>IF(H38=TRUE,IF(基本情報!I38="","",基本情報!I38),"")</f>
        <v/>
      </c>
      <c r="H38" s="14" t="b">
        <f>IF('基本情報 '!B39="出場",TRUE,FALSE)</f>
        <v>0</v>
      </c>
      <c r="I38" s="14" t="str">
        <f t="shared" si="0"/>
        <v xml:space="preserve"> </v>
      </c>
      <c r="J38" s="14">
        <f>IF(基本情報!G38="男",1,2)</f>
        <v>2</v>
      </c>
      <c r="K38" s="14" t="str">
        <f>IF(H38=FALSE,"",COUNTIF(H$9:H38,TRUE))</f>
        <v/>
      </c>
      <c r="L38" s="14">
        <f>COUNT(M$9:M38)</f>
        <v>1</v>
      </c>
      <c r="M38" s="14" t="str">
        <f t="shared" si="1"/>
        <v/>
      </c>
      <c r="N38" s="14">
        <f>COUNT(O$9:O38)</f>
        <v>1</v>
      </c>
      <c r="O38" s="14" t="str">
        <f t="shared" si="2"/>
        <v/>
      </c>
      <c r="P38" s="11" t="str">
        <f>IF(H38=TRUE,IF(基本情報!J38="","",基本情報!J38),"")</f>
        <v/>
      </c>
      <c r="Q38" s="11">
        <v>30</v>
      </c>
      <c r="R38" s="11" t="e">
        <f t="shared" si="9"/>
        <v>#N/A</v>
      </c>
      <c r="S38" s="11" t="b">
        <f t="shared" si="3"/>
        <v>1</v>
      </c>
      <c r="T38" s="11" t="str">
        <f t="shared" si="4"/>
        <v/>
      </c>
      <c r="V38" s="11">
        <v>30</v>
      </c>
      <c r="W38" s="11" t="e">
        <f t="shared" si="10"/>
        <v>#N/A</v>
      </c>
      <c r="X38" s="11" t="b">
        <f t="shared" si="5"/>
        <v>1</v>
      </c>
      <c r="Y38" s="11" t="str">
        <f t="shared" si="6"/>
        <v/>
      </c>
      <c r="AB38" s="11" t="str">
        <f t="shared" si="7"/>
        <v/>
      </c>
      <c r="AE38" s="11" t="str">
        <f t="shared" si="8"/>
        <v/>
      </c>
    </row>
    <row r="39" spans="1:31" s="11" customFormat="1" ht="19.5" customHeight="1">
      <c r="A39" s="12">
        <v>10031</v>
      </c>
      <c r="B39" s="12">
        <f>IF(基本情報!C39="",A39,基本情報!C39)</f>
        <v>10031</v>
      </c>
      <c r="C39" s="12"/>
      <c r="D39" s="12" t="str">
        <f>IF(基本情報!E39="","",基本情報!E39)</f>
        <v>　</v>
      </c>
      <c r="E39" s="12" t="str">
        <f>IF(基本情報!F39="","",基本情報!F39)</f>
        <v>　</v>
      </c>
      <c r="F39" s="12" t="str">
        <f>IF(基本情報!H39="","",基本情報!H39)</f>
        <v/>
      </c>
      <c r="G39" s="12" t="str">
        <f>IF(H39=TRUE,IF(基本情報!I39="","",基本情報!I39),"")</f>
        <v/>
      </c>
      <c r="H39" s="14" t="b">
        <f>IF('基本情報 '!B40="出場",TRUE,FALSE)</f>
        <v>0</v>
      </c>
      <c r="I39" s="14" t="str">
        <f t="shared" si="0"/>
        <v xml:space="preserve"> </v>
      </c>
      <c r="J39" s="14">
        <f>IF(基本情報!G39="男",1,2)</f>
        <v>2</v>
      </c>
      <c r="K39" s="14" t="str">
        <f>IF(H39=FALSE,"",COUNTIF(H$9:H39,TRUE))</f>
        <v/>
      </c>
      <c r="L39" s="14">
        <f>COUNT(M$9:M39)</f>
        <v>1</v>
      </c>
      <c r="M39" s="14" t="str">
        <f t="shared" si="1"/>
        <v/>
      </c>
      <c r="N39" s="14">
        <f>COUNT(O$9:O39)</f>
        <v>1</v>
      </c>
      <c r="O39" s="14" t="str">
        <f t="shared" si="2"/>
        <v/>
      </c>
      <c r="P39" s="11" t="str">
        <f>IF(H39=TRUE,IF(基本情報!J39="","",基本情報!J39),"")</f>
        <v/>
      </c>
      <c r="Q39" s="11">
        <v>31</v>
      </c>
      <c r="R39" s="11" t="e">
        <f t="shared" si="9"/>
        <v>#N/A</v>
      </c>
      <c r="S39" s="11" t="b">
        <f t="shared" si="3"/>
        <v>1</v>
      </c>
      <c r="T39" s="11" t="str">
        <f t="shared" si="4"/>
        <v/>
      </c>
      <c r="V39" s="11">
        <v>31</v>
      </c>
      <c r="W39" s="11" t="e">
        <f t="shared" si="10"/>
        <v>#N/A</v>
      </c>
      <c r="X39" s="11" t="b">
        <f t="shared" si="5"/>
        <v>1</v>
      </c>
      <c r="Y39" s="11" t="str">
        <f t="shared" si="6"/>
        <v/>
      </c>
      <c r="AB39" s="11" t="str">
        <f t="shared" si="7"/>
        <v/>
      </c>
      <c r="AE39" s="11" t="str">
        <f t="shared" si="8"/>
        <v/>
      </c>
    </row>
    <row r="40" spans="1:31" s="11" customFormat="1" ht="19.5" customHeight="1">
      <c r="A40" s="12">
        <v>10032</v>
      </c>
      <c r="B40" s="12">
        <f>IF(基本情報!C40="",A40,基本情報!C40)</f>
        <v>10032</v>
      </c>
      <c r="C40" s="12"/>
      <c r="D40" s="12" t="str">
        <f>IF(基本情報!E40="","",基本情報!E40)</f>
        <v>　</v>
      </c>
      <c r="E40" s="12" t="str">
        <f>IF(基本情報!F40="","",基本情報!F40)</f>
        <v>　</v>
      </c>
      <c r="F40" s="12" t="str">
        <f>IF(基本情報!H40="","",基本情報!H40)</f>
        <v/>
      </c>
      <c r="G40" s="12" t="str">
        <f>IF(H40=TRUE,IF(基本情報!I40="","",基本情報!I40),"")</f>
        <v/>
      </c>
      <c r="H40" s="14" t="b">
        <f>IF('基本情報 '!B41="出場",TRUE,FALSE)</f>
        <v>0</v>
      </c>
      <c r="I40" s="14" t="str">
        <f t="shared" si="0"/>
        <v xml:space="preserve"> </v>
      </c>
      <c r="J40" s="14">
        <f>IF(基本情報!G40="男",1,2)</f>
        <v>2</v>
      </c>
      <c r="K40" s="14" t="str">
        <f>IF(H40=FALSE,"",COUNTIF(H$9:H40,TRUE))</f>
        <v/>
      </c>
      <c r="L40" s="14">
        <f>COUNT(M$9:M40)</f>
        <v>1</v>
      </c>
      <c r="M40" s="14" t="str">
        <f t="shared" si="1"/>
        <v/>
      </c>
      <c r="N40" s="14">
        <f>COUNT(O$9:O40)</f>
        <v>1</v>
      </c>
      <c r="O40" s="14" t="str">
        <f t="shared" si="2"/>
        <v/>
      </c>
      <c r="P40" s="11" t="str">
        <f>IF(H40=TRUE,IF(基本情報!J40="","",基本情報!J40),"")</f>
        <v/>
      </c>
      <c r="Q40" s="11">
        <v>32</v>
      </c>
      <c r="R40" s="11" t="e">
        <f t="shared" si="9"/>
        <v>#N/A</v>
      </c>
      <c r="S40" s="11" t="b">
        <f t="shared" si="3"/>
        <v>1</v>
      </c>
      <c r="T40" s="11" t="str">
        <f t="shared" si="4"/>
        <v/>
      </c>
      <c r="V40" s="11">
        <v>32</v>
      </c>
      <c r="W40" s="11" t="e">
        <f t="shared" si="10"/>
        <v>#N/A</v>
      </c>
      <c r="X40" s="11" t="b">
        <f t="shared" si="5"/>
        <v>1</v>
      </c>
      <c r="Y40" s="11" t="str">
        <f t="shared" si="6"/>
        <v/>
      </c>
      <c r="AB40" s="11" t="str">
        <f t="shared" si="7"/>
        <v/>
      </c>
      <c r="AE40" s="11" t="str">
        <f t="shared" si="8"/>
        <v/>
      </c>
    </row>
    <row r="41" spans="1:31" s="11" customFormat="1" ht="19.5" customHeight="1">
      <c r="A41" s="12">
        <v>10033</v>
      </c>
      <c r="B41" s="12">
        <f>IF(基本情報!C41="",A41,基本情報!C41)</f>
        <v>10033</v>
      </c>
      <c r="C41" s="12"/>
      <c r="D41" s="12" t="str">
        <f>IF(基本情報!E41="","",基本情報!E41)</f>
        <v>　</v>
      </c>
      <c r="E41" s="12" t="str">
        <f>IF(基本情報!F41="","",基本情報!F41)</f>
        <v>　</v>
      </c>
      <c r="F41" s="12" t="str">
        <f>IF(基本情報!H41="","",基本情報!H41)</f>
        <v/>
      </c>
      <c r="G41" s="12" t="str">
        <f>IF(H41=TRUE,IF(基本情報!I41="","",基本情報!I41),"")</f>
        <v/>
      </c>
      <c r="H41" s="14" t="b">
        <f>IF('基本情報 '!B42="出場",TRUE,FALSE)</f>
        <v>0</v>
      </c>
      <c r="I41" s="14" t="str">
        <f t="shared" si="0"/>
        <v xml:space="preserve"> </v>
      </c>
      <c r="J41" s="14">
        <f>IF(基本情報!G41="男",1,2)</f>
        <v>2</v>
      </c>
      <c r="K41" s="14" t="str">
        <f>IF(H41=FALSE,"",COUNTIF(H$9:H41,TRUE))</f>
        <v/>
      </c>
      <c r="L41" s="14">
        <f>COUNT(M$9:M41)</f>
        <v>1</v>
      </c>
      <c r="M41" s="14" t="str">
        <f t="shared" si="1"/>
        <v/>
      </c>
      <c r="N41" s="14">
        <f>COUNT(O$9:O41)</f>
        <v>1</v>
      </c>
      <c r="O41" s="14" t="str">
        <f t="shared" si="2"/>
        <v/>
      </c>
      <c r="P41" s="11" t="str">
        <f>IF(H41=TRUE,IF(基本情報!J41="","",基本情報!J41),"")</f>
        <v/>
      </c>
      <c r="Q41" s="11">
        <v>33</v>
      </c>
      <c r="R41" s="11" t="e">
        <f t="shared" si="9"/>
        <v>#N/A</v>
      </c>
      <c r="S41" s="11" t="b">
        <f t="shared" si="3"/>
        <v>1</v>
      </c>
      <c r="T41" s="11" t="str">
        <f t="shared" si="4"/>
        <v/>
      </c>
      <c r="V41" s="11">
        <v>33</v>
      </c>
      <c r="W41" s="11" t="e">
        <f t="shared" si="10"/>
        <v>#N/A</v>
      </c>
      <c r="X41" s="11" t="b">
        <f t="shared" si="5"/>
        <v>1</v>
      </c>
      <c r="Y41" s="11" t="str">
        <f t="shared" si="6"/>
        <v/>
      </c>
      <c r="AB41" s="11" t="str">
        <f t="shared" si="7"/>
        <v/>
      </c>
      <c r="AE41" s="11" t="str">
        <f t="shared" si="8"/>
        <v/>
      </c>
    </row>
    <row r="42" spans="1:31" s="11" customFormat="1" ht="19.5" customHeight="1">
      <c r="A42" s="12">
        <v>10034</v>
      </c>
      <c r="B42" s="12">
        <f>IF(基本情報!C42="",A42,基本情報!C42)</f>
        <v>10034</v>
      </c>
      <c r="C42" s="12"/>
      <c r="D42" s="12" t="str">
        <f>IF(基本情報!E42="","",基本情報!E42)</f>
        <v>　</v>
      </c>
      <c r="E42" s="12" t="str">
        <f>IF(基本情報!F42="","",基本情報!F42)</f>
        <v>　</v>
      </c>
      <c r="F42" s="12" t="str">
        <f>IF(基本情報!H42="","",基本情報!H42)</f>
        <v/>
      </c>
      <c r="G42" s="12" t="str">
        <f>IF(H42=TRUE,IF(基本情報!I42="","",基本情報!I42),"")</f>
        <v/>
      </c>
      <c r="H42" s="14" t="b">
        <f>IF('基本情報 '!B43="出場",TRUE,FALSE)</f>
        <v>0</v>
      </c>
      <c r="I42" s="14" t="str">
        <f t="shared" si="0"/>
        <v xml:space="preserve"> </v>
      </c>
      <c r="J42" s="14">
        <f>IF(基本情報!G42="男",1,2)</f>
        <v>2</v>
      </c>
      <c r="K42" s="14" t="str">
        <f>IF(H42=FALSE,"",COUNTIF(H$9:H42,TRUE))</f>
        <v/>
      </c>
      <c r="L42" s="14">
        <f>COUNT(M$9:M42)</f>
        <v>1</v>
      </c>
      <c r="M42" s="14" t="str">
        <f t="shared" si="1"/>
        <v/>
      </c>
      <c r="N42" s="14">
        <f>COUNT(O$9:O42)</f>
        <v>1</v>
      </c>
      <c r="O42" s="14" t="str">
        <f t="shared" si="2"/>
        <v/>
      </c>
      <c r="P42" s="11" t="str">
        <f>IF(H42=TRUE,IF(基本情報!J42="","",基本情報!J42),"")</f>
        <v/>
      </c>
      <c r="Q42" s="11">
        <v>34</v>
      </c>
      <c r="R42" s="11" t="e">
        <f t="shared" si="9"/>
        <v>#N/A</v>
      </c>
      <c r="S42" s="11" t="b">
        <f t="shared" si="3"/>
        <v>1</v>
      </c>
      <c r="T42" s="11" t="str">
        <f t="shared" si="4"/>
        <v/>
      </c>
      <c r="V42" s="11">
        <v>34</v>
      </c>
      <c r="W42" s="11" t="e">
        <f t="shared" si="10"/>
        <v>#N/A</v>
      </c>
      <c r="X42" s="11" t="b">
        <f t="shared" si="5"/>
        <v>1</v>
      </c>
      <c r="Y42" s="11" t="str">
        <f t="shared" si="6"/>
        <v/>
      </c>
      <c r="AB42" s="11" t="str">
        <f t="shared" si="7"/>
        <v/>
      </c>
      <c r="AE42" s="11" t="str">
        <f t="shared" si="8"/>
        <v/>
      </c>
    </row>
    <row r="43" spans="1:31" s="11" customFormat="1" ht="19.5" customHeight="1">
      <c r="A43" s="12">
        <v>10035</v>
      </c>
      <c r="B43" s="12">
        <f>IF(基本情報!C43="",A43,基本情報!C43)</f>
        <v>10035</v>
      </c>
      <c r="C43" s="12"/>
      <c r="D43" s="12" t="str">
        <f>IF(基本情報!E43="","",基本情報!E43)</f>
        <v>　</v>
      </c>
      <c r="E43" s="12" t="str">
        <f>IF(基本情報!F43="","",基本情報!F43)</f>
        <v>　</v>
      </c>
      <c r="F43" s="12" t="str">
        <f>IF(基本情報!H43="","",基本情報!H43)</f>
        <v/>
      </c>
      <c r="G43" s="12" t="str">
        <f>IF(H43=TRUE,IF(基本情報!I43="","",基本情報!I43),"")</f>
        <v/>
      </c>
      <c r="H43" s="14" t="b">
        <f>IF('基本情報 '!B44="出場",TRUE,FALSE)</f>
        <v>0</v>
      </c>
      <c r="I43" s="14" t="str">
        <f t="shared" si="0"/>
        <v xml:space="preserve"> </v>
      </c>
      <c r="J43" s="14">
        <f>IF(基本情報!G43="男",1,2)</f>
        <v>2</v>
      </c>
      <c r="K43" s="14" t="str">
        <f>IF(H43=FALSE,"",COUNTIF(H$9:H43,TRUE))</f>
        <v/>
      </c>
      <c r="L43" s="14">
        <f>COUNT(M$9:M43)</f>
        <v>1</v>
      </c>
      <c r="M43" s="14" t="str">
        <f t="shared" si="1"/>
        <v/>
      </c>
      <c r="N43" s="14">
        <f>COUNT(O$9:O43)</f>
        <v>1</v>
      </c>
      <c r="O43" s="14" t="str">
        <f t="shared" si="2"/>
        <v/>
      </c>
      <c r="P43" s="11" t="str">
        <f>IF(H43=TRUE,IF(基本情報!J43="","",基本情報!J43),"")</f>
        <v/>
      </c>
      <c r="Q43" s="11">
        <v>35</v>
      </c>
      <c r="R43" s="11" t="e">
        <f t="shared" si="9"/>
        <v>#N/A</v>
      </c>
      <c r="S43" s="11" t="b">
        <f t="shared" si="3"/>
        <v>1</v>
      </c>
      <c r="T43" s="11" t="str">
        <f t="shared" si="4"/>
        <v/>
      </c>
      <c r="V43" s="11">
        <v>35</v>
      </c>
      <c r="W43" s="11" t="e">
        <f t="shared" si="10"/>
        <v>#N/A</v>
      </c>
      <c r="X43" s="11" t="b">
        <f t="shared" si="5"/>
        <v>1</v>
      </c>
      <c r="Y43" s="11" t="str">
        <f t="shared" si="6"/>
        <v/>
      </c>
      <c r="AB43" s="11" t="str">
        <f t="shared" si="7"/>
        <v/>
      </c>
      <c r="AE43" s="11" t="str">
        <f t="shared" si="8"/>
        <v/>
      </c>
    </row>
    <row r="44" spans="1:31" s="11" customFormat="1" ht="19.5" customHeight="1">
      <c r="A44" s="12">
        <v>10036</v>
      </c>
      <c r="B44" s="12">
        <f>IF(基本情報!C44="",A44,基本情報!C44)</f>
        <v>10036</v>
      </c>
      <c r="C44" s="12"/>
      <c r="D44" s="12" t="str">
        <f>IF(基本情報!E44="","",基本情報!E44)</f>
        <v>　</v>
      </c>
      <c r="E44" s="12" t="str">
        <f>IF(基本情報!F44="","",基本情報!F44)</f>
        <v>　</v>
      </c>
      <c r="F44" s="12" t="str">
        <f>IF(基本情報!H44="","",基本情報!H44)</f>
        <v/>
      </c>
      <c r="G44" s="12" t="str">
        <f>IF(H44=TRUE,IF(基本情報!I44="","",基本情報!I44),"")</f>
        <v/>
      </c>
      <c r="H44" s="14" t="b">
        <f>IF('基本情報 '!B45="出場",TRUE,FALSE)</f>
        <v>0</v>
      </c>
      <c r="I44" s="14" t="str">
        <f t="shared" si="0"/>
        <v xml:space="preserve"> </v>
      </c>
      <c r="J44" s="14">
        <f>IF(基本情報!G44="男",1,2)</f>
        <v>2</v>
      </c>
      <c r="K44" s="14" t="str">
        <f>IF(H44=FALSE,"",COUNTIF(H$9:H44,TRUE))</f>
        <v/>
      </c>
      <c r="L44" s="14">
        <f>COUNT(M$9:M44)</f>
        <v>1</v>
      </c>
      <c r="M44" s="14" t="str">
        <f t="shared" si="1"/>
        <v/>
      </c>
      <c r="N44" s="14">
        <f>COUNT(O$9:O44)</f>
        <v>1</v>
      </c>
      <c r="O44" s="14" t="str">
        <f t="shared" si="2"/>
        <v/>
      </c>
      <c r="P44" s="11" t="str">
        <f>IF(H44=TRUE,IF(基本情報!J44="","",基本情報!J44),"")</f>
        <v/>
      </c>
      <c r="Q44" s="11">
        <v>36</v>
      </c>
      <c r="R44" s="11" t="e">
        <f t="shared" ref="R44:R75" si="11">IF(VLOOKUP(Q44,男子ナンバー,2,FALSE)="","",VLOOKUP(Q44,男子ナンバー,2,FALSE))</f>
        <v>#N/A</v>
      </c>
      <c r="S44" s="11" t="b">
        <f t="shared" si="3"/>
        <v>1</v>
      </c>
      <c r="T44" s="11" t="str">
        <f t="shared" si="4"/>
        <v/>
      </c>
      <c r="V44" s="11">
        <v>36</v>
      </c>
      <c r="W44" s="11" t="e">
        <f t="shared" ref="W44:W75" si="12">IF(VLOOKUP(V44,女子ナンバー,2,FALSE)="","",VLOOKUP(V44,女子ナンバー,2,FALSE))</f>
        <v>#N/A</v>
      </c>
      <c r="X44" s="11" t="b">
        <f t="shared" si="5"/>
        <v>1</v>
      </c>
      <c r="Y44" s="11" t="str">
        <f t="shared" si="6"/>
        <v/>
      </c>
      <c r="AB44" s="11" t="str">
        <f t="shared" si="7"/>
        <v/>
      </c>
      <c r="AE44" s="11" t="str">
        <f t="shared" si="8"/>
        <v/>
      </c>
    </row>
    <row r="45" spans="1:31" s="11" customFormat="1" ht="19.5" customHeight="1">
      <c r="A45" s="12">
        <v>10037</v>
      </c>
      <c r="B45" s="12">
        <f>IF(基本情報!C45="",A45,基本情報!C45)</f>
        <v>10037</v>
      </c>
      <c r="C45" s="12"/>
      <c r="D45" s="12" t="str">
        <f>IF(基本情報!E45="","",基本情報!E45)</f>
        <v>　</v>
      </c>
      <c r="E45" s="12" t="str">
        <f>IF(基本情報!F45="","",基本情報!F45)</f>
        <v>　</v>
      </c>
      <c r="F45" s="12" t="str">
        <f>IF(基本情報!H45="","",基本情報!H45)</f>
        <v/>
      </c>
      <c r="G45" s="12" t="str">
        <f>IF(H45=TRUE,IF(基本情報!I45="","",基本情報!I45),"")</f>
        <v/>
      </c>
      <c r="H45" s="14" t="b">
        <f>IF('基本情報 '!B46="出場",TRUE,FALSE)</f>
        <v>0</v>
      </c>
      <c r="I45" s="14" t="str">
        <f t="shared" si="0"/>
        <v xml:space="preserve"> </v>
      </c>
      <c r="J45" s="14">
        <f>IF(基本情報!G45="男",1,2)</f>
        <v>2</v>
      </c>
      <c r="K45" s="14" t="str">
        <f>IF(H45=FALSE,"",COUNTIF(H$9:H45,TRUE))</f>
        <v/>
      </c>
      <c r="L45" s="14">
        <f>COUNT(M$9:M45)</f>
        <v>1</v>
      </c>
      <c r="M45" s="14" t="str">
        <f t="shared" si="1"/>
        <v/>
      </c>
      <c r="N45" s="14">
        <f>COUNT(O$9:O45)</f>
        <v>1</v>
      </c>
      <c r="O45" s="14" t="str">
        <f t="shared" si="2"/>
        <v/>
      </c>
      <c r="P45" s="11" t="str">
        <f>IF(H45=TRUE,IF(基本情報!J45="","",基本情報!J45),"")</f>
        <v/>
      </c>
      <c r="Q45" s="11">
        <v>37</v>
      </c>
      <c r="R45" s="11" t="e">
        <f t="shared" si="11"/>
        <v>#N/A</v>
      </c>
      <c r="S45" s="11" t="b">
        <f t="shared" si="3"/>
        <v>1</v>
      </c>
      <c r="T45" s="11" t="str">
        <f t="shared" si="4"/>
        <v/>
      </c>
      <c r="V45" s="11">
        <v>37</v>
      </c>
      <c r="W45" s="11" t="e">
        <f t="shared" si="12"/>
        <v>#N/A</v>
      </c>
      <c r="X45" s="11" t="b">
        <f t="shared" si="5"/>
        <v>1</v>
      </c>
      <c r="Y45" s="11" t="str">
        <f t="shared" si="6"/>
        <v/>
      </c>
      <c r="AB45" s="11" t="str">
        <f t="shared" si="7"/>
        <v/>
      </c>
      <c r="AE45" s="11" t="str">
        <f t="shared" si="8"/>
        <v/>
      </c>
    </row>
    <row r="46" spans="1:31" s="11" customFormat="1" ht="19.5" customHeight="1">
      <c r="A46" s="12">
        <v>10038</v>
      </c>
      <c r="B46" s="12">
        <f>IF(基本情報!C46="",A46,基本情報!C46)</f>
        <v>10038</v>
      </c>
      <c r="C46" s="12"/>
      <c r="D46" s="12" t="str">
        <f>IF(基本情報!E46="","",基本情報!E46)</f>
        <v>　</v>
      </c>
      <c r="E46" s="12" t="str">
        <f>IF(基本情報!F46="","",基本情報!F46)</f>
        <v>　</v>
      </c>
      <c r="F46" s="12" t="str">
        <f>IF(基本情報!H46="","",基本情報!H46)</f>
        <v/>
      </c>
      <c r="G46" s="12" t="str">
        <f>IF(H46=TRUE,IF(基本情報!I46="","",基本情報!I46),"")</f>
        <v/>
      </c>
      <c r="H46" s="14" t="b">
        <f>IF('基本情報 '!B47="出場",TRUE,FALSE)</f>
        <v>0</v>
      </c>
      <c r="I46" s="14" t="str">
        <f t="shared" si="0"/>
        <v xml:space="preserve"> </v>
      </c>
      <c r="J46" s="14">
        <f>IF(基本情報!G46="男",1,2)</f>
        <v>2</v>
      </c>
      <c r="K46" s="14" t="str">
        <f>IF(H46=FALSE,"",COUNTIF(H$9:H46,TRUE))</f>
        <v/>
      </c>
      <c r="L46" s="14">
        <f>COUNT(M$9:M46)</f>
        <v>1</v>
      </c>
      <c r="M46" s="14" t="str">
        <f t="shared" si="1"/>
        <v/>
      </c>
      <c r="N46" s="14">
        <f>COUNT(O$9:O46)</f>
        <v>1</v>
      </c>
      <c r="O46" s="14" t="str">
        <f t="shared" si="2"/>
        <v/>
      </c>
      <c r="P46" s="11" t="str">
        <f>IF(H46=TRUE,IF(基本情報!J46="","",基本情報!J46),"")</f>
        <v/>
      </c>
      <c r="Q46" s="11">
        <v>38</v>
      </c>
      <c r="R46" s="11" t="e">
        <f t="shared" si="11"/>
        <v>#N/A</v>
      </c>
      <c r="S46" s="11" t="b">
        <f t="shared" si="3"/>
        <v>1</v>
      </c>
      <c r="T46" s="11" t="str">
        <f t="shared" si="4"/>
        <v/>
      </c>
      <c r="V46" s="11">
        <v>38</v>
      </c>
      <c r="W46" s="11" t="e">
        <f t="shared" si="12"/>
        <v>#N/A</v>
      </c>
      <c r="X46" s="11" t="b">
        <f t="shared" si="5"/>
        <v>1</v>
      </c>
      <c r="Y46" s="11" t="str">
        <f t="shared" si="6"/>
        <v/>
      </c>
      <c r="AB46" s="11" t="str">
        <f t="shared" si="7"/>
        <v/>
      </c>
      <c r="AE46" s="11" t="str">
        <f t="shared" si="8"/>
        <v/>
      </c>
    </row>
    <row r="47" spans="1:31" s="11" customFormat="1" ht="19.5" customHeight="1">
      <c r="A47" s="12">
        <v>10039</v>
      </c>
      <c r="B47" s="12">
        <f>IF(基本情報!C47="",A47,基本情報!C47)</f>
        <v>10039</v>
      </c>
      <c r="C47" s="12"/>
      <c r="D47" s="12" t="str">
        <f>IF(基本情報!E47="","",基本情報!E47)</f>
        <v>　</v>
      </c>
      <c r="E47" s="12" t="str">
        <f>IF(基本情報!F47="","",基本情報!F47)</f>
        <v>　</v>
      </c>
      <c r="F47" s="12" t="str">
        <f>IF(基本情報!H47="","",基本情報!H47)</f>
        <v/>
      </c>
      <c r="G47" s="12" t="str">
        <f>IF(H47=TRUE,IF(基本情報!I47="","",基本情報!I47),"")</f>
        <v/>
      </c>
      <c r="H47" s="14" t="b">
        <f>IF('基本情報 '!B48="出場",TRUE,FALSE)</f>
        <v>0</v>
      </c>
      <c r="I47" s="14" t="str">
        <f t="shared" si="0"/>
        <v xml:space="preserve"> </v>
      </c>
      <c r="J47" s="14">
        <f>IF(基本情報!G47="男",1,2)</f>
        <v>2</v>
      </c>
      <c r="K47" s="14" t="str">
        <f>IF(H47=FALSE,"",COUNTIF(H$9:H47,TRUE))</f>
        <v/>
      </c>
      <c r="L47" s="14">
        <f>COUNT(M$9:M47)</f>
        <v>1</v>
      </c>
      <c r="M47" s="14" t="str">
        <f t="shared" si="1"/>
        <v/>
      </c>
      <c r="N47" s="14">
        <f>COUNT(O$9:O47)</f>
        <v>1</v>
      </c>
      <c r="O47" s="14" t="str">
        <f t="shared" si="2"/>
        <v/>
      </c>
      <c r="P47" s="11" t="str">
        <f>IF(H47=TRUE,IF(基本情報!J47="","",基本情報!J47),"")</f>
        <v/>
      </c>
      <c r="Q47" s="11">
        <v>39</v>
      </c>
      <c r="R47" s="11" t="e">
        <f t="shared" si="11"/>
        <v>#N/A</v>
      </c>
      <c r="S47" s="11" t="b">
        <f t="shared" si="3"/>
        <v>1</v>
      </c>
      <c r="T47" s="11" t="str">
        <f t="shared" si="4"/>
        <v/>
      </c>
      <c r="V47" s="11">
        <v>39</v>
      </c>
      <c r="W47" s="11" t="e">
        <f t="shared" si="12"/>
        <v>#N/A</v>
      </c>
      <c r="X47" s="11" t="b">
        <f t="shared" si="5"/>
        <v>1</v>
      </c>
      <c r="Y47" s="11" t="str">
        <f t="shared" si="6"/>
        <v/>
      </c>
      <c r="AB47" s="11" t="str">
        <f t="shared" si="7"/>
        <v/>
      </c>
      <c r="AE47" s="11" t="str">
        <f t="shared" si="8"/>
        <v/>
      </c>
    </row>
    <row r="48" spans="1:31" s="11" customFormat="1" ht="19.5" customHeight="1">
      <c r="A48" s="12">
        <v>10040</v>
      </c>
      <c r="B48" s="12">
        <f>IF(基本情報!C48="",A48,基本情報!C48)</f>
        <v>10040</v>
      </c>
      <c r="C48" s="12"/>
      <c r="D48" s="12" t="str">
        <f>IF(基本情報!E48="","",基本情報!E48)</f>
        <v>　</v>
      </c>
      <c r="E48" s="12" t="str">
        <f>IF(基本情報!F48="","",基本情報!F48)</f>
        <v>　</v>
      </c>
      <c r="F48" s="12" t="str">
        <f>IF(基本情報!H48="","",基本情報!H48)</f>
        <v/>
      </c>
      <c r="G48" s="12" t="str">
        <f>IF(H48=TRUE,IF(基本情報!I48="","",基本情報!I48),"")</f>
        <v/>
      </c>
      <c r="H48" s="14" t="b">
        <f>IF('基本情報 '!B49="出場",TRUE,FALSE)</f>
        <v>0</v>
      </c>
      <c r="I48" s="14" t="str">
        <f t="shared" si="0"/>
        <v xml:space="preserve"> </v>
      </c>
      <c r="J48" s="14">
        <f>IF(基本情報!G48="男",1,2)</f>
        <v>2</v>
      </c>
      <c r="K48" s="14" t="str">
        <f>IF(H48=FALSE,"",COUNTIF(H$9:H48,TRUE))</f>
        <v/>
      </c>
      <c r="L48" s="14">
        <f>COUNT(M$9:M48)</f>
        <v>1</v>
      </c>
      <c r="M48" s="14" t="str">
        <f t="shared" si="1"/>
        <v/>
      </c>
      <c r="N48" s="14">
        <f>COUNT(O$9:O48)</f>
        <v>1</v>
      </c>
      <c r="O48" s="14" t="str">
        <f t="shared" si="2"/>
        <v/>
      </c>
      <c r="P48" s="11" t="str">
        <f>IF(H48=TRUE,IF(基本情報!J48="","",基本情報!J48),"")</f>
        <v/>
      </c>
      <c r="Q48" s="11">
        <v>40</v>
      </c>
      <c r="R48" s="11" t="e">
        <f t="shared" si="11"/>
        <v>#N/A</v>
      </c>
      <c r="S48" s="11" t="b">
        <f t="shared" si="3"/>
        <v>1</v>
      </c>
      <c r="T48" s="11" t="str">
        <f t="shared" si="4"/>
        <v/>
      </c>
      <c r="V48" s="11">
        <v>40</v>
      </c>
      <c r="W48" s="11" t="e">
        <f t="shared" si="12"/>
        <v>#N/A</v>
      </c>
      <c r="X48" s="11" t="b">
        <f t="shared" si="5"/>
        <v>1</v>
      </c>
      <c r="Y48" s="11" t="str">
        <f t="shared" si="6"/>
        <v/>
      </c>
      <c r="AB48" s="11" t="str">
        <f t="shared" si="7"/>
        <v/>
      </c>
      <c r="AE48" s="11" t="str">
        <f t="shared" si="8"/>
        <v/>
      </c>
    </row>
    <row r="49" spans="1:31">
      <c r="A49" s="12">
        <v>10041</v>
      </c>
      <c r="B49" s="12">
        <f>IF(基本情報!C49="",A49,基本情報!C49)</f>
        <v>10041</v>
      </c>
      <c r="C49" s="12"/>
      <c r="D49" s="12" t="str">
        <f>IF(基本情報!E49="","",基本情報!E49)</f>
        <v>　</v>
      </c>
      <c r="E49" s="12" t="str">
        <f>IF(基本情報!F49="","",基本情報!F49)</f>
        <v>　</v>
      </c>
      <c r="F49" s="12" t="str">
        <f>IF(基本情報!H49="","",基本情報!H49)</f>
        <v/>
      </c>
      <c r="G49" s="12" t="str">
        <f>IF(H49=TRUE,IF(基本情報!I49="","",基本情報!I49),"")</f>
        <v/>
      </c>
      <c r="H49" s="14" t="b">
        <f>IF('基本情報 '!B50="出場",TRUE,FALSE)</f>
        <v>0</v>
      </c>
      <c r="I49" s="14" t="str">
        <f t="shared" si="0"/>
        <v xml:space="preserve"> </v>
      </c>
      <c r="J49" s="14">
        <f>IF(基本情報!G49="男",1,2)</f>
        <v>2</v>
      </c>
      <c r="K49" s="14" t="str">
        <f>IF(H49=FALSE,"",COUNTIF(H$9:H49,TRUE))</f>
        <v/>
      </c>
      <c r="L49" s="14">
        <f>COUNT(M$9:M49)</f>
        <v>1</v>
      </c>
      <c r="M49" s="14" t="str">
        <f t="shared" si="1"/>
        <v/>
      </c>
      <c r="N49" s="14">
        <f>COUNT(O$9:O49)</f>
        <v>1</v>
      </c>
      <c r="O49" s="14" t="str">
        <f t="shared" si="2"/>
        <v/>
      </c>
      <c r="P49" s="11" t="str">
        <f>IF(H49=TRUE,IF(基本情報!J49="","",基本情報!J49),"")</f>
        <v/>
      </c>
      <c r="Q49" s="11">
        <v>41</v>
      </c>
      <c r="R49" s="11" t="e">
        <f t="shared" si="11"/>
        <v>#N/A</v>
      </c>
      <c r="S49" s="11" t="b">
        <f t="shared" si="3"/>
        <v>1</v>
      </c>
      <c r="T49" s="11" t="str">
        <f t="shared" si="4"/>
        <v/>
      </c>
      <c r="V49" s="11">
        <v>41</v>
      </c>
      <c r="W49" s="11" t="e">
        <f t="shared" si="12"/>
        <v>#N/A</v>
      </c>
      <c r="X49" s="11" t="b">
        <f t="shared" si="5"/>
        <v>1</v>
      </c>
      <c r="Y49" s="11" t="str">
        <f t="shared" si="6"/>
        <v/>
      </c>
      <c r="AB49" s="11" t="str">
        <f t="shared" si="7"/>
        <v/>
      </c>
      <c r="AE49" s="11" t="str">
        <f t="shared" si="8"/>
        <v/>
      </c>
    </row>
    <row r="50" spans="1:31">
      <c r="A50" s="12">
        <v>10042</v>
      </c>
      <c r="B50" s="12">
        <f>IF(基本情報!C50="",A50,基本情報!C50)</f>
        <v>10042</v>
      </c>
      <c r="C50" s="12"/>
      <c r="D50" s="12" t="str">
        <f>IF(基本情報!E50="","",基本情報!E50)</f>
        <v>　</v>
      </c>
      <c r="E50" s="12" t="str">
        <f>IF(基本情報!F50="","",基本情報!F50)</f>
        <v>　</v>
      </c>
      <c r="F50" s="12" t="str">
        <f>IF(基本情報!H50="","",基本情報!H50)</f>
        <v/>
      </c>
      <c r="G50" s="12" t="str">
        <f>IF(H50=TRUE,IF(基本情報!I50="","",基本情報!I50),"")</f>
        <v/>
      </c>
      <c r="H50" s="14" t="b">
        <f>IF('基本情報 '!B51="出場",TRUE,FALSE)</f>
        <v>0</v>
      </c>
      <c r="I50" s="14" t="str">
        <f t="shared" si="0"/>
        <v xml:space="preserve"> </v>
      </c>
      <c r="J50" s="14">
        <f>IF(基本情報!G50="男",1,2)</f>
        <v>2</v>
      </c>
      <c r="K50" s="14" t="str">
        <f>IF(H50=FALSE,"",COUNTIF(H$9:H50,TRUE))</f>
        <v/>
      </c>
      <c r="L50" s="14">
        <f>COUNT(M$9:M50)</f>
        <v>1</v>
      </c>
      <c r="M50" s="14" t="str">
        <f t="shared" si="1"/>
        <v/>
      </c>
      <c r="N50" s="14">
        <f>COUNT(O$9:O50)</f>
        <v>1</v>
      </c>
      <c r="O50" s="14" t="str">
        <f t="shared" si="2"/>
        <v/>
      </c>
      <c r="P50" s="11" t="str">
        <f>IF(H50=TRUE,IF(基本情報!J50="","",基本情報!J50),"")</f>
        <v/>
      </c>
      <c r="Q50" s="11">
        <v>42</v>
      </c>
      <c r="R50" s="11" t="e">
        <f t="shared" si="11"/>
        <v>#N/A</v>
      </c>
      <c r="S50" s="11" t="b">
        <f t="shared" si="3"/>
        <v>1</v>
      </c>
      <c r="T50" s="11" t="str">
        <f t="shared" si="4"/>
        <v/>
      </c>
      <c r="V50" s="11">
        <v>42</v>
      </c>
      <c r="W50" s="11" t="e">
        <f t="shared" si="12"/>
        <v>#N/A</v>
      </c>
      <c r="X50" s="11" t="b">
        <f t="shared" si="5"/>
        <v>1</v>
      </c>
      <c r="Y50" s="11" t="str">
        <f t="shared" si="6"/>
        <v/>
      </c>
      <c r="AB50" s="11" t="str">
        <f t="shared" si="7"/>
        <v/>
      </c>
      <c r="AE50" s="11" t="str">
        <f t="shared" si="8"/>
        <v/>
      </c>
    </row>
    <row r="51" spans="1:31">
      <c r="A51" s="12">
        <v>10043</v>
      </c>
      <c r="B51" s="12">
        <f>IF(基本情報!C51="",A51,基本情報!C51)</f>
        <v>10043</v>
      </c>
      <c r="C51" s="12"/>
      <c r="D51" s="12" t="str">
        <f>IF(基本情報!E51="","",基本情報!E51)</f>
        <v>　</v>
      </c>
      <c r="E51" s="12" t="str">
        <f>IF(基本情報!F51="","",基本情報!F51)</f>
        <v>　</v>
      </c>
      <c r="F51" s="12" t="str">
        <f>IF(基本情報!H51="","",基本情報!H51)</f>
        <v/>
      </c>
      <c r="G51" s="12" t="str">
        <f>IF(H51=TRUE,IF(基本情報!I51="","",基本情報!I51),"")</f>
        <v/>
      </c>
      <c r="H51" s="14" t="b">
        <f>IF('基本情報 '!B52="出場",TRUE,FALSE)</f>
        <v>0</v>
      </c>
      <c r="I51" s="14" t="str">
        <f t="shared" si="0"/>
        <v xml:space="preserve"> </v>
      </c>
      <c r="J51" s="14">
        <f>IF(基本情報!G51="男",1,2)</f>
        <v>2</v>
      </c>
      <c r="K51" s="14" t="str">
        <f>IF(H51=FALSE,"",COUNTIF(H$9:H51,TRUE))</f>
        <v/>
      </c>
      <c r="L51" s="14">
        <f>COUNT(M$9:M51)</f>
        <v>1</v>
      </c>
      <c r="M51" s="14" t="str">
        <f t="shared" si="1"/>
        <v/>
      </c>
      <c r="N51" s="14">
        <f>COUNT(O$9:O51)</f>
        <v>1</v>
      </c>
      <c r="O51" s="14" t="str">
        <f t="shared" si="2"/>
        <v/>
      </c>
      <c r="P51" s="11" t="str">
        <f>IF(H51=TRUE,IF(基本情報!J51="","",基本情報!J51),"")</f>
        <v/>
      </c>
      <c r="Q51" s="11">
        <v>43</v>
      </c>
      <c r="R51" s="11" t="e">
        <f t="shared" si="11"/>
        <v>#N/A</v>
      </c>
      <c r="S51" s="11" t="b">
        <f t="shared" si="3"/>
        <v>1</v>
      </c>
      <c r="T51" s="11" t="str">
        <f t="shared" si="4"/>
        <v/>
      </c>
      <c r="V51" s="11">
        <v>43</v>
      </c>
      <c r="W51" s="11" t="e">
        <f t="shared" si="12"/>
        <v>#N/A</v>
      </c>
      <c r="X51" s="11" t="b">
        <f t="shared" si="5"/>
        <v>1</v>
      </c>
      <c r="Y51" s="11" t="str">
        <f t="shared" si="6"/>
        <v/>
      </c>
      <c r="AB51" s="11" t="str">
        <f t="shared" si="7"/>
        <v/>
      </c>
      <c r="AE51" s="11" t="str">
        <f t="shared" si="8"/>
        <v/>
      </c>
    </row>
    <row r="52" spans="1:31">
      <c r="A52" s="12">
        <v>10044</v>
      </c>
      <c r="B52" s="12">
        <f>IF(基本情報!C52="",A52,基本情報!C52)</f>
        <v>10044</v>
      </c>
      <c r="C52" s="12"/>
      <c r="D52" s="12" t="str">
        <f>IF(基本情報!E52="","",基本情報!E52)</f>
        <v>　</v>
      </c>
      <c r="E52" s="12" t="str">
        <f>IF(基本情報!F52="","",基本情報!F52)</f>
        <v>　</v>
      </c>
      <c r="F52" s="12" t="str">
        <f>IF(基本情報!H52="","",基本情報!H52)</f>
        <v/>
      </c>
      <c r="G52" s="12" t="str">
        <f>IF(H52=TRUE,IF(基本情報!I52="","",基本情報!I52),"")</f>
        <v/>
      </c>
      <c r="H52" s="14" t="b">
        <f>IF('基本情報 '!B53="出場",TRUE,FALSE)</f>
        <v>0</v>
      </c>
      <c r="I52" s="14" t="str">
        <f t="shared" si="0"/>
        <v xml:space="preserve"> </v>
      </c>
      <c r="J52" s="14">
        <f>IF(基本情報!G52="男",1,2)</f>
        <v>2</v>
      </c>
      <c r="K52" s="14" t="str">
        <f>IF(H52=FALSE,"",COUNTIF(H$9:H52,TRUE))</f>
        <v/>
      </c>
      <c r="L52" s="14">
        <f>COUNT(M$9:M52)</f>
        <v>1</v>
      </c>
      <c r="M52" s="14" t="str">
        <f t="shared" si="1"/>
        <v/>
      </c>
      <c r="N52" s="14">
        <f>COUNT(O$9:O52)</f>
        <v>1</v>
      </c>
      <c r="O52" s="14" t="str">
        <f t="shared" si="2"/>
        <v/>
      </c>
      <c r="P52" s="11" t="str">
        <f>IF(H52=TRUE,IF(基本情報!J52="","",基本情報!J52),"")</f>
        <v/>
      </c>
      <c r="Q52" s="11">
        <v>44</v>
      </c>
      <c r="R52" s="11" t="e">
        <f t="shared" si="11"/>
        <v>#N/A</v>
      </c>
      <c r="S52" s="11" t="b">
        <f t="shared" si="3"/>
        <v>1</v>
      </c>
      <c r="T52" s="11" t="str">
        <f t="shared" si="4"/>
        <v/>
      </c>
      <c r="V52" s="11">
        <v>44</v>
      </c>
      <c r="W52" s="11" t="e">
        <f t="shared" si="12"/>
        <v>#N/A</v>
      </c>
      <c r="X52" s="11" t="b">
        <f t="shared" si="5"/>
        <v>1</v>
      </c>
      <c r="Y52" s="11" t="str">
        <f t="shared" si="6"/>
        <v/>
      </c>
      <c r="AB52" s="11" t="str">
        <f t="shared" si="7"/>
        <v/>
      </c>
      <c r="AE52" s="11" t="str">
        <f t="shared" si="8"/>
        <v/>
      </c>
    </row>
    <row r="53" spans="1:31">
      <c r="A53" s="12">
        <v>10045</v>
      </c>
      <c r="B53" s="12">
        <f>IF(基本情報!C53="",A53,基本情報!C53)</f>
        <v>10045</v>
      </c>
      <c r="C53" s="12"/>
      <c r="D53" s="12" t="str">
        <f>IF(基本情報!E53="","",基本情報!E53)</f>
        <v>　</v>
      </c>
      <c r="E53" s="12" t="str">
        <f>IF(基本情報!F53="","",基本情報!F53)</f>
        <v>　</v>
      </c>
      <c r="F53" s="12" t="str">
        <f>IF(基本情報!H53="","",基本情報!H53)</f>
        <v/>
      </c>
      <c r="G53" s="12" t="str">
        <f>IF(H53=TRUE,IF(基本情報!I53="","",基本情報!I53),"")</f>
        <v/>
      </c>
      <c r="H53" s="14" t="b">
        <f>IF('基本情報 '!B54="出場",TRUE,FALSE)</f>
        <v>0</v>
      </c>
      <c r="I53" s="14" t="str">
        <f t="shared" si="0"/>
        <v xml:space="preserve"> </v>
      </c>
      <c r="J53" s="14">
        <f>IF(基本情報!G53="男",1,2)</f>
        <v>2</v>
      </c>
      <c r="K53" s="14" t="str">
        <f>IF(H53=FALSE,"",COUNTIF(H$9:H53,TRUE))</f>
        <v/>
      </c>
      <c r="L53" s="14">
        <f>COUNT(M$9:M53)</f>
        <v>1</v>
      </c>
      <c r="M53" s="14" t="str">
        <f t="shared" si="1"/>
        <v/>
      </c>
      <c r="N53" s="14">
        <f>COUNT(O$9:O53)</f>
        <v>1</v>
      </c>
      <c r="O53" s="14" t="str">
        <f t="shared" si="2"/>
        <v/>
      </c>
      <c r="P53" s="11" t="str">
        <f>IF(H53=TRUE,IF(基本情報!J53="","",基本情報!J53),"")</f>
        <v/>
      </c>
      <c r="Q53" s="11">
        <v>45</v>
      </c>
      <c r="R53" s="11" t="e">
        <f t="shared" si="11"/>
        <v>#N/A</v>
      </c>
      <c r="S53" s="11" t="b">
        <f t="shared" si="3"/>
        <v>1</v>
      </c>
      <c r="T53" s="11" t="str">
        <f t="shared" si="4"/>
        <v/>
      </c>
      <c r="V53" s="11">
        <v>45</v>
      </c>
      <c r="W53" s="11" t="e">
        <f t="shared" si="12"/>
        <v>#N/A</v>
      </c>
      <c r="X53" s="11" t="b">
        <f t="shared" si="5"/>
        <v>1</v>
      </c>
      <c r="Y53" s="11" t="str">
        <f t="shared" si="6"/>
        <v/>
      </c>
      <c r="AB53" s="11" t="str">
        <f t="shared" si="7"/>
        <v/>
      </c>
      <c r="AE53" s="11" t="str">
        <f t="shared" si="8"/>
        <v/>
      </c>
    </row>
    <row r="54" spans="1:31">
      <c r="A54" s="12">
        <v>10046</v>
      </c>
      <c r="B54" s="12">
        <f>IF(基本情報!C54="",A54,基本情報!C54)</f>
        <v>10046</v>
      </c>
      <c r="C54" s="12"/>
      <c r="D54" s="12" t="str">
        <f>IF(基本情報!E54="","",基本情報!E54)</f>
        <v>　</v>
      </c>
      <c r="E54" s="12" t="str">
        <f>IF(基本情報!F54="","",基本情報!F54)</f>
        <v>　</v>
      </c>
      <c r="F54" s="12" t="str">
        <f>IF(基本情報!H54="","",基本情報!H54)</f>
        <v/>
      </c>
      <c r="G54" s="12" t="str">
        <f>IF(H54=TRUE,IF(基本情報!I54="","",基本情報!I54),"")</f>
        <v/>
      </c>
      <c r="H54" s="14" t="b">
        <f>IF('基本情報 '!B55="出場",TRUE,FALSE)</f>
        <v>0</v>
      </c>
      <c r="I54" s="14" t="str">
        <f t="shared" si="0"/>
        <v xml:space="preserve"> </v>
      </c>
      <c r="J54" s="14">
        <f>IF(基本情報!G54="男",1,2)</f>
        <v>2</v>
      </c>
      <c r="K54" s="14" t="str">
        <f>IF(H54=FALSE,"",COUNTIF(H$9:H54,TRUE))</f>
        <v/>
      </c>
      <c r="L54" s="14">
        <f>COUNT(M$9:M54)</f>
        <v>1</v>
      </c>
      <c r="M54" s="14" t="str">
        <f t="shared" si="1"/>
        <v/>
      </c>
      <c r="N54" s="14">
        <f>COUNT(O$9:O54)</f>
        <v>1</v>
      </c>
      <c r="O54" s="14" t="str">
        <f t="shared" si="2"/>
        <v/>
      </c>
      <c r="P54" s="11" t="str">
        <f>IF(H54=TRUE,IF(基本情報!J54="","",基本情報!J54),"")</f>
        <v/>
      </c>
      <c r="Q54" s="11">
        <v>46</v>
      </c>
      <c r="R54" s="11" t="e">
        <f t="shared" si="11"/>
        <v>#N/A</v>
      </c>
      <c r="S54" s="11" t="b">
        <f t="shared" si="3"/>
        <v>1</v>
      </c>
      <c r="T54" s="11" t="str">
        <f t="shared" si="4"/>
        <v/>
      </c>
      <c r="V54" s="11">
        <v>46</v>
      </c>
      <c r="W54" s="11" t="e">
        <f t="shared" si="12"/>
        <v>#N/A</v>
      </c>
      <c r="X54" s="11" t="b">
        <f t="shared" si="5"/>
        <v>1</v>
      </c>
      <c r="Y54" s="11" t="str">
        <f t="shared" si="6"/>
        <v/>
      </c>
      <c r="AB54" s="11" t="str">
        <f t="shared" si="7"/>
        <v/>
      </c>
      <c r="AE54" s="11" t="str">
        <f t="shared" si="8"/>
        <v/>
      </c>
    </row>
    <row r="55" spans="1:31">
      <c r="A55" s="12">
        <v>10047</v>
      </c>
      <c r="B55" s="12">
        <f>IF(基本情報!C55="",A55,基本情報!C55)</f>
        <v>10047</v>
      </c>
      <c r="C55" s="12"/>
      <c r="D55" s="12" t="str">
        <f>IF(基本情報!E55="","",基本情報!E55)</f>
        <v>　</v>
      </c>
      <c r="E55" s="12" t="str">
        <f>IF(基本情報!F55="","",基本情報!F55)</f>
        <v>　</v>
      </c>
      <c r="F55" s="12" t="str">
        <f>IF(基本情報!H55="","",基本情報!H55)</f>
        <v/>
      </c>
      <c r="G55" s="12" t="str">
        <f>IF(H55=TRUE,IF(基本情報!I55="","",基本情報!I55),"")</f>
        <v/>
      </c>
      <c r="H55" s="14" t="b">
        <f>IF('基本情報 '!B56="出場",TRUE,FALSE)</f>
        <v>0</v>
      </c>
      <c r="I55" s="14" t="str">
        <f t="shared" si="0"/>
        <v xml:space="preserve"> </v>
      </c>
      <c r="J55" s="14">
        <f>IF(基本情報!G55="男",1,2)</f>
        <v>2</v>
      </c>
      <c r="K55" s="14" t="str">
        <f>IF(H55=FALSE,"",COUNTIF(H$9:H55,TRUE))</f>
        <v/>
      </c>
      <c r="L55" s="14">
        <f>COUNT(M$9:M55)</f>
        <v>1</v>
      </c>
      <c r="M55" s="14" t="str">
        <f t="shared" si="1"/>
        <v/>
      </c>
      <c r="N55" s="14">
        <f>COUNT(O$9:O55)</f>
        <v>1</v>
      </c>
      <c r="O55" s="14" t="str">
        <f t="shared" si="2"/>
        <v/>
      </c>
      <c r="P55" s="11" t="str">
        <f>IF(H55=TRUE,IF(基本情報!J55="","",基本情報!J55),"")</f>
        <v/>
      </c>
      <c r="Q55" s="11">
        <v>47</v>
      </c>
      <c r="R55" s="11" t="e">
        <f t="shared" si="11"/>
        <v>#N/A</v>
      </c>
      <c r="S55" s="11" t="b">
        <f t="shared" si="3"/>
        <v>1</v>
      </c>
      <c r="T55" s="11" t="str">
        <f t="shared" si="4"/>
        <v/>
      </c>
      <c r="V55" s="11">
        <v>47</v>
      </c>
      <c r="W55" s="11" t="e">
        <f t="shared" si="12"/>
        <v>#N/A</v>
      </c>
      <c r="X55" s="11" t="b">
        <f t="shared" si="5"/>
        <v>1</v>
      </c>
      <c r="Y55" s="11" t="str">
        <f t="shared" si="6"/>
        <v/>
      </c>
      <c r="AB55" s="11" t="str">
        <f t="shared" si="7"/>
        <v/>
      </c>
      <c r="AE55" s="11" t="str">
        <f t="shared" si="8"/>
        <v/>
      </c>
    </row>
    <row r="56" spans="1:31">
      <c r="A56" s="12">
        <v>10048</v>
      </c>
      <c r="B56" s="12">
        <f>IF(基本情報!C56="",A56,基本情報!C56)</f>
        <v>10048</v>
      </c>
      <c r="C56" s="12"/>
      <c r="D56" s="12" t="str">
        <f>IF(基本情報!E56="","",基本情報!E56)</f>
        <v>　</v>
      </c>
      <c r="E56" s="12" t="str">
        <f>IF(基本情報!F56="","",基本情報!F56)</f>
        <v>　</v>
      </c>
      <c r="F56" s="12" t="str">
        <f>IF(基本情報!H56="","",基本情報!H56)</f>
        <v/>
      </c>
      <c r="G56" s="12" t="str">
        <f>IF(H56=TRUE,IF(基本情報!I56="","",基本情報!I56),"")</f>
        <v/>
      </c>
      <c r="H56" s="14" t="b">
        <f>IF('基本情報 '!B57="出場",TRUE,FALSE)</f>
        <v>0</v>
      </c>
      <c r="I56" s="14" t="str">
        <f t="shared" si="0"/>
        <v xml:space="preserve"> </v>
      </c>
      <c r="J56" s="14">
        <f>IF(基本情報!G56="男",1,2)</f>
        <v>2</v>
      </c>
      <c r="K56" s="14" t="str">
        <f>IF(H56=FALSE,"",COUNTIF(H$9:H56,TRUE))</f>
        <v/>
      </c>
      <c r="L56" s="14">
        <f>COUNT(M$9:M56)</f>
        <v>1</v>
      </c>
      <c r="M56" s="14" t="str">
        <f t="shared" si="1"/>
        <v/>
      </c>
      <c r="N56" s="14">
        <f>COUNT(O$9:O56)</f>
        <v>1</v>
      </c>
      <c r="O56" s="14" t="str">
        <f t="shared" si="2"/>
        <v/>
      </c>
      <c r="P56" s="11" t="str">
        <f>IF(H56=TRUE,IF(基本情報!J56="","",基本情報!J56),"")</f>
        <v/>
      </c>
      <c r="Q56" s="11">
        <v>48</v>
      </c>
      <c r="R56" s="11" t="e">
        <f t="shared" si="11"/>
        <v>#N/A</v>
      </c>
      <c r="S56" s="11" t="b">
        <f t="shared" si="3"/>
        <v>1</v>
      </c>
      <c r="T56" s="11" t="str">
        <f t="shared" si="4"/>
        <v/>
      </c>
      <c r="V56" s="11">
        <v>48</v>
      </c>
      <c r="W56" s="11" t="e">
        <f t="shared" si="12"/>
        <v>#N/A</v>
      </c>
      <c r="X56" s="11" t="b">
        <f t="shared" si="5"/>
        <v>1</v>
      </c>
      <c r="Y56" s="11" t="str">
        <f t="shared" si="6"/>
        <v/>
      </c>
      <c r="AB56" s="11" t="str">
        <f t="shared" si="7"/>
        <v/>
      </c>
      <c r="AE56" s="11" t="str">
        <f t="shared" si="8"/>
        <v/>
      </c>
    </row>
    <row r="57" spans="1:31">
      <c r="A57" s="12">
        <v>10049</v>
      </c>
      <c r="B57" s="12">
        <f>IF(基本情報!C57="",A57,基本情報!C57)</f>
        <v>10049</v>
      </c>
      <c r="C57" s="12"/>
      <c r="D57" s="12" t="str">
        <f>IF(基本情報!E57="","",基本情報!E57)</f>
        <v>　</v>
      </c>
      <c r="E57" s="12" t="str">
        <f>IF(基本情報!F57="","",基本情報!F57)</f>
        <v>　</v>
      </c>
      <c r="F57" s="12" t="str">
        <f>IF(基本情報!H57="","",基本情報!H57)</f>
        <v/>
      </c>
      <c r="G57" s="12" t="str">
        <f>IF(H57=TRUE,IF(基本情報!I57="","",基本情報!I57),"")</f>
        <v/>
      </c>
      <c r="H57" s="14" t="b">
        <f>IF('基本情報 '!B58="出場",TRUE,FALSE)</f>
        <v>0</v>
      </c>
      <c r="I57" s="14" t="str">
        <f t="shared" si="0"/>
        <v xml:space="preserve"> </v>
      </c>
      <c r="J57" s="14">
        <f>IF(基本情報!G57="男",1,2)</f>
        <v>2</v>
      </c>
      <c r="K57" s="14" t="str">
        <f>IF(H57=FALSE,"",COUNTIF(H$9:H57,TRUE))</f>
        <v/>
      </c>
      <c r="L57" s="14">
        <f>COUNT(M$9:M57)</f>
        <v>1</v>
      </c>
      <c r="M57" s="14" t="str">
        <f t="shared" si="1"/>
        <v/>
      </c>
      <c r="N57" s="14">
        <f>COUNT(O$9:O57)</f>
        <v>1</v>
      </c>
      <c r="O57" s="14" t="str">
        <f t="shared" si="2"/>
        <v/>
      </c>
      <c r="P57" s="11" t="str">
        <f>IF(H57=TRUE,IF(基本情報!J57="","",基本情報!J57),"")</f>
        <v/>
      </c>
      <c r="Q57" s="11">
        <v>49</v>
      </c>
      <c r="R57" s="11" t="e">
        <f t="shared" si="11"/>
        <v>#N/A</v>
      </c>
      <c r="S57" s="11" t="b">
        <f t="shared" si="3"/>
        <v>1</v>
      </c>
      <c r="T57" s="11" t="str">
        <f t="shared" si="4"/>
        <v/>
      </c>
      <c r="V57" s="11">
        <v>49</v>
      </c>
      <c r="W57" s="11" t="e">
        <f t="shared" si="12"/>
        <v>#N/A</v>
      </c>
      <c r="X57" s="11" t="b">
        <f t="shared" si="5"/>
        <v>1</v>
      </c>
      <c r="Y57" s="11" t="str">
        <f t="shared" si="6"/>
        <v/>
      </c>
      <c r="AB57" s="11" t="str">
        <f t="shared" si="7"/>
        <v/>
      </c>
      <c r="AE57" s="11" t="str">
        <f t="shared" si="8"/>
        <v/>
      </c>
    </row>
    <row r="58" spans="1:31">
      <c r="A58" s="12">
        <v>10050</v>
      </c>
      <c r="B58" s="12">
        <f>IF(基本情報!C58="",A58,基本情報!C58)</f>
        <v>10050</v>
      </c>
      <c r="C58" s="12"/>
      <c r="D58" s="12" t="str">
        <f>IF(基本情報!E58="","",基本情報!E58)</f>
        <v>　</v>
      </c>
      <c r="E58" s="12" t="str">
        <f>IF(基本情報!F58="","",基本情報!F58)</f>
        <v>　</v>
      </c>
      <c r="F58" s="12" t="str">
        <f>IF(基本情報!H58="","",基本情報!H58)</f>
        <v/>
      </c>
      <c r="G58" s="12" t="str">
        <f>IF(H58=TRUE,IF(基本情報!I58="","",基本情報!I58),"")</f>
        <v/>
      </c>
      <c r="H58" s="14" t="b">
        <f>IF('基本情報 '!B59="出場",TRUE,FALSE)</f>
        <v>0</v>
      </c>
      <c r="I58" s="14" t="str">
        <f t="shared" si="0"/>
        <v xml:space="preserve"> </v>
      </c>
      <c r="J58" s="14">
        <f>IF(基本情報!G58="男",1,2)</f>
        <v>2</v>
      </c>
      <c r="K58" s="14" t="str">
        <f>IF(H58=FALSE,"",COUNTIF(H$9:H58,TRUE))</f>
        <v/>
      </c>
      <c r="L58" s="14">
        <f>COUNT(M$9:M58)</f>
        <v>1</v>
      </c>
      <c r="M58" s="14" t="str">
        <f t="shared" si="1"/>
        <v/>
      </c>
      <c r="N58" s="14">
        <f>COUNT(O$9:O58)</f>
        <v>1</v>
      </c>
      <c r="O58" s="14" t="str">
        <f t="shared" si="2"/>
        <v/>
      </c>
      <c r="P58" s="11" t="str">
        <f>IF(H58=TRUE,IF(基本情報!J58="","",基本情報!J58),"")</f>
        <v/>
      </c>
      <c r="Q58" s="11">
        <v>50</v>
      </c>
      <c r="R58" s="11" t="e">
        <f t="shared" si="11"/>
        <v>#N/A</v>
      </c>
      <c r="S58" s="11" t="b">
        <f t="shared" si="3"/>
        <v>1</v>
      </c>
      <c r="T58" s="11" t="str">
        <f t="shared" si="4"/>
        <v/>
      </c>
      <c r="V58" s="11">
        <v>50</v>
      </c>
      <c r="W58" s="11" t="e">
        <f t="shared" si="12"/>
        <v>#N/A</v>
      </c>
      <c r="X58" s="11" t="b">
        <f t="shared" si="5"/>
        <v>1</v>
      </c>
      <c r="Y58" s="11" t="str">
        <f t="shared" si="6"/>
        <v/>
      </c>
      <c r="AB58" s="11" t="str">
        <f t="shared" si="7"/>
        <v/>
      </c>
      <c r="AE58" s="11" t="str">
        <f t="shared" si="8"/>
        <v/>
      </c>
    </row>
    <row r="59" spans="1:31">
      <c r="A59" s="12">
        <v>10051</v>
      </c>
      <c r="B59" s="12">
        <f>IF(基本情報!C59="",A59,基本情報!C59)</f>
        <v>10051</v>
      </c>
      <c r="C59" s="12"/>
      <c r="D59" s="12" t="str">
        <f>IF(基本情報!E59="","",基本情報!E59)</f>
        <v>　</v>
      </c>
      <c r="E59" s="12" t="str">
        <f>IF(基本情報!F59="","",基本情報!F59)</f>
        <v>　</v>
      </c>
      <c r="F59" s="12" t="str">
        <f>IF(基本情報!H59="","",基本情報!H59)</f>
        <v/>
      </c>
      <c r="G59" s="12" t="str">
        <f>IF(H59=TRUE,IF(基本情報!I59="","",基本情報!I59),"")</f>
        <v/>
      </c>
      <c r="H59" s="14" t="b">
        <f>IF('基本情報 '!B60="出場",TRUE,FALSE)</f>
        <v>0</v>
      </c>
      <c r="I59" s="14" t="str">
        <f t="shared" si="0"/>
        <v xml:space="preserve"> </v>
      </c>
      <c r="J59" s="14">
        <f>IF(基本情報!G59="男",1,2)</f>
        <v>2</v>
      </c>
      <c r="K59" s="14" t="str">
        <f>IF(H59=FALSE,"",COUNTIF(H$9:H59,TRUE))</f>
        <v/>
      </c>
      <c r="L59" s="14">
        <f>COUNT(M$9:M59)</f>
        <v>1</v>
      </c>
      <c r="M59" s="14" t="str">
        <f t="shared" si="1"/>
        <v/>
      </c>
      <c r="N59" s="14">
        <f>COUNT(O$9:O59)</f>
        <v>1</v>
      </c>
      <c r="O59" s="14" t="str">
        <f t="shared" si="2"/>
        <v/>
      </c>
      <c r="P59" s="11" t="str">
        <f>IF(H59=TRUE,IF(基本情報!J59="","",基本情報!J59),"")</f>
        <v/>
      </c>
      <c r="Q59" s="11">
        <v>51</v>
      </c>
      <c r="R59" s="11" t="e">
        <f t="shared" si="11"/>
        <v>#N/A</v>
      </c>
      <c r="S59" s="11" t="b">
        <f t="shared" si="3"/>
        <v>1</v>
      </c>
      <c r="T59" s="11" t="str">
        <f t="shared" si="4"/>
        <v/>
      </c>
      <c r="V59" s="11">
        <v>51</v>
      </c>
      <c r="W59" s="11" t="e">
        <f t="shared" si="12"/>
        <v>#N/A</v>
      </c>
      <c r="X59" s="11" t="b">
        <f t="shared" si="5"/>
        <v>1</v>
      </c>
      <c r="Y59" s="11" t="str">
        <f t="shared" si="6"/>
        <v/>
      </c>
      <c r="AB59" s="11" t="str">
        <f t="shared" si="7"/>
        <v/>
      </c>
      <c r="AE59" s="11" t="str">
        <f t="shared" si="8"/>
        <v/>
      </c>
    </row>
    <row r="60" spans="1:31">
      <c r="A60" s="12">
        <v>10052</v>
      </c>
      <c r="B60" s="12">
        <f>IF(基本情報!C60="",A60,基本情報!C60)</f>
        <v>10052</v>
      </c>
      <c r="C60" s="12"/>
      <c r="D60" s="12" t="str">
        <f>IF(基本情報!E60="","",基本情報!E60)</f>
        <v>　</v>
      </c>
      <c r="E60" s="12" t="str">
        <f>IF(基本情報!F60="","",基本情報!F60)</f>
        <v>　</v>
      </c>
      <c r="F60" s="12" t="str">
        <f>IF(基本情報!H60="","",基本情報!H60)</f>
        <v/>
      </c>
      <c r="G60" s="12" t="str">
        <f>IF(H60=TRUE,IF(基本情報!I60="","",基本情報!I60),"")</f>
        <v/>
      </c>
      <c r="H60" s="14" t="b">
        <f>IF('基本情報 '!B61="出場",TRUE,FALSE)</f>
        <v>0</v>
      </c>
      <c r="I60" s="14" t="str">
        <f t="shared" si="0"/>
        <v xml:space="preserve"> </v>
      </c>
      <c r="J60" s="14">
        <f>IF(基本情報!G60="男",1,2)</f>
        <v>2</v>
      </c>
      <c r="K60" s="14" t="str">
        <f>IF(H60=FALSE,"",COUNTIF(H$9:H60,TRUE))</f>
        <v/>
      </c>
      <c r="L60" s="14">
        <f>COUNT(M$9:M60)</f>
        <v>1</v>
      </c>
      <c r="M60" s="14" t="str">
        <f t="shared" si="1"/>
        <v/>
      </c>
      <c r="N60" s="14">
        <f>COUNT(O$9:O60)</f>
        <v>1</v>
      </c>
      <c r="O60" s="14" t="str">
        <f t="shared" si="2"/>
        <v/>
      </c>
      <c r="P60" s="11" t="str">
        <f>IF(H60=TRUE,IF(基本情報!J60="","",基本情報!J60),"")</f>
        <v/>
      </c>
      <c r="Q60" s="11">
        <v>52</v>
      </c>
      <c r="R60" s="11" t="e">
        <f t="shared" si="11"/>
        <v>#N/A</v>
      </c>
      <c r="S60" s="11" t="b">
        <f t="shared" si="3"/>
        <v>1</v>
      </c>
      <c r="T60" s="11" t="str">
        <f t="shared" si="4"/>
        <v/>
      </c>
      <c r="V60" s="11">
        <v>52</v>
      </c>
      <c r="W60" s="11" t="e">
        <f t="shared" si="12"/>
        <v>#N/A</v>
      </c>
      <c r="X60" s="11" t="b">
        <f t="shared" si="5"/>
        <v>1</v>
      </c>
      <c r="Y60" s="11" t="str">
        <f t="shared" si="6"/>
        <v/>
      </c>
      <c r="AB60" s="11" t="str">
        <f t="shared" si="7"/>
        <v/>
      </c>
      <c r="AE60" s="11" t="str">
        <f t="shared" si="8"/>
        <v/>
      </c>
    </row>
    <row r="61" spans="1:31">
      <c r="A61" s="12">
        <v>10053</v>
      </c>
      <c r="B61" s="12">
        <f>IF(基本情報!C61="",A61,基本情報!C61)</f>
        <v>10053</v>
      </c>
      <c r="C61" s="12"/>
      <c r="D61" s="12" t="str">
        <f>IF(基本情報!E61="","",基本情報!E61)</f>
        <v>　</v>
      </c>
      <c r="E61" s="12" t="str">
        <f>IF(基本情報!F61="","",基本情報!F61)</f>
        <v>　</v>
      </c>
      <c r="F61" s="12" t="str">
        <f>IF(基本情報!H61="","",基本情報!H61)</f>
        <v/>
      </c>
      <c r="G61" s="12" t="str">
        <f>IF(H61=TRUE,IF(基本情報!I61="","",基本情報!I61),"")</f>
        <v/>
      </c>
      <c r="H61" s="14" t="b">
        <f>IF('基本情報 '!B62="出場",TRUE,FALSE)</f>
        <v>0</v>
      </c>
      <c r="I61" s="14" t="str">
        <f t="shared" si="0"/>
        <v xml:space="preserve"> </v>
      </c>
      <c r="J61" s="14">
        <f>IF(基本情報!G61="男",1,2)</f>
        <v>2</v>
      </c>
      <c r="K61" s="14" t="str">
        <f>IF(H61=FALSE,"",COUNTIF(H$9:H61,TRUE))</f>
        <v/>
      </c>
      <c r="L61" s="14">
        <f>COUNT(M$9:M61)</f>
        <v>1</v>
      </c>
      <c r="M61" s="14" t="str">
        <f t="shared" si="1"/>
        <v/>
      </c>
      <c r="N61" s="14">
        <f>COUNT(O$9:O61)</f>
        <v>1</v>
      </c>
      <c r="O61" s="14" t="str">
        <f t="shared" si="2"/>
        <v/>
      </c>
      <c r="P61" s="11" t="str">
        <f>IF(H61=TRUE,IF(基本情報!J61="","",基本情報!J61),"")</f>
        <v/>
      </c>
      <c r="Q61" s="11">
        <v>53</v>
      </c>
      <c r="R61" s="11" t="e">
        <f t="shared" si="11"/>
        <v>#N/A</v>
      </c>
      <c r="S61" s="11" t="b">
        <f t="shared" si="3"/>
        <v>1</v>
      </c>
      <c r="T61" s="11" t="str">
        <f t="shared" si="4"/>
        <v/>
      </c>
      <c r="V61" s="11">
        <v>53</v>
      </c>
      <c r="W61" s="11" t="e">
        <f t="shared" si="12"/>
        <v>#N/A</v>
      </c>
      <c r="X61" s="11" t="b">
        <f t="shared" si="5"/>
        <v>1</v>
      </c>
      <c r="Y61" s="11" t="str">
        <f t="shared" si="6"/>
        <v/>
      </c>
      <c r="AB61" s="11" t="str">
        <f t="shared" si="7"/>
        <v/>
      </c>
      <c r="AE61" s="11" t="str">
        <f t="shared" si="8"/>
        <v/>
      </c>
    </row>
    <row r="62" spans="1:31">
      <c r="A62" s="12">
        <v>10054</v>
      </c>
      <c r="B62" s="12">
        <f>IF(基本情報!C62="",A62,基本情報!C62)</f>
        <v>10054</v>
      </c>
      <c r="C62" s="12"/>
      <c r="D62" s="12" t="str">
        <f>IF(基本情報!E62="","",基本情報!E62)</f>
        <v>　</v>
      </c>
      <c r="E62" s="12" t="str">
        <f>IF(基本情報!F62="","",基本情報!F62)</f>
        <v>　</v>
      </c>
      <c r="F62" s="12" t="str">
        <f>IF(基本情報!H62="","",基本情報!H62)</f>
        <v/>
      </c>
      <c r="G62" s="12" t="str">
        <f>IF(H62=TRUE,IF(基本情報!I62="","",基本情報!I62),"")</f>
        <v/>
      </c>
      <c r="H62" s="14" t="b">
        <f>IF('基本情報 '!B63="出場",TRUE,FALSE)</f>
        <v>0</v>
      </c>
      <c r="I62" s="14" t="str">
        <f t="shared" si="0"/>
        <v xml:space="preserve"> </v>
      </c>
      <c r="J62" s="14">
        <f>IF(基本情報!G62="男",1,2)</f>
        <v>2</v>
      </c>
      <c r="K62" s="14" t="str">
        <f>IF(H62=FALSE,"",COUNTIF(H$9:H62,TRUE))</f>
        <v/>
      </c>
      <c r="L62" s="14">
        <f>COUNT(M$9:M62)</f>
        <v>1</v>
      </c>
      <c r="M62" s="14" t="str">
        <f t="shared" si="1"/>
        <v/>
      </c>
      <c r="N62" s="14">
        <f>COUNT(O$9:O62)</f>
        <v>1</v>
      </c>
      <c r="O62" s="14" t="str">
        <f t="shared" si="2"/>
        <v/>
      </c>
      <c r="P62" s="11" t="str">
        <f>IF(H62=TRUE,IF(基本情報!J62="","",基本情報!J62),"")</f>
        <v/>
      </c>
      <c r="Q62" s="11">
        <v>54</v>
      </c>
      <c r="R62" s="11" t="e">
        <f t="shared" si="11"/>
        <v>#N/A</v>
      </c>
      <c r="S62" s="11" t="b">
        <f t="shared" si="3"/>
        <v>1</v>
      </c>
      <c r="T62" s="11" t="str">
        <f t="shared" si="4"/>
        <v/>
      </c>
      <c r="V62" s="11">
        <v>54</v>
      </c>
      <c r="W62" s="11" t="e">
        <f t="shared" si="12"/>
        <v>#N/A</v>
      </c>
      <c r="X62" s="11" t="b">
        <f t="shared" si="5"/>
        <v>1</v>
      </c>
      <c r="Y62" s="11" t="str">
        <f t="shared" si="6"/>
        <v/>
      </c>
      <c r="AB62" s="11" t="str">
        <f t="shared" si="7"/>
        <v/>
      </c>
      <c r="AE62" s="11" t="str">
        <f t="shared" si="8"/>
        <v/>
      </c>
    </row>
    <row r="63" spans="1:31">
      <c r="A63" s="12">
        <v>10055</v>
      </c>
      <c r="B63" s="12">
        <f>IF(基本情報!C63="",A63,基本情報!C63)</f>
        <v>10055</v>
      </c>
      <c r="C63" s="12"/>
      <c r="D63" s="12" t="str">
        <f>IF(基本情報!E63="","",基本情報!E63)</f>
        <v>　</v>
      </c>
      <c r="E63" s="12" t="str">
        <f>IF(基本情報!F63="","",基本情報!F63)</f>
        <v>　</v>
      </c>
      <c r="F63" s="12" t="str">
        <f>IF(基本情報!H63="","",基本情報!H63)</f>
        <v/>
      </c>
      <c r="G63" s="12" t="str">
        <f>IF(H63=TRUE,IF(基本情報!I63="","",基本情報!I63),"")</f>
        <v/>
      </c>
      <c r="H63" s="14" t="b">
        <f>IF('基本情報 '!B64="出場",TRUE,FALSE)</f>
        <v>0</v>
      </c>
      <c r="I63" s="14" t="str">
        <f t="shared" si="0"/>
        <v xml:space="preserve"> </v>
      </c>
      <c r="J63" s="14">
        <f>IF(基本情報!G63="男",1,2)</f>
        <v>2</v>
      </c>
      <c r="K63" s="14" t="str">
        <f>IF(H63=FALSE,"",COUNTIF(H$9:H63,TRUE))</f>
        <v/>
      </c>
      <c r="L63" s="14">
        <f>COUNT(M$9:M63)</f>
        <v>1</v>
      </c>
      <c r="M63" s="14" t="str">
        <f t="shared" si="1"/>
        <v/>
      </c>
      <c r="N63" s="14">
        <f>COUNT(O$9:O63)</f>
        <v>1</v>
      </c>
      <c r="O63" s="14" t="str">
        <f t="shared" si="2"/>
        <v/>
      </c>
      <c r="P63" s="11" t="str">
        <f>IF(H63=TRUE,IF(基本情報!J63="","",基本情報!J63),"")</f>
        <v/>
      </c>
      <c r="Q63" s="11">
        <v>55</v>
      </c>
      <c r="R63" s="11" t="e">
        <f t="shared" si="11"/>
        <v>#N/A</v>
      </c>
      <c r="S63" s="11" t="b">
        <f t="shared" si="3"/>
        <v>1</v>
      </c>
      <c r="T63" s="11" t="str">
        <f t="shared" si="4"/>
        <v/>
      </c>
      <c r="V63" s="11">
        <v>55</v>
      </c>
      <c r="W63" s="11" t="e">
        <f t="shared" si="12"/>
        <v>#N/A</v>
      </c>
      <c r="X63" s="11" t="b">
        <f t="shared" si="5"/>
        <v>1</v>
      </c>
      <c r="Y63" s="11" t="str">
        <f t="shared" si="6"/>
        <v/>
      </c>
      <c r="AB63" s="11" t="str">
        <f t="shared" si="7"/>
        <v/>
      </c>
      <c r="AE63" s="11" t="str">
        <f t="shared" si="8"/>
        <v/>
      </c>
    </row>
    <row r="64" spans="1:31">
      <c r="A64" s="12">
        <v>10056</v>
      </c>
      <c r="B64" s="12">
        <f>IF(基本情報!C64="",A64,基本情報!C64)</f>
        <v>10056</v>
      </c>
      <c r="C64" s="12"/>
      <c r="D64" s="12" t="str">
        <f>IF(基本情報!E64="","",基本情報!E64)</f>
        <v>　</v>
      </c>
      <c r="E64" s="12" t="str">
        <f>IF(基本情報!F64="","",基本情報!F64)</f>
        <v>　</v>
      </c>
      <c r="F64" s="12" t="str">
        <f>IF(基本情報!H64="","",基本情報!H64)</f>
        <v/>
      </c>
      <c r="G64" s="12" t="str">
        <f>IF(H64=TRUE,IF(基本情報!I64="","",基本情報!I64),"")</f>
        <v/>
      </c>
      <c r="H64" s="14" t="b">
        <f>IF('基本情報 '!B65="出場",TRUE,FALSE)</f>
        <v>0</v>
      </c>
      <c r="I64" s="14" t="str">
        <f t="shared" si="0"/>
        <v xml:space="preserve"> </v>
      </c>
      <c r="J64" s="14">
        <f>IF(基本情報!G64="男",1,2)</f>
        <v>2</v>
      </c>
      <c r="K64" s="14" t="str">
        <f>IF(H64=FALSE,"",COUNTIF(H$9:H64,TRUE))</f>
        <v/>
      </c>
      <c r="L64" s="14">
        <f>COUNT(M$9:M64)</f>
        <v>1</v>
      </c>
      <c r="M64" s="14" t="str">
        <f t="shared" si="1"/>
        <v/>
      </c>
      <c r="N64" s="14">
        <f>COUNT(O$9:O64)</f>
        <v>1</v>
      </c>
      <c r="O64" s="14" t="str">
        <f t="shared" si="2"/>
        <v/>
      </c>
      <c r="P64" s="11" t="str">
        <f>IF(H64=TRUE,IF(基本情報!J64="","",基本情報!J64),"")</f>
        <v/>
      </c>
      <c r="Q64" s="11">
        <v>56</v>
      </c>
      <c r="R64" s="11" t="e">
        <f t="shared" si="11"/>
        <v>#N/A</v>
      </c>
      <c r="S64" s="11" t="b">
        <f t="shared" si="3"/>
        <v>1</v>
      </c>
      <c r="T64" s="11" t="str">
        <f t="shared" si="4"/>
        <v/>
      </c>
      <c r="V64" s="11">
        <v>56</v>
      </c>
      <c r="W64" s="11" t="e">
        <f t="shared" si="12"/>
        <v>#N/A</v>
      </c>
      <c r="X64" s="11" t="b">
        <f t="shared" si="5"/>
        <v>1</v>
      </c>
      <c r="Y64" s="11" t="str">
        <f t="shared" si="6"/>
        <v/>
      </c>
      <c r="AB64" s="11" t="str">
        <f t="shared" si="7"/>
        <v/>
      </c>
      <c r="AE64" s="11" t="str">
        <f t="shared" si="8"/>
        <v/>
      </c>
    </row>
    <row r="65" spans="1:31">
      <c r="A65" s="12">
        <v>10057</v>
      </c>
      <c r="B65" s="12">
        <f>IF(基本情報!C65="",A65,基本情報!C65)</f>
        <v>10057</v>
      </c>
      <c r="C65" s="12"/>
      <c r="D65" s="12" t="str">
        <f>IF(基本情報!E65="","",基本情報!E65)</f>
        <v>　</v>
      </c>
      <c r="E65" s="12" t="str">
        <f>IF(基本情報!F65="","",基本情報!F65)</f>
        <v>　</v>
      </c>
      <c r="F65" s="12" t="str">
        <f>IF(基本情報!H65="","",基本情報!H65)</f>
        <v/>
      </c>
      <c r="G65" s="12" t="str">
        <f>IF(H65=TRUE,IF(基本情報!I65="","",基本情報!I65),"")</f>
        <v/>
      </c>
      <c r="H65" s="14" t="b">
        <f>IF('基本情報 '!B66="出場",TRUE,FALSE)</f>
        <v>0</v>
      </c>
      <c r="I65" s="14" t="str">
        <f t="shared" si="0"/>
        <v xml:space="preserve"> </v>
      </c>
      <c r="J65" s="14">
        <f>IF(基本情報!G65="男",1,2)</f>
        <v>2</v>
      </c>
      <c r="K65" s="14" t="str">
        <f>IF(H65=FALSE,"",COUNTIF(H$9:H65,TRUE))</f>
        <v/>
      </c>
      <c r="L65" s="14">
        <f>COUNT(M$9:M65)</f>
        <v>1</v>
      </c>
      <c r="M65" s="14" t="str">
        <f t="shared" si="1"/>
        <v/>
      </c>
      <c r="N65" s="14">
        <f>COUNT(O$9:O65)</f>
        <v>1</v>
      </c>
      <c r="O65" s="14" t="str">
        <f t="shared" si="2"/>
        <v/>
      </c>
      <c r="P65" s="11" t="str">
        <f>IF(H65=TRUE,IF(基本情報!J65="","",基本情報!J65),"")</f>
        <v/>
      </c>
      <c r="Q65" s="11">
        <v>57</v>
      </c>
      <c r="R65" s="11" t="e">
        <f t="shared" si="11"/>
        <v>#N/A</v>
      </c>
      <c r="S65" s="11" t="b">
        <f t="shared" si="3"/>
        <v>1</v>
      </c>
      <c r="T65" s="11" t="str">
        <f t="shared" si="4"/>
        <v/>
      </c>
      <c r="V65" s="11">
        <v>57</v>
      </c>
      <c r="W65" s="11" t="e">
        <f t="shared" si="12"/>
        <v>#N/A</v>
      </c>
      <c r="X65" s="11" t="b">
        <f t="shared" si="5"/>
        <v>1</v>
      </c>
      <c r="Y65" s="11" t="str">
        <f t="shared" si="6"/>
        <v/>
      </c>
      <c r="AB65" s="11" t="str">
        <f t="shared" si="7"/>
        <v/>
      </c>
      <c r="AE65" s="11" t="str">
        <f t="shared" si="8"/>
        <v/>
      </c>
    </row>
    <row r="66" spans="1:31">
      <c r="A66" s="12">
        <v>10058</v>
      </c>
      <c r="B66" s="12">
        <f>IF(基本情報!C66="",A66,基本情報!C66)</f>
        <v>10058</v>
      </c>
      <c r="C66" s="12"/>
      <c r="D66" s="12" t="str">
        <f>IF(基本情報!E66="","",基本情報!E66)</f>
        <v>　</v>
      </c>
      <c r="E66" s="12" t="str">
        <f>IF(基本情報!F66="","",基本情報!F66)</f>
        <v>　</v>
      </c>
      <c r="F66" s="12" t="str">
        <f>IF(基本情報!H66="","",基本情報!H66)</f>
        <v/>
      </c>
      <c r="G66" s="12" t="str">
        <f>IF(H66=TRUE,IF(基本情報!I66="","",基本情報!I66),"")</f>
        <v/>
      </c>
      <c r="H66" s="14" t="b">
        <f>IF('基本情報 '!B67="出場",TRUE,FALSE)</f>
        <v>0</v>
      </c>
      <c r="I66" s="14" t="str">
        <f t="shared" si="0"/>
        <v xml:space="preserve"> </v>
      </c>
      <c r="J66" s="14">
        <f>IF(基本情報!G66="男",1,2)</f>
        <v>2</v>
      </c>
      <c r="K66" s="14" t="str">
        <f>IF(H66=FALSE,"",COUNTIF(H$9:H66,TRUE))</f>
        <v/>
      </c>
      <c r="L66" s="14">
        <f>COUNT(M$9:M66)</f>
        <v>1</v>
      </c>
      <c r="M66" s="14" t="str">
        <f t="shared" si="1"/>
        <v/>
      </c>
      <c r="N66" s="14">
        <f>COUNT(O$9:O66)</f>
        <v>1</v>
      </c>
      <c r="O66" s="14" t="str">
        <f t="shared" si="2"/>
        <v/>
      </c>
      <c r="P66" s="11" t="str">
        <f>IF(H66=TRUE,IF(基本情報!J66="","",基本情報!J66),"")</f>
        <v/>
      </c>
      <c r="Q66" s="11">
        <v>58</v>
      </c>
      <c r="R66" s="11" t="e">
        <f t="shared" si="11"/>
        <v>#N/A</v>
      </c>
      <c r="S66" s="11" t="b">
        <f t="shared" si="3"/>
        <v>1</v>
      </c>
      <c r="T66" s="11" t="str">
        <f t="shared" si="4"/>
        <v/>
      </c>
      <c r="V66" s="11">
        <v>58</v>
      </c>
      <c r="W66" s="11" t="e">
        <f t="shared" si="12"/>
        <v>#N/A</v>
      </c>
      <c r="X66" s="11" t="b">
        <f t="shared" si="5"/>
        <v>1</v>
      </c>
      <c r="Y66" s="11" t="str">
        <f t="shared" si="6"/>
        <v/>
      </c>
      <c r="AB66" s="11" t="str">
        <f t="shared" si="7"/>
        <v/>
      </c>
      <c r="AE66" s="11" t="str">
        <f t="shared" si="8"/>
        <v/>
      </c>
    </row>
    <row r="67" spans="1:31">
      <c r="A67" s="12">
        <v>10059</v>
      </c>
      <c r="B67" s="12">
        <f>IF(基本情報!C67="",A67,基本情報!C67)</f>
        <v>10059</v>
      </c>
      <c r="C67" s="12"/>
      <c r="D67" s="12" t="str">
        <f>IF(基本情報!E67="","",基本情報!E67)</f>
        <v>　</v>
      </c>
      <c r="E67" s="12" t="str">
        <f>IF(基本情報!F67="","",基本情報!F67)</f>
        <v>　</v>
      </c>
      <c r="F67" s="12" t="str">
        <f>IF(基本情報!H67="","",基本情報!H67)</f>
        <v/>
      </c>
      <c r="G67" s="12" t="str">
        <f>IF(H67=TRUE,IF(基本情報!I67="","",基本情報!I67),"")</f>
        <v/>
      </c>
      <c r="H67" s="14" t="b">
        <f>IF('基本情報 '!B68="出場",TRUE,FALSE)</f>
        <v>0</v>
      </c>
      <c r="I67" s="14" t="str">
        <f t="shared" si="0"/>
        <v xml:space="preserve"> </v>
      </c>
      <c r="J67" s="14">
        <f>IF(基本情報!G67="男",1,2)</f>
        <v>2</v>
      </c>
      <c r="K67" s="14" t="str">
        <f>IF(H67=FALSE,"",COUNTIF(H$9:H67,TRUE))</f>
        <v/>
      </c>
      <c r="L67" s="14">
        <f>COUNT(M$9:M67)</f>
        <v>1</v>
      </c>
      <c r="M67" s="14" t="str">
        <f t="shared" si="1"/>
        <v/>
      </c>
      <c r="N67" s="14">
        <f>COUNT(O$9:O67)</f>
        <v>1</v>
      </c>
      <c r="O67" s="14" t="str">
        <f t="shared" si="2"/>
        <v/>
      </c>
      <c r="P67" s="11" t="str">
        <f>IF(H67=TRUE,IF(基本情報!J67="","",基本情報!J67),"")</f>
        <v/>
      </c>
      <c r="Q67" s="11">
        <v>59</v>
      </c>
      <c r="R67" s="11" t="e">
        <f t="shared" si="11"/>
        <v>#N/A</v>
      </c>
      <c r="S67" s="11" t="b">
        <f t="shared" si="3"/>
        <v>1</v>
      </c>
      <c r="T67" s="11" t="str">
        <f t="shared" si="4"/>
        <v/>
      </c>
      <c r="V67" s="11">
        <v>59</v>
      </c>
      <c r="W67" s="11" t="e">
        <f t="shared" si="12"/>
        <v>#N/A</v>
      </c>
      <c r="X67" s="11" t="b">
        <f t="shared" si="5"/>
        <v>1</v>
      </c>
      <c r="Y67" s="11" t="str">
        <f t="shared" si="6"/>
        <v/>
      </c>
      <c r="AB67" s="11" t="str">
        <f t="shared" si="7"/>
        <v/>
      </c>
      <c r="AE67" s="11" t="str">
        <f t="shared" si="8"/>
        <v/>
      </c>
    </row>
    <row r="68" spans="1:31">
      <c r="A68" s="12">
        <v>10060</v>
      </c>
      <c r="B68" s="12">
        <f>IF(基本情報!C68="",A68,基本情報!C68)</f>
        <v>10060</v>
      </c>
      <c r="C68" s="12"/>
      <c r="D68" s="12" t="str">
        <f>IF(基本情報!E68="","",基本情報!E68)</f>
        <v>　</v>
      </c>
      <c r="E68" s="12" t="str">
        <f>IF(基本情報!F68="","",基本情報!F68)</f>
        <v>　</v>
      </c>
      <c r="F68" s="12" t="str">
        <f>IF(基本情報!H68="","",基本情報!H68)</f>
        <v/>
      </c>
      <c r="G68" s="12" t="str">
        <f>IF(H68=TRUE,IF(基本情報!I68="","",基本情報!I68),"")</f>
        <v/>
      </c>
      <c r="H68" s="14" t="b">
        <f>IF('基本情報 '!B69="出場",TRUE,FALSE)</f>
        <v>0</v>
      </c>
      <c r="I68" s="14" t="str">
        <f t="shared" si="0"/>
        <v xml:space="preserve"> </v>
      </c>
      <c r="J68" s="14">
        <f>IF(基本情報!G68="男",1,2)</f>
        <v>2</v>
      </c>
      <c r="K68" s="14" t="str">
        <f>IF(H68=FALSE,"",COUNTIF(H$9:H68,TRUE))</f>
        <v/>
      </c>
      <c r="L68" s="14">
        <f>COUNT(M$9:M68)</f>
        <v>1</v>
      </c>
      <c r="M68" s="14" t="str">
        <f t="shared" si="1"/>
        <v/>
      </c>
      <c r="N68" s="14">
        <f>COUNT(O$9:O68)</f>
        <v>1</v>
      </c>
      <c r="O68" s="14" t="str">
        <f t="shared" si="2"/>
        <v/>
      </c>
      <c r="P68" s="11" t="str">
        <f>IF(H68=TRUE,IF(基本情報!J68="","",基本情報!J68),"")</f>
        <v/>
      </c>
      <c r="Q68" s="11">
        <v>60</v>
      </c>
      <c r="R68" s="11" t="e">
        <f t="shared" si="11"/>
        <v>#N/A</v>
      </c>
      <c r="S68" s="11" t="b">
        <f t="shared" si="3"/>
        <v>1</v>
      </c>
      <c r="T68" s="11" t="str">
        <f t="shared" si="4"/>
        <v/>
      </c>
      <c r="V68" s="11">
        <v>60</v>
      </c>
      <c r="W68" s="11" t="e">
        <f t="shared" si="12"/>
        <v>#N/A</v>
      </c>
      <c r="X68" s="11" t="b">
        <f t="shared" si="5"/>
        <v>1</v>
      </c>
      <c r="Y68" s="11" t="str">
        <f t="shared" si="6"/>
        <v/>
      </c>
      <c r="AB68" s="11" t="str">
        <f t="shared" si="7"/>
        <v/>
      </c>
      <c r="AE68" s="11" t="str">
        <f t="shared" si="8"/>
        <v/>
      </c>
    </row>
    <row r="69" spans="1:31">
      <c r="A69" s="12">
        <v>10061</v>
      </c>
      <c r="B69" s="12">
        <f>IF(基本情報!C69="",A69,基本情報!C69)</f>
        <v>10061</v>
      </c>
      <c r="C69" s="12"/>
      <c r="D69" s="12" t="str">
        <f>IF(基本情報!E69="","",基本情報!E69)</f>
        <v>　</v>
      </c>
      <c r="E69" s="12" t="str">
        <f>IF(基本情報!F69="","",基本情報!F69)</f>
        <v>　</v>
      </c>
      <c r="F69" s="12" t="str">
        <f>IF(基本情報!H69="","",基本情報!H69)</f>
        <v/>
      </c>
      <c r="G69" s="12" t="str">
        <f>IF(H69=TRUE,IF(基本情報!I69="","",基本情報!I69),"")</f>
        <v/>
      </c>
      <c r="H69" s="14" t="b">
        <f>IF('基本情報 '!B70="出場",TRUE,FALSE)</f>
        <v>0</v>
      </c>
      <c r="I69" s="14" t="str">
        <f t="shared" si="0"/>
        <v xml:space="preserve"> </v>
      </c>
      <c r="J69" s="14">
        <f>IF(基本情報!G69="男",1,2)</f>
        <v>2</v>
      </c>
      <c r="K69" s="14" t="str">
        <f>IF(H69=FALSE,"",COUNTIF(H$9:H69,TRUE))</f>
        <v/>
      </c>
      <c r="L69" s="14">
        <f>COUNT(M$9:M69)</f>
        <v>1</v>
      </c>
      <c r="M69" s="14" t="str">
        <f t="shared" si="1"/>
        <v/>
      </c>
      <c r="N69" s="14">
        <f>COUNT(O$9:O69)</f>
        <v>1</v>
      </c>
      <c r="O69" s="14" t="str">
        <f t="shared" si="2"/>
        <v/>
      </c>
      <c r="P69" s="11" t="str">
        <f>IF(H69=TRUE,IF(基本情報!J69="","",基本情報!J69),"")</f>
        <v/>
      </c>
      <c r="Q69" s="11">
        <v>61</v>
      </c>
      <c r="R69" s="11" t="e">
        <f t="shared" si="11"/>
        <v>#N/A</v>
      </c>
      <c r="S69" s="11" t="b">
        <f t="shared" si="3"/>
        <v>1</v>
      </c>
      <c r="T69" s="11" t="str">
        <f t="shared" si="4"/>
        <v/>
      </c>
      <c r="V69" s="11">
        <v>61</v>
      </c>
      <c r="W69" s="11" t="e">
        <f t="shared" si="12"/>
        <v>#N/A</v>
      </c>
      <c r="X69" s="11" t="b">
        <f t="shared" si="5"/>
        <v>1</v>
      </c>
      <c r="Y69" s="11" t="str">
        <f t="shared" si="6"/>
        <v/>
      </c>
      <c r="AB69" s="11" t="str">
        <f t="shared" si="7"/>
        <v/>
      </c>
      <c r="AE69" s="11" t="str">
        <f t="shared" si="8"/>
        <v/>
      </c>
    </row>
    <row r="70" spans="1:31">
      <c r="A70" s="12">
        <v>10062</v>
      </c>
      <c r="B70" s="12">
        <f>IF(基本情報!C70="",A70,基本情報!C70)</f>
        <v>10062</v>
      </c>
      <c r="C70" s="12"/>
      <c r="D70" s="12" t="str">
        <f>IF(基本情報!E70="","",基本情報!E70)</f>
        <v>　</v>
      </c>
      <c r="E70" s="12" t="str">
        <f>IF(基本情報!F70="","",基本情報!F70)</f>
        <v>　</v>
      </c>
      <c r="F70" s="12" t="str">
        <f>IF(基本情報!H70="","",基本情報!H70)</f>
        <v/>
      </c>
      <c r="G70" s="12" t="str">
        <f>IF(H70=TRUE,IF(基本情報!I70="","",基本情報!I70),"")</f>
        <v/>
      </c>
      <c r="H70" s="14" t="b">
        <f>IF('基本情報 '!B71="出場",TRUE,FALSE)</f>
        <v>0</v>
      </c>
      <c r="I70" s="14" t="str">
        <f t="shared" si="0"/>
        <v xml:space="preserve"> </v>
      </c>
      <c r="J70" s="14">
        <f>IF(基本情報!G70="男",1,2)</f>
        <v>2</v>
      </c>
      <c r="K70" s="14" t="str">
        <f>IF(H70=FALSE,"",COUNTIF(H$9:H70,TRUE))</f>
        <v/>
      </c>
      <c r="L70" s="14">
        <f>COUNT(M$9:M70)</f>
        <v>1</v>
      </c>
      <c r="M70" s="14" t="str">
        <f t="shared" si="1"/>
        <v/>
      </c>
      <c r="N70" s="14">
        <f>COUNT(O$9:O70)</f>
        <v>1</v>
      </c>
      <c r="O70" s="14" t="str">
        <f t="shared" si="2"/>
        <v/>
      </c>
      <c r="P70" s="11" t="str">
        <f>IF(H70=TRUE,IF(基本情報!J70="","",基本情報!J70),"")</f>
        <v/>
      </c>
      <c r="Q70" s="11">
        <v>62</v>
      </c>
      <c r="R70" s="11" t="e">
        <f t="shared" si="11"/>
        <v>#N/A</v>
      </c>
      <c r="S70" s="11" t="b">
        <f t="shared" si="3"/>
        <v>1</v>
      </c>
      <c r="T70" s="11" t="str">
        <f t="shared" si="4"/>
        <v/>
      </c>
      <c r="V70" s="11">
        <v>62</v>
      </c>
      <c r="W70" s="11" t="e">
        <f t="shared" si="12"/>
        <v>#N/A</v>
      </c>
      <c r="X70" s="11" t="b">
        <f t="shared" si="5"/>
        <v>1</v>
      </c>
      <c r="Y70" s="11" t="str">
        <f t="shared" si="6"/>
        <v/>
      </c>
      <c r="AB70" s="11" t="str">
        <f t="shared" si="7"/>
        <v/>
      </c>
      <c r="AE70" s="11" t="str">
        <f t="shared" si="8"/>
        <v/>
      </c>
    </row>
    <row r="71" spans="1:31">
      <c r="A71" s="12">
        <v>10063</v>
      </c>
      <c r="B71" s="12">
        <f>IF(基本情報!C71="",A71,基本情報!C71)</f>
        <v>10063</v>
      </c>
      <c r="C71" s="12"/>
      <c r="D71" s="12" t="str">
        <f>IF(基本情報!E71="","",基本情報!E71)</f>
        <v>　</v>
      </c>
      <c r="E71" s="12" t="str">
        <f>IF(基本情報!F71="","",基本情報!F71)</f>
        <v>　</v>
      </c>
      <c r="F71" s="12" t="str">
        <f>IF(基本情報!H71="","",基本情報!H71)</f>
        <v/>
      </c>
      <c r="G71" s="12" t="str">
        <f>IF(H71=TRUE,IF(基本情報!I71="","",基本情報!I71),"")</f>
        <v/>
      </c>
      <c r="H71" s="14" t="b">
        <f>IF('基本情報 '!B72="出場",TRUE,FALSE)</f>
        <v>0</v>
      </c>
      <c r="I71" s="14" t="str">
        <f t="shared" si="0"/>
        <v xml:space="preserve"> </v>
      </c>
      <c r="J71" s="14">
        <f>IF(基本情報!G71="男",1,2)</f>
        <v>2</v>
      </c>
      <c r="K71" s="14" t="str">
        <f>IF(H71=FALSE,"",COUNTIF(H$9:H71,TRUE))</f>
        <v/>
      </c>
      <c r="L71" s="14">
        <f>COUNT(M$9:M71)</f>
        <v>1</v>
      </c>
      <c r="M71" s="14" t="str">
        <f t="shared" si="1"/>
        <v/>
      </c>
      <c r="N71" s="14">
        <f>COUNT(O$9:O71)</f>
        <v>1</v>
      </c>
      <c r="O71" s="14" t="str">
        <f t="shared" si="2"/>
        <v/>
      </c>
      <c r="P71" s="11" t="str">
        <f>IF(H71=TRUE,IF(基本情報!J71="","",基本情報!J71),"")</f>
        <v/>
      </c>
      <c r="Q71" s="11">
        <v>63</v>
      </c>
      <c r="R71" s="11" t="e">
        <f t="shared" si="11"/>
        <v>#N/A</v>
      </c>
      <c r="S71" s="11" t="b">
        <f t="shared" si="3"/>
        <v>1</v>
      </c>
      <c r="T71" s="11" t="str">
        <f t="shared" si="4"/>
        <v/>
      </c>
      <c r="V71" s="11">
        <v>63</v>
      </c>
      <c r="W71" s="11" t="e">
        <f t="shared" si="12"/>
        <v>#N/A</v>
      </c>
      <c r="X71" s="11" t="b">
        <f t="shared" si="5"/>
        <v>1</v>
      </c>
      <c r="Y71" s="11" t="str">
        <f t="shared" si="6"/>
        <v/>
      </c>
      <c r="AB71" s="11" t="str">
        <f t="shared" si="7"/>
        <v/>
      </c>
      <c r="AE71" s="11" t="str">
        <f t="shared" si="8"/>
        <v/>
      </c>
    </row>
    <row r="72" spans="1:31">
      <c r="A72" s="12">
        <v>10064</v>
      </c>
      <c r="B72" s="12">
        <f>IF(基本情報!C72="",A72,基本情報!C72)</f>
        <v>10064</v>
      </c>
      <c r="C72" s="12"/>
      <c r="D72" s="12" t="str">
        <f>IF(基本情報!E72="","",基本情報!E72)</f>
        <v>　</v>
      </c>
      <c r="E72" s="12" t="str">
        <f>IF(基本情報!F72="","",基本情報!F72)</f>
        <v>　</v>
      </c>
      <c r="F72" s="12" t="str">
        <f>IF(基本情報!H72="","",基本情報!H72)</f>
        <v/>
      </c>
      <c r="G72" s="12" t="str">
        <f>IF(H72=TRUE,IF(基本情報!I72="","",基本情報!I72),"")</f>
        <v/>
      </c>
      <c r="H72" s="14" t="b">
        <f>IF('基本情報 '!B73="出場",TRUE,FALSE)</f>
        <v>0</v>
      </c>
      <c r="I72" s="14" t="str">
        <f t="shared" si="0"/>
        <v xml:space="preserve"> </v>
      </c>
      <c r="J72" s="14">
        <f>IF(基本情報!G72="男",1,2)</f>
        <v>2</v>
      </c>
      <c r="K72" s="14" t="str">
        <f>IF(H72=FALSE,"",COUNTIF(H$9:H72,TRUE))</f>
        <v/>
      </c>
      <c r="L72" s="14">
        <f>COUNT(M$9:M72)</f>
        <v>1</v>
      </c>
      <c r="M72" s="14" t="str">
        <f t="shared" si="1"/>
        <v/>
      </c>
      <c r="N72" s="14">
        <f>COUNT(O$9:O72)</f>
        <v>1</v>
      </c>
      <c r="O72" s="14" t="str">
        <f t="shared" si="2"/>
        <v/>
      </c>
      <c r="P72" s="11" t="str">
        <f>IF(H72=TRUE,IF(基本情報!J72="","",基本情報!J72),"")</f>
        <v/>
      </c>
      <c r="Q72" s="11">
        <v>64</v>
      </c>
      <c r="R72" s="11" t="e">
        <f t="shared" si="11"/>
        <v>#N/A</v>
      </c>
      <c r="S72" s="11" t="b">
        <f t="shared" si="3"/>
        <v>1</v>
      </c>
      <c r="T72" s="11" t="str">
        <f t="shared" si="4"/>
        <v/>
      </c>
      <c r="V72" s="11">
        <v>64</v>
      </c>
      <c r="W72" s="11" t="e">
        <f t="shared" si="12"/>
        <v>#N/A</v>
      </c>
      <c r="X72" s="11" t="b">
        <f t="shared" si="5"/>
        <v>1</v>
      </c>
      <c r="Y72" s="11" t="str">
        <f t="shared" si="6"/>
        <v/>
      </c>
      <c r="AB72" s="11" t="str">
        <f t="shared" si="7"/>
        <v/>
      </c>
      <c r="AE72" s="11" t="str">
        <f t="shared" si="8"/>
        <v/>
      </c>
    </row>
    <row r="73" spans="1:31">
      <c r="A73" s="12">
        <v>10065</v>
      </c>
      <c r="B73" s="12">
        <f>IF(基本情報!C73="",A73,基本情報!C73)</f>
        <v>10065</v>
      </c>
      <c r="C73" s="12"/>
      <c r="D73" s="12" t="str">
        <f>IF(基本情報!E73="","",基本情報!E73)</f>
        <v>　</v>
      </c>
      <c r="E73" s="12" t="str">
        <f>IF(基本情報!F73="","",基本情報!F73)</f>
        <v>　</v>
      </c>
      <c r="F73" s="12" t="str">
        <f>IF(基本情報!H73="","",基本情報!H73)</f>
        <v/>
      </c>
      <c r="G73" s="12" t="str">
        <f>IF(H73=TRUE,IF(基本情報!I73="","",基本情報!I73),"")</f>
        <v/>
      </c>
      <c r="H73" s="14" t="b">
        <f>IF('基本情報 '!B74="出場",TRUE,FALSE)</f>
        <v>0</v>
      </c>
      <c r="I73" s="14" t="str">
        <f t="shared" si="0"/>
        <v xml:space="preserve"> </v>
      </c>
      <c r="J73" s="14">
        <f>IF(基本情報!G73="男",1,2)</f>
        <v>2</v>
      </c>
      <c r="K73" s="14" t="str">
        <f>IF(H73=FALSE,"",COUNTIF(H$9:H73,TRUE))</f>
        <v/>
      </c>
      <c r="L73" s="14">
        <f>COUNT(M$9:M73)</f>
        <v>1</v>
      </c>
      <c r="M73" s="14" t="str">
        <f t="shared" si="1"/>
        <v/>
      </c>
      <c r="N73" s="14">
        <f>COUNT(O$9:O73)</f>
        <v>1</v>
      </c>
      <c r="O73" s="14" t="str">
        <f t="shared" si="2"/>
        <v/>
      </c>
      <c r="P73" s="11" t="str">
        <f>IF(H73=TRUE,IF(基本情報!J73="","",基本情報!J73),"")</f>
        <v/>
      </c>
      <c r="Q73" s="11">
        <v>65</v>
      </c>
      <c r="R73" s="11" t="e">
        <f t="shared" si="11"/>
        <v>#N/A</v>
      </c>
      <c r="S73" s="11" t="b">
        <f t="shared" si="3"/>
        <v>1</v>
      </c>
      <c r="T73" s="11" t="str">
        <f t="shared" si="4"/>
        <v/>
      </c>
      <c r="V73" s="11">
        <v>65</v>
      </c>
      <c r="W73" s="11" t="e">
        <f t="shared" si="12"/>
        <v>#N/A</v>
      </c>
      <c r="X73" s="11" t="b">
        <f t="shared" si="5"/>
        <v>1</v>
      </c>
      <c r="Y73" s="11" t="str">
        <f t="shared" si="6"/>
        <v/>
      </c>
      <c r="AB73" s="11" t="str">
        <f t="shared" si="7"/>
        <v/>
      </c>
      <c r="AE73" s="11" t="str">
        <f t="shared" si="8"/>
        <v/>
      </c>
    </row>
    <row r="74" spans="1:31">
      <c r="A74" s="12">
        <v>10066</v>
      </c>
      <c r="B74" s="12">
        <f>IF(基本情報!C74="",A74,基本情報!C74)</f>
        <v>10066</v>
      </c>
      <c r="C74" s="12"/>
      <c r="D74" s="12" t="str">
        <f>IF(基本情報!E74="","",基本情報!E74)</f>
        <v>　</v>
      </c>
      <c r="E74" s="12" t="str">
        <f>IF(基本情報!F74="","",基本情報!F74)</f>
        <v>　</v>
      </c>
      <c r="F74" s="12" t="str">
        <f>IF(基本情報!H74="","",基本情報!H74)</f>
        <v/>
      </c>
      <c r="G74" s="12" t="str">
        <f>IF(H74=TRUE,IF(基本情報!I74="","",基本情報!I74),"")</f>
        <v/>
      </c>
      <c r="H74" s="14" t="b">
        <f>IF('基本情報 '!B75="出場",TRUE,FALSE)</f>
        <v>0</v>
      </c>
      <c r="I74" s="14" t="str">
        <f t="shared" ref="I74:I137" si="13">ASC(E74)</f>
        <v xml:space="preserve"> </v>
      </c>
      <c r="J74" s="14">
        <f>IF(基本情報!G74="男",1,2)</f>
        <v>2</v>
      </c>
      <c r="K74" s="14" t="str">
        <f>IF(H74=FALSE,"",COUNTIF(H$9:H74,TRUE))</f>
        <v/>
      </c>
      <c r="L74" s="14">
        <f>COUNT(M$9:M74)</f>
        <v>1</v>
      </c>
      <c r="M74" s="14" t="str">
        <f t="shared" ref="M74:M137" si="14">IF(H74=TRUE,IF(J74=1,B74,""),"")</f>
        <v/>
      </c>
      <c r="N74" s="14">
        <f>COUNT(O$9:O74)</f>
        <v>1</v>
      </c>
      <c r="O74" s="14" t="str">
        <f t="shared" ref="O74:O137" si="15">IF(H74=TRUE,IF(J74=2,B74,""),"")</f>
        <v/>
      </c>
      <c r="P74" s="11" t="str">
        <f>IF(H74=TRUE,IF(基本情報!J74="","",基本情報!J74),"")</f>
        <v/>
      </c>
      <c r="Q74" s="11">
        <v>66</v>
      </c>
      <c r="R74" s="11" t="e">
        <f t="shared" si="11"/>
        <v>#N/A</v>
      </c>
      <c r="S74" s="11" t="b">
        <f t="shared" ref="S74:S137" si="16">ISERROR(R74)</f>
        <v>1</v>
      </c>
      <c r="T74" s="11" t="str">
        <f t="shared" ref="T74:T137" si="17">IF(S74=FALSE,R74,"")</f>
        <v/>
      </c>
      <c r="V74" s="11">
        <v>66</v>
      </c>
      <c r="W74" s="11" t="e">
        <f t="shared" si="12"/>
        <v>#N/A</v>
      </c>
      <c r="X74" s="11" t="b">
        <f t="shared" ref="X74:X137" si="18">ISERROR(W74)</f>
        <v>1</v>
      </c>
      <c r="Y74" s="11" t="str">
        <f t="shared" ref="Y74:Y137" si="19">IF(X74=FALSE,W74,"")</f>
        <v/>
      </c>
      <c r="AB74" s="11" t="str">
        <f t="shared" ref="AB74:AB137" si="20">IF(T74="",Y74,T74)</f>
        <v/>
      </c>
      <c r="AE74" s="11" t="str">
        <f t="shared" ref="AE74:AE108" si="21">IF(K74="","",RANK(K74,K$9:K$208,1))</f>
        <v/>
      </c>
    </row>
    <row r="75" spans="1:31">
      <c r="A75" s="12">
        <v>10067</v>
      </c>
      <c r="B75" s="12">
        <f>IF(基本情報!C75="",A75,基本情報!C75)</f>
        <v>10067</v>
      </c>
      <c r="C75" s="12"/>
      <c r="D75" s="12" t="str">
        <f>IF(基本情報!E75="","",基本情報!E75)</f>
        <v>　</v>
      </c>
      <c r="E75" s="12" t="str">
        <f>IF(基本情報!F75="","",基本情報!F75)</f>
        <v>　</v>
      </c>
      <c r="F75" s="12" t="str">
        <f>IF(基本情報!H75="","",基本情報!H75)</f>
        <v/>
      </c>
      <c r="G75" s="12" t="str">
        <f>IF(H75=TRUE,IF(基本情報!I75="","",基本情報!I75),"")</f>
        <v/>
      </c>
      <c r="H75" s="14" t="b">
        <f>IF('基本情報 '!B76="出場",TRUE,FALSE)</f>
        <v>0</v>
      </c>
      <c r="I75" s="14" t="str">
        <f t="shared" si="13"/>
        <v xml:space="preserve"> </v>
      </c>
      <c r="J75" s="14">
        <f>IF(基本情報!G75="男",1,2)</f>
        <v>2</v>
      </c>
      <c r="K75" s="14" t="str">
        <f>IF(H75=FALSE,"",COUNTIF(H$9:H75,TRUE))</f>
        <v/>
      </c>
      <c r="L75" s="14">
        <f>COUNT(M$9:M75)</f>
        <v>1</v>
      </c>
      <c r="M75" s="14" t="str">
        <f t="shared" si="14"/>
        <v/>
      </c>
      <c r="N75" s="14">
        <f>COUNT(O$9:O75)</f>
        <v>1</v>
      </c>
      <c r="O75" s="14" t="str">
        <f t="shared" si="15"/>
        <v/>
      </c>
      <c r="P75" s="11" t="str">
        <f>IF(H75=TRUE,IF(基本情報!J75="","",基本情報!J75),"")</f>
        <v/>
      </c>
      <c r="Q75" s="11">
        <v>67</v>
      </c>
      <c r="R75" s="11" t="e">
        <f t="shared" si="11"/>
        <v>#N/A</v>
      </c>
      <c r="S75" s="11" t="b">
        <f t="shared" si="16"/>
        <v>1</v>
      </c>
      <c r="T75" s="11" t="str">
        <f t="shared" si="17"/>
        <v/>
      </c>
      <c r="V75" s="11">
        <v>67</v>
      </c>
      <c r="W75" s="11" t="e">
        <f t="shared" si="12"/>
        <v>#N/A</v>
      </c>
      <c r="X75" s="11" t="b">
        <f t="shared" si="18"/>
        <v>1</v>
      </c>
      <c r="Y75" s="11" t="str">
        <f t="shared" si="19"/>
        <v/>
      </c>
      <c r="AB75" s="11" t="str">
        <f t="shared" si="20"/>
        <v/>
      </c>
      <c r="AE75" s="11" t="str">
        <f t="shared" si="21"/>
        <v/>
      </c>
    </row>
    <row r="76" spans="1:31">
      <c r="A76" s="12">
        <v>10068</v>
      </c>
      <c r="B76" s="12">
        <f>IF(基本情報!C76="",A76,基本情報!C76)</f>
        <v>10068</v>
      </c>
      <c r="C76" s="12"/>
      <c r="D76" s="12" t="str">
        <f>IF(基本情報!E76="","",基本情報!E76)</f>
        <v>　</v>
      </c>
      <c r="E76" s="12" t="str">
        <f>IF(基本情報!F76="","",基本情報!F76)</f>
        <v>　</v>
      </c>
      <c r="F76" s="12" t="str">
        <f>IF(基本情報!H76="","",基本情報!H76)</f>
        <v/>
      </c>
      <c r="G76" s="12" t="str">
        <f>IF(H76=TRUE,IF(基本情報!I76="","",基本情報!I76),"")</f>
        <v/>
      </c>
      <c r="H76" s="14" t="b">
        <f>IF('基本情報 '!B77="出場",TRUE,FALSE)</f>
        <v>0</v>
      </c>
      <c r="I76" s="14" t="str">
        <f t="shared" si="13"/>
        <v xml:space="preserve"> </v>
      </c>
      <c r="J76" s="14">
        <f>IF(基本情報!G76="男",1,2)</f>
        <v>2</v>
      </c>
      <c r="K76" s="14" t="str">
        <f>IF(H76=FALSE,"",COUNTIF(H$9:H76,TRUE))</f>
        <v/>
      </c>
      <c r="L76" s="14">
        <f>COUNT(M$9:M76)</f>
        <v>1</v>
      </c>
      <c r="M76" s="14" t="str">
        <f t="shared" si="14"/>
        <v/>
      </c>
      <c r="N76" s="14">
        <f>COUNT(O$9:O76)</f>
        <v>1</v>
      </c>
      <c r="O76" s="14" t="str">
        <f t="shared" si="15"/>
        <v/>
      </c>
      <c r="P76" s="11" t="str">
        <f>IF(H76=TRUE,IF(基本情報!J76="","",基本情報!J76),"")</f>
        <v/>
      </c>
      <c r="Q76" s="11">
        <v>68</v>
      </c>
      <c r="R76" s="11" t="e">
        <f t="shared" ref="R76:R107" si="22">IF(VLOOKUP(Q76,男子ナンバー,2,FALSE)="","",VLOOKUP(Q76,男子ナンバー,2,FALSE))</f>
        <v>#N/A</v>
      </c>
      <c r="S76" s="11" t="b">
        <f t="shared" si="16"/>
        <v>1</v>
      </c>
      <c r="T76" s="11" t="str">
        <f t="shared" si="17"/>
        <v/>
      </c>
      <c r="V76" s="11">
        <v>68</v>
      </c>
      <c r="W76" s="11" t="e">
        <f t="shared" ref="W76:W107" si="23">IF(VLOOKUP(V76,女子ナンバー,2,FALSE)="","",VLOOKUP(V76,女子ナンバー,2,FALSE))</f>
        <v>#N/A</v>
      </c>
      <c r="X76" s="11" t="b">
        <f t="shared" si="18"/>
        <v>1</v>
      </c>
      <c r="Y76" s="11" t="str">
        <f t="shared" si="19"/>
        <v/>
      </c>
      <c r="AB76" s="11" t="str">
        <f t="shared" si="20"/>
        <v/>
      </c>
      <c r="AE76" s="11" t="str">
        <f t="shared" si="21"/>
        <v/>
      </c>
    </row>
    <row r="77" spans="1:31">
      <c r="A77" s="12">
        <v>10069</v>
      </c>
      <c r="B77" s="12">
        <f>IF(基本情報!C77="",A77,基本情報!C77)</f>
        <v>10069</v>
      </c>
      <c r="C77" s="12"/>
      <c r="D77" s="12" t="str">
        <f>IF(基本情報!E77="","",基本情報!E77)</f>
        <v>　</v>
      </c>
      <c r="E77" s="12" t="str">
        <f>IF(基本情報!F77="","",基本情報!F77)</f>
        <v>　</v>
      </c>
      <c r="F77" s="12" t="str">
        <f>IF(基本情報!H77="","",基本情報!H77)</f>
        <v/>
      </c>
      <c r="G77" s="12" t="str">
        <f>IF(H77=TRUE,IF(基本情報!I77="","",基本情報!I77),"")</f>
        <v/>
      </c>
      <c r="H77" s="14" t="b">
        <f>IF('基本情報 '!B78="出場",TRUE,FALSE)</f>
        <v>0</v>
      </c>
      <c r="I77" s="14" t="str">
        <f t="shared" si="13"/>
        <v xml:space="preserve"> </v>
      </c>
      <c r="J77" s="14">
        <f>IF(基本情報!G77="男",1,2)</f>
        <v>2</v>
      </c>
      <c r="K77" s="14" t="str">
        <f>IF(H77=FALSE,"",COUNTIF(H$9:H77,TRUE))</f>
        <v/>
      </c>
      <c r="L77" s="14">
        <f>COUNT(M$9:M77)</f>
        <v>1</v>
      </c>
      <c r="M77" s="14" t="str">
        <f t="shared" si="14"/>
        <v/>
      </c>
      <c r="N77" s="14">
        <f>COUNT(O$9:O77)</f>
        <v>1</v>
      </c>
      <c r="O77" s="14" t="str">
        <f t="shared" si="15"/>
        <v/>
      </c>
      <c r="P77" s="11" t="str">
        <f>IF(H77=TRUE,IF(基本情報!J77="","",基本情報!J77),"")</f>
        <v/>
      </c>
      <c r="Q77" s="11">
        <v>69</v>
      </c>
      <c r="R77" s="11" t="e">
        <f t="shared" si="22"/>
        <v>#N/A</v>
      </c>
      <c r="S77" s="11" t="b">
        <f t="shared" si="16"/>
        <v>1</v>
      </c>
      <c r="T77" s="11" t="str">
        <f t="shared" si="17"/>
        <v/>
      </c>
      <c r="V77" s="11">
        <v>69</v>
      </c>
      <c r="W77" s="11" t="e">
        <f t="shared" si="23"/>
        <v>#N/A</v>
      </c>
      <c r="X77" s="11" t="b">
        <f t="shared" si="18"/>
        <v>1</v>
      </c>
      <c r="Y77" s="11" t="str">
        <f t="shared" si="19"/>
        <v/>
      </c>
      <c r="AB77" s="11" t="str">
        <f t="shared" si="20"/>
        <v/>
      </c>
      <c r="AE77" s="11" t="str">
        <f t="shared" si="21"/>
        <v/>
      </c>
    </row>
    <row r="78" spans="1:31">
      <c r="A78" s="12">
        <v>10070</v>
      </c>
      <c r="B78" s="12">
        <f>IF(基本情報!C78="",A78,基本情報!C78)</f>
        <v>10070</v>
      </c>
      <c r="C78" s="12"/>
      <c r="D78" s="12" t="str">
        <f>IF(基本情報!E78="","",基本情報!E78)</f>
        <v>　</v>
      </c>
      <c r="E78" s="12" t="str">
        <f>IF(基本情報!F78="","",基本情報!F78)</f>
        <v>　</v>
      </c>
      <c r="F78" s="12" t="str">
        <f>IF(基本情報!H78="","",基本情報!H78)</f>
        <v/>
      </c>
      <c r="G78" s="12" t="str">
        <f>IF(H78=TRUE,IF(基本情報!I78="","",基本情報!I78),"")</f>
        <v/>
      </c>
      <c r="H78" s="14" t="b">
        <f>IF('基本情報 '!B79="出場",TRUE,FALSE)</f>
        <v>0</v>
      </c>
      <c r="I78" s="14" t="str">
        <f t="shared" si="13"/>
        <v xml:space="preserve"> </v>
      </c>
      <c r="J78" s="14">
        <f>IF(基本情報!G78="男",1,2)</f>
        <v>2</v>
      </c>
      <c r="K78" s="14" t="str">
        <f>IF(H78=FALSE,"",COUNTIF(H$9:H78,TRUE))</f>
        <v/>
      </c>
      <c r="L78" s="14">
        <f>COUNT(M$9:M78)</f>
        <v>1</v>
      </c>
      <c r="M78" s="14" t="str">
        <f t="shared" si="14"/>
        <v/>
      </c>
      <c r="N78" s="14">
        <f>COUNT(O$9:O78)</f>
        <v>1</v>
      </c>
      <c r="O78" s="14" t="str">
        <f t="shared" si="15"/>
        <v/>
      </c>
      <c r="P78" s="11" t="str">
        <f>IF(H78=TRUE,IF(基本情報!J78="","",基本情報!J78),"")</f>
        <v/>
      </c>
      <c r="Q78" s="11">
        <v>70</v>
      </c>
      <c r="R78" s="11" t="e">
        <f t="shared" si="22"/>
        <v>#N/A</v>
      </c>
      <c r="S78" s="11" t="b">
        <f t="shared" si="16"/>
        <v>1</v>
      </c>
      <c r="T78" s="11" t="str">
        <f t="shared" si="17"/>
        <v/>
      </c>
      <c r="V78" s="11">
        <v>70</v>
      </c>
      <c r="W78" s="11" t="e">
        <f t="shared" si="23"/>
        <v>#N/A</v>
      </c>
      <c r="X78" s="11" t="b">
        <f t="shared" si="18"/>
        <v>1</v>
      </c>
      <c r="Y78" s="11" t="str">
        <f t="shared" si="19"/>
        <v/>
      </c>
      <c r="AB78" s="11" t="str">
        <f t="shared" si="20"/>
        <v/>
      </c>
      <c r="AE78" s="11" t="str">
        <f t="shared" si="21"/>
        <v/>
      </c>
    </row>
    <row r="79" spans="1:31">
      <c r="A79" s="12">
        <v>10071</v>
      </c>
      <c r="B79" s="12">
        <f>IF(基本情報!C79="",A79,基本情報!C79)</f>
        <v>10071</v>
      </c>
      <c r="C79" s="12"/>
      <c r="D79" s="12" t="str">
        <f>IF(基本情報!E79="","",基本情報!E79)</f>
        <v>　</v>
      </c>
      <c r="E79" s="12" t="str">
        <f>IF(基本情報!F79="","",基本情報!F79)</f>
        <v>　</v>
      </c>
      <c r="F79" s="12" t="str">
        <f>IF(基本情報!H79="","",基本情報!H79)</f>
        <v/>
      </c>
      <c r="G79" s="12" t="str">
        <f>IF(H79=TRUE,IF(基本情報!I79="","",基本情報!I79),"")</f>
        <v/>
      </c>
      <c r="H79" s="14" t="b">
        <f>IF('基本情報 '!B80="出場",TRUE,FALSE)</f>
        <v>0</v>
      </c>
      <c r="I79" s="14" t="str">
        <f t="shared" si="13"/>
        <v xml:space="preserve"> </v>
      </c>
      <c r="J79" s="14">
        <f>IF(基本情報!G79="男",1,2)</f>
        <v>2</v>
      </c>
      <c r="K79" s="14" t="str">
        <f>IF(H79=FALSE,"",COUNTIF(H$9:H79,TRUE))</f>
        <v/>
      </c>
      <c r="L79" s="14">
        <f>COUNT(M$9:M79)</f>
        <v>1</v>
      </c>
      <c r="M79" s="14" t="str">
        <f t="shared" si="14"/>
        <v/>
      </c>
      <c r="N79" s="14">
        <f>COUNT(O$9:O79)</f>
        <v>1</v>
      </c>
      <c r="O79" s="14" t="str">
        <f t="shared" si="15"/>
        <v/>
      </c>
      <c r="P79" s="11" t="str">
        <f>IF(H79=TRUE,IF(基本情報!J79="","",基本情報!J79),"")</f>
        <v/>
      </c>
      <c r="Q79" s="11">
        <v>71</v>
      </c>
      <c r="R79" s="11" t="e">
        <f t="shared" si="22"/>
        <v>#N/A</v>
      </c>
      <c r="S79" s="11" t="b">
        <f t="shared" si="16"/>
        <v>1</v>
      </c>
      <c r="T79" s="11" t="str">
        <f t="shared" si="17"/>
        <v/>
      </c>
      <c r="V79" s="11">
        <v>71</v>
      </c>
      <c r="W79" s="11" t="e">
        <f t="shared" si="23"/>
        <v>#N/A</v>
      </c>
      <c r="X79" s="11" t="b">
        <f t="shared" si="18"/>
        <v>1</v>
      </c>
      <c r="Y79" s="11" t="str">
        <f t="shared" si="19"/>
        <v/>
      </c>
      <c r="AB79" s="11" t="str">
        <f t="shared" si="20"/>
        <v/>
      </c>
      <c r="AE79" s="11" t="str">
        <f t="shared" si="21"/>
        <v/>
      </c>
    </row>
    <row r="80" spans="1:31">
      <c r="A80" s="12">
        <v>10072</v>
      </c>
      <c r="B80" s="12">
        <f>IF(基本情報!C80="",A80,基本情報!C80)</f>
        <v>10072</v>
      </c>
      <c r="C80" s="12"/>
      <c r="D80" s="12" t="str">
        <f>IF(基本情報!E80="","",基本情報!E80)</f>
        <v>　</v>
      </c>
      <c r="E80" s="12" t="str">
        <f>IF(基本情報!F80="","",基本情報!F80)</f>
        <v>　</v>
      </c>
      <c r="F80" s="12" t="str">
        <f>IF(基本情報!H80="","",基本情報!H80)</f>
        <v/>
      </c>
      <c r="G80" s="12" t="str">
        <f>IF(H80=TRUE,IF(基本情報!I80="","",基本情報!I80),"")</f>
        <v/>
      </c>
      <c r="H80" s="14" t="b">
        <f>IF('基本情報 '!B81="出場",TRUE,FALSE)</f>
        <v>0</v>
      </c>
      <c r="I80" s="14" t="str">
        <f t="shared" si="13"/>
        <v xml:space="preserve"> </v>
      </c>
      <c r="J80" s="14">
        <f>IF(基本情報!G80="男",1,2)</f>
        <v>2</v>
      </c>
      <c r="K80" s="14" t="str">
        <f>IF(H80=FALSE,"",COUNTIF(H$9:H80,TRUE))</f>
        <v/>
      </c>
      <c r="L80" s="14">
        <f>COUNT(M$9:M80)</f>
        <v>1</v>
      </c>
      <c r="M80" s="14" t="str">
        <f t="shared" si="14"/>
        <v/>
      </c>
      <c r="N80" s="14">
        <f>COUNT(O$9:O80)</f>
        <v>1</v>
      </c>
      <c r="O80" s="14" t="str">
        <f t="shared" si="15"/>
        <v/>
      </c>
      <c r="P80" s="11" t="str">
        <f>IF(H80=TRUE,IF(基本情報!J80="","",基本情報!J80),"")</f>
        <v/>
      </c>
      <c r="Q80" s="11">
        <v>72</v>
      </c>
      <c r="R80" s="11" t="e">
        <f t="shared" si="22"/>
        <v>#N/A</v>
      </c>
      <c r="S80" s="11" t="b">
        <f t="shared" si="16"/>
        <v>1</v>
      </c>
      <c r="T80" s="11" t="str">
        <f t="shared" si="17"/>
        <v/>
      </c>
      <c r="V80" s="11">
        <v>72</v>
      </c>
      <c r="W80" s="11" t="e">
        <f t="shared" si="23"/>
        <v>#N/A</v>
      </c>
      <c r="X80" s="11" t="b">
        <f t="shared" si="18"/>
        <v>1</v>
      </c>
      <c r="Y80" s="11" t="str">
        <f t="shared" si="19"/>
        <v/>
      </c>
      <c r="AB80" s="11" t="str">
        <f t="shared" si="20"/>
        <v/>
      </c>
      <c r="AE80" s="11" t="str">
        <f t="shared" si="21"/>
        <v/>
      </c>
    </row>
    <row r="81" spans="1:31">
      <c r="A81" s="12">
        <v>10073</v>
      </c>
      <c r="B81" s="12">
        <f>IF(基本情報!C81="",A81,基本情報!C81)</f>
        <v>10073</v>
      </c>
      <c r="C81" s="12"/>
      <c r="D81" s="12" t="str">
        <f>IF(基本情報!E81="","",基本情報!E81)</f>
        <v>　</v>
      </c>
      <c r="E81" s="12" t="str">
        <f>IF(基本情報!F81="","",基本情報!F81)</f>
        <v>　</v>
      </c>
      <c r="F81" s="12" t="str">
        <f>IF(基本情報!H81="","",基本情報!H81)</f>
        <v/>
      </c>
      <c r="G81" s="12" t="str">
        <f>IF(H81=TRUE,IF(基本情報!I81="","",基本情報!I81),"")</f>
        <v/>
      </c>
      <c r="H81" s="14" t="b">
        <f>IF('基本情報 '!B82="出場",TRUE,FALSE)</f>
        <v>0</v>
      </c>
      <c r="I81" s="14" t="str">
        <f t="shared" si="13"/>
        <v xml:space="preserve"> </v>
      </c>
      <c r="J81" s="14">
        <f>IF(基本情報!G81="男",1,2)</f>
        <v>2</v>
      </c>
      <c r="K81" s="14" t="str">
        <f>IF(H81=FALSE,"",COUNTIF(H$9:H81,TRUE))</f>
        <v/>
      </c>
      <c r="L81" s="14">
        <f>COUNT(M$9:M81)</f>
        <v>1</v>
      </c>
      <c r="M81" s="14" t="str">
        <f t="shared" si="14"/>
        <v/>
      </c>
      <c r="N81" s="14">
        <f>COUNT(O$9:O81)</f>
        <v>1</v>
      </c>
      <c r="O81" s="14" t="str">
        <f t="shared" si="15"/>
        <v/>
      </c>
      <c r="P81" s="11" t="str">
        <f>IF(H81=TRUE,IF(基本情報!J81="","",基本情報!J81),"")</f>
        <v/>
      </c>
      <c r="Q81" s="11">
        <v>73</v>
      </c>
      <c r="R81" s="11" t="e">
        <f t="shared" si="22"/>
        <v>#N/A</v>
      </c>
      <c r="S81" s="11" t="b">
        <f t="shared" si="16"/>
        <v>1</v>
      </c>
      <c r="T81" s="11" t="str">
        <f t="shared" si="17"/>
        <v/>
      </c>
      <c r="V81" s="11">
        <v>73</v>
      </c>
      <c r="W81" s="11" t="e">
        <f t="shared" si="23"/>
        <v>#N/A</v>
      </c>
      <c r="X81" s="11" t="b">
        <f t="shared" si="18"/>
        <v>1</v>
      </c>
      <c r="Y81" s="11" t="str">
        <f t="shared" si="19"/>
        <v/>
      </c>
      <c r="AB81" s="11" t="str">
        <f t="shared" si="20"/>
        <v/>
      </c>
      <c r="AE81" s="11" t="str">
        <f t="shared" si="21"/>
        <v/>
      </c>
    </row>
    <row r="82" spans="1:31">
      <c r="A82" s="12">
        <v>10074</v>
      </c>
      <c r="B82" s="12">
        <f>IF(基本情報!C82="",A82,基本情報!C82)</f>
        <v>10074</v>
      </c>
      <c r="C82" s="12"/>
      <c r="D82" s="12" t="str">
        <f>IF(基本情報!E82="","",基本情報!E82)</f>
        <v>　</v>
      </c>
      <c r="E82" s="12" t="str">
        <f>IF(基本情報!F82="","",基本情報!F82)</f>
        <v>　</v>
      </c>
      <c r="F82" s="12" t="str">
        <f>IF(基本情報!H82="","",基本情報!H82)</f>
        <v/>
      </c>
      <c r="G82" s="12" t="str">
        <f>IF(H82=TRUE,IF(基本情報!I82="","",基本情報!I82),"")</f>
        <v/>
      </c>
      <c r="H82" s="14" t="b">
        <f>IF('基本情報 '!B83="出場",TRUE,FALSE)</f>
        <v>0</v>
      </c>
      <c r="I82" s="14" t="str">
        <f t="shared" si="13"/>
        <v xml:space="preserve"> </v>
      </c>
      <c r="J82" s="14">
        <f>IF(基本情報!G82="男",1,2)</f>
        <v>2</v>
      </c>
      <c r="K82" s="14" t="str">
        <f>IF(H82=FALSE,"",COUNTIF(H$9:H82,TRUE))</f>
        <v/>
      </c>
      <c r="L82" s="14">
        <f>COUNT(M$9:M82)</f>
        <v>1</v>
      </c>
      <c r="M82" s="14" t="str">
        <f t="shared" si="14"/>
        <v/>
      </c>
      <c r="N82" s="14">
        <f>COUNT(O$9:O82)</f>
        <v>1</v>
      </c>
      <c r="O82" s="14" t="str">
        <f t="shared" si="15"/>
        <v/>
      </c>
      <c r="P82" s="11" t="str">
        <f>IF(H82=TRUE,IF(基本情報!J82="","",基本情報!J82),"")</f>
        <v/>
      </c>
      <c r="Q82" s="11">
        <v>74</v>
      </c>
      <c r="R82" s="11" t="e">
        <f t="shared" si="22"/>
        <v>#N/A</v>
      </c>
      <c r="S82" s="11" t="b">
        <f t="shared" si="16"/>
        <v>1</v>
      </c>
      <c r="T82" s="11" t="str">
        <f t="shared" si="17"/>
        <v/>
      </c>
      <c r="V82" s="11">
        <v>74</v>
      </c>
      <c r="W82" s="11" t="e">
        <f t="shared" si="23"/>
        <v>#N/A</v>
      </c>
      <c r="X82" s="11" t="b">
        <f t="shared" si="18"/>
        <v>1</v>
      </c>
      <c r="Y82" s="11" t="str">
        <f t="shared" si="19"/>
        <v/>
      </c>
      <c r="AB82" s="11" t="str">
        <f t="shared" si="20"/>
        <v/>
      </c>
      <c r="AE82" s="11" t="str">
        <f t="shared" si="21"/>
        <v/>
      </c>
    </row>
    <row r="83" spans="1:31">
      <c r="A83" s="12">
        <v>10075</v>
      </c>
      <c r="B83" s="12">
        <f>IF(基本情報!C83="",A83,基本情報!C83)</f>
        <v>10075</v>
      </c>
      <c r="C83" s="12"/>
      <c r="D83" s="12" t="str">
        <f>IF(基本情報!E83="","",基本情報!E83)</f>
        <v>　</v>
      </c>
      <c r="E83" s="12" t="str">
        <f>IF(基本情報!F83="","",基本情報!F83)</f>
        <v>　</v>
      </c>
      <c r="F83" s="12" t="str">
        <f>IF(基本情報!H83="","",基本情報!H83)</f>
        <v/>
      </c>
      <c r="G83" s="12" t="str">
        <f>IF(H83=TRUE,IF(基本情報!I83="","",基本情報!I83),"")</f>
        <v/>
      </c>
      <c r="H83" s="14" t="b">
        <f>IF('基本情報 '!B84="出場",TRUE,FALSE)</f>
        <v>0</v>
      </c>
      <c r="I83" s="14" t="str">
        <f t="shared" si="13"/>
        <v xml:space="preserve"> </v>
      </c>
      <c r="J83" s="14">
        <f>IF(基本情報!G83="男",1,2)</f>
        <v>2</v>
      </c>
      <c r="K83" s="14" t="str">
        <f>IF(H83=FALSE,"",COUNTIF(H$9:H83,TRUE))</f>
        <v/>
      </c>
      <c r="L83" s="14">
        <f>COUNT(M$9:M83)</f>
        <v>1</v>
      </c>
      <c r="M83" s="14" t="str">
        <f t="shared" si="14"/>
        <v/>
      </c>
      <c r="N83" s="14">
        <f>COUNT(O$9:O83)</f>
        <v>1</v>
      </c>
      <c r="O83" s="14" t="str">
        <f t="shared" si="15"/>
        <v/>
      </c>
      <c r="P83" s="11" t="str">
        <f>IF(H83=TRUE,IF(基本情報!J83="","",基本情報!J83),"")</f>
        <v/>
      </c>
      <c r="Q83" s="11">
        <v>75</v>
      </c>
      <c r="R83" s="11" t="e">
        <f t="shared" si="22"/>
        <v>#N/A</v>
      </c>
      <c r="S83" s="11" t="b">
        <f t="shared" si="16"/>
        <v>1</v>
      </c>
      <c r="T83" s="11" t="str">
        <f t="shared" si="17"/>
        <v/>
      </c>
      <c r="V83" s="11">
        <v>75</v>
      </c>
      <c r="W83" s="11" t="e">
        <f t="shared" si="23"/>
        <v>#N/A</v>
      </c>
      <c r="X83" s="11" t="b">
        <f t="shared" si="18"/>
        <v>1</v>
      </c>
      <c r="Y83" s="11" t="str">
        <f t="shared" si="19"/>
        <v/>
      </c>
      <c r="AB83" s="11" t="str">
        <f t="shared" si="20"/>
        <v/>
      </c>
      <c r="AE83" s="11" t="str">
        <f t="shared" si="21"/>
        <v/>
      </c>
    </row>
    <row r="84" spans="1:31">
      <c r="A84" s="12">
        <v>10076</v>
      </c>
      <c r="B84" s="12">
        <f>IF(基本情報!C84="",A84,基本情報!C84)</f>
        <v>10076</v>
      </c>
      <c r="C84" s="12"/>
      <c r="D84" s="12" t="str">
        <f>IF(基本情報!E84="","",基本情報!E84)</f>
        <v>　</v>
      </c>
      <c r="E84" s="12" t="str">
        <f>IF(基本情報!F84="","",基本情報!F84)</f>
        <v>　</v>
      </c>
      <c r="F84" s="12" t="str">
        <f>IF(基本情報!H84="","",基本情報!H84)</f>
        <v/>
      </c>
      <c r="G84" s="12" t="str">
        <f>IF(H84=TRUE,IF(基本情報!I84="","",基本情報!I84),"")</f>
        <v/>
      </c>
      <c r="H84" s="14" t="b">
        <f>IF('基本情報 '!B85="出場",TRUE,FALSE)</f>
        <v>0</v>
      </c>
      <c r="I84" s="14" t="str">
        <f t="shared" si="13"/>
        <v xml:space="preserve"> </v>
      </c>
      <c r="J84" s="14">
        <f>IF(基本情報!G84="男",1,2)</f>
        <v>2</v>
      </c>
      <c r="K84" s="14" t="str">
        <f>IF(H84=FALSE,"",COUNTIF(H$9:H84,TRUE))</f>
        <v/>
      </c>
      <c r="L84" s="14">
        <f>COUNT(M$9:M84)</f>
        <v>1</v>
      </c>
      <c r="M84" s="14" t="str">
        <f t="shared" si="14"/>
        <v/>
      </c>
      <c r="N84" s="14">
        <f>COUNT(O$9:O84)</f>
        <v>1</v>
      </c>
      <c r="O84" s="14" t="str">
        <f t="shared" si="15"/>
        <v/>
      </c>
      <c r="P84" s="11" t="str">
        <f>IF(H84=TRUE,IF(基本情報!J84="","",基本情報!J84),"")</f>
        <v/>
      </c>
      <c r="Q84" s="11">
        <v>76</v>
      </c>
      <c r="R84" s="11" t="e">
        <f t="shared" si="22"/>
        <v>#N/A</v>
      </c>
      <c r="S84" s="11" t="b">
        <f t="shared" si="16"/>
        <v>1</v>
      </c>
      <c r="T84" s="11" t="str">
        <f t="shared" si="17"/>
        <v/>
      </c>
      <c r="V84" s="11">
        <v>76</v>
      </c>
      <c r="W84" s="11" t="e">
        <f t="shared" si="23"/>
        <v>#N/A</v>
      </c>
      <c r="X84" s="11" t="b">
        <f t="shared" si="18"/>
        <v>1</v>
      </c>
      <c r="Y84" s="11" t="str">
        <f t="shared" si="19"/>
        <v/>
      </c>
      <c r="AB84" s="11" t="str">
        <f t="shared" si="20"/>
        <v/>
      </c>
      <c r="AE84" s="11" t="str">
        <f t="shared" si="21"/>
        <v/>
      </c>
    </row>
    <row r="85" spans="1:31">
      <c r="A85" s="12">
        <v>10077</v>
      </c>
      <c r="B85" s="12">
        <f>IF(基本情報!C85="",A85,基本情報!C85)</f>
        <v>10077</v>
      </c>
      <c r="C85" s="12"/>
      <c r="D85" s="12" t="str">
        <f>IF(基本情報!E85="","",基本情報!E85)</f>
        <v>　</v>
      </c>
      <c r="E85" s="12" t="str">
        <f>IF(基本情報!F85="","",基本情報!F85)</f>
        <v>　</v>
      </c>
      <c r="F85" s="12" t="str">
        <f>IF(基本情報!H85="","",基本情報!H85)</f>
        <v/>
      </c>
      <c r="G85" s="12" t="str">
        <f>IF(H85=TRUE,IF(基本情報!I85="","",基本情報!I85),"")</f>
        <v/>
      </c>
      <c r="H85" s="14" t="b">
        <f>IF('基本情報 '!B86="出場",TRUE,FALSE)</f>
        <v>0</v>
      </c>
      <c r="I85" s="14" t="str">
        <f t="shared" si="13"/>
        <v xml:space="preserve"> </v>
      </c>
      <c r="J85" s="14">
        <f>IF(基本情報!G85="男",1,2)</f>
        <v>2</v>
      </c>
      <c r="K85" s="14" t="str">
        <f>IF(H85=FALSE,"",COUNTIF(H$9:H85,TRUE))</f>
        <v/>
      </c>
      <c r="L85" s="14">
        <f>COUNT(M$9:M85)</f>
        <v>1</v>
      </c>
      <c r="M85" s="14" t="str">
        <f t="shared" si="14"/>
        <v/>
      </c>
      <c r="N85" s="14">
        <f>COUNT(O$9:O85)</f>
        <v>1</v>
      </c>
      <c r="O85" s="14" t="str">
        <f t="shared" si="15"/>
        <v/>
      </c>
      <c r="P85" s="11" t="str">
        <f>IF(H85=TRUE,IF(基本情報!J85="","",基本情報!J85),"")</f>
        <v/>
      </c>
      <c r="Q85" s="11">
        <v>77</v>
      </c>
      <c r="R85" s="11" t="e">
        <f t="shared" si="22"/>
        <v>#N/A</v>
      </c>
      <c r="S85" s="11" t="b">
        <f t="shared" si="16"/>
        <v>1</v>
      </c>
      <c r="T85" s="11" t="str">
        <f t="shared" si="17"/>
        <v/>
      </c>
      <c r="V85" s="11">
        <v>77</v>
      </c>
      <c r="W85" s="11" t="e">
        <f t="shared" si="23"/>
        <v>#N/A</v>
      </c>
      <c r="X85" s="11" t="b">
        <f t="shared" si="18"/>
        <v>1</v>
      </c>
      <c r="Y85" s="11" t="str">
        <f t="shared" si="19"/>
        <v/>
      </c>
      <c r="AB85" s="11" t="str">
        <f t="shared" si="20"/>
        <v/>
      </c>
      <c r="AE85" s="11" t="str">
        <f t="shared" si="21"/>
        <v/>
      </c>
    </row>
    <row r="86" spans="1:31">
      <c r="A86" s="12">
        <v>10078</v>
      </c>
      <c r="B86" s="12">
        <f>IF(基本情報!C86="",A86,基本情報!C86)</f>
        <v>10078</v>
      </c>
      <c r="C86" s="12"/>
      <c r="D86" s="12" t="str">
        <f>IF(基本情報!E86="","",基本情報!E86)</f>
        <v>　</v>
      </c>
      <c r="E86" s="12" t="str">
        <f>IF(基本情報!F86="","",基本情報!F86)</f>
        <v>　</v>
      </c>
      <c r="F86" s="12" t="str">
        <f>IF(基本情報!H86="","",基本情報!H86)</f>
        <v/>
      </c>
      <c r="G86" s="12" t="str">
        <f>IF(H86=TRUE,IF(基本情報!I86="","",基本情報!I86),"")</f>
        <v/>
      </c>
      <c r="H86" s="14" t="b">
        <f>IF('基本情報 '!B87="出場",TRUE,FALSE)</f>
        <v>0</v>
      </c>
      <c r="I86" s="14" t="str">
        <f t="shared" si="13"/>
        <v xml:space="preserve"> </v>
      </c>
      <c r="J86" s="14">
        <f>IF(基本情報!G86="男",1,2)</f>
        <v>2</v>
      </c>
      <c r="K86" s="14" t="str">
        <f>IF(H86=FALSE,"",COUNTIF(H$9:H86,TRUE))</f>
        <v/>
      </c>
      <c r="L86" s="14">
        <f>COUNT(M$9:M86)</f>
        <v>1</v>
      </c>
      <c r="M86" s="14" t="str">
        <f t="shared" si="14"/>
        <v/>
      </c>
      <c r="N86" s="14">
        <f>COUNT(O$9:O86)</f>
        <v>1</v>
      </c>
      <c r="O86" s="14" t="str">
        <f t="shared" si="15"/>
        <v/>
      </c>
      <c r="P86" s="11" t="str">
        <f>IF(H86=TRUE,IF(基本情報!J86="","",基本情報!J86),"")</f>
        <v/>
      </c>
      <c r="Q86" s="11">
        <v>78</v>
      </c>
      <c r="R86" s="11" t="e">
        <f t="shared" si="22"/>
        <v>#N/A</v>
      </c>
      <c r="S86" s="11" t="b">
        <f t="shared" si="16"/>
        <v>1</v>
      </c>
      <c r="T86" s="11" t="str">
        <f t="shared" si="17"/>
        <v/>
      </c>
      <c r="V86" s="11">
        <v>78</v>
      </c>
      <c r="W86" s="11" t="e">
        <f t="shared" si="23"/>
        <v>#N/A</v>
      </c>
      <c r="X86" s="11" t="b">
        <f t="shared" si="18"/>
        <v>1</v>
      </c>
      <c r="Y86" s="11" t="str">
        <f t="shared" si="19"/>
        <v/>
      </c>
      <c r="AB86" s="11" t="str">
        <f t="shared" si="20"/>
        <v/>
      </c>
      <c r="AE86" s="11" t="str">
        <f t="shared" si="21"/>
        <v/>
      </c>
    </row>
    <row r="87" spans="1:31">
      <c r="A87" s="12">
        <v>10079</v>
      </c>
      <c r="B87" s="12">
        <f>IF(基本情報!C87="",A87,基本情報!C87)</f>
        <v>10079</v>
      </c>
      <c r="C87" s="12"/>
      <c r="D87" s="12" t="str">
        <f>IF(基本情報!E87="","",基本情報!E87)</f>
        <v>　</v>
      </c>
      <c r="E87" s="12" t="str">
        <f>IF(基本情報!F87="","",基本情報!F87)</f>
        <v>　</v>
      </c>
      <c r="F87" s="12" t="str">
        <f>IF(基本情報!H87="","",基本情報!H87)</f>
        <v/>
      </c>
      <c r="G87" s="12" t="str">
        <f>IF(H87=TRUE,IF(基本情報!I87="","",基本情報!I87),"")</f>
        <v/>
      </c>
      <c r="H87" s="14" t="b">
        <f>IF('基本情報 '!B88="出場",TRUE,FALSE)</f>
        <v>0</v>
      </c>
      <c r="I87" s="14" t="str">
        <f t="shared" si="13"/>
        <v xml:space="preserve"> </v>
      </c>
      <c r="J87" s="14">
        <f>IF(基本情報!G87="男",1,2)</f>
        <v>2</v>
      </c>
      <c r="K87" s="14" t="str">
        <f>IF(H87=FALSE,"",COUNTIF(H$9:H87,TRUE))</f>
        <v/>
      </c>
      <c r="L87" s="14">
        <f>COUNT(M$9:M87)</f>
        <v>1</v>
      </c>
      <c r="M87" s="14" t="str">
        <f t="shared" si="14"/>
        <v/>
      </c>
      <c r="N87" s="14">
        <f>COUNT(O$9:O87)</f>
        <v>1</v>
      </c>
      <c r="O87" s="14" t="str">
        <f t="shared" si="15"/>
        <v/>
      </c>
      <c r="P87" s="11" t="str">
        <f>IF(H87=TRUE,IF(基本情報!J87="","",基本情報!J87),"")</f>
        <v/>
      </c>
      <c r="Q87" s="11">
        <v>79</v>
      </c>
      <c r="R87" s="11" t="e">
        <f t="shared" si="22"/>
        <v>#N/A</v>
      </c>
      <c r="S87" s="11" t="b">
        <f t="shared" si="16"/>
        <v>1</v>
      </c>
      <c r="T87" s="11" t="str">
        <f t="shared" si="17"/>
        <v/>
      </c>
      <c r="V87" s="11">
        <v>79</v>
      </c>
      <c r="W87" s="11" t="e">
        <f t="shared" si="23"/>
        <v>#N/A</v>
      </c>
      <c r="X87" s="11" t="b">
        <f t="shared" si="18"/>
        <v>1</v>
      </c>
      <c r="Y87" s="11" t="str">
        <f t="shared" si="19"/>
        <v/>
      </c>
      <c r="AB87" s="11" t="str">
        <f t="shared" si="20"/>
        <v/>
      </c>
      <c r="AE87" s="11" t="str">
        <f t="shared" si="21"/>
        <v/>
      </c>
    </row>
    <row r="88" spans="1:31">
      <c r="A88" s="12">
        <v>10080</v>
      </c>
      <c r="B88" s="12">
        <f>IF(基本情報!C88="",A88,基本情報!C88)</f>
        <v>10080</v>
      </c>
      <c r="C88" s="12"/>
      <c r="D88" s="12" t="str">
        <f>IF(基本情報!E88="","",基本情報!E88)</f>
        <v>　</v>
      </c>
      <c r="E88" s="12" t="str">
        <f>IF(基本情報!F88="","",基本情報!F88)</f>
        <v>　</v>
      </c>
      <c r="F88" s="12" t="str">
        <f>IF(基本情報!H88="","",基本情報!H88)</f>
        <v/>
      </c>
      <c r="G88" s="12" t="str">
        <f>IF(H88=TRUE,IF(基本情報!I88="","",基本情報!I88),"")</f>
        <v/>
      </c>
      <c r="H88" s="14" t="b">
        <f>IF('基本情報 '!B89="出場",TRUE,FALSE)</f>
        <v>0</v>
      </c>
      <c r="I88" s="14" t="str">
        <f t="shared" si="13"/>
        <v xml:space="preserve"> </v>
      </c>
      <c r="J88" s="14">
        <f>IF(基本情報!G88="男",1,2)</f>
        <v>2</v>
      </c>
      <c r="K88" s="14" t="str">
        <f>IF(H88=FALSE,"",COUNTIF(H$9:H88,TRUE))</f>
        <v/>
      </c>
      <c r="L88" s="14">
        <f>COUNT(M$9:M88)</f>
        <v>1</v>
      </c>
      <c r="M88" s="14" t="str">
        <f t="shared" si="14"/>
        <v/>
      </c>
      <c r="N88" s="14">
        <f>COUNT(O$9:O88)</f>
        <v>1</v>
      </c>
      <c r="O88" s="14" t="str">
        <f t="shared" si="15"/>
        <v/>
      </c>
      <c r="P88" s="11" t="str">
        <f>IF(H88=TRUE,IF(基本情報!J88="","",基本情報!J88),"")</f>
        <v/>
      </c>
      <c r="Q88" s="11">
        <v>80</v>
      </c>
      <c r="R88" s="11" t="e">
        <f t="shared" si="22"/>
        <v>#N/A</v>
      </c>
      <c r="S88" s="11" t="b">
        <f t="shared" si="16"/>
        <v>1</v>
      </c>
      <c r="T88" s="11" t="str">
        <f t="shared" si="17"/>
        <v/>
      </c>
      <c r="V88" s="11">
        <v>80</v>
      </c>
      <c r="W88" s="11" t="e">
        <f t="shared" si="23"/>
        <v>#N/A</v>
      </c>
      <c r="X88" s="11" t="b">
        <f t="shared" si="18"/>
        <v>1</v>
      </c>
      <c r="Y88" s="11" t="str">
        <f t="shared" si="19"/>
        <v/>
      </c>
      <c r="AB88" s="11" t="str">
        <f t="shared" si="20"/>
        <v/>
      </c>
      <c r="AE88" s="11" t="str">
        <f t="shared" si="21"/>
        <v/>
      </c>
    </row>
    <row r="89" spans="1:31">
      <c r="A89" s="12">
        <v>10081</v>
      </c>
      <c r="B89" s="12">
        <f>IF(基本情報!C89="",A89,基本情報!C89)</f>
        <v>10081</v>
      </c>
      <c r="C89" s="12"/>
      <c r="D89" s="12" t="str">
        <f>IF(基本情報!E89="","",基本情報!E89)</f>
        <v>　</v>
      </c>
      <c r="E89" s="12" t="str">
        <f>IF(基本情報!F89="","",基本情報!F89)</f>
        <v>　</v>
      </c>
      <c r="F89" s="12" t="str">
        <f>IF(基本情報!H89="","",基本情報!H89)</f>
        <v/>
      </c>
      <c r="G89" s="12" t="str">
        <f>IF(H89=TRUE,IF(基本情報!I89="","",基本情報!I89),"")</f>
        <v/>
      </c>
      <c r="H89" s="14" t="b">
        <f>IF('基本情報 '!B90="出場",TRUE,FALSE)</f>
        <v>0</v>
      </c>
      <c r="I89" s="14" t="str">
        <f t="shared" si="13"/>
        <v xml:space="preserve"> </v>
      </c>
      <c r="J89" s="14">
        <f>IF(基本情報!G89="男",1,2)</f>
        <v>2</v>
      </c>
      <c r="K89" s="14" t="str">
        <f>IF(H89=FALSE,"",COUNTIF(H$9:H89,TRUE))</f>
        <v/>
      </c>
      <c r="L89" s="14">
        <f>COUNT(M$9:M89)</f>
        <v>1</v>
      </c>
      <c r="M89" s="14" t="str">
        <f t="shared" si="14"/>
        <v/>
      </c>
      <c r="N89" s="14">
        <f>COUNT(O$9:O89)</f>
        <v>1</v>
      </c>
      <c r="O89" s="14" t="str">
        <f t="shared" si="15"/>
        <v/>
      </c>
      <c r="P89" s="11" t="str">
        <f>IF(H89=TRUE,IF(基本情報!J89="","",基本情報!J89),"")</f>
        <v/>
      </c>
      <c r="Q89" s="11">
        <v>81</v>
      </c>
      <c r="R89" s="11" t="e">
        <f t="shared" si="22"/>
        <v>#N/A</v>
      </c>
      <c r="S89" s="11" t="b">
        <f t="shared" si="16"/>
        <v>1</v>
      </c>
      <c r="T89" s="11" t="str">
        <f t="shared" si="17"/>
        <v/>
      </c>
      <c r="V89" s="11">
        <v>81</v>
      </c>
      <c r="W89" s="11" t="e">
        <f t="shared" si="23"/>
        <v>#N/A</v>
      </c>
      <c r="X89" s="11" t="b">
        <f t="shared" si="18"/>
        <v>1</v>
      </c>
      <c r="Y89" s="11" t="str">
        <f t="shared" si="19"/>
        <v/>
      </c>
      <c r="AB89" s="11" t="str">
        <f t="shared" si="20"/>
        <v/>
      </c>
      <c r="AE89" s="11" t="str">
        <f t="shared" si="21"/>
        <v/>
      </c>
    </row>
    <row r="90" spans="1:31">
      <c r="A90" s="12">
        <v>10082</v>
      </c>
      <c r="B90" s="12">
        <f>IF(基本情報!C90="",A90,基本情報!C90)</f>
        <v>10082</v>
      </c>
      <c r="C90" s="12"/>
      <c r="D90" s="12" t="str">
        <f>IF(基本情報!E90="","",基本情報!E90)</f>
        <v>　</v>
      </c>
      <c r="E90" s="12" t="str">
        <f>IF(基本情報!F90="","",基本情報!F90)</f>
        <v>　</v>
      </c>
      <c r="F90" s="12" t="str">
        <f>IF(基本情報!H90="","",基本情報!H90)</f>
        <v/>
      </c>
      <c r="G90" s="12" t="str">
        <f>IF(H90=TRUE,IF(基本情報!I90="","",基本情報!I90),"")</f>
        <v/>
      </c>
      <c r="H90" s="14" t="b">
        <f>IF('基本情報 '!B91="出場",TRUE,FALSE)</f>
        <v>0</v>
      </c>
      <c r="I90" s="14" t="str">
        <f t="shared" si="13"/>
        <v xml:space="preserve"> </v>
      </c>
      <c r="J90" s="14">
        <f>IF(基本情報!G90="男",1,2)</f>
        <v>2</v>
      </c>
      <c r="K90" s="14" t="str">
        <f>IF(H90=FALSE,"",COUNTIF(H$9:H90,TRUE))</f>
        <v/>
      </c>
      <c r="L90" s="14">
        <f>COUNT(M$9:M90)</f>
        <v>1</v>
      </c>
      <c r="M90" s="14" t="str">
        <f t="shared" si="14"/>
        <v/>
      </c>
      <c r="N90" s="14">
        <f>COUNT(O$9:O90)</f>
        <v>1</v>
      </c>
      <c r="O90" s="14" t="str">
        <f t="shared" si="15"/>
        <v/>
      </c>
      <c r="P90" s="11" t="str">
        <f>IF(H90=TRUE,IF(基本情報!J90="","",基本情報!J90),"")</f>
        <v/>
      </c>
      <c r="Q90" s="11">
        <v>82</v>
      </c>
      <c r="R90" s="11" t="e">
        <f t="shared" si="22"/>
        <v>#N/A</v>
      </c>
      <c r="S90" s="11" t="b">
        <f t="shared" si="16"/>
        <v>1</v>
      </c>
      <c r="T90" s="11" t="str">
        <f t="shared" si="17"/>
        <v/>
      </c>
      <c r="V90" s="11">
        <v>82</v>
      </c>
      <c r="W90" s="11" t="e">
        <f t="shared" si="23"/>
        <v>#N/A</v>
      </c>
      <c r="X90" s="11" t="b">
        <f t="shared" si="18"/>
        <v>1</v>
      </c>
      <c r="Y90" s="11" t="str">
        <f t="shared" si="19"/>
        <v/>
      </c>
      <c r="AB90" s="11" t="str">
        <f t="shared" si="20"/>
        <v/>
      </c>
      <c r="AE90" s="11" t="str">
        <f t="shared" si="21"/>
        <v/>
      </c>
    </row>
    <row r="91" spans="1:31">
      <c r="A91" s="12">
        <v>10083</v>
      </c>
      <c r="B91" s="12">
        <f>IF(基本情報!C91="",A91,基本情報!C91)</f>
        <v>10083</v>
      </c>
      <c r="C91" s="12"/>
      <c r="D91" s="12" t="str">
        <f>IF(基本情報!E91="","",基本情報!E91)</f>
        <v>　</v>
      </c>
      <c r="E91" s="12" t="str">
        <f>IF(基本情報!F91="","",基本情報!F91)</f>
        <v>　</v>
      </c>
      <c r="F91" s="12" t="str">
        <f>IF(基本情報!H91="","",基本情報!H91)</f>
        <v/>
      </c>
      <c r="G91" s="12" t="str">
        <f>IF(H91=TRUE,IF(基本情報!I91="","",基本情報!I91),"")</f>
        <v/>
      </c>
      <c r="H91" s="14" t="b">
        <f>IF('基本情報 '!B92="出場",TRUE,FALSE)</f>
        <v>0</v>
      </c>
      <c r="I91" s="14" t="str">
        <f t="shared" si="13"/>
        <v xml:space="preserve"> </v>
      </c>
      <c r="J91" s="14">
        <f>IF(基本情報!G91="男",1,2)</f>
        <v>2</v>
      </c>
      <c r="K91" s="14" t="str">
        <f>IF(H91=FALSE,"",COUNTIF(H$9:H91,TRUE))</f>
        <v/>
      </c>
      <c r="L91" s="14">
        <f>COUNT(M$9:M91)</f>
        <v>1</v>
      </c>
      <c r="M91" s="14" t="str">
        <f t="shared" si="14"/>
        <v/>
      </c>
      <c r="N91" s="14">
        <f>COUNT(O$9:O91)</f>
        <v>1</v>
      </c>
      <c r="O91" s="14" t="str">
        <f t="shared" si="15"/>
        <v/>
      </c>
      <c r="P91" s="11" t="str">
        <f>IF(H91=TRUE,IF(基本情報!J91="","",基本情報!J91),"")</f>
        <v/>
      </c>
      <c r="Q91" s="11">
        <v>83</v>
      </c>
      <c r="R91" s="11" t="e">
        <f t="shared" si="22"/>
        <v>#N/A</v>
      </c>
      <c r="S91" s="11" t="b">
        <f t="shared" si="16"/>
        <v>1</v>
      </c>
      <c r="T91" s="11" t="str">
        <f t="shared" si="17"/>
        <v/>
      </c>
      <c r="V91" s="11">
        <v>83</v>
      </c>
      <c r="W91" s="11" t="e">
        <f t="shared" si="23"/>
        <v>#N/A</v>
      </c>
      <c r="X91" s="11" t="b">
        <f t="shared" si="18"/>
        <v>1</v>
      </c>
      <c r="Y91" s="11" t="str">
        <f t="shared" si="19"/>
        <v/>
      </c>
      <c r="AB91" s="11" t="str">
        <f t="shared" si="20"/>
        <v/>
      </c>
      <c r="AE91" s="11" t="str">
        <f t="shared" si="21"/>
        <v/>
      </c>
    </row>
    <row r="92" spans="1:31">
      <c r="A92" s="12">
        <v>10084</v>
      </c>
      <c r="B92" s="12">
        <f>IF(基本情報!C92="",A92,基本情報!C92)</f>
        <v>10084</v>
      </c>
      <c r="C92" s="12"/>
      <c r="D92" s="12" t="str">
        <f>IF(基本情報!E92="","",基本情報!E92)</f>
        <v>　</v>
      </c>
      <c r="E92" s="12" t="str">
        <f>IF(基本情報!F92="","",基本情報!F92)</f>
        <v>　</v>
      </c>
      <c r="F92" s="12" t="str">
        <f>IF(基本情報!H92="","",基本情報!H92)</f>
        <v/>
      </c>
      <c r="G92" s="12" t="str">
        <f>IF(H92=TRUE,IF(基本情報!I92="","",基本情報!I92),"")</f>
        <v/>
      </c>
      <c r="H92" s="14" t="b">
        <f>IF('基本情報 '!B93="出場",TRUE,FALSE)</f>
        <v>0</v>
      </c>
      <c r="I92" s="14" t="str">
        <f t="shared" si="13"/>
        <v xml:space="preserve"> </v>
      </c>
      <c r="J92" s="14">
        <f>IF(基本情報!G92="男",1,2)</f>
        <v>2</v>
      </c>
      <c r="K92" s="14" t="str">
        <f>IF(H92=FALSE,"",COUNTIF(H$9:H92,TRUE))</f>
        <v/>
      </c>
      <c r="L92" s="14">
        <f>COUNT(M$9:M92)</f>
        <v>1</v>
      </c>
      <c r="M92" s="14" t="str">
        <f t="shared" si="14"/>
        <v/>
      </c>
      <c r="N92" s="14">
        <f>COUNT(O$9:O92)</f>
        <v>1</v>
      </c>
      <c r="O92" s="14" t="str">
        <f t="shared" si="15"/>
        <v/>
      </c>
      <c r="P92" s="11" t="str">
        <f>IF(H92=TRUE,IF(基本情報!J92="","",基本情報!J92),"")</f>
        <v/>
      </c>
      <c r="Q92" s="11">
        <v>84</v>
      </c>
      <c r="R92" s="11" t="e">
        <f t="shared" si="22"/>
        <v>#N/A</v>
      </c>
      <c r="S92" s="11" t="b">
        <f t="shared" si="16"/>
        <v>1</v>
      </c>
      <c r="T92" s="11" t="str">
        <f t="shared" si="17"/>
        <v/>
      </c>
      <c r="V92" s="11">
        <v>84</v>
      </c>
      <c r="W92" s="11" t="e">
        <f t="shared" si="23"/>
        <v>#N/A</v>
      </c>
      <c r="X92" s="11" t="b">
        <f t="shared" si="18"/>
        <v>1</v>
      </c>
      <c r="Y92" s="11" t="str">
        <f t="shared" si="19"/>
        <v/>
      </c>
      <c r="AB92" s="11" t="str">
        <f t="shared" si="20"/>
        <v/>
      </c>
      <c r="AE92" s="11" t="str">
        <f t="shared" si="21"/>
        <v/>
      </c>
    </row>
    <row r="93" spans="1:31">
      <c r="A93" s="12">
        <v>10085</v>
      </c>
      <c r="B93" s="12">
        <f>IF(基本情報!C93="",A93,基本情報!C93)</f>
        <v>10085</v>
      </c>
      <c r="C93" s="12"/>
      <c r="D93" s="12" t="str">
        <f>IF(基本情報!E93="","",基本情報!E93)</f>
        <v>　</v>
      </c>
      <c r="E93" s="12" t="str">
        <f>IF(基本情報!F93="","",基本情報!F93)</f>
        <v>　</v>
      </c>
      <c r="F93" s="12" t="str">
        <f>IF(基本情報!H93="","",基本情報!H93)</f>
        <v/>
      </c>
      <c r="G93" s="12" t="str">
        <f>IF(H93=TRUE,IF(基本情報!I93="","",基本情報!I93),"")</f>
        <v/>
      </c>
      <c r="H93" s="14" t="b">
        <f>IF('基本情報 '!B94="出場",TRUE,FALSE)</f>
        <v>0</v>
      </c>
      <c r="I93" s="14" t="str">
        <f t="shared" si="13"/>
        <v xml:space="preserve"> </v>
      </c>
      <c r="J93" s="14">
        <f>IF(基本情報!G93="男",1,2)</f>
        <v>2</v>
      </c>
      <c r="K93" s="14" t="str">
        <f>IF(H93=FALSE,"",COUNTIF(H$9:H93,TRUE))</f>
        <v/>
      </c>
      <c r="L93" s="14">
        <f>COUNT(M$9:M93)</f>
        <v>1</v>
      </c>
      <c r="M93" s="14" t="str">
        <f t="shared" si="14"/>
        <v/>
      </c>
      <c r="N93" s="14">
        <f>COUNT(O$9:O93)</f>
        <v>1</v>
      </c>
      <c r="O93" s="14" t="str">
        <f t="shared" si="15"/>
        <v/>
      </c>
      <c r="P93" s="11" t="str">
        <f>IF(H93=TRUE,IF(基本情報!J93="","",基本情報!J93),"")</f>
        <v/>
      </c>
      <c r="Q93" s="11">
        <v>85</v>
      </c>
      <c r="R93" s="11" t="e">
        <f t="shared" si="22"/>
        <v>#N/A</v>
      </c>
      <c r="S93" s="11" t="b">
        <f t="shared" si="16"/>
        <v>1</v>
      </c>
      <c r="T93" s="11" t="str">
        <f t="shared" si="17"/>
        <v/>
      </c>
      <c r="V93" s="11">
        <v>85</v>
      </c>
      <c r="W93" s="11" t="e">
        <f t="shared" si="23"/>
        <v>#N/A</v>
      </c>
      <c r="X93" s="11" t="b">
        <f t="shared" si="18"/>
        <v>1</v>
      </c>
      <c r="Y93" s="11" t="str">
        <f t="shared" si="19"/>
        <v/>
      </c>
      <c r="AB93" s="11" t="str">
        <f t="shared" si="20"/>
        <v/>
      </c>
      <c r="AE93" s="11" t="str">
        <f t="shared" si="21"/>
        <v/>
      </c>
    </row>
    <row r="94" spans="1:31">
      <c r="A94" s="12">
        <v>10086</v>
      </c>
      <c r="B94" s="12">
        <f>IF(基本情報!C94="",A94,基本情報!C94)</f>
        <v>10086</v>
      </c>
      <c r="C94" s="12"/>
      <c r="D94" s="12" t="str">
        <f>IF(基本情報!E94="","",基本情報!E94)</f>
        <v>　</v>
      </c>
      <c r="E94" s="12" t="str">
        <f>IF(基本情報!F94="","",基本情報!F94)</f>
        <v>　</v>
      </c>
      <c r="F94" s="12" t="str">
        <f>IF(基本情報!H94="","",基本情報!H94)</f>
        <v/>
      </c>
      <c r="G94" s="12" t="str">
        <f>IF(H94=TRUE,IF(基本情報!I94="","",基本情報!I94),"")</f>
        <v/>
      </c>
      <c r="H94" s="14" t="b">
        <f>IF('基本情報 '!B95="出場",TRUE,FALSE)</f>
        <v>0</v>
      </c>
      <c r="I94" s="14" t="str">
        <f t="shared" si="13"/>
        <v xml:space="preserve"> </v>
      </c>
      <c r="J94" s="14">
        <f>IF(基本情報!G94="男",1,2)</f>
        <v>2</v>
      </c>
      <c r="K94" s="14" t="str">
        <f>IF(H94=FALSE,"",COUNTIF(H$9:H94,TRUE))</f>
        <v/>
      </c>
      <c r="L94" s="14">
        <f>COUNT(M$9:M94)</f>
        <v>1</v>
      </c>
      <c r="M94" s="14" t="str">
        <f t="shared" si="14"/>
        <v/>
      </c>
      <c r="N94" s="14">
        <f>COUNT(O$9:O94)</f>
        <v>1</v>
      </c>
      <c r="O94" s="14" t="str">
        <f t="shared" si="15"/>
        <v/>
      </c>
      <c r="P94" s="11" t="str">
        <f>IF(H94=TRUE,IF(基本情報!J94="","",基本情報!J94),"")</f>
        <v/>
      </c>
      <c r="Q94" s="11">
        <v>86</v>
      </c>
      <c r="R94" s="11" t="e">
        <f t="shared" si="22"/>
        <v>#N/A</v>
      </c>
      <c r="S94" s="11" t="b">
        <f t="shared" si="16"/>
        <v>1</v>
      </c>
      <c r="T94" s="11" t="str">
        <f t="shared" si="17"/>
        <v/>
      </c>
      <c r="V94" s="11">
        <v>86</v>
      </c>
      <c r="W94" s="11" t="e">
        <f t="shared" si="23"/>
        <v>#N/A</v>
      </c>
      <c r="X94" s="11" t="b">
        <f t="shared" si="18"/>
        <v>1</v>
      </c>
      <c r="Y94" s="11" t="str">
        <f t="shared" si="19"/>
        <v/>
      </c>
      <c r="AB94" s="11" t="str">
        <f t="shared" si="20"/>
        <v/>
      </c>
      <c r="AE94" s="11" t="str">
        <f t="shared" si="21"/>
        <v/>
      </c>
    </row>
    <row r="95" spans="1:31">
      <c r="A95" s="12">
        <v>10087</v>
      </c>
      <c r="B95" s="12">
        <f>IF(基本情報!C95="",A95,基本情報!C95)</f>
        <v>10087</v>
      </c>
      <c r="C95" s="12"/>
      <c r="D95" s="12" t="str">
        <f>IF(基本情報!E95="","",基本情報!E95)</f>
        <v>　</v>
      </c>
      <c r="E95" s="12" t="str">
        <f>IF(基本情報!F95="","",基本情報!F95)</f>
        <v>　</v>
      </c>
      <c r="F95" s="12" t="str">
        <f>IF(基本情報!H95="","",基本情報!H95)</f>
        <v/>
      </c>
      <c r="G95" s="12" t="str">
        <f>IF(H95=TRUE,IF(基本情報!I95="","",基本情報!I95),"")</f>
        <v/>
      </c>
      <c r="H95" s="14" t="b">
        <f>IF('基本情報 '!B96="出場",TRUE,FALSE)</f>
        <v>0</v>
      </c>
      <c r="I95" s="14" t="str">
        <f t="shared" si="13"/>
        <v xml:space="preserve"> </v>
      </c>
      <c r="J95" s="14">
        <f>IF(基本情報!G95="男",1,2)</f>
        <v>2</v>
      </c>
      <c r="K95" s="14" t="str">
        <f>IF(H95=FALSE,"",COUNTIF(H$9:H95,TRUE))</f>
        <v/>
      </c>
      <c r="L95" s="14">
        <f>COUNT(M$9:M95)</f>
        <v>1</v>
      </c>
      <c r="M95" s="14" t="str">
        <f t="shared" si="14"/>
        <v/>
      </c>
      <c r="N95" s="14">
        <f>COUNT(O$9:O95)</f>
        <v>1</v>
      </c>
      <c r="O95" s="14" t="str">
        <f t="shared" si="15"/>
        <v/>
      </c>
      <c r="P95" s="11" t="str">
        <f>IF(H95=TRUE,IF(基本情報!J95="","",基本情報!J95),"")</f>
        <v/>
      </c>
      <c r="Q95" s="11">
        <v>87</v>
      </c>
      <c r="R95" s="11" t="e">
        <f t="shared" si="22"/>
        <v>#N/A</v>
      </c>
      <c r="S95" s="11" t="b">
        <f t="shared" si="16"/>
        <v>1</v>
      </c>
      <c r="T95" s="11" t="str">
        <f t="shared" si="17"/>
        <v/>
      </c>
      <c r="V95" s="11">
        <v>87</v>
      </c>
      <c r="W95" s="11" t="e">
        <f t="shared" si="23"/>
        <v>#N/A</v>
      </c>
      <c r="X95" s="11" t="b">
        <f t="shared" si="18"/>
        <v>1</v>
      </c>
      <c r="Y95" s="11" t="str">
        <f t="shared" si="19"/>
        <v/>
      </c>
      <c r="AB95" s="11" t="str">
        <f t="shared" si="20"/>
        <v/>
      </c>
      <c r="AE95" s="11" t="str">
        <f t="shared" si="21"/>
        <v/>
      </c>
    </row>
    <row r="96" spans="1:31">
      <c r="A96" s="12">
        <v>10088</v>
      </c>
      <c r="B96" s="12">
        <f>IF(基本情報!C96="",A96,基本情報!C96)</f>
        <v>10088</v>
      </c>
      <c r="C96" s="12"/>
      <c r="D96" s="12" t="str">
        <f>IF(基本情報!E96="","",基本情報!E96)</f>
        <v>　</v>
      </c>
      <c r="E96" s="12" t="str">
        <f>IF(基本情報!F96="","",基本情報!F96)</f>
        <v>　</v>
      </c>
      <c r="F96" s="12" t="str">
        <f>IF(基本情報!H96="","",基本情報!H96)</f>
        <v/>
      </c>
      <c r="G96" s="12" t="str">
        <f>IF(H96=TRUE,IF(基本情報!I96="","",基本情報!I96),"")</f>
        <v/>
      </c>
      <c r="H96" s="14" t="b">
        <f>IF('基本情報 '!B97="出場",TRUE,FALSE)</f>
        <v>0</v>
      </c>
      <c r="I96" s="14" t="str">
        <f t="shared" si="13"/>
        <v xml:space="preserve"> </v>
      </c>
      <c r="J96" s="14">
        <f>IF(基本情報!G96="男",1,2)</f>
        <v>2</v>
      </c>
      <c r="K96" s="14" t="str">
        <f>IF(H96=FALSE,"",COUNTIF(H$9:H96,TRUE))</f>
        <v/>
      </c>
      <c r="L96" s="14">
        <f>COUNT(M$9:M96)</f>
        <v>1</v>
      </c>
      <c r="M96" s="14" t="str">
        <f t="shared" si="14"/>
        <v/>
      </c>
      <c r="N96" s="14">
        <f>COUNT(O$9:O96)</f>
        <v>1</v>
      </c>
      <c r="O96" s="14" t="str">
        <f t="shared" si="15"/>
        <v/>
      </c>
      <c r="P96" s="11" t="str">
        <f>IF(H96=TRUE,IF(基本情報!J96="","",基本情報!J96),"")</f>
        <v/>
      </c>
      <c r="Q96" s="11">
        <v>88</v>
      </c>
      <c r="R96" s="11" t="e">
        <f t="shared" si="22"/>
        <v>#N/A</v>
      </c>
      <c r="S96" s="11" t="b">
        <f t="shared" si="16"/>
        <v>1</v>
      </c>
      <c r="T96" s="11" t="str">
        <f t="shared" si="17"/>
        <v/>
      </c>
      <c r="V96" s="11">
        <v>88</v>
      </c>
      <c r="W96" s="11" t="e">
        <f t="shared" si="23"/>
        <v>#N/A</v>
      </c>
      <c r="X96" s="11" t="b">
        <f t="shared" si="18"/>
        <v>1</v>
      </c>
      <c r="Y96" s="11" t="str">
        <f t="shared" si="19"/>
        <v/>
      </c>
      <c r="AB96" s="11" t="str">
        <f t="shared" si="20"/>
        <v/>
      </c>
      <c r="AE96" s="11" t="str">
        <f t="shared" si="21"/>
        <v/>
      </c>
    </row>
    <row r="97" spans="1:31">
      <c r="A97" s="12">
        <v>10089</v>
      </c>
      <c r="B97" s="12">
        <f>IF(基本情報!C97="",A97,基本情報!C97)</f>
        <v>10089</v>
      </c>
      <c r="C97" s="12"/>
      <c r="D97" s="12" t="str">
        <f>IF(基本情報!E97="","",基本情報!E97)</f>
        <v>　</v>
      </c>
      <c r="E97" s="12" t="str">
        <f>IF(基本情報!F97="","",基本情報!F97)</f>
        <v>　</v>
      </c>
      <c r="F97" s="12" t="str">
        <f>IF(基本情報!H97="","",基本情報!H97)</f>
        <v/>
      </c>
      <c r="G97" s="12" t="str">
        <f>IF(H97=TRUE,IF(基本情報!I97="","",基本情報!I97),"")</f>
        <v/>
      </c>
      <c r="H97" s="14" t="b">
        <f>IF('基本情報 '!B98="出場",TRUE,FALSE)</f>
        <v>0</v>
      </c>
      <c r="I97" s="14" t="str">
        <f t="shared" si="13"/>
        <v xml:space="preserve"> </v>
      </c>
      <c r="J97" s="14">
        <f>IF(基本情報!G97="男",1,2)</f>
        <v>2</v>
      </c>
      <c r="K97" s="14" t="str">
        <f>IF(H97=FALSE,"",COUNTIF(H$9:H97,TRUE))</f>
        <v/>
      </c>
      <c r="L97" s="14">
        <f>COUNT(M$9:M97)</f>
        <v>1</v>
      </c>
      <c r="M97" s="14" t="str">
        <f t="shared" si="14"/>
        <v/>
      </c>
      <c r="N97" s="14">
        <f>COUNT(O$9:O97)</f>
        <v>1</v>
      </c>
      <c r="O97" s="14" t="str">
        <f t="shared" si="15"/>
        <v/>
      </c>
      <c r="P97" s="11" t="str">
        <f>IF(H97=TRUE,IF(基本情報!J97="","",基本情報!J97),"")</f>
        <v/>
      </c>
      <c r="Q97" s="11">
        <v>89</v>
      </c>
      <c r="R97" s="11" t="e">
        <f t="shared" si="22"/>
        <v>#N/A</v>
      </c>
      <c r="S97" s="11" t="b">
        <f t="shared" si="16"/>
        <v>1</v>
      </c>
      <c r="T97" s="11" t="str">
        <f t="shared" si="17"/>
        <v/>
      </c>
      <c r="V97" s="11">
        <v>89</v>
      </c>
      <c r="W97" s="11" t="e">
        <f t="shared" si="23"/>
        <v>#N/A</v>
      </c>
      <c r="X97" s="11" t="b">
        <f t="shared" si="18"/>
        <v>1</v>
      </c>
      <c r="Y97" s="11" t="str">
        <f t="shared" si="19"/>
        <v/>
      </c>
      <c r="AB97" s="11" t="str">
        <f t="shared" si="20"/>
        <v/>
      </c>
      <c r="AE97" s="11" t="str">
        <f t="shared" si="21"/>
        <v/>
      </c>
    </row>
    <row r="98" spans="1:31">
      <c r="A98" s="12">
        <v>10090</v>
      </c>
      <c r="B98" s="12">
        <f>IF(基本情報!C98="",A98,基本情報!C98)</f>
        <v>10090</v>
      </c>
      <c r="C98" s="12"/>
      <c r="D98" s="12" t="str">
        <f>IF(基本情報!E98="","",基本情報!E98)</f>
        <v>　</v>
      </c>
      <c r="E98" s="12" t="str">
        <f>IF(基本情報!F98="","",基本情報!F98)</f>
        <v>　</v>
      </c>
      <c r="F98" s="12" t="str">
        <f>IF(基本情報!H98="","",基本情報!H98)</f>
        <v/>
      </c>
      <c r="G98" s="12" t="str">
        <f>IF(H98=TRUE,IF(基本情報!I98="","",基本情報!I98),"")</f>
        <v/>
      </c>
      <c r="H98" s="14" t="b">
        <f>IF('基本情報 '!B99="出場",TRUE,FALSE)</f>
        <v>0</v>
      </c>
      <c r="I98" s="14" t="str">
        <f t="shared" si="13"/>
        <v xml:space="preserve"> </v>
      </c>
      <c r="J98" s="14">
        <f>IF(基本情報!G98="男",1,2)</f>
        <v>2</v>
      </c>
      <c r="K98" s="14" t="str">
        <f>IF(H98=FALSE,"",COUNTIF(H$9:H98,TRUE))</f>
        <v/>
      </c>
      <c r="L98" s="14">
        <f>COUNT(M$9:M98)</f>
        <v>1</v>
      </c>
      <c r="M98" s="14" t="str">
        <f t="shared" si="14"/>
        <v/>
      </c>
      <c r="N98" s="14">
        <f>COUNT(O$9:O98)</f>
        <v>1</v>
      </c>
      <c r="O98" s="14" t="str">
        <f t="shared" si="15"/>
        <v/>
      </c>
      <c r="P98" s="11" t="str">
        <f>IF(H98=TRUE,IF(基本情報!J98="","",基本情報!J98),"")</f>
        <v/>
      </c>
      <c r="Q98" s="11">
        <v>90</v>
      </c>
      <c r="R98" s="11" t="e">
        <f t="shared" si="22"/>
        <v>#N/A</v>
      </c>
      <c r="S98" s="11" t="b">
        <f t="shared" si="16"/>
        <v>1</v>
      </c>
      <c r="T98" s="11" t="str">
        <f t="shared" si="17"/>
        <v/>
      </c>
      <c r="V98" s="11">
        <v>90</v>
      </c>
      <c r="W98" s="11" t="e">
        <f t="shared" si="23"/>
        <v>#N/A</v>
      </c>
      <c r="X98" s="11" t="b">
        <f t="shared" si="18"/>
        <v>1</v>
      </c>
      <c r="Y98" s="11" t="str">
        <f t="shared" si="19"/>
        <v/>
      </c>
      <c r="AB98" s="11" t="str">
        <f t="shared" si="20"/>
        <v/>
      </c>
      <c r="AE98" s="11" t="str">
        <f t="shared" si="21"/>
        <v/>
      </c>
    </row>
    <row r="99" spans="1:31">
      <c r="A99" s="12">
        <v>10091</v>
      </c>
      <c r="B99" s="12">
        <f>IF(基本情報!C99="",A99,基本情報!C99)</f>
        <v>10091</v>
      </c>
      <c r="C99" s="12"/>
      <c r="D99" s="12" t="str">
        <f>IF(基本情報!E99="","",基本情報!E99)</f>
        <v>　</v>
      </c>
      <c r="E99" s="12" t="str">
        <f>IF(基本情報!F99="","",基本情報!F99)</f>
        <v>　</v>
      </c>
      <c r="F99" s="12" t="str">
        <f>IF(基本情報!H99="","",基本情報!H99)</f>
        <v/>
      </c>
      <c r="G99" s="12" t="str">
        <f>IF(H99=TRUE,IF(基本情報!I99="","",基本情報!I99),"")</f>
        <v/>
      </c>
      <c r="H99" s="14" t="b">
        <f>IF('基本情報 '!B100="出場",TRUE,FALSE)</f>
        <v>0</v>
      </c>
      <c r="I99" s="14" t="str">
        <f t="shared" si="13"/>
        <v xml:space="preserve"> </v>
      </c>
      <c r="J99" s="14">
        <f>IF(基本情報!G99="男",1,2)</f>
        <v>2</v>
      </c>
      <c r="K99" s="14" t="str">
        <f>IF(H99=FALSE,"",COUNTIF(H$9:H99,TRUE))</f>
        <v/>
      </c>
      <c r="L99" s="14">
        <f>COUNT(M$9:M99)</f>
        <v>1</v>
      </c>
      <c r="M99" s="14" t="str">
        <f t="shared" si="14"/>
        <v/>
      </c>
      <c r="N99" s="14">
        <f>COUNT(O$9:O99)</f>
        <v>1</v>
      </c>
      <c r="O99" s="14" t="str">
        <f t="shared" si="15"/>
        <v/>
      </c>
      <c r="P99" s="11" t="str">
        <f>IF(H99=TRUE,IF(基本情報!J99="","",基本情報!J99),"")</f>
        <v/>
      </c>
      <c r="Q99" s="11">
        <v>91</v>
      </c>
      <c r="R99" s="11" t="e">
        <f t="shared" si="22"/>
        <v>#N/A</v>
      </c>
      <c r="S99" s="11" t="b">
        <f t="shared" si="16"/>
        <v>1</v>
      </c>
      <c r="T99" s="11" t="str">
        <f t="shared" si="17"/>
        <v/>
      </c>
      <c r="V99" s="11">
        <v>91</v>
      </c>
      <c r="W99" s="11" t="e">
        <f t="shared" si="23"/>
        <v>#N/A</v>
      </c>
      <c r="X99" s="11" t="b">
        <f t="shared" si="18"/>
        <v>1</v>
      </c>
      <c r="Y99" s="11" t="str">
        <f t="shared" si="19"/>
        <v/>
      </c>
      <c r="AB99" s="11" t="str">
        <f t="shared" si="20"/>
        <v/>
      </c>
      <c r="AE99" s="11" t="str">
        <f t="shared" si="21"/>
        <v/>
      </c>
    </row>
    <row r="100" spans="1:31">
      <c r="A100" s="12">
        <v>10092</v>
      </c>
      <c r="B100" s="12">
        <f>IF(基本情報!C100="",A100,基本情報!C100)</f>
        <v>10092</v>
      </c>
      <c r="C100" s="12"/>
      <c r="D100" s="12" t="str">
        <f>IF(基本情報!E100="","",基本情報!E100)</f>
        <v>　</v>
      </c>
      <c r="E100" s="12" t="str">
        <f>IF(基本情報!F100="","",基本情報!F100)</f>
        <v>　</v>
      </c>
      <c r="F100" s="12" t="str">
        <f>IF(基本情報!H100="","",基本情報!H100)</f>
        <v/>
      </c>
      <c r="G100" s="12" t="str">
        <f>IF(H100=TRUE,IF(基本情報!I100="","",基本情報!I100),"")</f>
        <v/>
      </c>
      <c r="H100" s="14" t="b">
        <f>IF('基本情報 '!B101="出場",TRUE,FALSE)</f>
        <v>0</v>
      </c>
      <c r="I100" s="14" t="str">
        <f t="shared" si="13"/>
        <v xml:space="preserve"> </v>
      </c>
      <c r="J100" s="14">
        <f>IF(基本情報!G100="男",1,2)</f>
        <v>2</v>
      </c>
      <c r="K100" s="14" t="str">
        <f>IF(H100=FALSE,"",COUNTIF(H$9:H100,TRUE))</f>
        <v/>
      </c>
      <c r="L100" s="14">
        <f>COUNT(M$9:M100)</f>
        <v>1</v>
      </c>
      <c r="M100" s="14" t="str">
        <f t="shared" si="14"/>
        <v/>
      </c>
      <c r="N100" s="14">
        <f>COUNT(O$9:O100)</f>
        <v>1</v>
      </c>
      <c r="O100" s="14" t="str">
        <f t="shared" si="15"/>
        <v/>
      </c>
      <c r="P100" s="11" t="str">
        <f>IF(H100=TRUE,IF(基本情報!J100="","",基本情報!J100),"")</f>
        <v/>
      </c>
      <c r="Q100" s="11">
        <v>92</v>
      </c>
      <c r="R100" s="11" t="e">
        <f t="shared" si="22"/>
        <v>#N/A</v>
      </c>
      <c r="S100" s="11" t="b">
        <f t="shared" si="16"/>
        <v>1</v>
      </c>
      <c r="T100" s="11" t="str">
        <f t="shared" si="17"/>
        <v/>
      </c>
      <c r="V100" s="11">
        <v>92</v>
      </c>
      <c r="W100" s="11" t="e">
        <f t="shared" si="23"/>
        <v>#N/A</v>
      </c>
      <c r="X100" s="11" t="b">
        <f t="shared" si="18"/>
        <v>1</v>
      </c>
      <c r="Y100" s="11" t="str">
        <f t="shared" si="19"/>
        <v/>
      </c>
      <c r="AB100" s="11" t="str">
        <f t="shared" si="20"/>
        <v/>
      </c>
      <c r="AE100" s="11" t="str">
        <f t="shared" si="21"/>
        <v/>
      </c>
    </row>
    <row r="101" spans="1:31">
      <c r="A101" s="12">
        <v>10093</v>
      </c>
      <c r="B101" s="12">
        <f>IF(基本情報!C101="",A101,基本情報!C101)</f>
        <v>10093</v>
      </c>
      <c r="C101" s="12"/>
      <c r="D101" s="12" t="str">
        <f>IF(基本情報!E101="","",基本情報!E101)</f>
        <v>　</v>
      </c>
      <c r="E101" s="12" t="str">
        <f>IF(基本情報!F101="","",基本情報!F101)</f>
        <v>　</v>
      </c>
      <c r="F101" s="12" t="str">
        <f>IF(基本情報!H101="","",基本情報!H101)</f>
        <v/>
      </c>
      <c r="G101" s="12" t="str">
        <f>IF(H101=TRUE,IF(基本情報!I101="","",基本情報!I101),"")</f>
        <v/>
      </c>
      <c r="H101" s="14" t="b">
        <f>IF('基本情報 '!B102="出場",TRUE,FALSE)</f>
        <v>0</v>
      </c>
      <c r="I101" s="14" t="str">
        <f t="shared" si="13"/>
        <v xml:space="preserve"> </v>
      </c>
      <c r="J101" s="14">
        <f>IF(基本情報!G101="男",1,2)</f>
        <v>2</v>
      </c>
      <c r="K101" s="14" t="str">
        <f>IF(H101=FALSE,"",COUNTIF(H$9:H101,TRUE))</f>
        <v/>
      </c>
      <c r="L101" s="14">
        <f>COUNT(M$9:M101)</f>
        <v>1</v>
      </c>
      <c r="M101" s="14" t="str">
        <f t="shared" si="14"/>
        <v/>
      </c>
      <c r="N101" s="14">
        <f>COUNT(O$9:O101)</f>
        <v>1</v>
      </c>
      <c r="O101" s="14" t="str">
        <f t="shared" si="15"/>
        <v/>
      </c>
      <c r="P101" s="11" t="str">
        <f>IF(H101=TRUE,IF(基本情報!J101="","",基本情報!J101),"")</f>
        <v/>
      </c>
      <c r="Q101" s="11">
        <v>93</v>
      </c>
      <c r="R101" s="11" t="e">
        <f t="shared" si="22"/>
        <v>#N/A</v>
      </c>
      <c r="S101" s="11" t="b">
        <f t="shared" si="16"/>
        <v>1</v>
      </c>
      <c r="T101" s="11" t="str">
        <f t="shared" si="17"/>
        <v/>
      </c>
      <c r="V101" s="11">
        <v>93</v>
      </c>
      <c r="W101" s="11" t="e">
        <f t="shared" si="23"/>
        <v>#N/A</v>
      </c>
      <c r="X101" s="11" t="b">
        <f t="shared" si="18"/>
        <v>1</v>
      </c>
      <c r="Y101" s="11" t="str">
        <f t="shared" si="19"/>
        <v/>
      </c>
      <c r="AB101" s="11" t="str">
        <f t="shared" si="20"/>
        <v/>
      </c>
      <c r="AE101" s="11" t="str">
        <f t="shared" si="21"/>
        <v/>
      </c>
    </row>
    <row r="102" spans="1:31">
      <c r="A102" s="12">
        <v>10094</v>
      </c>
      <c r="B102" s="12">
        <f>IF(基本情報!C102="",A102,基本情報!C102)</f>
        <v>10094</v>
      </c>
      <c r="C102" s="12"/>
      <c r="D102" s="12" t="str">
        <f>IF(基本情報!E102="","",基本情報!E102)</f>
        <v>　</v>
      </c>
      <c r="E102" s="12" t="str">
        <f>IF(基本情報!F102="","",基本情報!F102)</f>
        <v>　</v>
      </c>
      <c r="F102" s="12" t="str">
        <f>IF(基本情報!H102="","",基本情報!H102)</f>
        <v/>
      </c>
      <c r="G102" s="12" t="str">
        <f>IF(H102=TRUE,IF(基本情報!I102="","",基本情報!I102),"")</f>
        <v/>
      </c>
      <c r="H102" s="14" t="b">
        <f>IF('基本情報 '!B103="出場",TRUE,FALSE)</f>
        <v>0</v>
      </c>
      <c r="I102" s="14" t="str">
        <f t="shared" si="13"/>
        <v xml:space="preserve"> </v>
      </c>
      <c r="J102" s="14">
        <f>IF(基本情報!G102="男",1,2)</f>
        <v>2</v>
      </c>
      <c r="K102" s="14" t="str">
        <f>IF(H102=FALSE,"",COUNTIF(H$9:H102,TRUE))</f>
        <v/>
      </c>
      <c r="L102" s="14">
        <f>COUNT(M$9:M102)</f>
        <v>1</v>
      </c>
      <c r="M102" s="14" t="str">
        <f t="shared" si="14"/>
        <v/>
      </c>
      <c r="N102" s="14">
        <f>COUNT(O$9:O102)</f>
        <v>1</v>
      </c>
      <c r="O102" s="14" t="str">
        <f t="shared" si="15"/>
        <v/>
      </c>
      <c r="P102" s="11" t="str">
        <f>IF(H102=TRUE,IF(基本情報!J102="","",基本情報!J102),"")</f>
        <v/>
      </c>
      <c r="Q102" s="11">
        <v>94</v>
      </c>
      <c r="R102" s="11" t="e">
        <f t="shared" si="22"/>
        <v>#N/A</v>
      </c>
      <c r="S102" s="11" t="b">
        <f t="shared" si="16"/>
        <v>1</v>
      </c>
      <c r="T102" s="11" t="str">
        <f t="shared" si="17"/>
        <v/>
      </c>
      <c r="V102" s="11">
        <v>94</v>
      </c>
      <c r="W102" s="11" t="e">
        <f t="shared" si="23"/>
        <v>#N/A</v>
      </c>
      <c r="X102" s="11" t="b">
        <f t="shared" si="18"/>
        <v>1</v>
      </c>
      <c r="Y102" s="11" t="str">
        <f t="shared" si="19"/>
        <v/>
      </c>
      <c r="AB102" s="11" t="str">
        <f t="shared" si="20"/>
        <v/>
      </c>
      <c r="AE102" s="11" t="str">
        <f t="shared" si="21"/>
        <v/>
      </c>
    </row>
    <row r="103" spans="1:31">
      <c r="A103" s="12">
        <v>10095</v>
      </c>
      <c r="B103" s="12">
        <f>IF(基本情報!C103="",A103,基本情報!C103)</f>
        <v>10095</v>
      </c>
      <c r="C103" s="12"/>
      <c r="D103" s="12" t="str">
        <f>IF(基本情報!E103="","",基本情報!E103)</f>
        <v>　</v>
      </c>
      <c r="E103" s="12" t="str">
        <f>IF(基本情報!F103="","",基本情報!F103)</f>
        <v>　</v>
      </c>
      <c r="F103" s="12" t="str">
        <f>IF(基本情報!H103="","",基本情報!H103)</f>
        <v/>
      </c>
      <c r="G103" s="12" t="str">
        <f>IF(H103=TRUE,IF(基本情報!I103="","",基本情報!I103),"")</f>
        <v/>
      </c>
      <c r="H103" s="14" t="b">
        <f>IF('基本情報 '!B104="出場",TRUE,FALSE)</f>
        <v>0</v>
      </c>
      <c r="I103" s="14" t="str">
        <f t="shared" si="13"/>
        <v xml:space="preserve"> </v>
      </c>
      <c r="J103" s="14">
        <f>IF(基本情報!G103="男",1,2)</f>
        <v>2</v>
      </c>
      <c r="K103" s="14" t="str">
        <f>IF(H103=FALSE,"",COUNTIF(H$9:H103,TRUE))</f>
        <v/>
      </c>
      <c r="L103" s="14">
        <f>COUNT(M$9:M103)</f>
        <v>1</v>
      </c>
      <c r="M103" s="14" t="str">
        <f t="shared" si="14"/>
        <v/>
      </c>
      <c r="N103" s="14">
        <f>COUNT(O$9:O103)</f>
        <v>1</v>
      </c>
      <c r="O103" s="14" t="str">
        <f t="shared" si="15"/>
        <v/>
      </c>
      <c r="P103" s="11" t="str">
        <f>IF(H103=TRUE,IF(基本情報!J103="","",基本情報!J103),"")</f>
        <v/>
      </c>
      <c r="Q103" s="11">
        <v>95</v>
      </c>
      <c r="R103" s="11" t="e">
        <f t="shared" si="22"/>
        <v>#N/A</v>
      </c>
      <c r="S103" s="11" t="b">
        <f t="shared" si="16"/>
        <v>1</v>
      </c>
      <c r="T103" s="11" t="str">
        <f t="shared" si="17"/>
        <v/>
      </c>
      <c r="V103" s="11">
        <v>95</v>
      </c>
      <c r="W103" s="11" t="e">
        <f t="shared" si="23"/>
        <v>#N/A</v>
      </c>
      <c r="X103" s="11" t="b">
        <f t="shared" si="18"/>
        <v>1</v>
      </c>
      <c r="Y103" s="11" t="str">
        <f t="shared" si="19"/>
        <v/>
      </c>
      <c r="AB103" s="11" t="str">
        <f t="shared" si="20"/>
        <v/>
      </c>
      <c r="AE103" s="11" t="str">
        <f t="shared" si="21"/>
        <v/>
      </c>
    </row>
    <row r="104" spans="1:31">
      <c r="A104" s="12">
        <v>10096</v>
      </c>
      <c r="B104" s="12">
        <f>IF(基本情報!C104="",A104,基本情報!C104)</f>
        <v>10096</v>
      </c>
      <c r="C104" s="12"/>
      <c r="D104" s="12" t="str">
        <f>IF(基本情報!E104="","",基本情報!E104)</f>
        <v>　</v>
      </c>
      <c r="E104" s="12" t="str">
        <f>IF(基本情報!F104="","",基本情報!F104)</f>
        <v>　</v>
      </c>
      <c r="F104" s="12" t="str">
        <f>IF(基本情報!H104="","",基本情報!H104)</f>
        <v/>
      </c>
      <c r="G104" s="12" t="str">
        <f>IF(H104=TRUE,IF(基本情報!I104="","",基本情報!I104),"")</f>
        <v/>
      </c>
      <c r="H104" s="14" t="b">
        <f>IF('基本情報 '!B105="出場",TRUE,FALSE)</f>
        <v>0</v>
      </c>
      <c r="I104" s="14" t="str">
        <f t="shared" si="13"/>
        <v xml:space="preserve"> </v>
      </c>
      <c r="J104" s="14">
        <f>IF(基本情報!G104="男",1,2)</f>
        <v>2</v>
      </c>
      <c r="K104" s="14" t="str">
        <f>IF(H104=FALSE,"",COUNTIF(H$9:H104,TRUE))</f>
        <v/>
      </c>
      <c r="L104" s="14">
        <f>COUNT(M$9:M104)</f>
        <v>1</v>
      </c>
      <c r="M104" s="14" t="str">
        <f t="shared" si="14"/>
        <v/>
      </c>
      <c r="N104" s="14">
        <f>COUNT(O$9:O104)</f>
        <v>1</v>
      </c>
      <c r="O104" s="14" t="str">
        <f t="shared" si="15"/>
        <v/>
      </c>
      <c r="P104" s="11" t="str">
        <f>IF(H104=TRUE,IF(基本情報!J104="","",基本情報!J104),"")</f>
        <v/>
      </c>
      <c r="Q104" s="11">
        <v>96</v>
      </c>
      <c r="R104" s="11" t="e">
        <f t="shared" si="22"/>
        <v>#N/A</v>
      </c>
      <c r="S104" s="11" t="b">
        <f t="shared" si="16"/>
        <v>1</v>
      </c>
      <c r="T104" s="11" t="str">
        <f t="shared" si="17"/>
        <v/>
      </c>
      <c r="V104" s="11">
        <v>96</v>
      </c>
      <c r="W104" s="11" t="e">
        <f t="shared" si="23"/>
        <v>#N/A</v>
      </c>
      <c r="X104" s="11" t="b">
        <f t="shared" si="18"/>
        <v>1</v>
      </c>
      <c r="Y104" s="11" t="str">
        <f t="shared" si="19"/>
        <v/>
      </c>
      <c r="AB104" s="11" t="str">
        <f t="shared" si="20"/>
        <v/>
      </c>
      <c r="AE104" s="11" t="str">
        <f t="shared" si="21"/>
        <v/>
      </c>
    </row>
    <row r="105" spans="1:31">
      <c r="A105" s="12">
        <v>10097</v>
      </c>
      <c r="B105" s="12">
        <f>IF(基本情報!C105="",A105,基本情報!C105)</f>
        <v>10097</v>
      </c>
      <c r="C105" s="12"/>
      <c r="D105" s="12" t="str">
        <f>IF(基本情報!E105="","",基本情報!E105)</f>
        <v>　</v>
      </c>
      <c r="E105" s="12" t="str">
        <f>IF(基本情報!F105="","",基本情報!F105)</f>
        <v>　</v>
      </c>
      <c r="F105" s="12" t="str">
        <f>IF(基本情報!H105="","",基本情報!H105)</f>
        <v/>
      </c>
      <c r="G105" s="12" t="str">
        <f>IF(H105=TRUE,IF(基本情報!I105="","",基本情報!I105),"")</f>
        <v/>
      </c>
      <c r="H105" s="14" t="b">
        <f>IF('基本情報 '!B106="出場",TRUE,FALSE)</f>
        <v>0</v>
      </c>
      <c r="I105" s="14" t="str">
        <f t="shared" si="13"/>
        <v xml:space="preserve"> </v>
      </c>
      <c r="J105" s="14">
        <f>IF(基本情報!G105="男",1,2)</f>
        <v>2</v>
      </c>
      <c r="K105" s="14" t="str">
        <f>IF(H105=FALSE,"",COUNTIF(H$9:H105,TRUE))</f>
        <v/>
      </c>
      <c r="L105" s="14">
        <f>COUNT(M$9:M105)</f>
        <v>1</v>
      </c>
      <c r="M105" s="14" t="str">
        <f t="shared" si="14"/>
        <v/>
      </c>
      <c r="N105" s="14">
        <f>COUNT(O$9:O105)</f>
        <v>1</v>
      </c>
      <c r="O105" s="14" t="str">
        <f t="shared" si="15"/>
        <v/>
      </c>
      <c r="P105" s="11" t="str">
        <f>IF(H105=TRUE,IF(基本情報!J105="","",基本情報!J105),"")</f>
        <v/>
      </c>
      <c r="Q105" s="11">
        <v>97</v>
      </c>
      <c r="R105" s="11" t="e">
        <f t="shared" si="22"/>
        <v>#N/A</v>
      </c>
      <c r="S105" s="11" t="b">
        <f t="shared" si="16"/>
        <v>1</v>
      </c>
      <c r="T105" s="11" t="str">
        <f t="shared" si="17"/>
        <v/>
      </c>
      <c r="V105" s="11">
        <v>97</v>
      </c>
      <c r="W105" s="11" t="e">
        <f t="shared" si="23"/>
        <v>#N/A</v>
      </c>
      <c r="X105" s="11" t="b">
        <f t="shared" si="18"/>
        <v>1</v>
      </c>
      <c r="Y105" s="11" t="str">
        <f t="shared" si="19"/>
        <v/>
      </c>
      <c r="AB105" s="11" t="str">
        <f t="shared" si="20"/>
        <v/>
      </c>
      <c r="AE105" s="11" t="str">
        <f t="shared" si="21"/>
        <v/>
      </c>
    </row>
    <row r="106" spans="1:31">
      <c r="A106" s="12">
        <v>10098</v>
      </c>
      <c r="B106" s="12">
        <f>IF(基本情報!C106="",A106,基本情報!C106)</f>
        <v>10098</v>
      </c>
      <c r="C106" s="12"/>
      <c r="D106" s="12" t="str">
        <f>IF(基本情報!E106="","",基本情報!E106)</f>
        <v>　</v>
      </c>
      <c r="E106" s="12" t="str">
        <f>IF(基本情報!F106="","",基本情報!F106)</f>
        <v>　</v>
      </c>
      <c r="F106" s="12" t="str">
        <f>IF(基本情報!H106="","",基本情報!H106)</f>
        <v/>
      </c>
      <c r="G106" s="12" t="str">
        <f>IF(H106=TRUE,IF(基本情報!I106="","",基本情報!I106),"")</f>
        <v/>
      </c>
      <c r="H106" s="14" t="b">
        <f>IF('基本情報 '!B107="出場",TRUE,FALSE)</f>
        <v>0</v>
      </c>
      <c r="I106" s="14" t="str">
        <f t="shared" si="13"/>
        <v xml:space="preserve"> </v>
      </c>
      <c r="J106" s="14">
        <f>IF(基本情報!G106="男",1,2)</f>
        <v>2</v>
      </c>
      <c r="K106" s="14" t="str">
        <f>IF(H106=FALSE,"",COUNTIF(H$9:H106,TRUE))</f>
        <v/>
      </c>
      <c r="L106" s="14">
        <f>COUNT(M$9:M106)</f>
        <v>1</v>
      </c>
      <c r="M106" s="14" t="str">
        <f t="shared" si="14"/>
        <v/>
      </c>
      <c r="N106" s="14">
        <f>COUNT(O$9:O106)</f>
        <v>1</v>
      </c>
      <c r="O106" s="14" t="str">
        <f t="shared" si="15"/>
        <v/>
      </c>
      <c r="P106" s="11" t="str">
        <f>IF(H106=TRUE,IF(基本情報!J106="","",基本情報!J106),"")</f>
        <v/>
      </c>
      <c r="Q106" s="11">
        <v>98</v>
      </c>
      <c r="R106" s="11" t="e">
        <f t="shared" si="22"/>
        <v>#N/A</v>
      </c>
      <c r="S106" s="11" t="b">
        <f t="shared" si="16"/>
        <v>1</v>
      </c>
      <c r="T106" s="11" t="str">
        <f t="shared" si="17"/>
        <v/>
      </c>
      <c r="V106" s="11">
        <v>98</v>
      </c>
      <c r="W106" s="11" t="e">
        <f t="shared" si="23"/>
        <v>#N/A</v>
      </c>
      <c r="X106" s="11" t="b">
        <f t="shared" si="18"/>
        <v>1</v>
      </c>
      <c r="Y106" s="11" t="str">
        <f t="shared" si="19"/>
        <v/>
      </c>
      <c r="AB106" s="11" t="str">
        <f t="shared" si="20"/>
        <v/>
      </c>
      <c r="AE106" s="11" t="str">
        <f t="shared" si="21"/>
        <v/>
      </c>
    </row>
    <row r="107" spans="1:31">
      <c r="A107" s="12">
        <v>10099</v>
      </c>
      <c r="B107" s="12">
        <f>IF(基本情報!C107="",A107,基本情報!C107)</f>
        <v>10099</v>
      </c>
      <c r="C107" s="12"/>
      <c r="D107" s="12" t="str">
        <f>IF(基本情報!E107="","",基本情報!E107)</f>
        <v>　</v>
      </c>
      <c r="E107" s="12" t="str">
        <f>IF(基本情報!F107="","",基本情報!F107)</f>
        <v>　</v>
      </c>
      <c r="F107" s="12" t="str">
        <f>IF(基本情報!H107="","",基本情報!H107)</f>
        <v/>
      </c>
      <c r="G107" s="12" t="str">
        <f>IF(H107=TRUE,IF(基本情報!I107="","",基本情報!I107),"")</f>
        <v/>
      </c>
      <c r="H107" s="14" t="b">
        <f>IF('基本情報 '!B108="出場",TRUE,FALSE)</f>
        <v>0</v>
      </c>
      <c r="I107" s="14" t="str">
        <f t="shared" si="13"/>
        <v xml:space="preserve"> </v>
      </c>
      <c r="J107" s="14">
        <f>IF(基本情報!G107="男",1,2)</f>
        <v>2</v>
      </c>
      <c r="K107" s="14" t="str">
        <f>IF(H107=FALSE,"",COUNTIF(H$9:H107,TRUE))</f>
        <v/>
      </c>
      <c r="L107" s="14">
        <f>COUNT(M$9:M107)</f>
        <v>1</v>
      </c>
      <c r="M107" s="14" t="str">
        <f t="shared" si="14"/>
        <v/>
      </c>
      <c r="N107" s="14">
        <f>COUNT(O$9:O107)</f>
        <v>1</v>
      </c>
      <c r="O107" s="14" t="str">
        <f t="shared" si="15"/>
        <v/>
      </c>
      <c r="P107" s="11" t="str">
        <f>IF(H107=TRUE,IF(基本情報!J107="","",基本情報!J107),"")</f>
        <v/>
      </c>
      <c r="Q107" s="11">
        <v>99</v>
      </c>
      <c r="R107" s="11" t="e">
        <f t="shared" si="22"/>
        <v>#N/A</v>
      </c>
      <c r="S107" s="11" t="b">
        <f t="shared" si="16"/>
        <v>1</v>
      </c>
      <c r="T107" s="11" t="str">
        <f t="shared" si="17"/>
        <v/>
      </c>
      <c r="V107" s="11">
        <v>99</v>
      </c>
      <c r="W107" s="11" t="e">
        <f t="shared" si="23"/>
        <v>#N/A</v>
      </c>
      <c r="X107" s="11" t="b">
        <f t="shared" si="18"/>
        <v>1</v>
      </c>
      <c r="Y107" s="11" t="str">
        <f t="shared" si="19"/>
        <v/>
      </c>
      <c r="AB107" s="11" t="str">
        <f t="shared" si="20"/>
        <v/>
      </c>
      <c r="AE107" s="11" t="str">
        <f t="shared" si="21"/>
        <v/>
      </c>
    </row>
    <row r="108" spans="1:31">
      <c r="A108" s="12">
        <v>10100</v>
      </c>
      <c r="B108" s="12">
        <f>IF(基本情報!C108="",A108,基本情報!C108)</f>
        <v>10100</v>
      </c>
      <c r="C108" s="12"/>
      <c r="D108" s="12" t="str">
        <f>IF(基本情報!E108="","",基本情報!E108)</f>
        <v>　</v>
      </c>
      <c r="E108" s="12" t="str">
        <f>IF(基本情報!F108="","",基本情報!F108)</f>
        <v>　</v>
      </c>
      <c r="F108" s="12" t="str">
        <f>IF(基本情報!H108="","",基本情報!H108)</f>
        <v/>
      </c>
      <c r="G108" s="12" t="str">
        <f>IF(H108=TRUE,IF(基本情報!I108="","",基本情報!I108),"")</f>
        <v/>
      </c>
      <c r="H108" s="14" t="b">
        <f>IF('基本情報 '!B109="出場",TRUE,FALSE)</f>
        <v>0</v>
      </c>
      <c r="I108" s="14" t="str">
        <f t="shared" si="13"/>
        <v xml:space="preserve"> </v>
      </c>
      <c r="J108" s="14">
        <f>IF(基本情報!G108="男",1,2)</f>
        <v>2</v>
      </c>
      <c r="K108" s="14" t="str">
        <f>IF(H108=FALSE,"",COUNTIF(H$9:H108,TRUE))</f>
        <v/>
      </c>
      <c r="L108" s="14">
        <f>COUNT(M$9:M108)</f>
        <v>1</v>
      </c>
      <c r="M108" s="14" t="str">
        <f t="shared" si="14"/>
        <v/>
      </c>
      <c r="N108" s="14">
        <f>COUNT(O$9:O108)</f>
        <v>1</v>
      </c>
      <c r="O108" s="14" t="str">
        <f t="shared" si="15"/>
        <v/>
      </c>
      <c r="P108" s="11" t="str">
        <f>IF(H108=TRUE,IF(基本情報!J108="","",基本情報!J108),"")</f>
        <v/>
      </c>
      <c r="Q108" s="11">
        <v>100</v>
      </c>
      <c r="R108" s="11" t="e">
        <f t="shared" ref="R108:R139" si="24">IF(VLOOKUP(Q108,男子ナンバー,2,FALSE)="","",VLOOKUP(Q108,男子ナンバー,2,FALSE))</f>
        <v>#N/A</v>
      </c>
      <c r="S108" s="11" t="b">
        <f t="shared" si="16"/>
        <v>1</v>
      </c>
      <c r="T108" s="11" t="str">
        <f t="shared" si="17"/>
        <v/>
      </c>
      <c r="V108" s="11">
        <v>100</v>
      </c>
      <c r="W108" s="11" t="e">
        <f t="shared" ref="W108:W139" si="25">IF(VLOOKUP(V108,女子ナンバー,2,FALSE)="","",VLOOKUP(V108,女子ナンバー,2,FALSE))</f>
        <v>#N/A</v>
      </c>
      <c r="X108" s="11" t="b">
        <f t="shared" si="18"/>
        <v>1</v>
      </c>
      <c r="Y108" s="11" t="str">
        <f t="shared" si="19"/>
        <v/>
      </c>
      <c r="AB108" s="11" t="str">
        <f t="shared" si="20"/>
        <v/>
      </c>
      <c r="AE108" s="11" t="str">
        <f t="shared" si="21"/>
        <v/>
      </c>
    </row>
    <row r="109" spans="1:31">
      <c r="A109" s="12">
        <v>10101</v>
      </c>
      <c r="B109" s="12"/>
      <c r="C109" s="12"/>
      <c r="D109" s="12"/>
      <c r="E109" s="12"/>
      <c r="F109" s="12"/>
      <c r="G109" s="12"/>
      <c r="H109" s="14" t="b">
        <f>IF('基本情報 '!B110="出場",TRUE,FALSE)</f>
        <v>0</v>
      </c>
      <c r="I109" s="14" t="str">
        <f t="shared" si="13"/>
        <v/>
      </c>
      <c r="J109" s="14"/>
      <c r="K109" s="1"/>
      <c r="L109" s="14">
        <f>COUNT(M$9:M109)</f>
        <v>1</v>
      </c>
      <c r="M109" s="14" t="str">
        <f t="shared" si="14"/>
        <v/>
      </c>
      <c r="N109" s="14">
        <f>COUNT(O$9:O109)</f>
        <v>1</v>
      </c>
      <c r="O109" s="14" t="str">
        <f t="shared" si="15"/>
        <v/>
      </c>
      <c r="P109" s="11" t="str">
        <f>IF(H109=TRUE,IF(基本情報!#REF!="","",基本情報!#REF!),"")</f>
        <v/>
      </c>
      <c r="Q109" s="11">
        <v>101</v>
      </c>
      <c r="R109" s="11" t="e">
        <f t="shared" si="24"/>
        <v>#N/A</v>
      </c>
      <c r="S109" s="11" t="b">
        <f t="shared" si="16"/>
        <v>1</v>
      </c>
      <c r="T109" s="11" t="str">
        <f t="shared" si="17"/>
        <v/>
      </c>
      <c r="V109" s="11">
        <v>101</v>
      </c>
      <c r="W109" s="11" t="e">
        <f t="shared" si="25"/>
        <v>#N/A</v>
      </c>
      <c r="X109" s="11" t="b">
        <f t="shared" si="18"/>
        <v>1</v>
      </c>
      <c r="Y109" s="11" t="str">
        <f t="shared" si="19"/>
        <v/>
      </c>
      <c r="AB109" s="11" t="str">
        <f t="shared" si="20"/>
        <v/>
      </c>
    </row>
    <row r="110" spans="1:31">
      <c r="A110" s="12">
        <v>10102</v>
      </c>
      <c r="B110" s="12"/>
      <c r="C110" s="12"/>
      <c r="D110" s="12"/>
      <c r="E110" s="12"/>
      <c r="F110" s="12"/>
      <c r="G110" s="12"/>
      <c r="H110" s="14" t="b">
        <f>IF('基本情報 '!B111="出場",TRUE,FALSE)</f>
        <v>0</v>
      </c>
      <c r="I110" s="14" t="str">
        <f t="shared" si="13"/>
        <v/>
      </c>
      <c r="J110" s="14"/>
      <c r="K110" s="1"/>
      <c r="L110" s="14">
        <f>COUNT(M$9:M110)</f>
        <v>1</v>
      </c>
      <c r="M110" s="14" t="str">
        <f t="shared" si="14"/>
        <v/>
      </c>
      <c r="N110" s="14">
        <f>COUNT(O$9:O110)</f>
        <v>1</v>
      </c>
      <c r="O110" s="14" t="str">
        <f t="shared" si="15"/>
        <v/>
      </c>
      <c r="P110" s="11" t="str">
        <f>IF(H110=TRUE,IF(基本情報!#REF!="","",基本情報!#REF!),"")</f>
        <v/>
      </c>
      <c r="Q110" s="11">
        <v>102</v>
      </c>
      <c r="R110" s="11" t="e">
        <f t="shared" si="24"/>
        <v>#N/A</v>
      </c>
      <c r="S110" s="11" t="b">
        <f t="shared" si="16"/>
        <v>1</v>
      </c>
      <c r="T110" s="11" t="str">
        <f t="shared" si="17"/>
        <v/>
      </c>
      <c r="V110" s="11">
        <v>102</v>
      </c>
      <c r="W110" s="11" t="e">
        <f t="shared" si="25"/>
        <v>#N/A</v>
      </c>
      <c r="X110" s="11" t="b">
        <f t="shared" si="18"/>
        <v>1</v>
      </c>
      <c r="Y110" s="11" t="str">
        <f t="shared" si="19"/>
        <v/>
      </c>
      <c r="AB110" s="11" t="str">
        <f t="shared" si="20"/>
        <v/>
      </c>
    </row>
    <row r="111" spans="1:31">
      <c r="A111" s="12">
        <v>10103</v>
      </c>
      <c r="B111" s="12"/>
      <c r="C111" s="12"/>
      <c r="D111" s="12"/>
      <c r="E111" s="12"/>
      <c r="F111" s="12"/>
      <c r="G111" s="12"/>
      <c r="H111" s="14" t="b">
        <f>IF('基本情報 '!B112="出場",TRUE,FALSE)</f>
        <v>0</v>
      </c>
      <c r="I111" s="14" t="str">
        <f t="shared" si="13"/>
        <v/>
      </c>
      <c r="J111" s="14"/>
      <c r="K111" s="1"/>
      <c r="L111" s="14">
        <f>COUNT(M$9:M111)</f>
        <v>1</v>
      </c>
      <c r="M111" s="14" t="str">
        <f t="shared" si="14"/>
        <v/>
      </c>
      <c r="N111" s="14">
        <f>COUNT(O$9:O111)</f>
        <v>1</v>
      </c>
      <c r="O111" s="14" t="str">
        <f t="shared" si="15"/>
        <v/>
      </c>
      <c r="P111" s="11" t="str">
        <f>IF(H111=TRUE,IF(基本情報!#REF!="","",基本情報!#REF!),"")</f>
        <v/>
      </c>
      <c r="Q111" s="11">
        <v>103</v>
      </c>
      <c r="R111" s="11" t="e">
        <f t="shared" si="24"/>
        <v>#N/A</v>
      </c>
      <c r="S111" s="11" t="b">
        <f t="shared" si="16"/>
        <v>1</v>
      </c>
      <c r="T111" s="11" t="str">
        <f t="shared" si="17"/>
        <v/>
      </c>
      <c r="V111" s="11">
        <v>103</v>
      </c>
      <c r="W111" s="11" t="e">
        <f t="shared" si="25"/>
        <v>#N/A</v>
      </c>
      <c r="X111" s="11" t="b">
        <f t="shared" si="18"/>
        <v>1</v>
      </c>
      <c r="Y111" s="11" t="str">
        <f t="shared" si="19"/>
        <v/>
      </c>
      <c r="AB111" s="11" t="str">
        <f t="shared" si="20"/>
        <v/>
      </c>
    </row>
    <row r="112" spans="1:31">
      <c r="A112" s="12">
        <v>10104</v>
      </c>
      <c r="B112" s="12"/>
      <c r="C112" s="12"/>
      <c r="D112" s="12"/>
      <c r="E112" s="12"/>
      <c r="F112" s="12"/>
      <c r="G112" s="12"/>
      <c r="H112" s="14" t="b">
        <f>IF('基本情報 '!B113="出場",TRUE,FALSE)</f>
        <v>0</v>
      </c>
      <c r="I112" s="14" t="str">
        <f t="shared" si="13"/>
        <v/>
      </c>
      <c r="J112" s="14"/>
      <c r="K112" s="1"/>
      <c r="L112" s="14">
        <f>COUNT(M$9:M112)</f>
        <v>1</v>
      </c>
      <c r="M112" s="14" t="str">
        <f t="shared" si="14"/>
        <v/>
      </c>
      <c r="N112" s="14">
        <f>COUNT(O$9:O112)</f>
        <v>1</v>
      </c>
      <c r="O112" s="14" t="str">
        <f t="shared" si="15"/>
        <v/>
      </c>
      <c r="P112" s="11" t="str">
        <f>IF(H112=TRUE,IF(基本情報!#REF!="","",基本情報!#REF!),"")</f>
        <v/>
      </c>
      <c r="Q112" s="11">
        <v>104</v>
      </c>
      <c r="R112" s="11" t="e">
        <f t="shared" si="24"/>
        <v>#N/A</v>
      </c>
      <c r="S112" s="11" t="b">
        <f t="shared" si="16"/>
        <v>1</v>
      </c>
      <c r="T112" s="11" t="str">
        <f t="shared" si="17"/>
        <v/>
      </c>
      <c r="V112" s="11">
        <v>104</v>
      </c>
      <c r="W112" s="11" t="e">
        <f t="shared" si="25"/>
        <v>#N/A</v>
      </c>
      <c r="X112" s="11" t="b">
        <f t="shared" si="18"/>
        <v>1</v>
      </c>
      <c r="Y112" s="11" t="str">
        <f t="shared" si="19"/>
        <v/>
      </c>
      <c r="AB112" s="11" t="str">
        <f t="shared" si="20"/>
        <v/>
      </c>
    </row>
    <row r="113" spans="1:28">
      <c r="A113" s="12">
        <v>10105</v>
      </c>
      <c r="B113" s="12"/>
      <c r="C113" s="12"/>
      <c r="D113" s="12"/>
      <c r="E113" s="12"/>
      <c r="F113" s="12"/>
      <c r="G113" s="12"/>
      <c r="H113" s="14" t="b">
        <f>IF('基本情報 '!B114="出場",TRUE,FALSE)</f>
        <v>0</v>
      </c>
      <c r="I113" s="14" t="str">
        <f t="shared" si="13"/>
        <v/>
      </c>
      <c r="J113" s="14"/>
      <c r="K113" s="1"/>
      <c r="L113" s="14">
        <f>COUNT(M$9:M113)</f>
        <v>1</v>
      </c>
      <c r="M113" s="14" t="str">
        <f t="shared" si="14"/>
        <v/>
      </c>
      <c r="N113" s="14">
        <f>COUNT(O$9:O113)</f>
        <v>1</v>
      </c>
      <c r="O113" s="14" t="str">
        <f t="shared" si="15"/>
        <v/>
      </c>
      <c r="P113" s="11" t="str">
        <f>IF(H113=TRUE,IF(基本情報!#REF!="","",基本情報!#REF!),"")</f>
        <v/>
      </c>
      <c r="Q113" s="11">
        <v>105</v>
      </c>
      <c r="R113" s="11" t="e">
        <f t="shared" si="24"/>
        <v>#N/A</v>
      </c>
      <c r="S113" s="11" t="b">
        <f t="shared" si="16"/>
        <v>1</v>
      </c>
      <c r="T113" s="11" t="str">
        <f t="shared" si="17"/>
        <v/>
      </c>
      <c r="V113" s="11">
        <v>105</v>
      </c>
      <c r="W113" s="11" t="e">
        <f t="shared" si="25"/>
        <v>#N/A</v>
      </c>
      <c r="X113" s="11" t="b">
        <f t="shared" si="18"/>
        <v>1</v>
      </c>
      <c r="Y113" s="11" t="str">
        <f t="shared" si="19"/>
        <v/>
      </c>
      <c r="AB113" s="11" t="str">
        <f t="shared" si="20"/>
        <v/>
      </c>
    </row>
    <row r="114" spans="1:28">
      <c r="A114" s="12">
        <v>10106</v>
      </c>
      <c r="B114" s="12"/>
      <c r="C114" s="12"/>
      <c r="D114" s="12"/>
      <c r="E114" s="12"/>
      <c r="F114" s="12"/>
      <c r="G114" s="12"/>
      <c r="H114" s="14" t="b">
        <f>IF('基本情報 '!B115="出場",TRUE,FALSE)</f>
        <v>0</v>
      </c>
      <c r="I114" s="14" t="str">
        <f t="shared" si="13"/>
        <v/>
      </c>
      <c r="J114" s="14"/>
      <c r="K114" s="1"/>
      <c r="L114" s="14">
        <f>COUNT(M$9:M114)</f>
        <v>1</v>
      </c>
      <c r="M114" s="14" t="str">
        <f t="shared" si="14"/>
        <v/>
      </c>
      <c r="N114" s="14">
        <f>COUNT(O$9:O114)</f>
        <v>1</v>
      </c>
      <c r="O114" s="14" t="str">
        <f t="shared" si="15"/>
        <v/>
      </c>
      <c r="P114" s="11" t="str">
        <f>IF(H114=TRUE,IF(基本情報!#REF!="","",基本情報!#REF!),"")</f>
        <v/>
      </c>
      <c r="Q114" s="11">
        <v>106</v>
      </c>
      <c r="R114" s="11" t="e">
        <f t="shared" si="24"/>
        <v>#N/A</v>
      </c>
      <c r="S114" s="11" t="b">
        <f t="shared" si="16"/>
        <v>1</v>
      </c>
      <c r="T114" s="11" t="str">
        <f t="shared" si="17"/>
        <v/>
      </c>
      <c r="V114" s="11">
        <v>106</v>
      </c>
      <c r="W114" s="11" t="e">
        <f t="shared" si="25"/>
        <v>#N/A</v>
      </c>
      <c r="X114" s="11" t="b">
        <f t="shared" si="18"/>
        <v>1</v>
      </c>
      <c r="Y114" s="11" t="str">
        <f t="shared" si="19"/>
        <v/>
      </c>
      <c r="AB114" s="11" t="str">
        <f t="shared" si="20"/>
        <v/>
      </c>
    </row>
    <row r="115" spans="1:28">
      <c r="A115" s="12">
        <v>10107</v>
      </c>
      <c r="B115" s="12"/>
      <c r="C115" s="12"/>
      <c r="D115" s="12"/>
      <c r="E115" s="12"/>
      <c r="F115" s="12"/>
      <c r="G115" s="12"/>
      <c r="H115" s="14" t="b">
        <f>IF('基本情報 '!B116="出場",TRUE,FALSE)</f>
        <v>0</v>
      </c>
      <c r="I115" s="14" t="str">
        <f t="shared" si="13"/>
        <v/>
      </c>
      <c r="J115" s="14"/>
      <c r="K115" s="1"/>
      <c r="L115" s="14">
        <f>COUNT(M$9:M115)</f>
        <v>1</v>
      </c>
      <c r="M115" s="14" t="str">
        <f t="shared" si="14"/>
        <v/>
      </c>
      <c r="N115" s="14">
        <f>COUNT(O$9:O115)</f>
        <v>1</v>
      </c>
      <c r="O115" s="14" t="str">
        <f t="shared" si="15"/>
        <v/>
      </c>
      <c r="P115" s="11" t="str">
        <f>IF(H115=TRUE,IF(基本情報!#REF!="","",基本情報!#REF!),"")</f>
        <v/>
      </c>
      <c r="Q115" s="11">
        <v>107</v>
      </c>
      <c r="R115" s="11" t="e">
        <f t="shared" si="24"/>
        <v>#N/A</v>
      </c>
      <c r="S115" s="11" t="b">
        <f t="shared" si="16"/>
        <v>1</v>
      </c>
      <c r="T115" s="11" t="str">
        <f t="shared" si="17"/>
        <v/>
      </c>
      <c r="V115" s="11">
        <v>107</v>
      </c>
      <c r="W115" s="11" t="e">
        <f t="shared" si="25"/>
        <v>#N/A</v>
      </c>
      <c r="X115" s="11" t="b">
        <f t="shared" si="18"/>
        <v>1</v>
      </c>
      <c r="Y115" s="11" t="str">
        <f t="shared" si="19"/>
        <v/>
      </c>
      <c r="AB115" s="11" t="str">
        <f t="shared" si="20"/>
        <v/>
      </c>
    </row>
    <row r="116" spans="1:28">
      <c r="A116" s="12">
        <v>10108</v>
      </c>
      <c r="B116" s="12"/>
      <c r="C116" s="12"/>
      <c r="D116" s="12"/>
      <c r="E116" s="12"/>
      <c r="F116" s="12"/>
      <c r="G116" s="12"/>
      <c r="H116" s="14" t="b">
        <f>IF('基本情報 '!B117="出場",TRUE,FALSE)</f>
        <v>0</v>
      </c>
      <c r="I116" s="14" t="str">
        <f t="shared" si="13"/>
        <v/>
      </c>
      <c r="J116" s="14"/>
      <c r="K116" s="1"/>
      <c r="L116" s="14">
        <f>COUNT(M$9:M116)</f>
        <v>1</v>
      </c>
      <c r="M116" s="14" t="str">
        <f t="shared" si="14"/>
        <v/>
      </c>
      <c r="N116" s="14">
        <f>COUNT(O$9:O116)</f>
        <v>1</v>
      </c>
      <c r="O116" s="14" t="str">
        <f t="shared" si="15"/>
        <v/>
      </c>
      <c r="P116" s="11" t="str">
        <f>IF(H116=TRUE,IF(基本情報!#REF!="","",基本情報!#REF!),"")</f>
        <v/>
      </c>
      <c r="Q116" s="11">
        <v>108</v>
      </c>
      <c r="R116" s="11" t="e">
        <f t="shared" si="24"/>
        <v>#N/A</v>
      </c>
      <c r="S116" s="11" t="b">
        <f t="shared" si="16"/>
        <v>1</v>
      </c>
      <c r="T116" s="11" t="str">
        <f t="shared" si="17"/>
        <v/>
      </c>
      <c r="V116" s="11">
        <v>108</v>
      </c>
      <c r="W116" s="11" t="e">
        <f t="shared" si="25"/>
        <v>#N/A</v>
      </c>
      <c r="X116" s="11" t="b">
        <f t="shared" si="18"/>
        <v>1</v>
      </c>
      <c r="Y116" s="11" t="str">
        <f t="shared" si="19"/>
        <v/>
      </c>
      <c r="AB116" s="11" t="str">
        <f t="shared" si="20"/>
        <v/>
      </c>
    </row>
    <row r="117" spans="1:28">
      <c r="A117" s="12">
        <v>10109</v>
      </c>
      <c r="B117" s="12"/>
      <c r="C117" s="12"/>
      <c r="D117" s="12"/>
      <c r="E117" s="12"/>
      <c r="F117" s="12"/>
      <c r="G117" s="12"/>
      <c r="H117" s="14" t="b">
        <f>IF('基本情報 '!B118="出場",TRUE,FALSE)</f>
        <v>0</v>
      </c>
      <c r="I117" s="14" t="str">
        <f t="shared" si="13"/>
        <v/>
      </c>
      <c r="J117" s="14"/>
      <c r="K117" s="1"/>
      <c r="L117" s="14">
        <f>COUNT(M$9:M117)</f>
        <v>1</v>
      </c>
      <c r="M117" s="14" t="str">
        <f t="shared" si="14"/>
        <v/>
      </c>
      <c r="N117" s="14">
        <f>COUNT(O$9:O117)</f>
        <v>1</v>
      </c>
      <c r="O117" s="14" t="str">
        <f t="shared" si="15"/>
        <v/>
      </c>
      <c r="P117" s="11" t="str">
        <f>IF(H117=TRUE,IF(基本情報!#REF!="","",基本情報!#REF!),"")</f>
        <v/>
      </c>
      <c r="Q117" s="11">
        <v>109</v>
      </c>
      <c r="R117" s="11" t="e">
        <f t="shared" si="24"/>
        <v>#N/A</v>
      </c>
      <c r="S117" s="11" t="b">
        <f t="shared" si="16"/>
        <v>1</v>
      </c>
      <c r="T117" s="11" t="str">
        <f t="shared" si="17"/>
        <v/>
      </c>
      <c r="V117" s="11">
        <v>109</v>
      </c>
      <c r="W117" s="11" t="e">
        <f t="shared" si="25"/>
        <v>#N/A</v>
      </c>
      <c r="X117" s="11" t="b">
        <f t="shared" si="18"/>
        <v>1</v>
      </c>
      <c r="Y117" s="11" t="str">
        <f t="shared" si="19"/>
        <v/>
      </c>
      <c r="AB117" s="11" t="str">
        <f t="shared" si="20"/>
        <v/>
      </c>
    </row>
    <row r="118" spans="1:28">
      <c r="A118" s="12">
        <v>10110</v>
      </c>
      <c r="B118" s="12"/>
      <c r="C118" s="12"/>
      <c r="D118" s="12"/>
      <c r="E118" s="12"/>
      <c r="F118" s="12"/>
      <c r="G118" s="12"/>
      <c r="H118" s="14" t="b">
        <f>IF('基本情報 '!B119="出場",TRUE,FALSE)</f>
        <v>0</v>
      </c>
      <c r="I118" s="14" t="str">
        <f t="shared" si="13"/>
        <v/>
      </c>
      <c r="J118" s="14"/>
      <c r="K118" s="1"/>
      <c r="L118" s="14">
        <f>COUNT(M$9:M118)</f>
        <v>1</v>
      </c>
      <c r="M118" s="14" t="str">
        <f t="shared" si="14"/>
        <v/>
      </c>
      <c r="N118" s="14">
        <f>COUNT(O$9:O118)</f>
        <v>1</v>
      </c>
      <c r="O118" s="14" t="str">
        <f t="shared" si="15"/>
        <v/>
      </c>
      <c r="P118" s="11" t="str">
        <f>IF(H118=TRUE,IF(基本情報!#REF!="","",基本情報!#REF!),"")</f>
        <v/>
      </c>
      <c r="Q118" s="11">
        <v>110</v>
      </c>
      <c r="R118" s="11" t="e">
        <f t="shared" si="24"/>
        <v>#N/A</v>
      </c>
      <c r="S118" s="11" t="b">
        <f t="shared" si="16"/>
        <v>1</v>
      </c>
      <c r="T118" s="11" t="str">
        <f t="shared" si="17"/>
        <v/>
      </c>
      <c r="V118" s="11">
        <v>110</v>
      </c>
      <c r="W118" s="11" t="e">
        <f t="shared" si="25"/>
        <v>#N/A</v>
      </c>
      <c r="X118" s="11" t="b">
        <f t="shared" si="18"/>
        <v>1</v>
      </c>
      <c r="Y118" s="11" t="str">
        <f t="shared" si="19"/>
        <v/>
      </c>
      <c r="AB118" s="11" t="str">
        <f t="shared" si="20"/>
        <v/>
      </c>
    </row>
    <row r="119" spans="1:28">
      <c r="A119" s="12">
        <v>10111</v>
      </c>
      <c r="B119" s="12"/>
      <c r="C119" s="12"/>
      <c r="D119" s="12"/>
      <c r="E119" s="12"/>
      <c r="F119" s="12"/>
      <c r="G119" s="12"/>
      <c r="H119" s="14" t="b">
        <f>IF('基本情報 '!B120="出場",TRUE,FALSE)</f>
        <v>0</v>
      </c>
      <c r="I119" s="14" t="str">
        <f t="shared" si="13"/>
        <v/>
      </c>
      <c r="J119" s="14"/>
      <c r="K119" s="1"/>
      <c r="L119" s="14">
        <f>COUNT(M$9:M119)</f>
        <v>1</v>
      </c>
      <c r="M119" s="14" t="str">
        <f t="shared" si="14"/>
        <v/>
      </c>
      <c r="N119" s="14">
        <f>COUNT(O$9:O119)</f>
        <v>1</v>
      </c>
      <c r="O119" s="14" t="str">
        <f t="shared" si="15"/>
        <v/>
      </c>
      <c r="P119" s="11" t="str">
        <f>IF(H119=TRUE,IF(基本情報!#REF!="","",基本情報!#REF!),"")</f>
        <v/>
      </c>
      <c r="Q119" s="11">
        <v>111</v>
      </c>
      <c r="R119" s="11" t="e">
        <f t="shared" si="24"/>
        <v>#N/A</v>
      </c>
      <c r="S119" s="11" t="b">
        <f t="shared" si="16"/>
        <v>1</v>
      </c>
      <c r="T119" s="11" t="str">
        <f t="shared" si="17"/>
        <v/>
      </c>
      <c r="V119" s="11">
        <v>111</v>
      </c>
      <c r="W119" s="11" t="e">
        <f t="shared" si="25"/>
        <v>#N/A</v>
      </c>
      <c r="X119" s="11" t="b">
        <f t="shared" si="18"/>
        <v>1</v>
      </c>
      <c r="Y119" s="11" t="str">
        <f t="shared" si="19"/>
        <v/>
      </c>
      <c r="AB119" s="11" t="str">
        <f t="shared" si="20"/>
        <v/>
      </c>
    </row>
    <row r="120" spans="1:28">
      <c r="A120" s="12">
        <v>10112</v>
      </c>
      <c r="B120" s="12"/>
      <c r="C120" s="12"/>
      <c r="D120" s="12"/>
      <c r="E120" s="12"/>
      <c r="F120" s="12"/>
      <c r="G120" s="12"/>
      <c r="H120" s="14" t="b">
        <f>IF('基本情報 '!B121="出場",TRUE,FALSE)</f>
        <v>0</v>
      </c>
      <c r="I120" s="14" t="str">
        <f t="shared" si="13"/>
        <v/>
      </c>
      <c r="J120" s="14"/>
      <c r="K120" s="1"/>
      <c r="L120" s="14">
        <f>COUNT(M$9:M120)</f>
        <v>1</v>
      </c>
      <c r="M120" s="14" t="str">
        <f t="shared" si="14"/>
        <v/>
      </c>
      <c r="N120" s="14">
        <f>COUNT(O$9:O120)</f>
        <v>1</v>
      </c>
      <c r="O120" s="14" t="str">
        <f t="shared" si="15"/>
        <v/>
      </c>
      <c r="P120" s="11" t="str">
        <f>IF(H120=TRUE,IF(基本情報!#REF!="","",基本情報!#REF!),"")</f>
        <v/>
      </c>
      <c r="Q120" s="11">
        <v>112</v>
      </c>
      <c r="R120" s="11" t="e">
        <f t="shared" si="24"/>
        <v>#N/A</v>
      </c>
      <c r="S120" s="11" t="b">
        <f t="shared" si="16"/>
        <v>1</v>
      </c>
      <c r="T120" s="11" t="str">
        <f t="shared" si="17"/>
        <v/>
      </c>
      <c r="V120" s="11">
        <v>112</v>
      </c>
      <c r="W120" s="11" t="e">
        <f t="shared" si="25"/>
        <v>#N/A</v>
      </c>
      <c r="X120" s="11" t="b">
        <f t="shared" si="18"/>
        <v>1</v>
      </c>
      <c r="Y120" s="11" t="str">
        <f t="shared" si="19"/>
        <v/>
      </c>
      <c r="AB120" s="11" t="str">
        <f t="shared" si="20"/>
        <v/>
      </c>
    </row>
    <row r="121" spans="1:28">
      <c r="A121" s="12">
        <v>10113</v>
      </c>
      <c r="B121" s="12"/>
      <c r="C121" s="12"/>
      <c r="D121" s="12"/>
      <c r="E121" s="12"/>
      <c r="F121" s="12"/>
      <c r="G121" s="12"/>
      <c r="H121" s="14" t="b">
        <f>IF('基本情報 '!B122="出場",TRUE,FALSE)</f>
        <v>0</v>
      </c>
      <c r="I121" s="14" t="str">
        <f t="shared" si="13"/>
        <v/>
      </c>
      <c r="J121" s="14"/>
      <c r="K121" s="1"/>
      <c r="L121" s="14">
        <f>COUNT(M$9:M121)</f>
        <v>1</v>
      </c>
      <c r="M121" s="14" t="str">
        <f t="shared" si="14"/>
        <v/>
      </c>
      <c r="N121" s="14">
        <f>COUNT(O$9:O121)</f>
        <v>1</v>
      </c>
      <c r="O121" s="14" t="str">
        <f t="shared" si="15"/>
        <v/>
      </c>
      <c r="P121" s="11" t="str">
        <f>IF(H121=TRUE,IF(基本情報!#REF!="","",基本情報!#REF!),"")</f>
        <v/>
      </c>
      <c r="Q121" s="11">
        <v>113</v>
      </c>
      <c r="R121" s="11" t="e">
        <f t="shared" si="24"/>
        <v>#N/A</v>
      </c>
      <c r="S121" s="11" t="b">
        <f t="shared" si="16"/>
        <v>1</v>
      </c>
      <c r="T121" s="11" t="str">
        <f t="shared" si="17"/>
        <v/>
      </c>
      <c r="V121" s="11">
        <v>113</v>
      </c>
      <c r="W121" s="11" t="e">
        <f t="shared" si="25"/>
        <v>#N/A</v>
      </c>
      <c r="X121" s="11" t="b">
        <f t="shared" si="18"/>
        <v>1</v>
      </c>
      <c r="Y121" s="11" t="str">
        <f t="shared" si="19"/>
        <v/>
      </c>
      <c r="AB121" s="11" t="str">
        <f t="shared" si="20"/>
        <v/>
      </c>
    </row>
    <row r="122" spans="1:28">
      <c r="A122" s="12">
        <v>10114</v>
      </c>
      <c r="B122" s="12"/>
      <c r="C122" s="12"/>
      <c r="D122" s="12"/>
      <c r="E122" s="12"/>
      <c r="F122" s="12"/>
      <c r="G122" s="12"/>
      <c r="H122" s="14" t="b">
        <f>IF('基本情報 '!B123="出場",TRUE,FALSE)</f>
        <v>0</v>
      </c>
      <c r="I122" s="14" t="str">
        <f t="shared" si="13"/>
        <v/>
      </c>
      <c r="J122" s="14"/>
      <c r="K122" s="1"/>
      <c r="L122" s="14">
        <f>COUNT(M$9:M122)</f>
        <v>1</v>
      </c>
      <c r="M122" s="14" t="str">
        <f t="shared" si="14"/>
        <v/>
      </c>
      <c r="N122" s="14">
        <f>COUNT(O$9:O122)</f>
        <v>1</v>
      </c>
      <c r="O122" s="14" t="str">
        <f t="shared" si="15"/>
        <v/>
      </c>
      <c r="P122" s="11" t="str">
        <f>IF(H122=TRUE,IF(基本情報!#REF!="","",基本情報!#REF!),"")</f>
        <v/>
      </c>
      <c r="Q122" s="11">
        <v>114</v>
      </c>
      <c r="R122" s="11" t="e">
        <f t="shared" si="24"/>
        <v>#N/A</v>
      </c>
      <c r="S122" s="11" t="b">
        <f t="shared" si="16"/>
        <v>1</v>
      </c>
      <c r="T122" s="11" t="str">
        <f t="shared" si="17"/>
        <v/>
      </c>
      <c r="V122" s="11">
        <v>114</v>
      </c>
      <c r="W122" s="11" t="e">
        <f t="shared" si="25"/>
        <v>#N/A</v>
      </c>
      <c r="X122" s="11" t="b">
        <f t="shared" si="18"/>
        <v>1</v>
      </c>
      <c r="Y122" s="11" t="str">
        <f t="shared" si="19"/>
        <v/>
      </c>
      <c r="AB122" s="11" t="str">
        <f t="shared" si="20"/>
        <v/>
      </c>
    </row>
    <row r="123" spans="1:28">
      <c r="A123" s="12">
        <v>10115</v>
      </c>
      <c r="B123" s="12"/>
      <c r="C123" s="12"/>
      <c r="D123" s="12"/>
      <c r="E123" s="12"/>
      <c r="F123" s="12"/>
      <c r="G123" s="12"/>
      <c r="H123" s="14" t="b">
        <f>IF('基本情報 '!B124="出場",TRUE,FALSE)</f>
        <v>0</v>
      </c>
      <c r="I123" s="14" t="str">
        <f t="shared" si="13"/>
        <v/>
      </c>
      <c r="J123" s="14"/>
      <c r="K123" s="1"/>
      <c r="L123" s="14">
        <f>COUNT(M$9:M123)</f>
        <v>1</v>
      </c>
      <c r="M123" s="14" t="str">
        <f t="shared" si="14"/>
        <v/>
      </c>
      <c r="N123" s="14">
        <f>COUNT(O$9:O123)</f>
        <v>1</v>
      </c>
      <c r="O123" s="14" t="str">
        <f t="shared" si="15"/>
        <v/>
      </c>
      <c r="P123" s="11" t="str">
        <f>IF(H123=TRUE,IF(基本情報!#REF!="","",基本情報!#REF!),"")</f>
        <v/>
      </c>
      <c r="Q123" s="11">
        <v>115</v>
      </c>
      <c r="R123" s="11" t="e">
        <f t="shared" si="24"/>
        <v>#N/A</v>
      </c>
      <c r="S123" s="11" t="b">
        <f t="shared" si="16"/>
        <v>1</v>
      </c>
      <c r="T123" s="11" t="str">
        <f t="shared" si="17"/>
        <v/>
      </c>
      <c r="V123" s="11">
        <v>115</v>
      </c>
      <c r="W123" s="11" t="e">
        <f t="shared" si="25"/>
        <v>#N/A</v>
      </c>
      <c r="X123" s="11" t="b">
        <f t="shared" si="18"/>
        <v>1</v>
      </c>
      <c r="Y123" s="11" t="str">
        <f t="shared" si="19"/>
        <v/>
      </c>
      <c r="AB123" s="11" t="str">
        <f t="shared" si="20"/>
        <v/>
      </c>
    </row>
    <row r="124" spans="1:28">
      <c r="A124" s="12">
        <v>10116</v>
      </c>
      <c r="B124" s="12"/>
      <c r="C124" s="12"/>
      <c r="D124" s="12"/>
      <c r="E124" s="12"/>
      <c r="F124" s="12"/>
      <c r="G124" s="12"/>
      <c r="H124" s="14" t="b">
        <f>IF('基本情報 '!B125="出場",TRUE,FALSE)</f>
        <v>0</v>
      </c>
      <c r="I124" s="14" t="str">
        <f t="shared" si="13"/>
        <v/>
      </c>
      <c r="J124" s="14"/>
      <c r="K124" s="1"/>
      <c r="L124" s="14">
        <f>COUNT(M$9:M124)</f>
        <v>1</v>
      </c>
      <c r="M124" s="14" t="str">
        <f t="shared" si="14"/>
        <v/>
      </c>
      <c r="N124" s="14">
        <f>COUNT(O$9:O124)</f>
        <v>1</v>
      </c>
      <c r="O124" s="14" t="str">
        <f t="shared" si="15"/>
        <v/>
      </c>
      <c r="P124" s="11" t="str">
        <f>IF(H124=TRUE,IF(基本情報!#REF!="","",基本情報!#REF!),"")</f>
        <v/>
      </c>
      <c r="Q124" s="11">
        <v>116</v>
      </c>
      <c r="R124" s="11" t="e">
        <f t="shared" si="24"/>
        <v>#N/A</v>
      </c>
      <c r="S124" s="11" t="b">
        <f t="shared" si="16"/>
        <v>1</v>
      </c>
      <c r="T124" s="11" t="str">
        <f t="shared" si="17"/>
        <v/>
      </c>
      <c r="V124" s="11">
        <v>116</v>
      </c>
      <c r="W124" s="11" t="e">
        <f t="shared" si="25"/>
        <v>#N/A</v>
      </c>
      <c r="X124" s="11" t="b">
        <f t="shared" si="18"/>
        <v>1</v>
      </c>
      <c r="Y124" s="11" t="str">
        <f t="shared" si="19"/>
        <v/>
      </c>
      <c r="AB124" s="11" t="str">
        <f t="shared" si="20"/>
        <v/>
      </c>
    </row>
    <row r="125" spans="1:28">
      <c r="A125" s="12">
        <v>10117</v>
      </c>
      <c r="B125" s="12"/>
      <c r="C125" s="12"/>
      <c r="D125" s="12"/>
      <c r="E125" s="12"/>
      <c r="F125" s="12"/>
      <c r="G125" s="12"/>
      <c r="H125" s="14" t="b">
        <f>IF('基本情報 '!B126="出場",TRUE,FALSE)</f>
        <v>0</v>
      </c>
      <c r="I125" s="14" t="str">
        <f t="shared" si="13"/>
        <v/>
      </c>
      <c r="J125" s="14"/>
      <c r="K125" s="1"/>
      <c r="L125" s="14">
        <f>COUNT(M$9:M125)</f>
        <v>1</v>
      </c>
      <c r="M125" s="14" t="str">
        <f t="shared" si="14"/>
        <v/>
      </c>
      <c r="N125" s="14">
        <f>COUNT(O$9:O125)</f>
        <v>1</v>
      </c>
      <c r="O125" s="14" t="str">
        <f t="shared" si="15"/>
        <v/>
      </c>
      <c r="P125" s="11" t="str">
        <f>IF(H125=TRUE,IF(基本情報!#REF!="","",基本情報!#REF!),"")</f>
        <v/>
      </c>
      <c r="Q125" s="11">
        <v>117</v>
      </c>
      <c r="R125" s="11" t="e">
        <f t="shared" si="24"/>
        <v>#N/A</v>
      </c>
      <c r="S125" s="11" t="b">
        <f t="shared" si="16"/>
        <v>1</v>
      </c>
      <c r="T125" s="11" t="str">
        <f t="shared" si="17"/>
        <v/>
      </c>
      <c r="V125" s="11">
        <v>117</v>
      </c>
      <c r="W125" s="11" t="e">
        <f t="shared" si="25"/>
        <v>#N/A</v>
      </c>
      <c r="X125" s="11" t="b">
        <f t="shared" si="18"/>
        <v>1</v>
      </c>
      <c r="Y125" s="11" t="str">
        <f t="shared" si="19"/>
        <v/>
      </c>
      <c r="AB125" s="11" t="str">
        <f t="shared" si="20"/>
        <v/>
      </c>
    </row>
    <row r="126" spans="1:28">
      <c r="A126" s="12">
        <v>10118</v>
      </c>
      <c r="B126" s="12"/>
      <c r="C126" s="12"/>
      <c r="D126" s="12"/>
      <c r="E126" s="12"/>
      <c r="F126" s="12"/>
      <c r="G126" s="12"/>
      <c r="H126" s="14" t="b">
        <f>IF('基本情報 '!B127="出場",TRUE,FALSE)</f>
        <v>0</v>
      </c>
      <c r="I126" s="14" t="str">
        <f t="shared" si="13"/>
        <v/>
      </c>
      <c r="J126" s="14"/>
      <c r="K126" s="1"/>
      <c r="L126" s="14">
        <f>COUNT(M$9:M126)</f>
        <v>1</v>
      </c>
      <c r="M126" s="14" t="str">
        <f t="shared" si="14"/>
        <v/>
      </c>
      <c r="N126" s="14">
        <f>COUNT(O$9:O126)</f>
        <v>1</v>
      </c>
      <c r="O126" s="14" t="str">
        <f t="shared" si="15"/>
        <v/>
      </c>
      <c r="P126" s="11" t="str">
        <f>IF(H126=TRUE,IF(基本情報!#REF!="","",基本情報!#REF!),"")</f>
        <v/>
      </c>
      <c r="Q126" s="11">
        <v>118</v>
      </c>
      <c r="R126" s="11" t="e">
        <f t="shared" si="24"/>
        <v>#N/A</v>
      </c>
      <c r="S126" s="11" t="b">
        <f t="shared" si="16"/>
        <v>1</v>
      </c>
      <c r="T126" s="11" t="str">
        <f t="shared" si="17"/>
        <v/>
      </c>
      <c r="V126" s="11">
        <v>118</v>
      </c>
      <c r="W126" s="11" t="e">
        <f t="shared" si="25"/>
        <v>#N/A</v>
      </c>
      <c r="X126" s="11" t="b">
        <f t="shared" si="18"/>
        <v>1</v>
      </c>
      <c r="Y126" s="11" t="str">
        <f t="shared" si="19"/>
        <v/>
      </c>
      <c r="AB126" s="11" t="str">
        <f t="shared" si="20"/>
        <v/>
      </c>
    </row>
    <row r="127" spans="1:28">
      <c r="A127" s="12">
        <v>10119</v>
      </c>
      <c r="B127" s="12"/>
      <c r="C127" s="12"/>
      <c r="D127" s="12"/>
      <c r="E127" s="12"/>
      <c r="F127" s="12"/>
      <c r="G127" s="12"/>
      <c r="H127" s="14" t="b">
        <f>IF('基本情報 '!B128="出場",TRUE,FALSE)</f>
        <v>0</v>
      </c>
      <c r="I127" s="14" t="str">
        <f t="shared" si="13"/>
        <v/>
      </c>
      <c r="J127" s="14"/>
      <c r="K127" s="1"/>
      <c r="L127" s="14">
        <f>COUNT(M$9:M127)</f>
        <v>1</v>
      </c>
      <c r="M127" s="14" t="str">
        <f t="shared" si="14"/>
        <v/>
      </c>
      <c r="N127" s="14">
        <f>COUNT(O$9:O127)</f>
        <v>1</v>
      </c>
      <c r="O127" s="14" t="str">
        <f t="shared" si="15"/>
        <v/>
      </c>
      <c r="P127" s="11" t="str">
        <f>IF(H127=TRUE,IF(基本情報!#REF!="","",基本情報!#REF!),"")</f>
        <v/>
      </c>
      <c r="Q127" s="11">
        <v>119</v>
      </c>
      <c r="R127" s="11" t="e">
        <f t="shared" si="24"/>
        <v>#N/A</v>
      </c>
      <c r="S127" s="11" t="b">
        <f t="shared" si="16"/>
        <v>1</v>
      </c>
      <c r="T127" s="11" t="str">
        <f t="shared" si="17"/>
        <v/>
      </c>
      <c r="V127" s="11">
        <v>119</v>
      </c>
      <c r="W127" s="11" t="e">
        <f t="shared" si="25"/>
        <v>#N/A</v>
      </c>
      <c r="X127" s="11" t="b">
        <f t="shared" si="18"/>
        <v>1</v>
      </c>
      <c r="Y127" s="11" t="str">
        <f t="shared" si="19"/>
        <v/>
      </c>
      <c r="AB127" s="11" t="str">
        <f t="shared" si="20"/>
        <v/>
      </c>
    </row>
    <row r="128" spans="1:28">
      <c r="A128" s="12">
        <v>10120</v>
      </c>
      <c r="B128" s="12"/>
      <c r="C128" s="12"/>
      <c r="D128" s="12"/>
      <c r="E128" s="12"/>
      <c r="F128" s="12"/>
      <c r="G128" s="12"/>
      <c r="H128" s="14" t="b">
        <f>IF('基本情報 '!B129="出場",TRUE,FALSE)</f>
        <v>0</v>
      </c>
      <c r="I128" s="14" t="str">
        <f t="shared" si="13"/>
        <v/>
      </c>
      <c r="J128" s="14"/>
      <c r="K128" s="1"/>
      <c r="L128" s="14">
        <f>COUNT(M$9:M128)</f>
        <v>1</v>
      </c>
      <c r="M128" s="14" t="str">
        <f t="shared" si="14"/>
        <v/>
      </c>
      <c r="N128" s="14">
        <f>COUNT(O$9:O128)</f>
        <v>1</v>
      </c>
      <c r="O128" s="14" t="str">
        <f t="shared" si="15"/>
        <v/>
      </c>
      <c r="P128" s="11" t="str">
        <f>IF(H128=TRUE,IF(基本情報!#REF!="","",基本情報!#REF!),"")</f>
        <v/>
      </c>
      <c r="Q128" s="11">
        <v>120</v>
      </c>
      <c r="R128" s="11" t="e">
        <f t="shared" si="24"/>
        <v>#N/A</v>
      </c>
      <c r="S128" s="11" t="b">
        <f t="shared" si="16"/>
        <v>1</v>
      </c>
      <c r="T128" s="11" t="str">
        <f t="shared" si="17"/>
        <v/>
      </c>
      <c r="V128" s="11">
        <v>120</v>
      </c>
      <c r="W128" s="11" t="e">
        <f t="shared" si="25"/>
        <v>#N/A</v>
      </c>
      <c r="X128" s="11" t="b">
        <f t="shared" si="18"/>
        <v>1</v>
      </c>
      <c r="Y128" s="11" t="str">
        <f t="shared" si="19"/>
        <v/>
      </c>
      <c r="AB128" s="11" t="str">
        <f t="shared" si="20"/>
        <v/>
      </c>
    </row>
    <row r="129" spans="1:28">
      <c r="A129" s="12">
        <v>10121</v>
      </c>
      <c r="B129" s="12"/>
      <c r="C129" s="12"/>
      <c r="D129" s="12"/>
      <c r="E129" s="12"/>
      <c r="F129" s="12"/>
      <c r="G129" s="12"/>
      <c r="H129" s="14" t="b">
        <f>IF('基本情報 '!B130="出場",TRUE,FALSE)</f>
        <v>0</v>
      </c>
      <c r="I129" s="14" t="str">
        <f t="shared" si="13"/>
        <v/>
      </c>
      <c r="J129" s="14"/>
      <c r="K129" s="1"/>
      <c r="L129" s="14">
        <f>COUNT(M$9:M129)</f>
        <v>1</v>
      </c>
      <c r="M129" s="14" t="str">
        <f t="shared" si="14"/>
        <v/>
      </c>
      <c r="N129" s="14">
        <f>COUNT(O$9:O129)</f>
        <v>1</v>
      </c>
      <c r="O129" s="14" t="str">
        <f t="shared" si="15"/>
        <v/>
      </c>
      <c r="P129" s="11" t="str">
        <f>IF(H129=TRUE,IF(基本情報!#REF!="","",基本情報!#REF!),"")</f>
        <v/>
      </c>
      <c r="Q129" s="11">
        <v>121</v>
      </c>
      <c r="R129" s="11" t="e">
        <f t="shared" si="24"/>
        <v>#N/A</v>
      </c>
      <c r="S129" s="11" t="b">
        <f t="shared" si="16"/>
        <v>1</v>
      </c>
      <c r="T129" s="11" t="str">
        <f t="shared" si="17"/>
        <v/>
      </c>
      <c r="V129" s="11">
        <v>121</v>
      </c>
      <c r="W129" s="11" t="e">
        <f t="shared" si="25"/>
        <v>#N/A</v>
      </c>
      <c r="X129" s="11" t="b">
        <f t="shared" si="18"/>
        <v>1</v>
      </c>
      <c r="Y129" s="11" t="str">
        <f t="shared" si="19"/>
        <v/>
      </c>
      <c r="AB129" s="11" t="str">
        <f t="shared" si="20"/>
        <v/>
      </c>
    </row>
    <row r="130" spans="1:28">
      <c r="A130" s="12">
        <v>10122</v>
      </c>
      <c r="B130" s="12"/>
      <c r="C130" s="12"/>
      <c r="D130" s="12"/>
      <c r="E130" s="12"/>
      <c r="F130" s="12"/>
      <c r="G130" s="12"/>
      <c r="H130" s="14" t="b">
        <f>IF('基本情報 '!B131="出場",TRUE,FALSE)</f>
        <v>0</v>
      </c>
      <c r="I130" s="14" t="str">
        <f t="shared" si="13"/>
        <v/>
      </c>
      <c r="J130" s="14"/>
      <c r="K130" s="1"/>
      <c r="L130" s="14">
        <f>COUNT(M$9:M130)</f>
        <v>1</v>
      </c>
      <c r="M130" s="14" t="str">
        <f t="shared" si="14"/>
        <v/>
      </c>
      <c r="N130" s="14">
        <f>COUNT(O$9:O130)</f>
        <v>1</v>
      </c>
      <c r="O130" s="14" t="str">
        <f t="shared" si="15"/>
        <v/>
      </c>
      <c r="P130" s="11" t="str">
        <f>IF(H130=TRUE,IF(基本情報!#REF!="","",基本情報!#REF!),"")</f>
        <v/>
      </c>
      <c r="Q130" s="11">
        <v>122</v>
      </c>
      <c r="R130" s="11" t="e">
        <f t="shared" si="24"/>
        <v>#N/A</v>
      </c>
      <c r="S130" s="11" t="b">
        <f t="shared" si="16"/>
        <v>1</v>
      </c>
      <c r="T130" s="11" t="str">
        <f t="shared" si="17"/>
        <v/>
      </c>
      <c r="V130" s="11">
        <v>122</v>
      </c>
      <c r="W130" s="11" t="e">
        <f t="shared" si="25"/>
        <v>#N/A</v>
      </c>
      <c r="X130" s="11" t="b">
        <f t="shared" si="18"/>
        <v>1</v>
      </c>
      <c r="Y130" s="11" t="str">
        <f t="shared" si="19"/>
        <v/>
      </c>
      <c r="AB130" s="11" t="str">
        <f t="shared" si="20"/>
        <v/>
      </c>
    </row>
    <row r="131" spans="1:28">
      <c r="A131" s="12">
        <v>10123</v>
      </c>
      <c r="B131" s="12"/>
      <c r="C131" s="12"/>
      <c r="D131" s="12"/>
      <c r="E131" s="12"/>
      <c r="F131" s="12"/>
      <c r="G131" s="12"/>
      <c r="H131" s="14" t="b">
        <f>IF('基本情報 '!B132="出場",TRUE,FALSE)</f>
        <v>0</v>
      </c>
      <c r="I131" s="14" t="str">
        <f t="shared" si="13"/>
        <v/>
      </c>
      <c r="J131" s="14"/>
      <c r="K131" s="1"/>
      <c r="L131" s="14">
        <f>COUNT(M$9:M131)</f>
        <v>1</v>
      </c>
      <c r="M131" s="14" t="str">
        <f t="shared" si="14"/>
        <v/>
      </c>
      <c r="N131" s="14">
        <f>COUNT(O$9:O131)</f>
        <v>1</v>
      </c>
      <c r="O131" s="14" t="str">
        <f t="shared" si="15"/>
        <v/>
      </c>
      <c r="P131" s="11" t="str">
        <f>IF(H131=TRUE,IF(基本情報!#REF!="","",基本情報!#REF!),"")</f>
        <v/>
      </c>
      <c r="Q131" s="11">
        <v>123</v>
      </c>
      <c r="R131" s="11" t="e">
        <f t="shared" si="24"/>
        <v>#N/A</v>
      </c>
      <c r="S131" s="11" t="b">
        <f t="shared" si="16"/>
        <v>1</v>
      </c>
      <c r="T131" s="11" t="str">
        <f t="shared" si="17"/>
        <v/>
      </c>
      <c r="V131" s="11">
        <v>123</v>
      </c>
      <c r="W131" s="11" t="e">
        <f t="shared" si="25"/>
        <v>#N/A</v>
      </c>
      <c r="X131" s="11" t="b">
        <f t="shared" si="18"/>
        <v>1</v>
      </c>
      <c r="Y131" s="11" t="str">
        <f t="shared" si="19"/>
        <v/>
      </c>
      <c r="AB131" s="11" t="str">
        <f t="shared" si="20"/>
        <v/>
      </c>
    </row>
    <row r="132" spans="1:28">
      <c r="A132" s="12">
        <v>10124</v>
      </c>
      <c r="B132" s="12"/>
      <c r="C132" s="12"/>
      <c r="D132" s="12"/>
      <c r="E132" s="12"/>
      <c r="F132" s="12"/>
      <c r="G132" s="12"/>
      <c r="H132" s="14" t="b">
        <f>IF('基本情報 '!B133="出場",TRUE,FALSE)</f>
        <v>0</v>
      </c>
      <c r="I132" s="14" t="str">
        <f t="shared" si="13"/>
        <v/>
      </c>
      <c r="J132" s="14"/>
      <c r="K132" s="1"/>
      <c r="L132" s="14">
        <f>COUNT(M$9:M132)</f>
        <v>1</v>
      </c>
      <c r="M132" s="14" t="str">
        <f t="shared" si="14"/>
        <v/>
      </c>
      <c r="N132" s="14">
        <f>COUNT(O$9:O132)</f>
        <v>1</v>
      </c>
      <c r="O132" s="14" t="str">
        <f t="shared" si="15"/>
        <v/>
      </c>
      <c r="P132" s="11" t="str">
        <f>IF(H132=TRUE,IF(基本情報!#REF!="","",基本情報!#REF!),"")</f>
        <v/>
      </c>
      <c r="Q132" s="11">
        <v>124</v>
      </c>
      <c r="R132" s="11" t="e">
        <f t="shared" si="24"/>
        <v>#N/A</v>
      </c>
      <c r="S132" s="11" t="b">
        <f t="shared" si="16"/>
        <v>1</v>
      </c>
      <c r="T132" s="11" t="str">
        <f t="shared" si="17"/>
        <v/>
      </c>
      <c r="V132" s="11">
        <v>124</v>
      </c>
      <c r="W132" s="11" t="e">
        <f t="shared" si="25"/>
        <v>#N/A</v>
      </c>
      <c r="X132" s="11" t="b">
        <f t="shared" si="18"/>
        <v>1</v>
      </c>
      <c r="Y132" s="11" t="str">
        <f t="shared" si="19"/>
        <v/>
      </c>
      <c r="AB132" s="11" t="str">
        <f t="shared" si="20"/>
        <v/>
      </c>
    </row>
    <row r="133" spans="1:28">
      <c r="A133" s="12">
        <v>10125</v>
      </c>
      <c r="B133" s="12"/>
      <c r="C133" s="12"/>
      <c r="D133" s="12"/>
      <c r="E133" s="12"/>
      <c r="F133" s="12"/>
      <c r="G133" s="12"/>
      <c r="H133" s="14" t="b">
        <f>IF('基本情報 '!B134="出場",TRUE,FALSE)</f>
        <v>0</v>
      </c>
      <c r="I133" s="14" t="str">
        <f t="shared" si="13"/>
        <v/>
      </c>
      <c r="J133" s="14"/>
      <c r="K133" s="1"/>
      <c r="L133" s="14">
        <f>COUNT(M$9:M133)</f>
        <v>1</v>
      </c>
      <c r="M133" s="14" t="str">
        <f t="shared" si="14"/>
        <v/>
      </c>
      <c r="N133" s="14">
        <f>COUNT(O$9:O133)</f>
        <v>1</v>
      </c>
      <c r="O133" s="14" t="str">
        <f t="shared" si="15"/>
        <v/>
      </c>
      <c r="P133" s="11" t="str">
        <f>IF(H133=TRUE,IF(基本情報!#REF!="","",基本情報!#REF!),"")</f>
        <v/>
      </c>
      <c r="Q133" s="11">
        <v>125</v>
      </c>
      <c r="R133" s="11" t="e">
        <f t="shared" si="24"/>
        <v>#N/A</v>
      </c>
      <c r="S133" s="11" t="b">
        <f t="shared" si="16"/>
        <v>1</v>
      </c>
      <c r="T133" s="11" t="str">
        <f t="shared" si="17"/>
        <v/>
      </c>
      <c r="V133" s="11">
        <v>125</v>
      </c>
      <c r="W133" s="11" t="e">
        <f t="shared" si="25"/>
        <v>#N/A</v>
      </c>
      <c r="X133" s="11" t="b">
        <f t="shared" si="18"/>
        <v>1</v>
      </c>
      <c r="Y133" s="11" t="str">
        <f t="shared" si="19"/>
        <v/>
      </c>
      <c r="AB133" s="11" t="str">
        <f t="shared" si="20"/>
        <v/>
      </c>
    </row>
    <row r="134" spans="1:28">
      <c r="A134" s="12">
        <v>10126</v>
      </c>
      <c r="B134" s="12"/>
      <c r="C134" s="12"/>
      <c r="D134" s="12"/>
      <c r="E134" s="12"/>
      <c r="F134" s="12"/>
      <c r="G134" s="12"/>
      <c r="H134" s="14" t="b">
        <f>IF('基本情報 '!B135="出場",TRUE,FALSE)</f>
        <v>0</v>
      </c>
      <c r="I134" s="14" t="str">
        <f t="shared" si="13"/>
        <v/>
      </c>
      <c r="J134" s="14"/>
      <c r="K134" s="1"/>
      <c r="L134" s="14">
        <f>COUNT(M$9:M134)</f>
        <v>1</v>
      </c>
      <c r="M134" s="14" t="str">
        <f t="shared" si="14"/>
        <v/>
      </c>
      <c r="N134" s="14">
        <f>COUNT(O$9:O134)</f>
        <v>1</v>
      </c>
      <c r="O134" s="14" t="str">
        <f t="shared" si="15"/>
        <v/>
      </c>
      <c r="P134" s="11" t="str">
        <f>IF(H134=TRUE,IF(基本情報!#REF!="","",基本情報!#REF!),"")</f>
        <v/>
      </c>
      <c r="Q134" s="11">
        <v>126</v>
      </c>
      <c r="R134" s="11" t="e">
        <f t="shared" si="24"/>
        <v>#N/A</v>
      </c>
      <c r="S134" s="11" t="b">
        <f t="shared" si="16"/>
        <v>1</v>
      </c>
      <c r="T134" s="11" t="str">
        <f t="shared" si="17"/>
        <v/>
      </c>
      <c r="V134" s="11">
        <v>126</v>
      </c>
      <c r="W134" s="11" t="e">
        <f t="shared" si="25"/>
        <v>#N/A</v>
      </c>
      <c r="X134" s="11" t="b">
        <f t="shared" si="18"/>
        <v>1</v>
      </c>
      <c r="Y134" s="11" t="str">
        <f t="shared" si="19"/>
        <v/>
      </c>
      <c r="AB134" s="11" t="str">
        <f t="shared" si="20"/>
        <v/>
      </c>
    </row>
    <row r="135" spans="1:28">
      <c r="A135" s="12">
        <v>10127</v>
      </c>
      <c r="B135" s="12"/>
      <c r="C135" s="12"/>
      <c r="D135" s="12"/>
      <c r="E135" s="12"/>
      <c r="F135" s="12"/>
      <c r="G135" s="12"/>
      <c r="H135" s="14" t="b">
        <f>IF('基本情報 '!B136="出場",TRUE,FALSE)</f>
        <v>0</v>
      </c>
      <c r="I135" s="14" t="str">
        <f t="shared" si="13"/>
        <v/>
      </c>
      <c r="J135" s="14"/>
      <c r="K135" s="1"/>
      <c r="L135" s="14">
        <f>COUNT(M$9:M135)</f>
        <v>1</v>
      </c>
      <c r="M135" s="14" t="str">
        <f t="shared" si="14"/>
        <v/>
      </c>
      <c r="N135" s="14">
        <f>COUNT(O$9:O135)</f>
        <v>1</v>
      </c>
      <c r="O135" s="14" t="str">
        <f t="shared" si="15"/>
        <v/>
      </c>
      <c r="P135" s="11" t="str">
        <f>IF(H135=TRUE,IF(基本情報!#REF!="","",基本情報!#REF!),"")</f>
        <v/>
      </c>
      <c r="Q135" s="11">
        <v>127</v>
      </c>
      <c r="R135" s="11" t="e">
        <f t="shared" si="24"/>
        <v>#N/A</v>
      </c>
      <c r="S135" s="11" t="b">
        <f t="shared" si="16"/>
        <v>1</v>
      </c>
      <c r="T135" s="11" t="str">
        <f t="shared" si="17"/>
        <v/>
      </c>
      <c r="V135" s="11">
        <v>127</v>
      </c>
      <c r="W135" s="11" t="e">
        <f t="shared" si="25"/>
        <v>#N/A</v>
      </c>
      <c r="X135" s="11" t="b">
        <f t="shared" si="18"/>
        <v>1</v>
      </c>
      <c r="Y135" s="11" t="str">
        <f t="shared" si="19"/>
        <v/>
      </c>
      <c r="AB135" s="11" t="str">
        <f t="shared" si="20"/>
        <v/>
      </c>
    </row>
    <row r="136" spans="1:28">
      <c r="A136" s="12">
        <v>10128</v>
      </c>
      <c r="B136" s="12"/>
      <c r="C136" s="12"/>
      <c r="D136" s="12"/>
      <c r="E136" s="12"/>
      <c r="F136" s="12"/>
      <c r="G136" s="12"/>
      <c r="H136" s="14" t="b">
        <f>IF('基本情報 '!B137="出場",TRUE,FALSE)</f>
        <v>0</v>
      </c>
      <c r="I136" s="14" t="str">
        <f t="shared" si="13"/>
        <v/>
      </c>
      <c r="J136" s="14"/>
      <c r="K136" s="1"/>
      <c r="L136" s="14">
        <f>COUNT(M$9:M136)</f>
        <v>1</v>
      </c>
      <c r="M136" s="14" t="str">
        <f t="shared" si="14"/>
        <v/>
      </c>
      <c r="N136" s="14">
        <f>COUNT(O$9:O136)</f>
        <v>1</v>
      </c>
      <c r="O136" s="14" t="str">
        <f t="shared" si="15"/>
        <v/>
      </c>
      <c r="P136" s="11" t="str">
        <f>IF(H136=TRUE,IF(基本情報!#REF!="","",基本情報!#REF!),"")</f>
        <v/>
      </c>
      <c r="Q136" s="11">
        <v>128</v>
      </c>
      <c r="R136" s="11" t="e">
        <f t="shared" si="24"/>
        <v>#N/A</v>
      </c>
      <c r="S136" s="11" t="b">
        <f t="shared" si="16"/>
        <v>1</v>
      </c>
      <c r="T136" s="11" t="str">
        <f t="shared" si="17"/>
        <v/>
      </c>
      <c r="V136" s="11">
        <v>128</v>
      </c>
      <c r="W136" s="11" t="e">
        <f t="shared" si="25"/>
        <v>#N/A</v>
      </c>
      <c r="X136" s="11" t="b">
        <f t="shared" si="18"/>
        <v>1</v>
      </c>
      <c r="Y136" s="11" t="str">
        <f t="shared" si="19"/>
        <v/>
      </c>
      <c r="AB136" s="11" t="str">
        <f t="shared" si="20"/>
        <v/>
      </c>
    </row>
    <row r="137" spans="1:28">
      <c r="A137" s="12">
        <v>10129</v>
      </c>
      <c r="B137" s="12"/>
      <c r="C137" s="12"/>
      <c r="D137" s="12"/>
      <c r="E137" s="12"/>
      <c r="F137" s="12"/>
      <c r="G137" s="12"/>
      <c r="H137" s="14" t="b">
        <f>IF('基本情報 '!B138="出場",TRUE,FALSE)</f>
        <v>0</v>
      </c>
      <c r="I137" s="14" t="str">
        <f t="shared" si="13"/>
        <v/>
      </c>
      <c r="J137" s="14"/>
      <c r="K137" s="1"/>
      <c r="L137" s="14">
        <f>COUNT(M$9:M137)</f>
        <v>1</v>
      </c>
      <c r="M137" s="14" t="str">
        <f t="shared" si="14"/>
        <v/>
      </c>
      <c r="N137" s="14">
        <f>COUNT(O$9:O137)</f>
        <v>1</v>
      </c>
      <c r="O137" s="14" t="str">
        <f t="shared" si="15"/>
        <v/>
      </c>
      <c r="P137" s="11" t="str">
        <f>IF(H137=TRUE,IF(基本情報!#REF!="","",基本情報!#REF!),"")</f>
        <v/>
      </c>
      <c r="Q137" s="11">
        <v>129</v>
      </c>
      <c r="R137" s="11" t="e">
        <f t="shared" si="24"/>
        <v>#N/A</v>
      </c>
      <c r="S137" s="11" t="b">
        <f t="shared" si="16"/>
        <v>1</v>
      </c>
      <c r="T137" s="11" t="str">
        <f t="shared" si="17"/>
        <v/>
      </c>
      <c r="V137" s="11">
        <v>129</v>
      </c>
      <c r="W137" s="11" t="e">
        <f t="shared" si="25"/>
        <v>#N/A</v>
      </c>
      <c r="X137" s="11" t="b">
        <f t="shared" si="18"/>
        <v>1</v>
      </c>
      <c r="Y137" s="11" t="str">
        <f t="shared" si="19"/>
        <v/>
      </c>
      <c r="AB137" s="11" t="str">
        <f t="shared" si="20"/>
        <v/>
      </c>
    </row>
    <row r="138" spans="1:28">
      <c r="A138" s="12">
        <v>10130</v>
      </c>
      <c r="B138" s="12"/>
      <c r="C138" s="12"/>
      <c r="D138" s="12"/>
      <c r="E138" s="12"/>
      <c r="F138" s="12"/>
      <c r="G138" s="12"/>
      <c r="H138" s="14" t="b">
        <f>IF('基本情報 '!B139="出場",TRUE,FALSE)</f>
        <v>0</v>
      </c>
      <c r="I138" s="14" t="str">
        <f t="shared" ref="I138:I201" si="26">ASC(E138)</f>
        <v/>
      </c>
      <c r="J138" s="14"/>
      <c r="K138" s="1"/>
      <c r="L138" s="14">
        <f>COUNT(M$9:M138)</f>
        <v>1</v>
      </c>
      <c r="M138" s="14" t="str">
        <f t="shared" ref="M138:M201" si="27">IF(H138=TRUE,IF(J138=1,B138,""),"")</f>
        <v/>
      </c>
      <c r="N138" s="14">
        <f>COUNT(O$9:O138)</f>
        <v>1</v>
      </c>
      <c r="O138" s="14" t="str">
        <f t="shared" ref="O138:O201" si="28">IF(H138=TRUE,IF(J138=2,B138,""),"")</f>
        <v/>
      </c>
      <c r="P138" s="11" t="str">
        <f>IF(H138=TRUE,IF(基本情報!#REF!="","",基本情報!#REF!),"")</f>
        <v/>
      </c>
      <c r="Q138" s="11">
        <v>130</v>
      </c>
      <c r="R138" s="11" t="e">
        <f t="shared" si="24"/>
        <v>#N/A</v>
      </c>
      <c r="S138" s="11" t="b">
        <f t="shared" ref="S138:S201" si="29">ISERROR(R138)</f>
        <v>1</v>
      </c>
      <c r="T138" s="11" t="str">
        <f t="shared" ref="T138:T201" si="30">IF(S138=FALSE,R138,"")</f>
        <v/>
      </c>
      <c r="V138" s="11">
        <v>130</v>
      </c>
      <c r="W138" s="11" t="e">
        <f t="shared" si="25"/>
        <v>#N/A</v>
      </c>
      <c r="X138" s="11" t="b">
        <f t="shared" ref="X138:X201" si="31">ISERROR(W138)</f>
        <v>1</v>
      </c>
      <c r="Y138" s="11" t="str">
        <f t="shared" ref="Y138:Y201" si="32">IF(X138=FALSE,W138,"")</f>
        <v/>
      </c>
      <c r="AB138" s="11" t="str">
        <f t="shared" ref="AB138:AB201" si="33">IF(T138="",Y138,T138)</f>
        <v/>
      </c>
    </row>
    <row r="139" spans="1:28">
      <c r="A139" s="12">
        <v>10131</v>
      </c>
      <c r="B139" s="12"/>
      <c r="C139" s="12"/>
      <c r="D139" s="12"/>
      <c r="E139" s="12"/>
      <c r="F139" s="12"/>
      <c r="G139" s="12"/>
      <c r="H139" s="14" t="b">
        <f>IF('基本情報 '!B140="出場",TRUE,FALSE)</f>
        <v>0</v>
      </c>
      <c r="I139" s="14" t="str">
        <f t="shared" si="26"/>
        <v/>
      </c>
      <c r="J139" s="14"/>
      <c r="K139" s="1"/>
      <c r="L139" s="14">
        <f>COUNT(M$9:M139)</f>
        <v>1</v>
      </c>
      <c r="M139" s="14" t="str">
        <f t="shared" si="27"/>
        <v/>
      </c>
      <c r="N139" s="14">
        <f>COUNT(O$9:O139)</f>
        <v>1</v>
      </c>
      <c r="O139" s="14" t="str">
        <f t="shared" si="28"/>
        <v/>
      </c>
      <c r="P139" s="11" t="str">
        <f>IF(H139=TRUE,IF(基本情報!#REF!="","",基本情報!#REF!),"")</f>
        <v/>
      </c>
      <c r="Q139" s="11">
        <v>131</v>
      </c>
      <c r="R139" s="11" t="e">
        <f t="shared" si="24"/>
        <v>#N/A</v>
      </c>
      <c r="S139" s="11" t="b">
        <f t="shared" si="29"/>
        <v>1</v>
      </c>
      <c r="T139" s="11" t="str">
        <f t="shared" si="30"/>
        <v/>
      </c>
      <c r="V139" s="11">
        <v>131</v>
      </c>
      <c r="W139" s="11" t="e">
        <f t="shared" si="25"/>
        <v>#N/A</v>
      </c>
      <c r="X139" s="11" t="b">
        <f t="shared" si="31"/>
        <v>1</v>
      </c>
      <c r="Y139" s="11" t="str">
        <f t="shared" si="32"/>
        <v/>
      </c>
      <c r="AB139" s="11" t="str">
        <f t="shared" si="33"/>
        <v/>
      </c>
    </row>
    <row r="140" spans="1:28">
      <c r="A140" s="12">
        <v>10132</v>
      </c>
      <c r="B140" s="12"/>
      <c r="C140" s="12"/>
      <c r="D140" s="12"/>
      <c r="E140" s="12"/>
      <c r="F140" s="12"/>
      <c r="G140" s="12"/>
      <c r="H140" s="14" t="b">
        <f>IF('基本情報 '!B141="出場",TRUE,FALSE)</f>
        <v>0</v>
      </c>
      <c r="I140" s="14" t="str">
        <f t="shared" si="26"/>
        <v/>
      </c>
      <c r="J140" s="14"/>
      <c r="K140" s="1"/>
      <c r="L140" s="14">
        <f>COUNT(M$9:M140)</f>
        <v>1</v>
      </c>
      <c r="M140" s="14" t="str">
        <f t="shared" si="27"/>
        <v/>
      </c>
      <c r="N140" s="14">
        <f>COUNT(O$9:O140)</f>
        <v>1</v>
      </c>
      <c r="O140" s="14" t="str">
        <f t="shared" si="28"/>
        <v/>
      </c>
      <c r="P140" s="11" t="str">
        <f>IF(H140=TRUE,IF(基本情報!#REF!="","",基本情報!#REF!),"")</f>
        <v/>
      </c>
      <c r="Q140" s="11">
        <v>132</v>
      </c>
      <c r="R140" s="11" t="e">
        <f t="shared" ref="R140:R171" si="34">IF(VLOOKUP(Q140,男子ナンバー,2,FALSE)="","",VLOOKUP(Q140,男子ナンバー,2,FALSE))</f>
        <v>#N/A</v>
      </c>
      <c r="S140" s="11" t="b">
        <f t="shared" si="29"/>
        <v>1</v>
      </c>
      <c r="T140" s="11" t="str">
        <f t="shared" si="30"/>
        <v/>
      </c>
      <c r="V140" s="11">
        <v>132</v>
      </c>
      <c r="W140" s="11" t="e">
        <f t="shared" ref="W140:W171" si="35">IF(VLOOKUP(V140,女子ナンバー,2,FALSE)="","",VLOOKUP(V140,女子ナンバー,2,FALSE))</f>
        <v>#N/A</v>
      </c>
      <c r="X140" s="11" t="b">
        <f t="shared" si="31"/>
        <v>1</v>
      </c>
      <c r="Y140" s="11" t="str">
        <f t="shared" si="32"/>
        <v/>
      </c>
      <c r="AB140" s="11" t="str">
        <f t="shared" si="33"/>
        <v/>
      </c>
    </row>
    <row r="141" spans="1:28">
      <c r="A141" s="12">
        <v>10133</v>
      </c>
      <c r="B141" s="12"/>
      <c r="C141" s="12"/>
      <c r="D141" s="12"/>
      <c r="E141" s="12"/>
      <c r="F141" s="12"/>
      <c r="G141" s="12"/>
      <c r="H141" s="14" t="b">
        <f>IF('基本情報 '!B142="出場",TRUE,FALSE)</f>
        <v>0</v>
      </c>
      <c r="I141" s="14" t="str">
        <f t="shared" si="26"/>
        <v/>
      </c>
      <c r="J141" s="14"/>
      <c r="K141" s="1"/>
      <c r="L141" s="14">
        <f>COUNT(M$9:M141)</f>
        <v>1</v>
      </c>
      <c r="M141" s="14" t="str">
        <f t="shared" si="27"/>
        <v/>
      </c>
      <c r="N141" s="14">
        <f>COUNT(O$9:O141)</f>
        <v>1</v>
      </c>
      <c r="O141" s="14" t="str">
        <f t="shared" si="28"/>
        <v/>
      </c>
      <c r="P141" s="11" t="str">
        <f>IF(H141=TRUE,IF(基本情報!#REF!="","",基本情報!#REF!),"")</f>
        <v/>
      </c>
      <c r="Q141" s="11">
        <v>133</v>
      </c>
      <c r="R141" s="11" t="e">
        <f t="shared" si="34"/>
        <v>#N/A</v>
      </c>
      <c r="S141" s="11" t="b">
        <f t="shared" si="29"/>
        <v>1</v>
      </c>
      <c r="T141" s="11" t="str">
        <f t="shared" si="30"/>
        <v/>
      </c>
      <c r="V141" s="11">
        <v>133</v>
      </c>
      <c r="W141" s="11" t="e">
        <f t="shared" si="35"/>
        <v>#N/A</v>
      </c>
      <c r="X141" s="11" t="b">
        <f t="shared" si="31"/>
        <v>1</v>
      </c>
      <c r="Y141" s="11" t="str">
        <f t="shared" si="32"/>
        <v/>
      </c>
      <c r="AB141" s="11" t="str">
        <f t="shared" si="33"/>
        <v/>
      </c>
    </row>
    <row r="142" spans="1:28">
      <c r="A142" s="12">
        <v>10134</v>
      </c>
      <c r="B142" s="12"/>
      <c r="C142" s="12"/>
      <c r="D142" s="12"/>
      <c r="E142" s="12"/>
      <c r="F142" s="12"/>
      <c r="G142" s="12"/>
      <c r="H142" s="14" t="b">
        <f>IF('基本情報 '!B143="出場",TRUE,FALSE)</f>
        <v>0</v>
      </c>
      <c r="I142" s="14" t="str">
        <f t="shared" si="26"/>
        <v/>
      </c>
      <c r="J142" s="14"/>
      <c r="K142" s="1"/>
      <c r="L142" s="14">
        <f>COUNT(M$9:M142)</f>
        <v>1</v>
      </c>
      <c r="M142" s="14" t="str">
        <f t="shared" si="27"/>
        <v/>
      </c>
      <c r="N142" s="14">
        <f>COUNT(O$9:O142)</f>
        <v>1</v>
      </c>
      <c r="O142" s="14" t="str">
        <f t="shared" si="28"/>
        <v/>
      </c>
      <c r="P142" s="11" t="str">
        <f>IF(H142=TRUE,IF(基本情報!#REF!="","",基本情報!#REF!),"")</f>
        <v/>
      </c>
      <c r="Q142" s="11">
        <v>134</v>
      </c>
      <c r="R142" s="11" t="e">
        <f t="shared" si="34"/>
        <v>#N/A</v>
      </c>
      <c r="S142" s="11" t="b">
        <f t="shared" si="29"/>
        <v>1</v>
      </c>
      <c r="T142" s="11" t="str">
        <f t="shared" si="30"/>
        <v/>
      </c>
      <c r="V142" s="11">
        <v>134</v>
      </c>
      <c r="W142" s="11" t="e">
        <f t="shared" si="35"/>
        <v>#N/A</v>
      </c>
      <c r="X142" s="11" t="b">
        <f t="shared" si="31"/>
        <v>1</v>
      </c>
      <c r="Y142" s="11" t="str">
        <f t="shared" si="32"/>
        <v/>
      </c>
      <c r="AB142" s="11" t="str">
        <f t="shared" si="33"/>
        <v/>
      </c>
    </row>
    <row r="143" spans="1:28">
      <c r="A143" s="12">
        <v>10135</v>
      </c>
      <c r="B143" s="12"/>
      <c r="C143" s="12"/>
      <c r="D143" s="12"/>
      <c r="E143" s="12"/>
      <c r="F143" s="12"/>
      <c r="G143" s="12"/>
      <c r="H143" s="14" t="b">
        <f>IF('基本情報 '!B144="出場",TRUE,FALSE)</f>
        <v>0</v>
      </c>
      <c r="I143" s="14" t="str">
        <f t="shared" si="26"/>
        <v/>
      </c>
      <c r="J143" s="14"/>
      <c r="K143" s="1"/>
      <c r="L143" s="14">
        <f>COUNT(M$9:M143)</f>
        <v>1</v>
      </c>
      <c r="M143" s="14" t="str">
        <f t="shared" si="27"/>
        <v/>
      </c>
      <c r="N143" s="14">
        <f>COUNT(O$9:O143)</f>
        <v>1</v>
      </c>
      <c r="O143" s="14" t="str">
        <f t="shared" si="28"/>
        <v/>
      </c>
      <c r="P143" s="11" t="str">
        <f>IF(H143=TRUE,IF(基本情報!#REF!="","",基本情報!#REF!),"")</f>
        <v/>
      </c>
      <c r="Q143" s="11">
        <v>135</v>
      </c>
      <c r="R143" s="11" t="e">
        <f t="shared" si="34"/>
        <v>#N/A</v>
      </c>
      <c r="S143" s="11" t="b">
        <f t="shared" si="29"/>
        <v>1</v>
      </c>
      <c r="T143" s="11" t="str">
        <f t="shared" si="30"/>
        <v/>
      </c>
      <c r="V143" s="11">
        <v>135</v>
      </c>
      <c r="W143" s="11" t="e">
        <f t="shared" si="35"/>
        <v>#N/A</v>
      </c>
      <c r="X143" s="11" t="b">
        <f t="shared" si="31"/>
        <v>1</v>
      </c>
      <c r="Y143" s="11" t="str">
        <f t="shared" si="32"/>
        <v/>
      </c>
      <c r="AB143" s="11" t="str">
        <f t="shared" si="33"/>
        <v/>
      </c>
    </row>
    <row r="144" spans="1:28">
      <c r="A144" s="12">
        <v>10136</v>
      </c>
      <c r="B144" s="12"/>
      <c r="C144" s="12"/>
      <c r="D144" s="12"/>
      <c r="E144" s="12"/>
      <c r="F144" s="12"/>
      <c r="G144" s="12"/>
      <c r="H144" s="14" t="b">
        <f>IF('基本情報 '!B145="出場",TRUE,FALSE)</f>
        <v>0</v>
      </c>
      <c r="I144" s="14" t="str">
        <f t="shared" si="26"/>
        <v/>
      </c>
      <c r="J144" s="14"/>
      <c r="K144" s="1"/>
      <c r="L144" s="14">
        <f>COUNT(M$9:M144)</f>
        <v>1</v>
      </c>
      <c r="M144" s="14" t="str">
        <f t="shared" si="27"/>
        <v/>
      </c>
      <c r="N144" s="14">
        <f>COUNT(O$9:O144)</f>
        <v>1</v>
      </c>
      <c r="O144" s="14" t="str">
        <f t="shared" si="28"/>
        <v/>
      </c>
      <c r="P144" s="11" t="str">
        <f>IF(H144=TRUE,IF(基本情報!#REF!="","",基本情報!#REF!),"")</f>
        <v/>
      </c>
      <c r="Q144" s="11">
        <v>136</v>
      </c>
      <c r="R144" s="11" t="e">
        <f t="shared" si="34"/>
        <v>#N/A</v>
      </c>
      <c r="S144" s="11" t="b">
        <f t="shared" si="29"/>
        <v>1</v>
      </c>
      <c r="T144" s="11" t="str">
        <f t="shared" si="30"/>
        <v/>
      </c>
      <c r="V144" s="11">
        <v>136</v>
      </c>
      <c r="W144" s="11" t="e">
        <f t="shared" si="35"/>
        <v>#N/A</v>
      </c>
      <c r="X144" s="11" t="b">
        <f t="shared" si="31"/>
        <v>1</v>
      </c>
      <c r="Y144" s="11" t="str">
        <f t="shared" si="32"/>
        <v/>
      </c>
      <c r="AB144" s="11" t="str">
        <f t="shared" si="33"/>
        <v/>
      </c>
    </row>
    <row r="145" spans="1:28">
      <c r="A145" s="12">
        <v>10137</v>
      </c>
      <c r="B145" s="12"/>
      <c r="C145" s="12"/>
      <c r="D145" s="12"/>
      <c r="E145" s="12"/>
      <c r="F145" s="12"/>
      <c r="G145" s="12"/>
      <c r="H145" s="14" t="b">
        <f>IF('基本情報 '!B146="出場",TRUE,FALSE)</f>
        <v>0</v>
      </c>
      <c r="I145" s="14" t="str">
        <f t="shared" si="26"/>
        <v/>
      </c>
      <c r="J145" s="14"/>
      <c r="K145" s="1"/>
      <c r="L145" s="14">
        <f>COUNT(M$9:M145)</f>
        <v>1</v>
      </c>
      <c r="M145" s="14" t="str">
        <f t="shared" si="27"/>
        <v/>
      </c>
      <c r="N145" s="14">
        <f>COUNT(O$9:O145)</f>
        <v>1</v>
      </c>
      <c r="O145" s="14" t="str">
        <f t="shared" si="28"/>
        <v/>
      </c>
      <c r="P145" s="11" t="str">
        <f>IF(H145=TRUE,IF(基本情報!#REF!="","",基本情報!#REF!),"")</f>
        <v/>
      </c>
      <c r="Q145" s="11">
        <v>137</v>
      </c>
      <c r="R145" s="11" t="e">
        <f t="shared" si="34"/>
        <v>#N/A</v>
      </c>
      <c r="S145" s="11" t="b">
        <f t="shared" si="29"/>
        <v>1</v>
      </c>
      <c r="T145" s="11" t="str">
        <f t="shared" si="30"/>
        <v/>
      </c>
      <c r="V145" s="11">
        <v>137</v>
      </c>
      <c r="W145" s="11" t="e">
        <f t="shared" si="35"/>
        <v>#N/A</v>
      </c>
      <c r="X145" s="11" t="b">
        <f t="shared" si="31"/>
        <v>1</v>
      </c>
      <c r="Y145" s="11" t="str">
        <f t="shared" si="32"/>
        <v/>
      </c>
      <c r="AB145" s="11" t="str">
        <f t="shared" si="33"/>
        <v/>
      </c>
    </row>
    <row r="146" spans="1:28">
      <c r="A146" s="12">
        <v>10138</v>
      </c>
      <c r="B146" s="12"/>
      <c r="C146" s="12"/>
      <c r="D146" s="12"/>
      <c r="E146" s="12"/>
      <c r="F146" s="12"/>
      <c r="G146" s="12"/>
      <c r="H146" s="14" t="b">
        <f>IF('基本情報 '!B147="出場",TRUE,FALSE)</f>
        <v>0</v>
      </c>
      <c r="I146" s="14" t="str">
        <f t="shared" si="26"/>
        <v/>
      </c>
      <c r="J146" s="14"/>
      <c r="K146" s="1"/>
      <c r="L146" s="14">
        <f>COUNT(M$9:M146)</f>
        <v>1</v>
      </c>
      <c r="M146" s="14" t="str">
        <f t="shared" si="27"/>
        <v/>
      </c>
      <c r="N146" s="14">
        <f>COUNT(O$9:O146)</f>
        <v>1</v>
      </c>
      <c r="O146" s="14" t="str">
        <f t="shared" si="28"/>
        <v/>
      </c>
      <c r="P146" s="11" t="str">
        <f>IF(H146=TRUE,IF(基本情報!#REF!="","",基本情報!#REF!),"")</f>
        <v/>
      </c>
      <c r="Q146" s="11">
        <v>138</v>
      </c>
      <c r="R146" s="11" t="e">
        <f t="shared" si="34"/>
        <v>#N/A</v>
      </c>
      <c r="S146" s="11" t="b">
        <f t="shared" si="29"/>
        <v>1</v>
      </c>
      <c r="T146" s="11" t="str">
        <f t="shared" si="30"/>
        <v/>
      </c>
      <c r="V146" s="11">
        <v>138</v>
      </c>
      <c r="W146" s="11" t="e">
        <f t="shared" si="35"/>
        <v>#N/A</v>
      </c>
      <c r="X146" s="11" t="b">
        <f t="shared" si="31"/>
        <v>1</v>
      </c>
      <c r="Y146" s="11" t="str">
        <f t="shared" si="32"/>
        <v/>
      </c>
      <c r="AB146" s="11" t="str">
        <f t="shared" si="33"/>
        <v/>
      </c>
    </row>
    <row r="147" spans="1:28">
      <c r="A147" s="12">
        <v>10139</v>
      </c>
      <c r="B147" s="12"/>
      <c r="C147" s="12"/>
      <c r="D147" s="12"/>
      <c r="E147" s="12"/>
      <c r="F147" s="12"/>
      <c r="G147" s="12"/>
      <c r="H147" s="14" t="b">
        <f>IF('基本情報 '!B148="出場",TRUE,FALSE)</f>
        <v>0</v>
      </c>
      <c r="I147" s="14" t="str">
        <f t="shared" si="26"/>
        <v/>
      </c>
      <c r="J147" s="14"/>
      <c r="K147" s="1"/>
      <c r="L147" s="14">
        <f>COUNT(M$9:M147)</f>
        <v>1</v>
      </c>
      <c r="M147" s="14" t="str">
        <f t="shared" si="27"/>
        <v/>
      </c>
      <c r="N147" s="14">
        <f>COUNT(O$9:O147)</f>
        <v>1</v>
      </c>
      <c r="O147" s="14" t="str">
        <f t="shared" si="28"/>
        <v/>
      </c>
      <c r="P147" s="11" t="str">
        <f>IF(H147=TRUE,IF(基本情報!#REF!="","",基本情報!#REF!),"")</f>
        <v/>
      </c>
      <c r="Q147" s="11">
        <v>139</v>
      </c>
      <c r="R147" s="11" t="e">
        <f t="shared" si="34"/>
        <v>#N/A</v>
      </c>
      <c r="S147" s="11" t="b">
        <f t="shared" si="29"/>
        <v>1</v>
      </c>
      <c r="T147" s="11" t="str">
        <f t="shared" si="30"/>
        <v/>
      </c>
      <c r="V147" s="11">
        <v>139</v>
      </c>
      <c r="W147" s="11" t="e">
        <f t="shared" si="35"/>
        <v>#N/A</v>
      </c>
      <c r="X147" s="11" t="b">
        <f t="shared" si="31"/>
        <v>1</v>
      </c>
      <c r="Y147" s="11" t="str">
        <f t="shared" si="32"/>
        <v/>
      </c>
      <c r="AB147" s="11" t="str">
        <f t="shared" si="33"/>
        <v/>
      </c>
    </row>
    <row r="148" spans="1:28">
      <c r="A148" s="12">
        <v>10140</v>
      </c>
      <c r="B148" s="12"/>
      <c r="C148" s="12"/>
      <c r="D148" s="12"/>
      <c r="E148" s="12"/>
      <c r="F148" s="12"/>
      <c r="G148" s="12"/>
      <c r="H148" s="14" t="b">
        <f>IF('基本情報 '!B149="出場",TRUE,FALSE)</f>
        <v>0</v>
      </c>
      <c r="I148" s="14" t="str">
        <f t="shared" si="26"/>
        <v/>
      </c>
      <c r="J148" s="14"/>
      <c r="K148" s="1"/>
      <c r="L148" s="14">
        <f>COUNT(M$9:M148)</f>
        <v>1</v>
      </c>
      <c r="M148" s="14" t="str">
        <f t="shared" si="27"/>
        <v/>
      </c>
      <c r="N148" s="14">
        <f>COUNT(O$9:O148)</f>
        <v>1</v>
      </c>
      <c r="O148" s="14" t="str">
        <f t="shared" si="28"/>
        <v/>
      </c>
      <c r="P148" s="11" t="str">
        <f>IF(H148=TRUE,IF(基本情報!#REF!="","",基本情報!#REF!),"")</f>
        <v/>
      </c>
      <c r="Q148" s="11">
        <v>140</v>
      </c>
      <c r="R148" s="11" t="e">
        <f t="shared" si="34"/>
        <v>#N/A</v>
      </c>
      <c r="S148" s="11" t="b">
        <f t="shared" si="29"/>
        <v>1</v>
      </c>
      <c r="T148" s="11" t="str">
        <f t="shared" si="30"/>
        <v/>
      </c>
      <c r="V148" s="11">
        <v>140</v>
      </c>
      <c r="W148" s="11" t="e">
        <f t="shared" si="35"/>
        <v>#N/A</v>
      </c>
      <c r="X148" s="11" t="b">
        <f t="shared" si="31"/>
        <v>1</v>
      </c>
      <c r="Y148" s="11" t="str">
        <f t="shared" si="32"/>
        <v/>
      </c>
      <c r="AB148" s="11" t="str">
        <f t="shared" si="33"/>
        <v/>
      </c>
    </row>
    <row r="149" spans="1:28">
      <c r="A149" s="12">
        <v>10141</v>
      </c>
      <c r="B149" s="12"/>
      <c r="C149" s="12"/>
      <c r="D149" s="12"/>
      <c r="E149" s="12"/>
      <c r="F149" s="12"/>
      <c r="G149" s="12"/>
      <c r="H149" s="14" t="b">
        <f>IF('基本情報 '!B150="出場",TRUE,FALSE)</f>
        <v>0</v>
      </c>
      <c r="I149" s="14" t="str">
        <f t="shared" si="26"/>
        <v/>
      </c>
      <c r="J149" s="14"/>
      <c r="K149" s="1"/>
      <c r="L149" s="14">
        <f>COUNT(M$9:M149)</f>
        <v>1</v>
      </c>
      <c r="M149" s="14" t="str">
        <f t="shared" si="27"/>
        <v/>
      </c>
      <c r="N149" s="14">
        <f>COUNT(O$9:O149)</f>
        <v>1</v>
      </c>
      <c r="O149" s="14" t="str">
        <f t="shared" si="28"/>
        <v/>
      </c>
      <c r="P149" s="11" t="str">
        <f>IF(H149=TRUE,IF(基本情報!#REF!="","",基本情報!#REF!),"")</f>
        <v/>
      </c>
      <c r="Q149" s="11">
        <v>141</v>
      </c>
      <c r="R149" s="11" t="e">
        <f t="shared" si="34"/>
        <v>#N/A</v>
      </c>
      <c r="S149" s="11" t="b">
        <f t="shared" si="29"/>
        <v>1</v>
      </c>
      <c r="T149" s="11" t="str">
        <f t="shared" si="30"/>
        <v/>
      </c>
      <c r="V149" s="11">
        <v>141</v>
      </c>
      <c r="W149" s="11" t="e">
        <f t="shared" si="35"/>
        <v>#N/A</v>
      </c>
      <c r="X149" s="11" t="b">
        <f t="shared" si="31"/>
        <v>1</v>
      </c>
      <c r="Y149" s="11" t="str">
        <f t="shared" si="32"/>
        <v/>
      </c>
      <c r="AB149" s="11" t="str">
        <f t="shared" si="33"/>
        <v/>
      </c>
    </row>
    <row r="150" spans="1:28">
      <c r="A150" s="12">
        <v>10142</v>
      </c>
      <c r="B150" s="12"/>
      <c r="C150" s="12"/>
      <c r="D150" s="12"/>
      <c r="E150" s="12"/>
      <c r="F150" s="12"/>
      <c r="G150" s="12"/>
      <c r="H150" s="14" t="b">
        <f>IF('基本情報 '!B151="出場",TRUE,FALSE)</f>
        <v>0</v>
      </c>
      <c r="I150" s="14" t="str">
        <f t="shared" si="26"/>
        <v/>
      </c>
      <c r="J150" s="14"/>
      <c r="K150" s="1"/>
      <c r="L150" s="14">
        <f>COUNT(M$9:M150)</f>
        <v>1</v>
      </c>
      <c r="M150" s="14" t="str">
        <f t="shared" si="27"/>
        <v/>
      </c>
      <c r="N150" s="14">
        <f>COUNT(O$9:O150)</f>
        <v>1</v>
      </c>
      <c r="O150" s="14" t="str">
        <f t="shared" si="28"/>
        <v/>
      </c>
      <c r="P150" s="11" t="str">
        <f>IF(H150=TRUE,IF(基本情報!#REF!="","",基本情報!#REF!),"")</f>
        <v/>
      </c>
      <c r="Q150" s="11">
        <v>142</v>
      </c>
      <c r="R150" s="11" t="e">
        <f t="shared" si="34"/>
        <v>#N/A</v>
      </c>
      <c r="S150" s="11" t="b">
        <f t="shared" si="29"/>
        <v>1</v>
      </c>
      <c r="T150" s="11" t="str">
        <f t="shared" si="30"/>
        <v/>
      </c>
      <c r="V150" s="11">
        <v>142</v>
      </c>
      <c r="W150" s="11" t="e">
        <f t="shared" si="35"/>
        <v>#N/A</v>
      </c>
      <c r="X150" s="11" t="b">
        <f t="shared" si="31"/>
        <v>1</v>
      </c>
      <c r="Y150" s="11" t="str">
        <f t="shared" si="32"/>
        <v/>
      </c>
      <c r="AB150" s="11" t="str">
        <f t="shared" si="33"/>
        <v/>
      </c>
    </row>
    <row r="151" spans="1:28">
      <c r="A151" s="12">
        <v>10143</v>
      </c>
      <c r="B151" s="12"/>
      <c r="C151" s="12"/>
      <c r="D151" s="12"/>
      <c r="E151" s="12"/>
      <c r="F151" s="12"/>
      <c r="G151" s="12"/>
      <c r="H151" s="14" t="b">
        <f>IF('基本情報 '!B152="出場",TRUE,FALSE)</f>
        <v>0</v>
      </c>
      <c r="I151" s="14" t="str">
        <f t="shared" si="26"/>
        <v/>
      </c>
      <c r="J151" s="14"/>
      <c r="K151" s="1"/>
      <c r="L151" s="14">
        <f>COUNT(M$9:M151)</f>
        <v>1</v>
      </c>
      <c r="M151" s="14" t="str">
        <f t="shared" si="27"/>
        <v/>
      </c>
      <c r="N151" s="14">
        <f>COUNT(O$9:O151)</f>
        <v>1</v>
      </c>
      <c r="O151" s="14" t="str">
        <f t="shared" si="28"/>
        <v/>
      </c>
      <c r="P151" s="11" t="str">
        <f>IF(H151=TRUE,IF(基本情報!#REF!="","",基本情報!#REF!),"")</f>
        <v/>
      </c>
      <c r="Q151" s="11">
        <v>143</v>
      </c>
      <c r="R151" s="11" t="e">
        <f t="shared" si="34"/>
        <v>#N/A</v>
      </c>
      <c r="S151" s="11" t="b">
        <f t="shared" si="29"/>
        <v>1</v>
      </c>
      <c r="T151" s="11" t="str">
        <f t="shared" si="30"/>
        <v/>
      </c>
      <c r="V151" s="11">
        <v>143</v>
      </c>
      <c r="W151" s="11" t="e">
        <f t="shared" si="35"/>
        <v>#N/A</v>
      </c>
      <c r="X151" s="11" t="b">
        <f t="shared" si="31"/>
        <v>1</v>
      </c>
      <c r="Y151" s="11" t="str">
        <f t="shared" si="32"/>
        <v/>
      </c>
      <c r="AB151" s="11" t="str">
        <f t="shared" si="33"/>
        <v/>
      </c>
    </row>
    <row r="152" spans="1:28">
      <c r="A152" s="12">
        <v>10144</v>
      </c>
      <c r="B152" s="12"/>
      <c r="C152" s="12"/>
      <c r="D152" s="12"/>
      <c r="E152" s="12"/>
      <c r="F152" s="12"/>
      <c r="G152" s="12"/>
      <c r="H152" s="14" t="b">
        <f>IF('基本情報 '!B153="出場",TRUE,FALSE)</f>
        <v>0</v>
      </c>
      <c r="I152" s="14" t="str">
        <f t="shared" si="26"/>
        <v/>
      </c>
      <c r="J152" s="14"/>
      <c r="K152" s="1"/>
      <c r="L152" s="14">
        <f>COUNT(M$9:M152)</f>
        <v>1</v>
      </c>
      <c r="M152" s="14" t="str">
        <f t="shared" si="27"/>
        <v/>
      </c>
      <c r="N152" s="14">
        <f>COUNT(O$9:O152)</f>
        <v>1</v>
      </c>
      <c r="O152" s="14" t="str">
        <f t="shared" si="28"/>
        <v/>
      </c>
      <c r="P152" s="11" t="str">
        <f>IF(H152=TRUE,IF(基本情報!#REF!="","",基本情報!#REF!),"")</f>
        <v/>
      </c>
      <c r="Q152" s="11">
        <v>144</v>
      </c>
      <c r="R152" s="11" t="e">
        <f t="shared" si="34"/>
        <v>#N/A</v>
      </c>
      <c r="S152" s="11" t="b">
        <f t="shared" si="29"/>
        <v>1</v>
      </c>
      <c r="T152" s="11" t="str">
        <f t="shared" si="30"/>
        <v/>
      </c>
      <c r="V152" s="11">
        <v>144</v>
      </c>
      <c r="W152" s="11" t="e">
        <f t="shared" si="35"/>
        <v>#N/A</v>
      </c>
      <c r="X152" s="11" t="b">
        <f t="shared" si="31"/>
        <v>1</v>
      </c>
      <c r="Y152" s="11" t="str">
        <f t="shared" si="32"/>
        <v/>
      </c>
      <c r="AB152" s="11" t="str">
        <f t="shared" si="33"/>
        <v/>
      </c>
    </row>
    <row r="153" spans="1:28">
      <c r="A153" s="12">
        <v>10145</v>
      </c>
      <c r="B153" s="12"/>
      <c r="C153" s="12"/>
      <c r="D153" s="12"/>
      <c r="E153" s="12"/>
      <c r="F153" s="12"/>
      <c r="G153" s="12"/>
      <c r="H153" s="14" t="b">
        <f>IF('基本情報 '!B154="出場",TRUE,FALSE)</f>
        <v>0</v>
      </c>
      <c r="I153" s="14" t="str">
        <f t="shared" si="26"/>
        <v/>
      </c>
      <c r="J153" s="14"/>
      <c r="K153" s="1"/>
      <c r="L153" s="14">
        <f>COUNT(M$9:M153)</f>
        <v>1</v>
      </c>
      <c r="M153" s="14" t="str">
        <f t="shared" si="27"/>
        <v/>
      </c>
      <c r="N153" s="14">
        <f>COUNT(O$9:O153)</f>
        <v>1</v>
      </c>
      <c r="O153" s="14" t="str">
        <f t="shared" si="28"/>
        <v/>
      </c>
      <c r="P153" s="11" t="str">
        <f>IF(H153=TRUE,IF(基本情報!#REF!="","",基本情報!#REF!),"")</f>
        <v/>
      </c>
      <c r="Q153" s="11">
        <v>145</v>
      </c>
      <c r="R153" s="11" t="e">
        <f t="shared" si="34"/>
        <v>#N/A</v>
      </c>
      <c r="S153" s="11" t="b">
        <f t="shared" si="29"/>
        <v>1</v>
      </c>
      <c r="T153" s="11" t="str">
        <f t="shared" si="30"/>
        <v/>
      </c>
      <c r="V153" s="11">
        <v>145</v>
      </c>
      <c r="W153" s="11" t="e">
        <f t="shared" si="35"/>
        <v>#N/A</v>
      </c>
      <c r="X153" s="11" t="b">
        <f t="shared" si="31"/>
        <v>1</v>
      </c>
      <c r="Y153" s="11" t="str">
        <f t="shared" si="32"/>
        <v/>
      </c>
      <c r="AB153" s="11" t="str">
        <f t="shared" si="33"/>
        <v/>
      </c>
    </row>
    <row r="154" spans="1:28">
      <c r="A154" s="12">
        <v>10146</v>
      </c>
      <c r="B154" s="12"/>
      <c r="C154" s="12"/>
      <c r="D154" s="12"/>
      <c r="E154" s="12"/>
      <c r="F154" s="12"/>
      <c r="G154" s="12"/>
      <c r="H154" s="14" t="b">
        <f>IF('基本情報 '!B155="出場",TRUE,FALSE)</f>
        <v>0</v>
      </c>
      <c r="I154" s="14" t="str">
        <f t="shared" si="26"/>
        <v/>
      </c>
      <c r="J154" s="14"/>
      <c r="K154" s="1"/>
      <c r="L154" s="14">
        <f>COUNT(M$9:M154)</f>
        <v>1</v>
      </c>
      <c r="M154" s="14" t="str">
        <f t="shared" si="27"/>
        <v/>
      </c>
      <c r="N154" s="14">
        <f>COUNT(O$9:O154)</f>
        <v>1</v>
      </c>
      <c r="O154" s="14" t="str">
        <f t="shared" si="28"/>
        <v/>
      </c>
      <c r="P154" s="11" t="str">
        <f>IF(H154=TRUE,IF(基本情報!#REF!="","",基本情報!#REF!),"")</f>
        <v/>
      </c>
      <c r="Q154" s="11">
        <v>146</v>
      </c>
      <c r="R154" s="11" t="e">
        <f t="shared" si="34"/>
        <v>#N/A</v>
      </c>
      <c r="S154" s="11" t="b">
        <f t="shared" si="29"/>
        <v>1</v>
      </c>
      <c r="T154" s="11" t="str">
        <f t="shared" si="30"/>
        <v/>
      </c>
      <c r="V154" s="11">
        <v>146</v>
      </c>
      <c r="W154" s="11" t="e">
        <f t="shared" si="35"/>
        <v>#N/A</v>
      </c>
      <c r="X154" s="11" t="b">
        <f t="shared" si="31"/>
        <v>1</v>
      </c>
      <c r="Y154" s="11" t="str">
        <f t="shared" si="32"/>
        <v/>
      </c>
      <c r="AB154" s="11" t="str">
        <f t="shared" si="33"/>
        <v/>
      </c>
    </row>
    <row r="155" spans="1:28">
      <c r="A155" s="12">
        <v>10147</v>
      </c>
      <c r="B155" s="12"/>
      <c r="C155" s="12"/>
      <c r="D155" s="12"/>
      <c r="E155" s="12"/>
      <c r="F155" s="12"/>
      <c r="G155" s="12"/>
      <c r="H155" s="14" t="b">
        <f>IF('基本情報 '!B156="出場",TRUE,FALSE)</f>
        <v>0</v>
      </c>
      <c r="I155" s="14" t="str">
        <f t="shared" si="26"/>
        <v/>
      </c>
      <c r="J155" s="14"/>
      <c r="K155" s="1"/>
      <c r="L155" s="14">
        <f>COUNT(M$9:M155)</f>
        <v>1</v>
      </c>
      <c r="M155" s="14" t="str">
        <f t="shared" si="27"/>
        <v/>
      </c>
      <c r="N155" s="14">
        <f>COUNT(O$9:O155)</f>
        <v>1</v>
      </c>
      <c r="O155" s="14" t="str">
        <f t="shared" si="28"/>
        <v/>
      </c>
      <c r="P155" s="11" t="str">
        <f>IF(H155=TRUE,IF(基本情報!#REF!="","",基本情報!#REF!),"")</f>
        <v/>
      </c>
      <c r="Q155" s="11">
        <v>147</v>
      </c>
      <c r="R155" s="11" t="e">
        <f t="shared" si="34"/>
        <v>#N/A</v>
      </c>
      <c r="S155" s="11" t="b">
        <f t="shared" si="29"/>
        <v>1</v>
      </c>
      <c r="T155" s="11" t="str">
        <f t="shared" si="30"/>
        <v/>
      </c>
      <c r="V155" s="11">
        <v>147</v>
      </c>
      <c r="W155" s="11" t="e">
        <f t="shared" si="35"/>
        <v>#N/A</v>
      </c>
      <c r="X155" s="11" t="b">
        <f t="shared" si="31"/>
        <v>1</v>
      </c>
      <c r="Y155" s="11" t="str">
        <f t="shared" si="32"/>
        <v/>
      </c>
      <c r="AB155" s="11" t="str">
        <f t="shared" si="33"/>
        <v/>
      </c>
    </row>
    <row r="156" spans="1:28">
      <c r="A156" s="12">
        <v>10148</v>
      </c>
      <c r="B156" s="12"/>
      <c r="C156" s="12"/>
      <c r="D156" s="12"/>
      <c r="E156" s="12"/>
      <c r="F156" s="12"/>
      <c r="G156" s="12"/>
      <c r="H156" s="14" t="b">
        <f>IF('基本情報 '!B157="出場",TRUE,FALSE)</f>
        <v>0</v>
      </c>
      <c r="I156" s="14" t="str">
        <f t="shared" si="26"/>
        <v/>
      </c>
      <c r="J156" s="14"/>
      <c r="K156" s="1"/>
      <c r="L156" s="14">
        <f>COUNT(M$9:M156)</f>
        <v>1</v>
      </c>
      <c r="M156" s="14" t="str">
        <f t="shared" si="27"/>
        <v/>
      </c>
      <c r="N156" s="14">
        <f>COUNT(O$9:O156)</f>
        <v>1</v>
      </c>
      <c r="O156" s="14" t="str">
        <f t="shared" si="28"/>
        <v/>
      </c>
      <c r="P156" s="11" t="str">
        <f>IF(H156=TRUE,IF(基本情報!#REF!="","",基本情報!#REF!),"")</f>
        <v/>
      </c>
      <c r="Q156" s="11">
        <v>148</v>
      </c>
      <c r="R156" s="11" t="e">
        <f t="shared" si="34"/>
        <v>#N/A</v>
      </c>
      <c r="S156" s="11" t="b">
        <f t="shared" si="29"/>
        <v>1</v>
      </c>
      <c r="T156" s="11" t="str">
        <f t="shared" si="30"/>
        <v/>
      </c>
      <c r="V156" s="11">
        <v>148</v>
      </c>
      <c r="W156" s="11" t="e">
        <f t="shared" si="35"/>
        <v>#N/A</v>
      </c>
      <c r="X156" s="11" t="b">
        <f t="shared" si="31"/>
        <v>1</v>
      </c>
      <c r="Y156" s="11" t="str">
        <f t="shared" si="32"/>
        <v/>
      </c>
      <c r="AB156" s="11" t="str">
        <f t="shared" si="33"/>
        <v/>
      </c>
    </row>
    <row r="157" spans="1:28">
      <c r="A157" s="12">
        <v>10149</v>
      </c>
      <c r="B157" s="12"/>
      <c r="C157" s="12"/>
      <c r="D157" s="12"/>
      <c r="E157" s="12"/>
      <c r="F157" s="12"/>
      <c r="G157" s="12"/>
      <c r="H157" s="14" t="b">
        <f>IF('基本情報 '!B158="出場",TRUE,FALSE)</f>
        <v>0</v>
      </c>
      <c r="I157" s="14" t="str">
        <f t="shared" si="26"/>
        <v/>
      </c>
      <c r="J157" s="14"/>
      <c r="K157" s="1"/>
      <c r="L157" s="14">
        <f>COUNT(M$9:M157)</f>
        <v>1</v>
      </c>
      <c r="M157" s="14" t="str">
        <f t="shared" si="27"/>
        <v/>
      </c>
      <c r="N157" s="14">
        <f>COUNT(O$9:O157)</f>
        <v>1</v>
      </c>
      <c r="O157" s="14" t="str">
        <f t="shared" si="28"/>
        <v/>
      </c>
      <c r="P157" s="11" t="str">
        <f>IF(H157=TRUE,IF(基本情報!#REF!="","",基本情報!#REF!),"")</f>
        <v/>
      </c>
      <c r="Q157" s="11">
        <v>149</v>
      </c>
      <c r="R157" s="11" t="e">
        <f t="shared" si="34"/>
        <v>#N/A</v>
      </c>
      <c r="S157" s="11" t="b">
        <f t="shared" si="29"/>
        <v>1</v>
      </c>
      <c r="T157" s="11" t="str">
        <f t="shared" si="30"/>
        <v/>
      </c>
      <c r="V157" s="11">
        <v>149</v>
      </c>
      <c r="W157" s="11" t="e">
        <f t="shared" si="35"/>
        <v>#N/A</v>
      </c>
      <c r="X157" s="11" t="b">
        <f t="shared" si="31"/>
        <v>1</v>
      </c>
      <c r="Y157" s="11" t="str">
        <f t="shared" si="32"/>
        <v/>
      </c>
      <c r="AB157" s="11" t="str">
        <f t="shared" si="33"/>
        <v/>
      </c>
    </row>
    <row r="158" spans="1:28">
      <c r="A158" s="12">
        <v>10150</v>
      </c>
      <c r="B158" s="12"/>
      <c r="C158" s="12"/>
      <c r="D158" s="12"/>
      <c r="E158" s="12"/>
      <c r="F158" s="12"/>
      <c r="G158" s="12"/>
      <c r="H158" s="14" t="b">
        <f>IF('基本情報 '!B159="出場",TRUE,FALSE)</f>
        <v>0</v>
      </c>
      <c r="I158" s="14" t="str">
        <f t="shared" si="26"/>
        <v/>
      </c>
      <c r="J158" s="14"/>
      <c r="K158" s="1"/>
      <c r="L158" s="14">
        <f>COUNT(M$9:M158)</f>
        <v>1</v>
      </c>
      <c r="M158" s="14" t="str">
        <f t="shared" si="27"/>
        <v/>
      </c>
      <c r="N158" s="14">
        <f>COUNT(O$9:O158)</f>
        <v>1</v>
      </c>
      <c r="O158" s="14" t="str">
        <f t="shared" si="28"/>
        <v/>
      </c>
      <c r="P158" s="11" t="str">
        <f>IF(H158=TRUE,IF(基本情報!#REF!="","",基本情報!#REF!),"")</f>
        <v/>
      </c>
      <c r="Q158" s="11">
        <v>150</v>
      </c>
      <c r="R158" s="11" t="e">
        <f t="shared" si="34"/>
        <v>#N/A</v>
      </c>
      <c r="S158" s="11" t="b">
        <f t="shared" si="29"/>
        <v>1</v>
      </c>
      <c r="T158" s="11" t="str">
        <f t="shared" si="30"/>
        <v/>
      </c>
      <c r="V158" s="11">
        <v>150</v>
      </c>
      <c r="W158" s="11" t="e">
        <f t="shared" si="35"/>
        <v>#N/A</v>
      </c>
      <c r="X158" s="11" t="b">
        <f t="shared" si="31"/>
        <v>1</v>
      </c>
      <c r="Y158" s="11" t="str">
        <f t="shared" si="32"/>
        <v/>
      </c>
      <c r="AB158" s="11" t="str">
        <f t="shared" si="33"/>
        <v/>
      </c>
    </row>
    <row r="159" spans="1:28">
      <c r="A159" s="12">
        <v>10151</v>
      </c>
      <c r="B159" s="12"/>
      <c r="C159" s="12"/>
      <c r="D159" s="12"/>
      <c r="E159" s="12"/>
      <c r="F159" s="12"/>
      <c r="G159" s="12"/>
      <c r="H159" s="14" t="b">
        <f>IF('基本情報 '!B160="出場",TRUE,FALSE)</f>
        <v>0</v>
      </c>
      <c r="I159" s="14" t="str">
        <f t="shared" si="26"/>
        <v/>
      </c>
      <c r="J159" s="14"/>
      <c r="K159" s="1"/>
      <c r="L159" s="14">
        <f>COUNT(M$9:M159)</f>
        <v>1</v>
      </c>
      <c r="M159" s="14" t="str">
        <f t="shared" si="27"/>
        <v/>
      </c>
      <c r="N159" s="14">
        <f>COUNT(O$9:O159)</f>
        <v>1</v>
      </c>
      <c r="O159" s="14" t="str">
        <f t="shared" si="28"/>
        <v/>
      </c>
      <c r="P159" s="11" t="str">
        <f>IF(H159=TRUE,IF(基本情報!#REF!="","",基本情報!#REF!),"")</f>
        <v/>
      </c>
      <c r="Q159" s="11">
        <v>151</v>
      </c>
      <c r="R159" s="11" t="e">
        <f t="shared" si="34"/>
        <v>#N/A</v>
      </c>
      <c r="S159" s="11" t="b">
        <f t="shared" si="29"/>
        <v>1</v>
      </c>
      <c r="T159" s="11" t="str">
        <f t="shared" si="30"/>
        <v/>
      </c>
      <c r="V159" s="11">
        <v>151</v>
      </c>
      <c r="W159" s="11" t="e">
        <f t="shared" si="35"/>
        <v>#N/A</v>
      </c>
      <c r="X159" s="11" t="b">
        <f t="shared" si="31"/>
        <v>1</v>
      </c>
      <c r="Y159" s="11" t="str">
        <f t="shared" si="32"/>
        <v/>
      </c>
      <c r="AB159" s="11" t="str">
        <f t="shared" si="33"/>
        <v/>
      </c>
    </row>
    <row r="160" spans="1:28">
      <c r="A160" s="12">
        <v>10152</v>
      </c>
      <c r="B160" s="12"/>
      <c r="C160" s="12"/>
      <c r="D160" s="12"/>
      <c r="E160" s="12"/>
      <c r="F160" s="12"/>
      <c r="G160" s="12"/>
      <c r="H160" s="14" t="b">
        <f>IF('基本情報 '!B161="出場",TRUE,FALSE)</f>
        <v>0</v>
      </c>
      <c r="I160" s="14" t="str">
        <f t="shared" si="26"/>
        <v/>
      </c>
      <c r="J160" s="14"/>
      <c r="K160" s="1"/>
      <c r="L160" s="14">
        <f>COUNT(M$9:M160)</f>
        <v>1</v>
      </c>
      <c r="M160" s="14" t="str">
        <f t="shared" si="27"/>
        <v/>
      </c>
      <c r="N160" s="14">
        <f>COUNT(O$9:O160)</f>
        <v>1</v>
      </c>
      <c r="O160" s="14" t="str">
        <f t="shared" si="28"/>
        <v/>
      </c>
      <c r="P160" s="11" t="str">
        <f>IF(H160=TRUE,IF(基本情報!#REF!="","",基本情報!#REF!),"")</f>
        <v/>
      </c>
      <c r="Q160" s="11">
        <v>152</v>
      </c>
      <c r="R160" s="11" t="e">
        <f t="shared" si="34"/>
        <v>#N/A</v>
      </c>
      <c r="S160" s="11" t="b">
        <f t="shared" si="29"/>
        <v>1</v>
      </c>
      <c r="T160" s="11" t="str">
        <f t="shared" si="30"/>
        <v/>
      </c>
      <c r="V160" s="11">
        <v>152</v>
      </c>
      <c r="W160" s="11" t="e">
        <f t="shared" si="35"/>
        <v>#N/A</v>
      </c>
      <c r="X160" s="11" t="b">
        <f t="shared" si="31"/>
        <v>1</v>
      </c>
      <c r="Y160" s="11" t="str">
        <f t="shared" si="32"/>
        <v/>
      </c>
      <c r="AB160" s="11" t="str">
        <f t="shared" si="33"/>
        <v/>
      </c>
    </row>
    <row r="161" spans="1:28">
      <c r="A161" s="12">
        <v>10153</v>
      </c>
      <c r="B161" s="12"/>
      <c r="C161" s="12"/>
      <c r="D161" s="12"/>
      <c r="E161" s="12"/>
      <c r="F161" s="12"/>
      <c r="G161" s="12"/>
      <c r="H161" s="14" t="b">
        <f>IF('基本情報 '!B162="出場",TRUE,FALSE)</f>
        <v>0</v>
      </c>
      <c r="I161" s="14" t="str">
        <f t="shared" si="26"/>
        <v/>
      </c>
      <c r="J161" s="14"/>
      <c r="K161" s="1"/>
      <c r="L161" s="14">
        <f>COUNT(M$9:M161)</f>
        <v>1</v>
      </c>
      <c r="M161" s="14" t="str">
        <f t="shared" si="27"/>
        <v/>
      </c>
      <c r="N161" s="14">
        <f>COUNT(O$9:O161)</f>
        <v>1</v>
      </c>
      <c r="O161" s="14" t="str">
        <f t="shared" si="28"/>
        <v/>
      </c>
      <c r="P161" s="11" t="str">
        <f>IF(H161=TRUE,IF(基本情報!#REF!="","",基本情報!#REF!),"")</f>
        <v/>
      </c>
      <c r="Q161" s="11">
        <v>153</v>
      </c>
      <c r="R161" s="11" t="e">
        <f t="shared" si="34"/>
        <v>#N/A</v>
      </c>
      <c r="S161" s="11" t="b">
        <f t="shared" si="29"/>
        <v>1</v>
      </c>
      <c r="T161" s="11" t="str">
        <f t="shared" si="30"/>
        <v/>
      </c>
      <c r="V161" s="11">
        <v>153</v>
      </c>
      <c r="W161" s="11" t="e">
        <f t="shared" si="35"/>
        <v>#N/A</v>
      </c>
      <c r="X161" s="11" t="b">
        <f t="shared" si="31"/>
        <v>1</v>
      </c>
      <c r="Y161" s="11" t="str">
        <f t="shared" si="32"/>
        <v/>
      </c>
      <c r="AB161" s="11" t="str">
        <f t="shared" si="33"/>
        <v/>
      </c>
    </row>
    <row r="162" spans="1:28">
      <c r="A162" s="12">
        <v>10154</v>
      </c>
      <c r="B162" s="12"/>
      <c r="C162" s="12"/>
      <c r="D162" s="12"/>
      <c r="E162" s="12"/>
      <c r="F162" s="12"/>
      <c r="G162" s="12"/>
      <c r="H162" s="14" t="b">
        <f>IF('基本情報 '!B163="出場",TRUE,FALSE)</f>
        <v>0</v>
      </c>
      <c r="I162" s="14" t="str">
        <f t="shared" si="26"/>
        <v/>
      </c>
      <c r="J162" s="14"/>
      <c r="K162" s="1"/>
      <c r="L162" s="14">
        <f>COUNT(M$9:M162)</f>
        <v>1</v>
      </c>
      <c r="M162" s="14" t="str">
        <f t="shared" si="27"/>
        <v/>
      </c>
      <c r="N162" s="14">
        <f>COUNT(O$9:O162)</f>
        <v>1</v>
      </c>
      <c r="O162" s="14" t="str">
        <f t="shared" si="28"/>
        <v/>
      </c>
      <c r="P162" s="11" t="str">
        <f>IF(H162=TRUE,IF(基本情報!#REF!="","",基本情報!#REF!),"")</f>
        <v/>
      </c>
      <c r="Q162" s="11">
        <v>154</v>
      </c>
      <c r="R162" s="11" t="e">
        <f t="shared" si="34"/>
        <v>#N/A</v>
      </c>
      <c r="S162" s="11" t="b">
        <f t="shared" si="29"/>
        <v>1</v>
      </c>
      <c r="T162" s="11" t="str">
        <f t="shared" si="30"/>
        <v/>
      </c>
      <c r="V162" s="11">
        <v>154</v>
      </c>
      <c r="W162" s="11" t="e">
        <f t="shared" si="35"/>
        <v>#N/A</v>
      </c>
      <c r="X162" s="11" t="b">
        <f t="shared" si="31"/>
        <v>1</v>
      </c>
      <c r="Y162" s="11" t="str">
        <f t="shared" si="32"/>
        <v/>
      </c>
      <c r="AB162" s="11" t="str">
        <f t="shared" si="33"/>
        <v/>
      </c>
    </row>
    <row r="163" spans="1:28">
      <c r="A163" s="12">
        <v>10155</v>
      </c>
      <c r="B163" s="12"/>
      <c r="C163" s="12"/>
      <c r="D163" s="12"/>
      <c r="E163" s="12"/>
      <c r="F163" s="12"/>
      <c r="G163" s="12"/>
      <c r="H163" s="14" t="b">
        <f>IF('基本情報 '!B164="出場",TRUE,FALSE)</f>
        <v>0</v>
      </c>
      <c r="I163" s="14" t="str">
        <f t="shared" si="26"/>
        <v/>
      </c>
      <c r="J163" s="14"/>
      <c r="K163" s="1"/>
      <c r="L163" s="14">
        <f>COUNT(M$9:M163)</f>
        <v>1</v>
      </c>
      <c r="M163" s="14" t="str">
        <f t="shared" si="27"/>
        <v/>
      </c>
      <c r="N163" s="14">
        <f>COUNT(O$9:O163)</f>
        <v>1</v>
      </c>
      <c r="O163" s="14" t="str">
        <f t="shared" si="28"/>
        <v/>
      </c>
      <c r="P163" s="11" t="str">
        <f>IF(H163=TRUE,IF(基本情報!#REF!="","",基本情報!#REF!),"")</f>
        <v/>
      </c>
      <c r="Q163" s="11">
        <v>155</v>
      </c>
      <c r="R163" s="11" t="e">
        <f t="shared" si="34"/>
        <v>#N/A</v>
      </c>
      <c r="S163" s="11" t="b">
        <f t="shared" si="29"/>
        <v>1</v>
      </c>
      <c r="T163" s="11" t="str">
        <f t="shared" si="30"/>
        <v/>
      </c>
      <c r="V163" s="11">
        <v>155</v>
      </c>
      <c r="W163" s="11" t="e">
        <f t="shared" si="35"/>
        <v>#N/A</v>
      </c>
      <c r="X163" s="11" t="b">
        <f t="shared" si="31"/>
        <v>1</v>
      </c>
      <c r="Y163" s="11" t="str">
        <f t="shared" si="32"/>
        <v/>
      </c>
      <c r="AB163" s="11" t="str">
        <f t="shared" si="33"/>
        <v/>
      </c>
    </row>
    <row r="164" spans="1:28">
      <c r="A164" s="12">
        <v>10156</v>
      </c>
      <c r="B164" s="12"/>
      <c r="C164" s="12"/>
      <c r="D164" s="12"/>
      <c r="E164" s="12"/>
      <c r="F164" s="12"/>
      <c r="G164" s="12"/>
      <c r="H164" s="14" t="b">
        <f>IF('基本情報 '!B165="出場",TRUE,FALSE)</f>
        <v>0</v>
      </c>
      <c r="I164" s="14" t="str">
        <f t="shared" si="26"/>
        <v/>
      </c>
      <c r="J164" s="14"/>
      <c r="K164" s="1"/>
      <c r="L164" s="14">
        <f>COUNT(M$9:M164)</f>
        <v>1</v>
      </c>
      <c r="M164" s="14" t="str">
        <f t="shared" si="27"/>
        <v/>
      </c>
      <c r="N164" s="14">
        <f>COUNT(O$9:O164)</f>
        <v>1</v>
      </c>
      <c r="O164" s="14" t="str">
        <f t="shared" si="28"/>
        <v/>
      </c>
      <c r="P164" s="11" t="str">
        <f>IF(H164=TRUE,IF(基本情報!#REF!="","",基本情報!#REF!),"")</f>
        <v/>
      </c>
      <c r="Q164" s="11">
        <v>156</v>
      </c>
      <c r="R164" s="11" t="e">
        <f t="shared" si="34"/>
        <v>#N/A</v>
      </c>
      <c r="S164" s="11" t="b">
        <f t="shared" si="29"/>
        <v>1</v>
      </c>
      <c r="T164" s="11" t="str">
        <f t="shared" si="30"/>
        <v/>
      </c>
      <c r="V164" s="11">
        <v>156</v>
      </c>
      <c r="W164" s="11" t="e">
        <f t="shared" si="35"/>
        <v>#N/A</v>
      </c>
      <c r="X164" s="11" t="b">
        <f t="shared" si="31"/>
        <v>1</v>
      </c>
      <c r="Y164" s="11" t="str">
        <f t="shared" si="32"/>
        <v/>
      </c>
      <c r="AB164" s="11" t="str">
        <f t="shared" si="33"/>
        <v/>
      </c>
    </row>
    <row r="165" spans="1:28">
      <c r="A165" s="12">
        <v>10157</v>
      </c>
      <c r="B165" s="12"/>
      <c r="C165" s="12"/>
      <c r="D165" s="12"/>
      <c r="E165" s="12"/>
      <c r="F165" s="12"/>
      <c r="G165" s="12"/>
      <c r="H165" s="14" t="b">
        <f>IF('基本情報 '!B166="出場",TRUE,FALSE)</f>
        <v>0</v>
      </c>
      <c r="I165" s="14" t="str">
        <f t="shared" si="26"/>
        <v/>
      </c>
      <c r="J165" s="14"/>
      <c r="K165" s="1"/>
      <c r="L165" s="14">
        <f>COUNT(M$9:M165)</f>
        <v>1</v>
      </c>
      <c r="M165" s="14" t="str">
        <f t="shared" si="27"/>
        <v/>
      </c>
      <c r="N165" s="14">
        <f>COUNT(O$9:O165)</f>
        <v>1</v>
      </c>
      <c r="O165" s="14" t="str">
        <f t="shared" si="28"/>
        <v/>
      </c>
      <c r="P165" s="11" t="str">
        <f>IF(H165=TRUE,IF(基本情報!#REF!="","",基本情報!#REF!),"")</f>
        <v/>
      </c>
      <c r="Q165" s="11">
        <v>157</v>
      </c>
      <c r="R165" s="11" t="e">
        <f t="shared" si="34"/>
        <v>#N/A</v>
      </c>
      <c r="S165" s="11" t="b">
        <f t="shared" si="29"/>
        <v>1</v>
      </c>
      <c r="T165" s="11" t="str">
        <f t="shared" si="30"/>
        <v/>
      </c>
      <c r="V165" s="11">
        <v>157</v>
      </c>
      <c r="W165" s="11" t="e">
        <f t="shared" si="35"/>
        <v>#N/A</v>
      </c>
      <c r="X165" s="11" t="b">
        <f t="shared" si="31"/>
        <v>1</v>
      </c>
      <c r="Y165" s="11" t="str">
        <f t="shared" si="32"/>
        <v/>
      </c>
      <c r="AB165" s="11" t="str">
        <f t="shared" si="33"/>
        <v/>
      </c>
    </row>
    <row r="166" spans="1:28">
      <c r="A166" s="12">
        <v>10158</v>
      </c>
      <c r="B166" s="12"/>
      <c r="C166" s="12"/>
      <c r="D166" s="12"/>
      <c r="E166" s="12"/>
      <c r="F166" s="12"/>
      <c r="G166" s="12"/>
      <c r="H166" s="14" t="b">
        <f>IF('基本情報 '!B167="出場",TRUE,FALSE)</f>
        <v>0</v>
      </c>
      <c r="I166" s="14" t="str">
        <f t="shared" si="26"/>
        <v/>
      </c>
      <c r="J166" s="14"/>
      <c r="K166" s="1"/>
      <c r="L166" s="14">
        <f>COUNT(M$9:M166)</f>
        <v>1</v>
      </c>
      <c r="M166" s="14" t="str">
        <f t="shared" si="27"/>
        <v/>
      </c>
      <c r="N166" s="14">
        <f>COUNT(O$9:O166)</f>
        <v>1</v>
      </c>
      <c r="O166" s="14" t="str">
        <f t="shared" si="28"/>
        <v/>
      </c>
      <c r="P166" s="11" t="str">
        <f>IF(H166=TRUE,IF(基本情報!#REF!="","",基本情報!#REF!),"")</f>
        <v/>
      </c>
      <c r="Q166" s="11">
        <v>158</v>
      </c>
      <c r="R166" s="11" t="e">
        <f t="shared" si="34"/>
        <v>#N/A</v>
      </c>
      <c r="S166" s="11" t="b">
        <f t="shared" si="29"/>
        <v>1</v>
      </c>
      <c r="T166" s="11" t="str">
        <f t="shared" si="30"/>
        <v/>
      </c>
      <c r="V166" s="11">
        <v>158</v>
      </c>
      <c r="W166" s="11" t="e">
        <f t="shared" si="35"/>
        <v>#N/A</v>
      </c>
      <c r="X166" s="11" t="b">
        <f t="shared" si="31"/>
        <v>1</v>
      </c>
      <c r="Y166" s="11" t="str">
        <f t="shared" si="32"/>
        <v/>
      </c>
      <c r="AB166" s="11" t="str">
        <f t="shared" si="33"/>
        <v/>
      </c>
    </row>
    <row r="167" spans="1:28">
      <c r="A167" s="12">
        <v>10159</v>
      </c>
      <c r="B167" s="12"/>
      <c r="C167" s="12"/>
      <c r="D167" s="12"/>
      <c r="E167" s="12"/>
      <c r="F167" s="12"/>
      <c r="G167" s="12"/>
      <c r="H167" s="14" t="b">
        <f>IF('基本情報 '!B168="出場",TRUE,FALSE)</f>
        <v>0</v>
      </c>
      <c r="I167" s="14" t="str">
        <f t="shared" si="26"/>
        <v/>
      </c>
      <c r="J167" s="14"/>
      <c r="K167" s="1"/>
      <c r="L167" s="14">
        <f>COUNT(M$9:M167)</f>
        <v>1</v>
      </c>
      <c r="M167" s="14" t="str">
        <f t="shared" si="27"/>
        <v/>
      </c>
      <c r="N167" s="14">
        <f>COUNT(O$9:O167)</f>
        <v>1</v>
      </c>
      <c r="O167" s="14" t="str">
        <f t="shared" si="28"/>
        <v/>
      </c>
      <c r="P167" s="11" t="str">
        <f>IF(H167=TRUE,IF(基本情報!#REF!="","",基本情報!#REF!),"")</f>
        <v/>
      </c>
      <c r="Q167" s="11">
        <v>159</v>
      </c>
      <c r="R167" s="11" t="e">
        <f t="shared" si="34"/>
        <v>#N/A</v>
      </c>
      <c r="S167" s="11" t="b">
        <f t="shared" si="29"/>
        <v>1</v>
      </c>
      <c r="T167" s="11" t="str">
        <f t="shared" si="30"/>
        <v/>
      </c>
      <c r="V167" s="11">
        <v>159</v>
      </c>
      <c r="W167" s="11" t="e">
        <f t="shared" si="35"/>
        <v>#N/A</v>
      </c>
      <c r="X167" s="11" t="b">
        <f t="shared" si="31"/>
        <v>1</v>
      </c>
      <c r="Y167" s="11" t="str">
        <f t="shared" si="32"/>
        <v/>
      </c>
      <c r="AB167" s="11" t="str">
        <f t="shared" si="33"/>
        <v/>
      </c>
    </row>
    <row r="168" spans="1:28">
      <c r="A168" s="12">
        <v>10160</v>
      </c>
      <c r="B168" s="12"/>
      <c r="C168" s="12"/>
      <c r="D168" s="12"/>
      <c r="E168" s="12"/>
      <c r="F168" s="12"/>
      <c r="G168" s="12"/>
      <c r="H168" s="14" t="b">
        <f>IF('基本情報 '!B169="出場",TRUE,FALSE)</f>
        <v>0</v>
      </c>
      <c r="I168" s="14" t="str">
        <f t="shared" si="26"/>
        <v/>
      </c>
      <c r="J168" s="14"/>
      <c r="K168" s="1"/>
      <c r="L168" s="14">
        <f>COUNT(M$9:M168)</f>
        <v>1</v>
      </c>
      <c r="M168" s="14" t="str">
        <f t="shared" si="27"/>
        <v/>
      </c>
      <c r="N168" s="14">
        <f>COUNT(O$9:O168)</f>
        <v>1</v>
      </c>
      <c r="O168" s="14" t="str">
        <f t="shared" si="28"/>
        <v/>
      </c>
      <c r="P168" s="11" t="str">
        <f>IF(H168=TRUE,IF(基本情報!#REF!="","",基本情報!#REF!),"")</f>
        <v/>
      </c>
      <c r="Q168" s="11">
        <v>160</v>
      </c>
      <c r="R168" s="11" t="e">
        <f t="shared" si="34"/>
        <v>#N/A</v>
      </c>
      <c r="S168" s="11" t="b">
        <f t="shared" si="29"/>
        <v>1</v>
      </c>
      <c r="T168" s="11" t="str">
        <f t="shared" si="30"/>
        <v/>
      </c>
      <c r="V168" s="11">
        <v>160</v>
      </c>
      <c r="W168" s="11" t="e">
        <f t="shared" si="35"/>
        <v>#N/A</v>
      </c>
      <c r="X168" s="11" t="b">
        <f t="shared" si="31"/>
        <v>1</v>
      </c>
      <c r="Y168" s="11" t="str">
        <f t="shared" si="32"/>
        <v/>
      </c>
      <c r="AB168" s="11" t="str">
        <f t="shared" si="33"/>
        <v/>
      </c>
    </row>
    <row r="169" spans="1:28">
      <c r="A169" s="12">
        <v>10161</v>
      </c>
      <c r="B169" s="12"/>
      <c r="C169" s="12"/>
      <c r="D169" s="12"/>
      <c r="E169" s="12"/>
      <c r="F169" s="12"/>
      <c r="G169" s="12"/>
      <c r="H169" s="14" t="b">
        <f>IF('基本情報 '!B170="出場",TRUE,FALSE)</f>
        <v>0</v>
      </c>
      <c r="I169" s="14" t="str">
        <f t="shared" si="26"/>
        <v/>
      </c>
      <c r="J169" s="14"/>
      <c r="K169" s="1"/>
      <c r="L169" s="14">
        <f>COUNT(M$9:M169)</f>
        <v>1</v>
      </c>
      <c r="M169" s="14" t="str">
        <f t="shared" si="27"/>
        <v/>
      </c>
      <c r="N169" s="14">
        <f>COUNT(O$9:O169)</f>
        <v>1</v>
      </c>
      <c r="O169" s="14" t="str">
        <f t="shared" si="28"/>
        <v/>
      </c>
      <c r="P169" s="11" t="str">
        <f>IF(H169=TRUE,IF(基本情報!#REF!="","",基本情報!#REF!),"")</f>
        <v/>
      </c>
      <c r="Q169" s="11">
        <v>161</v>
      </c>
      <c r="R169" s="11" t="e">
        <f t="shared" si="34"/>
        <v>#N/A</v>
      </c>
      <c r="S169" s="11" t="b">
        <f t="shared" si="29"/>
        <v>1</v>
      </c>
      <c r="T169" s="11" t="str">
        <f t="shared" si="30"/>
        <v/>
      </c>
      <c r="V169" s="11">
        <v>161</v>
      </c>
      <c r="W169" s="11" t="e">
        <f t="shared" si="35"/>
        <v>#N/A</v>
      </c>
      <c r="X169" s="11" t="b">
        <f t="shared" si="31"/>
        <v>1</v>
      </c>
      <c r="Y169" s="11" t="str">
        <f t="shared" si="32"/>
        <v/>
      </c>
      <c r="AB169" s="11" t="str">
        <f t="shared" si="33"/>
        <v/>
      </c>
    </row>
    <row r="170" spans="1:28">
      <c r="A170" s="12">
        <v>10162</v>
      </c>
      <c r="B170" s="12"/>
      <c r="C170" s="12"/>
      <c r="D170" s="12"/>
      <c r="E170" s="12"/>
      <c r="F170" s="12"/>
      <c r="G170" s="12"/>
      <c r="H170" s="14" t="b">
        <f>IF('基本情報 '!B171="出場",TRUE,FALSE)</f>
        <v>0</v>
      </c>
      <c r="I170" s="14" t="str">
        <f t="shared" si="26"/>
        <v/>
      </c>
      <c r="J170" s="14"/>
      <c r="K170" s="1"/>
      <c r="L170" s="14">
        <f>COUNT(M$9:M170)</f>
        <v>1</v>
      </c>
      <c r="M170" s="14" t="str">
        <f t="shared" si="27"/>
        <v/>
      </c>
      <c r="N170" s="14">
        <f>COUNT(O$9:O170)</f>
        <v>1</v>
      </c>
      <c r="O170" s="14" t="str">
        <f t="shared" si="28"/>
        <v/>
      </c>
      <c r="P170" s="11" t="str">
        <f>IF(H170=TRUE,IF(基本情報!#REF!="","",基本情報!#REF!),"")</f>
        <v/>
      </c>
      <c r="Q170" s="11">
        <v>162</v>
      </c>
      <c r="R170" s="11" t="e">
        <f t="shared" si="34"/>
        <v>#N/A</v>
      </c>
      <c r="S170" s="11" t="b">
        <f t="shared" si="29"/>
        <v>1</v>
      </c>
      <c r="T170" s="11" t="str">
        <f t="shared" si="30"/>
        <v/>
      </c>
      <c r="V170" s="11">
        <v>162</v>
      </c>
      <c r="W170" s="11" t="e">
        <f t="shared" si="35"/>
        <v>#N/A</v>
      </c>
      <c r="X170" s="11" t="b">
        <f t="shared" si="31"/>
        <v>1</v>
      </c>
      <c r="Y170" s="11" t="str">
        <f t="shared" si="32"/>
        <v/>
      </c>
      <c r="AB170" s="11" t="str">
        <f t="shared" si="33"/>
        <v/>
      </c>
    </row>
    <row r="171" spans="1:28">
      <c r="A171" s="12">
        <v>10163</v>
      </c>
      <c r="B171" s="12"/>
      <c r="C171" s="12"/>
      <c r="D171" s="12"/>
      <c r="E171" s="12"/>
      <c r="F171" s="12"/>
      <c r="G171" s="12"/>
      <c r="H171" s="14" t="b">
        <f>IF('基本情報 '!B172="出場",TRUE,FALSE)</f>
        <v>0</v>
      </c>
      <c r="I171" s="14" t="str">
        <f t="shared" si="26"/>
        <v/>
      </c>
      <c r="J171" s="14"/>
      <c r="K171" s="1"/>
      <c r="L171" s="14">
        <f>COUNT(M$9:M171)</f>
        <v>1</v>
      </c>
      <c r="M171" s="14" t="str">
        <f t="shared" si="27"/>
        <v/>
      </c>
      <c r="N171" s="14">
        <f>COUNT(O$9:O171)</f>
        <v>1</v>
      </c>
      <c r="O171" s="14" t="str">
        <f t="shared" si="28"/>
        <v/>
      </c>
      <c r="P171" s="11" t="str">
        <f>IF(H171=TRUE,IF(基本情報!#REF!="","",基本情報!#REF!),"")</f>
        <v/>
      </c>
      <c r="Q171" s="11">
        <v>163</v>
      </c>
      <c r="R171" s="11" t="e">
        <f t="shared" si="34"/>
        <v>#N/A</v>
      </c>
      <c r="S171" s="11" t="b">
        <f t="shared" si="29"/>
        <v>1</v>
      </c>
      <c r="T171" s="11" t="str">
        <f t="shared" si="30"/>
        <v/>
      </c>
      <c r="V171" s="11">
        <v>163</v>
      </c>
      <c r="W171" s="11" t="e">
        <f t="shared" si="35"/>
        <v>#N/A</v>
      </c>
      <c r="X171" s="11" t="b">
        <f t="shared" si="31"/>
        <v>1</v>
      </c>
      <c r="Y171" s="11" t="str">
        <f t="shared" si="32"/>
        <v/>
      </c>
      <c r="AB171" s="11" t="str">
        <f t="shared" si="33"/>
        <v/>
      </c>
    </row>
    <row r="172" spans="1:28">
      <c r="A172" s="12">
        <v>10164</v>
      </c>
      <c r="B172" s="12"/>
      <c r="C172" s="12"/>
      <c r="D172" s="12"/>
      <c r="E172" s="12"/>
      <c r="F172" s="12"/>
      <c r="G172" s="12"/>
      <c r="H172" s="14" t="b">
        <f>IF('基本情報 '!B173="出場",TRUE,FALSE)</f>
        <v>0</v>
      </c>
      <c r="I172" s="14" t="str">
        <f t="shared" si="26"/>
        <v/>
      </c>
      <c r="J172" s="14"/>
      <c r="K172" s="1"/>
      <c r="L172" s="14">
        <f>COUNT(M$9:M172)</f>
        <v>1</v>
      </c>
      <c r="M172" s="14" t="str">
        <f t="shared" si="27"/>
        <v/>
      </c>
      <c r="N172" s="14">
        <f>COUNT(O$9:O172)</f>
        <v>1</v>
      </c>
      <c r="O172" s="14" t="str">
        <f t="shared" si="28"/>
        <v/>
      </c>
      <c r="P172" s="11" t="str">
        <f>IF(H172=TRUE,IF(基本情報!#REF!="","",基本情報!#REF!),"")</f>
        <v/>
      </c>
      <c r="Q172" s="11">
        <v>164</v>
      </c>
      <c r="R172" s="11" t="e">
        <f t="shared" ref="R172:R203" si="36">IF(VLOOKUP(Q172,男子ナンバー,2,FALSE)="","",VLOOKUP(Q172,男子ナンバー,2,FALSE))</f>
        <v>#N/A</v>
      </c>
      <c r="S172" s="11" t="b">
        <f t="shared" si="29"/>
        <v>1</v>
      </c>
      <c r="T172" s="11" t="str">
        <f t="shared" si="30"/>
        <v/>
      </c>
      <c r="V172" s="11">
        <v>164</v>
      </c>
      <c r="W172" s="11" t="e">
        <f t="shared" ref="W172:W203" si="37">IF(VLOOKUP(V172,女子ナンバー,2,FALSE)="","",VLOOKUP(V172,女子ナンバー,2,FALSE))</f>
        <v>#N/A</v>
      </c>
      <c r="X172" s="11" t="b">
        <f t="shared" si="31"/>
        <v>1</v>
      </c>
      <c r="Y172" s="11" t="str">
        <f t="shared" si="32"/>
        <v/>
      </c>
      <c r="AB172" s="11" t="str">
        <f t="shared" si="33"/>
        <v/>
      </c>
    </row>
    <row r="173" spans="1:28">
      <c r="A173" s="12">
        <v>10165</v>
      </c>
      <c r="B173" s="12"/>
      <c r="C173" s="12"/>
      <c r="D173" s="12"/>
      <c r="E173" s="12"/>
      <c r="F173" s="12"/>
      <c r="G173" s="12"/>
      <c r="H173" s="14" t="b">
        <f>IF('基本情報 '!B174="出場",TRUE,FALSE)</f>
        <v>0</v>
      </c>
      <c r="I173" s="14" t="str">
        <f t="shared" si="26"/>
        <v/>
      </c>
      <c r="J173" s="14"/>
      <c r="K173" s="1"/>
      <c r="L173" s="14">
        <f>COUNT(M$9:M173)</f>
        <v>1</v>
      </c>
      <c r="M173" s="14" t="str">
        <f t="shared" si="27"/>
        <v/>
      </c>
      <c r="N173" s="14">
        <f>COUNT(O$9:O173)</f>
        <v>1</v>
      </c>
      <c r="O173" s="14" t="str">
        <f t="shared" si="28"/>
        <v/>
      </c>
      <c r="P173" s="11" t="str">
        <f>IF(H173=TRUE,IF(基本情報!#REF!="","",基本情報!#REF!),"")</f>
        <v/>
      </c>
      <c r="Q173" s="11">
        <v>165</v>
      </c>
      <c r="R173" s="11" t="e">
        <f t="shared" si="36"/>
        <v>#N/A</v>
      </c>
      <c r="S173" s="11" t="b">
        <f t="shared" si="29"/>
        <v>1</v>
      </c>
      <c r="T173" s="11" t="str">
        <f t="shared" si="30"/>
        <v/>
      </c>
      <c r="V173" s="11">
        <v>165</v>
      </c>
      <c r="W173" s="11" t="e">
        <f t="shared" si="37"/>
        <v>#N/A</v>
      </c>
      <c r="X173" s="11" t="b">
        <f t="shared" si="31"/>
        <v>1</v>
      </c>
      <c r="Y173" s="11" t="str">
        <f t="shared" si="32"/>
        <v/>
      </c>
      <c r="AB173" s="11" t="str">
        <f t="shared" si="33"/>
        <v/>
      </c>
    </row>
    <row r="174" spans="1:28">
      <c r="A174" s="12">
        <v>10166</v>
      </c>
      <c r="B174" s="12"/>
      <c r="C174" s="12"/>
      <c r="D174" s="12"/>
      <c r="E174" s="12"/>
      <c r="F174" s="12"/>
      <c r="G174" s="12"/>
      <c r="H174" s="14" t="b">
        <f>IF('基本情報 '!B175="出場",TRUE,FALSE)</f>
        <v>0</v>
      </c>
      <c r="I174" s="14" t="str">
        <f t="shared" si="26"/>
        <v/>
      </c>
      <c r="J174" s="14"/>
      <c r="K174" s="1"/>
      <c r="L174" s="14">
        <f>COUNT(M$9:M174)</f>
        <v>1</v>
      </c>
      <c r="M174" s="14" t="str">
        <f t="shared" si="27"/>
        <v/>
      </c>
      <c r="N174" s="14">
        <f>COUNT(O$9:O174)</f>
        <v>1</v>
      </c>
      <c r="O174" s="14" t="str">
        <f t="shared" si="28"/>
        <v/>
      </c>
      <c r="P174" s="11" t="str">
        <f>IF(H174=TRUE,IF(基本情報!#REF!="","",基本情報!#REF!),"")</f>
        <v/>
      </c>
      <c r="Q174" s="11">
        <v>166</v>
      </c>
      <c r="R174" s="11" t="e">
        <f t="shared" si="36"/>
        <v>#N/A</v>
      </c>
      <c r="S174" s="11" t="b">
        <f t="shared" si="29"/>
        <v>1</v>
      </c>
      <c r="T174" s="11" t="str">
        <f t="shared" si="30"/>
        <v/>
      </c>
      <c r="V174" s="11">
        <v>166</v>
      </c>
      <c r="W174" s="11" t="e">
        <f t="shared" si="37"/>
        <v>#N/A</v>
      </c>
      <c r="X174" s="11" t="b">
        <f t="shared" si="31"/>
        <v>1</v>
      </c>
      <c r="Y174" s="11" t="str">
        <f t="shared" si="32"/>
        <v/>
      </c>
      <c r="AB174" s="11" t="str">
        <f t="shared" si="33"/>
        <v/>
      </c>
    </row>
    <row r="175" spans="1:28">
      <c r="A175" s="12">
        <v>10167</v>
      </c>
      <c r="B175" s="12"/>
      <c r="C175" s="12"/>
      <c r="D175" s="12"/>
      <c r="E175" s="12"/>
      <c r="F175" s="12"/>
      <c r="G175" s="12"/>
      <c r="H175" s="14" t="b">
        <f>IF('基本情報 '!B176="出場",TRUE,FALSE)</f>
        <v>0</v>
      </c>
      <c r="I175" s="14" t="str">
        <f t="shared" si="26"/>
        <v/>
      </c>
      <c r="J175" s="14"/>
      <c r="K175" s="1"/>
      <c r="L175" s="14">
        <f>COUNT(M$9:M175)</f>
        <v>1</v>
      </c>
      <c r="M175" s="14" t="str">
        <f t="shared" si="27"/>
        <v/>
      </c>
      <c r="N175" s="14">
        <f>COUNT(O$9:O175)</f>
        <v>1</v>
      </c>
      <c r="O175" s="14" t="str">
        <f t="shared" si="28"/>
        <v/>
      </c>
      <c r="P175" s="11" t="str">
        <f>IF(H175=TRUE,IF(基本情報!#REF!="","",基本情報!#REF!),"")</f>
        <v/>
      </c>
      <c r="Q175" s="11">
        <v>167</v>
      </c>
      <c r="R175" s="11" t="e">
        <f t="shared" si="36"/>
        <v>#N/A</v>
      </c>
      <c r="S175" s="11" t="b">
        <f t="shared" si="29"/>
        <v>1</v>
      </c>
      <c r="T175" s="11" t="str">
        <f t="shared" si="30"/>
        <v/>
      </c>
      <c r="V175" s="11">
        <v>167</v>
      </c>
      <c r="W175" s="11" t="e">
        <f t="shared" si="37"/>
        <v>#N/A</v>
      </c>
      <c r="X175" s="11" t="b">
        <f t="shared" si="31"/>
        <v>1</v>
      </c>
      <c r="Y175" s="11" t="str">
        <f t="shared" si="32"/>
        <v/>
      </c>
      <c r="AB175" s="11" t="str">
        <f t="shared" si="33"/>
        <v/>
      </c>
    </row>
    <row r="176" spans="1:28">
      <c r="A176" s="12">
        <v>10168</v>
      </c>
      <c r="B176" s="12"/>
      <c r="C176" s="12"/>
      <c r="D176" s="12"/>
      <c r="E176" s="12"/>
      <c r="F176" s="12"/>
      <c r="G176" s="12"/>
      <c r="H176" s="14" t="b">
        <f>IF('基本情報 '!B177="出場",TRUE,FALSE)</f>
        <v>0</v>
      </c>
      <c r="I176" s="14" t="str">
        <f t="shared" si="26"/>
        <v/>
      </c>
      <c r="J176" s="14"/>
      <c r="K176" s="1"/>
      <c r="L176" s="14">
        <f>COUNT(M$9:M176)</f>
        <v>1</v>
      </c>
      <c r="M176" s="14" t="str">
        <f t="shared" si="27"/>
        <v/>
      </c>
      <c r="N176" s="14">
        <f>COUNT(O$9:O176)</f>
        <v>1</v>
      </c>
      <c r="O176" s="14" t="str">
        <f t="shared" si="28"/>
        <v/>
      </c>
      <c r="P176" s="11" t="str">
        <f>IF(H176=TRUE,IF(基本情報!#REF!="","",基本情報!#REF!),"")</f>
        <v/>
      </c>
      <c r="Q176" s="11">
        <v>168</v>
      </c>
      <c r="R176" s="11" t="e">
        <f t="shared" si="36"/>
        <v>#N/A</v>
      </c>
      <c r="S176" s="11" t="b">
        <f t="shared" si="29"/>
        <v>1</v>
      </c>
      <c r="T176" s="11" t="str">
        <f t="shared" si="30"/>
        <v/>
      </c>
      <c r="V176" s="11">
        <v>168</v>
      </c>
      <c r="W176" s="11" t="e">
        <f t="shared" si="37"/>
        <v>#N/A</v>
      </c>
      <c r="X176" s="11" t="b">
        <f t="shared" si="31"/>
        <v>1</v>
      </c>
      <c r="Y176" s="11" t="str">
        <f t="shared" si="32"/>
        <v/>
      </c>
      <c r="AB176" s="11" t="str">
        <f t="shared" si="33"/>
        <v/>
      </c>
    </row>
    <row r="177" spans="1:28">
      <c r="A177" s="12">
        <v>10169</v>
      </c>
      <c r="B177" s="12"/>
      <c r="C177" s="12"/>
      <c r="D177" s="12"/>
      <c r="E177" s="12"/>
      <c r="F177" s="12"/>
      <c r="G177" s="12"/>
      <c r="H177" s="14" t="b">
        <f>IF('基本情報 '!B178="出場",TRUE,FALSE)</f>
        <v>0</v>
      </c>
      <c r="I177" s="14" t="str">
        <f t="shared" si="26"/>
        <v/>
      </c>
      <c r="J177" s="14"/>
      <c r="K177" s="1"/>
      <c r="L177" s="14">
        <f>COUNT(M$9:M177)</f>
        <v>1</v>
      </c>
      <c r="M177" s="14" t="str">
        <f t="shared" si="27"/>
        <v/>
      </c>
      <c r="N177" s="14">
        <f>COUNT(O$9:O177)</f>
        <v>1</v>
      </c>
      <c r="O177" s="14" t="str">
        <f t="shared" si="28"/>
        <v/>
      </c>
      <c r="P177" s="11" t="str">
        <f>IF(H177=TRUE,IF(基本情報!#REF!="","",基本情報!#REF!),"")</f>
        <v/>
      </c>
      <c r="Q177" s="11">
        <v>169</v>
      </c>
      <c r="R177" s="11" t="e">
        <f t="shared" si="36"/>
        <v>#N/A</v>
      </c>
      <c r="S177" s="11" t="b">
        <f t="shared" si="29"/>
        <v>1</v>
      </c>
      <c r="T177" s="11" t="str">
        <f t="shared" si="30"/>
        <v/>
      </c>
      <c r="V177" s="11">
        <v>169</v>
      </c>
      <c r="W177" s="11" t="e">
        <f t="shared" si="37"/>
        <v>#N/A</v>
      </c>
      <c r="X177" s="11" t="b">
        <f t="shared" si="31"/>
        <v>1</v>
      </c>
      <c r="Y177" s="11" t="str">
        <f t="shared" si="32"/>
        <v/>
      </c>
      <c r="AB177" s="11" t="str">
        <f t="shared" si="33"/>
        <v/>
      </c>
    </row>
    <row r="178" spans="1:28">
      <c r="A178" s="12">
        <v>10170</v>
      </c>
      <c r="B178" s="12"/>
      <c r="C178" s="12"/>
      <c r="D178" s="12"/>
      <c r="E178" s="12"/>
      <c r="F178" s="12"/>
      <c r="G178" s="12"/>
      <c r="H178" s="14" t="b">
        <f>IF('基本情報 '!B179="出場",TRUE,FALSE)</f>
        <v>0</v>
      </c>
      <c r="I178" s="14" t="str">
        <f t="shared" si="26"/>
        <v/>
      </c>
      <c r="J178" s="14"/>
      <c r="K178" s="1"/>
      <c r="L178" s="14">
        <f>COUNT(M$9:M178)</f>
        <v>1</v>
      </c>
      <c r="M178" s="14" t="str">
        <f t="shared" si="27"/>
        <v/>
      </c>
      <c r="N178" s="14">
        <f>COUNT(O$9:O178)</f>
        <v>1</v>
      </c>
      <c r="O178" s="14" t="str">
        <f t="shared" si="28"/>
        <v/>
      </c>
      <c r="P178" s="11" t="str">
        <f>IF(H178=TRUE,IF(基本情報!#REF!="","",基本情報!#REF!),"")</f>
        <v/>
      </c>
      <c r="Q178" s="11">
        <v>170</v>
      </c>
      <c r="R178" s="11" t="e">
        <f t="shared" si="36"/>
        <v>#N/A</v>
      </c>
      <c r="S178" s="11" t="b">
        <f t="shared" si="29"/>
        <v>1</v>
      </c>
      <c r="T178" s="11" t="str">
        <f t="shared" si="30"/>
        <v/>
      </c>
      <c r="V178" s="11">
        <v>170</v>
      </c>
      <c r="W178" s="11" t="e">
        <f t="shared" si="37"/>
        <v>#N/A</v>
      </c>
      <c r="X178" s="11" t="b">
        <f t="shared" si="31"/>
        <v>1</v>
      </c>
      <c r="Y178" s="11" t="str">
        <f t="shared" si="32"/>
        <v/>
      </c>
      <c r="AB178" s="11" t="str">
        <f t="shared" si="33"/>
        <v/>
      </c>
    </row>
    <row r="179" spans="1:28">
      <c r="A179" s="12">
        <v>10171</v>
      </c>
      <c r="B179" s="12"/>
      <c r="C179" s="12"/>
      <c r="D179" s="12"/>
      <c r="E179" s="12"/>
      <c r="F179" s="12"/>
      <c r="G179" s="12"/>
      <c r="H179" s="14" t="b">
        <f>IF('基本情報 '!B180="出場",TRUE,FALSE)</f>
        <v>0</v>
      </c>
      <c r="I179" s="14" t="str">
        <f t="shared" si="26"/>
        <v/>
      </c>
      <c r="J179" s="14"/>
      <c r="K179" s="1"/>
      <c r="L179" s="14">
        <f>COUNT(M$9:M179)</f>
        <v>1</v>
      </c>
      <c r="M179" s="14" t="str">
        <f t="shared" si="27"/>
        <v/>
      </c>
      <c r="N179" s="14">
        <f>COUNT(O$9:O179)</f>
        <v>1</v>
      </c>
      <c r="O179" s="14" t="str">
        <f t="shared" si="28"/>
        <v/>
      </c>
      <c r="P179" s="11" t="str">
        <f>IF(H179=TRUE,IF(基本情報!#REF!="","",基本情報!#REF!),"")</f>
        <v/>
      </c>
      <c r="Q179" s="11">
        <v>171</v>
      </c>
      <c r="R179" s="11" t="e">
        <f t="shared" si="36"/>
        <v>#N/A</v>
      </c>
      <c r="S179" s="11" t="b">
        <f t="shared" si="29"/>
        <v>1</v>
      </c>
      <c r="T179" s="11" t="str">
        <f t="shared" si="30"/>
        <v/>
      </c>
      <c r="V179" s="11">
        <v>171</v>
      </c>
      <c r="W179" s="11" t="e">
        <f t="shared" si="37"/>
        <v>#N/A</v>
      </c>
      <c r="X179" s="11" t="b">
        <f t="shared" si="31"/>
        <v>1</v>
      </c>
      <c r="Y179" s="11" t="str">
        <f t="shared" si="32"/>
        <v/>
      </c>
      <c r="AB179" s="11" t="str">
        <f t="shared" si="33"/>
        <v/>
      </c>
    </row>
    <row r="180" spans="1:28">
      <c r="A180" s="12">
        <v>10172</v>
      </c>
      <c r="B180" s="12"/>
      <c r="C180" s="12"/>
      <c r="D180" s="12"/>
      <c r="E180" s="12"/>
      <c r="F180" s="12"/>
      <c r="G180" s="12"/>
      <c r="H180" s="14" t="b">
        <f>IF('基本情報 '!B181="出場",TRUE,FALSE)</f>
        <v>0</v>
      </c>
      <c r="I180" s="14" t="str">
        <f t="shared" si="26"/>
        <v/>
      </c>
      <c r="J180" s="14"/>
      <c r="K180" s="1"/>
      <c r="L180" s="14">
        <f>COUNT(M$9:M180)</f>
        <v>1</v>
      </c>
      <c r="M180" s="14" t="str">
        <f t="shared" si="27"/>
        <v/>
      </c>
      <c r="N180" s="14">
        <f>COUNT(O$9:O180)</f>
        <v>1</v>
      </c>
      <c r="O180" s="14" t="str">
        <f t="shared" si="28"/>
        <v/>
      </c>
      <c r="P180" s="11" t="str">
        <f>IF(H180=TRUE,IF(基本情報!#REF!="","",基本情報!#REF!),"")</f>
        <v/>
      </c>
      <c r="Q180" s="11">
        <v>172</v>
      </c>
      <c r="R180" s="11" t="e">
        <f t="shared" si="36"/>
        <v>#N/A</v>
      </c>
      <c r="S180" s="11" t="b">
        <f t="shared" si="29"/>
        <v>1</v>
      </c>
      <c r="T180" s="11" t="str">
        <f t="shared" si="30"/>
        <v/>
      </c>
      <c r="V180" s="11">
        <v>172</v>
      </c>
      <c r="W180" s="11" t="e">
        <f t="shared" si="37"/>
        <v>#N/A</v>
      </c>
      <c r="X180" s="11" t="b">
        <f t="shared" si="31"/>
        <v>1</v>
      </c>
      <c r="Y180" s="11" t="str">
        <f t="shared" si="32"/>
        <v/>
      </c>
      <c r="AB180" s="11" t="str">
        <f t="shared" si="33"/>
        <v/>
      </c>
    </row>
    <row r="181" spans="1:28">
      <c r="A181" s="12">
        <v>10173</v>
      </c>
      <c r="B181" s="12"/>
      <c r="C181" s="12"/>
      <c r="D181" s="12"/>
      <c r="E181" s="12"/>
      <c r="F181" s="12"/>
      <c r="G181" s="12"/>
      <c r="H181" s="14" t="b">
        <f>IF('基本情報 '!B182="出場",TRUE,FALSE)</f>
        <v>0</v>
      </c>
      <c r="I181" s="14" t="str">
        <f t="shared" si="26"/>
        <v/>
      </c>
      <c r="J181" s="14"/>
      <c r="K181" s="1"/>
      <c r="L181" s="14">
        <f>COUNT(M$9:M181)</f>
        <v>1</v>
      </c>
      <c r="M181" s="14" t="str">
        <f t="shared" si="27"/>
        <v/>
      </c>
      <c r="N181" s="14">
        <f>COUNT(O$9:O181)</f>
        <v>1</v>
      </c>
      <c r="O181" s="14" t="str">
        <f t="shared" si="28"/>
        <v/>
      </c>
      <c r="P181" s="11" t="str">
        <f>IF(H181=TRUE,IF(基本情報!#REF!="","",基本情報!#REF!),"")</f>
        <v/>
      </c>
      <c r="Q181" s="11">
        <v>173</v>
      </c>
      <c r="R181" s="11" t="e">
        <f t="shared" si="36"/>
        <v>#N/A</v>
      </c>
      <c r="S181" s="11" t="b">
        <f t="shared" si="29"/>
        <v>1</v>
      </c>
      <c r="T181" s="11" t="str">
        <f t="shared" si="30"/>
        <v/>
      </c>
      <c r="V181" s="11">
        <v>173</v>
      </c>
      <c r="W181" s="11" t="e">
        <f t="shared" si="37"/>
        <v>#N/A</v>
      </c>
      <c r="X181" s="11" t="b">
        <f t="shared" si="31"/>
        <v>1</v>
      </c>
      <c r="Y181" s="11" t="str">
        <f t="shared" si="32"/>
        <v/>
      </c>
      <c r="AB181" s="11" t="str">
        <f t="shared" si="33"/>
        <v/>
      </c>
    </row>
    <row r="182" spans="1:28">
      <c r="A182" s="12">
        <v>10174</v>
      </c>
      <c r="B182" s="12"/>
      <c r="C182" s="12"/>
      <c r="D182" s="12"/>
      <c r="E182" s="12"/>
      <c r="F182" s="12"/>
      <c r="G182" s="12"/>
      <c r="H182" s="14" t="b">
        <f>IF('基本情報 '!B183="出場",TRUE,FALSE)</f>
        <v>0</v>
      </c>
      <c r="I182" s="14" t="str">
        <f t="shared" si="26"/>
        <v/>
      </c>
      <c r="J182" s="14"/>
      <c r="K182" s="1"/>
      <c r="L182" s="14">
        <f>COUNT(M$9:M182)</f>
        <v>1</v>
      </c>
      <c r="M182" s="14" t="str">
        <f t="shared" si="27"/>
        <v/>
      </c>
      <c r="N182" s="14">
        <f>COUNT(O$9:O182)</f>
        <v>1</v>
      </c>
      <c r="O182" s="14" t="str">
        <f t="shared" si="28"/>
        <v/>
      </c>
      <c r="P182" s="11" t="str">
        <f>IF(H182=TRUE,IF(基本情報!#REF!="","",基本情報!#REF!),"")</f>
        <v/>
      </c>
      <c r="Q182" s="11">
        <v>174</v>
      </c>
      <c r="R182" s="11" t="e">
        <f t="shared" si="36"/>
        <v>#N/A</v>
      </c>
      <c r="S182" s="11" t="b">
        <f t="shared" si="29"/>
        <v>1</v>
      </c>
      <c r="T182" s="11" t="str">
        <f t="shared" si="30"/>
        <v/>
      </c>
      <c r="V182" s="11">
        <v>174</v>
      </c>
      <c r="W182" s="11" t="e">
        <f t="shared" si="37"/>
        <v>#N/A</v>
      </c>
      <c r="X182" s="11" t="b">
        <f t="shared" si="31"/>
        <v>1</v>
      </c>
      <c r="Y182" s="11" t="str">
        <f t="shared" si="32"/>
        <v/>
      </c>
      <c r="AB182" s="11" t="str">
        <f t="shared" si="33"/>
        <v/>
      </c>
    </row>
    <row r="183" spans="1:28">
      <c r="A183" s="12">
        <v>10175</v>
      </c>
      <c r="B183" s="12"/>
      <c r="C183" s="12"/>
      <c r="D183" s="12"/>
      <c r="E183" s="12"/>
      <c r="F183" s="12"/>
      <c r="G183" s="12"/>
      <c r="H183" s="14" t="b">
        <f>IF('基本情報 '!B184="出場",TRUE,FALSE)</f>
        <v>0</v>
      </c>
      <c r="I183" s="14" t="str">
        <f t="shared" si="26"/>
        <v/>
      </c>
      <c r="J183" s="14"/>
      <c r="K183" s="1"/>
      <c r="L183" s="14">
        <f>COUNT(M$9:M183)</f>
        <v>1</v>
      </c>
      <c r="M183" s="14" t="str">
        <f t="shared" si="27"/>
        <v/>
      </c>
      <c r="N183" s="14">
        <f>COUNT(O$9:O183)</f>
        <v>1</v>
      </c>
      <c r="O183" s="14" t="str">
        <f t="shared" si="28"/>
        <v/>
      </c>
      <c r="P183" s="11" t="str">
        <f>IF(H183=TRUE,IF(基本情報!#REF!="","",基本情報!#REF!),"")</f>
        <v/>
      </c>
      <c r="Q183" s="11">
        <v>175</v>
      </c>
      <c r="R183" s="11" t="e">
        <f t="shared" si="36"/>
        <v>#N/A</v>
      </c>
      <c r="S183" s="11" t="b">
        <f t="shared" si="29"/>
        <v>1</v>
      </c>
      <c r="T183" s="11" t="str">
        <f t="shared" si="30"/>
        <v/>
      </c>
      <c r="V183" s="11">
        <v>175</v>
      </c>
      <c r="W183" s="11" t="e">
        <f t="shared" si="37"/>
        <v>#N/A</v>
      </c>
      <c r="X183" s="11" t="b">
        <f t="shared" si="31"/>
        <v>1</v>
      </c>
      <c r="Y183" s="11" t="str">
        <f t="shared" si="32"/>
        <v/>
      </c>
      <c r="AB183" s="11" t="str">
        <f t="shared" si="33"/>
        <v/>
      </c>
    </row>
    <row r="184" spans="1:28">
      <c r="A184" s="12">
        <v>10176</v>
      </c>
      <c r="B184" s="12"/>
      <c r="C184" s="12"/>
      <c r="D184" s="12"/>
      <c r="E184" s="12"/>
      <c r="F184" s="12"/>
      <c r="G184" s="12"/>
      <c r="H184" s="14" t="b">
        <f>IF('基本情報 '!B185="出場",TRUE,FALSE)</f>
        <v>0</v>
      </c>
      <c r="I184" s="14" t="str">
        <f t="shared" si="26"/>
        <v/>
      </c>
      <c r="J184" s="14"/>
      <c r="K184" s="1"/>
      <c r="L184" s="14">
        <f>COUNT(M$9:M184)</f>
        <v>1</v>
      </c>
      <c r="M184" s="14" t="str">
        <f t="shared" si="27"/>
        <v/>
      </c>
      <c r="N184" s="14">
        <f>COUNT(O$9:O184)</f>
        <v>1</v>
      </c>
      <c r="O184" s="14" t="str">
        <f t="shared" si="28"/>
        <v/>
      </c>
      <c r="P184" s="11" t="str">
        <f>IF(H184=TRUE,IF(基本情報!#REF!="","",基本情報!#REF!),"")</f>
        <v/>
      </c>
      <c r="Q184" s="11">
        <v>176</v>
      </c>
      <c r="R184" s="11" t="e">
        <f t="shared" si="36"/>
        <v>#N/A</v>
      </c>
      <c r="S184" s="11" t="b">
        <f t="shared" si="29"/>
        <v>1</v>
      </c>
      <c r="T184" s="11" t="str">
        <f t="shared" si="30"/>
        <v/>
      </c>
      <c r="V184" s="11">
        <v>176</v>
      </c>
      <c r="W184" s="11" t="e">
        <f t="shared" si="37"/>
        <v>#N/A</v>
      </c>
      <c r="X184" s="11" t="b">
        <f t="shared" si="31"/>
        <v>1</v>
      </c>
      <c r="Y184" s="11" t="str">
        <f t="shared" si="32"/>
        <v/>
      </c>
      <c r="AB184" s="11" t="str">
        <f t="shared" si="33"/>
        <v/>
      </c>
    </row>
    <row r="185" spans="1:28">
      <c r="A185" s="12">
        <v>10177</v>
      </c>
      <c r="B185" s="12"/>
      <c r="C185" s="12"/>
      <c r="D185" s="12"/>
      <c r="E185" s="12"/>
      <c r="F185" s="12"/>
      <c r="G185" s="12"/>
      <c r="H185" s="14" t="b">
        <f>IF('基本情報 '!B186="出場",TRUE,FALSE)</f>
        <v>0</v>
      </c>
      <c r="I185" s="14" t="str">
        <f t="shared" si="26"/>
        <v/>
      </c>
      <c r="J185" s="14"/>
      <c r="K185" s="1"/>
      <c r="L185" s="14">
        <f>COUNT(M$9:M185)</f>
        <v>1</v>
      </c>
      <c r="M185" s="14" t="str">
        <f t="shared" si="27"/>
        <v/>
      </c>
      <c r="N185" s="14">
        <f>COUNT(O$9:O185)</f>
        <v>1</v>
      </c>
      <c r="O185" s="14" t="str">
        <f t="shared" si="28"/>
        <v/>
      </c>
      <c r="P185" s="11" t="str">
        <f>IF(H185=TRUE,IF(基本情報!#REF!="","",基本情報!#REF!),"")</f>
        <v/>
      </c>
      <c r="Q185" s="11">
        <v>177</v>
      </c>
      <c r="R185" s="11" t="e">
        <f t="shared" si="36"/>
        <v>#N/A</v>
      </c>
      <c r="S185" s="11" t="b">
        <f t="shared" si="29"/>
        <v>1</v>
      </c>
      <c r="T185" s="11" t="str">
        <f t="shared" si="30"/>
        <v/>
      </c>
      <c r="V185" s="11">
        <v>177</v>
      </c>
      <c r="W185" s="11" t="e">
        <f t="shared" si="37"/>
        <v>#N/A</v>
      </c>
      <c r="X185" s="11" t="b">
        <f t="shared" si="31"/>
        <v>1</v>
      </c>
      <c r="Y185" s="11" t="str">
        <f t="shared" si="32"/>
        <v/>
      </c>
      <c r="AB185" s="11" t="str">
        <f t="shared" si="33"/>
        <v/>
      </c>
    </row>
    <row r="186" spans="1:28">
      <c r="A186" s="12">
        <v>10178</v>
      </c>
      <c r="B186" s="12"/>
      <c r="C186" s="12"/>
      <c r="D186" s="12"/>
      <c r="E186" s="12"/>
      <c r="F186" s="12"/>
      <c r="G186" s="12"/>
      <c r="H186" s="14" t="b">
        <f>IF('基本情報 '!B187="出場",TRUE,FALSE)</f>
        <v>0</v>
      </c>
      <c r="I186" s="14" t="str">
        <f t="shared" si="26"/>
        <v/>
      </c>
      <c r="J186" s="14"/>
      <c r="K186" s="1"/>
      <c r="L186" s="14">
        <f>COUNT(M$9:M186)</f>
        <v>1</v>
      </c>
      <c r="M186" s="14" t="str">
        <f t="shared" si="27"/>
        <v/>
      </c>
      <c r="N186" s="14">
        <f>COUNT(O$9:O186)</f>
        <v>1</v>
      </c>
      <c r="O186" s="14" t="str">
        <f t="shared" si="28"/>
        <v/>
      </c>
      <c r="P186" s="11" t="str">
        <f>IF(H186=TRUE,IF(基本情報!#REF!="","",基本情報!#REF!),"")</f>
        <v/>
      </c>
      <c r="Q186" s="11">
        <v>178</v>
      </c>
      <c r="R186" s="11" t="e">
        <f t="shared" si="36"/>
        <v>#N/A</v>
      </c>
      <c r="S186" s="11" t="b">
        <f t="shared" si="29"/>
        <v>1</v>
      </c>
      <c r="T186" s="11" t="str">
        <f t="shared" si="30"/>
        <v/>
      </c>
      <c r="V186" s="11">
        <v>178</v>
      </c>
      <c r="W186" s="11" t="e">
        <f t="shared" si="37"/>
        <v>#N/A</v>
      </c>
      <c r="X186" s="11" t="b">
        <f t="shared" si="31"/>
        <v>1</v>
      </c>
      <c r="Y186" s="11" t="str">
        <f t="shared" si="32"/>
        <v/>
      </c>
      <c r="AB186" s="11" t="str">
        <f t="shared" si="33"/>
        <v/>
      </c>
    </row>
    <row r="187" spans="1:28">
      <c r="A187" s="12">
        <v>10179</v>
      </c>
      <c r="B187" s="12"/>
      <c r="C187" s="12"/>
      <c r="D187" s="12"/>
      <c r="E187" s="12"/>
      <c r="F187" s="12"/>
      <c r="G187" s="12"/>
      <c r="H187" s="14" t="b">
        <f>IF('基本情報 '!B188="出場",TRUE,FALSE)</f>
        <v>0</v>
      </c>
      <c r="I187" s="14" t="str">
        <f t="shared" si="26"/>
        <v/>
      </c>
      <c r="J187" s="14"/>
      <c r="K187" s="1"/>
      <c r="L187" s="14">
        <f>COUNT(M$9:M187)</f>
        <v>1</v>
      </c>
      <c r="M187" s="14" t="str">
        <f t="shared" si="27"/>
        <v/>
      </c>
      <c r="N187" s="14">
        <f>COUNT(O$9:O187)</f>
        <v>1</v>
      </c>
      <c r="O187" s="14" t="str">
        <f t="shared" si="28"/>
        <v/>
      </c>
      <c r="P187" s="11" t="str">
        <f>IF(H187=TRUE,IF(基本情報!#REF!="","",基本情報!#REF!),"")</f>
        <v/>
      </c>
      <c r="Q187" s="11">
        <v>179</v>
      </c>
      <c r="R187" s="11" t="e">
        <f t="shared" si="36"/>
        <v>#N/A</v>
      </c>
      <c r="S187" s="11" t="b">
        <f t="shared" si="29"/>
        <v>1</v>
      </c>
      <c r="T187" s="11" t="str">
        <f t="shared" si="30"/>
        <v/>
      </c>
      <c r="V187" s="11">
        <v>179</v>
      </c>
      <c r="W187" s="11" t="e">
        <f t="shared" si="37"/>
        <v>#N/A</v>
      </c>
      <c r="X187" s="11" t="b">
        <f t="shared" si="31"/>
        <v>1</v>
      </c>
      <c r="Y187" s="11" t="str">
        <f t="shared" si="32"/>
        <v/>
      </c>
      <c r="AB187" s="11" t="str">
        <f t="shared" si="33"/>
        <v/>
      </c>
    </row>
    <row r="188" spans="1:28">
      <c r="A188" s="12">
        <v>10180</v>
      </c>
      <c r="B188" s="12"/>
      <c r="C188" s="12"/>
      <c r="D188" s="12"/>
      <c r="E188" s="12"/>
      <c r="F188" s="12"/>
      <c r="G188" s="12"/>
      <c r="H188" s="14" t="b">
        <f>IF('基本情報 '!B189="出場",TRUE,FALSE)</f>
        <v>0</v>
      </c>
      <c r="I188" s="14" t="str">
        <f t="shared" si="26"/>
        <v/>
      </c>
      <c r="J188" s="14"/>
      <c r="K188" s="1"/>
      <c r="L188" s="14">
        <f>COUNT(M$9:M188)</f>
        <v>1</v>
      </c>
      <c r="M188" s="14" t="str">
        <f t="shared" si="27"/>
        <v/>
      </c>
      <c r="N188" s="14">
        <f>COUNT(O$9:O188)</f>
        <v>1</v>
      </c>
      <c r="O188" s="14" t="str">
        <f t="shared" si="28"/>
        <v/>
      </c>
      <c r="P188" s="11" t="str">
        <f>IF(H188=TRUE,IF(基本情報!#REF!="","",基本情報!#REF!),"")</f>
        <v/>
      </c>
      <c r="Q188" s="11">
        <v>180</v>
      </c>
      <c r="R188" s="11" t="e">
        <f t="shared" si="36"/>
        <v>#N/A</v>
      </c>
      <c r="S188" s="11" t="b">
        <f t="shared" si="29"/>
        <v>1</v>
      </c>
      <c r="T188" s="11" t="str">
        <f t="shared" si="30"/>
        <v/>
      </c>
      <c r="V188" s="11">
        <v>180</v>
      </c>
      <c r="W188" s="11" t="e">
        <f t="shared" si="37"/>
        <v>#N/A</v>
      </c>
      <c r="X188" s="11" t="b">
        <f t="shared" si="31"/>
        <v>1</v>
      </c>
      <c r="Y188" s="11" t="str">
        <f t="shared" si="32"/>
        <v/>
      </c>
      <c r="AB188" s="11" t="str">
        <f t="shared" si="33"/>
        <v/>
      </c>
    </row>
    <row r="189" spans="1:28">
      <c r="A189" s="12">
        <v>10181</v>
      </c>
      <c r="B189" s="12"/>
      <c r="C189" s="12"/>
      <c r="D189" s="12"/>
      <c r="E189" s="12"/>
      <c r="F189" s="12"/>
      <c r="G189" s="12"/>
      <c r="H189" s="14" t="b">
        <f>IF('基本情報 '!B190="出場",TRUE,FALSE)</f>
        <v>0</v>
      </c>
      <c r="I189" s="14" t="str">
        <f t="shared" si="26"/>
        <v/>
      </c>
      <c r="J189" s="14"/>
      <c r="K189" s="1"/>
      <c r="L189" s="14">
        <f>COUNT(M$9:M189)</f>
        <v>1</v>
      </c>
      <c r="M189" s="14" t="str">
        <f t="shared" si="27"/>
        <v/>
      </c>
      <c r="N189" s="14">
        <f>COUNT(O$9:O189)</f>
        <v>1</v>
      </c>
      <c r="O189" s="14" t="str">
        <f t="shared" si="28"/>
        <v/>
      </c>
      <c r="P189" s="11" t="str">
        <f>IF(H189=TRUE,IF(基本情報!#REF!="","",基本情報!#REF!),"")</f>
        <v/>
      </c>
      <c r="Q189" s="11">
        <v>181</v>
      </c>
      <c r="R189" s="11" t="e">
        <f t="shared" si="36"/>
        <v>#N/A</v>
      </c>
      <c r="S189" s="11" t="b">
        <f t="shared" si="29"/>
        <v>1</v>
      </c>
      <c r="T189" s="11" t="str">
        <f t="shared" si="30"/>
        <v/>
      </c>
      <c r="V189" s="11">
        <v>181</v>
      </c>
      <c r="W189" s="11" t="e">
        <f t="shared" si="37"/>
        <v>#N/A</v>
      </c>
      <c r="X189" s="11" t="b">
        <f t="shared" si="31"/>
        <v>1</v>
      </c>
      <c r="Y189" s="11" t="str">
        <f t="shared" si="32"/>
        <v/>
      </c>
      <c r="AB189" s="11" t="str">
        <f t="shared" si="33"/>
        <v/>
      </c>
    </row>
    <row r="190" spans="1:28">
      <c r="A190" s="12">
        <v>10182</v>
      </c>
      <c r="B190" s="12"/>
      <c r="C190" s="12"/>
      <c r="D190" s="12"/>
      <c r="E190" s="12"/>
      <c r="F190" s="12"/>
      <c r="G190" s="12"/>
      <c r="H190" s="14" t="b">
        <f>IF('基本情報 '!B191="出場",TRUE,FALSE)</f>
        <v>0</v>
      </c>
      <c r="I190" s="14" t="str">
        <f t="shared" si="26"/>
        <v/>
      </c>
      <c r="J190" s="14"/>
      <c r="K190" s="1"/>
      <c r="L190" s="14">
        <f>COUNT(M$9:M190)</f>
        <v>1</v>
      </c>
      <c r="M190" s="14" t="str">
        <f t="shared" si="27"/>
        <v/>
      </c>
      <c r="N190" s="14">
        <f>COUNT(O$9:O190)</f>
        <v>1</v>
      </c>
      <c r="O190" s="14" t="str">
        <f t="shared" si="28"/>
        <v/>
      </c>
      <c r="P190" s="11" t="str">
        <f>IF(H190=TRUE,IF(基本情報!#REF!="","",基本情報!#REF!),"")</f>
        <v/>
      </c>
      <c r="Q190" s="11">
        <v>182</v>
      </c>
      <c r="R190" s="11" t="e">
        <f t="shared" si="36"/>
        <v>#N/A</v>
      </c>
      <c r="S190" s="11" t="b">
        <f t="shared" si="29"/>
        <v>1</v>
      </c>
      <c r="T190" s="11" t="str">
        <f t="shared" si="30"/>
        <v/>
      </c>
      <c r="V190" s="11">
        <v>182</v>
      </c>
      <c r="W190" s="11" t="e">
        <f t="shared" si="37"/>
        <v>#N/A</v>
      </c>
      <c r="X190" s="11" t="b">
        <f t="shared" si="31"/>
        <v>1</v>
      </c>
      <c r="Y190" s="11" t="str">
        <f t="shared" si="32"/>
        <v/>
      </c>
      <c r="AB190" s="11" t="str">
        <f t="shared" si="33"/>
        <v/>
      </c>
    </row>
    <row r="191" spans="1:28">
      <c r="A191" s="12">
        <v>10183</v>
      </c>
      <c r="B191" s="12"/>
      <c r="C191" s="12"/>
      <c r="D191" s="12"/>
      <c r="E191" s="12"/>
      <c r="F191" s="12"/>
      <c r="G191" s="12"/>
      <c r="H191" s="14" t="b">
        <f>IF('基本情報 '!B192="出場",TRUE,FALSE)</f>
        <v>0</v>
      </c>
      <c r="I191" s="14" t="str">
        <f t="shared" si="26"/>
        <v/>
      </c>
      <c r="J191" s="14"/>
      <c r="K191" s="1"/>
      <c r="L191" s="14">
        <f>COUNT(M$9:M191)</f>
        <v>1</v>
      </c>
      <c r="M191" s="14" t="str">
        <f t="shared" si="27"/>
        <v/>
      </c>
      <c r="N191" s="14">
        <f>COUNT(O$9:O191)</f>
        <v>1</v>
      </c>
      <c r="O191" s="14" t="str">
        <f t="shared" si="28"/>
        <v/>
      </c>
      <c r="P191" s="11" t="str">
        <f>IF(H191=TRUE,IF(基本情報!#REF!="","",基本情報!#REF!),"")</f>
        <v/>
      </c>
      <c r="Q191" s="11">
        <v>183</v>
      </c>
      <c r="R191" s="11" t="e">
        <f t="shared" si="36"/>
        <v>#N/A</v>
      </c>
      <c r="S191" s="11" t="b">
        <f t="shared" si="29"/>
        <v>1</v>
      </c>
      <c r="T191" s="11" t="str">
        <f t="shared" si="30"/>
        <v/>
      </c>
      <c r="V191" s="11">
        <v>183</v>
      </c>
      <c r="W191" s="11" t="e">
        <f t="shared" si="37"/>
        <v>#N/A</v>
      </c>
      <c r="X191" s="11" t="b">
        <f t="shared" si="31"/>
        <v>1</v>
      </c>
      <c r="Y191" s="11" t="str">
        <f t="shared" si="32"/>
        <v/>
      </c>
      <c r="AB191" s="11" t="str">
        <f t="shared" si="33"/>
        <v/>
      </c>
    </row>
    <row r="192" spans="1:28">
      <c r="A192" s="12">
        <v>10184</v>
      </c>
      <c r="B192" s="12"/>
      <c r="C192" s="12"/>
      <c r="D192" s="12"/>
      <c r="E192" s="12"/>
      <c r="F192" s="12"/>
      <c r="G192" s="12"/>
      <c r="H192" s="14" t="b">
        <f>IF('基本情報 '!B193="出場",TRUE,FALSE)</f>
        <v>0</v>
      </c>
      <c r="I192" s="14" t="str">
        <f t="shared" si="26"/>
        <v/>
      </c>
      <c r="J192" s="14"/>
      <c r="K192" s="1"/>
      <c r="L192" s="14">
        <f>COUNT(M$9:M192)</f>
        <v>1</v>
      </c>
      <c r="M192" s="14" t="str">
        <f t="shared" si="27"/>
        <v/>
      </c>
      <c r="N192" s="14">
        <f>COUNT(O$9:O192)</f>
        <v>1</v>
      </c>
      <c r="O192" s="14" t="str">
        <f t="shared" si="28"/>
        <v/>
      </c>
      <c r="P192" s="11" t="str">
        <f>IF(H192=TRUE,IF(基本情報!#REF!="","",基本情報!#REF!),"")</f>
        <v/>
      </c>
      <c r="Q192" s="11">
        <v>184</v>
      </c>
      <c r="R192" s="11" t="e">
        <f t="shared" si="36"/>
        <v>#N/A</v>
      </c>
      <c r="S192" s="11" t="b">
        <f t="shared" si="29"/>
        <v>1</v>
      </c>
      <c r="T192" s="11" t="str">
        <f t="shared" si="30"/>
        <v/>
      </c>
      <c r="V192" s="11">
        <v>184</v>
      </c>
      <c r="W192" s="11" t="e">
        <f t="shared" si="37"/>
        <v>#N/A</v>
      </c>
      <c r="X192" s="11" t="b">
        <f t="shared" si="31"/>
        <v>1</v>
      </c>
      <c r="Y192" s="11" t="str">
        <f t="shared" si="32"/>
        <v/>
      </c>
      <c r="AB192" s="11" t="str">
        <f t="shared" si="33"/>
        <v/>
      </c>
    </row>
    <row r="193" spans="1:28">
      <c r="A193" s="12">
        <v>10185</v>
      </c>
      <c r="B193" s="12"/>
      <c r="C193" s="12"/>
      <c r="D193" s="12"/>
      <c r="E193" s="12"/>
      <c r="F193" s="12"/>
      <c r="G193" s="12"/>
      <c r="H193" s="14" t="b">
        <f>IF('基本情報 '!B194="出場",TRUE,FALSE)</f>
        <v>0</v>
      </c>
      <c r="I193" s="14" t="str">
        <f t="shared" si="26"/>
        <v/>
      </c>
      <c r="J193" s="14"/>
      <c r="K193" s="1"/>
      <c r="L193" s="14">
        <f>COUNT(M$9:M193)</f>
        <v>1</v>
      </c>
      <c r="M193" s="14" t="str">
        <f t="shared" si="27"/>
        <v/>
      </c>
      <c r="N193" s="14">
        <f>COUNT(O$9:O193)</f>
        <v>1</v>
      </c>
      <c r="O193" s="14" t="str">
        <f t="shared" si="28"/>
        <v/>
      </c>
      <c r="P193" s="11" t="str">
        <f>IF(H193=TRUE,IF(基本情報!#REF!="","",基本情報!#REF!),"")</f>
        <v/>
      </c>
      <c r="Q193" s="11">
        <v>185</v>
      </c>
      <c r="R193" s="11" t="e">
        <f t="shared" si="36"/>
        <v>#N/A</v>
      </c>
      <c r="S193" s="11" t="b">
        <f t="shared" si="29"/>
        <v>1</v>
      </c>
      <c r="T193" s="11" t="str">
        <f t="shared" si="30"/>
        <v/>
      </c>
      <c r="V193" s="11">
        <v>185</v>
      </c>
      <c r="W193" s="11" t="e">
        <f t="shared" si="37"/>
        <v>#N/A</v>
      </c>
      <c r="X193" s="11" t="b">
        <f t="shared" si="31"/>
        <v>1</v>
      </c>
      <c r="Y193" s="11" t="str">
        <f t="shared" si="32"/>
        <v/>
      </c>
      <c r="AB193" s="11" t="str">
        <f t="shared" si="33"/>
        <v/>
      </c>
    </row>
    <row r="194" spans="1:28">
      <c r="A194" s="12">
        <v>10186</v>
      </c>
      <c r="B194" s="12"/>
      <c r="C194" s="12"/>
      <c r="D194" s="12"/>
      <c r="E194" s="12"/>
      <c r="F194" s="12"/>
      <c r="G194" s="12"/>
      <c r="H194" s="14" t="b">
        <f>IF('基本情報 '!B195="出場",TRUE,FALSE)</f>
        <v>0</v>
      </c>
      <c r="I194" s="14" t="str">
        <f t="shared" si="26"/>
        <v/>
      </c>
      <c r="J194" s="14"/>
      <c r="K194" s="1"/>
      <c r="L194" s="14">
        <f>COUNT(M$9:M194)</f>
        <v>1</v>
      </c>
      <c r="M194" s="14" t="str">
        <f t="shared" si="27"/>
        <v/>
      </c>
      <c r="N194" s="14">
        <f>COUNT(O$9:O194)</f>
        <v>1</v>
      </c>
      <c r="O194" s="14" t="str">
        <f t="shared" si="28"/>
        <v/>
      </c>
      <c r="P194" s="11" t="str">
        <f>IF(H194=TRUE,IF(基本情報!#REF!="","",基本情報!#REF!),"")</f>
        <v/>
      </c>
      <c r="Q194" s="11">
        <v>186</v>
      </c>
      <c r="R194" s="11" t="e">
        <f t="shared" si="36"/>
        <v>#N/A</v>
      </c>
      <c r="S194" s="11" t="b">
        <f t="shared" si="29"/>
        <v>1</v>
      </c>
      <c r="T194" s="11" t="str">
        <f t="shared" si="30"/>
        <v/>
      </c>
      <c r="V194" s="11">
        <v>186</v>
      </c>
      <c r="W194" s="11" t="e">
        <f t="shared" si="37"/>
        <v>#N/A</v>
      </c>
      <c r="X194" s="11" t="b">
        <f t="shared" si="31"/>
        <v>1</v>
      </c>
      <c r="Y194" s="11" t="str">
        <f t="shared" si="32"/>
        <v/>
      </c>
      <c r="AB194" s="11" t="str">
        <f t="shared" si="33"/>
        <v/>
      </c>
    </row>
    <row r="195" spans="1:28">
      <c r="A195" s="12">
        <v>10187</v>
      </c>
      <c r="B195" s="12"/>
      <c r="C195" s="12"/>
      <c r="D195" s="12"/>
      <c r="E195" s="12"/>
      <c r="F195" s="12"/>
      <c r="G195" s="12"/>
      <c r="H195" s="14" t="b">
        <f>IF('基本情報 '!B196="出場",TRUE,FALSE)</f>
        <v>0</v>
      </c>
      <c r="I195" s="14" t="str">
        <f t="shared" si="26"/>
        <v/>
      </c>
      <c r="J195" s="14"/>
      <c r="K195" s="1"/>
      <c r="L195" s="14">
        <f>COUNT(M$9:M195)</f>
        <v>1</v>
      </c>
      <c r="M195" s="14" t="str">
        <f t="shared" si="27"/>
        <v/>
      </c>
      <c r="N195" s="14">
        <f>COUNT(O$9:O195)</f>
        <v>1</v>
      </c>
      <c r="O195" s="14" t="str">
        <f t="shared" si="28"/>
        <v/>
      </c>
      <c r="P195" s="11" t="str">
        <f>IF(H195=TRUE,IF(基本情報!#REF!="","",基本情報!#REF!),"")</f>
        <v/>
      </c>
      <c r="Q195" s="11">
        <v>187</v>
      </c>
      <c r="R195" s="11" t="e">
        <f t="shared" si="36"/>
        <v>#N/A</v>
      </c>
      <c r="S195" s="11" t="b">
        <f t="shared" si="29"/>
        <v>1</v>
      </c>
      <c r="T195" s="11" t="str">
        <f t="shared" si="30"/>
        <v/>
      </c>
      <c r="V195" s="11">
        <v>187</v>
      </c>
      <c r="W195" s="11" t="e">
        <f t="shared" si="37"/>
        <v>#N/A</v>
      </c>
      <c r="X195" s="11" t="b">
        <f t="shared" si="31"/>
        <v>1</v>
      </c>
      <c r="Y195" s="11" t="str">
        <f t="shared" si="32"/>
        <v/>
      </c>
      <c r="AB195" s="11" t="str">
        <f t="shared" si="33"/>
        <v/>
      </c>
    </row>
    <row r="196" spans="1:28">
      <c r="A196" s="12">
        <v>10188</v>
      </c>
      <c r="B196" s="12"/>
      <c r="C196" s="12"/>
      <c r="D196" s="12"/>
      <c r="E196" s="12"/>
      <c r="F196" s="12"/>
      <c r="G196" s="12"/>
      <c r="H196" s="14" t="b">
        <f>IF('基本情報 '!B197="出場",TRUE,FALSE)</f>
        <v>0</v>
      </c>
      <c r="I196" s="14" t="str">
        <f t="shared" si="26"/>
        <v/>
      </c>
      <c r="J196" s="14"/>
      <c r="K196" s="1"/>
      <c r="L196" s="14">
        <f>COUNT(M$9:M196)</f>
        <v>1</v>
      </c>
      <c r="M196" s="14" t="str">
        <f t="shared" si="27"/>
        <v/>
      </c>
      <c r="N196" s="14">
        <f>COUNT(O$9:O196)</f>
        <v>1</v>
      </c>
      <c r="O196" s="14" t="str">
        <f t="shared" si="28"/>
        <v/>
      </c>
      <c r="P196" s="11" t="str">
        <f>IF(H196=TRUE,IF(基本情報!#REF!="","",基本情報!#REF!),"")</f>
        <v/>
      </c>
      <c r="Q196" s="11">
        <v>188</v>
      </c>
      <c r="R196" s="11" t="e">
        <f t="shared" si="36"/>
        <v>#N/A</v>
      </c>
      <c r="S196" s="11" t="b">
        <f t="shared" si="29"/>
        <v>1</v>
      </c>
      <c r="T196" s="11" t="str">
        <f t="shared" si="30"/>
        <v/>
      </c>
      <c r="V196" s="11">
        <v>188</v>
      </c>
      <c r="W196" s="11" t="e">
        <f t="shared" si="37"/>
        <v>#N/A</v>
      </c>
      <c r="X196" s="11" t="b">
        <f t="shared" si="31"/>
        <v>1</v>
      </c>
      <c r="Y196" s="11" t="str">
        <f t="shared" si="32"/>
        <v/>
      </c>
      <c r="AB196" s="11" t="str">
        <f t="shared" si="33"/>
        <v/>
      </c>
    </row>
    <row r="197" spans="1:28">
      <c r="A197" s="12">
        <v>10189</v>
      </c>
      <c r="B197" s="12"/>
      <c r="C197" s="12"/>
      <c r="D197" s="12"/>
      <c r="E197" s="12"/>
      <c r="F197" s="12"/>
      <c r="G197" s="12"/>
      <c r="H197" s="14" t="b">
        <f>IF('基本情報 '!B198="出場",TRUE,FALSE)</f>
        <v>0</v>
      </c>
      <c r="I197" s="14" t="str">
        <f t="shared" si="26"/>
        <v/>
      </c>
      <c r="J197" s="14"/>
      <c r="K197" s="1"/>
      <c r="L197" s="14">
        <f>COUNT(M$9:M197)</f>
        <v>1</v>
      </c>
      <c r="M197" s="14" t="str">
        <f t="shared" si="27"/>
        <v/>
      </c>
      <c r="N197" s="14">
        <f>COUNT(O$9:O197)</f>
        <v>1</v>
      </c>
      <c r="O197" s="14" t="str">
        <f t="shared" si="28"/>
        <v/>
      </c>
      <c r="P197" s="11" t="str">
        <f>IF(H197=TRUE,IF(基本情報!#REF!="","",基本情報!#REF!),"")</f>
        <v/>
      </c>
      <c r="Q197" s="11">
        <v>189</v>
      </c>
      <c r="R197" s="11" t="e">
        <f t="shared" si="36"/>
        <v>#N/A</v>
      </c>
      <c r="S197" s="11" t="b">
        <f t="shared" si="29"/>
        <v>1</v>
      </c>
      <c r="T197" s="11" t="str">
        <f t="shared" si="30"/>
        <v/>
      </c>
      <c r="V197" s="11">
        <v>189</v>
      </c>
      <c r="W197" s="11" t="e">
        <f t="shared" si="37"/>
        <v>#N/A</v>
      </c>
      <c r="X197" s="11" t="b">
        <f t="shared" si="31"/>
        <v>1</v>
      </c>
      <c r="Y197" s="11" t="str">
        <f t="shared" si="32"/>
        <v/>
      </c>
      <c r="AB197" s="11" t="str">
        <f t="shared" si="33"/>
        <v/>
      </c>
    </row>
    <row r="198" spans="1:28">
      <c r="A198" s="12">
        <v>10190</v>
      </c>
      <c r="B198" s="12"/>
      <c r="C198" s="12"/>
      <c r="D198" s="12"/>
      <c r="E198" s="12"/>
      <c r="F198" s="12"/>
      <c r="G198" s="12"/>
      <c r="H198" s="14" t="b">
        <f>IF('基本情報 '!B199="出場",TRUE,FALSE)</f>
        <v>0</v>
      </c>
      <c r="I198" s="14" t="str">
        <f t="shared" si="26"/>
        <v/>
      </c>
      <c r="J198" s="14"/>
      <c r="K198" s="1"/>
      <c r="L198" s="14">
        <f>COUNT(M$9:M198)</f>
        <v>1</v>
      </c>
      <c r="M198" s="14" t="str">
        <f t="shared" si="27"/>
        <v/>
      </c>
      <c r="N198" s="14">
        <f>COUNT(O$9:O198)</f>
        <v>1</v>
      </c>
      <c r="O198" s="14" t="str">
        <f t="shared" si="28"/>
        <v/>
      </c>
      <c r="P198" s="11" t="str">
        <f>IF(H198=TRUE,IF(基本情報!#REF!="","",基本情報!#REF!),"")</f>
        <v/>
      </c>
      <c r="Q198" s="11">
        <v>190</v>
      </c>
      <c r="R198" s="11" t="e">
        <f t="shared" si="36"/>
        <v>#N/A</v>
      </c>
      <c r="S198" s="11" t="b">
        <f t="shared" si="29"/>
        <v>1</v>
      </c>
      <c r="T198" s="11" t="str">
        <f t="shared" si="30"/>
        <v/>
      </c>
      <c r="V198" s="11">
        <v>190</v>
      </c>
      <c r="W198" s="11" t="e">
        <f t="shared" si="37"/>
        <v>#N/A</v>
      </c>
      <c r="X198" s="11" t="b">
        <f t="shared" si="31"/>
        <v>1</v>
      </c>
      <c r="Y198" s="11" t="str">
        <f t="shared" si="32"/>
        <v/>
      </c>
      <c r="AB198" s="11" t="str">
        <f t="shared" si="33"/>
        <v/>
      </c>
    </row>
    <row r="199" spans="1:28">
      <c r="A199" s="12">
        <v>10191</v>
      </c>
      <c r="B199" s="12"/>
      <c r="C199" s="12"/>
      <c r="D199" s="12"/>
      <c r="E199" s="12"/>
      <c r="F199" s="12"/>
      <c r="G199" s="12"/>
      <c r="H199" s="14" t="b">
        <f>IF('基本情報 '!B200="出場",TRUE,FALSE)</f>
        <v>0</v>
      </c>
      <c r="I199" s="14" t="str">
        <f t="shared" si="26"/>
        <v/>
      </c>
      <c r="J199" s="14"/>
      <c r="K199" s="1"/>
      <c r="L199" s="14">
        <f>COUNT(M$9:M199)</f>
        <v>1</v>
      </c>
      <c r="M199" s="14" t="str">
        <f t="shared" si="27"/>
        <v/>
      </c>
      <c r="N199" s="14">
        <f>COUNT(O$9:O199)</f>
        <v>1</v>
      </c>
      <c r="O199" s="14" t="str">
        <f t="shared" si="28"/>
        <v/>
      </c>
      <c r="P199" s="11" t="str">
        <f>IF(H199=TRUE,IF(基本情報!#REF!="","",基本情報!#REF!),"")</f>
        <v/>
      </c>
      <c r="Q199" s="11">
        <v>191</v>
      </c>
      <c r="R199" s="11" t="e">
        <f t="shared" si="36"/>
        <v>#N/A</v>
      </c>
      <c r="S199" s="11" t="b">
        <f t="shared" si="29"/>
        <v>1</v>
      </c>
      <c r="T199" s="11" t="str">
        <f t="shared" si="30"/>
        <v/>
      </c>
      <c r="V199" s="11">
        <v>191</v>
      </c>
      <c r="W199" s="11" t="e">
        <f t="shared" si="37"/>
        <v>#N/A</v>
      </c>
      <c r="X199" s="11" t="b">
        <f t="shared" si="31"/>
        <v>1</v>
      </c>
      <c r="Y199" s="11" t="str">
        <f t="shared" si="32"/>
        <v/>
      </c>
      <c r="AB199" s="11" t="str">
        <f t="shared" si="33"/>
        <v/>
      </c>
    </row>
    <row r="200" spans="1:28">
      <c r="A200" s="12">
        <v>10192</v>
      </c>
      <c r="B200" s="12"/>
      <c r="C200" s="12"/>
      <c r="D200" s="12"/>
      <c r="E200" s="12"/>
      <c r="F200" s="12"/>
      <c r="G200" s="12"/>
      <c r="H200" s="14" t="b">
        <f>IF('基本情報 '!B201="出場",TRUE,FALSE)</f>
        <v>0</v>
      </c>
      <c r="I200" s="14" t="str">
        <f t="shared" si="26"/>
        <v/>
      </c>
      <c r="J200" s="14"/>
      <c r="K200" s="1"/>
      <c r="L200" s="14">
        <f>COUNT(M$9:M200)</f>
        <v>1</v>
      </c>
      <c r="M200" s="14" t="str">
        <f t="shared" si="27"/>
        <v/>
      </c>
      <c r="N200" s="14">
        <f>COUNT(O$9:O200)</f>
        <v>1</v>
      </c>
      <c r="O200" s="14" t="str">
        <f t="shared" si="28"/>
        <v/>
      </c>
      <c r="P200" s="11" t="str">
        <f>IF(H200=TRUE,IF(基本情報!#REF!="","",基本情報!#REF!),"")</f>
        <v/>
      </c>
      <c r="Q200" s="11">
        <v>192</v>
      </c>
      <c r="R200" s="11" t="e">
        <f t="shared" si="36"/>
        <v>#N/A</v>
      </c>
      <c r="S200" s="11" t="b">
        <f t="shared" si="29"/>
        <v>1</v>
      </c>
      <c r="T200" s="11" t="str">
        <f t="shared" si="30"/>
        <v/>
      </c>
      <c r="V200" s="11">
        <v>192</v>
      </c>
      <c r="W200" s="11" t="e">
        <f t="shared" si="37"/>
        <v>#N/A</v>
      </c>
      <c r="X200" s="11" t="b">
        <f t="shared" si="31"/>
        <v>1</v>
      </c>
      <c r="Y200" s="11" t="str">
        <f t="shared" si="32"/>
        <v/>
      </c>
      <c r="AB200" s="11" t="str">
        <f t="shared" si="33"/>
        <v/>
      </c>
    </row>
    <row r="201" spans="1:28">
      <c r="A201" s="12">
        <v>10193</v>
      </c>
      <c r="B201" s="12"/>
      <c r="C201" s="12"/>
      <c r="D201" s="12"/>
      <c r="E201" s="12"/>
      <c r="F201" s="12"/>
      <c r="G201" s="12"/>
      <c r="H201" s="14" t="b">
        <f>IF('基本情報 '!B202="出場",TRUE,FALSE)</f>
        <v>0</v>
      </c>
      <c r="I201" s="14" t="str">
        <f t="shared" si="26"/>
        <v/>
      </c>
      <c r="J201" s="14"/>
      <c r="K201" s="1"/>
      <c r="L201" s="14">
        <f>COUNT(M$9:M201)</f>
        <v>1</v>
      </c>
      <c r="M201" s="14" t="str">
        <f t="shared" si="27"/>
        <v/>
      </c>
      <c r="N201" s="14">
        <f>COUNT(O$9:O201)</f>
        <v>1</v>
      </c>
      <c r="O201" s="14" t="str">
        <f t="shared" si="28"/>
        <v/>
      </c>
      <c r="P201" s="11" t="str">
        <f>IF(H201=TRUE,IF(基本情報!#REF!="","",基本情報!#REF!),"")</f>
        <v/>
      </c>
      <c r="Q201" s="11">
        <v>193</v>
      </c>
      <c r="R201" s="11" t="e">
        <f t="shared" si="36"/>
        <v>#N/A</v>
      </c>
      <c r="S201" s="11" t="b">
        <f t="shared" si="29"/>
        <v>1</v>
      </c>
      <c r="T201" s="11" t="str">
        <f t="shared" si="30"/>
        <v/>
      </c>
      <c r="V201" s="11">
        <v>193</v>
      </c>
      <c r="W201" s="11" t="e">
        <f t="shared" si="37"/>
        <v>#N/A</v>
      </c>
      <c r="X201" s="11" t="b">
        <f t="shared" si="31"/>
        <v>1</v>
      </c>
      <c r="Y201" s="11" t="str">
        <f t="shared" si="32"/>
        <v/>
      </c>
      <c r="AB201" s="11" t="str">
        <f t="shared" si="33"/>
        <v/>
      </c>
    </row>
    <row r="202" spans="1:28">
      <c r="A202" s="12">
        <v>10194</v>
      </c>
      <c r="B202" s="12"/>
      <c r="C202" s="12"/>
      <c r="D202" s="12"/>
      <c r="E202" s="12"/>
      <c r="F202" s="12"/>
      <c r="G202" s="12"/>
      <c r="H202" s="14" t="b">
        <f>IF('基本情報 '!B203="出場",TRUE,FALSE)</f>
        <v>0</v>
      </c>
      <c r="I202" s="14" t="str">
        <f t="shared" ref="I202:I208" si="38">ASC(E202)</f>
        <v/>
      </c>
      <c r="J202" s="14"/>
      <c r="K202" s="1"/>
      <c r="L202" s="14">
        <f>COUNT(M$9:M202)</f>
        <v>1</v>
      </c>
      <c r="M202" s="14" t="str">
        <f t="shared" ref="M202:M208" si="39">IF(H202=TRUE,IF(J202=1,B202,""),"")</f>
        <v/>
      </c>
      <c r="N202" s="14">
        <f>COUNT(O$9:O202)</f>
        <v>1</v>
      </c>
      <c r="O202" s="14" t="str">
        <f t="shared" ref="O202:O208" si="40">IF(H202=TRUE,IF(J202=2,B202,""),"")</f>
        <v/>
      </c>
      <c r="P202" s="11" t="str">
        <f>IF(H202=TRUE,IF(基本情報!#REF!="","",基本情報!#REF!),"")</f>
        <v/>
      </c>
      <c r="Q202" s="11">
        <v>194</v>
      </c>
      <c r="R202" s="11" t="e">
        <f t="shared" si="36"/>
        <v>#N/A</v>
      </c>
      <c r="S202" s="11" t="b">
        <f t="shared" ref="S202:S208" si="41">ISERROR(R202)</f>
        <v>1</v>
      </c>
      <c r="T202" s="11" t="str">
        <f t="shared" ref="T202:T208" si="42">IF(S202=FALSE,R202,"")</f>
        <v/>
      </c>
      <c r="V202" s="11">
        <v>194</v>
      </c>
      <c r="W202" s="11" t="e">
        <f t="shared" si="37"/>
        <v>#N/A</v>
      </c>
      <c r="X202" s="11" t="b">
        <f t="shared" ref="X202:X208" si="43">ISERROR(W202)</f>
        <v>1</v>
      </c>
      <c r="Y202" s="11" t="str">
        <f t="shared" ref="Y202:Y208" si="44">IF(X202=FALSE,W202,"")</f>
        <v/>
      </c>
      <c r="AB202" s="11" t="str">
        <f t="shared" ref="AB202:AB208" si="45">IF(T202="",Y202,T202)</f>
        <v/>
      </c>
    </row>
    <row r="203" spans="1:28">
      <c r="A203" s="12">
        <v>10195</v>
      </c>
      <c r="B203" s="12"/>
      <c r="C203" s="12"/>
      <c r="D203" s="12"/>
      <c r="E203" s="12"/>
      <c r="F203" s="12"/>
      <c r="G203" s="12"/>
      <c r="H203" s="14" t="b">
        <f>IF('基本情報 '!B204="出場",TRUE,FALSE)</f>
        <v>0</v>
      </c>
      <c r="I203" s="14" t="str">
        <f t="shared" si="38"/>
        <v/>
      </c>
      <c r="J203" s="14"/>
      <c r="K203" s="1"/>
      <c r="L203" s="14">
        <f>COUNT(M$9:M203)</f>
        <v>1</v>
      </c>
      <c r="M203" s="14" t="str">
        <f t="shared" si="39"/>
        <v/>
      </c>
      <c r="N203" s="14">
        <f>COUNT(O$9:O203)</f>
        <v>1</v>
      </c>
      <c r="O203" s="14" t="str">
        <f t="shared" si="40"/>
        <v/>
      </c>
      <c r="P203" s="11" t="str">
        <f>IF(H203=TRUE,IF(基本情報!#REF!="","",基本情報!#REF!),"")</f>
        <v/>
      </c>
      <c r="Q203" s="11">
        <v>195</v>
      </c>
      <c r="R203" s="11" t="e">
        <f t="shared" si="36"/>
        <v>#N/A</v>
      </c>
      <c r="S203" s="11" t="b">
        <f t="shared" si="41"/>
        <v>1</v>
      </c>
      <c r="T203" s="11" t="str">
        <f t="shared" si="42"/>
        <v/>
      </c>
      <c r="V203" s="11">
        <v>195</v>
      </c>
      <c r="W203" s="11" t="e">
        <f t="shared" si="37"/>
        <v>#N/A</v>
      </c>
      <c r="X203" s="11" t="b">
        <f t="shared" si="43"/>
        <v>1</v>
      </c>
      <c r="Y203" s="11" t="str">
        <f t="shared" si="44"/>
        <v/>
      </c>
      <c r="AB203" s="11" t="str">
        <f t="shared" si="45"/>
        <v/>
      </c>
    </row>
    <row r="204" spans="1:28">
      <c r="A204" s="12">
        <v>10196</v>
      </c>
      <c r="B204" s="12"/>
      <c r="C204" s="12"/>
      <c r="D204" s="12"/>
      <c r="E204" s="12"/>
      <c r="F204" s="12"/>
      <c r="G204" s="12"/>
      <c r="H204" s="14" t="b">
        <f>IF('基本情報 '!B205="出場",TRUE,FALSE)</f>
        <v>0</v>
      </c>
      <c r="I204" s="14" t="str">
        <f t="shared" si="38"/>
        <v/>
      </c>
      <c r="J204" s="14"/>
      <c r="K204" s="1"/>
      <c r="L204" s="14">
        <f>COUNT(M$9:M204)</f>
        <v>1</v>
      </c>
      <c r="M204" s="14" t="str">
        <f t="shared" si="39"/>
        <v/>
      </c>
      <c r="N204" s="14">
        <f>COUNT(O$9:O204)</f>
        <v>1</v>
      </c>
      <c r="O204" s="14" t="str">
        <f t="shared" si="40"/>
        <v/>
      </c>
      <c r="P204" s="11" t="str">
        <f>IF(H204=TRUE,IF(基本情報!#REF!="","",基本情報!#REF!),"")</f>
        <v/>
      </c>
      <c r="Q204" s="11">
        <v>196</v>
      </c>
      <c r="R204" s="11" t="e">
        <f>IF(VLOOKUP(Q204,男子ナンバー,2,FALSE)="","",VLOOKUP(Q204,男子ナンバー,2,FALSE))</f>
        <v>#N/A</v>
      </c>
      <c r="S204" s="11" t="b">
        <f t="shared" si="41"/>
        <v>1</v>
      </c>
      <c r="T204" s="11" t="str">
        <f t="shared" si="42"/>
        <v/>
      </c>
      <c r="V204" s="11">
        <v>196</v>
      </c>
      <c r="W204" s="11" t="e">
        <f>IF(VLOOKUP(V204,女子ナンバー,2,FALSE)="","",VLOOKUP(V204,女子ナンバー,2,FALSE))</f>
        <v>#N/A</v>
      </c>
      <c r="X204" s="11" t="b">
        <f t="shared" si="43"/>
        <v>1</v>
      </c>
      <c r="Y204" s="11" t="str">
        <f t="shared" si="44"/>
        <v/>
      </c>
      <c r="AB204" s="11" t="str">
        <f t="shared" si="45"/>
        <v/>
      </c>
    </row>
    <row r="205" spans="1:28">
      <c r="A205" s="12">
        <v>10197</v>
      </c>
      <c r="B205" s="12"/>
      <c r="C205" s="12"/>
      <c r="D205" s="12"/>
      <c r="E205" s="12"/>
      <c r="F205" s="12"/>
      <c r="G205" s="12"/>
      <c r="H205" s="14" t="b">
        <f>IF('基本情報 '!B206="出場",TRUE,FALSE)</f>
        <v>0</v>
      </c>
      <c r="I205" s="14" t="str">
        <f t="shared" si="38"/>
        <v/>
      </c>
      <c r="J205" s="14"/>
      <c r="K205" s="1"/>
      <c r="L205" s="14">
        <f>COUNT(M$9:M205)</f>
        <v>1</v>
      </c>
      <c r="M205" s="14" t="str">
        <f t="shared" si="39"/>
        <v/>
      </c>
      <c r="N205" s="14">
        <f>COUNT(O$9:O205)</f>
        <v>1</v>
      </c>
      <c r="O205" s="14" t="str">
        <f t="shared" si="40"/>
        <v/>
      </c>
      <c r="P205" s="11" t="str">
        <f>IF(H205=TRUE,IF(基本情報!#REF!="","",基本情報!#REF!),"")</f>
        <v/>
      </c>
      <c r="Q205" s="11">
        <v>197</v>
      </c>
      <c r="R205" s="11" t="e">
        <f>IF(VLOOKUP(Q205,男子ナンバー,2,FALSE)="","",VLOOKUP(Q205,男子ナンバー,2,FALSE))</f>
        <v>#N/A</v>
      </c>
      <c r="S205" s="11" t="b">
        <f t="shared" si="41"/>
        <v>1</v>
      </c>
      <c r="T205" s="11" t="str">
        <f t="shared" si="42"/>
        <v/>
      </c>
      <c r="V205" s="11">
        <v>197</v>
      </c>
      <c r="W205" s="11" t="e">
        <f>IF(VLOOKUP(V205,女子ナンバー,2,FALSE)="","",VLOOKUP(V205,女子ナンバー,2,FALSE))</f>
        <v>#N/A</v>
      </c>
      <c r="X205" s="11" t="b">
        <f t="shared" si="43"/>
        <v>1</v>
      </c>
      <c r="Y205" s="11" t="str">
        <f t="shared" si="44"/>
        <v/>
      </c>
      <c r="AB205" s="11" t="str">
        <f t="shared" si="45"/>
        <v/>
      </c>
    </row>
    <row r="206" spans="1:28">
      <c r="A206" s="12">
        <v>10198</v>
      </c>
      <c r="B206" s="12"/>
      <c r="C206" s="12"/>
      <c r="D206" s="12"/>
      <c r="E206" s="12"/>
      <c r="F206" s="12"/>
      <c r="G206" s="12"/>
      <c r="H206" s="14" t="b">
        <f>IF('基本情報 '!B207="出場",TRUE,FALSE)</f>
        <v>0</v>
      </c>
      <c r="I206" s="14" t="str">
        <f t="shared" si="38"/>
        <v/>
      </c>
      <c r="J206" s="14"/>
      <c r="K206" s="1"/>
      <c r="L206" s="14">
        <f>COUNT(M$9:M206)</f>
        <v>1</v>
      </c>
      <c r="M206" s="14" t="str">
        <f t="shared" si="39"/>
        <v/>
      </c>
      <c r="N206" s="14">
        <f>COUNT(O$9:O206)</f>
        <v>1</v>
      </c>
      <c r="O206" s="14" t="str">
        <f t="shared" si="40"/>
        <v/>
      </c>
      <c r="P206" s="11" t="str">
        <f>IF(H206=TRUE,IF(基本情報!#REF!="","",基本情報!#REF!),"")</f>
        <v/>
      </c>
      <c r="Q206" s="11">
        <v>198</v>
      </c>
      <c r="R206" s="11" t="e">
        <f>IF(VLOOKUP(Q206,男子ナンバー,2,FALSE)="","",VLOOKUP(Q206,男子ナンバー,2,FALSE))</f>
        <v>#N/A</v>
      </c>
      <c r="S206" s="11" t="b">
        <f t="shared" si="41"/>
        <v>1</v>
      </c>
      <c r="T206" s="11" t="str">
        <f t="shared" si="42"/>
        <v/>
      </c>
      <c r="V206" s="11">
        <v>198</v>
      </c>
      <c r="W206" s="11" t="e">
        <f>IF(VLOOKUP(V206,女子ナンバー,2,FALSE)="","",VLOOKUP(V206,女子ナンバー,2,FALSE))</f>
        <v>#N/A</v>
      </c>
      <c r="X206" s="11" t="b">
        <f t="shared" si="43"/>
        <v>1</v>
      </c>
      <c r="Y206" s="11" t="str">
        <f t="shared" si="44"/>
        <v/>
      </c>
      <c r="AB206" s="11" t="str">
        <f t="shared" si="45"/>
        <v/>
      </c>
    </row>
    <row r="207" spans="1:28">
      <c r="A207" s="12">
        <v>10199</v>
      </c>
      <c r="B207" s="12"/>
      <c r="C207" s="12"/>
      <c r="D207" s="12"/>
      <c r="E207" s="12"/>
      <c r="F207" s="12"/>
      <c r="G207" s="12"/>
      <c r="H207" s="14" t="b">
        <f>IF('基本情報 '!B208="出場",TRUE,FALSE)</f>
        <v>0</v>
      </c>
      <c r="I207" s="14" t="str">
        <f t="shared" si="38"/>
        <v/>
      </c>
      <c r="J207" s="14"/>
      <c r="K207" s="1"/>
      <c r="L207" s="14">
        <f>COUNT(M$9:M207)</f>
        <v>1</v>
      </c>
      <c r="M207" s="14" t="str">
        <f t="shared" si="39"/>
        <v/>
      </c>
      <c r="N207" s="14">
        <f>COUNT(O$9:O207)</f>
        <v>1</v>
      </c>
      <c r="O207" s="14" t="str">
        <f t="shared" si="40"/>
        <v/>
      </c>
      <c r="P207" s="11" t="str">
        <f>IF(H207=TRUE,IF(基本情報!#REF!="","",基本情報!#REF!),"")</f>
        <v/>
      </c>
      <c r="Q207" s="11">
        <v>199</v>
      </c>
      <c r="R207" s="11" t="e">
        <f>IF(VLOOKUP(Q207,男子ナンバー,2,FALSE)="","",VLOOKUP(Q207,男子ナンバー,2,FALSE))</f>
        <v>#N/A</v>
      </c>
      <c r="S207" s="11" t="b">
        <f t="shared" si="41"/>
        <v>1</v>
      </c>
      <c r="T207" s="11" t="str">
        <f t="shared" si="42"/>
        <v/>
      </c>
      <c r="V207" s="11">
        <v>199</v>
      </c>
      <c r="W207" s="11" t="e">
        <f>IF(VLOOKUP(V207,女子ナンバー,2,FALSE)="","",VLOOKUP(V207,女子ナンバー,2,FALSE))</f>
        <v>#N/A</v>
      </c>
      <c r="X207" s="11" t="b">
        <f t="shared" si="43"/>
        <v>1</v>
      </c>
      <c r="Y207" s="11" t="str">
        <f t="shared" si="44"/>
        <v/>
      </c>
      <c r="AB207" s="11" t="str">
        <f t="shared" si="45"/>
        <v/>
      </c>
    </row>
    <row r="208" spans="1:28">
      <c r="A208" s="12">
        <v>10200</v>
      </c>
      <c r="B208" s="12"/>
      <c r="C208" s="12"/>
      <c r="D208" s="12"/>
      <c r="E208" s="12"/>
      <c r="F208" s="12"/>
      <c r="G208" s="12"/>
      <c r="H208" s="14" t="b">
        <f>IF('基本情報 '!B209="出場",TRUE,FALSE)</f>
        <v>0</v>
      </c>
      <c r="I208" s="14" t="str">
        <f t="shared" si="38"/>
        <v/>
      </c>
      <c r="J208" s="14"/>
      <c r="K208" s="1"/>
      <c r="L208" s="14">
        <f>COUNT(M$9:M208)</f>
        <v>1</v>
      </c>
      <c r="M208" s="14" t="str">
        <f t="shared" si="39"/>
        <v/>
      </c>
      <c r="N208" s="14">
        <f>COUNT(O$9:O208)</f>
        <v>1</v>
      </c>
      <c r="O208" s="14" t="str">
        <f t="shared" si="40"/>
        <v/>
      </c>
      <c r="P208" s="11" t="str">
        <f>IF(H208=TRUE,IF(基本情報!#REF!="","",基本情報!#REF!),"")</f>
        <v/>
      </c>
      <c r="Q208" s="11">
        <v>200</v>
      </c>
      <c r="R208" s="11" t="e">
        <f>IF(VLOOKUP(Q208,男子ナンバー,2,FALSE)="","",VLOOKUP(Q208,男子ナンバー,2,FALSE))</f>
        <v>#N/A</v>
      </c>
      <c r="S208" s="11" t="b">
        <f t="shared" si="41"/>
        <v>1</v>
      </c>
      <c r="T208" s="11" t="str">
        <f t="shared" si="42"/>
        <v/>
      </c>
      <c r="V208" s="11">
        <v>200</v>
      </c>
      <c r="W208" s="11" t="e">
        <f>IF(VLOOKUP(V208,女子ナンバー,2,FALSE)="","",VLOOKUP(V208,女子ナンバー,2,FALSE))</f>
        <v>#N/A</v>
      </c>
      <c r="X208" s="11" t="b">
        <f t="shared" si="43"/>
        <v>1</v>
      </c>
      <c r="Y208" s="11" t="str">
        <f t="shared" si="44"/>
        <v/>
      </c>
      <c r="AB208" s="11" t="str">
        <f t="shared" si="45"/>
        <v/>
      </c>
    </row>
    <row r="210" spans="19:24">
      <c r="S210" s="11">
        <f>COUNTIF(S9:S208,FALSE)</f>
        <v>1</v>
      </c>
      <c r="X210" s="11">
        <f>COUNTIF(X9:X208,FALSE)</f>
        <v>1</v>
      </c>
    </row>
  </sheetData>
  <mergeCells count="6">
    <mergeCell ref="A6:B6"/>
    <mergeCell ref="C6:D6"/>
    <mergeCell ref="A4:B4"/>
    <mergeCell ref="C4:D4"/>
    <mergeCell ref="A5:B5"/>
    <mergeCell ref="C5:D5"/>
  </mergeCells>
  <phoneticPr fontId="4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E102"/>
  <sheetViews>
    <sheetView workbookViewId="0">
      <selection activeCell="B20" sqref="B20:B25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</cols>
  <sheetData>
    <row r="1" spans="1:5">
      <c r="A1" s="1"/>
      <c r="B1" s="1"/>
      <c r="C1" s="1" t="s">
        <v>4</v>
      </c>
      <c r="D1" s="1" t="s">
        <v>3</v>
      </c>
    </row>
    <row r="2" spans="1:5">
      <c r="A2" s="1">
        <v>1</v>
      </c>
      <c r="B2" s="1" t="str">
        <f>IF(所属コード設定!G3="","",所属コード設定!G3)</f>
        <v>鶴友会</v>
      </c>
      <c r="C2" s="1" t="str">
        <f>IF(所属コード設定!K3="","",所属コード設定!K3)</f>
        <v/>
      </c>
      <c r="D2" s="1" t="str">
        <f>IF(所属コード設定!F3="","",所属コード設定!F3)</f>
        <v/>
      </c>
      <c r="E2">
        <f>A2</f>
        <v>1</v>
      </c>
    </row>
    <row r="3" spans="1:5">
      <c r="A3" s="1">
        <v>2</v>
      </c>
      <c r="B3" s="1" t="str">
        <f>IF(所属コード設定!G4="","",所属コード設定!G4)</f>
        <v>城北</v>
      </c>
      <c r="C3" s="1" t="str">
        <f>IF(所属コード設定!K4="","",所属コード設定!K4)</f>
        <v/>
      </c>
      <c r="D3" s="1" t="str">
        <f>IF(所属コード設定!F4="","",所属コード設定!F4)</f>
        <v/>
      </c>
      <c r="E3">
        <f t="shared" ref="E3:E66" si="0">A3</f>
        <v>2</v>
      </c>
    </row>
    <row r="4" spans="1:5">
      <c r="A4" s="1">
        <v>3</v>
      </c>
      <c r="B4" s="1" t="str">
        <f>IF(所属コード設定!G5="","",所属コード設定!G5)</f>
        <v>行仁</v>
      </c>
      <c r="C4" s="1" t="str">
        <f>IF(所属コード設定!K5="","",所属コード設定!K5)</f>
        <v/>
      </c>
      <c r="D4" s="1" t="str">
        <f>IF(所属コード設定!F5="","",所属コード設定!F5)</f>
        <v/>
      </c>
      <c r="E4">
        <f t="shared" si="0"/>
        <v>3</v>
      </c>
    </row>
    <row r="5" spans="1:5">
      <c r="A5" s="1">
        <v>4</v>
      </c>
      <c r="B5" s="1" t="str">
        <f>IF(所属コード設定!G6="","",所属コード設定!G6)</f>
        <v>城西</v>
      </c>
      <c r="C5" s="1" t="str">
        <f>IF(所属コード設定!K6="","",所属コード設定!K6)</f>
        <v/>
      </c>
      <c r="D5" s="1" t="str">
        <f>IF(所属コード設定!F6="","",所属コード設定!F6)</f>
        <v/>
      </c>
      <c r="E5">
        <f t="shared" si="0"/>
        <v>4</v>
      </c>
    </row>
    <row r="6" spans="1:5">
      <c r="A6" s="1">
        <v>5</v>
      </c>
      <c r="B6" s="1" t="str">
        <f>IF(所属コード設定!G7="","",所属コード設定!G7)</f>
        <v>謹教</v>
      </c>
      <c r="C6" s="1" t="str">
        <f>IF(所属コード設定!K7="","",所属コード設定!K7)</f>
        <v/>
      </c>
      <c r="D6" s="1" t="str">
        <f>IF(所属コード設定!F7="","",所属コード設定!F7)</f>
        <v/>
      </c>
      <c r="E6">
        <f t="shared" si="0"/>
        <v>5</v>
      </c>
    </row>
    <row r="7" spans="1:5">
      <c r="A7" s="1">
        <v>6</v>
      </c>
      <c r="B7" s="1" t="str">
        <f>IF(所属コード設定!G8="","",所属コード設定!G8)</f>
        <v>日新</v>
      </c>
      <c r="C7" s="1" t="str">
        <f>IF(所属コード設定!K8="","",所属コード設定!K8)</f>
        <v/>
      </c>
      <c r="D7" s="1" t="str">
        <f>IF(所属コード設定!F8="","",所属コード設定!F8)</f>
        <v/>
      </c>
      <c r="E7">
        <f t="shared" si="0"/>
        <v>6</v>
      </c>
    </row>
    <row r="8" spans="1:5">
      <c r="A8" s="1">
        <v>7</v>
      </c>
      <c r="B8" s="1" t="str">
        <f>IF(所属コード設定!G9="","",所属コード設定!G9)</f>
        <v>湊</v>
      </c>
      <c r="C8" s="1" t="str">
        <f>IF(所属コード設定!K9="","",所属コード設定!K9)</f>
        <v/>
      </c>
      <c r="D8" s="1" t="str">
        <f>IF(所属コード設定!F9="","",所属コード設定!F9)</f>
        <v/>
      </c>
      <c r="E8">
        <f t="shared" si="0"/>
        <v>7</v>
      </c>
    </row>
    <row r="9" spans="1:5">
      <c r="A9" s="1">
        <v>8</v>
      </c>
      <c r="B9" s="1" t="str">
        <f>IF(所属コード設定!G10="","",所属コード設定!G10)</f>
        <v>一箕</v>
      </c>
      <c r="C9" s="1" t="str">
        <f>IF(所属コード設定!K10="","",所属コード設定!K10)</f>
        <v/>
      </c>
      <c r="D9" s="1" t="str">
        <f>IF(所属コード設定!F10="","",所属コード設定!F10)</f>
        <v/>
      </c>
      <c r="E9">
        <f t="shared" si="0"/>
        <v>8</v>
      </c>
    </row>
    <row r="10" spans="1:5">
      <c r="A10" s="1">
        <v>9</v>
      </c>
      <c r="B10" s="1" t="str">
        <f>IF(所属コード設定!G11="","",所属コード設定!G11)</f>
        <v>松長</v>
      </c>
      <c r="C10" s="1" t="str">
        <f>IF(所属コード設定!K11="","",所属コード設定!K11)</f>
        <v/>
      </c>
      <c r="D10" s="1" t="str">
        <f>IF(所属コード設定!F11="","",所属コード設定!F11)</f>
        <v/>
      </c>
      <c r="E10">
        <f t="shared" si="0"/>
        <v>9</v>
      </c>
    </row>
    <row r="11" spans="1:5">
      <c r="A11" s="1">
        <v>10</v>
      </c>
      <c r="B11" s="1" t="str">
        <f>IF(所属コード設定!G12="","",所属コード設定!G12)</f>
        <v>永和</v>
      </c>
      <c r="C11" s="1" t="str">
        <f>IF(所属コード設定!K12="","",所属コード設定!K12)</f>
        <v/>
      </c>
      <c r="D11" s="1" t="str">
        <f>IF(所属コード設定!F12="","",所属コード設定!F12)</f>
        <v/>
      </c>
      <c r="E11">
        <f t="shared" si="0"/>
        <v>10</v>
      </c>
    </row>
    <row r="12" spans="1:5">
      <c r="A12" s="1">
        <v>11</v>
      </c>
      <c r="B12" s="1" t="str">
        <f>IF(所属コード設定!G13="","",所属コード設定!G13)</f>
        <v>神指</v>
      </c>
      <c r="C12" s="1" t="str">
        <f>IF(所属コード設定!K13="","",所属コード設定!K13)</f>
        <v/>
      </c>
      <c r="D12" s="1" t="str">
        <f>IF(所属コード設定!F13="","",所属コード設定!F13)</f>
        <v/>
      </c>
      <c r="E12">
        <f t="shared" si="0"/>
        <v>11</v>
      </c>
    </row>
    <row r="13" spans="1:5">
      <c r="A13" s="1">
        <v>12</v>
      </c>
      <c r="B13" s="1" t="str">
        <f>IF(所属コード設定!G14="","",所属コード設定!G14)</f>
        <v>門田</v>
      </c>
      <c r="C13" s="1" t="str">
        <f>IF(所属コード設定!K14="","",所属コード設定!K14)</f>
        <v/>
      </c>
      <c r="D13" s="1" t="str">
        <f>IF(所属コード設定!F14="","",所属コード設定!F14)</f>
        <v/>
      </c>
      <c r="E13">
        <f t="shared" si="0"/>
        <v>12</v>
      </c>
    </row>
    <row r="14" spans="1:5">
      <c r="A14" s="1">
        <v>13</v>
      </c>
      <c r="B14" s="1" t="str">
        <f>IF(所属コード設定!G15="","",所属コード設定!G15)</f>
        <v>城南</v>
      </c>
      <c r="C14" s="1" t="str">
        <f>IF(所属コード設定!K15="","",所属コード設定!K15)</f>
        <v/>
      </c>
      <c r="D14" s="1" t="str">
        <f>IF(所属コード設定!F15="","",所属コード設定!F15)</f>
        <v/>
      </c>
      <c r="E14">
        <f t="shared" si="0"/>
        <v>13</v>
      </c>
    </row>
    <row r="15" spans="1:5">
      <c r="A15" s="1">
        <v>14</v>
      </c>
      <c r="B15" s="1" t="str">
        <f>IF(所属コード設定!G16="","",所属コード設定!G16)</f>
        <v>大戸</v>
      </c>
      <c r="C15" s="1" t="str">
        <f>IF(所属コード設定!K16="","",所属コード設定!K16)</f>
        <v/>
      </c>
      <c r="D15" s="1" t="str">
        <f>IF(所属コード設定!F16="","",所属コード設定!F16)</f>
        <v/>
      </c>
      <c r="E15">
        <f t="shared" si="0"/>
        <v>14</v>
      </c>
    </row>
    <row r="16" spans="1:5">
      <c r="A16" s="1">
        <v>15</v>
      </c>
      <c r="B16" s="1" t="str">
        <f>IF(所属コード設定!G17="","",所属コード設定!G17)</f>
        <v>東山</v>
      </c>
      <c r="C16" s="1" t="str">
        <f>IF(所属コード設定!K17="","",所属コード設定!K17)</f>
        <v/>
      </c>
      <c r="D16" s="1" t="str">
        <f>IF(所属コード設定!F17="","",所属コード設定!F17)</f>
        <v/>
      </c>
      <c r="E16">
        <f t="shared" si="0"/>
        <v>15</v>
      </c>
    </row>
    <row r="17" spans="1:5">
      <c r="A17" s="1">
        <v>16</v>
      </c>
      <c r="B17" s="1" t="str">
        <f>IF(所属コード設定!G18="","",所属コード設定!G18)</f>
        <v>小金井</v>
      </c>
      <c r="C17" s="1" t="str">
        <f>IF(所属コード設定!K18="","",所属コード設定!K18)</f>
        <v/>
      </c>
      <c r="D17" s="1" t="str">
        <f>IF(所属コード設定!F18="","",所属コード設定!F18)</f>
        <v/>
      </c>
      <c r="E17">
        <f t="shared" si="0"/>
        <v>16</v>
      </c>
    </row>
    <row r="18" spans="1:5">
      <c r="A18" s="1">
        <v>17</v>
      </c>
      <c r="B18" s="1" t="str">
        <f>IF(所属コード設定!G19="","",所属コード設定!G19)</f>
        <v>荒舘</v>
      </c>
      <c r="C18" s="1" t="str">
        <f>IF(所属コード設定!K19="","",所属コード設定!K19)</f>
        <v/>
      </c>
      <c r="D18" s="1" t="str">
        <f>IF(所属コード設定!F19="","",所属コード設定!F19)</f>
        <v/>
      </c>
      <c r="E18">
        <f t="shared" si="0"/>
        <v>17</v>
      </c>
    </row>
    <row r="19" spans="1:5">
      <c r="A19" s="1">
        <v>18</v>
      </c>
      <c r="B19" s="1" t="str">
        <f>IF(所属コード設定!G20="","",所属コード設定!G20)</f>
        <v>川南</v>
      </c>
      <c r="C19" s="1" t="str">
        <f>IF(所属コード設定!K20="","",所属コード設定!K20)</f>
        <v/>
      </c>
      <c r="D19" s="1" t="str">
        <f>IF(所属コード設定!F20="","",所属コード設定!F20)</f>
        <v/>
      </c>
      <c r="E19">
        <f t="shared" si="0"/>
        <v>18</v>
      </c>
    </row>
    <row r="20" spans="1:5">
      <c r="A20" s="1">
        <v>19</v>
      </c>
      <c r="B20" s="1" t="str">
        <f>IF(所属コード設定!G21="","",所属コード設定!G21)</f>
        <v>河東学園</v>
      </c>
      <c r="C20" s="1" t="str">
        <f>IF(所属コード設定!K21="","",所属コード設定!K21)</f>
        <v/>
      </c>
      <c r="D20" s="1" t="str">
        <f>IF(所属コード設定!F21="","",所属コード設定!F21)</f>
        <v/>
      </c>
      <c r="E20">
        <f t="shared" si="0"/>
        <v>19</v>
      </c>
    </row>
    <row r="21" spans="1:5">
      <c r="A21" s="1">
        <v>20</v>
      </c>
      <c r="B21" s="1" t="str">
        <f>IF(所属コード設定!G22="","",所属コード設定!G22)</f>
        <v>ザベリオ</v>
      </c>
      <c r="C21" s="1" t="str">
        <f>IF(所属コード設定!K22="","",所属コード設定!K22)</f>
        <v/>
      </c>
      <c r="D21" s="1" t="str">
        <f>IF(所属コード設定!F22="","",所属コード設定!F22)</f>
        <v/>
      </c>
      <c r="E21">
        <f t="shared" si="0"/>
        <v>20</v>
      </c>
    </row>
    <row r="22" spans="1:5">
      <c r="A22" s="1">
        <v>21</v>
      </c>
      <c r="B22" s="1" t="str">
        <f>IF(所属コード設定!G23="","",所属コード設定!G23)</f>
        <v>猪苗代</v>
      </c>
      <c r="C22" s="1" t="str">
        <f>IF(所属コード設定!K23="","",所属コード設定!K23)</f>
        <v/>
      </c>
      <c r="D22" s="1" t="str">
        <f>IF(所属コード設定!F23="","",所属コード設定!F23)</f>
        <v/>
      </c>
      <c r="E22">
        <f t="shared" si="0"/>
        <v>21</v>
      </c>
    </row>
    <row r="23" spans="1:5">
      <c r="A23" s="1">
        <v>22</v>
      </c>
      <c r="B23" s="1" t="str">
        <f>IF(所属コード設定!G24="","",所属コード設定!G24)</f>
        <v>猪苗代二</v>
      </c>
      <c r="C23" s="1" t="str">
        <f>IF(所属コード設定!K24="","",所属コード設定!K24)</f>
        <v/>
      </c>
      <c r="D23" s="1" t="str">
        <f>IF(所属コード設定!F24="","",所属コード設定!F24)</f>
        <v/>
      </c>
      <c r="E23">
        <f t="shared" si="0"/>
        <v>22</v>
      </c>
    </row>
    <row r="24" spans="1:5">
      <c r="A24" s="1">
        <v>23</v>
      </c>
      <c r="B24" s="1" t="str">
        <f>IF(所属コード設定!G25="","",所属コード設定!G25)</f>
        <v>猪苗代TF</v>
      </c>
      <c r="C24" s="1" t="str">
        <f>IF(所属コード設定!K25="","",所属コード設定!K25)</f>
        <v/>
      </c>
      <c r="D24" s="1" t="str">
        <f>IF(所属コード設定!F25="","",所属コード設定!F25)</f>
        <v/>
      </c>
      <c r="E24">
        <f t="shared" si="0"/>
        <v>23</v>
      </c>
    </row>
    <row r="25" spans="1:5">
      <c r="A25" s="1">
        <v>24</v>
      </c>
      <c r="B25" s="1" t="str">
        <f>IF(所属コード設定!G26="","",所属コード設定!G26)</f>
        <v>喜多方第一</v>
      </c>
      <c r="C25" s="1" t="str">
        <f>IF(所属コード設定!K26="","",所属コード設定!K26)</f>
        <v/>
      </c>
      <c r="D25" s="1" t="str">
        <f>IF(所属コード設定!F26="","",所属コード設定!F26)</f>
        <v/>
      </c>
      <c r="E25">
        <f t="shared" si="0"/>
        <v>24</v>
      </c>
    </row>
    <row r="26" spans="1:5">
      <c r="A26" s="1">
        <v>25</v>
      </c>
      <c r="B26" s="1" t="str">
        <f>IF(所属コード設定!G27="","",所属コード設定!G27)</f>
        <v>ほおの木</v>
      </c>
      <c r="C26" s="1" t="str">
        <f>IF(所属コード設定!K27="","",所属コード設定!K27)</f>
        <v/>
      </c>
      <c r="D26" s="1" t="str">
        <f>IF(所属コード設定!F27="","",所属コード設定!F27)</f>
        <v/>
      </c>
      <c r="E26">
        <f t="shared" si="0"/>
        <v>25</v>
      </c>
    </row>
    <row r="27" spans="1:5">
      <c r="A27" s="1">
        <v>26</v>
      </c>
      <c r="B27" s="1" t="str">
        <f>IF(所属コード設定!G28="","",所属コード設定!G28)</f>
        <v>喜多方第三</v>
      </c>
      <c r="C27" s="1" t="str">
        <f>IF(所属コード設定!K28="","",所属コード設定!K28)</f>
        <v/>
      </c>
      <c r="D27" s="1" t="str">
        <f>IF(所属コード設定!F28="","",所属コード設定!F28)</f>
        <v/>
      </c>
      <c r="E27">
        <f t="shared" si="0"/>
        <v>26</v>
      </c>
    </row>
    <row r="28" spans="1:5">
      <c r="A28" s="1">
        <v>27</v>
      </c>
      <c r="B28" s="1" t="str">
        <f>IF(所属コード設定!G29="","",所属コード設定!G29)</f>
        <v>松山</v>
      </c>
      <c r="C28" s="1" t="str">
        <f>IF(所属コード設定!K29="","",所属コード設定!K29)</f>
        <v/>
      </c>
      <c r="D28" s="1" t="str">
        <f>IF(所属コード設定!F29="","",所属コード設定!F29)</f>
        <v/>
      </c>
      <c r="E28">
        <f t="shared" si="0"/>
        <v>27</v>
      </c>
    </row>
    <row r="29" spans="1:5">
      <c r="A29" s="1">
        <v>28</v>
      </c>
      <c r="B29" s="1" t="str">
        <f>IF(所属コード設定!G30="","",所属コード設定!G30)</f>
        <v>上三宮</v>
      </c>
      <c r="C29" s="1" t="str">
        <f>IF(所属コード設定!K30="","",所属コード設定!K30)</f>
        <v/>
      </c>
      <c r="D29" s="1" t="str">
        <f>IF(所属コード設定!F30="","",所属コード設定!F30)</f>
        <v/>
      </c>
      <c r="E29">
        <f t="shared" si="0"/>
        <v>28</v>
      </c>
    </row>
    <row r="30" spans="1:5">
      <c r="A30" s="1">
        <v>29</v>
      </c>
      <c r="B30" s="1" t="str">
        <f>IF(所属コード設定!G31="","",所属コード設定!G31)</f>
        <v>関柴</v>
      </c>
      <c r="C30" s="1" t="str">
        <f>IF(所属コード設定!K31="","",所属コード設定!K31)</f>
        <v/>
      </c>
      <c r="D30" s="1" t="str">
        <f>IF(所属コード設定!F31="","",所属コード設定!F31)</f>
        <v/>
      </c>
      <c r="E30">
        <f t="shared" si="0"/>
        <v>29</v>
      </c>
    </row>
    <row r="31" spans="1:5">
      <c r="A31" s="1">
        <v>30</v>
      </c>
      <c r="B31" s="1" t="str">
        <f>IF(所属コード設定!G32="","",所属コード設定!G32)</f>
        <v>熊倉</v>
      </c>
      <c r="C31" s="1" t="str">
        <f>IF(所属コード設定!K32="","",所属コード設定!K32)</f>
        <v/>
      </c>
      <c r="D31" s="1" t="str">
        <f>IF(所属コード設定!F32="","",所属コード設定!F32)</f>
        <v/>
      </c>
      <c r="E31">
        <f t="shared" si="0"/>
        <v>30</v>
      </c>
    </row>
    <row r="32" spans="1:5">
      <c r="A32" s="1">
        <v>31</v>
      </c>
      <c r="B32" s="1" t="str">
        <f>IF(所属コード設定!G33="","",所属コード設定!G33)</f>
        <v>豊川</v>
      </c>
      <c r="C32" s="1" t="str">
        <f>IF(所属コード設定!K33="","",所属コード設定!K33)</f>
        <v/>
      </c>
      <c r="D32" s="1" t="str">
        <f>IF(所属コード設定!F33="","",所属コード設定!F33)</f>
        <v/>
      </c>
      <c r="E32">
        <f t="shared" si="0"/>
        <v>31</v>
      </c>
    </row>
    <row r="33" spans="1:5">
      <c r="A33" s="1">
        <v>32</v>
      </c>
      <c r="B33" s="1" t="str">
        <f>IF(所属コード設定!G34="","",所属コード設定!G34)</f>
        <v>慶徳</v>
      </c>
      <c r="C33" s="1" t="str">
        <f>IF(所属コード設定!K34="","",所属コード設定!K34)</f>
        <v/>
      </c>
      <c r="D33" s="1" t="str">
        <f>IF(所属コード設定!F34="","",所属コード設定!F34)</f>
        <v/>
      </c>
      <c r="E33">
        <f t="shared" si="0"/>
        <v>32</v>
      </c>
    </row>
    <row r="34" spans="1:5">
      <c r="A34" s="1">
        <v>33</v>
      </c>
      <c r="B34" s="1" t="str">
        <f>IF(所属コード設定!G35="","",所属コード設定!G35)</f>
        <v>熱塩</v>
      </c>
      <c r="C34" s="1" t="str">
        <f>IF(所属コード設定!K35="","",所属コード設定!K35)</f>
        <v/>
      </c>
      <c r="D34" s="1" t="str">
        <f>IF(所属コード設定!F35="","",所属コード設定!F35)</f>
        <v/>
      </c>
      <c r="E34">
        <f t="shared" si="0"/>
        <v>33</v>
      </c>
    </row>
    <row r="35" spans="1:5">
      <c r="A35" s="1">
        <v>34</v>
      </c>
      <c r="B35" s="1" t="str">
        <f>IF(所属コード設定!G36="","",所属コード設定!G36)</f>
        <v>加納</v>
      </c>
      <c r="C35" s="1" t="str">
        <f>IF(所属コード設定!K36="","",所属コード設定!K36)</f>
        <v/>
      </c>
      <c r="D35" s="1" t="str">
        <f>IF(所属コード設定!F36="","",所属コード設定!F36)</f>
        <v/>
      </c>
      <c r="E35">
        <f t="shared" si="0"/>
        <v>34</v>
      </c>
    </row>
    <row r="36" spans="1:5">
      <c r="A36" s="1">
        <v>35</v>
      </c>
      <c r="B36" s="1" t="str">
        <f>IF(所属コード設定!G37="","",所属コード設定!G37)</f>
        <v>堂島</v>
      </c>
      <c r="C36" s="1" t="str">
        <f>IF(所属コード設定!K37="","",所属コード設定!K37)</f>
        <v/>
      </c>
      <c r="D36" s="1" t="str">
        <f>IF(所属コード設定!F37="","",所属コード設定!F37)</f>
        <v/>
      </c>
      <c r="E36">
        <f t="shared" si="0"/>
        <v>35</v>
      </c>
    </row>
    <row r="37" spans="1:5">
      <c r="A37" s="1">
        <v>36</v>
      </c>
      <c r="B37" s="1" t="str">
        <f>IF(所属コード設定!G38="","",所属コード設定!G38)</f>
        <v>塩川</v>
      </c>
      <c r="C37" s="1" t="str">
        <f>IF(所属コード設定!K38="","",所属コード設定!K38)</f>
        <v/>
      </c>
      <c r="D37" s="1" t="str">
        <f>IF(所属コード設定!F38="","",所属コード設定!F38)</f>
        <v/>
      </c>
      <c r="E37">
        <f t="shared" si="0"/>
        <v>36</v>
      </c>
    </row>
    <row r="38" spans="1:5">
      <c r="A38" s="1">
        <v>37</v>
      </c>
      <c r="B38" s="1" t="str">
        <f>IF(所属コード設定!G39="","",所属コード設定!G39)</f>
        <v>塩川スポ少</v>
      </c>
      <c r="C38" s="1" t="str">
        <f>IF(所属コード設定!K39="","",所属コード設定!K39)</f>
        <v/>
      </c>
      <c r="D38" s="1" t="str">
        <f>IF(所属コード設定!F39="","",所属コード設定!F39)</f>
        <v/>
      </c>
      <c r="E38">
        <f t="shared" si="0"/>
        <v>37</v>
      </c>
    </row>
    <row r="39" spans="1:5">
      <c r="A39" s="1">
        <v>38</v>
      </c>
      <c r="B39" s="1" t="str">
        <f>IF(所属コード設定!G40="","",所属コード設定!G40)</f>
        <v>姥堂</v>
      </c>
      <c r="C39" s="1" t="str">
        <f>IF(所属コード設定!K40="","",所属コード設定!K40)</f>
        <v/>
      </c>
      <c r="D39" s="1" t="str">
        <f>IF(所属コード設定!F40="","",所属コード設定!F40)</f>
        <v/>
      </c>
      <c r="E39">
        <f t="shared" si="0"/>
        <v>38</v>
      </c>
    </row>
    <row r="40" spans="1:5">
      <c r="A40" s="1">
        <v>39</v>
      </c>
      <c r="B40" s="1" t="str">
        <f>IF(所属コード設定!G41="","",所属コード設定!G41)</f>
        <v>駒形</v>
      </c>
      <c r="C40" s="1" t="str">
        <f>IF(所属コード設定!K41="","",所属コード設定!K41)</f>
        <v/>
      </c>
      <c r="D40" s="1" t="str">
        <f>IF(所属コード設定!F41="","",所属コード設定!F41)</f>
        <v/>
      </c>
      <c r="E40">
        <f t="shared" si="0"/>
        <v>39</v>
      </c>
    </row>
    <row r="41" spans="1:5">
      <c r="A41" s="1">
        <v>40</v>
      </c>
      <c r="B41" s="1" t="str">
        <f>IF(所属コード設定!G42="","",所属コード設定!G42)</f>
        <v>山都</v>
      </c>
      <c r="C41" s="1" t="str">
        <f>IF(所属コード設定!K42="","",所属コード設定!K42)</f>
        <v/>
      </c>
      <c r="D41" s="1" t="str">
        <f>IF(所属コード設定!F42="","",所属コード設定!F42)</f>
        <v/>
      </c>
      <c r="E41">
        <f t="shared" si="0"/>
        <v>40</v>
      </c>
    </row>
    <row r="42" spans="1:5">
      <c r="A42" s="1">
        <v>41</v>
      </c>
      <c r="B42" s="1" t="str">
        <f>IF(所属コード設定!G43="","",所属コード設定!G43)</f>
        <v>高郷</v>
      </c>
      <c r="C42" s="1" t="str">
        <f>IF(所属コード設定!K43="","",所属コード設定!K43)</f>
        <v/>
      </c>
      <c r="D42" s="1" t="str">
        <f>IF(所属コード設定!F43="","",所属コード設定!F43)</f>
        <v/>
      </c>
      <c r="E42">
        <f t="shared" si="0"/>
        <v>41</v>
      </c>
    </row>
    <row r="43" spans="1:5">
      <c r="A43" s="1">
        <v>42</v>
      </c>
      <c r="B43" s="1" t="str">
        <f>IF(所属コード設定!G44="","",所属コード設定!G44)</f>
        <v>さくら</v>
      </c>
      <c r="C43" s="1" t="str">
        <f>IF(所属コード設定!K44="","",所属コード設定!K44)</f>
        <v/>
      </c>
      <c r="D43" s="1" t="str">
        <f>IF(所属コード設定!F44="","",所属コード設定!F44)</f>
        <v/>
      </c>
      <c r="E43">
        <f t="shared" si="0"/>
        <v>42</v>
      </c>
    </row>
    <row r="44" spans="1:5">
      <c r="A44" s="1">
        <v>43</v>
      </c>
      <c r="B44" s="1" t="str">
        <f>IF(所属コード設定!G45="","",所属コード設定!G45)</f>
        <v>裏磐梯</v>
      </c>
      <c r="C44" s="1" t="str">
        <f>IF(所属コード設定!K45="","",所属コード設定!K45)</f>
        <v/>
      </c>
      <c r="D44" s="1" t="str">
        <f>IF(所属コード設定!F45="","",所属コード設定!F45)</f>
        <v/>
      </c>
      <c r="E44">
        <f t="shared" si="0"/>
        <v>43</v>
      </c>
    </row>
    <row r="45" spans="1:5">
      <c r="A45" s="1">
        <v>44</v>
      </c>
      <c r="B45" s="1" t="str">
        <f>IF(所属コード設定!G46="","",所属コード設定!G46)</f>
        <v>西会津</v>
      </c>
      <c r="C45" s="1" t="str">
        <f>IF(所属コード設定!K46="","",所属コード設定!K46)</f>
        <v/>
      </c>
      <c r="D45" s="1" t="str">
        <f>IF(所属コード設定!F46="","",所属コード設定!F46)</f>
        <v/>
      </c>
      <c r="E45">
        <f t="shared" si="0"/>
        <v>44</v>
      </c>
    </row>
    <row r="46" spans="1:5">
      <c r="A46" s="1">
        <v>45</v>
      </c>
      <c r="B46" s="1" t="str">
        <f>IF(所属コード設定!G47="","",所属コード設定!G47)</f>
        <v>坂下南</v>
      </c>
      <c r="C46" s="1" t="str">
        <f>IF(所属コード設定!K47="","",所属コード設定!K47)</f>
        <v/>
      </c>
      <c r="D46" s="1" t="str">
        <f>IF(所属コード設定!F47="","",所属コード設定!F47)</f>
        <v/>
      </c>
      <c r="E46">
        <f t="shared" si="0"/>
        <v>45</v>
      </c>
    </row>
    <row r="47" spans="1:5">
      <c r="A47" s="1">
        <v>46</v>
      </c>
      <c r="B47" s="1" t="str">
        <f>IF(所属コード設定!G48="","",所属コード設定!G48)</f>
        <v>坂下東</v>
      </c>
      <c r="C47" s="1" t="str">
        <f>IF(所属コード設定!K48="","",所属コード設定!K48)</f>
        <v/>
      </c>
      <c r="D47" s="1" t="str">
        <f>IF(所属コード設定!F48="","",所属コード設定!F48)</f>
        <v/>
      </c>
      <c r="E47">
        <f t="shared" si="0"/>
        <v>46</v>
      </c>
    </row>
    <row r="48" spans="1:5">
      <c r="A48" s="1">
        <v>47</v>
      </c>
      <c r="B48" s="1" t="str">
        <f>IF(所属コード設定!G49="","",所属コード設定!G49)</f>
        <v>笈川</v>
      </c>
      <c r="C48" s="1" t="str">
        <f>IF(所属コード設定!K49="","",所属コード設定!K49)</f>
        <v/>
      </c>
      <c r="D48" s="1" t="str">
        <f>IF(所属コード設定!F49="","",所属コード設定!F49)</f>
        <v/>
      </c>
      <c r="E48">
        <f t="shared" si="0"/>
        <v>47</v>
      </c>
    </row>
    <row r="49" spans="1:5">
      <c r="A49" s="1">
        <v>48</v>
      </c>
      <c r="B49" s="1" t="str">
        <f>IF(所属コード設定!G50="","",所属コード設定!G50)</f>
        <v>勝常</v>
      </c>
      <c r="C49" s="1" t="str">
        <f>IF(所属コード設定!K50="","",所属コード設定!K50)</f>
        <v/>
      </c>
      <c r="D49" s="1" t="str">
        <f>IF(所属コード設定!F50="","",所属コード設定!F50)</f>
        <v/>
      </c>
      <c r="E49">
        <f t="shared" si="0"/>
        <v>48</v>
      </c>
    </row>
    <row r="50" spans="1:5">
      <c r="A50" s="1">
        <v>49</v>
      </c>
      <c r="B50" s="1" t="str">
        <f>IF(所属コード設定!G51="","",所属コード設定!G51)</f>
        <v>柳津</v>
      </c>
      <c r="C50" s="1" t="str">
        <f>IF(所属コード設定!K51="","",所属コード設定!K51)</f>
        <v/>
      </c>
      <c r="D50" s="1" t="str">
        <f>IF(所属コード設定!F51="","",所属コード設定!F51)</f>
        <v/>
      </c>
      <c r="E50">
        <f t="shared" si="0"/>
        <v>49</v>
      </c>
    </row>
    <row r="51" spans="1:5">
      <c r="A51" s="1">
        <v>50</v>
      </c>
      <c r="B51" s="1" t="str">
        <f>IF(所属コード設定!G52="","",所属コード設定!G52)</f>
        <v>西山</v>
      </c>
      <c r="C51" s="1" t="str">
        <f>IF(所属コード設定!K52="","",所属コード設定!K52)</f>
        <v/>
      </c>
      <c r="D51" s="1" t="str">
        <f>IF(所属コード設定!F52="","",所属コード設定!F52)</f>
        <v/>
      </c>
      <c r="E51">
        <f t="shared" si="0"/>
        <v>50</v>
      </c>
    </row>
    <row r="52" spans="1:5">
      <c r="A52" s="1">
        <v>51</v>
      </c>
      <c r="B52" s="1" t="str">
        <f>IF(所属コード設定!G53="","",所属コード設定!G53)</f>
        <v>高田</v>
      </c>
      <c r="C52" s="1" t="str">
        <f>IF(所属コード設定!K53="","",所属コード設定!K53)</f>
        <v/>
      </c>
      <c r="D52" s="1" t="str">
        <f>IF(所属コード設定!F53="","",所属コード設定!F53)</f>
        <v/>
      </c>
      <c r="E52">
        <f t="shared" si="0"/>
        <v>51</v>
      </c>
    </row>
    <row r="53" spans="1:5">
      <c r="A53" s="1">
        <v>52</v>
      </c>
      <c r="B53" s="1" t="str">
        <f>IF(所属コード設定!G54="","",所属コード設定!G54)</f>
        <v>本郷学園</v>
      </c>
      <c r="C53" s="1" t="str">
        <f>IF(所属コード設定!K54="","",所属コード設定!K54)</f>
        <v/>
      </c>
      <c r="D53" s="1" t="str">
        <f>IF(所属コード設定!F54="","",所属コード設定!F54)</f>
        <v/>
      </c>
      <c r="E53">
        <f t="shared" si="0"/>
        <v>52</v>
      </c>
    </row>
    <row r="54" spans="1:5">
      <c r="A54" s="1">
        <v>53</v>
      </c>
      <c r="B54" s="1" t="str">
        <f>IF(所属コード設定!G55="","",所属コード設定!G55)</f>
        <v>新鶴</v>
      </c>
      <c r="C54" s="1" t="str">
        <f>IF(所属コード設定!K55="","",所属コード設定!K55)</f>
        <v/>
      </c>
      <c r="D54" s="1" t="str">
        <f>IF(所属コード設定!F55="","",所属コード設定!F55)</f>
        <v/>
      </c>
      <c r="E54">
        <f t="shared" si="0"/>
        <v>53</v>
      </c>
    </row>
    <row r="55" spans="1:5">
      <c r="A55" s="1">
        <v>54</v>
      </c>
      <c r="B55" s="1" t="str">
        <f>IF(所属コード設定!G56="","",所属コード設定!G56)</f>
        <v>宮川</v>
      </c>
      <c r="C55" s="1" t="str">
        <f>IF(所属コード設定!K56="","",所属コード設定!K56)</f>
        <v/>
      </c>
      <c r="D55" s="1" t="str">
        <f>IF(所属コード設定!F56="","",所属コード設定!F56)</f>
        <v/>
      </c>
      <c r="E55">
        <f t="shared" si="0"/>
        <v>54</v>
      </c>
    </row>
    <row r="56" spans="1:5">
      <c r="A56" s="1">
        <v>55</v>
      </c>
      <c r="B56" s="1" t="str">
        <f>IF(所属コード設定!G57="","",所属コード設定!G57)</f>
        <v>三島</v>
      </c>
      <c r="C56" s="1" t="str">
        <f>IF(所属コード設定!K57="","",所属コード設定!K57)</f>
        <v/>
      </c>
      <c r="D56" s="1" t="str">
        <f>IF(所属コード設定!F57="","",所属コード設定!F57)</f>
        <v/>
      </c>
      <c r="E56">
        <f t="shared" si="0"/>
        <v>55</v>
      </c>
    </row>
    <row r="57" spans="1:5">
      <c r="A57" s="1">
        <v>56</v>
      </c>
      <c r="B57" s="1" t="str">
        <f>IF(所属コード設定!G58="","",所属コード設定!G58)</f>
        <v>金山</v>
      </c>
      <c r="C57" s="1" t="str">
        <f>IF(所属コード設定!K58="","",所属コード設定!K58)</f>
        <v/>
      </c>
      <c r="D57" s="1" t="str">
        <f>IF(所属コード設定!F58="","",所属コード設定!F58)</f>
        <v/>
      </c>
      <c r="E57">
        <f t="shared" si="0"/>
        <v>56</v>
      </c>
    </row>
    <row r="58" spans="1:5">
      <c r="A58" s="1">
        <v>57</v>
      </c>
      <c r="B58" s="1" t="str">
        <f>IF(所属コード設定!G59="","",所属コード設定!G59)</f>
        <v>昭和</v>
      </c>
      <c r="C58" s="1" t="str">
        <f>IF(所属コード設定!K59="","",所属コード設定!K59)</f>
        <v/>
      </c>
      <c r="D58" s="1" t="str">
        <f>IF(所属コード設定!F59="","",所属コード設定!F59)</f>
        <v/>
      </c>
      <c r="E58">
        <f t="shared" si="0"/>
        <v>57</v>
      </c>
    </row>
    <row r="59" spans="1:5">
      <c r="A59" s="1">
        <v>58</v>
      </c>
      <c r="B59" s="1" t="str">
        <f>IF(所属コード設定!G60="","",所属コード設定!G60)</f>
        <v>田島</v>
      </c>
      <c r="C59" s="1" t="str">
        <f>IF(所属コード設定!K60="","",所属コード設定!K60)</f>
        <v/>
      </c>
      <c r="D59" s="1" t="str">
        <f>IF(所属コード設定!F60="","",所属コード設定!F60)</f>
        <v/>
      </c>
      <c r="E59">
        <f t="shared" si="0"/>
        <v>58</v>
      </c>
    </row>
    <row r="60" spans="1:5">
      <c r="A60" s="1">
        <v>59</v>
      </c>
      <c r="B60" s="1" t="str">
        <f>IF(所属コード設定!G61="","",所属コード設定!G61)</f>
        <v>田島第二</v>
      </c>
      <c r="C60" s="1" t="str">
        <f>IF(所属コード設定!K61="","",所属コード設定!K61)</f>
        <v/>
      </c>
      <c r="D60" s="1" t="str">
        <f>IF(所属コード設定!F61="","",所属コード設定!F61)</f>
        <v/>
      </c>
      <c r="E60">
        <f t="shared" si="0"/>
        <v>59</v>
      </c>
    </row>
    <row r="61" spans="1:5">
      <c r="A61" s="1">
        <v>60</v>
      </c>
      <c r="B61" s="1" t="str">
        <f>IF(所属コード設定!G62="","",所属コード設定!G62)</f>
        <v>荒海</v>
      </c>
      <c r="C61" s="1" t="str">
        <f>IF(所属コード設定!K62="","",所属コード設定!K62)</f>
        <v/>
      </c>
      <c r="D61" s="1" t="str">
        <f>IF(所属コード設定!F62="","",所属コード設定!F62)</f>
        <v/>
      </c>
      <c r="E61">
        <f t="shared" si="0"/>
        <v>60</v>
      </c>
    </row>
    <row r="62" spans="1:5">
      <c r="A62" s="1">
        <v>61</v>
      </c>
      <c r="B62" s="1" t="str">
        <f>IF(所属コード設定!G63="","",所属コード設定!G63)</f>
        <v>伊南</v>
      </c>
      <c r="C62" s="1" t="str">
        <f>IF(所属コード設定!K63="","",所属コード設定!K63)</f>
        <v/>
      </c>
      <c r="D62" s="1" t="str">
        <f>IF(所属コード設定!F63="","",所属コード設定!F63)</f>
        <v/>
      </c>
      <c r="E62">
        <f t="shared" si="0"/>
        <v>61</v>
      </c>
    </row>
    <row r="63" spans="1:5">
      <c r="A63" s="1">
        <v>62</v>
      </c>
      <c r="B63" s="1" t="str">
        <f>IF(所属コード設定!G64="","",所属コード設定!G64)</f>
        <v>舘岩</v>
      </c>
      <c r="C63" s="1" t="str">
        <f>IF(所属コード設定!K64="","",所属コード設定!K64)</f>
        <v/>
      </c>
      <c r="D63" s="1" t="str">
        <f>IF(所属コード設定!F64="","",所属コード設定!F64)</f>
        <v/>
      </c>
      <c r="E63">
        <f t="shared" si="0"/>
        <v>62</v>
      </c>
    </row>
    <row r="64" spans="1:5">
      <c r="A64" s="1">
        <v>63</v>
      </c>
      <c r="B64" s="1" t="str">
        <f>IF(所属コード設定!G65="","",所属コード設定!G65)</f>
        <v>桧沢</v>
      </c>
      <c r="C64" s="1" t="str">
        <f>IF(所属コード設定!K65="","",所属コード設定!K65)</f>
        <v/>
      </c>
      <c r="D64" s="1" t="str">
        <f>IF(所属コード設定!F65="","",所属コード設定!F65)</f>
        <v/>
      </c>
      <c r="E64">
        <f t="shared" si="0"/>
        <v>63</v>
      </c>
    </row>
    <row r="65" spans="1:5">
      <c r="A65" s="1">
        <v>64</v>
      </c>
      <c r="B65" s="1" t="str">
        <f>IF(所属コード設定!G66="","",所属コード設定!G66)</f>
        <v>南郷</v>
      </c>
      <c r="C65" s="1" t="str">
        <f>IF(所属コード設定!K66="","",所属コード設定!K66)</f>
        <v/>
      </c>
      <c r="D65" s="1" t="str">
        <f>IF(所属コード設定!F66="","",所属コード設定!F66)</f>
        <v/>
      </c>
      <c r="E65">
        <f t="shared" si="0"/>
        <v>64</v>
      </c>
    </row>
    <row r="66" spans="1:5">
      <c r="A66" s="1">
        <v>65</v>
      </c>
      <c r="B66" s="1" t="str">
        <f>IF(所属コード設定!G67="","",所属コード設定!G67)</f>
        <v>旭田</v>
      </c>
      <c r="C66" s="1" t="str">
        <f>IF(所属コード設定!K67="","",所属コード設定!K67)</f>
        <v/>
      </c>
      <c r="D66" s="1" t="str">
        <f>IF(所属コード設定!F67="","",所属コード設定!F67)</f>
        <v/>
      </c>
      <c r="E66">
        <f t="shared" si="0"/>
        <v>65</v>
      </c>
    </row>
    <row r="67" spans="1:5">
      <c r="A67" s="1">
        <v>66</v>
      </c>
      <c r="B67" s="1" t="str">
        <f>IF(所属コード設定!G68="","",所属コード設定!G68)</f>
        <v>江川</v>
      </c>
      <c r="C67" s="1" t="str">
        <f>IF(所属コード設定!K68="","",所属コード設定!K68)</f>
        <v/>
      </c>
      <c r="D67" s="1" t="str">
        <f>IF(所属コード設定!F68="","",所属コード設定!F68)</f>
        <v/>
      </c>
      <c r="E67">
        <f t="shared" ref="E67:E101" si="1">A67</f>
        <v>66</v>
      </c>
    </row>
    <row r="68" spans="1:5">
      <c r="A68" s="1">
        <v>67</v>
      </c>
      <c r="B68" s="1" t="str">
        <f>IF(所属コード設定!G69="","",所属コード設定!G69)</f>
        <v>楢原</v>
      </c>
      <c r="C68" s="1" t="str">
        <f>IF(所属コード設定!K69="","",所属コード設定!K69)</f>
        <v/>
      </c>
      <c r="D68" s="1" t="str">
        <f>IF(所属コード設定!F69="","",所属コード設定!F69)</f>
        <v/>
      </c>
      <c r="E68">
        <f t="shared" si="1"/>
        <v>67</v>
      </c>
    </row>
    <row r="69" spans="1:5">
      <c r="A69" s="1">
        <v>68</v>
      </c>
      <c r="B69" s="1" t="str">
        <f>IF(所属コード設定!G70="","",所属コード設定!G70)</f>
        <v>只見</v>
      </c>
      <c r="C69" s="1" t="str">
        <f>IF(所属コード設定!K70="","",所属コード設定!K70)</f>
        <v/>
      </c>
      <c r="D69" s="1" t="str">
        <f>IF(所属コード設定!F70="","",所属コード設定!F70)</f>
        <v/>
      </c>
      <c r="E69">
        <f t="shared" si="1"/>
        <v>68</v>
      </c>
    </row>
    <row r="70" spans="1:5">
      <c r="A70" s="1">
        <v>69</v>
      </c>
      <c r="B70" s="1" t="str">
        <f>IF(所属コード設定!G71="","",所属コード設定!G71)</f>
        <v>朝日</v>
      </c>
      <c r="C70" s="1" t="str">
        <f>IF(所属コード設定!K71="","",所属コード設定!K71)</f>
        <v/>
      </c>
      <c r="D70" s="1" t="str">
        <f>IF(所属コード設定!F71="","",所属コード設定!F71)</f>
        <v/>
      </c>
      <c r="E70">
        <f t="shared" si="1"/>
        <v>69</v>
      </c>
    </row>
    <row r="71" spans="1:5">
      <c r="A71" s="1">
        <v>70</v>
      </c>
      <c r="B71" s="1" t="str">
        <f>IF(所属コード設定!G72="","",所属コード設定!G72)</f>
        <v>明和</v>
      </c>
      <c r="C71" s="1" t="str">
        <f>IF(所属コード設定!K72="","",所属コード設定!K72)</f>
        <v/>
      </c>
      <c r="D71" s="1" t="str">
        <f>IF(所属コード設定!F72="","",所属コード設定!F72)</f>
        <v/>
      </c>
      <c r="E71">
        <f t="shared" si="1"/>
        <v>70</v>
      </c>
    </row>
    <row r="72" spans="1:5">
      <c r="A72" s="1">
        <v>71</v>
      </c>
      <c r="B72" s="1" t="str">
        <f>IF(所属コード設定!G73="","",所属コード設定!G73)</f>
        <v>檜枝岐</v>
      </c>
      <c r="C72" s="1" t="str">
        <f>IF(所属コード設定!K73="","",所属コード設定!K73)</f>
        <v/>
      </c>
      <c r="D72" s="1" t="str">
        <f>IF(所属コード設定!F73="","",所属コード設定!F73)</f>
        <v/>
      </c>
      <c r="E72">
        <f t="shared" si="1"/>
        <v>71</v>
      </c>
    </row>
    <row r="73" spans="1:5">
      <c r="A73" s="1">
        <v>72</v>
      </c>
      <c r="B73" s="1" t="str">
        <f>IF(所属コード設定!G74="","",所属コード設定!G74)</f>
        <v>三島スポ少</v>
      </c>
      <c r="C73" s="1" t="str">
        <f>IF(所属コード設定!K74="","",所属コード設定!K74)</f>
        <v/>
      </c>
      <c r="D73" s="1" t="str">
        <f>IF(所属コード設定!F74="","",所属コード設定!F74)</f>
        <v/>
      </c>
      <c r="E73">
        <f t="shared" si="1"/>
        <v>72</v>
      </c>
    </row>
    <row r="74" spans="1:5">
      <c r="A74" s="1">
        <v>73</v>
      </c>
      <c r="B74" s="1" t="str">
        <f>IF(所属コード設定!G75="","",所属コード設定!G75)</f>
        <v>会津ACジュニア</v>
      </c>
      <c r="C74" s="1" t="str">
        <f>IF(所属コード設定!K75="","",所属コード設定!K75)</f>
        <v/>
      </c>
      <c r="D74" s="1" t="str">
        <f>IF(所属コード設定!F75="","",所属コード設定!F75)</f>
        <v/>
      </c>
      <c r="E74">
        <f t="shared" si="1"/>
        <v>73</v>
      </c>
    </row>
    <row r="75" spans="1:5">
      <c r="A75" s="1">
        <v>74</v>
      </c>
      <c r="B75" s="1" t="str">
        <f>IF(所属コード設定!G76="","",所属コード設定!G76)</f>
        <v>わかまつクラブ</v>
      </c>
      <c r="C75" s="1" t="str">
        <f>IF(所属コード設定!K76="","",所属コード設定!K76)</f>
        <v/>
      </c>
      <c r="D75" s="1" t="str">
        <f>IF(所属コード設定!F76="","",所属コード設定!F76)</f>
        <v/>
      </c>
      <c r="E75">
        <f t="shared" si="1"/>
        <v>74</v>
      </c>
    </row>
    <row r="76" spans="1:5">
      <c r="A76" s="1">
        <v>75</v>
      </c>
      <c r="B76" s="1" t="str">
        <f>IF(所属コード設定!G77="","",所属コード設定!G77)</f>
        <v>磐梯第一</v>
      </c>
      <c r="C76" s="1" t="str">
        <f>IF(所属コード設定!K77="","",所属コード設定!K77)</f>
        <v/>
      </c>
      <c r="D76" s="1" t="str">
        <f>IF(所属コード設定!F77="","",所属コード設定!F77)</f>
        <v/>
      </c>
      <c r="E76">
        <f t="shared" si="1"/>
        <v>75</v>
      </c>
    </row>
    <row r="77" spans="1:5">
      <c r="A77" s="1">
        <v>76</v>
      </c>
      <c r="B77" s="1" t="str">
        <f>IF(所属コード設定!G78="","",所属コード設定!G78)</f>
        <v>NorthEnd</v>
      </c>
      <c r="C77" s="1" t="str">
        <f>IF(所属コード設定!K78="","",所属コード設定!K78)</f>
        <v/>
      </c>
      <c r="D77" s="1" t="str">
        <f>IF(所属コード設定!F78="","",所属コード設定!F78)</f>
        <v/>
      </c>
      <c r="E77">
        <f t="shared" si="1"/>
        <v>76</v>
      </c>
    </row>
    <row r="78" spans="1:5">
      <c r="A78" s="1">
        <v>77</v>
      </c>
      <c r="B78" s="1" t="str">
        <f>IF(所属コード設定!G79="","",所属コード設定!G79)</f>
        <v>すみれプロジェクト</v>
      </c>
      <c r="C78" s="1" t="str">
        <f>IF(所属コード設定!K79="","",所属コード設定!K79)</f>
        <v/>
      </c>
      <c r="D78" s="1" t="str">
        <f>IF(所属コード設定!F79="","",所属コード設定!F79)</f>
        <v/>
      </c>
      <c r="E78">
        <f t="shared" si="1"/>
        <v>77</v>
      </c>
    </row>
    <row r="79" spans="1:5">
      <c r="A79" s="1">
        <v>78</v>
      </c>
      <c r="B79" s="1" t="str">
        <f>IF(所属コード設定!G80="","",所属コード設定!G80)</f>
        <v/>
      </c>
      <c r="C79" s="1" t="str">
        <f>IF(所属コード設定!K80="","",所属コード設定!K80)</f>
        <v/>
      </c>
      <c r="D79" s="1" t="str">
        <f>IF(所属コード設定!F80="","",所属コード設定!F80)</f>
        <v/>
      </c>
      <c r="E79">
        <f t="shared" si="1"/>
        <v>78</v>
      </c>
    </row>
    <row r="80" spans="1:5">
      <c r="A80" s="1">
        <v>79</v>
      </c>
      <c r="B80" s="1" t="str">
        <f>IF(所属コード設定!G81="","",所属コード設定!G81)</f>
        <v/>
      </c>
      <c r="C80" s="1" t="str">
        <f>IF(所属コード設定!K81="","",所属コード設定!K81)</f>
        <v/>
      </c>
      <c r="D80" s="1" t="str">
        <f>IF(所属コード設定!F81="","",所属コード設定!F81)</f>
        <v/>
      </c>
      <c r="E80">
        <f t="shared" si="1"/>
        <v>79</v>
      </c>
    </row>
    <row r="81" spans="1:5">
      <c r="A81" s="1">
        <v>80</v>
      </c>
      <c r="B81" s="1" t="str">
        <f>IF(所属コード設定!G82="","",所属コード設定!G82)</f>
        <v/>
      </c>
      <c r="C81" s="1" t="str">
        <f>IF(所属コード設定!K82="","",所属コード設定!K82)</f>
        <v/>
      </c>
      <c r="D81" s="1" t="str">
        <f>IF(所属コード設定!F82="","",所属コード設定!F82)</f>
        <v/>
      </c>
      <c r="E81">
        <f t="shared" si="1"/>
        <v>80</v>
      </c>
    </row>
    <row r="82" spans="1:5">
      <c r="A82" s="1">
        <v>81</v>
      </c>
      <c r="B82" s="1" t="str">
        <f>IF(所属コード設定!G83="","",所属コード設定!G83)</f>
        <v/>
      </c>
      <c r="C82" s="1" t="str">
        <f>IF(所属コード設定!K83="","",所属コード設定!K83)</f>
        <v/>
      </c>
      <c r="D82" s="1" t="str">
        <f>IF(所属コード設定!F83="","",所属コード設定!F83)</f>
        <v/>
      </c>
      <c r="E82">
        <f t="shared" si="1"/>
        <v>81</v>
      </c>
    </row>
    <row r="83" spans="1:5">
      <c r="A83" s="1">
        <v>82</v>
      </c>
      <c r="B83" s="1" t="str">
        <f>IF(所属コード設定!G84="","",所属コード設定!G84)</f>
        <v/>
      </c>
      <c r="C83" s="1" t="str">
        <f>IF(所属コード設定!K84="","",所属コード設定!K84)</f>
        <v/>
      </c>
      <c r="D83" s="1" t="str">
        <f>IF(所属コード設定!F84="","",所属コード設定!F84)</f>
        <v/>
      </c>
      <c r="E83">
        <f t="shared" si="1"/>
        <v>82</v>
      </c>
    </row>
    <row r="84" spans="1:5">
      <c r="A84" s="1">
        <v>83</v>
      </c>
      <c r="B84" s="1" t="str">
        <f>IF(所属コード設定!G85="","",所属コード設定!G85)</f>
        <v/>
      </c>
      <c r="C84" s="1" t="str">
        <f>IF(所属コード設定!K85="","",所属コード設定!K85)</f>
        <v/>
      </c>
      <c r="D84" s="1" t="str">
        <f>IF(所属コード設定!F85="","",所属コード設定!F85)</f>
        <v/>
      </c>
      <c r="E84">
        <f t="shared" si="1"/>
        <v>83</v>
      </c>
    </row>
    <row r="85" spans="1:5">
      <c r="A85" s="1">
        <v>84</v>
      </c>
      <c r="B85" s="1" t="str">
        <f>IF(所属コード設定!G86="","",所属コード設定!G86)</f>
        <v/>
      </c>
      <c r="C85" s="1" t="str">
        <f>IF(所属コード設定!K86="","",所属コード設定!K86)</f>
        <v/>
      </c>
      <c r="D85" s="1" t="str">
        <f>IF(所属コード設定!F86="","",所属コード設定!F86)</f>
        <v/>
      </c>
      <c r="E85">
        <f t="shared" si="1"/>
        <v>84</v>
      </c>
    </row>
    <row r="86" spans="1:5">
      <c r="A86" s="1">
        <v>85</v>
      </c>
      <c r="B86" s="1" t="str">
        <f>IF(所属コード設定!G87="","",所属コード設定!G87)</f>
        <v/>
      </c>
      <c r="C86" s="1" t="str">
        <f>IF(所属コード設定!K87="","",所属コード設定!K87)</f>
        <v/>
      </c>
      <c r="D86" s="1" t="str">
        <f>IF(所属コード設定!F87="","",所属コード設定!F87)</f>
        <v/>
      </c>
      <c r="E86">
        <f t="shared" si="1"/>
        <v>85</v>
      </c>
    </row>
    <row r="87" spans="1:5">
      <c r="A87" s="1">
        <v>86</v>
      </c>
      <c r="B87" s="1" t="str">
        <f>IF(所属コード設定!G88="","",所属コード設定!G88)</f>
        <v/>
      </c>
      <c r="C87" s="1" t="str">
        <f>IF(所属コード設定!K88="","",所属コード設定!K88)</f>
        <v/>
      </c>
      <c r="D87" s="1" t="str">
        <f>IF(所属コード設定!F88="","",所属コード設定!F88)</f>
        <v/>
      </c>
      <c r="E87">
        <f t="shared" si="1"/>
        <v>86</v>
      </c>
    </row>
    <row r="88" spans="1:5">
      <c r="A88" s="1">
        <v>87</v>
      </c>
      <c r="B88" s="1" t="str">
        <f>IF(所属コード設定!G89="","",所属コード設定!G89)</f>
        <v/>
      </c>
      <c r="C88" s="1" t="str">
        <f>IF(所属コード設定!K89="","",所属コード設定!K89)</f>
        <v/>
      </c>
      <c r="D88" s="1" t="str">
        <f>IF(所属コード設定!F89="","",所属コード設定!F89)</f>
        <v/>
      </c>
      <c r="E88">
        <f t="shared" si="1"/>
        <v>87</v>
      </c>
    </row>
    <row r="89" spans="1:5">
      <c r="A89" s="1">
        <v>88</v>
      </c>
      <c r="B89" s="1" t="str">
        <f>IF(所属コード設定!G90="","",所属コード設定!G90)</f>
        <v/>
      </c>
      <c r="C89" s="1" t="str">
        <f>IF(所属コード設定!K90="","",所属コード設定!K90)</f>
        <v/>
      </c>
      <c r="D89" s="1" t="str">
        <f>IF(所属コード設定!F90="","",所属コード設定!F90)</f>
        <v/>
      </c>
      <c r="E89">
        <f t="shared" si="1"/>
        <v>88</v>
      </c>
    </row>
    <row r="90" spans="1:5">
      <c r="A90" s="1">
        <v>89</v>
      </c>
      <c r="B90" s="1" t="str">
        <f>IF(所属コード設定!G91="","",所属コード設定!G91)</f>
        <v/>
      </c>
      <c r="C90" s="1" t="str">
        <f>IF(所属コード設定!K91="","",所属コード設定!K91)</f>
        <v/>
      </c>
      <c r="D90" s="1" t="str">
        <f>IF(所属コード設定!F91="","",所属コード設定!F91)</f>
        <v/>
      </c>
      <c r="E90">
        <f t="shared" si="1"/>
        <v>89</v>
      </c>
    </row>
    <row r="91" spans="1:5">
      <c r="A91" s="1">
        <v>90</v>
      </c>
      <c r="B91" s="1" t="str">
        <f>IF(所属コード設定!G92="","",所属コード設定!G92)</f>
        <v/>
      </c>
      <c r="C91" s="1" t="str">
        <f>IF(所属コード設定!K92="","",所属コード設定!K92)</f>
        <v/>
      </c>
      <c r="D91" s="1" t="str">
        <f>IF(所属コード設定!F92="","",所属コード設定!F92)</f>
        <v/>
      </c>
      <c r="E91">
        <f t="shared" si="1"/>
        <v>90</v>
      </c>
    </row>
    <row r="92" spans="1:5">
      <c r="A92" s="1">
        <v>91</v>
      </c>
      <c r="B92" s="1" t="str">
        <f>IF(所属コード設定!G93="","",所属コード設定!G93)</f>
        <v/>
      </c>
      <c r="C92" s="1" t="str">
        <f>IF(所属コード設定!K93="","",所属コード設定!K93)</f>
        <v/>
      </c>
      <c r="D92" s="1" t="str">
        <f>IF(所属コード設定!F93="","",所属コード設定!F93)</f>
        <v/>
      </c>
      <c r="E92">
        <f t="shared" si="1"/>
        <v>91</v>
      </c>
    </row>
    <row r="93" spans="1:5">
      <c r="A93" s="1">
        <v>92</v>
      </c>
      <c r="B93" s="1" t="str">
        <f>IF(所属コード設定!G94="","",所属コード設定!G94)</f>
        <v/>
      </c>
      <c r="C93" s="1" t="str">
        <f>IF(所属コード設定!K94="","",所属コード設定!K94)</f>
        <v/>
      </c>
      <c r="D93" s="1" t="str">
        <f>IF(所属コード設定!F94="","",所属コード設定!F94)</f>
        <v/>
      </c>
      <c r="E93">
        <f t="shared" si="1"/>
        <v>92</v>
      </c>
    </row>
    <row r="94" spans="1:5">
      <c r="A94" s="1">
        <v>93</v>
      </c>
      <c r="B94" s="1" t="str">
        <f>IF(所属コード設定!G95="","",所属コード設定!G95)</f>
        <v/>
      </c>
      <c r="C94" s="1" t="str">
        <f>IF(所属コード設定!K95="","",所属コード設定!K95)</f>
        <v/>
      </c>
      <c r="D94" s="1" t="str">
        <f>IF(所属コード設定!F95="","",所属コード設定!F95)</f>
        <v/>
      </c>
      <c r="E94">
        <f t="shared" si="1"/>
        <v>93</v>
      </c>
    </row>
    <row r="95" spans="1:5">
      <c r="A95" s="1">
        <v>94</v>
      </c>
      <c r="B95" s="1" t="str">
        <f>IF(所属コード設定!G96="","",所属コード設定!G96)</f>
        <v/>
      </c>
      <c r="C95" s="1" t="str">
        <f>IF(所属コード設定!K96="","",所属コード設定!K96)</f>
        <v/>
      </c>
      <c r="D95" s="1" t="str">
        <f>IF(所属コード設定!F96="","",所属コード設定!F96)</f>
        <v/>
      </c>
      <c r="E95">
        <f t="shared" si="1"/>
        <v>94</v>
      </c>
    </row>
    <row r="96" spans="1:5">
      <c r="A96" s="1">
        <v>95</v>
      </c>
      <c r="B96" s="1" t="str">
        <f>IF(所属コード設定!G97="","",所属コード設定!G97)</f>
        <v/>
      </c>
      <c r="C96" s="1" t="str">
        <f>IF(所属コード設定!K97="","",所属コード設定!K97)</f>
        <v/>
      </c>
      <c r="D96" s="1" t="str">
        <f>IF(所属コード設定!F97="","",所属コード設定!F97)</f>
        <v/>
      </c>
      <c r="E96">
        <f t="shared" si="1"/>
        <v>95</v>
      </c>
    </row>
    <row r="97" spans="1:5">
      <c r="A97" s="1">
        <v>96</v>
      </c>
      <c r="B97" s="1" t="str">
        <f>IF(所属コード設定!G98="","",所属コード設定!G98)</f>
        <v/>
      </c>
      <c r="C97" s="1" t="str">
        <f>IF(所属コード設定!K98="","",所属コード設定!K98)</f>
        <v/>
      </c>
      <c r="D97" s="1" t="str">
        <f>IF(所属コード設定!F98="","",所属コード設定!F98)</f>
        <v/>
      </c>
      <c r="E97">
        <f t="shared" si="1"/>
        <v>96</v>
      </c>
    </row>
    <row r="98" spans="1:5">
      <c r="A98" s="1">
        <v>97</v>
      </c>
      <c r="B98" s="1" t="str">
        <f>IF(所属コード設定!G99="","",所属コード設定!G99)</f>
        <v/>
      </c>
      <c r="C98" s="1" t="str">
        <f>IF(所属コード設定!K99="","",所属コード設定!K99)</f>
        <v/>
      </c>
      <c r="D98" s="1" t="str">
        <f>IF(所属コード設定!F99="","",所属コード設定!F99)</f>
        <v/>
      </c>
      <c r="E98">
        <f t="shared" si="1"/>
        <v>97</v>
      </c>
    </row>
    <row r="99" spans="1:5">
      <c r="A99" s="1">
        <v>98</v>
      </c>
      <c r="B99" s="1" t="str">
        <f>IF(所属コード設定!G100="","",所属コード設定!G100)</f>
        <v/>
      </c>
      <c r="C99" s="1" t="str">
        <f>IF(所属コード設定!K100="","",所属コード設定!K100)</f>
        <v/>
      </c>
      <c r="D99" s="1" t="str">
        <f>IF(所属コード設定!F100="","",所属コード設定!F100)</f>
        <v/>
      </c>
      <c r="E99">
        <f t="shared" si="1"/>
        <v>98</v>
      </c>
    </row>
    <row r="100" spans="1:5">
      <c r="A100" s="1">
        <v>99</v>
      </c>
      <c r="B100" s="1" t="str">
        <f>IF(所属コード設定!G101="","",所属コード設定!G101)</f>
        <v/>
      </c>
      <c r="C100" s="1" t="str">
        <f>IF(所属コード設定!K101="","",所属コード設定!K101)</f>
        <v/>
      </c>
      <c r="D100" s="1" t="str">
        <f>IF(所属コード設定!F101="","",所属コード設定!F101)</f>
        <v/>
      </c>
      <c r="E100">
        <f t="shared" si="1"/>
        <v>99</v>
      </c>
    </row>
    <row r="101" spans="1:5">
      <c r="A101" s="1">
        <v>100</v>
      </c>
      <c r="B101" s="1" t="str">
        <f>IF(所属コード設定!G102="","",所属コード設定!G102)</f>
        <v/>
      </c>
      <c r="C101" s="1" t="str">
        <f>IF(所属コード設定!K102="","",所属コード設定!K102)</f>
        <v/>
      </c>
      <c r="D101" s="1" t="str">
        <f>IF(所属コード設定!F102="","",所属コード設定!F102)</f>
        <v/>
      </c>
      <c r="E101">
        <f t="shared" si="1"/>
        <v>100</v>
      </c>
    </row>
    <row r="102" spans="1:5">
      <c r="A102" s="173"/>
      <c r="B102" s="173"/>
      <c r="C102" s="173"/>
      <c r="D102" s="173"/>
    </row>
  </sheetData>
  <phoneticPr fontId="4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T602"/>
  <sheetViews>
    <sheetView workbookViewId="0"/>
  </sheetViews>
  <sheetFormatPr defaultColWidth="12.625" defaultRowHeight="14.25"/>
  <cols>
    <col min="1" max="1" width="5.75" style="16" customWidth="1"/>
    <col min="2" max="2" width="9.375" style="16" customWidth="1"/>
    <col min="3" max="4" width="8.625" style="16" customWidth="1"/>
    <col min="5" max="5" width="5.125" style="16" customWidth="1"/>
    <col min="6" max="20" width="8.625" style="16" customWidth="1"/>
    <col min="21" max="16384" width="12.625" style="16"/>
  </cols>
  <sheetData>
    <row r="1" spans="1:20">
      <c r="A1" s="16">
        <f>'基本情報 '!G4</f>
        <v>4</v>
      </c>
    </row>
    <row r="2" spans="1:20" ht="48" customHeight="1">
      <c r="C2" s="18" t="s">
        <v>12</v>
      </c>
      <c r="D2" s="18" t="s">
        <v>13</v>
      </c>
      <c r="E2" s="46" t="s">
        <v>14</v>
      </c>
      <c r="F2" s="19" t="str">
        <f>男子種目選択!E3</f>
        <v>参加競技１</v>
      </c>
      <c r="G2" s="19" t="str">
        <f>男子種目選択!F3</f>
        <v>参加競技２</v>
      </c>
      <c r="H2" s="19"/>
      <c r="I2" s="19"/>
      <c r="J2" s="19"/>
      <c r="K2" s="19" t="str">
        <f>男子種目選択!J3</f>
        <v>コード
１</v>
      </c>
      <c r="L2" s="19" t="str">
        <f>男子種目選択!K3</f>
        <v>コード
２</v>
      </c>
      <c r="M2" s="19"/>
      <c r="N2" s="19"/>
      <c r="O2" s="19"/>
      <c r="P2" s="19" t="s">
        <v>100</v>
      </c>
      <c r="Q2" s="19" t="s">
        <v>101</v>
      </c>
      <c r="R2" s="19"/>
      <c r="S2" s="19"/>
      <c r="T2" s="19"/>
    </row>
    <row r="3" spans="1:20">
      <c r="A3" s="16">
        <v>1</v>
      </c>
      <c r="B3" s="16">
        <f t="shared" ref="B3:B34" si="0">IF(C3="","",VLOOKUP(A$1,学校名コード,2,FALSE))</f>
        <v>204</v>
      </c>
      <c r="C3" s="17">
        <f>IF(男子種目選択!B4="","",男子種目選択!B4)</f>
        <v>1456</v>
      </c>
      <c r="D3" s="17" t="str">
        <f>IF(男子種目選択!C4="","",男子種目選択!C4)</f>
        <v>岩渕　光司</v>
      </c>
      <c r="E3" s="17">
        <f>IF(男子種目選択!D4="","",男子種目選択!D4)</f>
        <v>6</v>
      </c>
      <c r="F3" s="19" t="str">
        <f>男子記録入力!G4</f>
        <v>男子走り幅跳び</v>
      </c>
      <c r="G3" s="19" t="str">
        <f>男子記録入力!AE4</f>
        <v/>
      </c>
      <c r="H3" s="19"/>
      <c r="I3" s="19"/>
      <c r="J3" s="19"/>
      <c r="K3" s="19">
        <f>男子種目選択!J4</f>
        <v>507</v>
      </c>
      <c r="L3" s="19" t="str">
        <f>男子種目選択!K4</f>
        <v/>
      </c>
      <c r="M3" s="19"/>
      <c r="N3" s="19"/>
      <c r="O3" s="19"/>
      <c r="P3" s="19" t="str">
        <f>IF(K3=621,男子記録入力!BG4,IF(K3=622,男子記録入力!BG4,男子記録入力!AD4))</f>
        <v>2m54</v>
      </c>
      <c r="Q3" s="19">
        <f>IF(L3="",0,男子記録入力!BB4)</f>
        <v>0</v>
      </c>
      <c r="R3" s="19">
        <v>0</v>
      </c>
      <c r="S3" s="19">
        <v>0</v>
      </c>
      <c r="T3" s="19">
        <v>0</v>
      </c>
    </row>
    <row r="4" spans="1:20">
      <c r="A4" s="16">
        <v>2</v>
      </c>
      <c r="B4" s="16" t="str">
        <f t="shared" si="0"/>
        <v/>
      </c>
      <c r="C4" s="17" t="str">
        <f>IF(男子種目選択!B5="","",男子種目選択!B5)</f>
        <v/>
      </c>
      <c r="D4" s="17" t="str">
        <f>IF(男子種目選択!C5="","",男子種目選択!C5)</f>
        <v/>
      </c>
      <c r="E4" s="17" t="str">
        <f>IF(男子種目選択!D5="","",男子種目選択!D5)</f>
        <v/>
      </c>
      <c r="F4" s="19" t="str">
        <f>男子記録入力!G5</f>
        <v/>
      </c>
      <c r="G4" s="19" t="str">
        <f>男子記録入力!AE5</f>
        <v/>
      </c>
      <c r="H4" s="19"/>
      <c r="I4" s="19"/>
      <c r="J4" s="19"/>
      <c r="K4" s="19" t="str">
        <f>男子種目選択!J5</f>
        <v/>
      </c>
      <c r="L4" s="19" t="str">
        <f>男子種目選択!K5</f>
        <v/>
      </c>
      <c r="M4" s="19"/>
      <c r="N4" s="19"/>
      <c r="O4" s="19"/>
      <c r="P4" s="19">
        <f>IF(K4=621,男子記録入力!BG5,IF(K4=622,男子記録入力!BG5,男子記録入力!AD5))</f>
        <v>0</v>
      </c>
      <c r="Q4" s="19">
        <f>IF(L4="",0,男子記録入力!BB5)</f>
        <v>0</v>
      </c>
      <c r="R4" s="19">
        <v>0</v>
      </c>
      <c r="S4" s="19">
        <v>0</v>
      </c>
      <c r="T4" s="19">
        <v>0</v>
      </c>
    </row>
    <row r="5" spans="1:20">
      <c r="A5" s="16">
        <v>3</v>
      </c>
      <c r="B5" s="16" t="str">
        <f t="shared" si="0"/>
        <v/>
      </c>
      <c r="C5" s="17" t="str">
        <f>IF(男子種目選択!B6="","",男子種目選択!B6)</f>
        <v/>
      </c>
      <c r="D5" s="17" t="str">
        <f>IF(男子種目選択!C6="","",男子種目選択!C6)</f>
        <v/>
      </c>
      <c r="E5" s="17" t="str">
        <f>IF(男子種目選択!D6="","",男子種目選択!D6)</f>
        <v/>
      </c>
      <c r="F5" s="19" t="str">
        <f>男子記録入力!G6</f>
        <v/>
      </c>
      <c r="G5" s="19" t="str">
        <f>男子記録入力!AE6</f>
        <v/>
      </c>
      <c r="H5" s="19"/>
      <c r="I5" s="19"/>
      <c r="J5" s="19"/>
      <c r="K5" s="19" t="str">
        <f>男子種目選択!J6</f>
        <v/>
      </c>
      <c r="L5" s="19" t="str">
        <f>男子種目選択!K6</f>
        <v/>
      </c>
      <c r="M5" s="19"/>
      <c r="N5" s="19"/>
      <c r="O5" s="19"/>
      <c r="P5" s="19">
        <f>IF(K5=621,男子記録入力!BG6,IF(K5=622,男子記録入力!BG6,男子記録入力!AD6))</f>
        <v>0</v>
      </c>
      <c r="Q5" s="19">
        <f>IF(L5="",0,男子記録入力!BB6)</f>
        <v>0</v>
      </c>
      <c r="R5" s="19">
        <v>0</v>
      </c>
      <c r="S5" s="19">
        <v>0</v>
      </c>
      <c r="T5" s="19">
        <v>0</v>
      </c>
    </row>
    <row r="6" spans="1:20">
      <c r="A6" s="16">
        <v>4</v>
      </c>
      <c r="B6" s="16" t="str">
        <f t="shared" si="0"/>
        <v/>
      </c>
      <c r="C6" s="17" t="str">
        <f>IF(男子種目選択!B7="","",男子種目選択!B7)</f>
        <v/>
      </c>
      <c r="D6" s="17" t="str">
        <f>IF(男子種目選択!C7="","",男子種目選択!C7)</f>
        <v/>
      </c>
      <c r="E6" s="17" t="str">
        <f>IF(男子種目選択!D7="","",男子種目選択!D7)</f>
        <v/>
      </c>
      <c r="F6" s="19" t="str">
        <f>男子記録入力!G7</f>
        <v/>
      </c>
      <c r="G6" s="19" t="str">
        <f>男子記録入力!AE7</f>
        <v/>
      </c>
      <c r="H6" s="19"/>
      <c r="I6" s="19"/>
      <c r="J6" s="19"/>
      <c r="K6" s="19" t="str">
        <f>男子種目選択!J7</f>
        <v/>
      </c>
      <c r="L6" s="19" t="str">
        <f>男子種目選択!K7</f>
        <v/>
      </c>
      <c r="M6" s="19"/>
      <c r="N6" s="19"/>
      <c r="O6" s="19"/>
      <c r="P6" s="19">
        <f>IF(K6=621,男子記録入力!BG7,IF(K6=622,男子記録入力!BG7,男子記録入力!AD7))</f>
        <v>0</v>
      </c>
      <c r="Q6" s="19">
        <f>IF(L6="",0,男子記録入力!BB7)</f>
        <v>0</v>
      </c>
      <c r="R6" s="19">
        <v>0</v>
      </c>
      <c r="S6" s="19">
        <v>0</v>
      </c>
      <c r="T6" s="19">
        <v>0</v>
      </c>
    </row>
    <row r="7" spans="1:20">
      <c r="A7" s="16">
        <v>5</v>
      </c>
      <c r="B7" s="16" t="str">
        <f t="shared" si="0"/>
        <v/>
      </c>
      <c r="C7" s="17" t="str">
        <f>IF(男子種目選択!B8="","",男子種目選択!B8)</f>
        <v/>
      </c>
      <c r="D7" s="17" t="str">
        <f>IF(男子種目選択!C8="","",男子種目選択!C8)</f>
        <v/>
      </c>
      <c r="E7" s="17" t="str">
        <f>IF(男子種目選択!D8="","",男子種目選択!D8)</f>
        <v/>
      </c>
      <c r="F7" s="19" t="str">
        <f>男子記録入力!G8</f>
        <v/>
      </c>
      <c r="G7" s="19" t="str">
        <f>男子記録入力!AE8</f>
        <v/>
      </c>
      <c r="H7" s="19"/>
      <c r="I7" s="19"/>
      <c r="J7" s="19"/>
      <c r="K7" s="19" t="str">
        <f>男子種目選択!J8</f>
        <v/>
      </c>
      <c r="L7" s="19" t="str">
        <f>男子種目選択!K8</f>
        <v/>
      </c>
      <c r="M7" s="19"/>
      <c r="N7" s="19"/>
      <c r="O7" s="19"/>
      <c r="P7" s="19">
        <f>IF(K7=621,男子記録入力!BG8,IF(K7=622,男子記録入力!BG8,男子記録入力!AD8))</f>
        <v>0</v>
      </c>
      <c r="Q7" s="19">
        <f>IF(L7="",0,男子記録入力!BB8)</f>
        <v>0</v>
      </c>
      <c r="R7" s="19">
        <v>0</v>
      </c>
      <c r="S7" s="19">
        <v>0</v>
      </c>
      <c r="T7" s="19">
        <v>0</v>
      </c>
    </row>
    <row r="8" spans="1:20">
      <c r="A8" s="16">
        <v>6</v>
      </c>
      <c r="B8" s="16" t="str">
        <f t="shared" si="0"/>
        <v/>
      </c>
      <c r="C8" s="17" t="str">
        <f>IF(男子種目選択!B9="","",男子種目選択!B9)</f>
        <v/>
      </c>
      <c r="D8" s="17" t="str">
        <f>IF(男子種目選択!C9="","",男子種目選択!C9)</f>
        <v/>
      </c>
      <c r="E8" s="17" t="str">
        <f>IF(男子種目選択!D9="","",男子種目選択!D9)</f>
        <v/>
      </c>
      <c r="F8" s="19" t="str">
        <f>男子記録入力!G9</f>
        <v/>
      </c>
      <c r="G8" s="19" t="str">
        <f>男子記録入力!AE9</f>
        <v/>
      </c>
      <c r="H8" s="19"/>
      <c r="I8" s="19"/>
      <c r="J8" s="19"/>
      <c r="K8" s="19" t="str">
        <f>男子種目選択!J9</f>
        <v/>
      </c>
      <c r="L8" s="19" t="str">
        <f>男子種目選択!K9</f>
        <v/>
      </c>
      <c r="M8" s="19"/>
      <c r="N8" s="19"/>
      <c r="O8" s="19"/>
      <c r="P8" s="19">
        <f>IF(K8=621,男子記録入力!BG9,IF(K8=622,男子記録入力!BG9,男子記録入力!AD9))</f>
        <v>0</v>
      </c>
      <c r="Q8" s="19">
        <f>IF(L8="",0,男子記録入力!BB9)</f>
        <v>0</v>
      </c>
      <c r="R8" s="19">
        <v>0</v>
      </c>
      <c r="S8" s="19">
        <v>0</v>
      </c>
      <c r="T8" s="19">
        <v>0</v>
      </c>
    </row>
    <row r="9" spans="1:20">
      <c r="A9" s="16">
        <v>7</v>
      </c>
      <c r="B9" s="16" t="str">
        <f t="shared" si="0"/>
        <v/>
      </c>
      <c r="C9" s="17" t="str">
        <f>IF(男子種目選択!B10="","",男子種目選択!B10)</f>
        <v/>
      </c>
      <c r="D9" s="17" t="str">
        <f>IF(男子種目選択!C10="","",男子種目選択!C10)</f>
        <v/>
      </c>
      <c r="E9" s="17" t="str">
        <f>IF(男子種目選択!D10="","",男子種目選択!D10)</f>
        <v/>
      </c>
      <c r="F9" s="19" t="str">
        <f>男子記録入力!G10</f>
        <v/>
      </c>
      <c r="G9" s="19" t="str">
        <f>男子記録入力!AE10</f>
        <v/>
      </c>
      <c r="H9" s="19"/>
      <c r="I9" s="19"/>
      <c r="J9" s="19"/>
      <c r="K9" s="19" t="str">
        <f>男子種目選択!J10</f>
        <v/>
      </c>
      <c r="L9" s="19" t="str">
        <f>男子種目選択!K10</f>
        <v/>
      </c>
      <c r="M9" s="19"/>
      <c r="N9" s="19"/>
      <c r="O9" s="19"/>
      <c r="P9" s="19">
        <f>IF(K9=621,男子記録入力!BG10,IF(K9=622,男子記録入力!BG10,男子記録入力!AD10))</f>
        <v>0</v>
      </c>
      <c r="Q9" s="19">
        <f>IF(L9="",0,男子記録入力!BB10)</f>
        <v>0</v>
      </c>
      <c r="R9" s="19">
        <v>0</v>
      </c>
      <c r="S9" s="19">
        <v>0</v>
      </c>
      <c r="T9" s="19">
        <v>0</v>
      </c>
    </row>
    <row r="10" spans="1:20">
      <c r="A10" s="16">
        <v>8</v>
      </c>
      <c r="B10" s="16" t="str">
        <f t="shared" si="0"/>
        <v/>
      </c>
      <c r="C10" s="17" t="str">
        <f>IF(男子種目選択!B11="","",男子種目選択!B11)</f>
        <v/>
      </c>
      <c r="D10" s="17" t="str">
        <f>IF(男子種目選択!C11="","",男子種目選択!C11)</f>
        <v/>
      </c>
      <c r="E10" s="17" t="str">
        <f>IF(男子種目選択!D11="","",男子種目選択!D11)</f>
        <v/>
      </c>
      <c r="F10" s="19" t="str">
        <f>男子記録入力!G11</f>
        <v/>
      </c>
      <c r="G10" s="19" t="str">
        <f>男子記録入力!AE11</f>
        <v/>
      </c>
      <c r="H10" s="19"/>
      <c r="I10" s="19"/>
      <c r="J10" s="19"/>
      <c r="K10" s="19" t="str">
        <f>男子種目選択!J11</f>
        <v/>
      </c>
      <c r="L10" s="19" t="str">
        <f>男子種目選択!K11</f>
        <v/>
      </c>
      <c r="M10" s="19"/>
      <c r="N10" s="19"/>
      <c r="O10" s="19"/>
      <c r="P10" s="19">
        <f>IF(K10=621,男子記録入力!BG11,IF(K10=622,男子記録入力!BG11,男子記録入力!AD11))</f>
        <v>0</v>
      </c>
      <c r="Q10" s="19">
        <f>IF(L10="",0,男子記録入力!BB11)</f>
        <v>0</v>
      </c>
      <c r="R10" s="19">
        <v>0</v>
      </c>
      <c r="S10" s="19">
        <v>0</v>
      </c>
      <c r="T10" s="19">
        <v>0</v>
      </c>
    </row>
    <row r="11" spans="1:20">
      <c r="A11" s="16">
        <v>9</v>
      </c>
      <c r="B11" s="16" t="str">
        <f t="shared" si="0"/>
        <v/>
      </c>
      <c r="C11" s="17" t="str">
        <f>IF(男子種目選択!B12="","",男子種目選択!B12)</f>
        <v/>
      </c>
      <c r="D11" s="17" t="str">
        <f>IF(男子種目選択!C12="","",男子種目選択!C12)</f>
        <v/>
      </c>
      <c r="E11" s="17" t="str">
        <f>IF(男子種目選択!D12="","",男子種目選択!D12)</f>
        <v/>
      </c>
      <c r="F11" s="19" t="str">
        <f>男子記録入力!G12</f>
        <v/>
      </c>
      <c r="G11" s="19" t="str">
        <f>男子記録入力!AE12</f>
        <v/>
      </c>
      <c r="H11" s="19"/>
      <c r="I11" s="19"/>
      <c r="J11" s="19"/>
      <c r="K11" s="19" t="str">
        <f>男子種目選択!J12</f>
        <v/>
      </c>
      <c r="L11" s="19" t="str">
        <f>男子種目選択!K12</f>
        <v/>
      </c>
      <c r="M11" s="19"/>
      <c r="N11" s="19"/>
      <c r="O11" s="19"/>
      <c r="P11" s="19">
        <f>IF(K11=621,男子記録入力!BG12,IF(K11=622,男子記録入力!BG12,男子記録入力!AD12))</f>
        <v>0</v>
      </c>
      <c r="Q11" s="19">
        <f>IF(L11="",0,男子記録入力!BB12)</f>
        <v>0</v>
      </c>
      <c r="R11" s="19">
        <v>0</v>
      </c>
      <c r="S11" s="19">
        <v>0</v>
      </c>
      <c r="T11" s="19">
        <v>0</v>
      </c>
    </row>
    <row r="12" spans="1:20">
      <c r="A12" s="16">
        <v>10</v>
      </c>
      <c r="B12" s="16" t="str">
        <f t="shared" si="0"/>
        <v/>
      </c>
      <c r="C12" s="17" t="str">
        <f>IF(男子種目選択!B13="","",男子種目選択!B13)</f>
        <v/>
      </c>
      <c r="D12" s="17" t="str">
        <f>IF(男子種目選択!C13="","",男子種目選択!C13)</f>
        <v/>
      </c>
      <c r="E12" s="17" t="str">
        <f>IF(男子種目選択!D13="","",男子種目選択!D13)</f>
        <v/>
      </c>
      <c r="F12" s="19" t="str">
        <f>男子記録入力!G13</f>
        <v/>
      </c>
      <c r="G12" s="19" t="str">
        <f>男子記録入力!AE13</f>
        <v/>
      </c>
      <c r="H12" s="19"/>
      <c r="I12" s="19"/>
      <c r="J12" s="19"/>
      <c r="K12" s="19" t="str">
        <f>男子種目選択!J13</f>
        <v/>
      </c>
      <c r="L12" s="19" t="str">
        <f>男子種目選択!K13</f>
        <v/>
      </c>
      <c r="M12" s="19"/>
      <c r="N12" s="19"/>
      <c r="O12" s="19"/>
      <c r="P12" s="19">
        <f>IF(K12=621,男子記録入力!BG13,IF(K12=622,男子記録入力!BG13,男子記録入力!AD13))</f>
        <v>0</v>
      </c>
      <c r="Q12" s="19">
        <f>IF(L12="",0,男子記録入力!BB13)</f>
        <v>0</v>
      </c>
      <c r="R12" s="19">
        <v>0</v>
      </c>
      <c r="S12" s="19">
        <v>0</v>
      </c>
      <c r="T12" s="19">
        <v>0</v>
      </c>
    </row>
    <row r="13" spans="1:20">
      <c r="A13" s="16">
        <v>11</v>
      </c>
      <c r="B13" s="16" t="str">
        <f t="shared" si="0"/>
        <v/>
      </c>
      <c r="C13" s="17" t="str">
        <f>IF(男子種目選択!B14="","",男子種目選択!B14)</f>
        <v/>
      </c>
      <c r="D13" s="17" t="str">
        <f>IF(男子種目選択!C14="","",男子種目選択!C14)</f>
        <v/>
      </c>
      <c r="E13" s="17" t="str">
        <f>IF(男子種目選択!D14="","",男子種目選択!D14)</f>
        <v/>
      </c>
      <c r="F13" s="19" t="str">
        <f>男子記録入力!G14</f>
        <v/>
      </c>
      <c r="G13" s="19" t="str">
        <f>男子記録入力!AE14</f>
        <v/>
      </c>
      <c r="H13" s="19"/>
      <c r="I13" s="19"/>
      <c r="J13" s="19"/>
      <c r="K13" s="19" t="str">
        <f>男子種目選択!J14</f>
        <v/>
      </c>
      <c r="L13" s="19" t="str">
        <f>男子種目選択!K14</f>
        <v/>
      </c>
      <c r="M13" s="19"/>
      <c r="N13" s="19"/>
      <c r="O13" s="19"/>
      <c r="P13" s="19">
        <f>IF(K13=621,男子記録入力!BG14,IF(K13=622,男子記録入力!BG14,男子記録入力!AD14))</f>
        <v>0</v>
      </c>
      <c r="Q13" s="19">
        <f>IF(L13="",0,男子記録入力!BB14)</f>
        <v>0</v>
      </c>
      <c r="R13" s="19">
        <v>0</v>
      </c>
      <c r="S13" s="19">
        <v>0</v>
      </c>
      <c r="T13" s="19">
        <v>0</v>
      </c>
    </row>
    <row r="14" spans="1:20">
      <c r="A14" s="16">
        <v>12</v>
      </c>
      <c r="B14" s="16" t="str">
        <f t="shared" si="0"/>
        <v/>
      </c>
      <c r="C14" s="17" t="str">
        <f>IF(男子種目選択!B15="","",男子種目選択!B15)</f>
        <v/>
      </c>
      <c r="D14" s="17" t="str">
        <f>IF(男子種目選択!C15="","",男子種目選択!C15)</f>
        <v/>
      </c>
      <c r="E14" s="17" t="str">
        <f>IF(男子種目選択!D15="","",男子種目選択!D15)</f>
        <v/>
      </c>
      <c r="F14" s="19" t="str">
        <f>男子記録入力!G15</f>
        <v/>
      </c>
      <c r="G14" s="19" t="str">
        <f>男子記録入力!AE15</f>
        <v/>
      </c>
      <c r="H14" s="19"/>
      <c r="I14" s="19"/>
      <c r="J14" s="19"/>
      <c r="K14" s="19" t="str">
        <f>男子種目選択!J15</f>
        <v/>
      </c>
      <c r="L14" s="19" t="str">
        <f>男子種目選択!K15</f>
        <v/>
      </c>
      <c r="M14" s="19"/>
      <c r="N14" s="19"/>
      <c r="O14" s="19"/>
      <c r="P14" s="19">
        <f>IF(K14=621,男子記録入力!BG15,IF(K14=622,男子記録入力!BG15,男子記録入力!AD15))</f>
        <v>0</v>
      </c>
      <c r="Q14" s="19">
        <f>IF(L14="",0,男子記録入力!BB15)</f>
        <v>0</v>
      </c>
      <c r="R14" s="19">
        <v>0</v>
      </c>
      <c r="S14" s="19">
        <v>0</v>
      </c>
      <c r="T14" s="19">
        <v>0</v>
      </c>
    </row>
    <row r="15" spans="1:20">
      <c r="A15" s="16">
        <v>13</v>
      </c>
      <c r="B15" s="16" t="str">
        <f t="shared" si="0"/>
        <v/>
      </c>
      <c r="C15" s="17" t="str">
        <f>IF(男子種目選択!B16="","",男子種目選択!B16)</f>
        <v/>
      </c>
      <c r="D15" s="17" t="str">
        <f>IF(男子種目選択!C16="","",男子種目選択!C16)</f>
        <v/>
      </c>
      <c r="E15" s="17" t="str">
        <f>IF(男子種目選択!D16="","",男子種目選択!D16)</f>
        <v/>
      </c>
      <c r="F15" s="19" t="str">
        <f>男子記録入力!G16</f>
        <v/>
      </c>
      <c r="G15" s="19" t="str">
        <f>男子記録入力!AE16</f>
        <v/>
      </c>
      <c r="H15" s="19"/>
      <c r="I15" s="19"/>
      <c r="J15" s="19"/>
      <c r="K15" s="19" t="str">
        <f>男子種目選択!J16</f>
        <v/>
      </c>
      <c r="L15" s="19" t="str">
        <f>男子種目選択!K16</f>
        <v/>
      </c>
      <c r="M15" s="19"/>
      <c r="N15" s="19"/>
      <c r="O15" s="19"/>
      <c r="P15" s="19">
        <f>IF(K15=621,男子記録入力!BG16,IF(K15=622,男子記録入力!BG16,男子記録入力!AD16))</f>
        <v>0</v>
      </c>
      <c r="Q15" s="19">
        <f>IF(L15="",0,男子記録入力!BB16)</f>
        <v>0</v>
      </c>
      <c r="R15" s="19">
        <v>0</v>
      </c>
      <c r="S15" s="19">
        <v>0</v>
      </c>
      <c r="T15" s="19">
        <v>0</v>
      </c>
    </row>
    <row r="16" spans="1:20">
      <c r="A16" s="16">
        <v>14</v>
      </c>
      <c r="B16" s="16" t="str">
        <f t="shared" si="0"/>
        <v/>
      </c>
      <c r="C16" s="17" t="str">
        <f>IF(男子種目選択!B17="","",男子種目選択!B17)</f>
        <v/>
      </c>
      <c r="D16" s="17" t="str">
        <f>IF(男子種目選択!C17="","",男子種目選択!C17)</f>
        <v/>
      </c>
      <c r="E16" s="17" t="str">
        <f>IF(男子種目選択!D17="","",男子種目選択!D17)</f>
        <v/>
      </c>
      <c r="F16" s="19" t="str">
        <f>男子記録入力!G17</f>
        <v/>
      </c>
      <c r="G16" s="19" t="str">
        <f>男子記録入力!AE17</f>
        <v/>
      </c>
      <c r="H16" s="19"/>
      <c r="I16" s="19"/>
      <c r="J16" s="19"/>
      <c r="K16" s="19" t="str">
        <f>男子種目選択!J17</f>
        <v/>
      </c>
      <c r="L16" s="19" t="str">
        <f>男子種目選択!K17</f>
        <v/>
      </c>
      <c r="M16" s="19"/>
      <c r="N16" s="19"/>
      <c r="O16" s="19"/>
      <c r="P16" s="19">
        <f>IF(K16=621,男子記録入力!BG17,IF(K16=622,男子記録入力!BG17,男子記録入力!AD17))</f>
        <v>0</v>
      </c>
      <c r="Q16" s="19">
        <f>IF(L16="",0,男子記録入力!BB17)</f>
        <v>0</v>
      </c>
      <c r="R16" s="19">
        <v>0</v>
      </c>
      <c r="S16" s="19">
        <v>0</v>
      </c>
      <c r="T16" s="19">
        <v>0</v>
      </c>
    </row>
    <row r="17" spans="1:20">
      <c r="A17" s="16">
        <v>15</v>
      </c>
      <c r="B17" s="16" t="str">
        <f t="shared" si="0"/>
        <v/>
      </c>
      <c r="C17" s="17" t="str">
        <f>IF(男子種目選択!B18="","",男子種目選択!B18)</f>
        <v/>
      </c>
      <c r="D17" s="17" t="str">
        <f>IF(男子種目選択!C18="","",男子種目選択!C18)</f>
        <v/>
      </c>
      <c r="E17" s="17" t="str">
        <f>IF(男子種目選択!D18="","",男子種目選択!D18)</f>
        <v/>
      </c>
      <c r="F17" s="19" t="str">
        <f>男子記録入力!G18</f>
        <v/>
      </c>
      <c r="G17" s="19" t="str">
        <f>男子記録入力!AE18</f>
        <v/>
      </c>
      <c r="H17" s="19"/>
      <c r="I17" s="19"/>
      <c r="J17" s="19"/>
      <c r="K17" s="19" t="str">
        <f>男子種目選択!J18</f>
        <v/>
      </c>
      <c r="L17" s="19" t="str">
        <f>男子種目選択!K18</f>
        <v/>
      </c>
      <c r="M17" s="19"/>
      <c r="N17" s="19"/>
      <c r="O17" s="19"/>
      <c r="P17" s="19">
        <f>IF(K17=621,男子記録入力!BG18,IF(K17=622,男子記録入力!BG18,男子記録入力!AD18))</f>
        <v>0</v>
      </c>
      <c r="Q17" s="19">
        <f>IF(L17="",0,男子記録入力!BB18)</f>
        <v>0</v>
      </c>
      <c r="R17" s="19">
        <v>0</v>
      </c>
      <c r="S17" s="19">
        <v>0</v>
      </c>
      <c r="T17" s="19">
        <v>0</v>
      </c>
    </row>
    <row r="18" spans="1:20">
      <c r="A18" s="16">
        <v>16</v>
      </c>
      <c r="B18" s="16" t="str">
        <f t="shared" si="0"/>
        <v/>
      </c>
      <c r="C18" s="17" t="str">
        <f>IF(男子種目選択!B19="","",男子種目選択!B19)</f>
        <v/>
      </c>
      <c r="D18" s="17" t="str">
        <f>IF(男子種目選択!C19="","",男子種目選択!C19)</f>
        <v/>
      </c>
      <c r="E18" s="17" t="str">
        <f>IF(男子種目選択!D19="","",男子種目選択!D19)</f>
        <v/>
      </c>
      <c r="F18" s="19" t="str">
        <f>男子記録入力!G19</f>
        <v/>
      </c>
      <c r="G18" s="19" t="str">
        <f>男子記録入力!AE19</f>
        <v/>
      </c>
      <c r="H18" s="19"/>
      <c r="I18" s="19"/>
      <c r="J18" s="19"/>
      <c r="K18" s="19" t="str">
        <f>男子種目選択!J19</f>
        <v/>
      </c>
      <c r="L18" s="19" t="str">
        <f>男子種目選択!K19</f>
        <v/>
      </c>
      <c r="M18" s="19"/>
      <c r="N18" s="19"/>
      <c r="O18" s="19"/>
      <c r="P18" s="19">
        <f>IF(K18=621,男子記録入力!BG19,IF(K18=622,男子記録入力!BG19,男子記録入力!AD19))</f>
        <v>0</v>
      </c>
      <c r="Q18" s="19">
        <f>IF(L18="",0,男子記録入力!BB19)</f>
        <v>0</v>
      </c>
      <c r="R18" s="19">
        <v>0</v>
      </c>
      <c r="S18" s="19">
        <v>0</v>
      </c>
      <c r="T18" s="19">
        <v>0</v>
      </c>
    </row>
    <row r="19" spans="1:20">
      <c r="A19" s="16">
        <v>17</v>
      </c>
      <c r="B19" s="16" t="str">
        <f t="shared" si="0"/>
        <v/>
      </c>
      <c r="C19" s="17" t="str">
        <f>IF(男子種目選択!B20="","",男子種目選択!B20)</f>
        <v/>
      </c>
      <c r="D19" s="17" t="str">
        <f>IF(男子種目選択!C20="","",男子種目選択!C20)</f>
        <v/>
      </c>
      <c r="E19" s="17" t="str">
        <f>IF(男子種目選択!D20="","",男子種目選択!D20)</f>
        <v/>
      </c>
      <c r="F19" s="19" t="str">
        <f>男子記録入力!G20</f>
        <v/>
      </c>
      <c r="G19" s="19" t="str">
        <f>男子記録入力!AE20</f>
        <v/>
      </c>
      <c r="H19" s="19"/>
      <c r="I19" s="19"/>
      <c r="J19" s="19"/>
      <c r="K19" s="19" t="str">
        <f>男子種目選択!J20</f>
        <v/>
      </c>
      <c r="L19" s="19" t="str">
        <f>男子種目選択!K20</f>
        <v/>
      </c>
      <c r="M19" s="19"/>
      <c r="N19" s="19"/>
      <c r="O19" s="19"/>
      <c r="P19" s="19">
        <f>IF(K19=621,男子記録入力!BG20,IF(K19=622,男子記録入力!BG20,男子記録入力!AD20))</f>
        <v>0</v>
      </c>
      <c r="Q19" s="19">
        <f>IF(L19="",0,男子記録入力!BB20)</f>
        <v>0</v>
      </c>
      <c r="R19" s="19">
        <v>0</v>
      </c>
      <c r="S19" s="19">
        <v>0</v>
      </c>
      <c r="T19" s="19">
        <v>0</v>
      </c>
    </row>
    <row r="20" spans="1:20">
      <c r="A20" s="16">
        <v>18</v>
      </c>
      <c r="B20" s="16" t="str">
        <f t="shared" si="0"/>
        <v/>
      </c>
      <c r="C20" s="17" t="str">
        <f>IF(男子種目選択!B21="","",男子種目選択!B21)</f>
        <v/>
      </c>
      <c r="D20" s="17" t="str">
        <f>IF(男子種目選択!C21="","",男子種目選択!C21)</f>
        <v/>
      </c>
      <c r="E20" s="17" t="str">
        <f>IF(男子種目選択!D21="","",男子種目選択!D21)</f>
        <v/>
      </c>
      <c r="F20" s="19" t="str">
        <f>男子記録入力!G21</f>
        <v/>
      </c>
      <c r="G20" s="19" t="str">
        <f>男子記録入力!AE21</f>
        <v/>
      </c>
      <c r="H20" s="19"/>
      <c r="I20" s="19"/>
      <c r="J20" s="19"/>
      <c r="K20" s="19" t="str">
        <f>男子種目選択!J21</f>
        <v/>
      </c>
      <c r="L20" s="19" t="str">
        <f>男子種目選択!K21</f>
        <v/>
      </c>
      <c r="M20" s="19"/>
      <c r="N20" s="19"/>
      <c r="O20" s="19"/>
      <c r="P20" s="19">
        <f>IF(K20=621,男子記録入力!BG21,IF(K20=622,男子記録入力!BG21,男子記録入力!AD21))</f>
        <v>0</v>
      </c>
      <c r="Q20" s="19">
        <f>IF(L20="",0,男子記録入力!BB21)</f>
        <v>0</v>
      </c>
      <c r="R20" s="19">
        <v>0</v>
      </c>
      <c r="S20" s="19">
        <v>0</v>
      </c>
      <c r="T20" s="19">
        <v>0</v>
      </c>
    </row>
    <row r="21" spans="1:20">
      <c r="A21" s="16">
        <v>19</v>
      </c>
      <c r="B21" s="16" t="str">
        <f t="shared" si="0"/>
        <v/>
      </c>
      <c r="C21" s="17" t="str">
        <f>IF(男子種目選択!B22="","",男子種目選択!B22)</f>
        <v/>
      </c>
      <c r="D21" s="17" t="str">
        <f>IF(男子種目選択!C22="","",男子種目選択!C22)</f>
        <v/>
      </c>
      <c r="E21" s="17" t="str">
        <f>IF(男子種目選択!D22="","",男子種目選択!D22)</f>
        <v/>
      </c>
      <c r="F21" s="19" t="str">
        <f>男子記録入力!G22</f>
        <v/>
      </c>
      <c r="G21" s="19" t="str">
        <f>男子記録入力!AE22</f>
        <v/>
      </c>
      <c r="H21" s="19"/>
      <c r="I21" s="19"/>
      <c r="J21" s="19"/>
      <c r="K21" s="19" t="str">
        <f>男子種目選択!J22</f>
        <v/>
      </c>
      <c r="L21" s="19" t="str">
        <f>男子種目選択!K22</f>
        <v/>
      </c>
      <c r="M21" s="19"/>
      <c r="N21" s="19"/>
      <c r="O21" s="19"/>
      <c r="P21" s="19">
        <f>IF(K21=621,男子記録入力!BG22,IF(K21=622,男子記録入力!BG22,男子記録入力!AD22))</f>
        <v>0</v>
      </c>
      <c r="Q21" s="19">
        <f>IF(L21="",0,男子記録入力!BB22)</f>
        <v>0</v>
      </c>
      <c r="R21" s="19">
        <v>0</v>
      </c>
      <c r="S21" s="19">
        <v>0</v>
      </c>
      <c r="T21" s="19">
        <v>0</v>
      </c>
    </row>
    <row r="22" spans="1:20">
      <c r="A22" s="16">
        <v>20</v>
      </c>
      <c r="B22" s="16" t="str">
        <f t="shared" si="0"/>
        <v/>
      </c>
      <c r="C22" s="17" t="str">
        <f>IF(男子種目選択!B23="","",男子種目選択!B23)</f>
        <v/>
      </c>
      <c r="D22" s="17" t="str">
        <f>IF(男子種目選択!C23="","",男子種目選択!C23)</f>
        <v/>
      </c>
      <c r="E22" s="17" t="str">
        <f>IF(男子種目選択!D23="","",男子種目選択!D23)</f>
        <v/>
      </c>
      <c r="F22" s="19" t="str">
        <f>男子記録入力!G23</f>
        <v/>
      </c>
      <c r="G22" s="19" t="str">
        <f>男子記録入力!AE23</f>
        <v/>
      </c>
      <c r="H22" s="19"/>
      <c r="I22" s="19"/>
      <c r="J22" s="19"/>
      <c r="K22" s="19" t="str">
        <f>男子種目選択!J23</f>
        <v/>
      </c>
      <c r="L22" s="19" t="str">
        <f>男子種目選択!K23</f>
        <v/>
      </c>
      <c r="M22" s="19"/>
      <c r="N22" s="19"/>
      <c r="O22" s="19"/>
      <c r="P22" s="19">
        <f>IF(K22=621,男子記録入力!BG23,IF(K22=622,男子記録入力!BG23,男子記録入力!AD23))</f>
        <v>0</v>
      </c>
      <c r="Q22" s="19">
        <f>IF(L22="",0,男子記録入力!BB23)</f>
        <v>0</v>
      </c>
      <c r="R22" s="19">
        <v>0</v>
      </c>
      <c r="S22" s="19">
        <v>0</v>
      </c>
      <c r="T22" s="19">
        <v>0</v>
      </c>
    </row>
    <row r="23" spans="1:20">
      <c r="A23" s="16">
        <v>21</v>
      </c>
      <c r="B23" s="16" t="str">
        <f t="shared" si="0"/>
        <v/>
      </c>
      <c r="C23" s="17" t="str">
        <f>IF(男子種目選択!B24="","",男子種目選択!B24)</f>
        <v/>
      </c>
      <c r="D23" s="17" t="str">
        <f>IF(男子種目選択!C24="","",男子種目選択!C24)</f>
        <v/>
      </c>
      <c r="E23" s="17" t="str">
        <f>IF(男子種目選択!D24="","",男子種目選択!D24)</f>
        <v/>
      </c>
      <c r="F23" s="19" t="str">
        <f>男子記録入力!G24</f>
        <v/>
      </c>
      <c r="G23" s="19" t="str">
        <f>男子記録入力!AE24</f>
        <v/>
      </c>
      <c r="H23" s="19"/>
      <c r="I23" s="19"/>
      <c r="J23" s="19"/>
      <c r="K23" s="19" t="str">
        <f>男子種目選択!J24</f>
        <v/>
      </c>
      <c r="L23" s="19" t="str">
        <f>男子種目選択!K24</f>
        <v/>
      </c>
      <c r="M23" s="19"/>
      <c r="N23" s="19"/>
      <c r="O23" s="19"/>
      <c r="P23" s="19">
        <f>IF(K23=621,男子記録入力!BG24,IF(K23=622,男子記録入力!BG24,男子記録入力!AD24))</f>
        <v>0</v>
      </c>
      <c r="Q23" s="19">
        <f>IF(L23="",0,男子記録入力!BB24)</f>
        <v>0</v>
      </c>
      <c r="R23" s="19">
        <v>0</v>
      </c>
      <c r="S23" s="19">
        <v>0</v>
      </c>
      <c r="T23" s="19">
        <v>0</v>
      </c>
    </row>
    <row r="24" spans="1:20">
      <c r="A24" s="16">
        <v>22</v>
      </c>
      <c r="B24" s="16" t="str">
        <f t="shared" si="0"/>
        <v/>
      </c>
      <c r="C24" s="17" t="str">
        <f>IF(男子種目選択!B25="","",男子種目選択!B25)</f>
        <v/>
      </c>
      <c r="D24" s="17" t="str">
        <f>IF(男子種目選択!C25="","",男子種目選択!C25)</f>
        <v/>
      </c>
      <c r="E24" s="17" t="str">
        <f>IF(男子種目選択!D25="","",男子種目選択!D25)</f>
        <v/>
      </c>
      <c r="F24" s="19" t="str">
        <f>男子記録入力!G25</f>
        <v/>
      </c>
      <c r="G24" s="19" t="str">
        <f>男子記録入力!AE25</f>
        <v/>
      </c>
      <c r="H24" s="19"/>
      <c r="I24" s="19"/>
      <c r="J24" s="19"/>
      <c r="K24" s="19" t="str">
        <f>男子種目選択!J25</f>
        <v/>
      </c>
      <c r="L24" s="19" t="str">
        <f>男子種目選択!K25</f>
        <v/>
      </c>
      <c r="M24" s="19"/>
      <c r="N24" s="19"/>
      <c r="O24" s="19"/>
      <c r="P24" s="19">
        <f>IF(K24=621,男子記録入力!BG25,IF(K24=622,男子記録入力!BG25,男子記録入力!AD25))</f>
        <v>0</v>
      </c>
      <c r="Q24" s="19">
        <f>IF(L24="",0,男子記録入力!BB25)</f>
        <v>0</v>
      </c>
      <c r="R24" s="19">
        <v>0</v>
      </c>
      <c r="S24" s="19">
        <v>0</v>
      </c>
      <c r="T24" s="19">
        <v>0</v>
      </c>
    </row>
    <row r="25" spans="1:20">
      <c r="A25" s="16">
        <v>23</v>
      </c>
      <c r="B25" s="16" t="str">
        <f t="shared" si="0"/>
        <v/>
      </c>
      <c r="C25" s="17" t="str">
        <f>IF(男子種目選択!B26="","",男子種目選択!B26)</f>
        <v/>
      </c>
      <c r="D25" s="17" t="str">
        <f>IF(男子種目選択!C26="","",男子種目選択!C26)</f>
        <v/>
      </c>
      <c r="E25" s="17" t="str">
        <f>IF(男子種目選択!D26="","",男子種目選択!D26)</f>
        <v/>
      </c>
      <c r="F25" s="19" t="str">
        <f>男子記録入力!G26</f>
        <v/>
      </c>
      <c r="G25" s="19" t="str">
        <f>男子記録入力!AE26</f>
        <v/>
      </c>
      <c r="H25" s="19"/>
      <c r="I25" s="19"/>
      <c r="J25" s="19"/>
      <c r="K25" s="19" t="str">
        <f>男子種目選択!J26</f>
        <v/>
      </c>
      <c r="L25" s="19" t="str">
        <f>男子種目選択!K26</f>
        <v/>
      </c>
      <c r="M25" s="19"/>
      <c r="N25" s="19"/>
      <c r="O25" s="19"/>
      <c r="P25" s="19">
        <f>IF(K25=621,男子記録入力!BG26,IF(K25=622,男子記録入力!BG26,男子記録入力!AD26))</f>
        <v>0</v>
      </c>
      <c r="Q25" s="19">
        <f>IF(L25="",0,男子記録入力!BB26)</f>
        <v>0</v>
      </c>
      <c r="R25" s="19">
        <v>0</v>
      </c>
      <c r="S25" s="19">
        <v>0</v>
      </c>
      <c r="T25" s="19">
        <v>0</v>
      </c>
    </row>
    <row r="26" spans="1:20">
      <c r="A26" s="16">
        <v>24</v>
      </c>
      <c r="B26" s="16" t="str">
        <f t="shared" si="0"/>
        <v/>
      </c>
      <c r="C26" s="17" t="str">
        <f>IF(男子種目選択!B27="","",男子種目選択!B27)</f>
        <v/>
      </c>
      <c r="D26" s="17" t="str">
        <f>IF(男子種目選択!C27="","",男子種目選択!C27)</f>
        <v/>
      </c>
      <c r="E26" s="17" t="str">
        <f>IF(男子種目選択!D27="","",男子種目選択!D27)</f>
        <v/>
      </c>
      <c r="F26" s="19" t="str">
        <f>男子記録入力!G27</f>
        <v/>
      </c>
      <c r="G26" s="19" t="str">
        <f>男子記録入力!AE27</f>
        <v/>
      </c>
      <c r="H26" s="19"/>
      <c r="I26" s="19"/>
      <c r="J26" s="19"/>
      <c r="K26" s="19" t="str">
        <f>男子種目選択!J27</f>
        <v/>
      </c>
      <c r="L26" s="19" t="str">
        <f>男子種目選択!K27</f>
        <v/>
      </c>
      <c r="M26" s="19"/>
      <c r="N26" s="19"/>
      <c r="O26" s="19"/>
      <c r="P26" s="19">
        <f>IF(K26=621,男子記録入力!BG27,IF(K26=622,男子記録入力!BG27,男子記録入力!AD27))</f>
        <v>0</v>
      </c>
      <c r="Q26" s="19">
        <f>IF(L26="",0,男子記録入力!BB27)</f>
        <v>0</v>
      </c>
      <c r="R26" s="19">
        <v>0</v>
      </c>
      <c r="S26" s="19">
        <v>0</v>
      </c>
      <c r="T26" s="19">
        <v>0</v>
      </c>
    </row>
    <row r="27" spans="1:20">
      <c r="A27" s="16">
        <v>25</v>
      </c>
      <c r="B27" s="16" t="str">
        <f t="shared" si="0"/>
        <v/>
      </c>
      <c r="C27" s="17" t="str">
        <f>IF(男子種目選択!B28="","",男子種目選択!B28)</f>
        <v/>
      </c>
      <c r="D27" s="17" t="str">
        <f>IF(男子種目選択!C28="","",男子種目選択!C28)</f>
        <v/>
      </c>
      <c r="E27" s="17" t="str">
        <f>IF(男子種目選択!D28="","",男子種目選択!D28)</f>
        <v/>
      </c>
      <c r="F27" s="19" t="str">
        <f>男子記録入力!G28</f>
        <v/>
      </c>
      <c r="G27" s="19" t="str">
        <f>男子記録入力!AE28</f>
        <v/>
      </c>
      <c r="H27" s="19"/>
      <c r="I27" s="19"/>
      <c r="J27" s="19"/>
      <c r="K27" s="19" t="str">
        <f>男子種目選択!J28</f>
        <v/>
      </c>
      <c r="L27" s="19" t="str">
        <f>男子種目選択!K28</f>
        <v/>
      </c>
      <c r="M27" s="19"/>
      <c r="N27" s="19"/>
      <c r="O27" s="19"/>
      <c r="P27" s="19">
        <f>IF(K27=621,男子記録入力!BG28,IF(K27=622,男子記録入力!BG28,男子記録入力!AD28))</f>
        <v>0</v>
      </c>
      <c r="Q27" s="19">
        <f>IF(L27="",0,男子記録入力!BB28)</f>
        <v>0</v>
      </c>
      <c r="R27" s="19">
        <v>0</v>
      </c>
      <c r="S27" s="19">
        <v>0</v>
      </c>
      <c r="T27" s="19">
        <v>0</v>
      </c>
    </row>
    <row r="28" spans="1:20">
      <c r="A28" s="16">
        <v>26</v>
      </c>
      <c r="B28" s="16" t="str">
        <f t="shared" si="0"/>
        <v/>
      </c>
      <c r="C28" s="17" t="str">
        <f>IF(男子種目選択!B29="","",男子種目選択!B29)</f>
        <v/>
      </c>
      <c r="D28" s="17" t="str">
        <f>IF(男子種目選択!C29="","",男子種目選択!C29)</f>
        <v/>
      </c>
      <c r="E28" s="17" t="str">
        <f>IF(男子種目選択!D29="","",男子種目選択!D29)</f>
        <v/>
      </c>
      <c r="F28" s="19" t="str">
        <f>男子記録入力!G29</f>
        <v/>
      </c>
      <c r="G28" s="19" t="str">
        <f>男子記録入力!AE29</f>
        <v/>
      </c>
      <c r="H28" s="19"/>
      <c r="I28" s="19"/>
      <c r="J28" s="19"/>
      <c r="K28" s="19" t="str">
        <f>男子種目選択!J29</f>
        <v/>
      </c>
      <c r="L28" s="19" t="str">
        <f>男子種目選択!K29</f>
        <v/>
      </c>
      <c r="M28" s="19"/>
      <c r="N28" s="19"/>
      <c r="O28" s="19"/>
      <c r="P28" s="19">
        <f>IF(K28=621,男子記録入力!BG29,IF(K28=622,男子記録入力!BG29,男子記録入力!AD29))</f>
        <v>0</v>
      </c>
      <c r="Q28" s="19">
        <f>IF(L28="",0,男子記録入力!BB29)</f>
        <v>0</v>
      </c>
      <c r="R28" s="19">
        <v>0</v>
      </c>
      <c r="S28" s="19">
        <v>0</v>
      </c>
      <c r="T28" s="19">
        <v>0</v>
      </c>
    </row>
    <row r="29" spans="1:20">
      <c r="A29" s="16">
        <v>27</v>
      </c>
      <c r="B29" s="16" t="str">
        <f t="shared" si="0"/>
        <v/>
      </c>
      <c r="C29" s="17" t="str">
        <f>IF(男子種目選択!B30="","",男子種目選択!B30)</f>
        <v/>
      </c>
      <c r="D29" s="17" t="str">
        <f>IF(男子種目選択!C30="","",男子種目選択!C30)</f>
        <v/>
      </c>
      <c r="E29" s="17" t="str">
        <f>IF(男子種目選択!D30="","",男子種目選択!D30)</f>
        <v/>
      </c>
      <c r="F29" s="19" t="str">
        <f>男子記録入力!G30</f>
        <v/>
      </c>
      <c r="G29" s="19" t="str">
        <f>男子記録入力!AE30</f>
        <v/>
      </c>
      <c r="H29" s="19"/>
      <c r="I29" s="19"/>
      <c r="J29" s="19"/>
      <c r="K29" s="19" t="str">
        <f>男子種目選択!J30</f>
        <v/>
      </c>
      <c r="L29" s="19" t="str">
        <f>男子種目選択!K30</f>
        <v/>
      </c>
      <c r="M29" s="19"/>
      <c r="N29" s="19"/>
      <c r="O29" s="19"/>
      <c r="P29" s="19">
        <f>IF(K29=621,男子記録入力!BG30,IF(K29=622,男子記録入力!BG30,男子記録入力!AD30))</f>
        <v>0</v>
      </c>
      <c r="Q29" s="19">
        <f>IF(L29="",0,男子記録入力!BB30)</f>
        <v>0</v>
      </c>
      <c r="R29" s="19">
        <v>0</v>
      </c>
      <c r="S29" s="19">
        <v>0</v>
      </c>
      <c r="T29" s="19">
        <v>0</v>
      </c>
    </row>
    <row r="30" spans="1:20">
      <c r="A30" s="16">
        <v>28</v>
      </c>
      <c r="B30" s="16" t="str">
        <f t="shared" si="0"/>
        <v/>
      </c>
      <c r="C30" s="17" t="str">
        <f>IF(男子種目選択!B31="","",男子種目選択!B31)</f>
        <v/>
      </c>
      <c r="D30" s="17" t="str">
        <f>IF(男子種目選択!C31="","",男子種目選択!C31)</f>
        <v/>
      </c>
      <c r="E30" s="17" t="str">
        <f>IF(男子種目選択!D31="","",男子種目選択!D31)</f>
        <v/>
      </c>
      <c r="F30" s="19" t="str">
        <f>男子記録入力!G31</f>
        <v/>
      </c>
      <c r="G30" s="19" t="str">
        <f>男子記録入力!AE31</f>
        <v/>
      </c>
      <c r="H30" s="19"/>
      <c r="I30" s="19"/>
      <c r="J30" s="19"/>
      <c r="K30" s="19" t="str">
        <f>男子種目選択!J31</f>
        <v/>
      </c>
      <c r="L30" s="19" t="str">
        <f>男子種目選択!K31</f>
        <v/>
      </c>
      <c r="M30" s="19"/>
      <c r="N30" s="19"/>
      <c r="O30" s="19"/>
      <c r="P30" s="19">
        <f>IF(K30=621,男子記録入力!BG31,IF(K30=622,男子記録入力!BG31,男子記録入力!AD31))</f>
        <v>0</v>
      </c>
      <c r="Q30" s="19">
        <f>IF(L30="",0,男子記録入力!BB31)</f>
        <v>0</v>
      </c>
      <c r="R30" s="19">
        <v>0</v>
      </c>
      <c r="S30" s="19">
        <v>0</v>
      </c>
      <c r="T30" s="19">
        <v>0</v>
      </c>
    </row>
    <row r="31" spans="1:20">
      <c r="A31" s="16">
        <v>29</v>
      </c>
      <c r="B31" s="16" t="str">
        <f t="shared" si="0"/>
        <v/>
      </c>
      <c r="C31" s="17" t="str">
        <f>IF(男子種目選択!B32="","",男子種目選択!B32)</f>
        <v/>
      </c>
      <c r="D31" s="17" t="str">
        <f>IF(男子種目選択!C32="","",男子種目選択!C32)</f>
        <v/>
      </c>
      <c r="E31" s="17" t="str">
        <f>IF(男子種目選択!D32="","",男子種目選択!D32)</f>
        <v/>
      </c>
      <c r="F31" s="19" t="str">
        <f>男子記録入力!G32</f>
        <v/>
      </c>
      <c r="G31" s="19" t="str">
        <f>男子記録入力!AE32</f>
        <v/>
      </c>
      <c r="H31" s="19"/>
      <c r="I31" s="19"/>
      <c r="J31" s="19"/>
      <c r="K31" s="19" t="str">
        <f>男子種目選択!J32</f>
        <v/>
      </c>
      <c r="L31" s="19" t="str">
        <f>男子種目選択!K32</f>
        <v/>
      </c>
      <c r="M31" s="19"/>
      <c r="N31" s="19"/>
      <c r="O31" s="19"/>
      <c r="P31" s="19">
        <f>IF(K31=621,男子記録入力!BG32,IF(K31=622,男子記録入力!BG32,男子記録入力!AD32))</f>
        <v>0</v>
      </c>
      <c r="Q31" s="19">
        <f>IF(L31="",0,男子記録入力!BB32)</f>
        <v>0</v>
      </c>
      <c r="R31" s="19">
        <v>0</v>
      </c>
      <c r="S31" s="19">
        <v>0</v>
      </c>
      <c r="T31" s="19">
        <v>0</v>
      </c>
    </row>
    <row r="32" spans="1:20">
      <c r="A32" s="16">
        <v>30</v>
      </c>
      <c r="B32" s="16" t="str">
        <f t="shared" si="0"/>
        <v/>
      </c>
      <c r="C32" s="17" t="str">
        <f>IF(男子種目選択!B33="","",男子種目選択!B33)</f>
        <v/>
      </c>
      <c r="D32" s="17" t="str">
        <f>IF(男子種目選択!C33="","",男子種目選択!C33)</f>
        <v/>
      </c>
      <c r="E32" s="17" t="str">
        <f>IF(男子種目選択!D33="","",男子種目選択!D33)</f>
        <v/>
      </c>
      <c r="F32" s="19" t="str">
        <f>男子記録入力!G33</f>
        <v/>
      </c>
      <c r="G32" s="19" t="str">
        <f>男子記録入力!AE33</f>
        <v/>
      </c>
      <c r="H32" s="19"/>
      <c r="I32" s="19"/>
      <c r="J32" s="19"/>
      <c r="K32" s="19" t="str">
        <f>男子種目選択!J33</f>
        <v/>
      </c>
      <c r="L32" s="19" t="str">
        <f>男子種目選択!K33</f>
        <v/>
      </c>
      <c r="M32" s="19"/>
      <c r="N32" s="19"/>
      <c r="O32" s="19"/>
      <c r="P32" s="19">
        <f>IF(K32=621,男子記録入力!BG33,IF(K32=622,男子記録入力!BG33,男子記録入力!AD33))</f>
        <v>0</v>
      </c>
      <c r="Q32" s="19">
        <f>IF(L32="",0,男子記録入力!BB33)</f>
        <v>0</v>
      </c>
      <c r="R32" s="19">
        <v>0</v>
      </c>
      <c r="S32" s="19">
        <v>0</v>
      </c>
      <c r="T32" s="19">
        <v>0</v>
      </c>
    </row>
    <row r="33" spans="1:20">
      <c r="A33" s="16">
        <v>31</v>
      </c>
      <c r="B33" s="16" t="str">
        <f t="shared" si="0"/>
        <v/>
      </c>
      <c r="C33" s="17" t="str">
        <f>IF(男子種目選択!B34="","",男子種目選択!B34)</f>
        <v/>
      </c>
      <c r="D33" s="17" t="str">
        <f>IF(男子種目選択!C34="","",男子種目選択!C34)</f>
        <v/>
      </c>
      <c r="E33" s="17" t="str">
        <f>IF(男子種目選択!D34="","",男子種目選択!D34)</f>
        <v/>
      </c>
      <c r="F33" s="19" t="str">
        <f>男子記録入力!G34</f>
        <v/>
      </c>
      <c r="G33" s="19" t="str">
        <f>男子記録入力!AE34</f>
        <v/>
      </c>
      <c r="H33" s="19"/>
      <c r="I33" s="19"/>
      <c r="J33" s="19"/>
      <c r="K33" s="19" t="str">
        <f>男子種目選択!J34</f>
        <v/>
      </c>
      <c r="L33" s="19" t="str">
        <f>男子種目選択!K34</f>
        <v/>
      </c>
      <c r="M33" s="19"/>
      <c r="N33" s="19"/>
      <c r="O33" s="19"/>
      <c r="P33" s="19">
        <f>IF(K33=621,男子記録入力!BG34,IF(K33=622,男子記録入力!BG34,男子記録入力!AD34))</f>
        <v>0</v>
      </c>
      <c r="Q33" s="19">
        <f>IF(L33="",0,男子記録入力!BB34)</f>
        <v>0</v>
      </c>
      <c r="R33" s="19">
        <v>0</v>
      </c>
      <c r="S33" s="19">
        <v>0</v>
      </c>
      <c r="T33" s="19">
        <v>0</v>
      </c>
    </row>
    <row r="34" spans="1:20">
      <c r="A34" s="16">
        <v>32</v>
      </c>
      <c r="B34" s="16" t="str">
        <f t="shared" si="0"/>
        <v/>
      </c>
      <c r="C34" s="17" t="str">
        <f>IF(男子種目選択!B35="","",男子種目選択!B35)</f>
        <v/>
      </c>
      <c r="D34" s="17" t="str">
        <f>IF(男子種目選択!C35="","",男子種目選択!C35)</f>
        <v/>
      </c>
      <c r="E34" s="17" t="str">
        <f>IF(男子種目選択!D35="","",男子種目選択!D35)</f>
        <v/>
      </c>
      <c r="F34" s="19" t="str">
        <f>男子記録入力!G35</f>
        <v/>
      </c>
      <c r="G34" s="19" t="str">
        <f>男子記録入力!AE35</f>
        <v/>
      </c>
      <c r="H34" s="19"/>
      <c r="I34" s="19"/>
      <c r="J34" s="19"/>
      <c r="K34" s="19" t="str">
        <f>男子種目選択!J35</f>
        <v/>
      </c>
      <c r="L34" s="19" t="str">
        <f>男子種目選択!K35</f>
        <v/>
      </c>
      <c r="M34" s="19"/>
      <c r="N34" s="19"/>
      <c r="O34" s="19"/>
      <c r="P34" s="19">
        <f>IF(K34=621,男子記録入力!BG35,IF(K34=622,男子記録入力!BG35,男子記録入力!AD35))</f>
        <v>0</v>
      </c>
      <c r="Q34" s="19">
        <f>IF(L34="",0,男子記録入力!BB35)</f>
        <v>0</v>
      </c>
      <c r="R34" s="19">
        <v>0</v>
      </c>
      <c r="S34" s="19">
        <v>0</v>
      </c>
      <c r="T34" s="19">
        <v>0</v>
      </c>
    </row>
    <row r="35" spans="1:20">
      <c r="A35" s="16">
        <v>33</v>
      </c>
      <c r="B35" s="16" t="str">
        <f t="shared" ref="B35:B66" si="1">IF(C35="","",VLOOKUP(A$1,学校名コード,2,FALSE))</f>
        <v/>
      </c>
      <c r="C35" s="17" t="str">
        <f>IF(男子種目選択!B36="","",男子種目選択!B36)</f>
        <v/>
      </c>
      <c r="D35" s="17" t="str">
        <f>IF(男子種目選択!C36="","",男子種目選択!C36)</f>
        <v/>
      </c>
      <c r="E35" s="17" t="str">
        <f>IF(男子種目選択!D36="","",男子種目選択!D36)</f>
        <v/>
      </c>
      <c r="F35" s="19" t="str">
        <f>男子記録入力!G36</f>
        <v/>
      </c>
      <c r="G35" s="19" t="str">
        <f>男子記録入力!AE36</f>
        <v/>
      </c>
      <c r="H35" s="19"/>
      <c r="I35" s="19"/>
      <c r="J35" s="19"/>
      <c r="K35" s="19" t="str">
        <f>男子種目選択!J36</f>
        <v/>
      </c>
      <c r="L35" s="19" t="str">
        <f>男子種目選択!K36</f>
        <v/>
      </c>
      <c r="M35" s="19"/>
      <c r="N35" s="19"/>
      <c r="O35" s="19"/>
      <c r="P35" s="19">
        <f>IF(K35=621,男子記録入力!BG36,IF(K35=622,男子記録入力!BG36,男子記録入力!AD36))</f>
        <v>0</v>
      </c>
      <c r="Q35" s="19">
        <f>IF(L35="",0,男子記録入力!BB36)</f>
        <v>0</v>
      </c>
      <c r="R35" s="19">
        <v>0</v>
      </c>
      <c r="S35" s="19">
        <v>0</v>
      </c>
      <c r="T35" s="19">
        <v>0</v>
      </c>
    </row>
    <row r="36" spans="1:20">
      <c r="A36" s="16">
        <v>34</v>
      </c>
      <c r="B36" s="16" t="str">
        <f t="shared" si="1"/>
        <v/>
      </c>
      <c r="C36" s="17" t="str">
        <f>IF(男子種目選択!B37="","",男子種目選択!B37)</f>
        <v/>
      </c>
      <c r="D36" s="17" t="str">
        <f>IF(男子種目選択!C37="","",男子種目選択!C37)</f>
        <v/>
      </c>
      <c r="E36" s="17" t="str">
        <f>IF(男子種目選択!D37="","",男子種目選択!D37)</f>
        <v/>
      </c>
      <c r="F36" s="19" t="str">
        <f>男子記録入力!G37</f>
        <v/>
      </c>
      <c r="G36" s="19" t="str">
        <f>男子記録入力!AE37</f>
        <v/>
      </c>
      <c r="H36" s="19"/>
      <c r="I36" s="19"/>
      <c r="J36" s="19"/>
      <c r="K36" s="19" t="str">
        <f>男子種目選択!J37</f>
        <v/>
      </c>
      <c r="L36" s="19" t="str">
        <f>男子種目選択!K37</f>
        <v/>
      </c>
      <c r="M36" s="19"/>
      <c r="N36" s="19"/>
      <c r="O36" s="19"/>
      <c r="P36" s="19">
        <f>IF(K36=621,男子記録入力!BG37,IF(K36=622,男子記録入力!BG37,男子記録入力!AD37))</f>
        <v>0</v>
      </c>
      <c r="Q36" s="19">
        <f>IF(L36="",0,男子記録入力!BB37)</f>
        <v>0</v>
      </c>
      <c r="R36" s="19">
        <v>0</v>
      </c>
      <c r="S36" s="19">
        <v>0</v>
      </c>
      <c r="T36" s="19">
        <v>0</v>
      </c>
    </row>
    <row r="37" spans="1:20">
      <c r="A37" s="16">
        <v>35</v>
      </c>
      <c r="B37" s="16" t="str">
        <f t="shared" si="1"/>
        <v/>
      </c>
      <c r="C37" s="17" t="str">
        <f>IF(男子種目選択!B38="","",男子種目選択!B38)</f>
        <v/>
      </c>
      <c r="D37" s="17" t="str">
        <f>IF(男子種目選択!C38="","",男子種目選択!C38)</f>
        <v/>
      </c>
      <c r="E37" s="17" t="str">
        <f>IF(男子種目選択!D38="","",男子種目選択!D38)</f>
        <v/>
      </c>
      <c r="F37" s="19" t="str">
        <f>男子記録入力!G38</f>
        <v/>
      </c>
      <c r="G37" s="19" t="str">
        <f>男子記録入力!AE38</f>
        <v/>
      </c>
      <c r="H37" s="19"/>
      <c r="I37" s="19"/>
      <c r="J37" s="19"/>
      <c r="K37" s="19" t="str">
        <f>男子種目選択!J38</f>
        <v/>
      </c>
      <c r="L37" s="19" t="str">
        <f>男子種目選択!K38</f>
        <v/>
      </c>
      <c r="M37" s="19"/>
      <c r="N37" s="19"/>
      <c r="O37" s="19"/>
      <c r="P37" s="19">
        <f>IF(K37=621,男子記録入力!BG38,IF(K37=622,男子記録入力!BG38,男子記録入力!AD38))</f>
        <v>0</v>
      </c>
      <c r="Q37" s="19">
        <f>IF(L37="",0,男子記録入力!BB38)</f>
        <v>0</v>
      </c>
      <c r="R37" s="19">
        <v>0</v>
      </c>
      <c r="S37" s="19">
        <v>0</v>
      </c>
      <c r="T37" s="19">
        <v>0</v>
      </c>
    </row>
    <row r="38" spans="1:20">
      <c r="A38" s="16">
        <v>36</v>
      </c>
      <c r="B38" s="16" t="str">
        <f t="shared" si="1"/>
        <v/>
      </c>
      <c r="C38" s="17" t="str">
        <f>IF(男子種目選択!B39="","",男子種目選択!B39)</f>
        <v/>
      </c>
      <c r="D38" s="17" t="str">
        <f>IF(男子種目選択!C39="","",男子種目選択!C39)</f>
        <v/>
      </c>
      <c r="E38" s="17" t="str">
        <f>IF(男子種目選択!D39="","",男子種目選択!D39)</f>
        <v/>
      </c>
      <c r="F38" s="19" t="str">
        <f>男子記録入力!G39</f>
        <v/>
      </c>
      <c r="G38" s="19" t="str">
        <f>男子記録入力!AE39</f>
        <v/>
      </c>
      <c r="H38" s="19"/>
      <c r="I38" s="19"/>
      <c r="J38" s="19"/>
      <c r="K38" s="19" t="str">
        <f>男子種目選択!J39</f>
        <v/>
      </c>
      <c r="L38" s="19" t="str">
        <f>男子種目選択!K39</f>
        <v/>
      </c>
      <c r="M38" s="19"/>
      <c r="N38" s="19"/>
      <c r="O38" s="19"/>
      <c r="P38" s="19">
        <f>IF(K38=621,男子記録入力!BG39,IF(K38=622,男子記録入力!BG39,男子記録入力!AD39))</f>
        <v>0</v>
      </c>
      <c r="Q38" s="19">
        <f>IF(L38="",0,男子記録入力!BB39)</f>
        <v>0</v>
      </c>
      <c r="R38" s="19">
        <v>0</v>
      </c>
      <c r="S38" s="19">
        <v>0</v>
      </c>
      <c r="T38" s="19">
        <v>0</v>
      </c>
    </row>
    <row r="39" spans="1:20">
      <c r="A39" s="16">
        <v>37</v>
      </c>
      <c r="B39" s="16" t="str">
        <f t="shared" si="1"/>
        <v/>
      </c>
      <c r="C39" s="17" t="str">
        <f>IF(男子種目選択!B40="","",男子種目選択!B40)</f>
        <v/>
      </c>
      <c r="D39" s="17" t="str">
        <f>IF(男子種目選択!C40="","",男子種目選択!C40)</f>
        <v/>
      </c>
      <c r="E39" s="17" t="str">
        <f>IF(男子種目選択!D40="","",男子種目選択!D40)</f>
        <v/>
      </c>
      <c r="F39" s="19" t="str">
        <f>男子記録入力!G40</f>
        <v/>
      </c>
      <c r="G39" s="19" t="str">
        <f>男子記録入力!AE40</f>
        <v/>
      </c>
      <c r="H39" s="19"/>
      <c r="I39" s="19"/>
      <c r="J39" s="19"/>
      <c r="K39" s="19" t="str">
        <f>男子種目選択!J40</f>
        <v/>
      </c>
      <c r="L39" s="19" t="str">
        <f>男子種目選択!K40</f>
        <v/>
      </c>
      <c r="M39" s="19"/>
      <c r="N39" s="19"/>
      <c r="O39" s="19"/>
      <c r="P39" s="19">
        <f>IF(K39=621,男子記録入力!BG40,IF(K39=622,男子記録入力!BG40,男子記録入力!AD40))</f>
        <v>0</v>
      </c>
      <c r="Q39" s="19">
        <f>IF(L39="",0,男子記録入力!BB40)</f>
        <v>0</v>
      </c>
      <c r="R39" s="19">
        <v>0</v>
      </c>
      <c r="S39" s="19">
        <v>0</v>
      </c>
      <c r="T39" s="19">
        <v>0</v>
      </c>
    </row>
    <row r="40" spans="1:20">
      <c r="A40" s="16">
        <v>38</v>
      </c>
      <c r="B40" s="16" t="str">
        <f t="shared" si="1"/>
        <v/>
      </c>
      <c r="C40" s="17" t="str">
        <f>IF(男子種目選択!B41="","",男子種目選択!B41)</f>
        <v/>
      </c>
      <c r="D40" s="17" t="str">
        <f>IF(男子種目選択!C41="","",男子種目選択!C41)</f>
        <v/>
      </c>
      <c r="E40" s="17" t="str">
        <f>IF(男子種目選択!D41="","",男子種目選択!D41)</f>
        <v/>
      </c>
      <c r="F40" s="19" t="str">
        <f>男子記録入力!G41</f>
        <v/>
      </c>
      <c r="G40" s="19" t="str">
        <f>男子記録入力!AE41</f>
        <v/>
      </c>
      <c r="H40" s="19"/>
      <c r="I40" s="19"/>
      <c r="J40" s="19"/>
      <c r="K40" s="19" t="str">
        <f>男子種目選択!J41</f>
        <v/>
      </c>
      <c r="L40" s="19" t="str">
        <f>男子種目選択!K41</f>
        <v/>
      </c>
      <c r="M40" s="19"/>
      <c r="N40" s="19"/>
      <c r="O40" s="19"/>
      <c r="P40" s="19">
        <f>IF(K40=621,男子記録入力!BG41,IF(K40=622,男子記録入力!BG41,男子記録入力!AD41))</f>
        <v>0</v>
      </c>
      <c r="Q40" s="19">
        <f>IF(L40="",0,男子記録入力!BB41)</f>
        <v>0</v>
      </c>
      <c r="R40" s="19">
        <v>0</v>
      </c>
      <c r="S40" s="19">
        <v>0</v>
      </c>
      <c r="T40" s="19">
        <v>0</v>
      </c>
    </row>
    <row r="41" spans="1:20">
      <c r="A41" s="16">
        <v>39</v>
      </c>
      <c r="B41" s="16" t="str">
        <f t="shared" si="1"/>
        <v/>
      </c>
      <c r="C41" s="17" t="str">
        <f>IF(男子種目選択!B42="","",男子種目選択!B42)</f>
        <v/>
      </c>
      <c r="D41" s="17" t="str">
        <f>IF(男子種目選択!C42="","",男子種目選択!C42)</f>
        <v/>
      </c>
      <c r="E41" s="17" t="str">
        <f>IF(男子種目選択!D42="","",男子種目選択!D42)</f>
        <v/>
      </c>
      <c r="F41" s="19" t="str">
        <f>男子記録入力!G42</f>
        <v/>
      </c>
      <c r="G41" s="19" t="str">
        <f>男子記録入力!AE42</f>
        <v/>
      </c>
      <c r="H41" s="19"/>
      <c r="I41" s="19"/>
      <c r="J41" s="19"/>
      <c r="K41" s="19" t="str">
        <f>男子種目選択!J42</f>
        <v/>
      </c>
      <c r="L41" s="19" t="str">
        <f>男子種目選択!K42</f>
        <v/>
      </c>
      <c r="M41" s="19"/>
      <c r="N41" s="19"/>
      <c r="O41" s="19"/>
      <c r="P41" s="19">
        <f>IF(K41=621,男子記録入力!BG42,IF(K41=622,男子記録入力!BG42,男子記録入力!AD42))</f>
        <v>0</v>
      </c>
      <c r="Q41" s="19">
        <f>IF(L41="",0,男子記録入力!BB42)</f>
        <v>0</v>
      </c>
      <c r="R41" s="19">
        <v>0</v>
      </c>
      <c r="S41" s="19">
        <v>0</v>
      </c>
      <c r="T41" s="19">
        <v>0</v>
      </c>
    </row>
    <row r="42" spans="1:20">
      <c r="A42" s="16">
        <v>40</v>
      </c>
      <c r="B42" s="16" t="str">
        <f t="shared" si="1"/>
        <v/>
      </c>
      <c r="C42" s="17" t="str">
        <f>IF(男子種目選択!B43="","",男子種目選択!B43)</f>
        <v/>
      </c>
      <c r="D42" s="17" t="str">
        <f>IF(男子種目選択!C43="","",男子種目選択!C43)</f>
        <v/>
      </c>
      <c r="E42" s="17" t="str">
        <f>IF(男子種目選択!D43="","",男子種目選択!D43)</f>
        <v/>
      </c>
      <c r="F42" s="19" t="str">
        <f>男子記録入力!G43</f>
        <v/>
      </c>
      <c r="G42" s="19" t="str">
        <f>男子記録入力!AE43</f>
        <v/>
      </c>
      <c r="H42" s="19"/>
      <c r="I42" s="19"/>
      <c r="J42" s="19"/>
      <c r="K42" s="19" t="str">
        <f>男子種目選択!J43</f>
        <v/>
      </c>
      <c r="L42" s="19" t="str">
        <f>男子種目選択!K43</f>
        <v/>
      </c>
      <c r="M42" s="19"/>
      <c r="N42" s="19"/>
      <c r="O42" s="19"/>
      <c r="P42" s="19">
        <f>IF(K42=621,男子記録入力!BG43,IF(K42=622,男子記録入力!BG43,男子記録入力!AD43))</f>
        <v>0</v>
      </c>
      <c r="Q42" s="19">
        <f>IF(L42="",0,男子記録入力!BB43)</f>
        <v>0</v>
      </c>
      <c r="R42" s="19">
        <v>0</v>
      </c>
      <c r="S42" s="19">
        <v>0</v>
      </c>
      <c r="T42" s="19">
        <v>0</v>
      </c>
    </row>
    <row r="43" spans="1:20">
      <c r="A43" s="16">
        <v>41</v>
      </c>
      <c r="B43" s="16" t="str">
        <f t="shared" si="1"/>
        <v/>
      </c>
      <c r="C43" s="17" t="str">
        <f>IF(男子種目選択!B44="","",男子種目選択!B44)</f>
        <v/>
      </c>
      <c r="D43" s="17" t="str">
        <f>IF(男子種目選択!C44="","",男子種目選択!C44)</f>
        <v/>
      </c>
      <c r="E43" s="17" t="str">
        <f>IF(男子種目選択!D44="","",男子種目選択!D44)</f>
        <v/>
      </c>
      <c r="F43" s="19" t="str">
        <f>男子記録入力!G44</f>
        <v/>
      </c>
      <c r="G43" s="19" t="str">
        <f>男子記録入力!AE44</f>
        <v/>
      </c>
      <c r="H43" s="19"/>
      <c r="I43" s="19"/>
      <c r="J43" s="19"/>
      <c r="K43" s="19" t="str">
        <f>男子種目選択!J44</f>
        <v/>
      </c>
      <c r="L43" s="19" t="str">
        <f>男子種目選択!K44</f>
        <v/>
      </c>
      <c r="M43" s="19"/>
      <c r="N43" s="19"/>
      <c r="O43" s="19"/>
      <c r="P43" s="19">
        <f>IF(K43=621,男子記録入力!BG44,IF(K43=622,男子記録入力!BG44,男子記録入力!AD44))</f>
        <v>0</v>
      </c>
      <c r="Q43" s="19">
        <f>IF(L43="",0,男子記録入力!BB44)</f>
        <v>0</v>
      </c>
      <c r="R43" s="19">
        <v>0</v>
      </c>
      <c r="S43" s="19">
        <v>0</v>
      </c>
      <c r="T43" s="19">
        <v>0</v>
      </c>
    </row>
    <row r="44" spans="1:20">
      <c r="A44" s="16">
        <v>42</v>
      </c>
      <c r="B44" s="16" t="str">
        <f t="shared" si="1"/>
        <v/>
      </c>
      <c r="C44" s="17" t="str">
        <f>IF(男子種目選択!B45="","",男子種目選択!B45)</f>
        <v/>
      </c>
      <c r="D44" s="17" t="str">
        <f>IF(男子種目選択!C45="","",男子種目選択!C45)</f>
        <v/>
      </c>
      <c r="E44" s="17" t="str">
        <f>IF(男子種目選択!D45="","",男子種目選択!D45)</f>
        <v/>
      </c>
      <c r="F44" s="19" t="str">
        <f>男子記録入力!G45</f>
        <v/>
      </c>
      <c r="G44" s="19" t="str">
        <f>男子記録入力!AE45</f>
        <v/>
      </c>
      <c r="H44" s="19"/>
      <c r="I44" s="19"/>
      <c r="J44" s="19"/>
      <c r="K44" s="19" t="str">
        <f>男子種目選択!J45</f>
        <v/>
      </c>
      <c r="L44" s="19" t="str">
        <f>男子種目選択!K45</f>
        <v/>
      </c>
      <c r="M44" s="19"/>
      <c r="N44" s="19"/>
      <c r="O44" s="19"/>
      <c r="P44" s="19">
        <f>IF(K44=621,男子記録入力!BG45,IF(K44=622,男子記録入力!BG45,男子記録入力!AD45))</f>
        <v>0</v>
      </c>
      <c r="Q44" s="19">
        <f>IF(L44="",0,男子記録入力!BB45)</f>
        <v>0</v>
      </c>
      <c r="R44" s="19">
        <v>0</v>
      </c>
      <c r="S44" s="19">
        <v>0</v>
      </c>
      <c r="T44" s="19">
        <v>0</v>
      </c>
    </row>
    <row r="45" spans="1:20">
      <c r="A45" s="16">
        <v>43</v>
      </c>
      <c r="B45" s="16" t="str">
        <f t="shared" si="1"/>
        <v/>
      </c>
      <c r="C45" s="17" t="str">
        <f>IF(男子種目選択!B46="","",男子種目選択!B46)</f>
        <v/>
      </c>
      <c r="D45" s="17" t="str">
        <f>IF(男子種目選択!C46="","",男子種目選択!C46)</f>
        <v/>
      </c>
      <c r="E45" s="17" t="str">
        <f>IF(男子種目選択!D46="","",男子種目選択!D46)</f>
        <v/>
      </c>
      <c r="F45" s="19" t="str">
        <f>男子記録入力!G46</f>
        <v/>
      </c>
      <c r="G45" s="19" t="str">
        <f>男子記録入力!AE46</f>
        <v/>
      </c>
      <c r="H45" s="19"/>
      <c r="I45" s="19"/>
      <c r="J45" s="19"/>
      <c r="K45" s="19" t="str">
        <f>男子種目選択!J46</f>
        <v/>
      </c>
      <c r="L45" s="19" t="str">
        <f>男子種目選択!K46</f>
        <v/>
      </c>
      <c r="M45" s="19"/>
      <c r="N45" s="19"/>
      <c r="O45" s="19"/>
      <c r="P45" s="19">
        <f>IF(K45=621,男子記録入力!BG46,IF(K45=622,男子記録入力!BG46,男子記録入力!AD46))</f>
        <v>0</v>
      </c>
      <c r="Q45" s="19">
        <f>IF(L45="",0,男子記録入力!BB46)</f>
        <v>0</v>
      </c>
      <c r="R45" s="19">
        <v>0</v>
      </c>
      <c r="S45" s="19">
        <v>0</v>
      </c>
      <c r="T45" s="19">
        <v>0</v>
      </c>
    </row>
    <row r="46" spans="1:20">
      <c r="A46" s="16">
        <v>44</v>
      </c>
      <c r="B46" s="16" t="str">
        <f t="shared" si="1"/>
        <v/>
      </c>
      <c r="C46" s="17" t="str">
        <f>IF(男子種目選択!B47="","",男子種目選択!B47)</f>
        <v/>
      </c>
      <c r="D46" s="17" t="str">
        <f>IF(男子種目選択!C47="","",男子種目選択!C47)</f>
        <v/>
      </c>
      <c r="E46" s="17" t="str">
        <f>IF(男子種目選択!D47="","",男子種目選択!D47)</f>
        <v/>
      </c>
      <c r="F46" s="19" t="str">
        <f>男子記録入力!G47</f>
        <v/>
      </c>
      <c r="G46" s="19" t="str">
        <f>男子記録入力!AE47</f>
        <v/>
      </c>
      <c r="H46" s="19"/>
      <c r="I46" s="19"/>
      <c r="J46" s="19"/>
      <c r="K46" s="19" t="str">
        <f>男子種目選択!J47</f>
        <v/>
      </c>
      <c r="L46" s="19" t="str">
        <f>男子種目選択!K47</f>
        <v/>
      </c>
      <c r="M46" s="19"/>
      <c r="N46" s="19"/>
      <c r="O46" s="19"/>
      <c r="P46" s="19">
        <f>IF(K46=621,男子記録入力!BG47,IF(K46=622,男子記録入力!BG47,男子記録入力!AD47))</f>
        <v>0</v>
      </c>
      <c r="Q46" s="19">
        <f>IF(L46="",0,男子記録入力!BB47)</f>
        <v>0</v>
      </c>
      <c r="R46" s="19">
        <v>0</v>
      </c>
      <c r="S46" s="19">
        <v>0</v>
      </c>
      <c r="T46" s="19">
        <v>0</v>
      </c>
    </row>
    <row r="47" spans="1:20">
      <c r="A47" s="16">
        <v>45</v>
      </c>
      <c r="B47" s="16" t="str">
        <f t="shared" si="1"/>
        <v/>
      </c>
      <c r="C47" s="17" t="str">
        <f>IF(男子種目選択!B48="","",男子種目選択!B48)</f>
        <v/>
      </c>
      <c r="D47" s="17" t="str">
        <f>IF(男子種目選択!C48="","",男子種目選択!C48)</f>
        <v/>
      </c>
      <c r="E47" s="17" t="str">
        <f>IF(男子種目選択!D48="","",男子種目選択!D48)</f>
        <v/>
      </c>
      <c r="F47" s="19" t="str">
        <f>男子記録入力!G48</f>
        <v/>
      </c>
      <c r="G47" s="19" t="str">
        <f>男子記録入力!AE48</f>
        <v/>
      </c>
      <c r="H47" s="19"/>
      <c r="I47" s="19"/>
      <c r="J47" s="19"/>
      <c r="K47" s="19" t="str">
        <f>男子種目選択!J48</f>
        <v/>
      </c>
      <c r="L47" s="19" t="str">
        <f>男子種目選択!K48</f>
        <v/>
      </c>
      <c r="M47" s="19"/>
      <c r="N47" s="19"/>
      <c r="O47" s="19"/>
      <c r="P47" s="19">
        <f>IF(K47=621,男子記録入力!BG48,IF(K47=622,男子記録入力!BG48,男子記録入力!AD48))</f>
        <v>0</v>
      </c>
      <c r="Q47" s="19">
        <f>IF(L47="",0,男子記録入力!BB48)</f>
        <v>0</v>
      </c>
      <c r="R47" s="19">
        <v>0</v>
      </c>
      <c r="S47" s="19">
        <v>0</v>
      </c>
      <c r="T47" s="19">
        <v>0</v>
      </c>
    </row>
    <row r="48" spans="1:20">
      <c r="A48" s="16">
        <v>46</v>
      </c>
      <c r="B48" s="16" t="str">
        <f t="shared" si="1"/>
        <v/>
      </c>
      <c r="C48" s="17" t="str">
        <f>IF(男子種目選択!B49="","",男子種目選択!B49)</f>
        <v/>
      </c>
      <c r="D48" s="17" t="str">
        <f>IF(男子種目選択!C49="","",男子種目選択!C49)</f>
        <v/>
      </c>
      <c r="E48" s="17" t="str">
        <f>IF(男子種目選択!D49="","",男子種目選択!D49)</f>
        <v/>
      </c>
      <c r="F48" s="19" t="str">
        <f>男子記録入力!G49</f>
        <v/>
      </c>
      <c r="G48" s="19" t="str">
        <f>男子記録入力!AE49</f>
        <v/>
      </c>
      <c r="H48" s="19"/>
      <c r="I48" s="19"/>
      <c r="J48" s="19"/>
      <c r="K48" s="19" t="str">
        <f>男子種目選択!J49</f>
        <v/>
      </c>
      <c r="L48" s="19" t="str">
        <f>男子種目選択!K49</f>
        <v/>
      </c>
      <c r="M48" s="19"/>
      <c r="N48" s="19"/>
      <c r="O48" s="19"/>
      <c r="P48" s="19">
        <f>IF(K48=621,男子記録入力!BG49,IF(K48=622,男子記録入力!BG49,男子記録入力!AD49))</f>
        <v>0</v>
      </c>
      <c r="Q48" s="19">
        <f>IF(L48="",0,男子記録入力!BB49)</f>
        <v>0</v>
      </c>
      <c r="R48" s="19">
        <v>0</v>
      </c>
      <c r="S48" s="19">
        <v>0</v>
      </c>
      <c r="T48" s="19">
        <v>0</v>
      </c>
    </row>
    <row r="49" spans="1:20">
      <c r="A49" s="16">
        <v>47</v>
      </c>
      <c r="B49" s="16" t="str">
        <f t="shared" si="1"/>
        <v/>
      </c>
      <c r="C49" s="17" t="str">
        <f>IF(男子種目選択!B50="","",男子種目選択!B50)</f>
        <v/>
      </c>
      <c r="D49" s="17" t="str">
        <f>IF(男子種目選択!C50="","",男子種目選択!C50)</f>
        <v/>
      </c>
      <c r="E49" s="17" t="str">
        <f>IF(男子種目選択!D50="","",男子種目選択!D50)</f>
        <v/>
      </c>
      <c r="F49" s="19" t="str">
        <f>男子記録入力!G50</f>
        <v/>
      </c>
      <c r="G49" s="19" t="str">
        <f>男子記録入力!AE50</f>
        <v/>
      </c>
      <c r="H49" s="19"/>
      <c r="I49" s="19"/>
      <c r="J49" s="19"/>
      <c r="K49" s="19" t="str">
        <f>男子種目選択!J50</f>
        <v/>
      </c>
      <c r="L49" s="19" t="str">
        <f>男子種目選択!K50</f>
        <v/>
      </c>
      <c r="M49" s="19"/>
      <c r="N49" s="19"/>
      <c r="O49" s="19"/>
      <c r="P49" s="19">
        <f>IF(K49=621,男子記録入力!BG50,IF(K49=622,男子記録入力!BG50,男子記録入力!AD50))</f>
        <v>0</v>
      </c>
      <c r="Q49" s="19">
        <f>IF(L49="",0,男子記録入力!BB50)</f>
        <v>0</v>
      </c>
      <c r="R49" s="19">
        <v>0</v>
      </c>
      <c r="S49" s="19">
        <v>0</v>
      </c>
      <c r="T49" s="19">
        <v>0</v>
      </c>
    </row>
    <row r="50" spans="1:20">
      <c r="A50" s="16">
        <v>48</v>
      </c>
      <c r="B50" s="16" t="str">
        <f t="shared" si="1"/>
        <v/>
      </c>
      <c r="C50" s="17" t="str">
        <f>IF(男子種目選択!B51="","",男子種目選択!B51)</f>
        <v/>
      </c>
      <c r="D50" s="17" t="str">
        <f>IF(男子種目選択!C51="","",男子種目選択!C51)</f>
        <v/>
      </c>
      <c r="E50" s="17" t="str">
        <f>IF(男子種目選択!D51="","",男子種目選択!D51)</f>
        <v/>
      </c>
      <c r="F50" s="19" t="str">
        <f>男子記録入力!G51</f>
        <v/>
      </c>
      <c r="G50" s="19" t="str">
        <f>男子記録入力!AE51</f>
        <v/>
      </c>
      <c r="H50" s="19"/>
      <c r="I50" s="19"/>
      <c r="J50" s="19"/>
      <c r="K50" s="19" t="str">
        <f>男子種目選択!J51</f>
        <v/>
      </c>
      <c r="L50" s="19" t="str">
        <f>男子種目選択!K51</f>
        <v/>
      </c>
      <c r="M50" s="19"/>
      <c r="N50" s="19"/>
      <c r="O50" s="19"/>
      <c r="P50" s="19">
        <f>IF(K50=621,男子記録入力!BG51,IF(K50=622,男子記録入力!BG51,男子記録入力!AD51))</f>
        <v>0</v>
      </c>
      <c r="Q50" s="19">
        <f>IF(L50="",0,男子記録入力!BB51)</f>
        <v>0</v>
      </c>
      <c r="R50" s="19">
        <v>0</v>
      </c>
      <c r="S50" s="19">
        <v>0</v>
      </c>
      <c r="T50" s="19">
        <v>0</v>
      </c>
    </row>
    <row r="51" spans="1:20">
      <c r="A51" s="16">
        <v>49</v>
      </c>
      <c r="B51" s="16" t="str">
        <f t="shared" si="1"/>
        <v/>
      </c>
      <c r="C51" s="17" t="str">
        <f>IF(男子種目選択!B52="","",男子種目選択!B52)</f>
        <v/>
      </c>
      <c r="D51" s="17" t="str">
        <f>IF(男子種目選択!C52="","",男子種目選択!C52)</f>
        <v/>
      </c>
      <c r="E51" s="17" t="str">
        <f>IF(男子種目選択!D52="","",男子種目選択!D52)</f>
        <v/>
      </c>
      <c r="F51" s="19" t="str">
        <f>男子記録入力!G52</f>
        <v/>
      </c>
      <c r="G51" s="19" t="str">
        <f>男子記録入力!AE52</f>
        <v/>
      </c>
      <c r="H51" s="19"/>
      <c r="I51" s="19"/>
      <c r="J51" s="19"/>
      <c r="K51" s="19" t="str">
        <f>男子種目選択!J52</f>
        <v/>
      </c>
      <c r="L51" s="19" t="str">
        <f>男子種目選択!K52</f>
        <v/>
      </c>
      <c r="M51" s="19"/>
      <c r="N51" s="19"/>
      <c r="O51" s="19"/>
      <c r="P51" s="19">
        <f>IF(K51=621,男子記録入力!BG52,IF(K51=622,男子記録入力!BG52,男子記録入力!AD52))</f>
        <v>0</v>
      </c>
      <c r="Q51" s="19">
        <f>IF(L51="",0,男子記録入力!BB52)</f>
        <v>0</v>
      </c>
      <c r="R51" s="19">
        <v>0</v>
      </c>
      <c r="S51" s="19">
        <v>0</v>
      </c>
      <c r="T51" s="19">
        <v>0</v>
      </c>
    </row>
    <row r="52" spans="1:20">
      <c r="A52" s="16">
        <v>50</v>
      </c>
      <c r="B52" s="16" t="str">
        <f t="shared" si="1"/>
        <v/>
      </c>
      <c r="C52" s="17" t="str">
        <f>IF(男子種目選択!B53="","",男子種目選択!B53)</f>
        <v/>
      </c>
      <c r="D52" s="17" t="str">
        <f>IF(男子種目選択!C53="","",男子種目選択!C53)</f>
        <v/>
      </c>
      <c r="E52" s="17" t="str">
        <f>IF(男子種目選択!D53="","",男子種目選択!D53)</f>
        <v/>
      </c>
      <c r="F52" s="19" t="str">
        <f>男子記録入力!G53</f>
        <v/>
      </c>
      <c r="G52" s="19" t="str">
        <f>男子記録入力!AE53</f>
        <v/>
      </c>
      <c r="H52" s="19"/>
      <c r="I52" s="19"/>
      <c r="J52" s="19"/>
      <c r="K52" s="19" t="str">
        <f>男子種目選択!J53</f>
        <v/>
      </c>
      <c r="L52" s="19" t="str">
        <f>男子種目選択!K53</f>
        <v/>
      </c>
      <c r="M52" s="19"/>
      <c r="N52" s="19"/>
      <c r="O52" s="19"/>
      <c r="P52" s="19">
        <f>IF(K52=621,男子記録入力!BG53,IF(K52=622,男子記録入力!BG53,男子記録入力!AD53))</f>
        <v>0</v>
      </c>
      <c r="Q52" s="19">
        <f>IF(L52="",0,男子記録入力!BB53)</f>
        <v>0</v>
      </c>
      <c r="R52" s="19">
        <v>0</v>
      </c>
      <c r="S52" s="19">
        <v>0</v>
      </c>
      <c r="T52" s="19">
        <v>0</v>
      </c>
    </row>
    <row r="53" spans="1:20">
      <c r="A53" s="16">
        <v>51</v>
      </c>
      <c r="B53" s="16" t="str">
        <f t="shared" si="1"/>
        <v/>
      </c>
      <c r="C53" s="17" t="str">
        <f>IF(男子種目選択!B54="","",男子種目選択!B54)</f>
        <v/>
      </c>
      <c r="D53" s="17" t="str">
        <f>IF(男子種目選択!C54="","",男子種目選択!C54)</f>
        <v/>
      </c>
      <c r="E53" s="17" t="str">
        <f>IF(男子種目選択!D54="","",男子種目選択!D54)</f>
        <v/>
      </c>
      <c r="F53" s="19" t="str">
        <f>男子記録入力!G54</f>
        <v/>
      </c>
      <c r="G53" s="19" t="str">
        <f>男子記録入力!AE54</f>
        <v/>
      </c>
      <c r="H53" s="19"/>
      <c r="I53" s="19"/>
      <c r="J53" s="19"/>
      <c r="K53" s="19" t="str">
        <f>男子種目選択!J54</f>
        <v/>
      </c>
      <c r="L53" s="19" t="str">
        <f>男子種目選択!K54</f>
        <v/>
      </c>
      <c r="M53" s="19"/>
      <c r="N53" s="19"/>
      <c r="O53" s="19"/>
      <c r="P53" s="19">
        <f>IF(K53=621,男子記録入力!BG54,IF(K53=622,男子記録入力!BG54,男子記録入力!AD54))</f>
        <v>0</v>
      </c>
      <c r="Q53" s="19">
        <f>IF(L53="",0,男子記録入力!BB54)</f>
        <v>0</v>
      </c>
      <c r="R53" s="19">
        <v>0</v>
      </c>
      <c r="S53" s="19">
        <v>0</v>
      </c>
      <c r="T53" s="19">
        <v>0</v>
      </c>
    </row>
    <row r="54" spans="1:20">
      <c r="A54" s="16">
        <v>52</v>
      </c>
      <c r="B54" s="16" t="str">
        <f t="shared" si="1"/>
        <v/>
      </c>
      <c r="C54" s="17" t="str">
        <f>IF(男子種目選択!B55="","",男子種目選択!B55)</f>
        <v/>
      </c>
      <c r="D54" s="17" t="str">
        <f>IF(男子種目選択!C55="","",男子種目選択!C55)</f>
        <v/>
      </c>
      <c r="E54" s="17" t="str">
        <f>IF(男子種目選択!D55="","",男子種目選択!D55)</f>
        <v/>
      </c>
      <c r="F54" s="19" t="str">
        <f>男子記録入力!G55</f>
        <v/>
      </c>
      <c r="G54" s="19" t="str">
        <f>男子記録入力!AE55</f>
        <v/>
      </c>
      <c r="H54" s="19"/>
      <c r="I54" s="19"/>
      <c r="J54" s="19"/>
      <c r="K54" s="19" t="str">
        <f>男子種目選択!J55</f>
        <v/>
      </c>
      <c r="L54" s="19" t="str">
        <f>男子種目選択!K55</f>
        <v/>
      </c>
      <c r="M54" s="19"/>
      <c r="N54" s="19"/>
      <c r="O54" s="19"/>
      <c r="P54" s="19">
        <f>IF(K54=621,男子記録入力!BG55,IF(K54=622,男子記録入力!BG55,男子記録入力!AD55))</f>
        <v>0</v>
      </c>
      <c r="Q54" s="19">
        <f>IF(L54="",0,男子記録入力!BB55)</f>
        <v>0</v>
      </c>
      <c r="R54" s="19">
        <v>0</v>
      </c>
      <c r="S54" s="19">
        <v>0</v>
      </c>
      <c r="T54" s="19">
        <v>0</v>
      </c>
    </row>
    <row r="55" spans="1:20">
      <c r="A55" s="16">
        <v>53</v>
      </c>
      <c r="B55" s="16" t="str">
        <f t="shared" si="1"/>
        <v/>
      </c>
      <c r="C55" s="17" t="str">
        <f>IF(男子種目選択!B56="","",男子種目選択!B56)</f>
        <v/>
      </c>
      <c r="D55" s="17" t="str">
        <f>IF(男子種目選択!C56="","",男子種目選択!C56)</f>
        <v/>
      </c>
      <c r="E55" s="17" t="str">
        <f>IF(男子種目選択!D56="","",男子種目選択!D56)</f>
        <v/>
      </c>
      <c r="F55" s="19" t="str">
        <f>男子記録入力!G56</f>
        <v/>
      </c>
      <c r="G55" s="19" t="str">
        <f>男子記録入力!AE56</f>
        <v/>
      </c>
      <c r="H55" s="19"/>
      <c r="I55" s="19"/>
      <c r="J55" s="19"/>
      <c r="K55" s="19" t="str">
        <f>男子種目選択!J56</f>
        <v/>
      </c>
      <c r="L55" s="19" t="str">
        <f>男子種目選択!K56</f>
        <v/>
      </c>
      <c r="M55" s="19"/>
      <c r="N55" s="19"/>
      <c r="O55" s="19"/>
      <c r="P55" s="19">
        <f>IF(K55=621,男子記録入力!BG56,IF(K55=622,男子記録入力!BG56,男子記録入力!AD56))</f>
        <v>0</v>
      </c>
      <c r="Q55" s="19">
        <f>IF(L55="",0,男子記録入力!BB56)</f>
        <v>0</v>
      </c>
      <c r="R55" s="19">
        <v>0</v>
      </c>
      <c r="S55" s="19">
        <v>0</v>
      </c>
      <c r="T55" s="19">
        <v>0</v>
      </c>
    </row>
    <row r="56" spans="1:20">
      <c r="A56" s="16">
        <v>54</v>
      </c>
      <c r="B56" s="16" t="str">
        <f t="shared" si="1"/>
        <v/>
      </c>
      <c r="C56" s="17" t="str">
        <f>IF(男子種目選択!B57="","",男子種目選択!B57)</f>
        <v/>
      </c>
      <c r="D56" s="17" t="str">
        <f>IF(男子種目選択!C57="","",男子種目選択!C57)</f>
        <v/>
      </c>
      <c r="E56" s="17" t="str">
        <f>IF(男子種目選択!D57="","",男子種目選択!D57)</f>
        <v/>
      </c>
      <c r="F56" s="19" t="str">
        <f>男子記録入力!G57</f>
        <v/>
      </c>
      <c r="G56" s="19" t="str">
        <f>男子記録入力!AE57</f>
        <v/>
      </c>
      <c r="H56" s="19"/>
      <c r="I56" s="19"/>
      <c r="J56" s="19"/>
      <c r="K56" s="19" t="str">
        <f>男子種目選択!J57</f>
        <v/>
      </c>
      <c r="L56" s="19" t="str">
        <f>男子種目選択!K57</f>
        <v/>
      </c>
      <c r="M56" s="19"/>
      <c r="N56" s="19"/>
      <c r="O56" s="19"/>
      <c r="P56" s="19">
        <f>IF(K56=621,男子記録入力!BG57,IF(K56=622,男子記録入力!BG57,男子記録入力!AD57))</f>
        <v>0</v>
      </c>
      <c r="Q56" s="19">
        <f>IF(L56="",0,男子記録入力!BB57)</f>
        <v>0</v>
      </c>
      <c r="R56" s="19">
        <v>0</v>
      </c>
      <c r="S56" s="19">
        <v>0</v>
      </c>
      <c r="T56" s="19">
        <v>0</v>
      </c>
    </row>
    <row r="57" spans="1:20">
      <c r="A57" s="16">
        <v>55</v>
      </c>
      <c r="B57" s="16" t="str">
        <f t="shared" si="1"/>
        <v/>
      </c>
      <c r="C57" s="17" t="str">
        <f>IF(男子種目選択!B58="","",男子種目選択!B58)</f>
        <v/>
      </c>
      <c r="D57" s="17" t="str">
        <f>IF(男子種目選択!C58="","",男子種目選択!C58)</f>
        <v/>
      </c>
      <c r="E57" s="17" t="str">
        <f>IF(男子種目選択!D58="","",男子種目選択!D58)</f>
        <v/>
      </c>
      <c r="F57" s="19" t="str">
        <f>男子記録入力!G58</f>
        <v/>
      </c>
      <c r="G57" s="19" t="str">
        <f>男子記録入力!AE58</f>
        <v/>
      </c>
      <c r="H57" s="19"/>
      <c r="I57" s="19"/>
      <c r="J57" s="19"/>
      <c r="K57" s="19" t="str">
        <f>男子種目選択!J58</f>
        <v/>
      </c>
      <c r="L57" s="19" t="str">
        <f>男子種目選択!K58</f>
        <v/>
      </c>
      <c r="M57" s="19"/>
      <c r="N57" s="19"/>
      <c r="O57" s="19"/>
      <c r="P57" s="19">
        <f>IF(K57=621,男子記録入力!BG58,IF(K57=622,男子記録入力!BG58,男子記録入力!AD58))</f>
        <v>0</v>
      </c>
      <c r="Q57" s="19">
        <f>IF(L57="",0,男子記録入力!BB58)</f>
        <v>0</v>
      </c>
      <c r="R57" s="19">
        <v>0</v>
      </c>
      <c r="S57" s="19">
        <v>0</v>
      </c>
      <c r="T57" s="19">
        <v>0</v>
      </c>
    </row>
    <row r="58" spans="1:20">
      <c r="A58" s="16">
        <v>56</v>
      </c>
      <c r="B58" s="16" t="str">
        <f t="shared" si="1"/>
        <v/>
      </c>
      <c r="C58" s="17" t="str">
        <f>IF(男子種目選択!B59="","",男子種目選択!B59)</f>
        <v/>
      </c>
      <c r="D58" s="17" t="str">
        <f>IF(男子種目選択!C59="","",男子種目選択!C59)</f>
        <v/>
      </c>
      <c r="E58" s="17" t="str">
        <f>IF(男子種目選択!D59="","",男子種目選択!D59)</f>
        <v/>
      </c>
      <c r="F58" s="19" t="str">
        <f>男子記録入力!G59</f>
        <v/>
      </c>
      <c r="G58" s="19" t="str">
        <f>男子記録入力!AE59</f>
        <v/>
      </c>
      <c r="H58" s="19"/>
      <c r="I58" s="19"/>
      <c r="J58" s="19"/>
      <c r="K58" s="19" t="str">
        <f>男子種目選択!J59</f>
        <v/>
      </c>
      <c r="L58" s="19" t="str">
        <f>男子種目選択!K59</f>
        <v/>
      </c>
      <c r="M58" s="19"/>
      <c r="N58" s="19"/>
      <c r="O58" s="19"/>
      <c r="P58" s="19">
        <f>IF(K58=621,男子記録入力!BG59,IF(K58=622,男子記録入力!BG59,男子記録入力!AD59))</f>
        <v>0</v>
      </c>
      <c r="Q58" s="19">
        <f>IF(L58="",0,男子記録入力!BB59)</f>
        <v>0</v>
      </c>
      <c r="R58" s="19">
        <v>0</v>
      </c>
      <c r="S58" s="19">
        <v>0</v>
      </c>
      <c r="T58" s="19">
        <v>0</v>
      </c>
    </row>
    <row r="59" spans="1:20">
      <c r="A59" s="16">
        <v>57</v>
      </c>
      <c r="B59" s="16" t="str">
        <f t="shared" si="1"/>
        <v/>
      </c>
      <c r="C59" s="17" t="str">
        <f>IF(男子種目選択!B60="","",男子種目選択!B60)</f>
        <v/>
      </c>
      <c r="D59" s="17" t="str">
        <f>IF(男子種目選択!C60="","",男子種目選択!C60)</f>
        <v/>
      </c>
      <c r="E59" s="17" t="str">
        <f>IF(男子種目選択!D60="","",男子種目選択!D60)</f>
        <v/>
      </c>
      <c r="F59" s="19" t="str">
        <f>男子記録入力!G60</f>
        <v/>
      </c>
      <c r="G59" s="19" t="str">
        <f>男子記録入力!AE60</f>
        <v/>
      </c>
      <c r="H59" s="19"/>
      <c r="I59" s="19"/>
      <c r="J59" s="19"/>
      <c r="K59" s="19" t="str">
        <f>男子種目選択!J60</f>
        <v/>
      </c>
      <c r="L59" s="19" t="str">
        <f>男子種目選択!K60</f>
        <v/>
      </c>
      <c r="M59" s="19"/>
      <c r="N59" s="19"/>
      <c r="O59" s="19"/>
      <c r="P59" s="19">
        <f>IF(K59=621,男子記録入力!BG60,IF(K59=622,男子記録入力!BG60,男子記録入力!AD60))</f>
        <v>0</v>
      </c>
      <c r="Q59" s="19">
        <f>IF(L59="",0,男子記録入力!BB60)</f>
        <v>0</v>
      </c>
      <c r="R59" s="19">
        <v>0</v>
      </c>
      <c r="S59" s="19">
        <v>0</v>
      </c>
      <c r="T59" s="19">
        <v>0</v>
      </c>
    </row>
    <row r="60" spans="1:20">
      <c r="A60" s="16">
        <v>58</v>
      </c>
      <c r="B60" s="16" t="str">
        <f t="shared" si="1"/>
        <v/>
      </c>
      <c r="C60" s="17" t="str">
        <f>IF(男子種目選択!B61="","",男子種目選択!B61)</f>
        <v/>
      </c>
      <c r="D60" s="17" t="str">
        <f>IF(男子種目選択!C61="","",男子種目選択!C61)</f>
        <v/>
      </c>
      <c r="E60" s="17" t="str">
        <f>IF(男子種目選択!D61="","",男子種目選択!D61)</f>
        <v/>
      </c>
      <c r="F60" s="19" t="str">
        <f>男子記録入力!G61</f>
        <v/>
      </c>
      <c r="G60" s="19" t="str">
        <f>男子記録入力!AE61</f>
        <v/>
      </c>
      <c r="H60" s="19"/>
      <c r="I60" s="19"/>
      <c r="J60" s="19"/>
      <c r="K60" s="19" t="str">
        <f>男子種目選択!J61</f>
        <v/>
      </c>
      <c r="L60" s="19" t="str">
        <f>男子種目選択!K61</f>
        <v/>
      </c>
      <c r="M60" s="19"/>
      <c r="N60" s="19"/>
      <c r="O60" s="19"/>
      <c r="P60" s="19">
        <f>IF(K60=621,男子記録入力!BG61,IF(K60=622,男子記録入力!BG61,男子記録入力!AD61))</f>
        <v>0</v>
      </c>
      <c r="Q60" s="19">
        <f>IF(L60="",0,男子記録入力!BB61)</f>
        <v>0</v>
      </c>
      <c r="R60" s="19">
        <v>0</v>
      </c>
      <c r="S60" s="19">
        <v>0</v>
      </c>
      <c r="T60" s="19">
        <v>0</v>
      </c>
    </row>
    <row r="61" spans="1:20">
      <c r="A61" s="16">
        <v>59</v>
      </c>
      <c r="B61" s="16" t="str">
        <f t="shared" si="1"/>
        <v/>
      </c>
      <c r="C61" s="17" t="str">
        <f>IF(男子種目選択!B62="","",男子種目選択!B62)</f>
        <v/>
      </c>
      <c r="D61" s="17" t="str">
        <f>IF(男子種目選択!C62="","",男子種目選択!C62)</f>
        <v/>
      </c>
      <c r="E61" s="17" t="str">
        <f>IF(男子種目選択!D62="","",男子種目選択!D62)</f>
        <v/>
      </c>
      <c r="F61" s="19" t="str">
        <f>男子記録入力!G62</f>
        <v/>
      </c>
      <c r="G61" s="19" t="str">
        <f>男子記録入力!AE62</f>
        <v/>
      </c>
      <c r="H61" s="19"/>
      <c r="I61" s="19"/>
      <c r="J61" s="19"/>
      <c r="K61" s="19" t="str">
        <f>男子種目選択!J62</f>
        <v/>
      </c>
      <c r="L61" s="19" t="str">
        <f>男子種目選択!K62</f>
        <v/>
      </c>
      <c r="M61" s="19"/>
      <c r="N61" s="19"/>
      <c r="O61" s="19"/>
      <c r="P61" s="19">
        <f>IF(K61=621,男子記録入力!BG62,IF(K61=622,男子記録入力!BG62,男子記録入力!AD62))</f>
        <v>0</v>
      </c>
      <c r="Q61" s="19">
        <f>IF(L61="",0,男子記録入力!BB62)</f>
        <v>0</v>
      </c>
      <c r="R61" s="19">
        <v>0</v>
      </c>
      <c r="S61" s="19">
        <v>0</v>
      </c>
      <c r="T61" s="19">
        <v>0</v>
      </c>
    </row>
    <row r="62" spans="1:20">
      <c r="A62" s="16">
        <v>60</v>
      </c>
      <c r="B62" s="16" t="str">
        <f t="shared" si="1"/>
        <v/>
      </c>
      <c r="C62" s="17" t="str">
        <f>IF(男子種目選択!B63="","",男子種目選択!B63)</f>
        <v/>
      </c>
      <c r="D62" s="17" t="str">
        <f>IF(男子種目選択!C63="","",男子種目選択!C63)</f>
        <v/>
      </c>
      <c r="E62" s="17" t="str">
        <f>IF(男子種目選択!D63="","",男子種目選択!D63)</f>
        <v/>
      </c>
      <c r="F62" s="19" t="str">
        <f>男子記録入力!G63</f>
        <v/>
      </c>
      <c r="G62" s="19" t="str">
        <f>男子記録入力!AE63</f>
        <v/>
      </c>
      <c r="H62" s="19"/>
      <c r="I62" s="19"/>
      <c r="J62" s="19"/>
      <c r="K62" s="19" t="str">
        <f>男子種目選択!J63</f>
        <v/>
      </c>
      <c r="L62" s="19" t="str">
        <f>男子種目選択!K63</f>
        <v/>
      </c>
      <c r="M62" s="19"/>
      <c r="N62" s="19"/>
      <c r="O62" s="19"/>
      <c r="P62" s="19">
        <f>IF(K62=621,男子記録入力!BG63,IF(K62=622,男子記録入力!BG63,男子記録入力!AD63))</f>
        <v>0</v>
      </c>
      <c r="Q62" s="19">
        <f>IF(L62="",0,男子記録入力!BB63)</f>
        <v>0</v>
      </c>
      <c r="R62" s="19">
        <v>0</v>
      </c>
      <c r="S62" s="19">
        <v>0</v>
      </c>
      <c r="T62" s="19">
        <v>0</v>
      </c>
    </row>
    <row r="63" spans="1:20">
      <c r="A63" s="16">
        <v>61</v>
      </c>
      <c r="B63" s="16" t="str">
        <f t="shared" si="1"/>
        <v/>
      </c>
      <c r="C63" s="17" t="str">
        <f>IF(男子種目選択!B64="","",男子種目選択!B64)</f>
        <v/>
      </c>
      <c r="D63" s="17" t="str">
        <f>IF(男子種目選択!C64="","",男子種目選択!C64)</f>
        <v/>
      </c>
      <c r="E63" s="17" t="str">
        <f>IF(男子種目選択!D64="","",男子種目選択!D64)</f>
        <v/>
      </c>
      <c r="F63" s="19" t="str">
        <f>男子記録入力!G64</f>
        <v/>
      </c>
      <c r="G63" s="19" t="str">
        <f>男子記録入力!AE64</f>
        <v/>
      </c>
      <c r="H63" s="19"/>
      <c r="I63" s="19"/>
      <c r="J63" s="19"/>
      <c r="K63" s="19" t="str">
        <f>男子種目選択!J64</f>
        <v/>
      </c>
      <c r="L63" s="19" t="str">
        <f>男子種目選択!K64</f>
        <v/>
      </c>
      <c r="M63" s="19"/>
      <c r="N63" s="19"/>
      <c r="O63" s="19"/>
      <c r="P63" s="19">
        <f>IF(K63=621,男子記録入力!BG64,IF(K63=622,男子記録入力!BG64,男子記録入力!AD64))</f>
        <v>0</v>
      </c>
      <c r="Q63" s="19">
        <f>IF(L63="",0,男子記録入力!BB64)</f>
        <v>0</v>
      </c>
      <c r="R63" s="19">
        <v>0</v>
      </c>
      <c r="S63" s="19">
        <v>0</v>
      </c>
      <c r="T63" s="19">
        <v>0</v>
      </c>
    </row>
    <row r="64" spans="1:20">
      <c r="A64" s="16">
        <v>62</v>
      </c>
      <c r="B64" s="16" t="str">
        <f t="shared" si="1"/>
        <v/>
      </c>
      <c r="C64" s="17" t="str">
        <f>IF(男子種目選択!B65="","",男子種目選択!B65)</f>
        <v/>
      </c>
      <c r="D64" s="17" t="str">
        <f>IF(男子種目選択!C65="","",男子種目選択!C65)</f>
        <v/>
      </c>
      <c r="E64" s="17" t="str">
        <f>IF(男子種目選択!D65="","",男子種目選択!D65)</f>
        <v/>
      </c>
      <c r="F64" s="19" t="str">
        <f>男子記録入力!G65</f>
        <v/>
      </c>
      <c r="G64" s="19" t="str">
        <f>男子記録入力!AE65</f>
        <v/>
      </c>
      <c r="H64" s="19"/>
      <c r="I64" s="19"/>
      <c r="J64" s="19"/>
      <c r="K64" s="19" t="str">
        <f>男子種目選択!J65</f>
        <v/>
      </c>
      <c r="L64" s="19" t="str">
        <f>男子種目選択!K65</f>
        <v/>
      </c>
      <c r="M64" s="19"/>
      <c r="N64" s="19"/>
      <c r="O64" s="19"/>
      <c r="P64" s="19">
        <f>IF(K64=621,男子記録入力!BG65,IF(K64=622,男子記録入力!BG65,男子記録入力!AD65))</f>
        <v>0</v>
      </c>
      <c r="Q64" s="19">
        <f>IF(L64="",0,男子記録入力!BB65)</f>
        <v>0</v>
      </c>
      <c r="R64" s="19">
        <v>0</v>
      </c>
      <c r="S64" s="19">
        <v>0</v>
      </c>
      <c r="T64" s="19">
        <v>0</v>
      </c>
    </row>
    <row r="65" spans="1:20">
      <c r="A65" s="16">
        <v>63</v>
      </c>
      <c r="B65" s="16" t="str">
        <f t="shared" si="1"/>
        <v/>
      </c>
      <c r="C65" s="17" t="str">
        <f>IF(男子種目選択!B66="","",男子種目選択!B66)</f>
        <v/>
      </c>
      <c r="D65" s="17" t="str">
        <f>IF(男子種目選択!C66="","",男子種目選択!C66)</f>
        <v/>
      </c>
      <c r="E65" s="17" t="str">
        <f>IF(男子種目選択!D66="","",男子種目選択!D66)</f>
        <v/>
      </c>
      <c r="F65" s="19" t="str">
        <f>男子記録入力!G66</f>
        <v/>
      </c>
      <c r="G65" s="19" t="str">
        <f>男子記録入力!AE66</f>
        <v/>
      </c>
      <c r="H65" s="19"/>
      <c r="I65" s="19"/>
      <c r="J65" s="19"/>
      <c r="K65" s="19" t="str">
        <f>男子種目選択!J66</f>
        <v/>
      </c>
      <c r="L65" s="19" t="str">
        <f>男子種目選択!K66</f>
        <v/>
      </c>
      <c r="M65" s="19"/>
      <c r="N65" s="19"/>
      <c r="O65" s="19"/>
      <c r="P65" s="19">
        <f>IF(K65=621,男子記録入力!BG66,IF(K65=622,男子記録入力!BG66,男子記録入力!AD66))</f>
        <v>0</v>
      </c>
      <c r="Q65" s="19">
        <f>IF(L65="",0,男子記録入力!BB66)</f>
        <v>0</v>
      </c>
      <c r="R65" s="19">
        <v>0</v>
      </c>
      <c r="S65" s="19">
        <v>0</v>
      </c>
      <c r="T65" s="19">
        <v>0</v>
      </c>
    </row>
    <row r="66" spans="1:20">
      <c r="A66" s="16">
        <v>64</v>
      </c>
      <c r="B66" s="16" t="str">
        <f t="shared" si="1"/>
        <v/>
      </c>
      <c r="C66" s="17" t="str">
        <f>IF(男子種目選択!B67="","",男子種目選択!B67)</f>
        <v/>
      </c>
      <c r="D66" s="17" t="str">
        <f>IF(男子種目選択!C67="","",男子種目選択!C67)</f>
        <v/>
      </c>
      <c r="E66" s="17" t="str">
        <f>IF(男子種目選択!D67="","",男子種目選択!D67)</f>
        <v/>
      </c>
      <c r="F66" s="19" t="str">
        <f>男子記録入力!G67</f>
        <v/>
      </c>
      <c r="G66" s="19" t="str">
        <f>男子記録入力!AE67</f>
        <v/>
      </c>
      <c r="H66" s="19"/>
      <c r="I66" s="19"/>
      <c r="J66" s="19"/>
      <c r="K66" s="19" t="str">
        <f>男子種目選択!J67</f>
        <v/>
      </c>
      <c r="L66" s="19" t="str">
        <f>男子種目選択!K67</f>
        <v/>
      </c>
      <c r="M66" s="19"/>
      <c r="N66" s="19"/>
      <c r="O66" s="19"/>
      <c r="P66" s="19">
        <f>IF(K66=621,男子記録入力!BG67,IF(K66=622,男子記録入力!BG67,男子記録入力!AD67))</f>
        <v>0</v>
      </c>
      <c r="Q66" s="19">
        <f>IF(L66="",0,男子記録入力!BB67)</f>
        <v>0</v>
      </c>
      <c r="R66" s="19">
        <v>0</v>
      </c>
      <c r="S66" s="19">
        <v>0</v>
      </c>
      <c r="T66" s="19">
        <v>0</v>
      </c>
    </row>
    <row r="67" spans="1:20">
      <c r="A67" s="16">
        <v>65</v>
      </c>
      <c r="B67" s="16" t="str">
        <f t="shared" ref="B67:B98" si="2">IF(C67="","",VLOOKUP(A$1,学校名コード,2,FALSE))</f>
        <v/>
      </c>
      <c r="C67" s="17" t="str">
        <f>IF(男子種目選択!B68="","",男子種目選択!B68)</f>
        <v/>
      </c>
      <c r="D67" s="17" t="str">
        <f>IF(男子種目選択!C68="","",男子種目選択!C68)</f>
        <v/>
      </c>
      <c r="E67" s="17" t="str">
        <f>IF(男子種目選択!D68="","",男子種目選択!D68)</f>
        <v/>
      </c>
      <c r="F67" s="19" t="str">
        <f>男子記録入力!G68</f>
        <v/>
      </c>
      <c r="G67" s="19" t="str">
        <f>男子記録入力!AE68</f>
        <v/>
      </c>
      <c r="H67" s="19"/>
      <c r="I67" s="19"/>
      <c r="J67" s="19"/>
      <c r="K67" s="19" t="str">
        <f>男子種目選択!J68</f>
        <v/>
      </c>
      <c r="L67" s="19" t="str">
        <f>男子種目選択!K68</f>
        <v/>
      </c>
      <c r="M67" s="19"/>
      <c r="N67" s="19"/>
      <c r="O67" s="19"/>
      <c r="P67" s="19">
        <f>IF(K67=621,男子記録入力!BG68,IF(K67=622,男子記録入力!BG68,男子記録入力!AD68))</f>
        <v>0</v>
      </c>
      <c r="Q67" s="19">
        <f>IF(L67="",0,男子記録入力!BB68)</f>
        <v>0</v>
      </c>
      <c r="R67" s="19">
        <v>0</v>
      </c>
      <c r="S67" s="19">
        <v>0</v>
      </c>
      <c r="T67" s="19">
        <v>0</v>
      </c>
    </row>
    <row r="68" spans="1:20">
      <c r="A68" s="16">
        <v>66</v>
      </c>
      <c r="B68" s="16" t="str">
        <f t="shared" si="2"/>
        <v/>
      </c>
      <c r="C68" s="17" t="str">
        <f>IF(男子種目選択!B69="","",男子種目選択!B69)</f>
        <v/>
      </c>
      <c r="D68" s="17" t="str">
        <f>IF(男子種目選択!C69="","",男子種目選択!C69)</f>
        <v/>
      </c>
      <c r="E68" s="17" t="str">
        <f>IF(男子種目選択!D69="","",男子種目選択!D69)</f>
        <v/>
      </c>
      <c r="F68" s="19" t="str">
        <f>男子記録入力!G69</f>
        <v/>
      </c>
      <c r="G68" s="19" t="str">
        <f>男子記録入力!AE69</f>
        <v/>
      </c>
      <c r="H68" s="19"/>
      <c r="I68" s="19"/>
      <c r="J68" s="19"/>
      <c r="K68" s="19" t="str">
        <f>男子種目選択!J69</f>
        <v/>
      </c>
      <c r="L68" s="19" t="str">
        <f>男子種目選択!K69</f>
        <v/>
      </c>
      <c r="M68" s="19"/>
      <c r="N68" s="19"/>
      <c r="O68" s="19"/>
      <c r="P68" s="19">
        <f>IF(K68=621,男子記録入力!BG69,IF(K68=622,男子記録入力!BG69,男子記録入力!AD69))</f>
        <v>0</v>
      </c>
      <c r="Q68" s="19">
        <f>IF(L68="",0,男子記録入力!BB69)</f>
        <v>0</v>
      </c>
      <c r="R68" s="19">
        <v>0</v>
      </c>
      <c r="S68" s="19">
        <v>0</v>
      </c>
      <c r="T68" s="19">
        <v>0</v>
      </c>
    </row>
    <row r="69" spans="1:20">
      <c r="A69" s="16">
        <v>67</v>
      </c>
      <c r="B69" s="16" t="str">
        <f t="shared" si="2"/>
        <v/>
      </c>
      <c r="C69" s="17" t="str">
        <f>IF(男子種目選択!B70="","",男子種目選択!B70)</f>
        <v/>
      </c>
      <c r="D69" s="17" t="str">
        <f>IF(男子種目選択!C70="","",男子種目選択!C70)</f>
        <v/>
      </c>
      <c r="E69" s="17" t="str">
        <f>IF(男子種目選択!D70="","",男子種目選択!D70)</f>
        <v/>
      </c>
      <c r="F69" s="19" t="str">
        <f>男子記録入力!G70</f>
        <v/>
      </c>
      <c r="G69" s="19" t="str">
        <f>男子記録入力!AE70</f>
        <v/>
      </c>
      <c r="H69" s="19"/>
      <c r="I69" s="19"/>
      <c r="J69" s="19"/>
      <c r="K69" s="19" t="str">
        <f>男子種目選択!J70</f>
        <v/>
      </c>
      <c r="L69" s="19" t="str">
        <f>男子種目選択!K70</f>
        <v/>
      </c>
      <c r="M69" s="19"/>
      <c r="N69" s="19"/>
      <c r="O69" s="19"/>
      <c r="P69" s="19">
        <f>IF(K69=621,男子記録入力!BG70,IF(K69=622,男子記録入力!BG70,男子記録入力!AD70))</f>
        <v>0</v>
      </c>
      <c r="Q69" s="19">
        <f>IF(L69="",0,男子記録入力!BB70)</f>
        <v>0</v>
      </c>
      <c r="R69" s="19">
        <v>0</v>
      </c>
      <c r="S69" s="19">
        <v>0</v>
      </c>
      <c r="T69" s="19">
        <v>0</v>
      </c>
    </row>
    <row r="70" spans="1:20">
      <c r="A70" s="16">
        <v>68</v>
      </c>
      <c r="B70" s="16" t="str">
        <f t="shared" si="2"/>
        <v/>
      </c>
      <c r="C70" s="17" t="str">
        <f>IF(男子種目選択!B71="","",男子種目選択!B71)</f>
        <v/>
      </c>
      <c r="D70" s="17" t="str">
        <f>IF(男子種目選択!C71="","",男子種目選択!C71)</f>
        <v/>
      </c>
      <c r="E70" s="17" t="str">
        <f>IF(男子種目選択!D71="","",男子種目選択!D71)</f>
        <v/>
      </c>
      <c r="F70" s="19" t="str">
        <f>男子記録入力!G71</f>
        <v/>
      </c>
      <c r="G70" s="19" t="str">
        <f>男子記録入力!AE71</f>
        <v/>
      </c>
      <c r="H70" s="19"/>
      <c r="I70" s="19"/>
      <c r="J70" s="19"/>
      <c r="K70" s="19" t="str">
        <f>男子種目選択!J71</f>
        <v/>
      </c>
      <c r="L70" s="19" t="str">
        <f>男子種目選択!K71</f>
        <v/>
      </c>
      <c r="M70" s="19"/>
      <c r="N70" s="19"/>
      <c r="O70" s="19"/>
      <c r="P70" s="19">
        <f>IF(K70=621,男子記録入力!BG71,IF(K70=622,男子記録入力!BG71,男子記録入力!AD71))</f>
        <v>0</v>
      </c>
      <c r="Q70" s="19">
        <f>IF(L70="",0,男子記録入力!BB71)</f>
        <v>0</v>
      </c>
      <c r="R70" s="19">
        <v>0</v>
      </c>
      <c r="S70" s="19">
        <v>0</v>
      </c>
      <c r="T70" s="19">
        <v>0</v>
      </c>
    </row>
    <row r="71" spans="1:20">
      <c r="A71" s="16">
        <v>69</v>
      </c>
      <c r="B71" s="16" t="str">
        <f t="shared" si="2"/>
        <v/>
      </c>
      <c r="C71" s="17" t="str">
        <f>IF(男子種目選択!B72="","",男子種目選択!B72)</f>
        <v/>
      </c>
      <c r="D71" s="17" t="str">
        <f>IF(男子種目選択!C72="","",男子種目選択!C72)</f>
        <v/>
      </c>
      <c r="E71" s="17" t="str">
        <f>IF(男子種目選択!D72="","",男子種目選択!D72)</f>
        <v/>
      </c>
      <c r="F71" s="19" t="str">
        <f>男子記録入力!G72</f>
        <v/>
      </c>
      <c r="G71" s="19" t="str">
        <f>男子記録入力!AE72</f>
        <v/>
      </c>
      <c r="H71" s="19"/>
      <c r="I71" s="19"/>
      <c r="J71" s="19"/>
      <c r="K71" s="19" t="str">
        <f>男子種目選択!J72</f>
        <v/>
      </c>
      <c r="L71" s="19" t="str">
        <f>男子種目選択!K72</f>
        <v/>
      </c>
      <c r="M71" s="19"/>
      <c r="N71" s="19"/>
      <c r="O71" s="19"/>
      <c r="P71" s="19">
        <f>IF(K71=621,男子記録入力!BG72,IF(K71=622,男子記録入力!BG72,男子記録入力!AD72))</f>
        <v>0</v>
      </c>
      <c r="Q71" s="19">
        <f>IF(L71="",0,男子記録入力!BB72)</f>
        <v>0</v>
      </c>
      <c r="R71" s="19">
        <v>0</v>
      </c>
      <c r="S71" s="19">
        <v>0</v>
      </c>
      <c r="T71" s="19">
        <v>0</v>
      </c>
    </row>
    <row r="72" spans="1:20">
      <c r="A72" s="16">
        <v>70</v>
      </c>
      <c r="B72" s="16" t="str">
        <f t="shared" si="2"/>
        <v/>
      </c>
      <c r="C72" s="17" t="str">
        <f>IF(男子種目選択!B73="","",男子種目選択!B73)</f>
        <v/>
      </c>
      <c r="D72" s="17" t="str">
        <f>IF(男子種目選択!C73="","",男子種目選択!C73)</f>
        <v/>
      </c>
      <c r="E72" s="17" t="str">
        <f>IF(男子種目選択!D73="","",男子種目選択!D73)</f>
        <v/>
      </c>
      <c r="F72" s="19" t="str">
        <f>男子記録入力!G73</f>
        <v/>
      </c>
      <c r="G72" s="19" t="str">
        <f>男子記録入力!AE73</f>
        <v/>
      </c>
      <c r="H72" s="19"/>
      <c r="I72" s="19"/>
      <c r="J72" s="19"/>
      <c r="K72" s="19" t="str">
        <f>男子種目選択!J73</f>
        <v/>
      </c>
      <c r="L72" s="19" t="str">
        <f>男子種目選択!K73</f>
        <v/>
      </c>
      <c r="M72" s="19"/>
      <c r="N72" s="19"/>
      <c r="O72" s="19"/>
      <c r="P72" s="19">
        <f>IF(K72=621,男子記録入力!BG73,IF(K72=622,男子記録入力!BG73,男子記録入力!AD73))</f>
        <v>0</v>
      </c>
      <c r="Q72" s="19">
        <f>IF(L72="",0,男子記録入力!BB73)</f>
        <v>0</v>
      </c>
      <c r="R72" s="19">
        <v>0</v>
      </c>
      <c r="S72" s="19">
        <v>0</v>
      </c>
      <c r="T72" s="19">
        <v>0</v>
      </c>
    </row>
    <row r="73" spans="1:20">
      <c r="A73" s="16">
        <v>71</v>
      </c>
      <c r="B73" s="16" t="str">
        <f t="shared" si="2"/>
        <v/>
      </c>
      <c r="C73" s="17" t="str">
        <f>IF(男子種目選択!B74="","",男子種目選択!B74)</f>
        <v/>
      </c>
      <c r="D73" s="17" t="str">
        <f>IF(男子種目選択!C74="","",男子種目選択!C74)</f>
        <v/>
      </c>
      <c r="E73" s="17" t="str">
        <f>IF(男子種目選択!D74="","",男子種目選択!D74)</f>
        <v/>
      </c>
      <c r="F73" s="19" t="str">
        <f>男子記録入力!G74</f>
        <v/>
      </c>
      <c r="G73" s="19" t="str">
        <f>男子記録入力!AE74</f>
        <v/>
      </c>
      <c r="H73" s="19"/>
      <c r="I73" s="19"/>
      <c r="J73" s="19"/>
      <c r="K73" s="19" t="str">
        <f>男子種目選択!J74</f>
        <v/>
      </c>
      <c r="L73" s="19" t="str">
        <f>男子種目選択!K74</f>
        <v/>
      </c>
      <c r="M73" s="19"/>
      <c r="N73" s="19"/>
      <c r="O73" s="19"/>
      <c r="P73" s="19">
        <f>IF(K73=621,男子記録入力!BG74,IF(K73=622,男子記録入力!BG74,男子記録入力!AD74))</f>
        <v>0</v>
      </c>
      <c r="Q73" s="19">
        <f>IF(L73="",0,男子記録入力!BB74)</f>
        <v>0</v>
      </c>
      <c r="R73" s="19">
        <v>0</v>
      </c>
      <c r="S73" s="19">
        <v>0</v>
      </c>
      <c r="T73" s="19">
        <v>0</v>
      </c>
    </row>
    <row r="74" spans="1:20">
      <c r="A74" s="16">
        <v>72</v>
      </c>
      <c r="B74" s="16" t="str">
        <f t="shared" si="2"/>
        <v/>
      </c>
      <c r="C74" s="17" t="str">
        <f>IF(男子種目選択!B75="","",男子種目選択!B75)</f>
        <v/>
      </c>
      <c r="D74" s="17" t="str">
        <f>IF(男子種目選択!C75="","",男子種目選択!C75)</f>
        <v/>
      </c>
      <c r="E74" s="17" t="str">
        <f>IF(男子種目選択!D75="","",男子種目選択!D75)</f>
        <v/>
      </c>
      <c r="F74" s="19" t="str">
        <f>男子記録入力!G75</f>
        <v/>
      </c>
      <c r="G74" s="19" t="str">
        <f>男子記録入力!AE75</f>
        <v/>
      </c>
      <c r="H74" s="19"/>
      <c r="I74" s="19"/>
      <c r="J74" s="19"/>
      <c r="K74" s="19" t="str">
        <f>男子種目選択!J75</f>
        <v/>
      </c>
      <c r="L74" s="19" t="str">
        <f>男子種目選択!K75</f>
        <v/>
      </c>
      <c r="M74" s="19"/>
      <c r="N74" s="19"/>
      <c r="O74" s="19"/>
      <c r="P74" s="19">
        <f>IF(K74=621,男子記録入力!BG75,IF(K74=622,男子記録入力!BG75,男子記録入力!AD75))</f>
        <v>0</v>
      </c>
      <c r="Q74" s="19">
        <f>IF(L74="",0,男子記録入力!BB75)</f>
        <v>0</v>
      </c>
      <c r="R74" s="19">
        <v>0</v>
      </c>
      <c r="S74" s="19">
        <v>0</v>
      </c>
      <c r="T74" s="19">
        <v>0</v>
      </c>
    </row>
    <row r="75" spans="1:20">
      <c r="A75" s="16">
        <v>73</v>
      </c>
      <c r="B75" s="16" t="str">
        <f t="shared" si="2"/>
        <v/>
      </c>
      <c r="C75" s="17" t="str">
        <f>IF(男子種目選択!B76="","",男子種目選択!B76)</f>
        <v/>
      </c>
      <c r="D75" s="17" t="str">
        <f>IF(男子種目選択!C76="","",男子種目選択!C76)</f>
        <v/>
      </c>
      <c r="E75" s="17" t="str">
        <f>IF(男子種目選択!D76="","",男子種目選択!D76)</f>
        <v/>
      </c>
      <c r="F75" s="19" t="str">
        <f>男子記録入力!G76</f>
        <v/>
      </c>
      <c r="G75" s="19" t="str">
        <f>男子記録入力!AE76</f>
        <v/>
      </c>
      <c r="H75" s="19"/>
      <c r="I75" s="19"/>
      <c r="J75" s="19"/>
      <c r="K75" s="19" t="str">
        <f>男子種目選択!J76</f>
        <v/>
      </c>
      <c r="L75" s="19" t="str">
        <f>男子種目選択!K76</f>
        <v/>
      </c>
      <c r="M75" s="19"/>
      <c r="N75" s="19"/>
      <c r="O75" s="19"/>
      <c r="P75" s="19">
        <f>IF(K75=621,男子記録入力!BG76,IF(K75=622,男子記録入力!BG76,男子記録入力!AD76))</f>
        <v>0</v>
      </c>
      <c r="Q75" s="19">
        <f>IF(L75="",0,男子記録入力!BB76)</f>
        <v>0</v>
      </c>
      <c r="R75" s="19">
        <v>0</v>
      </c>
      <c r="S75" s="19">
        <v>0</v>
      </c>
      <c r="T75" s="19">
        <v>0</v>
      </c>
    </row>
    <row r="76" spans="1:20">
      <c r="A76" s="16">
        <v>74</v>
      </c>
      <c r="B76" s="16" t="str">
        <f t="shared" si="2"/>
        <v/>
      </c>
      <c r="C76" s="17" t="str">
        <f>IF(男子種目選択!B77="","",男子種目選択!B77)</f>
        <v/>
      </c>
      <c r="D76" s="17" t="str">
        <f>IF(男子種目選択!C77="","",男子種目選択!C77)</f>
        <v/>
      </c>
      <c r="E76" s="17" t="str">
        <f>IF(男子種目選択!D77="","",男子種目選択!D77)</f>
        <v/>
      </c>
      <c r="F76" s="19" t="str">
        <f>男子記録入力!G77</f>
        <v/>
      </c>
      <c r="G76" s="19" t="str">
        <f>男子記録入力!AE77</f>
        <v/>
      </c>
      <c r="H76" s="19"/>
      <c r="I76" s="19"/>
      <c r="J76" s="19"/>
      <c r="K76" s="19" t="str">
        <f>男子種目選択!J77</f>
        <v/>
      </c>
      <c r="L76" s="19" t="str">
        <f>男子種目選択!K77</f>
        <v/>
      </c>
      <c r="M76" s="19"/>
      <c r="N76" s="19"/>
      <c r="O76" s="19"/>
      <c r="P76" s="19">
        <f>IF(K76=621,男子記録入力!BG77,IF(K76=622,男子記録入力!BG77,男子記録入力!AD77))</f>
        <v>0</v>
      </c>
      <c r="Q76" s="19">
        <f>IF(L76="",0,男子記録入力!BB77)</f>
        <v>0</v>
      </c>
      <c r="R76" s="19">
        <v>0</v>
      </c>
      <c r="S76" s="19">
        <v>0</v>
      </c>
      <c r="T76" s="19">
        <v>0</v>
      </c>
    </row>
    <row r="77" spans="1:20">
      <c r="A77" s="16">
        <v>75</v>
      </c>
      <c r="B77" s="16" t="str">
        <f t="shared" si="2"/>
        <v/>
      </c>
      <c r="C77" s="17" t="str">
        <f>IF(男子種目選択!B78="","",男子種目選択!B78)</f>
        <v/>
      </c>
      <c r="D77" s="17" t="str">
        <f>IF(男子種目選択!C78="","",男子種目選択!C78)</f>
        <v/>
      </c>
      <c r="E77" s="17" t="str">
        <f>IF(男子種目選択!D78="","",男子種目選択!D78)</f>
        <v/>
      </c>
      <c r="F77" s="19" t="str">
        <f>男子記録入力!G78</f>
        <v/>
      </c>
      <c r="G77" s="19" t="str">
        <f>男子記録入力!AE78</f>
        <v/>
      </c>
      <c r="H77" s="19"/>
      <c r="I77" s="19"/>
      <c r="J77" s="19"/>
      <c r="K77" s="19" t="str">
        <f>男子種目選択!J78</f>
        <v/>
      </c>
      <c r="L77" s="19" t="str">
        <f>男子種目選択!K78</f>
        <v/>
      </c>
      <c r="M77" s="19"/>
      <c r="N77" s="19"/>
      <c r="O77" s="19"/>
      <c r="P77" s="19">
        <f>IF(K77=621,男子記録入力!BG78,IF(K77=622,男子記録入力!BG78,男子記録入力!AD78))</f>
        <v>0</v>
      </c>
      <c r="Q77" s="19">
        <f>IF(L77="",0,男子記録入力!BB78)</f>
        <v>0</v>
      </c>
      <c r="R77" s="19">
        <v>0</v>
      </c>
      <c r="S77" s="19">
        <v>0</v>
      </c>
      <c r="T77" s="19">
        <v>0</v>
      </c>
    </row>
    <row r="78" spans="1:20">
      <c r="A78" s="16">
        <v>76</v>
      </c>
      <c r="B78" s="16" t="str">
        <f t="shared" si="2"/>
        <v/>
      </c>
      <c r="C78" s="17" t="str">
        <f>IF(男子種目選択!B79="","",男子種目選択!B79)</f>
        <v/>
      </c>
      <c r="D78" s="17" t="str">
        <f>IF(男子種目選択!C79="","",男子種目選択!C79)</f>
        <v/>
      </c>
      <c r="E78" s="17" t="str">
        <f>IF(男子種目選択!D79="","",男子種目選択!D79)</f>
        <v/>
      </c>
      <c r="F78" s="19" t="str">
        <f>男子記録入力!G79</f>
        <v/>
      </c>
      <c r="G78" s="19" t="str">
        <f>男子記録入力!AE79</f>
        <v/>
      </c>
      <c r="H78" s="19"/>
      <c r="I78" s="19"/>
      <c r="J78" s="19"/>
      <c r="K78" s="19" t="str">
        <f>男子種目選択!J79</f>
        <v/>
      </c>
      <c r="L78" s="19" t="str">
        <f>男子種目選択!K79</f>
        <v/>
      </c>
      <c r="M78" s="19"/>
      <c r="N78" s="19"/>
      <c r="O78" s="19"/>
      <c r="P78" s="19">
        <f>IF(K78=621,男子記録入力!BG79,IF(K78=622,男子記録入力!BG79,男子記録入力!AD79))</f>
        <v>0</v>
      </c>
      <c r="Q78" s="19">
        <f>IF(L78="",0,男子記録入力!BB79)</f>
        <v>0</v>
      </c>
      <c r="R78" s="19">
        <v>0</v>
      </c>
      <c r="S78" s="19">
        <v>0</v>
      </c>
      <c r="T78" s="19">
        <v>0</v>
      </c>
    </row>
    <row r="79" spans="1:20">
      <c r="A79" s="16">
        <v>77</v>
      </c>
      <c r="B79" s="16" t="str">
        <f t="shared" si="2"/>
        <v/>
      </c>
      <c r="C79" s="17" t="str">
        <f>IF(男子種目選択!B80="","",男子種目選択!B80)</f>
        <v/>
      </c>
      <c r="D79" s="17" t="str">
        <f>IF(男子種目選択!C80="","",男子種目選択!C80)</f>
        <v/>
      </c>
      <c r="E79" s="17" t="str">
        <f>IF(男子種目選択!D80="","",男子種目選択!D80)</f>
        <v/>
      </c>
      <c r="F79" s="19" t="str">
        <f>男子記録入力!G80</f>
        <v/>
      </c>
      <c r="G79" s="19" t="str">
        <f>男子記録入力!AE80</f>
        <v/>
      </c>
      <c r="H79" s="19"/>
      <c r="I79" s="19"/>
      <c r="J79" s="19"/>
      <c r="K79" s="19" t="str">
        <f>男子種目選択!J80</f>
        <v/>
      </c>
      <c r="L79" s="19" t="str">
        <f>男子種目選択!K80</f>
        <v/>
      </c>
      <c r="M79" s="19"/>
      <c r="N79" s="19"/>
      <c r="O79" s="19"/>
      <c r="P79" s="19">
        <f>IF(K79=621,男子記録入力!BG80,IF(K79=622,男子記録入力!BG80,男子記録入力!AD80))</f>
        <v>0</v>
      </c>
      <c r="Q79" s="19">
        <f>IF(L79="",0,男子記録入力!BB80)</f>
        <v>0</v>
      </c>
      <c r="R79" s="19">
        <v>0</v>
      </c>
      <c r="S79" s="19">
        <v>0</v>
      </c>
      <c r="T79" s="19">
        <v>0</v>
      </c>
    </row>
    <row r="80" spans="1:20">
      <c r="A80" s="16">
        <v>78</v>
      </c>
      <c r="B80" s="16" t="str">
        <f t="shared" si="2"/>
        <v/>
      </c>
      <c r="C80" s="17" t="str">
        <f>IF(男子種目選択!B81="","",男子種目選択!B81)</f>
        <v/>
      </c>
      <c r="D80" s="17" t="str">
        <f>IF(男子種目選択!C81="","",男子種目選択!C81)</f>
        <v/>
      </c>
      <c r="E80" s="17" t="str">
        <f>IF(男子種目選択!D81="","",男子種目選択!D81)</f>
        <v/>
      </c>
      <c r="F80" s="19" t="str">
        <f>男子記録入力!G81</f>
        <v/>
      </c>
      <c r="G80" s="19" t="str">
        <f>男子記録入力!AE81</f>
        <v/>
      </c>
      <c r="H80" s="19"/>
      <c r="I80" s="19"/>
      <c r="J80" s="19"/>
      <c r="K80" s="19" t="str">
        <f>男子種目選択!J81</f>
        <v/>
      </c>
      <c r="L80" s="19" t="str">
        <f>男子種目選択!K81</f>
        <v/>
      </c>
      <c r="M80" s="19"/>
      <c r="N80" s="19"/>
      <c r="O80" s="19"/>
      <c r="P80" s="19">
        <f>IF(K80=621,男子記録入力!BG81,IF(K80=622,男子記録入力!BG81,男子記録入力!AD81))</f>
        <v>0</v>
      </c>
      <c r="Q80" s="19">
        <f>IF(L80="",0,男子記録入力!BB81)</f>
        <v>0</v>
      </c>
      <c r="R80" s="19">
        <v>0</v>
      </c>
      <c r="S80" s="19">
        <v>0</v>
      </c>
      <c r="T80" s="19">
        <v>0</v>
      </c>
    </row>
    <row r="81" spans="1:20">
      <c r="A81" s="16">
        <v>79</v>
      </c>
      <c r="B81" s="16" t="str">
        <f t="shared" si="2"/>
        <v/>
      </c>
      <c r="C81" s="17" t="str">
        <f>IF(男子種目選択!B82="","",男子種目選択!B82)</f>
        <v/>
      </c>
      <c r="D81" s="17" t="str">
        <f>IF(男子種目選択!C82="","",男子種目選択!C82)</f>
        <v/>
      </c>
      <c r="E81" s="17" t="str">
        <f>IF(男子種目選択!D82="","",男子種目選択!D82)</f>
        <v/>
      </c>
      <c r="F81" s="19" t="str">
        <f>男子記録入力!G82</f>
        <v/>
      </c>
      <c r="G81" s="19" t="str">
        <f>男子記録入力!AE82</f>
        <v/>
      </c>
      <c r="H81" s="19"/>
      <c r="I81" s="19"/>
      <c r="J81" s="19"/>
      <c r="K81" s="19" t="str">
        <f>男子種目選択!J82</f>
        <v/>
      </c>
      <c r="L81" s="19" t="str">
        <f>男子種目選択!K82</f>
        <v/>
      </c>
      <c r="M81" s="19"/>
      <c r="N81" s="19"/>
      <c r="O81" s="19"/>
      <c r="P81" s="19">
        <f>IF(K81=621,男子記録入力!BG82,IF(K81=622,男子記録入力!BG82,男子記録入力!AD82))</f>
        <v>0</v>
      </c>
      <c r="Q81" s="19">
        <f>IF(L81="",0,男子記録入力!BB82)</f>
        <v>0</v>
      </c>
      <c r="R81" s="19">
        <v>0</v>
      </c>
      <c r="S81" s="19">
        <v>0</v>
      </c>
      <c r="T81" s="19">
        <v>0</v>
      </c>
    </row>
    <row r="82" spans="1:20">
      <c r="A82" s="16">
        <v>80</v>
      </c>
      <c r="B82" s="16" t="str">
        <f t="shared" si="2"/>
        <v/>
      </c>
      <c r="C82" s="17" t="str">
        <f>IF(男子種目選択!B83="","",男子種目選択!B83)</f>
        <v/>
      </c>
      <c r="D82" s="17" t="str">
        <f>IF(男子種目選択!C83="","",男子種目選択!C83)</f>
        <v/>
      </c>
      <c r="E82" s="17" t="str">
        <f>IF(男子種目選択!D83="","",男子種目選択!D83)</f>
        <v/>
      </c>
      <c r="F82" s="19" t="str">
        <f>男子記録入力!G83</f>
        <v/>
      </c>
      <c r="G82" s="19" t="str">
        <f>男子記録入力!AE83</f>
        <v/>
      </c>
      <c r="H82" s="19"/>
      <c r="I82" s="19"/>
      <c r="J82" s="19"/>
      <c r="K82" s="19" t="str">
        <f>男子種目選択!J83</f>
        <v/>
      </c>
      <c r="L82" s="19" t="str">
        <f>男子種目選択!K83</f>
        <v/>
      </c>
      <c r="M82" s="19"/>
      <c r="N82" s="19"/>
      <c r="O82" s="19"/>
      <c r="P82" s="19">
        <f>IF(K82=621,男子記録入力!BG83,IF(K82=622,男子記録入力!BG83,男子記録入力!AD83))</f>
        <v>0</v>
      </c>
      <c r="Q82" s="19">
        <f>IF(L82="",0,男子記録入力!BB83)</f>
        <v>0</v>
      </c>
      <c r="R82" s="19">
        <v>0</v>
      </c>
      <c r="S82" s="19">
        <v>0</v>
      </c>
      <c r="T82" s="19">
        <v>0</v>
      </c>
    </row>
    <row r="83" spans="1:20">
      <c r="A83" s="16">
        <v>81</v>
      </c>
      <c r="B83" s="16" t="str">
        <f t="shared" si="2"/>
        <v/>
      </c>
      <c r="C83" s="17" t="str">
        <f>IF(男子種目選択!B84="","",男子種目選択!B84)</f>
        <v/>
      </c>
      <c r="D83" s="17" t="str">
        <f>IF(男子種目選択!C84="","",男子種目選択!C84)</f>
        <v/>
      </c>
      <c r="E83" s="17" t="str">
        <f>IF(男子種目選択!D84="","",男子種目選択!D84)</f>
        <v/>
      </c>
      <c r="F83" s="19" t="str">
        <f>男子記録入力!G84</f>
        <v/>
      </c>
      <c r="G83" s="19" t="str">
        <f>男子記録入力!AE84</f>
        <v/>
      </c>
      <c r="H83" s="19"/>
      <c r="I83" s="19"/>
      <c r="J83" s="19"/>
      <c r="K83" s="19" t="str">
        <f>男子種目選択!J84</f>
        <v/>
      </c>
      <c r="L83" s="19" t="str">
        <f>男子種目選択!K84</f>
        <v/>
      </c>
      <c r="M83" s="19"/>
      <c r="N83" s="19"/>
      <c r="O83" s="19"/>
      <c r="P83" s="19">
        <f>IF(K83=621,男子記録入力!BG84,IF(K83=622,男子記録入力!BG84,男子記録入力!AD84))</f>
        <v>0</v>
      </c>
      <c r="Q83" s="19">
        <f>IF(L83="",0,男子記録入力!BB84)</f>
        <v>0</v>
      </c>
      <c r="R83" s="19">
        <v>0</v>
      </c>
      <c r="S83" s="19">
        <v>0</v>
      </c>
      <c r="T83" s="19">
        <v>0</v>
      </c>
    </row>
    <row r="84" spans="1:20">
      <c r="A84" s="16">
        <v>82</v>
      </c>
      <c r="B84" s="16" t="str">
        <f t="shared" si="2"/>
        <v/>
      </c>
      <c r="C84" s="17" t="str">
        <f>IF(男子種目選択!B85="","",男子種目選択!B85)</f>
        <v/>
      </c>
      <c r="D84" s="17" t="str">
        <f>IF(男子種目選択!C85="","",男子種目選択!C85)</f>
        <v/>
      </c>
      <c r="E84" s="17" t="str">
        <f>IF(男子種目選択!D85="","",男子種目選択!D85)</f>
        <v/>
      </c>
      <c r="F84" s="19" t="str">
        <f>男子記録入力!G85</f>
        <v/>
      </c>
      <c r="G84" s="19" t="str">
        <f>男子記録入力!AE85</f>
        <v/>
      </c>
      <c r="H84" s="19"/>
      <c r="I84" s="19"/>
      <c r="J84" s="19"/>
      <c r="K84" s="19" t="str">
        <f>男子種目選択!J85</f>
        <v/>
      </c>
      <c r="L84" s="19" t="str">
        <f>男子種目選択!K85</f>
        <v/>
      </c>
      <c r="M84" s="19"/>
      <c r="N84" s="19"/>
      <c r="O84" s="19"/>
      <c r="P84" s="19">
        <f>IF(K84=621,男子記録入力!BG85,IF(K84=622,男子記録入力!BG85,男子記録入力!AD85))</f>
        <v>0</v>
      </c>
      <c r="Q84" s="19">
        <f>IF(L84="",0,男子記録入力!BB85)</f>
        <v>0</v>
      </c>
      <c r="R84" s="19">
        <v>0</v>
      </c>
      <c r="S84" s="19">
        <v>0</v>
      </c>
      <c r="T84" s="19">
        <v>0</v>
      </c>
    </row>
    <row r="85" spans="1:20">
      <c r="A85" s="16">
        <v>83</v>
      </c>
      <c r="B85" s="16" t="str">
        <f t="shared" si="2"/>
        <v/>
      </c>
      <c r="C85" s="17" t="str">
        <f>IF(男子種目選択!B86="","",男子種目選択!B86)</f>
        <v/>
      </c>
      <c r="D85" s="17" t="str">
        <f>IF(男子種目選択!C86="","",男子種目選択!C86)</f>
        <v/>
      </c>
      <c r="E85" s="17" t="str">
        <f>IF(男子種目選択!D86="","",男子種目選択!D86)</f>
        <v/>
      </c>
      <c r="F85" s="19" t="str">
        <f>男子記録入力!G86</f>
        <v/>
      </c>
      <c r="G85" s="19" t="str">
        <f>男子記録入力!AE86</f>
        <v/>
      </c>
      <c r="H85" s="19"/>
      <c r="I85" s="19"/>
      <c r="J85" s="19"/>
      <c r="K85" s="19" t="str">
        <f>男子種目選択!J86</f>
        <v/>
      </c>
      <c r="L85" s="19" t="str">
        <f>男子種目選択!K86</f>
        <v/>
      </c>
      <c r="M85" s="19"/>
      <c r="N85" s="19"/>
      <c r="O85" s="19"/>
      <c r="P85" s="19">
        <f>IF(K85=621,男子記録入力!BG86,IF(K85=622,男子記録入力!BG86,男子記録入力!AD86))</f>
        <v>0</v>
      </c>
      <c r="Q85" s="19">
        <f>IF(L85="",0,男子記録入力!BB86)</f>
        <v>0</v>
      </c>
      <c r="R85" s="19">
        <v>0</v>
      </c>
      <c r="S85" s="19">
        <v>0</v>
      </c>
      <c r="T85" s="19">
        <v>0</v>
      </c>
    </row>
    <row r="86" spans="1:20">
      <c r="A86" s="16">
        <v>84</v>
      </c>
      <c r="B86" s="16" t="str">
        <f t="shared" si="2"/>
        <v/>
      </c>
      <c r="C86" s="17" t="str">
        <f>IF(男子種目選択!B87="","",男子種目選択!B87)</f>
        <v/>
      </c>
      <c r="D86" s="17" t="str">
        <f>IF(男子種目選択!C87="","",男子種目選択!C87)</f>
        <v/>
      </c>
      <c r="E86" s="17" t="str">
        <f>IF(男子種目選択!D87="","",男子種目選択!D87)</f>
        <v/>
      </c>
      <c r="F86" s="19" t="str">
        <f>男子記録入力!G87</f>
        <v/>
      </c>
      <c r="G86" s="19" t="str">
        <f>男子記録入力!AE87</f>
        <v/>
      </c>
      <c r="H86" s="19"/>
      <c r="I86" s="19"/>
      <c r="J86" s="19"/>
      <c r="K86" s="19" t="str">
        <f>男子種目選択!J87</f>
        <v/>
      </c>
      <c r="L86" s="19" t="str">
        <f>男子種目選択!K87</f>
        <v/>
      </c>
      <c r="M86" s="19"/>
      <c r="N86" s="19"/>
      <c r="O86" s="19"/>
      <c r="P86" s="19">
        <f>IF(K86=621,男子記録入力!BG87,IF(K86=622,男子記録入力!BG87,男子記録入力!AD87))</f>
        <v>0</v>
      </c>
      <c r="Q86" s="19">
        <f>IF(L86="",0,男子記録入力!BB87)</f>
        <v>0</v>
      </c>
      <c r="R86" s="19">
        <v>0</v>
      </c>
      <c r="S86" s="19">
        <v>0</v>
      </c>
      <c r="T86" s="19">
        <v>0</v>
      </c>
    </row>
    <row r="87" spans="1:20">
      <c r="A87" s="16">
        <v>85</v>
      </c>
      <c r="B87" s="16" t="str">
        <f t="shared" si="2"/>
        <v/>
      </c>
      <c r="C87" s="17" t="str">
        <f>IF(男子種目選択!B88="","",男子種目選択!B88)</f>
        <v/>
      </c>
      <c r="D87" s="17" t="str">
        <f>IF(男子種目選択!C88="","",男子種目選択!C88)</f>
        <v/>
      </c>
      <c r="E87" s="17" t="str">
        <f>IF(男子種目選択!D88="","",男子種目選択!D88)</f>
        <v/>
      </c>
      <c r="F87" s="19" t="str">
        <f>男子記録入力!G88</f>
        <v/>
      </c>
      <c r="G87" s="19" t="str">
        <f>男子記録入力!AE88</f>
        <v/>
      </c>
      <c r="H87" s="19"/>
      <c r="I87" s="19"/>
      <c r="J87" s="19"/>
      <c r="K87" s="19" t="str">
        <f>男子種目選択!J88</f>
        <v/>
      </c>
      <c r="L87" s="19" t="str">
        <f>男子種目選択!K88</f>
        <v/>
      </c>
      <c r="M87" s="19"/>
      <c r="N87" s="19"/>
      <c r="O87" s="19"/>
      <c r="P87" s="19">
        <f>IF(K87=621,男子記録入力!BG88,IF(K87=622,男子記録入力!BG88,男子記録入力!AD88))</f>
        <v>0</v>
      </c>
      <c r="Q87" s="19">
        <f>IF(L87="",0,男子記録入力!BB88)</f>
        <v>0</v>
      </c>
      <c r="R87" s="19">
        <v>0</v>
      </c>
      <c r="S87" s="19">
        <v>0</v>
      </c>
      <c r="T87" s="19">
        <v>0</v>
      </c>
    </row>
    <row r="88" spans="1:20">
      <c r="A88" s="16">
        <v>86</v>
      </c>
      <c r="B88" s="16" t="str">
        <f t="shared" si="2"/>
        <v/>
      </c>
      <c r="C88" s="17" t="str">
        <f>IF(男子種目選択!B89="","",男子種目選択!B89)</f>
        <v/>
      </c>
      <c r="D88" s="17" t="str">
        <f>IF(男子種目選択!C89="","",男子種目選択!C89)</f>
        <v/>
      </c>
      <c r="E88" s="17" t="str">
        <f>IF(男子種目選択!D89="","",男子種目選択!D89)</f>
        <v/>
      </c>
      <c r="F88" s="19" t="str">
        <f>男子記録入力!G89</f>
        <v/>
      </c>
      <c r="G88" s="19" t="str">
        <f>男子記録入力!AE89</f>
        <v/>
      </c>
      <c r="H88" s="19"/>
      <c r="I88" s="19"/>
      <c r="J88" s="19"/>
      <c r="K88" s="19" t="str">
        <f>男子種目選択!J89</f>
        <v/>
      </c>
      <c r="L88" s="19" t="str">
        <f>男子種目選択!K89</f>
        <v/>
      </c>
      <c r="M88" s="19"/>
      <c r="N88" s="19"/>
      <c r="O88" s="19"/>
      <c r="P88" s="19">
        <f>IF(K88=621,男子記録入力!BG89,IF(K88=622,男子記録入力!BG89,男子記録入力!AD89))</f>
        <v>0</v>
      </c>
      <c r="Q88" s="19">
        <f>IF(L88="",0,男子記録入力!BB89)</f>
        <v>0</v>
      </c>
      <c r="R88" s="19">
        <v>0</v>
      </c>
      <c r="S88" s="19">
        <v>0</v>
      </c>
      <c r="T88" s="19">
        <v>0</v>
      </c>
    </row>
    <row r="89" spans="1:20">
      <c r="A89" s="16">
        <v>87</v>
      </c>
      <c r="B89" s="16" t="str">
        <f t="shared" si="2"/>
        <v/>
      </c>
      <c r="C89" s="17" t="str">
        <f>IF(男子種目選択!B90="","",男子種目選択!B90)</f>
        <v/>
      </c>
      <c r="D89" s="17" t="str">
        <f>IF(男子種目選択!C90="","",男子種目選択!C90)</f>
        <v/>
      </c>
      <c r="E89" s="17" t="str">
        <f>IF(男子種目選択!D90="","",男子種目選択!D90)</f>
        <v/>
      </c>
      <c r="F89" s="19" t="str">
        <f>男子記録入力!G90</f>
        <v/>
      </c>
      <c r="G89" s="19" t="str">
        <f>男子記録入力!AE90</f>
        <v/>
      </c>
      <c r="H89" s="19"/>
      <c r="I89" s="19"/>
      <c r="J89" s="19"/>
      <c r="K89" s="19" t="str">
        <f>男子種目選択!J90</f>
        <v/>
      </c>
      <c r="L89" s="19" t="str">
        <f>男子種目選択!K90</f>
        <v/>
      </c>
      <c r="M89" s="19"/>
      <c r="N89" s="19"/>
      <c r="O89" s="19"/>
      <c r="P89" s="19">
        <f>IF(K89=621,男子記録入力!BG90,IF(K89=622,男子記録入力!BG90,男子記録入力!AD90))</f>
        <v>0</v>
      </c>
      <c r="Q89" s="19">
        <f>IF(L89="",0,男子記録入力!BB90)</f>
        <v>0</v>
      </c>
      <c r="R89" s="19">
        <v>0</v>
      </c>
      <c r="S89" s="19">
        <v>0</v>
      </c>
      <c r="T89" s="19">
        <v>0</v>
      </c>
    </row>
    <row r="90" spans="1:20">
      <c r="A90" s="16">
        <v>88</v>
      </c>
      <c r="B90" s="16" t="str">
        <f t="shared" si="2"/>
        <v/>
      </c>
      <c r="C90" s="17" t="str">
        <f>IF(男子種目選択!B91="","",男子種目選択!B91)</f>
        <v/>
      </c>
      <c r="D90" s="17" t="str">
        <f>IF(男子種目選択!C91="","",男子種目選択!C91)</f>
        <v/>
      </c>
      <c r="E90" s="17" t="str">
        <f>IF(男子種目選択!D91="","",男子種目選択!D91)</f>
        <v/>
      </c>
      <c r="F90" s="19" t="str">
        <f>男子記録入力!G91</f>
        <v/>
      </c>
      <c r="G90" s="19" t="str">
        <f>男子記録入力!AE91</f>
        <v/>
      </c>
      <c r="H90" s="19"/>
      <c r="I90" s="19"/>
      <c r="J90" s="19"/>
      <c r="K90" s="19" t="str">
        <f>男子種目選択!J91</f>
        <v/>
      </c>
      <c r="L90" s="19" t="str">
        <f>男子種目選択!K91</f>
        <v/>
      </c>
      <c r="M90" s="19"/>
      <c r="N90" s="19"/>
      <c r="O90" s="19"/>
      <c r="P90" s="19">
        <f>IF(K90=621,男子記録入力!BG91,IF(K90=622,男子記録入力!BG91,男子記録入力!AD91))</f>
        <v>0</v>
      </c>
      <c r="Q90" s="19">
        <f>IF(L90="",0,男子記録入力!BB91)</f>
        <v>0</v>
      </c>
      <c r="R90" s="19">
        <v>0</v>
      </c>
      <c r="S90" s="19">
        <v>0</v>
      </c>
      <c r="T90" s="19">
        <v>0</v>
      </c>
    </row>
    <row r="91" spans="1:20">
      <c r="A91" s="16">
        <v>89</v>
      </c>
      <c r="B91" s="16" t="str">
        <f t="shared" si="2"/>
        <v/>
      </c>
      <c r="C91" s="17" t="str">
        <f>IF(男子種目選択!B92="","",男子種目選択!B92)</f>
        <v/>
      </c>
      <c r="D91" s="17" t="str">
        <f>IF(男子種目選択!C92="","",男子種目選択!C92)</f>
        <v/>
      </c>
      <c r="E91" s="17" t="str">
        <f>IF(男子種目選択!D92="","",男子種目選択!D92)</f>
        <v/>
      </c>
      <c r="F91" s="19" t="str">
        <f>男子記録入力!G92</f>
        <v/>
      </c>
      <c r="G91" s="19" t="str">
        <f>男子記録入力!AE92</f>
        <v/>
      </c>
      <c r="H91" s="19"/>
      <c r="I91" s="19"/>
      <c r="J91" s="19"/>
      <c r="K91" s="19" t="str">
        <f>男子種目選択!J92</f>
        <v/>
      </c>
      <c r="L91" s="19" t="str">
        <f>男子種目選択!K92</f>
        <v/>
      </c>
      <c r="M91" s="19"/>
      <c r="N91" s="19"/>
      <c r="O91" s="19"/>
      <c r="P91" s="19">
        <f>IF(K91=621,男子記録入力!BG92,IF(K91=622,男子記録入力!BG92,男子記録入力!AD92))</f>
        <v>0</v>
      </c>
      <c r="Q91" s="19">
        <f>IF(L91="",0,男子記録入力!BB92)</f>
        <v>0</v>
      </c>
      <c r="R91" s="19">
        <v>0</v>
      </c>
      <c r="S91" s="19">
        <v>0</v>
      </c>
      <c r="T91" s="19">
        <v>0</v>
      </c>
    </row>
    <row r="92" spans="1:20">
      <c r="A92" s="16">
        <v>90</v>
      </c>
      <c r="B92" s="16" t="str">
        <f t="shared" si="2"/>
        <v/>
      </c>
      <c r="C92" s="17" t="str">
        <f>IF(男子種目選択!B93="","",男子種目選択!B93)</f>
        <v/>
      </c>
      <c r="D92" s="17" t="str">
        <f>IF(男子種目選択!C93="","",男子種目選択!C93)</f>
        <v/>
      </c>
      <c r="E92" s="17" t="str">
        <f>IF(男子種目選択!D93="","",男子種目選択!D93)</f>
        <v/>
      </c>
      <c r="F92" s="19" t="str">
        <f>男子記録入力!G93</f>
        <v/>
      </c>
      <c r="G92" s="19" t="str">
        <f>男子記録入力!AE93</f>
        <v/>
      </c>
      <c r="H92" s="19"/>
      <c r="I92" s="19"/>
      <c r="J92" s="19"/>
      <c r="K92" s="19" t="str">
        <f>男子種目選択!J93</f>
        <v/>
      </c>
      <c r="L92" s="19" t="str">
        <f>男子種目選択!K93</f>
        <v/>
      </c>
      <c r="M92" s="19"/>
      <c r="N92" s="19"/>
      <c r="O92" s="19"/>
      <c r="P92" s="19">
        <f>IF(K92=621,男子記録入力!BG93,IF(K92=622,男子記録入力!BG93,男子記録入力!AD93))</f>
        <v>0</v>
      </c>
      <c r="Q92" s="19">
        <f>IF(L92="",0,男子記録入力!BB93)</f>
        <v>0</v>
      </c>
      <c r="R92" s="19">
        <v>0</v>
      </c>
      <c r="S92" s="19">
        <v>0</v>
      </c>
      <c r="T92" s="19">
        <v>0</v>
      </c>
    </row>
    <row r="93" spans="1:20">
      <c r="A93" s="16">
        <v>91</v>
      </c>
      <c r="B93" s="16" t="str">
        <f t="shared" si="2"/>
        <v/>
      </c>
      <c r="C93" s="17" t="str">
        <f>IF(男子種目選択!B94="","",男子種目選択!B94)</f>
        <v/>
      </c>
      <c r="D93" s="17" t="str">
        <f>IF(男子種目選択!C94="","",男子種目選択!C94)</f>
        <v/>
      </c>
      <c r="E93" s="17" t="str">
        <f>IF(男子種目選択!D94="","",男子種目選択!D94)</f>
        <v/>
      </c>
      <c r="F93" s="19" t="str">
        <f>男子記録入力!G94</f>
        <v/>
      </c>
      <c r="G93" s="19" t="str">
        <f>男子記録入力!AE94</f>
        <v/>
      </c>
      <c r="H93" s="19"/>
      <c r="I93" s="19"/>
      <c r="J93" s="19"/>
      <c r="K93" s="19" t="str">
        <f>男子種目選択!J94</f>
        <v/>
      </c>
      <c r="L93" s="19" t="str">
        <f>男子種目選択!K94</f>
        <v/>
      </c>
      <c r="M93" s="19"/>
      <c r="N93" s="19"/>
      <c r="O93" s="19"/>
      <c r="P93" s="19">
        <f>IF(K93=621,男子記録入力!BG94,IF(K93=622,男子記録入力!BG94,男子記録入力!AD94))</f>
        <v>0</v>
      </c>
      <c r="Q93" s="19">
        <f>IF(L93="",0,男子記録入力!BB94)</f>
        <v>0</v>
      </c>
      <c r="R93" s="19">
        <v>0</v>
      </c>
      <c r="S93" s="19">
        <v>0</v>
      </c>
      <c r="T93" s="19">
        <v>0</v>
      </c>
    </row>
    <row r="94" spans="1:20">
      <c r="A94" s="16">
        <v>92</v>
      </c>
      <c r="B94" s="16" t="str">
        <f t="shared" si="2"/>
        <v/>
      </c>
      <c r="C94" s="17" t="str">
        <f>IF(男子種目選択!B95="","",男子種目選択!B95)</f>
        <v/>
      </c>
      <c r="D94" s="17" t="str">
        <f>IF(男子種目選択!C95="","",男子種目選択!C95)</f>
        <v/>
      </c>
      <c r="E94" s="17" t="str">
        <f>IF(男子種目選択!D95="","",男子種目選択!D95)</f>
        <v/>
      </c>
      <c r="F94" s="19" t="str">
        <f>男子記録入力!G95</f>
        <v/>
      </c>
      <c r="G94" s="19" t="str">
        <f>男子記録入力!AE95</f>
        <v/>
      </c>
      <c r="H94" s="19"/>
      <c r="I94" s="19"/>
      <c r="J94" s="19"/>
      <c r="K94" s="19" t="str">
        <f>男子種目選択!J95</f>
        <v/>
      </c>
      <c r="L94" s="19" t="str">
        <f>男子種目選択!K95</f>
        <v/>
      </c>
      <c r="M94" s="19"/>
      <c r="N94" s="19"/>
      <c r="O94" s="19"/>
      <c r="P94" s="19">
        <f>IF(K94=621,男子記録入力!BG95,IF(K94=622,男子記録入力!BG95,男子記録入力!AD95))</f>
        <v>0</v>
      </c>
      <c r="Q94" s="19">
        <f>IF(L94="",0,男子記録入力!BB95)</f>
        <v>0</v>
      </c>
      <c r="R94" s="19">
        <v>0</v>
      </c>
      <c r="S94" s="19">
        <v>0</v>
      </c>
      <c r="T94" s="19">
        <v>0</v>
      </c>
    </row>
    <row r="95" spans="1:20">
      <c r="A95" s="16">
        <v>93</v>
      </c>
      <c r="B95" s="16" t="str">
        <f t="shared" si="2"/>
        <v/>
      </c>
      <c r="C95" s="17" t="str">
        <f>IF(男子種目選択!B96="","",男子種目選択!B96)</f>
        <v/>
      </c>
      <c r="D95" s="17" t="str">
        <f>IF(男子種目選択!C96="","",男子種目選択!C96)</f>
        <v/>
      </c>
      <c r="E95" s="17" t="str">
        <f>IF(男子種目選択!D96="","",男子種目選択!D96)</f>
        <v/>
      </c>
      <c r="F95" s="19" t="str">
        <f>男子記録入力!G96</f>
        <v/>
      </c>
      <c r="G95" s="19" t="str">
        <f>男子記録入力!AE96</f>
        <v/>
      </c>
      <c r="H95" s="19"/>
      <c r="I95" s="19"/>
      <c r="J95" s="19"/>
      <c r="K95" s="19" t="str">
        <f>男子種目選択!J96</f>
        <v/>
      </c>
      <c r="L95" s="19" t="str">
        <f>男子種目選択!K96</f>
        <v/>
      </c>
      <c r="M95" s="19"/>
      <c r="N95" s="19"/>
      <c r="O95" s="19"/>
      <c r="P95" s="19">
        <f>IF(K95=621,男子記録入力!BG96,IF(K95=622,男子記録入力!BG96,男子記録入力!AD96))</f>
        <v>0</v>
      </c>
      <c r="Q95" s="19">
        <f>IF(L95="",0,男子記録入力!BB96)</f>
        <v>0</v>
      </c>
      <c r="R95" s="19">
        <v>0</v>
      </c>
      <c r="S95" s="19">
        <v>0</v>
      </c>
      <c r="T95" s="19">
        <v>0</v>
      </c>
    </row>
    <row r="96" spans="1:20">
      <c r="A96" s="16">
        <v>94</v>
      </c>
      <c r="B96" s="16" t="str">
        <f t="shared" si="2"/>
        <v/>
      </c>
      <c r="C96" s="17" t="str">
        <f>IF(男子種目選択!B97="","",男子種目選択!B97)</f>
        <v/>
      </c>
      <c r="D96" s="17" t="str">
        <f>IF(男子種目選択!C97="","",男子種目選択!C97)</f>
        <v/>
      </c>
      <c r="E96" s="17" t="str">
        <f>IF(男子種目選択!D97="","",男子種目選択!D97)</f>
        <v/>
      </c>
      <c r="F96" s="19" t="str">
        <f>男子記録入力!G97</f>
        <v/>
      </c>
      <c r="G96" s="19" t="str">
        <f>男子記録入力!AE97</f>
        <v/>
      </c>
      <c r="H96" s="19"/>
      <c r="I96" s="19"/>
      <c r="J96" s="19"/>
      <c r="K96" s="19" t="str">
        <f>男子種目選択!J97</f>
        <v/>
      </c>
      <c r="L96" s="19" t="str">
        <f>男子種目選択!K97</f>
        <v/>
      </c>
      <c r="M96" s="19"/>
      <c r="N96" s="19"/>
      <c r="O96" s="19"/>
      <c r="P96" s="19">
        <f>IF(K96=621,男子記録入力!BG97,IF(K96=622,男子記録入力!BG97,男子記録入力!AD97))</f>
        <v>0</v>
      </c>
      <c r="Q96" s="19">
        <f>IF(L96="",0,男子記録入力!BB97)</f>
        <v>0</v>
      </c>
      <c r="R96" s="19">
        <v>0</v>
      </c>
      <c r="S96" s="19">
        <v>0</v>
      </c>
      <c r="T96" s="19">
        <v>0</v>
      </c>
    </row>
    <row r="97" spans="1:20">
      <c r="A97" s="16">
        <v>95</v>
      </c>
      <c r="B97" s="16" t="str">
        <f t="shared" si="2"/>
        <v/>
      </c>
      <c r="C97" s="17" t="str">
        <f>IF(男子種目選択!B98="","",男子種目選択!B98)</f>
        <v/>
      </c>
      <c r="D97" s="17" t="str">
        <f>IF(男子種目選択!C98="","",男子種目選択!C98)</f>
        <v/>
      </c>
      <c r="E97" s="17" t="str">
        <f>IF(男子種目選択!D98="","",男子種目選択!D98)</f>
        <v/>
      </c>
      <c r="F97" s="19" t="str">
        <f>男子記録入力!G98</f>
        <v/>
      </c>
      <c r="G97" s="19" t="str">
        <f>男子記録入力!AE98</f>
        <v/>
      </c>
      <c r="H97" s="19"/>
      <c r="I97" s="19"/>
      <c r="J97" s="19"/>
      <c r="K97" s="19" t="str">
        <f>男子種目選択!J98</f>
        <v/>
      </c>
      <c r="L97" s="19" t="str">
        <f>男子種目選択!K98</f>
        <v/>
      </c>
      <c r="M97" s="19"/>
      <c r="N97" s="19"/>
      <c r="O97" s="19"/>
      <c r="P97" s="19">
        <f>IF(K97=621,男子記録入力!BG98,IF(K97=622,男子記録入力!BG98,男子記録入力!AD98))</f>
        <v>0</v>
      </c>
      <c r="Q97" s="19">
        <f>IF(L97="",0,男子記録入力!BB98)</f>
        <v>0</v>
      </c>
      <c r="R97" s="19">
        <v>0</v>
      </c>
      <c r="S97" s="19">
        <v>0</v>
      </c>
      <c r="T97" s="19">
        <v>0</v>
      </c>
    </row>
    <row r="98" spans="1:20">
      <c r="A98" s="16">
        <v>96</v>
      </c>
      <c r="B98" s="16" t="str">
        <f t="shared" si="2"/>
        <v/>
      </c>
      <c r="C98" s="17" t="str">
        <f>IF(男子種目選択!B99="","",男子種目選択!B99)</f>
        <v/>
      </c>
      <c r="D98" s="17" t="str">
        <f>IF(男子種目選択!C99="","",男子種目選択!C99)</f>
        <v/>
      </c>
      <c r="E98" s="17" t="str">
        <f>IF(男子種目選択!D99="","",男子種目選択!D99)</f>
        <v/>
      </c>
      <c r="F98" s="19" t="str">
        <f>男子記録入力!G99</f>
        <v/>
      </c>
      <c r="G98" s="19" t="str">
        <f>男子記録入力!AE99</f>
        <v/>
      </c>
      <c r="H98" s="19"/>
      <c r="I98" s="19"/>
      <c r="J98" s="19"/>
      <c r="K98" s="19" t="str">
        <f>男子種目選択!J99</f>
        <v/>
      </c>
      <c r="L98" s="19" t="str">
        <f>男子種目選択!K99</f>
        <v/>
      </c>
      <c r="M98" s="19"/>
      <c r="N98" s="19"/>
      <c r="O98" s="19"/>
      <c r="P98" s="19">
        <f>IF(K98=621,男子記録入力!BG99,IF(K98=622,男子記録入力!BG99,男子記録入力!AD99))</f>
        <v>0</v>
      </c>
      <c r="Q98" s="19">
        <f>IF(L98="",0,男子記録入力!BB99)</f>
        <v>0</v>
      </c>
      <c r="R98" s="19">
        <v>0</v>
      </c>
      <c r="S98" s="19">
        <v>0</v>
      </c>
      <c r="T98" s="19">
        <v>0</v>
      </c>
    </row>
    <row r="99" spans="1:20">
      <c r="A99" s="16">
        <v>97</v>
      </c>
      <c r="B99" s="16" t="str">
        <f t="shared" ref="B99:B130" si="3">IF(C99="","",VLOOKUP(A$1,学校名コード,2,FALSE))</f>
        <v/>
      </c>
      <c r="C99" s="17" t="str">
        <f>IF(男子種目選択!B100="","",男子種目選択!B100)</f>
        <v/>
      </c>
      <c r="D99" s="17" t="str">
        <f>IF(男子種目選択!C100="","",男子種目選択!C100)</f>
        <v/>
      </c>
      <c r="E99" s="17" t="str">
        <f>IF(男子種目選択!D100="","",男子種目選択!D100)</f>
        <v/>
      </c>
      <c r="F99" s="19" t="str">
        <f>男子記録入力!G100</f>
        <v/>
      </c>
      <c r="G99" s="19" t="str">
        <f>男子記録入力!AE100</f>
        <v/>
      </c>
      <c r="H99" s="19"/>
      <c r="I99" s="19"/>
      <c r="J99" s="19"/>
      <c r="K99" s="19" t="str">
        <f>男子種目選択!J100</f>
        <v/>
      </c>
      <c r="L99" s="19" t="str">
        <f>男子種目選択!K100</f>
        <v/>
      </c>
      <c r="M99" s="19"/>
      <c r="N99" s="19"/>
      <c r="O99" s="19"/>
      <c r="P99" s="19">
        <f>IF(K99=621,男子記録入力!BG100,IF(K99=622,男子記録入力!BG100,男子記録入力!AD100))</f>
        <v>0</v>
      </c>
      <c r="Q99" s="19">
        <f>IF(L99="",0,男子記録入力!BB100)</f>
        <v>0</v>
      </c>
      <c r="R99" s="19">
        <v>0</v>
      </c>
      <c r="S99" s="19">
        <v>0</v>
      </c>
      <c r="T99" s="19">
        <v>0</v>
      </c>
    </row>
    <row r="100" spans="1:20">
      <c r="A100" s="16">
        <v>98</v>
      </c>
      <c r="B100" s="16" t="str">
        <f t="shared" si="3"/>
        <v/>
      </c>
      <c r="C100" s="17" t="str">
        <f>IF(男子種目選択!B101="","",男子種目選択!B101)</f>
        <v/>
      </c>
      <c r="D100" s="17" t="str">
        <f>IF(男子種目選択!C101="","",男子種目選択!C101)</f>
        <v/>
      </c>
      <c r="E100" s="17" t="str">
        <f>IF(男子種目選択!D101="","",男子種目選択!D101)</f>
        <v/>
      </c>
      <c r="F100" s="19" t="str">
        <f>男子記録入力!G101</f>
        <v/>
      </c>
      <c r="G100" s="19" t="str">
        <f>男子記録入力!AE101</f>
        <v/>
      </c>
      <c r="H100" s="19"/>
      <c r="I100" s="19"/>
      <c r="J100" s="19"/>
      <c r="K100" s="19" t="str">
        <f>男子種目選択!J101</f>
        <v/>
      </c>
      <c r="L100" s="19" t="str">
        <f>男子種目選択!K101</f>
        <v/>
      </c>
      <c r="M100" s="19"/>
      <c r="N100" s="19"/>
      <c r="O100" s="19"/>
      <c r="P100" s="19">
        <f>IF(K100=621,男子記録入力!BG101,IF(K100=622,男子記録入力!BG101,男子記録入力!AD101))</f>
        <v>0</v>
      </c>
      <c r="Q100" s="19">
        <f>IF(L100="",0,男子記録入力!BB101)</f>
        <v>0</v>
      </c>
      <c r="R100" s="19">
        <v>0</v>
      </c>
      <c r="S100" s="19">
        <v>0</v>
      </c>
      <c r="T100" s="19">
        <v>0</v>
      </c>
    </row>
    <row r="101" spans="1:20">
      <c r="A101" s="16">
        <v>99</v>
      </c>
      <c r="B101" s="16" t="str">
        <f t="shared" si="3"/>
        <v/>
      </c>
      <c r="C101" s="17" t="str">
        <f>IF(男子種目選択!B102="","",男子種目選択!B102)</f>
        <v/>
      </c>
      <c r="D101" s="17" t="str">
        <f>IF(男子種目選択!C102="","",男子種目選択!C102)</f>
        <v/>
      </c>
      <c r="E101" s="17" t="str">
        <f>IF(男子種目選択!D102="","",男子種目選択!D102)</f>
        <v/>
      </c>
      <c r="F101" s="19" t="str">
        <f>男子記録入力!G102</f>
        <v/>
      </c>
      <c r="G101" s="19" t="str">
        <f>男子記録入力!AE102</f>
        <v/>
      </c>
      <c r="H101" s="19"/>
      <c r="I101" s="19"/>
      <c r="J101" s="19"/>
      <c r="K101" s="19" t="str">
        <f>男子種目選択!J102</f>
        <v/>
      </c>
      <c r="L101" s="19" t="str">
        <f>男子種目選択!K102</f>
        <v/>
      </c>
      <c r="M101" s="19"/>
      <c r="N101" s="19"/>
      <c r="O101" s="19"/>
      <c r="P101" s="19">
        <f>IF(K101=621,男子記録入力!BG102,IF(K101=622,男子記録入力!BG102,男子記録入力!AD102))</f>
        <v>0</v>
      </c>
      <c r="Q101" s="19">
        <f>IF(L101="",0,男子記録入力!BB102)</f>
        <v>0</v>
      </c>
      <c r="R101" s="19">
        <v>0</v>
      </c>
      <c r="S101" s="19">
        <v>0</v>
      </c>
      <c r="T101" s="19">
        <v>0</v>
      </c>
    </row>
    <row r="102" spans="1:20">
      <c r="A102" s="16">
        <v>100</v>
      </c>
      <c r="B102" s="16" t="str">
        <f t="shared" si="3"/>
        <v/>
      </c>
      <c r="C102" s="17" t="str">
        <f>IF(男子種目選択!B103="","",男子種目選択!B103)</f>
        <v/>
      </c>
      <c r="D102" s="17" t="str">
        <f>IF(男子種目選択!C103="","",男子種目選択!C103)</f>
        <v/>
      </c>
      <c r="E102" s="17" t="str">
        <f>IF(男子種目選択!D103="","",男子種目選択!D103)</f>
        <v/>
      </c>
      <c r="F102" s="19" t="str">
        <f>男子記録入力!G103</f>
        <v/>
      </c>
      <c r="G102" s="19" t="str">
        <f>男子記録入力!AE103</f>
        <v/>
      </c>
      <c r="H102" s="19"/>
      <c r="I102" s="19"/>
      <c r="J102" s="19"/>
      <c r="K102" s="19" t="str">
        <f>男子種目選択!J103</f>
        <v/>
      </c>
      <c r="L102" s="19" t="str">
        <f>男子種目選択!K103</f>
        <v/>
      </c>
      <c r="M102" s="19"/>
      <c r="N102" s="19"/>
      <c r="O102" s="19"/>
      <c r="P102" s="19">
        <f>IF(K102=621,男子記録入力!BG103,IF(K102=622,男子記録入力!BG103,男子記録入力!AD103))</f>
        <v>0</v>
      </c>
      <c r="Q102" s="19">
        <f>IF(L102="",0,男子記録入力!BB103)</f>
        <v>0</v>
      </c>
      <c r="R102" s="19">
        <v>0</v>
      </c>
      <c r="S102" s="19">
        <v>0</v>
      </c>
      <c r="T102" s="19">
        <v>0</v>
      </c>
    </row>
    <row r="103" spans="1:20">
      <c r="A103" s="16">
        <v>101</v>
      </c>
      <c r="B103" s="16" t="str">
        <f t="shared" si="3"/>
        <v/>
      </c>
      <c r="C103" s="17" t="str">
        <f>IF(男子種目選択!B104="","",男子種目選択!B104)</f>
        <v/>
      </c>
      <c r="D103" s="17" t="str">
        <f>IF(男子種目選択!C104="","",男子種目選択!C104)</f>
        <v/>
      </c>
      <c r="E103" s="17" t="str">
        <f>IF(男子種目選択!D104="","",男子種目選択!D104)</f>
        <v/>
      </c>
      <c r="F103" s="19" t="str">
        <f>男子記録入力!G104</f>
        <v/>
      </c>
      <c r="G103" s="19" t="str">
        <f>男子記録入力!AE104</f>
        <v/>
      </c>
      <c r="H103" s="19"/>
      <c r="I103" s="19"/>
      <c r="J103" s="19"/>
      <c r="K103" s="19" t="str">
        <f>男子種目選択!J104</f>
        <v/>
      </c>
      <c r="L103" s="19" t="str">
        <f>男子種目選択!K104</f>
        <v/>
      </c>
      <c r="M103" s="19"/>
      <c r="N103" s="19"/>
      <c r="O103" s="19"/>
      <c r="P103" s="19">
        <f>IF(K103=621,男子記録入力!BG104,IF(K103=622,男子記録入力!BG104,男子記録入力!AD104))</f>
        <v>0</v>
      </c>
      <c r="Q103" s="19">
        <f>IF(L103="",0,男子記録入力!BB104)</f>
        <v>0</v>
      </c>
      <c r="R103" s="19">
        <v>0</v>
      </c>
      <c r="S103" s="19">
        <v>0</v>
      </c>
      <c r="T103" s="19">
        <v>0</v>
      </c>
    </row>
    <row r="104" spans="1:20">
      <c r="A104" s="16">
        <v>102</v>
      </c>
      <c r="B104" s="16">
        <f t="shared" si="3"/>
        <v>204</v>
      </c>
      <c r="C104" s="17">
        <f>IF('tmp４'!C3="","",'tmp４'!C3)</f>
        <v>1457</v>
      </c>
      <c r="D104" s="17" t="str">
        <f>IF('tmp４'!D3="","",'tmp４'!D3)</f>
        <v>岩渕　文沙</v>
      </c>
      <c r="E104" s="17">
        <f>IF('tmp４'!E3="","",'tmp４'!E3)</f>
        <v>5</v>
      </c>
      <c r="F104" s="17" t="str">
        <f>IF('tmp４'!F3="","",'tmp４'!F3)</f>
        <v>男女混合4X100mR</v>
      </c>
      <c r="G104" s="17" t="str">
        <f>IF('tmp４'!G3="","",'tmp４'!G3)</f>
        <v/>
      </c>
      <c r="H104" s="17" t="str">
        <f>IF('tmp４'!H3="","",'tmp４'!H3)</f>
        <v/>
      </c>
      <c r="I104" s="17" t="str">
        <f>IF('tmp４'!I3="","",'tmp４'!I3)</f>
        <v/>
      </c>
      <c r="J104" s="17" t="str">
        <f>IF('tmp４'!J3="","",'tmp４'!J3)</f>
        <v/>
      </c>
      <c r="K104" s="17">
        <f>IF('tmp４'!K3="","",'tmp４'!K3)</f>
        <v>625</v>
      </c>
      <c r="L104" s="17" t="str">
        <f>IF('tmp４'!L3="","",'tmp４'!L3)</f>
        <v/>
      </c>
      <c r="M104" s="17" t="str">
        <f>IF('tmp４'!M3="","",'tmp４'!M3)</f>
        <v/>
      </c>
      <c r="N104" s="17" t="str">
        <f>IF('tmp４'!N3="","",'tmp４'!N3)</f>
        <v/>
      </c>
      <c r="O104" s="17" t="str">
        <f>IF('tmp４'!O3="","",'tmp４'!O3)</f>
        <v/>
      </c>
      <c r="P104" s="17">
        <f>IF('tmp４'!P3="","",'tmp４'!P3)</f>
        <v>57.89</v>
      </c>
      <c r="Q104" s="17">
        <f>IF('tmp４'!Q3="",0,'tmp４'!Q3)</f>
        <v>0</v>
      </c>
      <c r="R104" s="19">
        <v>0</v>
      </c>
      <c r="S104" s="19">
        <v>0</v>
      </c>
      <c r="T104" s="19">
        <v>0</v>
      </c>
    </row>
    <row r="105" spans="1:20">
      <c r="A105" s="16">
        <v>103</v>
      </c>
      <c r="B105" s="16" t="str">
        <f t="shared" si="3"/>
        <v/>
      </c>
      <c r="C105" s="17" t="str">
        <f>IF('tmp４'!C4="","",'tmp４'!C4)</f>
        <v/>
      </c>
      <c r="D105" s="17" t="str">
        <f>IF('tmp４'!D4="","",'tmp４'!D4)</f>
        <v/>
      </c>
      <c r="E105" s="17" t="str">
        <f>IF('tmp４'!E4="","",'tmp４'!E4)</f>
        <v/>
      </c>
      <c r="F105" s="17" t="str">
        <f>IF('tmp４'!F4="","",'tmp４'!F4)</f>
        <v/>
      </c>
      <c r="G105" s="17" t="str">
        <f>IF('tmp４'!G4="","",'tmp４'!G4)</f>
        <v/>
      </c>
      <c r="H105" s="17" t="str">
        <f>IF('tmp４'!H4="","",'tmp４'!H4)</f>
        <v/>
      </c>
      <c r="I105" s="17" t="str">
        <f>IF('tmp４'!I4="","",'tmp４'!I4)</f>
        <v/>
      </c>
      <c r="J105" s="17" t="str">
        <f>IF('tmp４'!J4="","",'tmp４'!J4)</f>
        <v/>
      </c>
      <c r="K105" s="17" t="str">
        <f>IF('tmp４'!K4="","",'tmp４'!K4)</f>
        <v/>
      </c>
      <c r="L105" s="17" t="str">
        <f>IF('tmp４'!L4="","",'tmp４'!L4)</f>
        <v/>
      </c>
      <c r="M105" s="17" t="str">
        <f>IF('tmp４'!M4="","",'tmp４'!M4)</f>
        <v/>
      </c>
      <c r="N105" s="17" t="str">
        <f>IF('tmp４'!N4="","",'tmp４'!N4)</f>
        <v/>
      </c>
      <c r="O105" s="17" t="str">
        <f>IF('tmp４'!O4="","",'tmp４'!O4)</f>
        <v/>
      </c>
      <c r="P105" s="17">
        <f>IF('tmp４'!P4="","",'tmp４'!P4)</f>
        <v>0</v>
      </c>
      <c r="Q105" s="17">
        <f>IF('tmp４'!Q4="",0,'tmp４'!Q4)</f>
        <v>0</v>
      </c>
      <c r="R105" s="19">
        <v>0</v>
      </c>
      <c r="S105" s="19">
        <v>0</v>
      </c>
      <c r="T105" s="19">
        <v>0</v>
      </c>
    </row>
    <row r="106" spans="1:20">
      <c r="A106" s="16">
        <v>104</v>
      </c>
      <c r="B106" s="16" t="str">
        <f t="shared" si="3"/>
        <v/>
      </c>
      <c r="C106" s="17" t="str">
        <f>IF('tmp４'!C5="","",'tmp４'!C5)</f>
        <v/>
      </c>
      <c r="D106" s="17" t="str">
        <f>IF('tmp４'!D5="","",'tmp４'!D5)</f>
        <v/>
      </c>
      <c r="E106" s="17" t="str">
        <f>IF('tmp４'!E5="","",'tmp４'!E5)</f>
        <v/>
      </c>
      <c r="F106" s="17" t="str">
        <f>IF('tmp４'!F5="","",'tmp４'!F5)</f>
        <v/>
      </c>
      <c r="G106" s="17" t="str">
        <f>IF('tmp４'!G5="","",'tmp４'!G5)</f>
        <v/>
      </c>
      <c r="H106" s="17" t="str">
        <f>IF('tmp４'!H5="","",'tmp４'!H5)</f>
        <v/>
      </c>
      <c r="I106" s="17" t="str">
        <f>IF('tmp４'!I5="","",'tmp４'!I5)</f>
        <v/>
      </c>
      <c r="J106" s="17" t="str">
        <f>IF('tmp４'!J5="","",'tmp４'!J5)</f>
        <v/>
      </c>
      <c r="K106" s="17" t="str">
        <f>IF('tmp４'!K5="","",'tmp４'!K5)</f>
        <v/>
      </c>
      <c r="L106" s="17" t="str">
        <f>IF('tmp４'!L5="","",'tmp４'!L5)</f>
        <v/>
      </c>
      <c r="M106" s="17" t="str">
        <f>IF('tmp４'!M5="","",'tmp４'!M5)</f>
        <v/>
      </c>
      <c r="N106" s="17" t="str">
        <f>IF('tmp４'!N5="","",'tmp４'!N5)</f>
        <v/>
      </c>
      <c r="O106" s="17" t="str">
        <f>IF('tmp４'!O5="","",'tmp４'!O5)</f>
        <v/>
      </c>
      <c r="P106" s="17">
        <f>IF('tmp４'!P5="","",'tmp４'!P5)</f>
        <v>0</v>
      </c>
      <c r="Q106" s="17">
        <f>IF('tmp４'!Q5="",0,'tmp４'!Q5)</f>
        <v>0</v>
      </c>
      <c r="R106" s="19">
        <v>0</v>
      </c>
      <c r="S106" s="19">
        <v>0</v>
      </c>
      <c r="T106" s="19">
        <v>0</v>
      </c>
    </row>
    <row r="107" spans="1:20">
      <c r="A107" s="16">
        <v>105</v>
      </c>
      <c r="B107" s="16" t="str">
        <f t="shared" si="3"/>
        <v/>
      </c>
      <c r="C107" s="17" t="str">
        <f>IF('tmp４'!C6="","",'tmp４'!C6)</f>
        <v/>
      </c>
      <c r="D107" s="17" t="str">
        <f>IF('tmp４'!D6="","",'tmp４'!D6)</f>
        <v/>
      </c>
      <c r="E107" s="17" t="str">
        <f>IF('tmp４'!E6="","",'tmp４'!E6)</f>
        <v/>
      </c>
      <c r="F107" s="17" t="str">
        <f>IF('tmp４'!F6="","",'tmp４'!F6)</f>
        <v/>
      </c>
      <c r="G107" s="17" t="str">
        <f>IF('tmp４'!G6="","",'tmp４'!G6)</f>
        <v/>
      </c>
      <c r="H107" s="17" t="str">
        <f>IF('tmp４'!H6="","",'tmp４'!H6)</f>
        <v/>
      </c>
      <c r="I107" s="17" t="str">
        <f>IF('tmp４'!I6="","",'tmp４'!I6)</f>
        <v/>
      </c>
      <c r="J107" s="17" t="str">
        <f>IF('tmp４'!J6="","",'tmp４'!J6)</f>
        <v/>
      </c>
      <c r="K107" s="17" t="str">
        <f>IF('tmp４'!K6="","",'tmp４'!K6)</f>
        <v/>
      </c>
      <c r="L107" s="17" t="str">
        <f>IF('tmp４'!L6="","",'tmp４'!L6)</f>
        <v/>
      </c>
      <c r="M107" s="17" t="str">
        <f>IF('tmp４'!M6="","",'tmp４'!M6)</f>
        <v/>
      </c>
      <c r="N107" s="17" t="str">
        <f>IF('tmp４'!N6="","",'tmp４'!N6)</f>
        <v/>
      </c>
      <c r="O107" s="17" t="str">
        <f>IF('tmp４'!O6="","",'tmp４'!O6)</f>
        <v/>
      </c>
      <c r="P107" s="17">
        <f>IF('tmp４'!P6="","",'tmp４'!P6)</f>
        <v>0</v>
      </c>
      <c r="Q107" s="17">
        <f>IF('tmp４'!Q6="",0,'tmp４'!Q6)</f>
        <v>0</v>
      </c>
      <c r="R107" s="19">
        <v>0</v>
      </c>
      <c r="S107" s="19">
        <v>0</v>
      </c>
      <c r="T107" s="19">
        <v>0</v>
      </c>
    </row>
    <row r="108" spans="1:20">
      <c r="A108" s="16">
        <v>106</v>
      </c>
      <c r="B108" s="16" t="str">
        <f t="shared" si="3"/>
        <v/>
      </c>
      <c r="C108" s="17" t="str">
        <f>IF('tmp４'!C7="","",'tmp４'!C7)</f>
        <v/>
      </c>
      <c r="D108" s="17" t="str">
        <f>IF('tmp４'!D7="","",'tmp４'!D7)</f>
        <v/>
      </c>
      <c r="E108" s="17" t="str">
        <f>IF('tmp４'!E7="","",'tmp４'!E7)</f>
        <v/>
      </c>
      <c r="F108" s="17" t="str">
        <f>IF('tmp４'!F7="","",'tmp４'!F7)</f>
        <v/>
      </c>
      <c r="G108" s="17" t="str">
        <f>IF('tmp４'!G7="","",'tmp４'!G7)</f>
        <v/>
      </c>
      <c r="H108" s="17" t="str">
        <f>IF('tmp４'!H7="","",'tmp４'!H7)</f>
        <v/>
      </c>
      <c r="I108" s="17" t="str">
        <f>IF('tmp４'!I7="","",'tmp４'!I7)</f>
        <v/>
      </c>
      <c r="J108" s="17" t="str">
        <f>IF('tmp４'!J7="","",'tmp４'!J7)</f>
        <v/>
      </c>
      <c r="K108" s="17" t="str">
        <f>IF('tmp４'!K7="","",'tmp４'!K7)</f>
        <v/>
      </c>
      <c r="L108" s="17" t="str">
        <f>IF('tmp４'!L7="","",'tmp４'!L7)</f>
        <v/>
      </c>
      <c r="M108" s="17" t="str">
        <f>IF('tmp４'!M7="","",'tmp４'!M7)</f>
        <v/>
      </c>
      <c r="N108" s="17" t="str">
        <f>IF('tmp４'!N7="","",'tmp４'!N7)</f>
        <v/>
      </c>
      <c r="O108" s="17" t="str">
        <f>IF('tmp４'!O7="","",'tmp４'!O7)</f>
        <v/>
      </c>
      <c r="P108" s="17">
        <f>IF('tmp４'!P7="","",'tmp４'!P7)</f>
        <v>0</v>
      </c>
      <c r="Q108" s="17">
        <f>IF('tmp４'!Q7="",0,'tmp４'!Q7)</f>
        <v>0</v>
      </c>
      <c r="R108" s="19">
        <v>0</v>
      </c>
      <c r="S108" s="19">
        <v>0</v>
      </c>
      <c r="T108" s="19">
        <v>0</v>
      </c>
    </row>
    <row r="109" spans="1:20">
      <c r="A109" s="16">
        <v>107</v>
      </c>
      <c r="B109" s="16" t="str">
        <f t="shared" si="3"/>
        <v/>
      </c>
      <c r="C109" s="17" t="str">
        <f>IF('tmp４'!C8="","",'tmp４'!C8)</f>
        <v/>
      </c>
      <c r="D109" s="17" t="str">
        <f>IF('tmp４'!D8="","",'tmp４'!D8)</f>
        <v/>
      </c>
      <c r="E109" s="17" t="str">
        <f>IF('tmp４'!E8="","",'tmp４'!E8)</f>
        <v/>
      </c>
      <c r="F109" s="17" t="str">
        <f>IF('tmp４'!F8="","",'tmp４'!F8)</f>
        <v/>
      </c>
      <c r="G109" s="17" t="str">
        <f>IF('tmp４'!G8="","",'tmp４'!G8)</f>
        <v/>
      </c>
      <c r="H109" s="17" t="str">
        <f>IF('tmp４'!H8="","",'tmp４'!H8)</f>
        <v/>
      </c>
      <c r="I109" s="17" t="str">
        <f>IF('tmp４'!I8="","",'tmp４'!I8)</f>
        <v/>
      </c>
      <c r="J109" s="17" t="str">
        <f>IF('tmp４'!J8="","",'tmp４'!J8)</f>
        <v/>
      </c>
      <c r="K109" s="17" t="str">
        <f>IF('tmp４'!K8="","",'tmp４'!K8)</f>
        <v/>
      </c>
      <c r="L109" s="17" t="str">
        <f>IF('tmp４'!L8="","",'tmp４'!L8)</f>
        <v/>
      </c>
      <c r="M109" s="17" t="str">
        <f>IF('tmp４'!M8="","",'tmp４'!M8)</f>
        <v/>
      </c>
      <c r="N109" s="17" t="str">
        <f>IF('tmp４'!N8="","",'tmp４'!N8)</f>
        <v/>
      </c>
      <c r="O109" s="17" t="str">
        <f>IF('tmp４'!O8="","",'tmp４'!O8)</f>
        <v/>
      </c>
      <c r="P109" s="17">
        <f>IF('tmp４'!P8="","",'tmp４'!P8)</f>
        <v>0</v>
      </c>
      <c r="Q109" s="17">
        <f>IF('tmp４'!Q8="",0,'tmp４'!Q8)</f>
        <v>0</v>
      </c>
      <c r="R109" s="19">
        <v>0</v>
      </c>
      <c r="S109" s="19">
        <v>0</v>
      </c>
      <c r="T109" s="19">
        <v>0</v>
      </c>
    </row>
    <row r="110" spans="1:20">
      <c r="A110" s="16">
        <v>108</v>
      </c>
      <c r="B110" s="16" t="str">
        <f t="shared" si="3"/>
        <v/>
      </c>
      <c r="C110" s="17" t="str">
        <f>IF('tmp４'!C9="","",'tmp４'!C9)</f>
        <v/>
      </c>
      <c r="D110" s="17" t="str">
        <f>IF('tmp４'!D9="","",'tmp４'!D9)</f>
        <v/>
      </c>
      <c r="E110" s="17" t="str">
        <f>IF('tmp４'!E9="","",'tmp４'!E9)</f>
        <v/>
      </c>
      <c r="F110" s="17" t="str">
        <f>IF('tmp４'!F9="","",'tmp４'!F9)</f>
        <v/>
      </c>
      <c r="G110" s="17" t="str">
        <f>IF('tmp４'!G9="","",'tmp４'!G9)</f>
        <v/>
      </c>
      <c r="H110" s="17" t="str">
        <f>IF('tmp４'!H9="","",'tmp４'!H9)</f>
        <v/>
      </c>
      <c r="I110" s="17" t="str">
        <f>IF('tmp４'!I9="","",'tmp４'!I9)</f>
        <v/>
      </c>
      <c r="J110" s="17" t="str">
        <f>IF('tmp４'!J9="","",'tmp４'!J9)</f>
        <v/>
      </c>
      <c r="K110" s="17" t="str">
        <f>IF('tmp４'!K9="","",'tmp４'!K9)</f>
        <v/>
      </c>
      <c r="L110" s="17" t="str">
        <f>IF('tmp４'!L9="","",'tmp４'!L9)</f>
        <v/>
      </c>
      <c r="M110" s="17" t="str">
        <f>IF('tmp４'!M9="","",'tmp４'!M9)</f>
        <v/>
      </c>
      <c r="N110" s="17" t="str">
        <f>IF('tmp４'!N9="","",'tmp４'!N9)</f>
        <v/>
      </c>
      <c r="O110" s="17" t="str">
        <f>IF('tmp４'!O9="","",'tmp４'!O9)</f>
        <v/>
      </c>
      <c r="P110" s="17">
        <f>IF('tmp４'!P9="","",'tmp４'!P9)</f>
        <v>0</v>
      </c>
      <c r="Q110" s="17">
        <f>IF('tmp４'!Q9="",0,'tmp４'!Q9)</f>
        <v>0</v>
      </c>
      <c r="R110" s="19">
        <v>0</v>
      </c>
      <c r="S110" s="19">
        <v>0</v>
      </c>
      <c r="T110" s="19">
        <v>0</v>
      </c>
    </row>
    <row r="111" spans="1:20">
      <c r="A111" s="16">
        <v>109</v>
      </c>
      <c r="B111" s="16" t="str">
        <f t="shared" si="3"/>
        <v/>
      </c>
      <c r="C111" s="17" t="str">
        <f>IF('tmp４'!C10="","",'tmp４'!C10)</f>
        <v/>
      </c>
      <c r="D111" s="17" t="str">
        <f>IF('tmp４'!D10="","",'tmp４'!D10)</f>
        <v/>
      </c>
      <c r="E111" s="17" t="str">
        <f>IF('tmp４'!E10="","",'tmp４'!E10)</f>
        <v/>
      </c>
      <c r="F111" s="17" t="str">
        <f>IF('tmp４'!F10="","",'tmp４'!F10)</f>
        <v/>
      </c>
      <c r="G111" s="17" t="str">
        <f>IF('tmp４'!G10="","",'tmp４'!G10)</f>
        <v/>
      </c>
      <c r="H111" s="17" t="str">
        <f>IF('tmp４'!H10="","",'tmp４'!H10)</f>
        <v/>
      </c>
      <c r="I111" s="17" t="str">
        <f>IF('tmp４'!I10="","",'tmp４'!I10)</f>
        <v/>
      </c>
      <c r="J111" s="17" t="str">
        <f>IF('tmp４'!J10="","",'tmp４'!J10)</f>
        <v/>
      </c>
      <c r="K111" s="17" t="str">
        <f>IF('tmp４'!K10="","",'tmp４'!K10)</f>
        <v/>
      </c>
      <c r="L111" s="17" t="str">
        <f>IF('tmp４'!L10="","",'tmp４'!L10)</f>
        <v/>
      </c>
      <c r="M111" s="17" t="str">
        <f>IF('tmp４'!M10="","",'tmp４'!M10)</f>
        <v/>
      </c>
      <c r="N111" s="17" t="str">
        <f>IF('tmp４'!N10="","",'tmp４'!N10)</f>
        <v/>
      </c>
      <c r="O111" s="17" t="str">
        <f>IF('tmp４'!O10="","",'tmp４'!O10)</f>
        <v/>
      </c>
      <c r="P111" s="17">
        <f>IF('tmp４'!P10="","",'tmp４'!P10)</f>
        <v>0</v>
      </c>
      <c r="Q111" s="17">
        <f>IF('tmp４'!Q10="",0,'tmp４'!Q10)</f>
        <v>0</v>
      </c>
      <c r="R111" s="19">
        <v>0</v>
      </c>
      <c r="S111" s="19">
        <v>0</v>
      </c>
      <c r="T111" s="19">
        <v>0</v>
      </c>
    </row>
    <row r="112" spans="1:20">
      <c r="A112" s="16">
        <v>110</v>
      </c>
      <c r="B112" s="16" t="str">
        <f t="shared" si="3"/>
        <v/>
      </c>
      <c r="C112" s="17" t="str">
        <f>IF('tmp４'!C11="","",'tmp４'!C11)</f>
        <v/>
      </c>
      <c r="D112" s="17" t="str">
        <f>IF('tmp４'!D11="","",'tmp４'!D11)</f>
        <v/>
      </c>
      <c r="E112" s="17" t="str">
        <f>IF('tmp４'!E11="","",'tmp４'!E11)</f>
        <v/>
      </c>
      <c r="F112" s="17" t="str">
        <f>IF('tmp４'!F11="","",'tmp４'!F11)</f>
        <v/>
      </c>
      <c r="G112" s="17" t="str">
        <f>IF('tmp４'!G11="","",'tmp４'!G11)</f>
        <v/>
      </c>
      <c r="H112" s="17" t="str">
        <f>IF('tmp４'!H11="","",'tmp４'!H11)</f>
        <v/>
      </c>
      <c r="I112" s="17" t="str">
        <f>IF('tmp４'!I11="","",'tmp４'!I11)</f>
        <v/>
      </c>
      <c r="J112" s="17" t="str">
        <f>IF('tmp４'!J11="","",'tmp４'!J11)</f>
        <v/>
      </c>
      <c r="K112" s="17" t="str">
        <f>IF('tmp４'!K11="","",'tmp４'!K11)</f>
        <v/>
      </c>
      <c r="L112" s="17" t="str">
        <f>IF('tmp４'!L11="","",'tmp４'!L11)</f>
        <v/>
      </c>
      <c r="M112" s="17" t="str">
        <f>IF('tmp４'!M11="","",'tmp４'!M11)</f>
        <v/>
      </c>
      <c r="N112" s="17" t="str">
        <f>IF('tmp４'!N11="","",'tmp４'!N11)</f>
        <v/>
      </c>
      <c r="O112" s="17" t="str">
        <f>IF('tmp４'!O11="","",'tmp４'!O11)</f>
        <v/>
      </c>
      <c r="P112" s="17">
        <f>IF('tmp４'!P11="","",'tmp４'!P11)</f>
        <v>0</v>
      </c>
      <c r="Q112" s="17">
        <f>IF('tmp４'!Q11="",0,'tmp４'!Q11)</f>
        <v>0</v>
      </c>
      <c r="R112" s="19">
        <v>0</v>
      </c>
      <c r="S112" s="19">
        <v>0</v>
      </c>
      <c r="T112" s="19">
        <v>0</v>
      </c>
    </row>
    <row r="113" spans="1:20">
      <c r="A113" s="16">
        <v>111</v>
      </c>
      <c r="B113" s="16" t="str">
        <f t="shared" si="3"/>
        <v/>
      </c>
      <c r="C113" s="17" t="str">
        <f>IF('tmp４'!C12="","",'tmp４'!C12)</f>
        <v/>
      </c>
      <c r="D113" s="17" t="str">
        <f>IF('tmp４'!D12="","",'tmp４'!D12)</f>
        <v/>
      </c>
      <c r="E113" s="17" t="str">
        <f>IF('tmp４'!E12="","",'tmp４'!E12)</f>
        <v/>
      </c>
      <c r="F113" s="17" t="str">
        <f>IF('tmp４'!F12="","",'tmp４'!F12)</f>
        <v/>
      </c>
      <c r="G113" s="17" t="str">
        <f>IF('tmp４'!G12="","",'tmp４'!G12)</f>
        <v/>
      </c>
      <c r="H113" s="17" t="str">
        <f>IF('tmp４'!H12="","",'tmp４'!H12)</f>
        <v/>
      </c>
      <c r="I113" s="17" t="str">
        <f>IF('tmp４'!I12="","",'tmp４'!I12)</f>
        <v/>
      </c>
      <c r="J113" s="17" t="str">
        <f>IF('tmp４'!J12="","",'tmp４'!J12)</f>
        <v/>
      </c>
      <c r="K113" s="17" t="str">
        <f>IF('tmp４'!K12="","",'tmp４'!K12)</f>
        <v/>
      </c>
      <c r="L113" s="17" t="str">
        <f>IF('tmp４'!L12="","",'tmp４'!L12)</f>
        <v/>
      </c>
      <c r="M113" s="17" t="str">
        <f>IF('tmp４'!M12="","",'tmp４'!M12)</f>
        <v/>
      </c>
      <c r="N113" s="17" t="str">
        <f>IF('tmp４'!N12="","",'tmp４'!N12)</f>
        <v/>
      </c>
      <c r="O113" s="17" t="str">
        <f>IF('tmp４'!O12="","",'tmp４'!O12)</f>
        <v/>
      </c>
      <c r="P113" s="17">
        <f>IF('tmp４'!P12="","",'tmp４'!P12)</f>
        <v>0</v>
      </c>
      <c r="Q113" s="17">
        <f>IF('tmp４'!Q12="",0,'tmp４'!Q12)</f>
        <v>0</v>
      </c>
      <c r="R113" s="19">
        <v>0</v>
      </c>
      <c r="S113" s="19">
        <v>0</v>
      </c>
      <c r="T113" s="19">
        <v>0</v>
      </c>
    </row>
    <row r="114" spans="1:20">
      <c r="A114" s="16">
        <v>112</v>
      </c>
      <c r="B114" s="16" t="str">
        <f t="shared" si="3"/>
        <v/>
      </c>
      <c r="C114" s="17" t="str">
        <f>IF('tmp４'!C13="","",'tmp４'!C13)</f>
        <v/>
      </c>
      <c r="D114" s="17" t="str">
        <f>IF('tmp４'!D13="","",'tmp４'!D13)</f>
        <v/>
      </c>
      <c r="E114" s="17" t="str">
        <f>IF('tmp４'!E13="","",'tmp４'!E13)</f>
        <v/>
      </c>
      <c r="F114" s="17" t="str">
        <f>IF('tmp４'!F13="","",'tmp４'!F13)</f>
        <v/>
      </c>
      <c r="G114" s="17" t="str">
        <f>IF('tmp４'!G13="","",'tmp４'!G13)</f>
        <v/>
      </c>
      <c r="H114" s="17" t="str">
        <f>IF('tmp４'!H13="","",'tmp４'!H13)</f>
        <v/>
      </c>
      <c r="I114" s="17" t="str">
        <f>IF('tmp４'!I13="","",'tmp４'!I13)</f>
        <v/>
      </c>
      <c r="J114" s="17" t="str">
        <f>IF('tmp４'!J13="","",'tmp４'!J13)</f>
        <v/>
      </c>
      <c r="K114" s="17" t="str">
        <f>IF('tmp４'!K13="","",'tmp４'!K13)</f>
        <v/>
      </c>
      <c r="L114" s="17" t="str">
        <f>IF('tmp４'!L13="","",'tmp４'!L13)</f>
        <v/>
      </c>
      <c r="M114" s="17" t="str">
        <f>IF('tmp４'!M13="","",'tmp４'!M13)</f>
        <v/>
      </c>
      <c r="N114" s="17" t="str">
        <f>IF('tmp４'!N13="","",'tmp４'!N13)</f>
        <v/>
      </c>
      <c r="O114" s="17" t="str">
        <f>IF('tmp４'!O13="","",'tmp４'!O13)</f>
        <v/>
      </c>
      <c r="P114" s="17">
        <f>IF('tmp４'!P13="","",'tmp４'!P13)</f>
        <v>0</v>
      </c>
      <c r="Q114" s="17">
        <f>IF('tmp４'!Q13="",0,'tmp４'!Q13)</f>
        <v>0</v>
      </c>
      <c r="R114" s="19">
        <v>0</v>
      </c>
      <c r="S114" s="19">
        <v>0</v>
      </c>
      <c r="T114" s="19">
        <v>0</v>
      </c>
    </row>
    <row r="115" spans="1:20">
      <c r="A115" s="16">
        <v>113</v>
      </c>
      <c r="B115" s="16" t="str">
        <f t="shared" si="3"/>
        <v/>
      </c>
      <c r="C115" s="17" t="str">
        <f>IF('tmp４'!C14="","",'tmp４'!C14)</f>
        <v/>
      </c>
      <c r="D115" s="17" t="str">
        <f>IF('tmp４'!D14="","",'tmp４'!D14)</f>
        <v/>
      </c>
      <c r="E115" s="17" t="str">
        <f>IF('tmp４'!E14="","",'tmp４'!E14)</f>
        <v/>
      </c>
      <c r="F115" s="17" t="str">
        <f>IF('tmp４'!F14="","",'tmp４'!F14)</f>
        <v/>
      </c>
      <c r="G115" s="17" t="str">
        <f>IF('tmp４'!G14="","",'tmp４'!G14)</f>
        <v/>
      </c>
      <c r="H115" s="17" t="str">
        <f>IF('tmp４'!H14="","",'tmp４'!H14)</f>
        <v/>
      </c>
      <c r="I115" s="17" t="str">
        <f>IF('tmp４'!I14="","",'tmp４'!I14)</f>
        <v/>
      </c>
      <c r="J115" s="17" t="str">
        <f>IF('tmp４'!J14="","",'tmp４'!J14)</f>
        <v/>
      </c>
      <c r="K115" s="17" t="str">
        <f>IF('tmp４'!K14="","",'tmp４'!K14)</f>
        <v/>
      </c>
      <c r="L115" s="17" t="str">
        <f>IF('tmp４'!L14="","",'tmp４'!L14)</f>
        <v/>
      </c>
      <c r="M115" s="17" t="str">
        <f>IF('tmp４'!M14="","",'tmp４'!M14)</f>
        <v/>
      </c>
      <c r="N115" s="17" t="str">
        <f>IF('tmp４'!N14="","",'tmp４'!N14)</f>
        <v/>
      </c>
      <c r="O115" s="17" t="str">
        <f>IF('tmp４'!O14="","",'tmp４'!O14)</f>
        <v/>
      </c>
      <c r="P115" s="17">
        <f>IF('tmp４'!P14="","",'tmp４'!P14)</f>
        <v>0</v>
      </c>
      <c r="Q115" s="17">
        <f>IF('tmp４'!Q14="",0,'tmp４'!Q14)</f>
        <v>0</v>
      </c>
      <c r="R115" s="19">
        <v>0</v>
      </c>
      <c r="S115" s="19">
        <v>0</v>
      </c>
      <c r="T115" s="19">
        <v>0</v>
      </c>
    </row>
    <row r="116" spans="1:20">
      <c r="A116" s="16">
        <v>114</v>
      </c>
      <c r="B116" s="16" t="str">
        <f t="shared" si="3"/>
        <v/>
      </c>
      <c r="C116" s="17" t="str">
        <f>IF('tmp４'!C15="","",'tmp４'!C15)</f>
        <v/>
      </c>
      <c r="D116" s="17" t="str">
        <f>IF('tmp４'!D15="","",'tmp４'!D15)</f>
        <v/>
      </c>
      <c r="E116" s="17" t="str">
        <f>IF('tmp４'!E15="","",'tmp４'!E15)</f>
        <v/>
      </c>
      <c r="F116" s="17" t="str">
        <f>IF('tmp４'!F15="","",'tmp４'!F15)</f>
        <v/>
      </c>
      <c r="G116" s="17" t="str">
        <f>IF('tmp４'!G15="","",'tmp４'!G15)</f>
        <v/>
      </c>
      <c r="H116" s="17" t="str">
        <f>IF('tmp４'!H15="","",'tmp４'!H15)</f>
        <v/>
      </c>
      <c r="I116" s="17" t="str">
        <f>IF('tmp４'!I15="","",'tmp４'!I15)</f>
        <v/>
      </c>
      <c r="J116" s="17" t="str">
        <f>IF('tmp４'!J15="","",'tmp４'!J15)</f>
        <v/>
      </c>
      <c r="K116" s="17" t="str">
        <f>IF('tmp４'!K15="","",'tmp４'!K15)</f>
        <v/>
      </c>
      <c r="L116" s="17" t="str">
        <f>IF('tmp４'!L15="","",'tmp４'!L15)</f>
        <v/>
      </c>
      <c r="M116" s="17" t="str">
        <f>IF('tmp４'!M15="","",'tmp４'!M15)</f>
        <v/>
      </c>
      <c r="N116" s="17" t="str">
        <f>IF('tmp４'!N15="","",'tmp４'!N15)</f>
        <v/>
      </c>
      <c r="O116" s="17" t="str">
        <f>IF('tmp４'!O15="","",'tmp４'!O15)</f>
        <v/>
      </c>
      <c r="P116" s="17">
        <f>IF('tmp４'!P15="","",'tmp４'!P15)</f>
        <v>0</v>
      </c>
      <c r="Q116" s="17">
        <f>IF('tmp４'!Q15="",0,'tmp４'!Q15)</f>
        <v>0</v>
      </c>
      <c r="R116" s="19">
        <v>0</v>
      </c>
      <c r="S116" s="19">
        <v>0</v>
      </c>
      <c r="T116" s="19">
        <v>0</v>
      </c>
    </row>
    <row r="117" spans="1:20">
      <c r="A117" s="16">
        <v>115</v>
      </c>
      <c r="B117" s="16" t="str">
        <f t="shared" si="3"/>
        <v/>
      </c>
      <c r="C117" s="17" t="str">
        <f>IF('tmp４'!C16="","",'tmp４'!C16)</f>
        <v/>
      </c>
      <c r="D117" s="17" t="str">
        <f>IF('tmp４'!D16="","",'tmp４'!D16)</f>
        <v/>
      </c>
      <c r="E117" s="17" t="str">
        <f>IF('tmp４'!E16="","",'tmp４'!E16)</f>
        <v/>
      </c>
      <c r="F117" s="17" t="str">
        <f>IF('tmp４'!F16="","",'tmp４'!F16)</f>
        <v/>
      </c>
      <c r="G117" s="17" t="str">
        <f>IF('tmp４'!G16="","",'tmp４'!G16)</f>
        <v/>
      </c>
      <c r="H117" s="17" t="str">
        <f>IF('tmp４'!H16="","",'tmp４'!H16)</f>
        <v/>
      </c>
      <c r="I117" s="17" t="str">
        <f>IF('tmp４'!I16="","",'tmp４'!I16)</f>
        <v/>
      </c>
      <c r="J117" s="17" t="str">
        <f>IF('tmp４'!J16="","",'tmp４'!J16)</f>
        <v/>
      </c>
      <c r="K117" s="17" t="str">
        <f>IF('tmp４'!K16="","",'tmp４'!K16)</f>
        <v/>
      </c>
      <c r="L117" s="17" t="str">
        <f>IF('tmp４'!L16="","",'tmp４'!L16)</f>
        <v/>
      </c>
      <c r="M117" s="17" t="str">
        <f>IF('tmp４'!M16="","",'tmp４'!M16)</f>
        <v/>
      </c>
      <c r="N117" s="17" t="str">
        <f>IF('tmp４'!N16="","",'tmp４'!N16)</f>
        <v/>
      </c>
      <c r="O117" s="17" t="str">
        <f>IF('tmp４'!O16="","",'tmp４'!O16)</f>
        <v/>
      </c>
      <c r="P117" s="17">
        <f>IF('tmp４'!P16="","",'tmp４'!P16)</f>
        <v>0</v>
      </c>
      <c r="Q117" s="17">
        <f>IF('tmp４'!Q16="",0,'tmp４'!Q16)</f>
        <v>0</v>
      </c>
      <c r="R117" s="19">
        <v>0</v>
      </c>
      <c r="S117" s="19">
        <v>0</v>
      </c>
      <c r="T117" s="19">
        <v>0</v>
      </c>
    </row>
    <row r="118" spans="1:20">
      <c r="A118" s="16">
        <v>116</v>
      </c>
      <c r="B118" s="16" t="str">
        <f t="shared" si="3"/>
        <v/>
      </c>
      <c r="C118" s="17" t="str">
        <f>IF('tmp４'!C17="","",'tmp４'!C17)</f>
        <v/>
      </c>
      <c r="D118" s="17" t="str">
        <f>IF('tmp４'!D17="","",'tmp４'!D17)</f>
        <v/>
      </c>
      <c r="E118" s="17" t="str">
        <f>IF('tmp４'!E17="","",'tmp４'!E17)</f>
        <v/>
      </c>
      <c r="F118" s="17" t="str">
        <f>IF('tmp４'!F17="","",'tmp４'!F17)</f>
        <v/>
      </c>
      <c r="G118" s="17" t="str">
        <f>IF('tmp４'!G17="","",'tmp４'!G17)</f>
        <v/>
      </c>
      <c r="H118" s="17" t="str">
        <f>IF('tmp４'!H17="","",'tmp４'!H17)</f>
        <v/>
      </c>
      <c r="I118" s="17" t="str">
        <f>IF('tmp４'!I17="","",'tmp４'!I17)</f>
        <v/>
      </c>
      <c r="J118" s="17" t="str">
        <f>IF('tmp４'!J17="","",'tmp４'!J17)</f>
        <v/>
      </c>
      <c r="K118" s="17" t="str">
        <f>IF('tmp４'!K17="","",'tmp４'!K17)</f>
        <v/>
      </c>
      <c r="L118" s="17" t="str">
        <f>IF('tmp４'!L17="","",'tmp４'!L17)</f>
        <v/>
      </c>
      <c r="M118" s="17" t="str">
        <f>IF('tmp４'!M17="","",'tmp４'!M17)</f>
        <v/>
      </c>
      <c r="N118" s="17" t="str">
        <f>IF('tmp４'!N17="","",'tmp４'!N17)</f>
        <v/>
      </c>
      <c r="O118" s="17" t="str">
        <f>IF('tmp４'!O17="","",'tmp４'!O17)</f>
        <v/>
      </c>
      <c r="P118" s="17">
        <f>IF('tmp４'!P17="","",'tmp４'!P17)</f>
        <v>0</v>
      </c>
      <c r="Q118" s="17">
        <f>IF('tmp４'!Q17="",0,'tmp４'!Q17)</f>
        <v>0</v>
      </c>
      <c r="R118" s="19">
        <v>0</v>
      </c>
      <c r="S118" s="19">
        <v>0</v>
      </c>
      <c r="T118" s="19">
        <v>0</v>
      </c>
    </row>
    <row r="119" spans="1:20">
      <c r="A119" s="16">
        <v>117</v>
      </c>
      <c r="B119" s="16" t="str">
        <f t="shared" si="3"/>
        <v/>
      </c>
      <c r="C119" s="17" t="str">
        <f>IF('tmp４'!C18="","",'tmp４'!C18)</f>
        <v/>
      </c>
      <c r="D119" s="17" t="str">
        <f>IF('tmp４'!D18="","",'tmp４'!D18)</f>
        <v/>
      </c>
      <c r="E119" s="17" t="str">
        <f>IF('tmp４'!E18="","",'tmp４'!E18)</f>
        <v/>
      </c>
      <c r="F119" s="17" t="str">
        <f>IF('tmp４'!F18="","",'tmp４'!F18)</f>
        <v/>
      </c>
      <c r="G119" s="17" t="str">
        <f>IF('tmp４'!G18="","",'tmp４'!G18)</f>
        <v/>
      </c>
      <c r="H119" s="17" t="str">
        <f>IF('tmp４'!H18="","",'tmp４'!H18)</f>
        <v/>
      </c>
      <c r="I119" s="17" t="str">
        <f>IF('tmp４'!I18="","",'tmp４'!I18)</f>
        <v/>
      </c>
      <c r="J119" s="17" t="str">
        <f>IF('tmp４'!J18="","",'tmp４'!J18)</f>
        <v/>
      </c>
      <c r="K119" s="17" t="str">
        <f>IF('tmp４'!K18="","",'tmp４'!K18)</f>
        <v/>
      </c>
      <c r="L119" s="17" t="str">
        <f>IF('tmp４'!L18="","",'tmp４'!L18)</f>
        <v/>
      </c>
      <c r="M119" s="17" t="str">
        <f>IF('tmp４'!M18="","",'tmp４'!M18)</f>
        <v/>
      </c>
      <c r="N119" s="17" t="str">
        <f>IF('tmp４'!N18="","",'tmp４'!N18)</f>
        <v/>
      </c>
      <c r="O119" s="17" t="str">
        <f>IF('tmp４'!O18="","",'tmp４'!O18)</f>
        <v/>
      </c>
      <c r="P119" s="17">
        <f>IF('tmp４'!P18="","",'tmp４'!P18)</f>
        <v>0</v>
      </c>
      <c r="Q119" s="17">
        <f>IF('tmp４'!Q18="",0,'tmp４'!Q18)</f>
        <v>0</v>
      </c>
      <c r="R119" s="19">
        <v>0</v>
      </c>
      <c r="S119" s="19">
        <v>0</v>
      </c>
      <c r="T119" s="19">
        <v>0</v>
      </c>
    </row>
    <row r="120" spans="1:20">
      <c r="A120" s="16">
        <v>118</v>
      </c>
      <c r="B120" s="16" t="str">
        <f t="shared" si="3"/>
        <v/>
      </c>
      <c r="C120" s="17" t="str">
        <f>IF('tmp４'!C19="","",'tmp４'!C19)</f>
        <v/>
      </c>
      <c r="D120" s="17" t="str">
        <f>IF('tmp４'!D19="","",'tmp４'!D19)</f>
        <v/>
      </c>
      <c r="E120" s="17" t="str">
        <f>IF('tmp４'!E19="","",'tmp４'!E19)</f>
        <v/>
      </c>
      <c r="F120" s="17" t="str">
        <f>IF('tmp４'!F19="","",'tmp４'!F19)</f>
        <v/>
      </c>
      <c r="G120" s="17" t="str">
        <f>IF('tmp４'!G19="","",'tmp４'!G19)</f>
        <v/>
      </c>
      <c r="H120" s="17" t="str">
        <f>IF('tmp４'!H19="","",'tmp４'!H19)</f>
        <v/>
      </c>
      <c r="I120" s="17" t="str">
        <f>IF('tmp４'!I19="","",'tmp４'!I19)</f>
        <v/>
      </c>
      <c r="J120" s="17" t="str">
        <f>IF('tmp４'!J19="","",'tmp４'!J19)</f>
        <v/>
      </c>
      <c r="K120" s="17" t="str">
        <f>IF('tmp４'!K19="","",'tmp４'!K19)</f>
        <v/>
      </c>
      <c r="L120" s="17" t="str">
        <f>IF('tmp４'!L19="","",'tmp４'!L19)</f>
        <v/>
      </c>
      <c r="M120" s="17" t="str">
        <f>IF('tmp４'!M19="","",'tmp４'!M19)</f>
        <v/>
      </c>
      <c r="N120" s="17" t="str">
        <f>IF('tmp４'!N19="","",'tmp４'!N19)</f>
        <v/>
      </c>
      <c r="O120" s="17" t="str">
        <f>IF('tmp４'!O19="","",'tmp４'!O19)</f>
        <v/>
      </c>
      <c r="P120" s="17">
        <f>IF('tmp４'!P19="","",'tmp４'!P19)</f>
        <v>0</v>
      </c>
      <c r="Q120" s="17">
        <f>IF('tmp４'!Q19="",0,'tmp４'!Q19)</f>
        <v>0</v>
      </c>
      <c r="R120" s="19">
        <v>0</v>
      </c>
      <c r="S120" s="19">
        <v>0</v>
      </c>
      <c r="T120" s="19">
        <v>0</v>
      </c>
    </row>
    <row r="121" spans="1:20">
      <c r="A121" s="16">
        <v>119</v>
      </c>
      <c r="B121" s="16" t="str">
        <f t="shared" si="3"/>
        <v/>
      </c>
      <c r="C121" s="17" t="str">
        <f>IF('tmp４'!C20="","",'tmp４'!C20)</f>
        <v/>
      </c>
      <c r="D121" s="17" t="str">
        <f>IF('tmp４'!D20="","",'tmp４'!D20)</f>
        <v/>
      </c>
      <c r="E121" s="17" t="str">
        <f>IF('tmp４'!E20="","",'tmp４'!E20)</f>
        <v/>
      </c>
      <c r="F121" s="17" t="str">
        <f>IF('tmp４'!F20="","",'tmp４'!F20)</f>
        <v/>
      </c>
      <c r="G121" s="17" t="str">
        <f>IF('tmp４'!G20="","",'tmp４'!G20)</f>
        <v/>
      </c>
      <c r="H121" s="17" t="str">
        <f>IF('tmp４'!H20="","",'tmp４'!H20)</f>
        <v/>
      </c>
      <c r="I121" s="17" t="str">
        <f>IF('tmp４'!I20="","",'tmp４'!I20)</f>
        <v/>
      </c>
      <c r="J121" s="17" t="str">
        <f>IF('tmp４'!J20="","",'tmp４'!J20)</f>
        <v/>
      </c>
      <c r="K121" s="17" t="str">
        <f>IF('tmp４'!K20="","",'tmp４'!K20)</f>
        <v/>
      </c>
      <c r="L121" s="17" t="str">
        <f>IF('tmp４'!L20="","",'tmp４'!L20)</f>
        <v/>
      </c>
      <c r="M121" s="17" t="str">
        <f>IF('tmp４'!M20="","",'tmp４'!M20)</f>
        <v/>
      </c>
      <c r="N121" s="17" t="str">
        <f>IF('tmp４'!N20="","",'tmp４'!N20)</f>
        <v/>
      </c>
      <c r="O121" s="17" t="str">
        <f>IF('tmp４'!O20="","",'tmp４'!O20)</f>
        <v/>
      </c>
      <c r="P121" s="17">
        <f>IF('tmp４'!P20="","",'tmp４'!P20)</f>
        <v>0</v>
      </c>
      <c r="Q121" s="17">
        <f>IF('tmp４'!Q20="",0,'tmp４'!Q20)</f>
        <v>0</v>
      </c>
      <c r="R121" s="19">
        <v>0</v>
      </c>
      <c r="S121" s="19">
        <v>0</v>
      </c>
      <c r="T121" s="19">
        <v>0</v>
      </c>
    </row>
    <row r="122" spans="1:20">
      <c r="A122" s="16">
        <v>120</v>
      </c>
      <c r="B122" s="16" t="str">
        <f t="shared" si="3"/>
        <v/>
      </c>
      <c r="C122" s="17" t="str">
        <f>IF('tmp４'!C21="","",'tmp４'!C21)</f>
        <v/>
      </c>
      <c r="D122" s="17" t="str">
        <f>IF('tmp４'!D21="","",'tmp４'!D21)</f>
        <v/>
      </c>
      <c r="E122" s="17" t="str">
        <f>IF('tmp４'!E21="","",'tmp４'!E21)</f>
        <v/>
      </c>
      <c r="F122" s="17" t="str">
        <f>IF('tmp４'!F21="","",'tmp４'!F21)</f>
        <v/>
      </c>
      <c r="G122" s="17" t="str">
        <f>IF('tmp４'!G21="","",'tmp４'!G21)</f>
        <v/>
      </c>
      <c r="H122" s="17" t="str">
        <f>IF('tmp４'!H21="","",'tmp４'!H21)</f>
        <v/>
      </c>
      <c r="I122" s="17" t="str">
        <f>IF('tmp４'!I21="","",'tmp４'!I21)</f>
        <v/>
      </c>
      <c r="J122" s="17" t="str">
        <f>IF('tmp４'!J21="","",'tmp４'!J21)</f>
        <v/>
      </c>
      <c r="K122" s="17" t="str">
        <f>IF('tmp４'!K21="","",'tmp４'!K21)</f>
        <v/>
      </c>
      <c r="L122" s="17" t="str">
        <f>IF('tmp４'!L21="","",'tmp４'!L21)</f>
        <v/>
      </c>
      <c r="M122" s="17" t="str">
        <f>IF('tmp４'!M21="","",'tmp４'!M21)</f>
        <v/>
      </c>
      <c r="N122" s="17" t="str">
        <f>IF('tmp４'!N21="","",'tmp４'!N21)</f>
        <v/>
      </c>
      <c r="O122" s="17" t="str">
        <f>IF('tmp４'!O21="","",'tmp４'!O21)</f>
        <v/>
      </c>
      <c r="P122" s="17">
        <f>IF('tmp４'!P21="","",'tmp４'!P21)</f>
        <v>0</v>
      </c>
      <c r="Q122" s="17">
        <f>IF('tmp４'!Q21="",0,'tmp４'!Q21)</f>
        <v>0</v>
      </c>
      <c r="R122" s="19">
        <v>0</v>
      </c>
      <c r="S122" s="19">
        <v>0</v>
      </c>
      <c r="T122" s="19">
        <v>0</v>
      </c>
    </row>
    <row r="123" spans="1:20">
      <c r="A123" s="16">
        <v>121</v>
      </c>
      <c r="B123" s="16" t="str">
        <f t="shared" si="3"/>
        <v/>
      </c>
      <c r="C123" s="17" t="str">
        <f>IF('tmp４'!C22="","",'tmp４'!C22)</f>
        <v/>
      </c>
      <c r="D123" s="17" t="str">
        <f>IF('tmp４'!D22="","",'tmp４'!D22)</f>
        <v/>
      </c>
      <c r="E123" s="17" t="str">
        <f>IF('tmp４'!E22="","",'tmp４'!E22)</f>
        <v/>
      </c>
      <c r="F123" s="17" t="str">
        <f>IF('tmp４'!F22="","",'tmp４'!F22)</f>
        <v/>
      </c>
      <c r="G123" s="17" t="str">
        <f>IF('tmp４'!G22="","",'tmp４'!G22)</f>
        <v/>
      </c>
      <c r="H123" s="17" t="str">
        <f>IF('tmp４'!H22="","",'tmp４'!H22)</f>
        <v/>
      </c>
      <c r="I123" s="17" t="str">
        <f>IF('tmp４'!I22="","",'tmp４'!I22)</f>
        <v/>
      </c>
      <c r="J123" s="17" t="str">
        <f>IF('tmp４'!J22="","",'tmp４'!J22)</f>
        <v/>
      </c>
      <c r="K123" s="17" t="str">
        <f>IF('tmp４'!K22="","",'tmp４'!K22)</f>
        <v/>
      </c>
      <c r="L123" s="17" t="str">
        <f>IF('tmp４'!L22="","",'tmp４'!L22)</f>
        <v/>
      </c>
      <c r="M123" s="17" t="str">
        <f>IF('tmp４'!M22="","",'tmp４'!M22)</f>
        <v/>
      </c>
      <c r="N123" s="17" t="str">
        <f>IF('tmp４'!N22="","",'tmp４'!N22)</f>
        <v/>
      </c>
      <c r="O123" s="17" t="str">
        <f>IF('tmp４'!O22="","",'tmp４'!O22)</f>
        <v/>
      </c>
      <c r="P123" s="17">
        <f>IF('tmp４'!P22="","",'tmp４'!P22)</f>
        <v>0</v>
      </c>
      <c r="Q123" s="17">
        <f>IF('tmp４'!Q22="",0,'tmp４'!Q22)</f>
        <v>0</v>
      </c>
      <c r="R123" s="19">
        <v>0</v>
      </c>
      <c r="S123" s="19">
        <v>0</v>
      </c>
      <c r="T123" s="19">
        <v>0</v>
      </c>
    </row>
    <row r="124" spans="1:20">
      <c r="A124" s="16">
        <v>122</v>
      </c>
      <c r="B124" s="16" t="str">
        <f t="shared" si="3"/>
        <v/>
      </c>
      <c r="C124" s="17" t="str">
        <f>IF('tmp４'!C23="","",'tmp４'!C23)</f>
        <v/>
      </c>
      <c r="D124" s="17" t="str">
        <f>IF('tmp４'!D23="","",'tmp４'!D23)</f>
        <v/>
      </c>
      <c r="E124" s="17" t="str">
        <f>IF('tmp４'!E23="","",'tmp４'!E23)</f>
        <v/>
      </c>
      <c r="F124" s="17" t="str">
        <f>IF('tmp４'!F23="","",'tmp４'!F23)</f>
        <v/>
      </c>
      <c r="G124" s="17" t="str">
        <f>IF('tmp４'!G23="","",'tmp４'!G23)</f>
        <v/>
      </c>
      <c r="H124" s="17" t="str">
        <f>IF('tmp４'!H23="","",'tmp４'!H23)</f>
        <v/>
      </c>
      <c r="I124" s="17" t="str">
        <f>IF('tmp４'!I23="","",'tmp４'!I23)</f>
        <v/>
      </c>
      <c r="J124" s="17" t="str">
        <f>IF('tmp４'!J23="","",'tmp４'!J23)</f>
        <v/>
      </c>
      <c r="K124" s="17" t="str">
        <f>IF('tmp４'!K23="","",'tmp４'!K23)</f>
        <v/>
      </c>
      <c r="L124" s="17" t="str">
        <f>IF('tmp４'!L23="","",'tmp４'!L23)</f>
        <v/>
      </c>
      <c r="M124" s="17" t="str">
        <f>IF('tmp４'!M23="","",'tmp４'!M23)</f>
        <v/>
      </c>
      <c r="N124" s="17" t="str">
        <f>IF('tmp４'!N23="","",'tmp４'!N23)</f>
        <v/>
      </c>
      <c r="O124" s="17" t="str">
        <f>IF('tmp４'!O23="","",'tmp４'!O23)</f>
        <v/>
      </c>
      <c r="P124" s="17">
        <f>IF('tmp４'!P23="","",'tmp４'!P23)</f>
        <v>0</v>
      </c>
      <c r="Q124" s="17">
        <f>IF('tmp４'!Q23="",0,'tmp４'!Q23)</f>
        <v>0</v>
      </c>
      <c r="R124" s="19">
        <v>0</v>
      </c>
      <c r="S124" s="19">
        <v>0</v>
      </c>
      <c r="T124" s="19">
        <v>0</v>
      </c>
    </row>
    <row r="125" spans="1:20">
      <c r="A125" s="16">
        <v>123</v>
      </c>
      <c r="B125" s="16" t="str">
        <f t="shared" si="3"/>
        <v/>
      </c>
      <c r="C125" s="17" t="str">
        <f>IF('tmp４'!C24="","",'tmp４'!C24)</f>
        <v/>
      </c>
      <c r="D125" s="17" t="str">
        <f>IF('tmp４'!D24="","",'tmp４'!D24)</f>
        <v/>
      </c>
      <c r="E125" s="17" t="str">
        <f>IF('tmp４'!E24="","",'tmp４'!E24)</f>
        <v/>
      </c>
      <c r="F125" s="17" t="str">
        <f>IF('tmp４'!F24="","",'tmp４'!F24)</f>
        <v/>
      </c>
      <c r="G125" s="17" t="str">
        <f>IF('tmp４'!G24="","",'tmp４'!G24)</f>
        <v/>
      </c>
      <c r="H125" s="17" t="str">
        <f>IF('tmp４'!H24="","",'tmp４'!H24)</f>
        <v/>
      </c>
      <c r="I125" s="17" t="str">
        <f>IF('tmp４'!I24="","",'tmp４'!I24)</f>
        <v/>
      </c>
      <c r="J125" s="17" t="str">
        <f>IF('tmp４'!J24="","",'tmp４'!J24)</f>
        <v/>
      </c>
      <c r="K125" s="17" t="str">
        <f>IF('tmp４'!K24="","",'tmp４'!K24)</f>
        <v/>
      </c>
      <c r="L125" s="17" t="str">
        <f>IF('tmp４'!L24="","",'tmp４'!L24)</f>
        <v/>
      </c>
      <c r="M125" s="17" t="str">
        <f>IF('tmp４'!M24="","",'tmp４'!M24)</f>
        <v/>
      </c>
      <c r="N125" s="17" t="str">
        <f>IF('tmp４'!N24="","",'tmp４'!N24)</f>
        <v/>
      </c>
      <c r="O125" s="17" t="str">
        <f>IF('tmp４'!O24="","",'tmp４'!O24)</f>
        <v/>
      </c>
      <c r="P125" s="17">
        <f>IF('tmp４'!P24="","",'tmp４'!P24)</f>
        <v>0</v>
      </c>
      <c r="Q125" s="17">
        <f>IF('tmp４'!Q24="",0,'tmp４'!Q24)</f>
        <v>0</v>
      </c>
      <c r="R125" s="19">
        <v>0</v>
      </c>
      <c r="S125" s="19">
        <v>0</v>
      </c>
      <c r="T125" s="19">
        <v>0</v>
      </c>
    </row>
    <row r="126" spans="1:20">
      <c r="A126" s="16">
        <v>124</v>
      </c>
      <c r="B126" s="16" t="str">
        <f t="shared" si="3"/>
        <v/>
      </c>
      <c r="C126" s="17" t="str">
        <f>IF('tmp４'!C25="","",'tmp４'!C25)</f>
        <v/>
      </c>
      <c r="D126" s="17" t="str">
        <f>IF('tmp４'!D25="","",'tmp４'!D25)</f>
        <v/>
      </c>
      <c r="E126" s="17" t="str">
        <f>IF('tmp４'!E25="","",'tmp４'!E25)</f>
        <v/>
      </c>
      <c r="F126" s="17" t="str">
        <f>IF('tmp４'!F25="","",'tmp４'!F25)</f>
        <v/>
      </c>
      <c r="G126" s="17" t="str">
        <f>IF('tmp４'!G25="","",'tmp４'!G25)</f>
        <v/>
      </c>
      <c r="H126" s="17" t="str">
        <f>IF('tmp４'!H25="","",'tmp４'!H25)</f>
        <v/>
      </c>
      <c r="I126" s="17" t="str">
        <f>IF('tmp４'!I25="","",'tmp４'!I25)</f>
        <v/>
      </c>
      <c r="J126" s="17" t="str">
        <f>IF('tmp４'!J25="","",'tmp４'!J25)</f>
        <v/>
      </c>
      <c r="K126" s="17" t="str">
        <f>IF('tmp４'!K25="","",'tmp４'!K25)</f>
        <v/>
      </c>
      <c r="L126" s="17" t="str">
        <f>IF('tmp４'!L25="","",'tmp４'!L25)</f>
        <v/>
      </c>
      <c r="M126" s="17" t="str">
        <f>IF('tmp４'!M25="","",'tmp４'!M25)</f>
        <v/>
      </c>
      <c r="N126" s="17" t="str">
        <f>IF('tmp４'!N25="","",'tmp４'!N25)</f>
        <v/>
      </c>
      <c r="O126" s="17" t="str">
        <f>IF('tmp４'!O25="","",'tmp４'!O25)</f>
        <v/>
      </c>
      <c r="P126" s="17">
        <f>IF('tmp４'!P25="","",'tmp４'!P25)</f>
        <v>0</v>
      </c>
      <c r="Q126" s="17">
        <f>IF('tmp４'!Q25="",0,'tmp４'!Q25)</f>
        <v>0</v>
      </c>
      <c r="R126" s="19">
        <v>0</v>
      </c>
      <c r="S126" s="19">
        <v>0</v>
      </c>
      <c r="T126" s="19">
        <v>0</v>
      </c>
    </row>
    <row r="127" spans="1:20">
      <c r="A127" s="16">
        <v>125</v>
      </c>
      <c r="B127" s="16" t="str">
        <f t="shared" si="3"/>
        <v/>
      </c>
      <c r="C127" s="17" t="str">
        <f>IF('tmp４'!C26="","",'tmp４'!C26)</f>
        <v/>
      </c>
      <c r="D127" s="17" t="str">
        <f>IF('tmp４'!D26="","",'tmp４'!D26)</f>
        <v/>
      </c>
      <c r="E127" s="17" t="str">
        <f>IF('tmp４'!E26="","",'tmp４'!E26)</f>
        <v/>
      </c>
      <c r="F127" s="17" t="str">
        <f>IF('tmp４'!F26="","",'tmp４'!F26)</f>
        <v/>
      </c>
      <c r="G127" s="17" t="str">
        <f>IF('tmp４'!G26="","",'tmp４'!G26)</f>
        <v/>
      </c>
      <c r="H127" s="17" t="str">
        <f>IF('tmp４'!H26="","",'tmp４'!H26)</f>
        <v/>
      </c>
      <c r="I127" s="17" t="str">
        <f>IF('tmp４'!I26="","",'tmp４'!I26)</f>
        <v/>
      </c>
      <c r="J127" s="17" t="str">
        <f>IF('tmp４'!J26="","",'tmp４'!J26)</f>
        <v/>
      </c>
      <c r="K127" s="17" t="str">
        <f>IF('tmp４'!K26="","",'tmp４'!K26)</f>
        <v/>
      </c>
      <c r="L127" s="17" t="str">
        <f>IF('tmp４'!L26="","",'tmp４'!L26)</f>
        <v/>
      </c>
      <c r="M127" s="17" t="str">
        <f>IF('tmp４'!M26="","",'tmp４'!M26)</f>
        <v/>
      </c>
      <c r="N127" s="17" t="str">
        <f>IF('tmp４'!N26="","",'tmp４'!N26)</f>
        <v/>
      </c>
      <c r="O127" s="17" t="str">
        <f>IF('tmp４'!O26="","",'tmp４'!O26)</f>
        <v/>
      </c>
      <c r="P127" s="17">
        <f>IF('tmp４'!P26="","",'tmp４'!P26)</f>
        <v>0</v>
      </c>
      <c r="Q127" s="17">
        <f>IF('tmp４'!Q26="",0,'tmp４'!Q26)</f>
        <v>0</v>
      </c>
      <c r="R127" s="19">
        <v>0</v>
      </c>
      <c r="S127" s="19">
        <v>0</v>
      </c>
      <c r="T127" s="19">
        <v>0</v>
      </c>
    </row>
    <row r="128" spans="1:20">
      <c r="A128" s="16">
        <v>126</v>
      </c>
      <c r="B128" s="16" t="str">
        <f t="shared" si="3"/>
        <v/>
      </c>
      <c r="C128" s="17" t="str">
        <f>IF('tmp４'!C27="","",'tmp４'!C27)</f>
        <v/>
      </c>
      <c r="D128" s="17" t="str">
        <f>IF('tmp４'!D27="","",'tmp４'!D27)</f>
        <v/>
      </c>
      <c r="E128" s="17" t="str">
        <f>IF('tmp４'!E27="","",'tmp４'!E27)</f>
        <v/>
      </c>
      <c r="F128" s="17" t="str">
        <f>IF('tmp４'!F27="","",'tmp４'!F27)</f>
        <v/>
      </c>
      <c r="G128" s="17" t="str">
        <f>IF('tmp４'!G27="","",'tmp４'!G27)</f>
        <v/>
      </c>
      <c r="H128" s="17" t="str">
        <f>IF('tmp４'!H27="","",'tmp４'!H27)</f>
        <v/>
      </c>
      <c r="I128" s="17" t="str">
        <f>IF('tmp４'!I27="","",'tmp４'!I27)</f>
        <v/>
      </c>
      <c r="J128" s="17" t="str">
        <f>IF('tmp４'!J27="","",'tmp４'!J27)</f>
        <v/>
      </c>
      <c r="K128" s="17" t="str">
        <f>IF('tmp４'!K27="","",'tmp４'!K27)</f>
        <v/>
      </c>
      <c r="L128" s="17" t="str">
        <f>IF('tmp４'!L27="","",'tmp４'!L27)</f>
        <v/>
      </c>
      <c r="M128" s="17" t="str">
        <f>IF('tmp４'!M27="","",'tmp４'!M27)</f>
        <v/>
      </c>
      <c r="N128" s="17" t="str">
        <f>IF('tmp４'!N27="","",'tmp４'!N27)</f>
        <v/>
      </c>
      <c r="O128" s="17" t="str">
        <f>IF('tmp４'!O27="","",'tmp４'!O27)</f>
        <v/>
      </c>
      <c r="P128" s="17">
        <f>IF('tmp４'!P27="","",'tmp４'!P27)</f>
        <v>0</v>
      </c>
      <c r="Q128" s="17">
        <f>IF('tmp４'!Q27="",0,'tmp４'!Q27)</f>
        <v>0</v>
      </c>
      <c r="R128" s="19">
        <v>0</v>
      </c>
      <c r="S128" s="19">
        <v>0</v>
      </c>
      <c r="T128" s="19">
        <v>0</v>
      </c>
    </row>
    <row r="129" spans="1:20">
      <c r="A129" s="16">
        <v>127</v>
      </c>
      <c r="B129" s="16" t="str">
        <f t="shared" si="3"/>
        <v/>
      </c>
      <c r="C129" s="17" t="str">
        <f>IF('tmp４'!C28="","",'tmp４'!C28)</f>
        <v/>
      </c>
      <c r="D129" s="17" t="str">
        <f>IF('tmp４'!D28="","",'tmp４'!D28)</f>
        <v/>
      </c>
      <c r="E129" s="17" t="str">
        <f>IF('tmp４'!E28="","",'tmp４'!E28)</f>
        <v/>
      </c>
      <c r="F129" s="17" t="str">
        <f>IF('tmp４'!F28="","",'tmp４'!F28)</f>
        <v/>
      </c>
      <c r="G129" s="17" t="str">
        <f>IF('tmp４'!G28="","",'tmp４'!G28)</f>
        <v/>
      </c>
      <c r="H129" s="17" t="str">
        <f>IF('tmp４'!H28="","",'tmp４'!H28)</f>
        <v/>
      </c>
      <c r="I129" s="17" t="str">
        <f>IF('tmp４'!I28="","",'tmp４'!I28)</f>
        <v/>
      </c>
      <c r="J129" s="17" t="str">
        <f>IF('tmp４'!J28="","",'tmp４'!J28)</f>
        <v/>
      </c>
      <c r="K129" s="17" t="str">
        <f>IF('tmp４'!K28="","",'tmp４'!K28)</f>
        <v/>
      </c>
      <c r="L129" s="17" t="str">
        <f>IF('tmp４'!L28="","",'tmp４'!L28)</f>
        <v/>
      </c>
      <c r="M129" s="17" t="str">
        <f>IF('tmp４'!M28="","",'tmp４'!M28)</f>
        <v/>
      </c>
      <c r="N129" s="17" t="str">
        <f>IF('tmp４'!N28="","",'tmp４'!N28)</f>
        <v/>
      </c>
      <c r="O129" s="17" t="str">
        <f>IF('tmp４'!O28="","",'tmp４'!O28)</f>
        <v/>
      </c>
      <c r="P129" s="17">
        <f>IF('tmp４'!P28="","",'tmp４'!P28)</f>
        <v>0</v>
      </c>
      <c r="Q129" s="17">
        <f>IF('tmp４'!Q28="",0,'tmp４'!Q28)</f>
        <v>0</v>
      </c>
      <c r="R129" s="19">
        <v>0</v>
      </c>
      <c r="S129" s="19">
        <v>0</v>
      </c>
      <c r="T129" s="19">
        <v>0</v>
      </c>
    </row>
    <row r="130" spans="1:20">
      <c r="A130" s="16">
        <v>128</v>
      </c>
      <c r="B130" s="16" t="str">
        <f t="shared" si="3"/>
        <v/>
      </c>
      <c r="C130" s="17" t="str">
        <f>IF('tmp４'!C29="","",'tmp４'!C29)</f>
        <v/>
      </c>
      <c r="D130" s="17" t="str">
        <f>IF('tmp４'!D29="","",'tmp４'!D29)</f>
        <v/>
      </c>
      <c r="E130" s="17" t="str">
        <f>IF('tmp４'!E29="","",'tmp４'!E29)</f>
        <v/>
      </c>
      <c r="F130" s="17" t="str">
        <f>IF('tmp４'!F29="","",'tmp４'!F29)</f>
        <v/>
      </c>
      <c r="G130" s="17" t="str">
        <f>IF('tmp４'!G29="","",'tmp４'!G29)</f>
        <v/>
      </c>
      <c r="H130" s="17" t="str">
        <f>IF('tmp４'!H29="","",'tmp４'!H29)</f>
        <v/>
      </c>
      <c r="I130" s="17" t="str">
        <f>IF('tmp４'!I29="","",'tmp４'!I29)</f>
        <v/>
      </c>
      <c r="J130" s="17" t="str">
        <f>IF('tmp４'!J29="","",'tmp４'!J29)</f>
        <v/>
      </c>
      <c r="K130" s="17" t="str">
        <f>IF('tmp４'!K29="","",'tmp４'!K29)</f>
        <v/>
      </c>
      <c r="L130" s="17" t="str">
        <f>IF('tmp４'!L29="","",'tmp４'!L29)</f>
        <v/>
      </c>
      <c r="M130" s="17" t="str">
        <f>IF('tmp４'!M29="","",'tmp４'!M29)</f>
        <v/>
      </c>
      <c r="N130" s="17" t="str">
        <f>IF('tmp４'!N29="","",'tmp４'!N29)</f>
        <v/>
      </c>
      <c r="O130" s="17" t="str">
        <f>IF('tmp４'!O29="","",'tmp４'!O29)</f>
        <v/>
      </c>
      <c r="P130" s="17">
        <f>IF('tmp４'!P29="","",'tmp４'!P29)</f>
        <v>0</v>
      </c>
      <c r="Q130" s="17">
        <f>IF('tmp４'!Q29="",0,'tmp４'!Q29)</f>
        <v>0</v>
      </c>
      <c r="R130" s="19">
        <v>0</v>
      </c>
      <c r="S130" s="19">
        <v>0</v>
      </c>
      <c r="T130" s="19">
        <v>0</v>
      </c>
    </row>
    <row r="131" spans="1:20">
      <c r="A131" s="16">
        <v>129</v>
      </c>
      <c r="B131" s="16" t="str">
        <f t="shared" ref="B131:B162" si="4">IF(C131="","",VLOOKUP(A$1,学校名コード,2,FALSE))</f>
        <v/>
      </c>
      <c r="C131" s="17" t="str">
        <f>IF('tmp４'!C30="","",'tmp４'!C30)</f>
        <v/>
      </c>
      <c r="D131" s="17" t="str">
        <f>IF('tmp４'!D30="","",'tmp４'!D30)</f>
        <v/>
      </c>
      <c r="E131" s="17" t="str">
        <f>IF('tmp４'!E30="","",'tmp４'!E30)</f>
        <v/>
      </c>
      <c r="F131" s="17" t="str">
        <f>IF('tmp４'!F30="","",'tmp４'!F30)</f>
        <v/>
      </c>
      <c r="G131" s="17" t="str">
        <f>IF('tmp４'!G30="","",'tmp４'!G30)</f>
        <v/>
      </c>
      <c r="H131" s="17" t="str">
        <f>IF('tmp４'!H30="","",'tmp４'!H30)</f>
        <v/>
      </c>
      <c r="I131" s="17" t="str">
        <f>IF('tmp４'!I30="","",'tmp４'!I30)</f>
        <v/>
      </c>
      <c r="J131" s="17" t="str">
        <f>IF('tmp４'!J30="","",'tmp４'!J30)</f>
        <v/>
      </c>
      <c r="K131" s="17" t="str">
        <f>IF('tmp４'!K30="","",'tmp４'!K30)</f>
        <v/>
      </c>
      <c r="L131" s="17" t="str">
        <f>IF('tmp４'!L30="","",'tmp４'!L30)</f>
        <v/>
      </c>
      <c r="M131" s="17" t="str">
        <f>IF('tmp４'!M30="","",'tmp４'!M30)</f>
        <v/>
      </c>
      <c r="N131" s="17" t="str">
        <f>IF('tmp４'!N30="","",'tmp４'!N30)</f>
        <v/>
      </c>
      <c r="O131" s="17" t="str">
        <f>IF('tmp４'!O30="","",'tmp４'!O30)</f>
        <v/>
      </c>
      <c r="P131" s="17">
        <f>IF('tmp４'!P30="","",'tmp４'!P30)</f>
        <v>0</v>
      </c>
      <c r="Q131" s="17">
        <f>IF('tmp４'!Q30="",0,'tmp４'!Q30)</f>
        <v>0</v>
      </c>
      <c r="R131" s="19">
        <v>0</v>
      </c>
      <c r="S131" s="19">
        <v>0</v>
      </c>
      <c r="T131" s="19">
        <v>0</v>
      </c>
    </row>
    <row r="132" spans="1:20">
      <c r="A132" s="16">
        <v>130</v>
      </c>
      <c r="B132" s="16" t="str">
        <f t="shared" si="4"/>
        <v/>
      </c>
      <c r="C132" s="17" t="str">
        <f>IF('tmp４'!C31="","",'tmp４'!C31)</f>
        <v/>
      </c>
      <c r="D132" s="17" t="str">
        <f>IF('tmp４'!D31="","",'tmp４'!D31)</f>
        <v/>
      </c>
      <c r="E132" s="17" t="str">
        <f>IF('tmp４'!E31="","",'tmp４'!E31)</f>
        <v/>
      </c>
      <c r="F132" s="17" t="str">
        <f>IF('tmp４'!F31="","",'tmp４'!F31)</f>
        <v/>
      </c>
      <c r="G132" s="17" t="str">
        <f>IF('tmp４'!G31="","",'tmp４'!G31)</f>
        <v/>
      </c>
      <c r="H132" s="17" t="str">
        <f>IF('tmp４'!H31="","",'tmp４'!H31)</f>
        <v/>
      </c>
      <c r="I132" s="17" t="str">
        <f>IF('tmp４'!I31="","",'tmp４'!I31)</f>
        <v/>
      </c>
      <c r="J132" s="17" t="str">
        <f>IF('tmp４'!J31="","",'tmp４'!J31)</f>
        <v/>
      </c>
      <c r="K132" s="17" t="str">
        <f>IF('tmp４'!K31="","",'tmp４'!K31)</f>
        <v/>
      </c>
      <c r="L132" s="17" t="str">
        <f>IF('tmp４'!L31="","",'tmp４'!L31)</f>
        <v/>
      </c>
      <c r="M132" s="17" t="str">
        <f>IF('tmp４'!M31="","",'tmp４'!M31)</f>
        <v/>
      </c>
      <c r="N132" s="17" t="str">
        <f>IF('tmp４'!N31="","",'tmp４'!N31)</f>
        <v/>
      </c>
      <c r="O132" s="17" t="str">
        <f>IF('tmp４'!O31="","",'tmp４'!O31)</f>
        <v/>
      </c>
      <c r="P132" s="17">
        <f>IF('tmp４'!P31="","",'tmp４'!P31)</f>
        <v>0</v>
      </c>
      <c r="Q132" s="17">
        <f>IF('tmp４'!Q31="",0,'tmp４'!Q31)</f>
        <v>0</v>
      </c>
      <c r="R132" s="19">
        <v>0</v>
      </c>
      <c r="S132" s="19">
        <v>0</v>
      </c>
      <c r="T132" s="19">
        <v>0</v>
      </c>
    </row>
    <row r="133" spans="1:20">
      <c r="A133" s="16">
        <v>131</v>
      </c>
      <c r="B133" s="16" t="str">
        <f t="shared" si="4"/>
        <v/>
      </c>
      <c r="C133" s="17" t="str">
        <f>IF('tmp４'!C32="","",'tmp４'!C32)</f>
        <v/>
      </c>
      <c r="D133" s="17" t="str">
        <f>IF('tmp４'!D32="","",'tmp４'!D32)</f>
        <v/>
      </c>
      <c r="E133" s="17" t="str">
        <f>IF('tmp４'!E32="","",'tmp４'!E32)</f>
        <v/>
      </c>
      <c r="F133" s="17" t="str">
        <f>IF('tmp４'!F32="","",'tmp４'!F32)</f>
        <v/>
      </c>
      <c r="G133" s="17" t="str">
        <f>IF('tmp４'!G32="","",'tmp４'!G32)</f>
        <v/>
      </c>
      <c r="H133" s="17" t="str">
        <f>IF('tmp４'!H32="","",'tmp４'!H32)</f>
        <v/>
      </c>
      <c r="I133" s="17" t="str">
        <f>IF('tmp４'!I32="","",'tmp４'!I32)</f>
        <v/>
      </c>
      <c r="J133" s="17" t="str">
        <f>IF('tmp４'!J32="","",'tmp４'!J32)</f>
        <v/>
      </c>
      <c r="K133" s="17" t="str">
        <f>IF('tmp４'!K32="","",'tmp４'!K32)</f>
        <v/>
      </c>
      <c r="L133" s="17" t="str">
        <f>IF('tmp４'!L32="","",'tmp４'!L32)</f>
        <v/>
      </c>
      <c r="M133" s="17" t="str">
        <f>IF('tmp４'!M32="","",'tmp４'!M32)</f>
        <v/>
      </c>
      <c r="N133" s="17" t="str">
        <f>IF('tmp４'!N32="","",'tmp４'!N32)</f>
        <v/>
      </c>
      <c r="O133" s="17" t="str">
        <f>IF('tmp４'!O32="","",'tmp４'!O32)</f>
        <v/>
      </c>
      <c r="P133" s="17">
        <f>IF('tmp４'!P32="","",'tmp４'!P32)</f>
        <v>0</v>
      </c>
      <c r="Q133" s="17">
        <f>IF('tmp４'!Q32="",0,'tmp４'!Q32)</f>
        <v>0</v>
      </c>
      <c r="R133" s="19">
        <v>0</v>
      </c>
      <c r="S133" s="19">
        <v>0</v>
      </c>
      <c r="T133" s="19">
        <v>0</v>
      </c>
    </row>
    <row r="134" spans="1:20">
      <c r="A134" s="16">
        <v>132</v>
      </c>
      <c r="B134" s="16" t="str">
        <f t="shared" si="4"/>
        <v/>
      </c>
      <c r="C134" s="17" t="str">
        <f>IF('tmp４'!C33="","",'tmp４'!C33)</f>
        <v/>
      </c>
      <c r="D134" s="17" t="str">
        <f>IF('tmp４'!D33="","",'tmp４'!D33)</f>
        <v/>
      </c>
      <c r="E134" s="17" t="str">
        <f>IF('tmp４'!E33="","",'tmp４'!E33)</f>
        <v/>
      </c>
      <c r="F134" s="17" t="str">
        <f>IF('tmp４'!F33="","",'tmp４'!F33)</f>
        <v/>
      </c>
      <c r="G134" s="17" t="str">
        <f>IF('tmp４'!G33="","",'tmp４'!G33)</f>
        <v/>
      </c>
      <c r="H134" s="17" t="str">
        <f>IF('tmp４'!H33="","",'tmp４'!H33)</f>
        <v/>
      </c>
      <c r="I134" s="17" t="str">
        <f>IF('tmp４'!I33="","",'tmp４'!I33)</f>
        <v/>
      </c>
      <c r="J134" s="17" t="str">
        <f>IF('tmp４'!J33="","",'tmp４'!J33)</f>
        <v/>
      </c>
      <c r="K134" s="17" t="str">
        <f>IF('tmp４'!K33="","",'tmp４'!K33)</f>
        <v/>
      </c>
      <c r="L134" s="17" t="str">
        <f>IF('tmp４'!L33="","",'tmp４'!L33)</f>
        <v/>
      </c>
      <c r="M134" s="17" t="str">
        <f>IF('tmp４'!M33="","",'tmp４'!M33)</f>
        <v/>
      </c>
      <c r="N134" s="17" t="str">
        <f>IF('tmp４'!N33="","",'tmp４'!N33)</f>
        <v/>
      </c>
      <c r="O134" s="17" t="str">
        <f>IF('tmp４'!O33="","",'tmp４'!O33)</f>
        <v/>
      </c>
      <c r="P134" s="17">
        <f>IF('tmp４'!P33="","",'tmp４'!P33)</f>
        <v>0</v>
      </c>
      <c r="Q134" s="17">
        <f>IF('tmp４'!Q33="",0,'tmp４'!Q33)</f>
        <v>0</v>
      </c>
      <c r="R134" s="19">
        <v>0</v>
      </c>
      <c r="S134" s="19">
        <v>0</v>
      </c>
      <c r="T134" s="19">
        <v>0</v>
      </c>
    </row>
    <row r="135" spans="1:20">
      <c r="A135" s="16">
        <v>133</v>
      </c>
      <c r="B135" s="16" t="str">
        <f t="shared" si="4"/>
        <v/>
      </c>
      <c r="C135" s="17" t="str">
        <f>IF('tmp４'!C34="","",'tmp４'!C34)</f>
        <v/>
      </c>
      <c r="D135" s="17" t="str">
        <f>IF('tmp４'!D34="","",'tmp４'!D34)</f>
        <v/>
      </c>
      <c r="E135" s="17" t="str">
        <f>IF('tmp４'!E34="","",'tmp４'!E34)</f>
        <v/>
      </c>
      <c r="F135" s="17" t="str">
        <f>IF('tmp４'!F34="","",'tmp４'!F34)</f>
        <v/>
      </c>
      <c r="G135" s="17" t="str">
        <f>IF('tmp４'!G34="","",'tmp４'!G34)</f>
        <v/>
      </c>
      <c r="H135" s="17" t="str">
        <f>IF('tmp４'!H34="","",'tmp４'!H34)</f>
        <v/>
      </c>
      <c r="I135" s="17" t="str">
        <f>IF('tmp４'!I34="","",'tmp４'!I34)</f>
        <v/>
      </c>
      <c r="J135" s="17" t="str">
        <f>IF('tmp４'!J34="","",'tmp４'!J34)</f>
        <v/>
      </c>
      <c r="K135" s="17" t="str">
        <f>IF('tmp４'!K34="","",'tmp４'!K34)</f>
        <v/>
      </c>
      <c r="L135" s="17" t="str">
        <f>IF('tmp４'!L34="","",'tmp４'!L34)</f>
        <v/>
      </c>
      <c r="M135" s="17" t="str">
        <f>IF('tmp４'!M34="","",'tmp４'!M34)</f>
        <v/>
      </c>
      <c r="N135" s="17" t="str">
        <f>IF('tmp４'!N34="","",'tmp４'!N34)</f>
        <v/>
      </c>
      <c r="O135" s="17" t="str">
        <f>IF('tmp４'!O34="","",'tmp４'!O34)</f>
        <v/>
      </c>
      <c r="P135" s="17">
        <f>IF('tmp４'!P34="","",'tmp４'!P34)</f>
        <v>0</v>
      </c>
      <c r="Q135" s="17">
        <f>IF('tmp４'!Q34="",0,'tmp４'!Q34)</f>
        <v>0</v>
      </c>
      <c r="R135" s="19">
        <v>0</v>
      </c>
      <c r="S135" s="19">
        <v>0</v>
      </c>
      <c r="T135" s="19">
        <v>0</v>
      </c>
    </row>
    <row r="136" spans="1:20">
      <c r="A136" s="16">
        <v>134</v>
      </c>
      <c r="B136" s="16" t="str">
        <f t="shared" si="4"/>
        <v/>
      </c>
      <c r="C136" s="17" t="str">
        <f>IF('tmp４'!C35="","",'tmp４'!C35)</f>
        <v/>
      </c>
      <c r="D136" s="17" t="str">
        <f>IF('tmp４'!D35="","",'tmp４'!D35)</f>
        <v/>
      </c>
      <c r="E136" s="17" t="str">
        <f>IF('tmp４'!E35="","",'tmp４'!E35)</f>
        <v/>
      </c>
      <c r="F136" s="17" t="str">
        <f>IF('tmp４'!F35="","",'tmp４'!F35)</f>
        <v/>
      </c>
      <c r="G136" s="17" t="str">
        <f>IF('tmp４'!G35="","",'tmp４'!G35)</f>
        <v/>
      </c>
      <c r="H136" s="17" t="str">
        <f>IF('tmp４'!H35="","",'tmp４'!H35)</f>
        <v/>
      </c>
      <c r="I136" s="17" t="str">
        <f>IF('tmp４'!I35="","",'tmp４'!I35)</f>
        <v/>
      </c>
      <c r="J136" s="17" t="str">
        <f>IF('tmp４'!J35="","",'tmp４'!J35)</f>
        <v/>
      </c>
      <c r="K136" s="17" t="str">
        <f>IF('tmp４'!K35="","",'tmp４'!K35)</f>
        <v/>
      </c>
      <c r="L136" s="17" t="str">
        <f>IF('tmp４'!L35="","",'tmp４'!L35)</f>
        <v/>
      </c>
      <c r="M136" s="17" t="str">
        <f>IF('tmp４'!M35="","",'tmp４'!M35)</f>
        <v/>
      </c>
      <c r="N136" s="17" t="str">
        <f>IF('tmp４'!N35="","",'tmp４'!N35)</f>
        <v/>
      </c>
      <c r="O136" s="17" t="str">
        <f>IF('tmp４'!O35="","",'tmp４'!O35)</f>
        <v/>
      </c>
      <c r="P136" s="17">
        <f>IF('tmp４'!P35="","",'tmp４'!P35)</f>
        <v>0</v>
      </c>
      <c r="Q136" s="17">
        <f>IF('tmp４'!Q35="",0,'tmp４'!Q35)</f>
        <v>0</v>
      </c>
      <c r="R136" s="19">
        <v>0</v>
      </c>
      <c r="S136" s="19">
        <v>0</v>
      </c>
      <c r="T136" s="19">
        <v>0</v>
      </c>
    </row>
    <row r="137" spans="1:20">
      <c r="A137" s="16">
        <v>135</v>
      </c>
      <c r="B137" s="16" t="str">
        <f t="shared" si="4"/>
        <v/>
      </c>
      <c r="C137" s="17" t="str">
        <f>IF('tmp４'!C36="","",'tmp４'!C36)</f>
        <v/>
      </c>
      <c r="D137" s="17" t="str">
        <f>IF('tmp４'!D36="","",'tmp４'!D36)</f>
        <v/>
      </c>
      <c r="E137" s="17" t="str">
        <f>IF('tmp４'!E36="","",'tmp４'!E36)</f>
        <v/>
      </c>
      <c r="F137" s="17" t="str">
        <f>IF('tmp４'!F36="","",'tmp４'!F36)</f>
        <v/>
      </c>
      <c r="G137" s="17" t="str">
        <f>IF('tmp４'!G36="","",'tmp４'!G36)</f>
        <v/>
      </c>
      <c r="H137" s="17" t="str">
        <f>IF('tmp４'!H36="","",'tmp４'!H36)</f>
        <v/>
      </c>
      <c r="I137" s="17" t="str">
        <f>IF('tmp４'!I36="","",'tmp４'!I36)</f>
        <v/>
      </c>
      <c r="J137" s="17" t="str">
        <f>IF('tmp４'!J36="","",'tmp４'!J36)</f>
        <v/>
      </c>
      <c r="K137" s="17" t="str">
        <f>IF('tmp４'!K36="","",'tmp４'!K36)</f>
        <v/>
      </c>
      <c r="L137" s="17" t="str">
        <f>IF('tmp４'!L36="","",'tmp４'!L36)</f>
        <v/>
      </c>
      <c r="M137" s="17" t="str">
        <f>IF('tmp４'!M36="","",'tmp４'!M36)</f>
        <v/>
      </c>
      <c r="N137" s="17" t="str">
        <f>IF('tmp４'!N36="","",'tmp４'!N36)</f>
        <v/>
      </c>
      <c r="O137" s="17" t="str">
        <f>IF('tmp４'!O36="","",'tmp４'!O36)</f>
        <v/>
      </c>
      <c r="P137" s="17">
        <f>IF('tmp４'!P36="","",'tmp４'!P36)</f>
        <v>0</v>
      </c>
      <c r="Q137" s="17">
        <f>IF('tmp４'!Q36="",0,'tmp４'!Q36)</f>
        <v>0</v>
      </c>
      <c r="R137" s="19">
        <v>0</v>
      </c>
      <c r="S137" s="19">
        <v>0</v>
      </c>
      <c r="T137" s="19">
        <v>0</v>
      </c>
    </row>
    <row r="138" spans="1:20">
      <c r="A138" s="16">
        <v>136</v>
      </c>
      <c r="B138" s="16" t="str">
        <f t="shared" si="4"/>
        <v/>
      </c>
      <c r="C138" s="17" t="str">
        <f>IF('tmp４'!C37="","",'tmp４'!C37)</f>
        <v/>
      </c>
      <c r="D138" s="17" t="str">
        <f>IF('tmp４'!D37="","",'tmp４'!D37)</f>
        <v/>
      </c>
      <c r="E138" s="17" t="str">
        <f>IF('tmp４'!E37="","",'tmp４'!E37)</f>
        <v/>
      </c>
      <c r="F138" s="17" t="str">
        <f>IF('tmp４'!F37="","",'tmp４'!F37)</f>
        <v/>
      </c>
      <c r="G138" s="17" t="str">
        <f>IF('tmp４'!G37="","",'tmp４'!G37)</f>
        <v/>
      </c>
      <c r="H138" s="17" t="str">
        <f>IF('tmp４'!H37="","",'tmp４'!H37)</f>
        <v/>
      </c>
      <c r="I138" s="17" t="str">
        <f>IF('tmp４'!I37="","",'tmp４'!I37)</f>
        <v/>
      </c>
      <c r="J138" s="17" t="str">
        <f>IF('tmp４'!J37="","",'tmp４'!J37)</f>
        <v/>
      </c>
      <c r="K138" s="17" t="str">
        <f>IF('tmp４'!K37="","",'tmp４'!K37)</f>
        <v/>
      </c>
      <c r="L138" s="17" t="str">
        <f>IF('tmp４'!L37="","",'tmp４'!L37)</f>
        <v/>
      </c>
      <c r="M138" s="17" t="str">
        <f>IF('tmp４'!M37="","",'tmp４'!M37)</f>
        <v/>
      </c>
      <c r="N138" s="17" t="str">
        <f>IF('tmp４'!N37="","",'tmp４'!N37)</f>
        <v/>
      </c>
      <c r="O138" s="17" t="str">
        <f>IF('tmp４'!O37="","",'tmp４'!O37)</f>
        <v/>
      </c>
      <c r="P138" s="17">
        <f>IF('tmp４'!P37="","",'tmp４'!P37)</f>
        <v>0</v>
      </c>
      <c r="Q138" s="17">
        <f>IF('tmp４'!Q37="",0,'tmp４'!Q37)</f>
        <v>0</v>
      </c>
      <c r="R138" s="19">
        <v>0</v>
      </c>
      <c r="S138" s="19">
        <v>0</v>
      </c>
      <c r="T138" s="19">
        <v>0</v>
      </c>
    </row>
    <row r="139" spans="1:20">
      <c r="A139" s="16">
        <v>137</v>
      </c>
      <c r="B139" s="16" t="str">
        <f t="shared" si="4"/>
        <v/>
      </c>
      <c r="C139" s="17" t="str">
        <f>IF('tmp４'!C38="","",'tmp４'!C38)</f>
        <v/>
      </c>
      <c r="D139" s="17" t="str">
        <f>IF('tmp４'!D38="","",'tmp４'!D38)</f>
        <v/>
      </c>
      <c r="E139" s="17" t="str">
        <f>IF('tmp４'!E38="","",'tmp４'!E38)</f>
        <v/>
      </c>
      <c r="F139" s="17" t="str">
        <f>IF('tmp４'!F38="","",'tmp４'!F38)</f>
        <v/>
      </c>
      <c r="G139" s="17" t="str">
        <f>IF('tmp４'!G38="","",'tmp４'!G38)</f>
        <v/>
      </c>
      <c r="H139" s="17" t="str">
        <f>IF('tmp４'!H38="","",'tmp４'!H38)</f>
        <v/>
      </c>
      <c r="I139" s="17" t="str">
        <f>IF('tmp４'!I38="","",'tmp４'!I38)</f>
        <v/>
      </c>
      <c r="J139" s="17" t="str">
        <f>IF('tmp４'!J38="","",'tmp４'!J38)</f>
        <v/>
      </c>
      <c r="K139" s="17" t="str">
        <f>IF('tmp４'!K38="","",'tmp４'!K38)</f>
        <v/>
      </c>
      <c r="L139" s="17" t="str">
        <f>IF('tmp４'!L38="","",'tmp４'!L38)</f>
        <v/>
      </c>
      <c r="M139" s="17" t="str">
        <f>IF('tmp４'!M38="","",'tmp４'!M38)</f>
        <v/>
      </c>
      <c r="N139" s="17" t="str">
        <f>IF('tmp４'!N38="","",'tmp４'!N38)</f>
        <v/>
      </c>
      <c r="O139" s="17" t="str">
        <f>IF('tmp４'!O38="","",'tmp４'!O38)</f>
        <v/>
      </c>
      <c r="P139" s="17">
        <f>IF('tmp４'!P38="","",'tmp４'!P38)</f>
        <v>0</v>
      </c>
      <c r="Q139" s="17">
        <f>IF('tmp４'!Q38="",0,'tmp４'!Q38)</f>
        <v>0</v>
      </c>
      <c r="R139" s="19">
        <v>0</v>
      </c>
      <c r="S139" s="19">
        <v>0</v>
      </c>
      <c r="T139" s="19">
        <v>0</v>
      </c>
    </row>
    <row r="140" spans="1:20">
      <c r="A140" s="16">
        <v>138</v>
      </c>
      <c r="B140" s="16" t="str">
        <f t="shared" si="4"/>
        <v/>
      </c>
      <c r="C140" s="17" t="str">
        <f>IF('tmp４'!C39="","",'tmp４'!C39)</f>
        <v/>
      </c>
      <c r="D140" s="17" t="str">
        <f>IF('tmp４'!D39="","",'tmp４'!D39)</f>
        <v/>
      </c>
      <c r="E140" s="17" t="str">
        <f>IF('tmp４'!E39="","",'tmp４'!E39)</f>
        <v/>
      </c>
      <c r="F140" s="17" t="str">
        <f>IF('tmp４'!F39="","",'tmp４'!F39)</f>
        <v/>
      </c>
      <c r="G140" s="17" t="str">
        <f>IF('tmp４'!G39="","",'tmp４'!G39)</f>
        <v/>
      </c>
      <c r="H140" s="17" t="str">
        <f>IF('tmp４'!H39="","",'tmp４'!H39)</f>
        <v/>
      </c>
      <c r="I140" s="17" t="str">
        <f>IF('tmp４'!I39="","",'tmp４'!I39)</f>
        <v/>
      </c>
      <c r="J140" s="17" t="str">
        <f>IF('tmp４'!J39="","",'tmp４'!J39)</f>
        <v/>
      </c>
      <c r="K140" s="17" t="str">
        <f>IF('tmp４'!K39="","",'tmp４'!K39)</f>
        <v/>
      </c>
      <c r="L140" s="17" t="str">
        <f>IF('tmp４'!L39="","",'tmp４'!L39)</f>
        <v/>
      </c>
      <c r="M140" s="17" t="str">
        <f>IF('tmp４'!M39="","",'tmp４'!M39)</f>
        <v/>
      </c>
      <c r="N140" s="17" t="str">
        <f>IF('tmp４'!N39="","",'tmp４'!N39)</f>
        <v/>
      </c>
      <c r="O140" s="17" t="str">
        <f>IF('tmp４'!O39="","",'tmp４'!O39)</f>
        <v/>
      </c>
      <c r="P140" s="17">
        <f>IF('tmp４'!P39="","",'tmp４'!P39)</f>
        <v>0</v>
      </c>
      <c r="Q140" s="17">
        <f>IF('tmp４'!Q39="",0,'tmp４'!Q39)</f>
        <v>0</v>
      </c>
      <c r="R140" s="19">
        <v>0</v>
      </c>
      <c r="S140" s="19">
        <v>0</v>
      </c>
      <c r="T140" s="19">
        <v>0</v>
      </c>
    </row>
    <row r="141" spans="1:20">
      <c r="A141" s="16">
        <v>139</v>
      </c>
      <c r="B141" s="16" t="str">
        <f t="shared" si="4"/>
        <v/>
      </c>
      <c r="C141" s="17" t="str">
        <f>IF('tmp４'!C40="","",'tmp４'!C40)</f>
        <v/>
      </c>
      <c r="D141" s="17" t="str">
        <f>IF('tmp４'!D40="","",'tmp４'!D40)</f>
        <v/>
      </c>
      <c r="E141" s="17" t="str">
        <f>IF('tmp４'!E40="","",'tmp４'!E40)</f>
        <v/>
      </c>
      <c r="F141" s="17" t="str">
        <f>IF('tmp４'!F40="","",'tmp４'!F40)</f>
        <v/>
      </c>
      <c r="G141" s="17" t="str">
        <f>IF('tmp４'!G40="","",'tmp４'!G40)</f>
        <v/>
      </c>
      <c r="H141" s="17" t="str">
        <f>IF('tmp４'!H40="","",'tmp４'!H40)</f>
        <v/>
      </c>
      <c r="I141" s="17" t="str">
        <f>IF('tmp４'!I40="","",'tmp４'!I40)</f>
        <v/>
      </c>
      <c r="J141" s="17" t="str">
        <f>IF('tmp４'!J40="","",'tmp４'!J40)</f>
        <v/>
      </c>
      <c r="K141" s="17" t="str">
        <f>IF('tmp４'!K40="","",'tmp４'!K40)</f>
        <v/>
      </c>
      <c r="L141" s="17" t="str">
        <f>IF('tmp４'!L40="","",'tmp４'!L40)</f>
        <v/>
      </c>
      <c r="M141" s="17" t="str">
        <f>IF('tmp４'!M40="","",'tmp４'!M40)</f>
        <v/>
      </c>
      <c r="N141" s="17" t="str">
        <f>IF('tmp４'!N40="","",'tmp４'!N40)</f>
        <v/>
      </c>
      <c r="O141" s="17" t="str">
        <f>IF('tmp４'!O40="","",'tmp４'!O40)</f>
        <v/>
      </c>
      <c r="P141" s="17">
        <f>IF('tmp４'!P40="","",'tmp４'!P40)</f>
        <v>0</v>
      </c>
      <c r="Q141" s="17">
        <f>IF('tmp４'!Q40="",0,'tmp４'!Q40)</f>
        <v>0</v>
      </c>
      <c r="R141" s="19">
        <v>0</v>
      </c>
      <c r="S141" s="19">
        <v>0</v>
      </c>
      <c r="T141" s="19">
        <v>0</v>
      </c>
    </row>
    <row r="142" spans="1:20">
      <c r="A142" s="16">
        <v>140</v>
      </c>
      <c r="B142" s="16" t="str">
        <f t="shared" si="4"/>
        <v/>
      </c>
      <c r="C142" s="17" t="str">
        <f>IF('tmp４'!C41="","",'tmp４'!C41)</f>
        <v/>
      </c>
      <c r="D142" s="17" t="str">
        <f>IF('tmp４'!D41="","",'tmp４'!D41)</f>
        <v/>
      </c>
      <c r="E142" s="17" t="str">
        <f>IF('tmp４'!E41="","",'tmp４'!E41)</f>
        <v/>
      </c>
      <c r="F142" s="17" t="str">
        <f>IF('tmp４'!F41="","",'tmp４'!F41)</f>
        <v/>
      </c>
      <c r="G142" s="17" t="str">
        <f>IF('tmp４'!G41="","",'tmp４'!G41)</f>
        <v/>
      </c>
      <c r="H142" s="17" t="str">
        <f>IF('tmp４'!H41="","",'tmp４'!H41)</f>
        <v/>
      </c>
      <c r="I142" s="17" t="str">
        <f>IF('tmp４'!I41="","",'tmp４'!I41)</f>
        <v/>
      </c>
      <c r="J142" s="17" t="str">
        <f>IF('tmp４'!J41="","",'tmp４'!J41)</f>
        <v/>
      </c>
      <c r="K142" s="17" t="str">
        <f>IF('tmp４'!K41="","",'tmp４'!K41)</f>
        <v/>
      </c>
      <c r="L142" s="17" t="str">
        <f>IF('tmp４'!L41="","",'tmp４'!L41)</f>
        <v/>
      </c>
      <c r="M142" s="17" t="str">
        <f>IF('tmp４'!M41="","",'tmp４'!M41)</f>
        <v/>
      </c>
      <c r="N142" s="17" t="str">
        <f>IF('tmp４'!N41="","",'tmp４'!N41)</f>
        <v/>
      </c>
      <c r="O142" s="17" t="str">
        <f>IF('tmp４'!O41="","",'tmp４'!O41)</f>
        <v/>
      </c>
      <c r="P142" s="17">
        <f>IF('tmp４'!P41="","",'tmp４'!P41)</f>
        <v>0</v>
      </c>
      <c r="Q142" s="17">
        <f>IF('tmp４'!Q41="",0,'tmp４'!Q41)</f>
        <v>0</v>
      </c>
      <c r="R142" s="19">
        <v>0</v>
      </c>
      <c r="S142" s="19">
        <v>0</v>
      </c>
      <c r="T142" s="19">
        <v>0</v>
      </c>
    </row>
    <row r="143" spans="1:20">
      <c r="A143" s="16">
        <v>141</v>
      </c>
      <c r="B143" s="16" t="str">
        <f t="shared" si="4"/>
        <v/>
      </c>
      <c r="C143" s="17" t="str">
        <f>IF('tmp４'!C42="","",'tmp４'!C42)</f>
        <v/>
      </c>
      <c r="D143" s="17" t="str">
        <f>IF('tmp４'!D42="","",'tmp４'!D42)</f>
        <v/>
      </c>
      <c r="E143" s="17" t="str">
        <f>IF('tmp４'!E42="","",'tmp４'!E42)</f>
        <v/>
      </c>
      <c r="F143" s="17" t="str">
        <f>IF('tmp４'!F42="","",'tmp４'!F42)</f>
        <v/>
      </c>
      <c r="G143" s="17" t="str">
        <f>IF('tmp４'!G42="","",'tmp４'!G42)</f>
        <v/>
      </c>
      <c r="H143" s="17" t="str">
        <f>IF('tmp４'!H42="","",'tmp４'!H42)</f>
        <v/>
      </c>
      <c r="I143" s="17" t="str">
        <f>IF('tmp４'!I42="","",'tmp４'!I42)</f>
        <v/>
      </c>
      <c r="J143" s="17" t="str">
        <f>IF('tmp４'!J42="","",'tmp４'!J42)</f>
        <v/>
      </c>
      <c r="K143" s="17" t="str">
        <f>IF('tmp４'!K42="","",'tmp４'!K42)</f>
        <v/>
      </c>
      <c r="L143" s="17" t="str">
        <f>IF('tmp４'!L42="","",'tmp４'!L42)</f>
        <v/>
      </c>
      <c r="M143" s="17" t="str">
        <f>IF('tmp４'!M42="","",'tmp４'!M42)</f>
        <v/>
      </c>
      <c r="N143" s="17" t="str">
        <f>IF('tmp４'!N42="","",'tmp４'!N42)</f>
        <v/>
      </c>
      <c r="O143" s="17" t="str">
        <f>IF('tmp４'!O42="","",'tmp４'!O42)</f>
        <v/>
      </c>
      <c r="P143" s="17">
        <f>IF('tmp４'!P42="","",'tmp４'!P42)</f>
        <v>0</v>
      </c>
      <c r="Q143" s="17">
        <f>IF('tmp４'!Q42="",0,'tmp４'!Q42)</f>
        <v>0</v>
      </c>
      <c r="R143" s="19">
        <v>0</v>
      </c>
      <c r="S143" s="19">
        <v>0</v>
      </c>
      <c r="T143" s="19">
        <v>0</v>
      </c>
    </row>
    <row r="144" spans="1:20">
      <c r="A144" s="16">
        <v>142</v>
      </c>
      <c r="B144" s="16" t="str">
        <f t="shared" si="4"/>
        <v/>
      </c>
      <c r="C144" s="17" t="str">
        <f>IF('tmp４'!C43="","",'tmp４'!C43)</f>
        <v/>
      </c>
      <c r="D144" s="17" t="str">
        <f>IF('tmp４'!D43="","",'tmp４'!D43)</f>
        <v/>
      </c>
      <c r="E144" s="17" t="str">
        <f>IF('tmp４'!E43="","",'tmp４'!E43)</f>
        <v/>
      </c>
      <c r="F144" s="17" t="str">
        <f>IF('tmp４'!F43="","",'tmp４'!F43)</f>
        <v/>
      </c>
      <c r="G144" s="17" t="str">
        <f>IF('tmp４'!G43="","",'tmp４'!G43)</f>
        <v/>
      </c>
      <c r="H144" s="17" t="str">
        <f>IF('tmp４'!H43="","",'tmp４'!H43)</f>
        <v/>
      </c>
      <c r="I144" s="17" t="str">
        <f>IF('tmp４'!I43="","",'tmp４'!I43)</f>
        <v/>
      </c>
      <c r="J144" s="17" t="str">
        <f>IF('tmp４'!J43="","",'tmp４'!J43)</f>
        <v/>
      </c>
      <c r="K144" s="17" t="str">
        <f>IF('tmp４'!K43="","",'tmp４'!K43)</f>
        <v/>
      </c>
      <c r="L144" s="17" t="str">
        <f>IF('tmp４'!L43="","",'tmp４'!L43)</f>
        <v/>
      </c>
      <c r="M144" s="17" t="str">
        <f>IF('tmp４'!M43="","",'tmp４'!M43)</f>
        <v/>
      </c>
      <c r="N144" s="17" t="str">
        <f>IF('tmp４'!N43="","",'tmp４'!N43)</f>
        <v/>
      </c>
      <c r="O144" s="17" t="str">
        <f>IF('tmp４'!O43="","",'tmp４'!O43)</f>
        <v/>
      </c>
      <c r="P144" s="17">
        <f>IF('tmp４'!P43="","",'tmp４'!P43)</f>
        <v>0</v>
      </c>
      <c r="Q144" s="17">
        <f>IF('tmp４'!Q43="",0,'tmp４'!Q43)</f>
        <v>0</v>
      </c>
      <c r="R144" s="19">
        <v>0</v>
      </c>
      <c r="S144" s="19">
        <v>0</v>
      </c>
      <c r="T144" s="19">
        <v>0</v>
      </c>
    </row>
    <row r="145" spans="1:20">
      <c r="A145" s="16">
        <v>143</v>
      </c>
      <c r="B145" s="16" t="str">
        <f t="shared" si="4"/>
        <v/>
      </c>
      <c r="C145" s="17" t="str">
        <f>IF('tmp４'!C44="","",'tmp４'!C44)</f>
        <v/>
      </c>
      <c r="D145" s="17" t="str">
        <f>IF('tmp４'!D44="","",'tmp４'!D44)</f>
        <v/>
      </c>
      <c r="E145" s="17" t="str">
        <f>IF('tmp４'!E44="","",'tmp４'!E44)</f>
        <v/>
      </c>
      <c r="F145" s="17" t="str">
        <f>IF('tmp４'!F44="","",'tmp４'!F44)</f>
        <v/>
      </c>
      <c r="G145" s="17" t="str">
        <f>IF('tmp４'!G44="","",'tmp４'!G44)</f>
        <v/>
      </c>
      <c r="H145" s="17" t="str">
        <f>IF('tmp４'!H44="","",'tmp４'!H44)</f>
        <v/>
      </c>
      <c r="I145" s="17" t="str">
        <f>IF('tmp４'!I44="","",'tmp４'!I44)</f>
        <v/>
      </c>
      <c r="J145" s="17" t="str">
        <f>IF('tmp４'!J44="","",'tmp４'!J44)</f>
        <v/>
      </c>
      <c r="K145" s="17" t="str">
        <f>IF('tmp４'!K44="","",'tmp４'!K44)</f>
        <v/>
      </c>
      <c r="L145" s="17" t="str">
        <f>IF('tmp４'!L44="","",'tmp４'!L44)</f>
        <v/>
      </c>
      <c r="M145" s="17" t="str">
        <f>IF('tmp４'!M44="","",'tmp４'!M44)</f>
        <v/>
      </c>
      <c r="N145" s="17" t="str">
        <f>IF('tmp４'!N44="","",'tmp４'!N44)</f>
        <v/>
      </c>
      <c r="O145" s="17" t="str">
        <f>IF('tmp４'!O44="","",'tmp４'!O44)</f>
        <v/>
      </c>
      <c r="P145" s="17">
        <f>IF('tmp４'!P44="","",'tmp４'!P44)</f>
        <v>0</v>
      </c>
      <c r="Q145" s="17">
        <f>IF('tmp４'!Q44="",0,'tmp４'!Q44)</f>
        <v>0</v>
      </c>
      <c r="R145" s="19">
        <v>0</v>
      </c>
      <c r="S145" s="19">
        <v>0</v>
      </c>
      <c r="T145" s="19">
        <v>0</v>
      </c>
    </row>
    <row r="146" spans="1:20">
      <c r="A146" s="16">
        <v>144</v>
      </c>
      <c r="B146" s="16" t="str">
        <f t="shared" si="4"/>
        <v/>
      </c>
      <c r="C146" s="17" t="str">
        <f>IF('tmp４'!C45="","",'tmp４'!C45)</f>
        <v/>
      </c>
      <c r="D146" s="17" t="str">
        <f>IF('tmp４'!D45="","",'tmp４'!D45)</f>
        <v/>
      </c>
      <c r="E146" s="17" t="str">
        <f>IF('tmp４'!E45="","",'tmp４'!E45)</f>
        <v/>
      </c>
      <c r="F146" s="17" t="str">
        <f>IF('tmp４'!F45="","",'tmp４'!F45)</f>
        <v/>
      </c>
      <c r="G146" s="17" t="str">
        <f>IF('tmp４'!G45="","",'tmp４'!G45)</f>
        <v/>
      </c>
      <c r="H146" s="17" t="str">
        <f>IF('tmp４'!H45="","",'tmp４'!H45)</f>
        <v/>
      </c>
      <c r="I146" s="17" t="str">
        <f>IF('tmp４'!I45="","",'tmp４'!I45)</f>
        <v/>
      </c>
      <c r="J146" s="17" t="str">
        <f>IF('tmp４'!J45="","",'tmp４'!J45)</f>
        <v/>
      </c>
      <c r="K146" s="17" t="str">
        <f>IF('tmp４'!K45="","",'tmp４'!K45)</f>
        <v/>
      </c>
      <c r="L146" s="17" t="str">
        <f>IF('tmp４'!L45="","",'tmp４'!L45)</f>
        <v/>
      </c>
      <c r="M146" s="17" t="str">
        <f>IF('tmp４'!M45="","",'tmp４'!M45)</f>
        <v/>
      </c>
      <c r="N146" s="17" t="str">
        <f>IF('tmp４'!N45="","",'tmp４'!N45)</f>
        <v/>
      </c>
      <c r="O146" s="17" t="str">
        <f>IF('tmp４'!O45="","",'tmp４'!O45)</f>
        <v/>
      </c>
      <c r="P146" s="17">
        <f>IF('tmp４'!P45="","",'tmp４'!P45)</f>
        <v>0</v>
      </c>
      <c r="Q146" s="17">
        <f>IF('tmp４'!Q45="",0,'tmp４'!Q45)</f>
        <v>0</v>
      </c>
      <c r="R146" s="19">
        <v>0</v>
      </c>
      <c r="S146" s="19">
        <v>0</v>
      </c>
      <c r="T146" s="19">
        <v>0</v>
      </c>
    </row>
    <row r="147" spans="1:20">
      <c r="A147" s="16">
        <v>145</v>
      </c>
      <c r="B147" s="16" t="str">
        <f t="shared" si="4"/>
        <v/>
      </c>
      <c r="C147" s="17" t="str">
        <f>IF('tmp４'!C46="","",'tmp４'!C46)</f>
        <v/>
      </c>
      <c r="D147" s="17" t="str">
        <f>IF('tmp４'!D46="","",'tmp４'!D46)</f>
        <v/>
      </c>
      <c r="E147" s="17" t="str">
        <f>IF('tmp４'!E46="","",'tmp４'!E46)</f>
        <v/>
      </c>
      <c r="F147" s="17" t="str">
        <f>IF('tmp４'!F46="","",'tmp４'!F46)</f>
        <v/>
      </c>
      <c r="G147" s="17" t="str">
        <f>IF('tmp４'!G46="","",'tmp４'!G46)</f>
        <v/>
      </c>
      <c r="H147" s="17" t="str">
        <f>IF('tmp４'!H46="","",'tmp４'!H46)</f>
        <v/>
      </c>
      <c r="I147" s="17" t="str">
        <f>IF('tmp４'!I46="","",'tmp４'!I46)</f>
        <v/>
      </c>
      <c r="J147" s="17" t="str">
        <f>IF('tmp４'!J46="","",'tmp４'!J46)</f>
        <v/>
      </c>
      <c r="K147" s="17" t="str">
        <f>IF('tmp４'!K46="","",'tmp４'!K46)</f>
        <v/>
      </c>
      <c r="L147" s="17" t="str">
        <f>IF('tmp４'!L46="","",'tmp４'!L46)</f>
        <v/>
      </c>
      <c r="M147" s="17" t="str">
        <f>IF('tmp４'!M46="","",'tmp４'!M46)</f>
        <v/>
      </c>
      <c r="N147" s="17" t="str">
        <f>IF('tmp４'!N46="","",'tmp４'!N46)</f>
        <v/>
      </c>
      <c r="O147" s="17" t="str">
        <f>IF('tmp４'!O46="","",'tmp４'!O46)</f>
        <v/>
      </c>
      <c r="P147" s="17">
        <f>IF('tmp４'!P46="","",'tmp４'!P46)</f>
        <v>0</v>
      </c>
      <c r="Q147" s="17">
        <f>IF('tmp４'!Q46="",0,'tmp４'!Q46)</f>
        <v>0</v>
      </c>
      <c r="R147" s="19">
        <v>0</v>
      </c>
      <c r="S147" s="19">
        <v>0</v>
      </c>
      <c r="T147" s="19">
        <v>0</v>
      </c>
    </row>
    <row r="148" spans="1:20">
      <c r="A148" s="16">
        <v>146</v>
      </c>
      <c r="B148" s="16" t="str">
        <f t="shared" si="4"/>
        <v/>
      </c>
      <c r="C148" s="17" t="str">
        <f>IF('tmp４'!C47="","",'tmp４'!C47)</f>
        <v/>
      </c>
      <c r="D148" s="17" t="str">
        <f>IF('tmp４'!D47="","",'tmp４'!D47)</f>
        <v/>
      </c>
      <c r="E148" s="17" t="str">
        <f>IF('tmp４'!E47="","",'tmp４'!E47)</f>
        <v/>
      </c>
      <c r="F148" s="17" t="str">
        <f>IF('tmp４'!F47="","",'tmp４'!F47)</f>
        <v/>
      </c>
      <c r="G148" s="17" t="str">
        <f>IF('tmp４'!G47="","",'tmp４'!G47)</f>
        <v/>
      </c>
      <c r="H148" s="17" t="str">
        <f>IF('tmp４'!H47="","",'tmp４'!H47)</f>
        <v/>
      </c>
      <c r="I148" s="17" t="str">
        <f>IF('tmp４'!I47="","",'tmp４'!I47)</f>
        <v/>
      </c>
      <c r="J148" s="17" t="str">
        <f>IF('tmp４'!J47="","",'tmp４'!J47)</f>
        <v/>
      </c>
      <c r="K148" s="17" t="str">
        <f>IF('tmp４'!K47="","",'tmp４'!K47)</f>
        <v/>
      </c>
      <c r="L148" s="17" t="str">
        <f>IF('tmp４'!L47="","",'tmp４'!L47)</f>
        <v/>
      </c>
      <c r="M148" s="17" t="str">
        <f>IF('tmp４'!M47="","",'tmp４'!M47)</f>
        <v/>
      </c>
      <c r="N148" s="17" t="str">
        <f>IF('tmp４'!N47="","",'tmp４'!N47)</f>
        <v/>
      </c>
      <c r="O148" s="17" t="str">
        <f>IF('tmp４'!O47="","",'tmp４'!O47)</f>
        <v/>
      </c>
      <c r="P148" s="17">
        <f>IF('tmp４'!P47="","",'tmp４'!P47)</f>
        <v>0</v>
      </c>
      <c r="Q148" s="17">
        <f>IF('tmp４'!Q47="",0,'tmp４'!Q47)</f>
        <v>0</v>
      </c>
      <c r="R148" s="19">
        <v>0</v>
      </c>
      <c r="S148" s="19">
        <v>0</v>
      </c>
      <c r="T148" s="19">
        <v>0</v>
      </c>
    </row>
    <row r="149" spans="1:20">
      <c r="A149" s="16">
        <v>147</v>
      </c>
      <c r="B149" s="16" t="str">
        <f t="shared" si="4"/>
        <v/>
      </c>
      <c r="C149" s="17" t="str">
        <f>IF('tmp４'!C48="","",'tmp４'!C48)</f>
        <v/>
      </c>
      <c r="D149" s="17" t="str">
        <f>IF('tmp４'!D48="","",'tmp４'!D48)</f>
        <v/>
      </c>
      <c r="E149" s="17" t="str">
        <f>IF('tmp４'!E48="","",'tmp４'!E48)</f>
        <v/>
      </c>
      <c r="F149" s="17" t="str">
        <f>IF('tmp４'!F48="","",'tmp４'!F48)</f>
        <v/>
      </c>
      <c r="G149" s="17" t="str">
        <f>IF('tmp４'!G48="","",'tmp４'!G48)</f>
        <v/>
      </c>
      <c r="H149" s="17" t="str">
        <f>IF('tmp４'!H48="","",'tmp４'!H48)</f>
        <v/>
      </c>
      <c r="I149" s="17" t="str">
        <f>IF('tmp４'!I48="","",'tmp４'!I48)</f>
        <v/>
      </c>
      <c r="J149" s="17" t="str">
        <f>IF('tmp４'!J48="","",'tmp４'!J48)</f>
        <v/>
      </c>
      <c r="K149" s="17" t="str">
        <f>IF('tmp４'!K48="","",'tmp４'!K48)</f>
        <v/>
      </c>
      <c r="L149" s="17" t="str">
        <f>IF('tmp４'!L48="","",'tmp４'!L48)</f>
        <v/>
      </c>
      <c r="M149" s="17" t="str">
        <f>IF('tmp４'!M48="","",'tmp４'!M48)</f>
        <v/>
      </c>
      <c r="N149" s="17" t="str">
        <f>IF('tmp４'!N48="","",'tmp４'!N48)</f>
        <v/>
      </c>
      <c r="O149" s="17" t="str">
        <f>IF('tmp４'!O48="","",'tmp４'!O48)</f>
        <v/>
      </c>
      <c r="P149" s="17">
        <f>IF('tmp４'!P48="","",'tmp４'!P48)</f>
        <v>0</v>
      </c>
      <c r="Q149" s="17">
        <f>IF('tmp４'!Q48="",0,'tmp４'!Q48)</f>
        <v>0</v>
      </c>
      <c r="R149" s="19">
        <v>0</v>
      </c>
      <c r="S149" s="19">
        <v>0</v>
      </c>
      <c r="T149" s="19">
        <v>0</v>
      </c>
    </row>
    <row r="150" spans="1:20">
      <c r="A150" s="16">
        <v>148</v>
      </c>
      <c r="B150" s="16" t="str">
        <f t="shared" si="4"/>
        <v/>
      </c>
      <c r="C150" s="17" t="str">
        <f>IF('tmp４'!C49="","",'tmp４'!C49)</f>
        <v/>
      </c>
      <c r="D150" s="17" t="str">
        <f>IF('tmp４'!D49="","",'tmp４'!D49)</f>
        <v/>
      </c>
      <c r="E150" s="17" t="str">
        <f>IF('tmp４'!E49="","",'tmp４'!E49)</f>
        <v/>
      </c>
      <c r="F150" s="17" t="str">
        <f>IF('tmp４'!F49="","",'tmp４'!F49)</f>
        <v/>
      </c>
      <c r="G150" s="17" t="str">
        <f>IF('tmp４'!G49="","",'tmp４'!G49)</f>
        <v/>
      </c>
      <c r="H150" s="17" t="str">
        <f>IF('tmp４'!H49="","",'tmp４'!H49)</f>
        <v/>
      </c>
      <c r="I150" s="17" t="str">
        <f>IF('tmp４'!I49="","",'tmp４'!I49)</f>
        <v/>
      </c>
      <c r="J150" s="17" t="str">
        <f>IF('tmp４'!J49="","",'tmp４'!J49)</f>
        <v/>
      </c>
      <c r="K150" s="17" t="str">
        <f>IF('tmp４'!K49="","",'tmp４'!K49)</f>
        <v/>
      </c>
      <c r="L150" s="17" t="str">
        <f>IF('tmp４'!L49="","",'tmp４'!L49)</f>
        <v/>
      </c>
      <c r="M150" s="17" t="str">
        <f>IF('tmp４'!M49="","",'tmp４'!M49)</f>
        <v/>
      </c>
      <c r="N150" s="17" t="str">
        <f>IF('tmp４'!N49="","",'tmp４'!N49)</f>
        <v/>
      </c>
      <c r="O150" s="17" t="str">
        <f>IF('tmp４'!O49="","",'tmp４'!O49)</f>
        <v/>
      </c>
      <c r="P150" s="17">
        <f>IF('tmp４'!P49="","",'tmp４'!P49)</f>
        <v>0</v>
      </c>
      <c r="Q150" s="17">
        <f>IF('tmp４'!Q49="",0,'tmp４'!Q49)</f>
        <v>0</v>
      </c>
      <c r="R150" s="19">
        <v>0</v>
      </c>
      <c r="S150" s="19">
        <v>0</v>
      </c>
      <c r="T150" s="19">
        <v>0</v>
      </c>
    </row>
    <row r="151" spans="1:20">
      <c r="A151" s="16">
        <v>149</v>
      </c>
      <c r="B151" s="16" t="str">
        <f t="shared" si="4"/>
        <v/>
      </c>
      <c r="C151" s="17" t="str">
        <f>IF('tmp４'!C50="","",'tmp４'!C50)</f>
        <v/>
      </c>
      <c r="D151" s="17" t="str">
        <f>IF('tmp４'!D50="","",'tmp４'!D50)</f>
        <v/>
      </c>
      <c r="E151" s="17" t="str">
        <f>IF('tmp４'!E50="","",'tmp４'!E50)</f>
        <v/>
      </c>
      <c r="F151" s="17" t="str">
        <f>IF('tmp４'!F50="","",'tmp４'!F50)</f>
        <v/>
      </c>
      <c r="G151" s="17" t="str">
        <f>IF('tmp４'!G50="","",'tmp４'!G50)</f>
        <v/>
      </c>
      <c r="H151" s="17" t="str">
        <f>IF('tmp４'!H50="","",'tmp４'!H50)</f>
        <v/>
      </c>
      <c r="I151" s="17" t="str">
        <f>IF('tmp４'!I50="","",'tmp４'!I50)</f>
        <v/>
      </c>
      <c r="J151" s="17" t="str">
        <f>IF('tmp４'!J50="","",'tmp４'!J50)</f>
        <v/>
      </c>
      <c r="K151" s="17" t="str">
        <f>IF('tmp４'!K50="","",'tmp４'!K50)</f>
        <v/>
      </c>
      <c r="L151" s="17" t="str">
        <f>IF('tmp４'!L50="","",'tmp４'!L50)</f>
        <v/>
      </c>
      <c r="M151" s="17" t="str">
        <f>IF('tmp４'!M50="","",'tmp４'!M50)</f>
        <v/>
      </c>
      <c r="N151" s="17" t="str">
        <f>IF('tmp４'!N50="","",'tmp４'!N50)</f>
        <v/>
      </c>
      <c r="O151" s="17" t="str">
        <f>IF('tmp４'!O50="","",'tmp４'!O50)</f>
        <v/>
      </c>
      <c r="P151" s="17">
        <f>IF('tmp４'!P50="","",'tmp４'!P50)</f>
        <v>0</v>
      </c>
      <c r="Q151" s="17">
        <f>IF('tmp４'!Q50="",0,'tmp４'!Q50)</f>
        <v>0</v>
      </c>
      <c r="R151" s="19">
        <v>0</v>
      </c>
      <c r="S151" s="19">
        <v>0</v>
      </c>
      <c r="T151" s="19">
        <v>0</v>
      </c>
    </row>
    <row r="152" spans="1:20">
      <c r="A152" s="16">
        <v>150</v>
      </c>
      <c r="B152" s="16" t="str">
        <f t="shared" si="4"/>
        <v/>
      </c>
      <c r="C152" s="17" t="str">
        <f>IF('tmp４'!C51="","",'tmp４'!C51)</f>
        <v/>
      </c>
      <c r="D152" s="17" t="str">
        <f>IF('tmp４'!D51="","",'tmp４'!D51)</f>
        <v/>
      </c>
      <c r="E152" s="17" t="str">
        <f>IF('tmp４'!E51="","",'tmp４'!E51)</f>
        <v/>
      </c>
      <c r="F152" s="17" t="str">
        <f>IF('tmp４'!F51="","",'tmp４'!F51)</f>
        <v/>
      </c>
      <c r="G152" s="17" t="str">
        <f>IF('tmp４'!G51="","",'tmp４'!G51)</f>
        <v/>
      </c>
      <c r="H152" s="17" t="str">
        <f>IF('tmp４'!H51="","",'tmp４'!H51)</f>
        <v/>
      </c>
      <c r="I152" s="17" t="str">
        <f>IF('tmp４'!I51="","",'tmp４'!I51)</f>
        <v/>
      </c>
      <c r="J152" s="17" t="str">
        <f>IF('tmp４'!J51="","",'tmp４'!J51)</f>
        <v/>
      </c>
      <c r="K152" s="17" t="str">
        <f>IF('tmp４'!K51="","",'tmp４'!K51)</f>
        <v/>
      </c>
      <c r="L152" s="17" t="str">
        <f>IF('tmp４'!L51="","",'tmp４'!L51)</f>
        <v/>
      </c>
      <c r="M152" s="17" t="str">
        <f>IF('tmp４'!M51="","",'tmp４'!M51)</f>
        <v/>
      </c>
      <c r="N152" s="17" t="str">
        <f>IF('tmp４'!N51="","",'tmp４'!N51)</f>
        <v/>
      </c>
      <c r="O152" s="17" t="str">
        <f>IF('tmp４'!O51="","",'tmp４'!O51)</f>
        <v/>
      </c>
      <c r="P152" s="17">
        <f>IF('tmp４'!P51="","",'tmp４'!P51)</f>
        <v>0</v>
      </c>
      <c r="Q152" s="17">
        <f>IF('tmp４'!Q51="",0,'tmp４'!Q51)</f>
        <v>0</v>
      </c>
      <c r="R152" s="19">
        <v>0</v>
      </c>
      <c r="S152" s="19">
        <v>0</v>
      </c>
      <c r="T152" s="19">
        <v>0</v>
      </c>
    </row>
    <row r="153" spans="1:20">
      <c r="A153" s="16">
        <v>151</v>
      </c>
      <c r="B153" s="16" t="str">
        <f t="shared" si="4"/>
        <v/>
      </c>
      <c r="C153" s="17" t="str">
        <f>IF('tmp４'!C52="","",'tmp４'!C52)</f>
        <v/>
      </c>
      <c r="D153" s="17" t="str">
        <f>IF('tmp４'!D52="","",'tmp４'!D52)</f>
        <v/>
      </c>
      <c r="E153" s="17" t="str">
        <f>IF('tmp４'!E52="","",'tmp４'!E52)</f>
        <v/>
      </c>
      <c r="F153" s="17" t="str">
        <f>IF('tmp４'!F52="","",'tmp４'!F52)</f>
        <v/>
      </c>
      <c r="G153" s="17" t="str">
        <f>IF('tmp４'!G52="","",'tmp４'!G52)</f>
        <v/>
      </c>
      <c r="H153" s="17" t="str">
        <f>IF('tmp４'!H52="","",'tmp４'!H52)</f>
        <v/>
      </c>
      <c r="I153" s="17" t="str">
        <f>IF('tmp４'!I52="","",'tmp４'!I52)</f>
        <v/>
      </c>
      <c r="J153" s="17" t="str">
        <f>IF('tmp４'!J52="","",'tmp４'!J52)</f>
        <v/>
      </c>
      <c r="K153" s="17" t="str">
        <f>IF('tmp４'!K52="","",'tmp４'!K52)</f>
        <v/>
      </c>
      <c r="L153" s="17" t="str">
        <f>IF('tmp４'!L52="","",'tmp４'!L52)</f>
        <v/>
      </c>
      <c r="M153" s="17" t="str">
        <f>IF('tmp４'!M52="","",'tmp４'!M52)</f>
        <v/>
      </c>
      <c r="N153" s="17" t="str">
        <f>IF('tmp４'!N52="","",'tmp４'!N52)</f>
        <v/>
      </c>
      <c r="O153" s="17" t="str">
        <f>IF('tmp４'!O52="","",'tmp４'!O52)</f>
        <v/>
      </c>
      <c r="P153" s="17">
        <f>IF('tmp４'!P52="","",'tmp４'!P52)</f>
        <v>0</v>
      </c>
      <c r="Q153" s="17">
        <f>IF('tmp４'!Q52="",0,'tmp４'!Q52)</f>
        <v>0</v>
      </c>
      <c r="R153" s="19">
        <v>0</v>
      </c>
      <c r="S153" s="19">
        <v>0</v>
      </c>
      <c r="T153" s="19">
        <v>0</v>
      </c>
    </row>
    <row r="154" spans="1:20">
      <c r="A154" s="16">
        <v>152</v>
      </c>
      <c r="B154" s="16" t="str">
        <f t="shared" si="4"/>
        <v/>
      </c>
      <c r="C154" s="17" t="str">
        <f>IF('tmp４'!C53="","",'tmp４'!C53)</f>
        <v/>
      </c>
      <c r="D154" s="17" t="str">
        <f>IF('tmp４'!D53="","",'tmp４'!D53)</f>
        <v/>
      </c>
      <c r="E154" s="17" t="str">
        <f>IF('tmp４'!E53="","",'tmp４'!E53)</f>
        <v/>
      </c>
      <c r="F154" s="17" t="str">
        <f>IF('tmp４'!F53="","",'tmp４'!F53)</f>
        <v/>
      </c>
      <c r="G154" s="17" t="str">
        <f>IF('tmp４'!G53="","",'tmp４'!G53)</f>
        <v/>
      </c>
      <c r="H154" s="17" t="str">
        <f>IF('tmp４'!H53="","",'tmp４'!H53)</f>
        <v/>
      </c>
      <c r="I154" s="17" t="str">
        <f>IF('tmp４'!I53="","",'tmp４'!I53)</f>
        <v/>
      </c>
      <c r="J154" s="17" t="str">
        <f>IF('tmp４'!J53="","",'tmp４'!J53)</f>
        <v/>
      </c>
      <c r="K154" s="17" t="str">
        <f>IF('tmp４'!K53="","",'tmp４'!K53)</f>
        <v/>
      </c>
      <c r="L154" s="17" t="str">
        <f>IF('tmp４'!L53="","",'tmp４'!L53)</f>
        <v/>
      </c>
      <c r="M154" s="17" t="str">
        <f>IF('tmp４'!M53="","",'tmp４'!M53)</f>
        <v/>
      </c>
      <c r="N154" s="17" t="str">
        <f>IF('tmp４'!N53="","",'tmp４'!N53)</f>
        <v/>
      </c>
      <c r="O154" s="17" t="str">
        <f>IF('tmp４'!O53="","",'tmp４'!O53)</f>
        <v/>
      </c>
      <c r="P154" s="17">
        <f>IF('tmp４'!P53="","",'tmp４'!P53)</f>
        <v>0</v>
      </c>
      <c r="Q154" s="17">
        <f>IF('tmp４'!Q53="",0,'tmp４'!Q53)</f>
        <v>0</v>
      </c>
      <c r="R154" s="19">
        <v>0</v>
      </c>
      <c r="S154" s="19">
        <v>0</v>
      </c>
      <c r="T154" s="19">
        <v>0</v>
      </c>
    </row>
    <row r="155" spans="1:20">
      <c r="A155" s="16">
        <v>153</v>
      </c>
      <c r="B155" s="16" t="str">
        <f t="shared" si="4"/>
        <v/>
      </c>
      <c r="C155" s="17" t="str">
        <f>IF('tmp４'!C54="","",'tmp４'!C54)</f>
        <v/>
      </c>
      <c r="D155" s="17" t="str">
        <f>IF('tmp４'!D54="","",'tmp４'!D54)</f>
        <v/>
      </c>
      <c r="E155" s="17" t="str">
        <f>IF('tmp４'!E54="","",'tmp４'!E54)</f>
        <v/>
      </c>
      <c r="F155" s="17" t="str">
        <f>IF('tmp４'!F54="","",'tmp４'!F54)</f>
        <v/>
      </c>
      <c r="G155" s="17" t="str">
        <f>IF('tmp４'!G54="","",'tmp４'!G54)</f>
        <v/>
      </c>
      <c r="H155" s="17" t="str">
        <f>IF('tmp４'!H54="","",'tmp４'!H54)</f>
        <v/>
      </c>
      <c r="I155" s="17" t="str">
        <f>IF('tmp４'!I54="","",'tmp４'!I54)</f>
        <v/>
      </c>
      <c r="J155" s="17" t="str">
        <f>IF('tmp４'!J54="","",'tmp４'!J54)</f>
        <v/>
      </c>
      <c r="K155" s="17" t="str">
        <f>IF('tmp４'!K54="","",'tmp４'!K54)</f>
        <v/>
      </c>
      <c r="L155" s="17" t="str">
        <f>IF('tmp４'!L54="","",'tmp４'!L54)</f>
        <v/>
      </c>
      <c r="M155" s="17" t="str">
        <f>IF('tmp４'!M54="","",'tmp４'!M54)</f>
        <v/>
      </c>
      <c r="N155" s="17" t="str">
        <f>IF('tmp４'!N54="","",'tmp４'!N54)</f>
        <v/>
      </c>
      <c r="O155" s="17" t="str">
        <f>IF('tmp４'!O54="","",'tmp４'!O54)</f>
        <v/>
      </c>
      <c r="P155" s="17">
        <f>IF('tmp４'!P54="","",'tmp４'!P54)</f>
        <v>0</v>
      </c>
      <c r="Q155" s="17">
        <f>IF('tmp４'!Q54="",0,'tmp４'!Q54)</f>
        <v>0</v>
      </c>
      <c r="R155" s="19">
        <v>0</v>
      </c>
      <c r="S155" s="19">
        <v>0</v>
      </c>
      <c r="T155" s="19">
        <v>0</v>
      </c>
    </row>
    <row r="156" spans="1:20">
      <c r="A156" s="16">
        <v>154</v>
      </c>
      <c r="B156" s="16" t="str">
        <f t="shared" si="4"/>
        <v/>
      </c>
      <c r="C156" s="17" t="str">
        <f>IF('tmp４'!C55="","",'tmp４'!C55)</f>
        <v/>
      </c>
      <c r="D156" s="17" t="str">
        <f>IF('tmp４'!D55="","",'tmp４'!D55)</f>
        <v/>
      </c>
      <c r="E156" s="17" t="str">
        <f>IF('tmp４'!E55="","",'tmp４'!E55)</f>
        <v/>
      </c>
      <c r="F156" s="17" t="str">
        <f>IF('tmp４'!F55="","",'tmp４'!F55)</f>
        <v/>
      </c>
      <c r="G156" s="17" t="str">
        <f>IF('tmp４'!G55="","",'tmp４'!G55)</f>
        <v/>
      </c>
      <c r="H156" s="17" t="str">
        <f>IF('tmp４'!H55="","",'tmp４'!H55)</f>
        <v/>
      </c>
      <c r="I156" s="17" t="str">
        <f>IF('tmp４'!I55="","",'tmp４'!I55)</f>
        <v/>
      </c>
      <c r="J156" s="17" t="str">
        <f>IF('tmp４'!J55="","",'tmp４'!J55)</f>
        <v/>
      </c>
      <c r="K156" s="17" t="str">
        <f>IF('tmp４'!K55="","",'tmp４'!K55)</f>
        <v/>
      </c>
      <c r="L156" s="17" t="str">
        <f>IF('tmp４'!L55="","",'tmp４'!L55)</f>
        <v/>
      </c>
      <c r="M156" s="17" t="str">
        <f>IF('tmp４'!M55="","",'tmp４'!M55)</f>
        <v/>
      </c>
      <c r="N156" s="17" t="str">
        <f>IF('tmp４'!N55="","",'tmp４'!N55)</f>
        <v/>
      </c>
      <c r="O156" s="17" t="str">
        <f>IF('tmp４'!O55="","",'tmp４'!O55)</f>
        <v/>
      </c>
      <c r="P156" s="17">
        <f>IF('tmp４'!P55="","",'tmp４'!P55)</f>
        <v>0</v>
      </c>
      <c r="Q156" s="17">
        <f>IF('tmp４'!Q55="",0,'tmp４'!Q55)</f>
        <v>0</v>
      </c>
      <c r="R156" s="19">
        <v>0</v>
      </c>
      <c r="S156" s="19">
        <v>0</v>
      </c>
      <c r="T156" s="19">
        <v>0</v>
      </c>
    </row>
    <row r="157" spans="1:20">
      <c r="A157" s="16">
        <v>155</v>
      </c>
      <c r="B157" s="16" t="str">
        <f t="shared" si="4"/>
        <v/>
      </c>
      <c r="C157" s="17" t="str">
        <f>IF('tmp４'!C56="","",'tmp４'!C56)</f>
        <v/>
      </c>
      <c r="D157" s="17" t="str">
        <f>IF('tmp４'!D56="","",'tmp４'!D56)</f>
        <v/>
      </c>
      <c r="E157" s="17" t="str">
        <f>IF('tmp４'!E56="","",'tmp４'!E56)</f>
        <v/>
      </c>
      <c r="F157" s="17" t="str">
        <f>IF('tmp４'!F56="","",'tmp４'!F56)</f>
        <v/>
      </c>
      <c r="G157" s="17" t="str">
        <f>IF('tmp４'!G56="","",'tmp４'!G56)</f>
        <v/>
      </c>
      <c r="H157" s="17" t="str">
        <f>IF('tmp４'!H56="","",'tmp４'!H56)</f>
        <v/>
      </c>
      <c r="I157" s="17" t="str">
        <f>IF('tmp４'!I56="","",'tmp４'!I56)</f>
        <v/>
      </c>
      <c r="J157" s="17" t="str">
        <f>IF('tmp４'!J56="","",'tmp４'!J56)</f>
        <v/>
      </c>
      <c r="K157" s="17" t="str">
        <f>IF('tmp４'!K56="","",'tmp４'!K56)</f>
        <v/>
      </c>
      <c r="L157" s="17" t="str">
        <f>IF('tmp４'!L56="","",'tmp４'!L56)</f>
        <v/>
      </c>
      <c r="M157" s="17" t="str">
        <f>IF('tmp４'!M56="","",'tmp４'!M56)</f>
        <v/>
      </c>
      <c r="N157" s="17" t="str">
        <f>IF('tmp４'!N56="","",'tmp４'!N56)</f>
        <v/>
      </c>
      <c r="O157" s="17" t="str">
        <f>IF('tmp４'!O56="","",'tmp４'!O56)</f>
        <v/>
      </c>
      <c r="P157" s="17">
        <f>IF('tmp４'!P56="","",'tmp４'!P56)</f>
        <v>0</v>
      </c>
      <c r="Q157" s="17">
        <f>IF('tmp４'!Q56="",0,'tmp４'!Q56)</f>
        <v>0</v>
      </c>
      <c r="R157" s="19">
        <v>0</v>
      </c>
      <c r="S157" s="19">
        <v>0</v>
      </c>
      <c r="T157" s="19">
        <v>0</v>
      </c>
    </row>
    <row r="158" spans="1:20">
      <c r="A158" s="16">
        <v>156</v>
      </c>
      <c r="B158" s="16" t="str">
        <f t="shared" si="4"/>
        <v/>
      </c>
      <c r="C158" s="17" t="str">
        <f>IF('tmp４'!C57="","",'tmp４'!C57)</f>
        <v/>
      </c>
      <c r="D158" s="17" t="str">
        <f>IF('tmp４'!D57="","",'tmp４'!D57)</f>
        <v/>
      </c>
      <c r="E158" s="17" t="str">
        <f>IF('tmp４'!E57="","",'tmp４'!E57)</f>
        <v/>
      </c>
      <c r="F158" s="17" t="str">
        <f>IF('tmp４'!F57="","",'tmp４'!F57)</f>
        <v/>
      </c>
      <c r="G158" s="17" t="str">
        <f>IF('tmp４'!G57="","",'tmp４'!G57)</f>
        <v/>
      </c>
      <c r="H158" s="17" t="str">
        <f>IF('tmp４'!H57="","",'tmp４'!H57)</f>
        <v/>
      </c>
      <c r="I158" s="17" t="str">
        <f>IF('tmp４'!I57="","",'tmp４'!I57)</f>
        <v/>
      </c>
      <c r="J158" s="17" t="str">
        <f>IF('tmp４'!J57="","",'tmp４'!J57)</f>
        <v/>
      </c>
      <c r="K158" s="17" t="str">
        <f>IF('tmp４'!K57="","",'tmp４'!K57)</f>
        <v/>
      </c>
      <c r="L158" s="17" t="str">
        <f>IF('tmp４'!L57="","",'tmp４'!L57)</f>
        <v/>
      </c>
      <c r="M158" s="17" t="str">
        <f>IF('tmp４'!M57="","",'tmp４'!M57)</f>
        <v/>
      </c>
      <c r="N158" s="17" t="str">
        <f>IF('tmp４'!N57="","",'tmp４'!N57)</f>
        <v/>
      </c>
      <c r="O158" s="17" t="str">
        <f>IF('tmp４'!O57="","",'tmp４'!O57)</f>
        <v/>
      </c>
      <c r="P158" s="17">
        <f>IF('tmp４'!P57="","",'tmp４'!P57)</f>
        <v>0</v>
      </c>
      <c r="Q158" s="17">
        <f>IF('tmp４'!Q57="",0,'tmp４'!Q57)</f>
        <v>0</v>
      </c>
      <c r="R158" s="19">
        <v>0</v>
      </c>
      <c r="S158" s="19">
        <v>0</v>
      </c>
      <c r="T158" s="19">
        <v>0</v>
      </c>
    </row>
    <row r="159" spans="1:20">
      <c r="A159" s="16">
        <v>157</v>
      </c>
      <c r="B159" s="16" t="str">
        <f t="shared" si="4"/>
        <v/>
      </c>
      <c r="C159" s="17" t="str">
        <f>IF('tmp４'!C58="","",'tmp４'!C58)</f>
        <v/>
      </c>
      <c r="D159" s="17" t="str">
        <f>IF('tmp４'!D58="","",'tmp４'!D58)</f>
        <v/>
      </c>
      <c r="E159" s="17" t="str">
        <f>IF('tmp４'!E58="","",'tmp４'!E58)</f>
        <v/>
      </c>
      <c r="F159" s="17" t="str">
        <f>IF('tmp４'!F58="","",'tmp４'!F58)</f>
        <v/>
      </c>
      <c r="G159" s="17" t="str">
        <f>IF('tmp４'!G58="","",'tmp４'!G58)</f>
        <v/>
      </c>
      <c r="H159" s="17" t="str">
        <f>IF('tmp４'!H58="","",'tmp４'!H58)</f>
        <v/>
      </c>
      <c r="I159" s="17" t="str">
        <f>IF('tmp４'!I58="","",'tmp４'!I58)</f>
        <v/>
      </c>
      <c r="J159" s="17" t="str">
        <f>IF('tmp４'!J58="","",'tmp４'!J58)</f>
        <v/>
      </c>
      <c r="K159" s="17" t="str">
        <f>IF('tmp４'!K58="","",'tmp４'!K58)</f>
        <v/>
      </c>
      <c r="L159" s="17" t="str">
        <f>IF('tmp４'!L58="","",'tmp４'!L58)</f>
        <v/>
      </c>
      <c r="M159" s="17" t="str">
        <f>IF('tmp４'!M58="","",'tmp４'!M58)</f>
        <v/>
      </c>
      <c r="N159" s="17" t="str">
        <f>IF('tmp４'!N58="","",'tmp４'!N58)</f>
        <v/>
      </c>
      <c r="O159" s="17" t="str">
        <f>IF('tmp４'!O58="","",'tmp４'!O58)</f>
        <v/>
      </c>
      <c r="P159" s="17">
        <f>IF('tmp４'!P58="","",'tmp４'!P58)</f>
        <v>0</v>
      </c>
      <c r="Q159" s="17">
        <f>IF('tmp４'!Q58="",0,'tmp４'!Q58)</f>
        <v>0</v>
      </c>
      <c r="R159" s="19">
        <v>0</v>
      </c>
      <c r="S159" s="19">
        <v>0</v>
      </c>
      <c r="T159" s="19">
        <v>0</v>
      </c>
    </row>
    <row r="160" spans="1:20">
      <c r="A160" s="16">
        <v>158</v>
      </c>
      <c r="B160" s="16" t="str">
        <f t="shared" si="4"/>
        <v/>
      </c>
      <c r="C160" s="17" t="str">
        <f>IF('tmp４'!C59="","",'tmp４'!C59)</f>
        <v/>
      </c>
      <c r="D160" s="17" t="str">
        <f>IF('tmp４'!D59="","",'tmp４'!D59)</f>
        <v/>
      </c>
      <c r="E160" s="17" t="str">
        <f>IF('tmp４'!E59="","",'tmp４'!E59)</f>
        <v/>
      </c>
      <c r="F160" s="17" t="str">
        <f>IF('tmp４'!F59="","",'tmp４'!F59)</f>
        <v/>
      </c>
      <c r="G160" s="17" t="str">
        <f>IF('tmp４'!G59="","",'tmp４'!G59)</f>
        <v/>
      </c>
      <c r="H160" s="17" t="str">
        <f>IF('tmp４'!H59="","",'tmp４'!H59)</f>
        <v/>
      </c>
      <c r="I160" s="17" t="str">
        <f>IF('tmp４'!I59="","",'tmp４'!I59)</f>
        <v/>
      </c>
      <c r="J160" s="17" t="str">
        <f>IF('tmp４'!J59="","",'tmp４'!J59)</f>
        <v/>
      </c>
      <c r="K160" s="17" t="str">
        <f>IF('tmp４'!K59="","",'tmp４'!K59)</f>
        <v/>
      </c>
      <c r="L160" s="17" t="str">
        <f>IF('tmp４'!L59="","",'tmp４'!L59)</f>
        <v/>
      </c>
      <c r="M160" s="17" t="str">
        <f>IF('tmp４'!M59="","",'tmp４'!M59)</f>
        <v/>
      </c>
      <c r="N160" s="17" t="str">
        <f>IF('tmp４'!N59="","",'tmp４'!N59)</f>
        <v/>
      </c>
      <c r="O160" s="17" t="str">
        <f>IF('tmp４'!O59="","",'tmp４'!O59)</f>
        <v/>
      </c>
      <c r="P160" s="17">
        <f>IF('tmp４'!P59="","",'tmp４'!P59)</f>
        <v>0</v>
      </c>
      <c r="Q160" s="17">
        <f>IF('tmp４'!Q59="",0,'tmp４'!Q59)</f>
        <v>0</v>
      </c>
      <c r="R160" s="19">
        <v>0</v>
      </c>
      <c r="S160" s="19">
        <v>0</v>
      </c>
      <c r="T160" s="19">
        <v>0</v>
      </c>
    </row>
    <row r="161" spans="1:20">
      <c r="A161" s="16">
        <v>159</v>
      </c>
      <c r="B161" s="16" t="str">
        <f t="shared" si="4"/>
        <v/>
      </c>
      <c r="C161" s="17" t="str">
        <f>IF('tmp４'!C60="","",'tmp４'!C60)</f>
        <v/>
      </c>
      <c r="D161" s="17" t="str">
        <f>IF('tmp４'!D60="","",'tmp４'!D60)</f>
        <v/>
      </c>
      <c r="E161" s="17" t="str">
        <f>IF('tmp４'!E60="","",'tmp４'!E60)</f>
        <v/>
      </c>
      <c r="F161" s="17" t="str">
        <f>IF('tmp４'!F60="","",'tmp４'!F60)</f>
        <v/>
      </c>
      <c r="G161" s="17" t="str">
        <f>IF('tmp４'!G60="","",'tmp４'!G60)</f>
        <v/>
      </c>
      <c r="H161" s="17" t="str">
        <f>IF('tmp４'!H60="","",'tmp４'!H60)</f>
        <v/>
      </c>
      <c r="I161" s="17" t="str">
        <f>IF('tmp４'!I60="","",'tmp４'!I60)</f>
        <v/>
      </c>
      <c r="J161" s="17" t="str">
        <f>IF('tmp４'!J60="","",'tmp４'!J60)</f>
        <v/>
      </c>
      <c r="K161" s="17" t="str">
        <f>IF('tmp４'!K60="","",'tmp４'!K60)</f>
        <v/>
      </c>
      <c r="L161" s="17" t="str">
        <f>IF('tmp４'!L60="","",'tmp４'!L60)</f>
        <v/>
      </c>
      <c r="M161" s="17" t="str">
        <f>IF('tmp４'!M60="","",'tmp４'!M60)</f>
        <v/>
      </c>
      <c r="N161" s="17" t="str">
        <f>IF('tmp４'!N60="","",'tmp４'!N60)</f>
        <v/>
      </c>
      <c r="O161" s="17" t="str">
        <f>IF('tmp４'!O60="","",'tmp４'!O60)</f>
        <v/>
      </c>
      <c r="P161" s="17">
        <f>IF('tmp４'!P60="","",'tmp４'!P60)</f>
        <v>0</v>
      </c>
      <c r="Q161" s="17">
        <f>IF('tmp４'!Q60="",0,'tmp４'!Q60)</f>
        <v>0</v>
      </c>
      <c r="R161" s="19">
        <v>0</v>
      </c>
      <c r="S161" s="19">
        <v>0</v>
      </c>
      <c r="T161" s="19">
        <v>0</v>
      </c>
    </row>
    <row r="162" spans="1:20">
      <c r="A162" s="16">
        <v>160</v>
      </c>
      <c r="B162" s="16" t="str">
        <f t="shared" si="4"/>
        <v/>
      </c>
      <c r="C162" s="17" t="str">
        <f>IF('tmp４'!C61="","",'tmp４'!C61)</f>
        <v/>
      </c>
      <c r="D162" s="17" t="str">
        <f>IF('tmp４'!D61="","",'tmp４'!D61)</f>
        <v/>
      </c>
      <c r="E162" s="17" t="str">
        <f>IF('tmp４'!E61="","",'tmp４'!E61)</f>
        <v/>
      </c>
      <c r="F162" s="17" t="str">
        <f>IF('tmp４'!F61="","",'tmp４'!F61)</f>
        <v/>
      </c>
      <c r="G162" s="17" t="str">
        <f>IF('tmp４'!G61="","",'tmp４'!G61)</f>
        <v/>
      </c>
      <c r="H162" s="17" t="str">
        <f>IF('tmp４'!H61="","",'tmp４'!H61)</f>
        <v/>
      </c>
      <c r="I162" s="17" t="str">
        <f>IF('tmp４'!I61="","",'tmp４'!I61)</f>
        <v/>
      </c>
      <c r="J162" s="17" t="str">
        <f>IF('tmp４'!J61="","",'tmp４'!J61)</f>
        <v/>
      </c>
      <c r="K162" s="17" t="str">
        <f>IF('tmp４'!K61="","",'tmp４'!K61)</f>
        <v/>
      </c>
      <c r="L162" s="17" t="str">
        <f>IF('tmp４'!L61="","",'tmp４'!L61)</f>
        <v/>
      </c>
      <c r="M162" s="17" t="str">
        <f>IF('tmp４'!M61="","",'tmp４'!M61)</f>
        <v/>
      </c>
      <c r="N162" s="17" t="str">
        <f>IF('tmp４'!N61="","",'tmp４'!N61)</f>
        <v/>
      </c>
      <c r="O162" s="17" t="str">
        <f>IF('tmp４'!O61="","",'tmp４'!O61)</f>
        <v/>
      </c>
      <c r="P162" s="17">
        <f>IF('tmp４'!P61="","",'tmp４'!P61)</f>
        <v>0</v>
      </c>
      <c r="Q162" s="17">
        <f>IF('tmp４'!Q61="",0,'tmp４'!Q61)</f>
        <v>0</v>
      </c>
      <c r="R162" s="19">
        <v>0</v>
      </c>
      <c r="S162" s="19">
        <v>0</v>
      </c>
      <c r="T162" s="19">
        <v>0</v>
      </c>
    </row>
    <row r="163" spans="1:20">
      <c r="A163" s="16">
        <v>161</v>
      </c>
      <c r="B163" s="16" t="str">
        <f t="shared" ref="B163:B194" si="5">IF(C163="","",VLOOKUP(A$1,学校名コード,2,FALSE))</f>
        <v/>
      </c>
      <c r="C163" s="17" t="str">
        <f>IF('tmp４'!C62="","",'tmp４'!C62)</f>
        <v/>
      </c>
      <c r="D163" s="17" t="str">
        <f>IF('tmp４'!D62="","",'tmp４'!D62)</f>
        <v/>
      </c>
      <c r="E163" s="17" t="str">
        <f>IF('tmp４'!E62="","",'tmp４'!E62)</f>
        <v/>
      </c>
      <c r="F163" s="17" t="str">
        <f>IF('tmp４'!F62="","",'tmp４'!F62)</f>
        <v/>
      </c>
      <c r="G163" s="17" t="str">
        <f>IF('tmp４'!G62="","",'tmp４'!G62)</f>
        <v/>
      </c>
      <c r="H163" s="17" t="str">
        <f>IF('tmp４'!H62="","",'tmp４'!H62)</f>
        <v/>
      </c>
      <c r="I163" s="17" t="str">
        <f>IF('tmp４'!I62="","",'tmp４'!I62)</f>
        <v/>
      </c>
      <c r="J163" s="17" t="str">
        <f>IF('tmp４'!J62="","",'tmp４'!J62)</f>
        <v/>
      </c>
      <c r="K163" s="17" t="str">
        <f>IF('tmp４'!K62="","",'tmp４'!K62)</f>
        <v/>
      </c>
      <c r="L163" s="17" t="str">
        <f>IF('tmp４'!L62="","",'tmp４'!L62)</f>
        <v/>
      </c>
      <c r="M163" s="17" t="str">
        <f>IF('tmp４'!M62="","",'tmp４'!M62)</f>
        <v/>
      </c>
      <c r="N163" s="17" t="str">
        <f>IF('tmp４'!N62="","",'tmp４'!N62)</f>
        <v/>
      </c>
      <c r="O163" s="17" t="str">
        <f>IF('tmp４'!O62="","",'tmp４'!O62)</f>
        <v/>
      </c>
      <c r="P163" s="17">
        <f>IF('tmp４'!P62="","",'tmp４'!P62)</f>
        <v>0</v>
      </c>
      <c r="Q163" s="17">
        <f>IF('tmp４'!Q62="",0,'tmp４'!Q62)</f>
        <v>0</v>
      </c>
      <c r="R163" s="19">
        <v>0</v>
      </c>
      <c r="S163" s="19">
        <v>0</v>
      </c>
      <c r="T163" s="19">
        <v>0</v>
      </c>
    </row>
    <row r="164" spans="1:20">
      <c r="A164" s="16">
        <v>162</v>
      </c>
      <c r="B164" s="16" t="str">
        <f t="shared" si="5"/>
        <v/>
      </c>
      <c r="C164" s="17" t="str">
        <f>IF('tmp４'!C63="","",'tmp４'!C63)</f>
        <v/>
      </c>
      <c r="D164" s="17" t="str">
        <f>IF('tmp４'!D63="","",'tmp４'!D63)</f>
        <v/>
      </c>
      <c r="E164" s="17" t="str">
        <f>IF('tmp４'!E63="","",'tmp４'!E63)</f>
        <v/>
      </c>
      <c r="F164" s="17" t="str">
        <f>IF('tmp４'!F63="","",'tmp４'!F63)</f>
        <v/>
      </c>
      <c r="G164" s="17" t="str">
        <f>IF('tmp４'!G63="","",'tmp４'!G63)</f>
        <v/>
      </c>
      <c r="H164" s="17" t="str">
        <f>IF('tmp４'!H63="","",'tmp４'!H63)</f>
        <v/>
      </c>
      <c r="I164" s="17" t="str">
        <f>IF('tmp４'!I63="","",'tmp４'!I63)</f>
        <v/>
      </c>
      <c r="J164" s="17" t="str">
        <f>IF('tmp４'!J63="","",'tmp４'!J63)</f>
        <v/>
      </c>
      <c r="K164" s="17" t="str">
        <f>IF('tmp４'!K63="","",'tmp４'!K63)</f>
        <v/>
      </c>
      <c r="L164" s="17" t="str">
        <f>IF('tmp４'!L63="","",'tmp４'!L63)</f>
        <v/>
      </c>
      <c r="M164" s="17" t="str">
        <f>IF('tmp４'!M63="","",'tmp４'!M63)</f>
        <v/>
      </c>
      <c r="N164" s="17" t="str">
        <f>IF('tmp４'!N63="","",'tmp４'!N63)</f>
        <v/>
      </c>
      <c r="O164" s="17" t="str">
        <f>IF('tmp４'!O63="","",'tmp４'!O63)</f>
        <v/>
      </c>
      <c r="P164" s="17">
        <f>IF('tmp４'!P63="","",'tmp４'!P63)</f>
        <v>0</v>
      </c>
      <c r="Q164" s="17">
        <f>IF('tmp４'!Q63="",0,'tmp４'!Q63)</f>
        <v>0</v>
      </c>
      <c r="R164" s="19">
        <v>0</v>
      </c>
      <c r="S164" s="19">
        <v>0</v>
      </c>
      <c r="T164" s="19">
        <v>0</v>
      </c>
    </row>
    <row r="165" spans="1:20">
      <c r="A165" s="16">
        <v>163</v>
      </c>
      <c r="B165" s="16" t="str">
        <f t="shared" si="5"/>
        <v/>
      </c>
      <c r="C165" s="17" t="str">
        <f>IF('tmp４'!C64="","",'tmp４'!C64)</f>
        <v/>
      </c>
      <c r="D165" s="17" t="str">
        <f>IF('tmp４'!D64="","",'tmp４'!D64)</f>
        <v/>
      </c>
      <c r="E165" s="17" t="str">
        <f>IF('tmp４'!E64="","",'tmp４'!E64)</f>
        <v/>
      </c>
      <c r="F165" s="17" t="str">
        <f>IF('tmp４'!F64="","",'tmp４'!F64)</f>
        <v/>
      </c>
      <c r="G165" s="17" t="str">
        <f>IF('tmp４'!G64="","",'tmp４'!G64)</f>
        <v/>
      </c>
      <c r="H165" s="17" t="str">
        <f>IF('tmp４'!H64="","",'tmp４'!H64)</f>
        <v/>
      </c>
      <c r="I165" s="17" t="str">
        <f>IF('tmp４'!I64="","",'tmp４'!I64)</f>
        <v/>
      </c>
      <c r="J165" s="17" t="str">
        <f>IF('tmp４'!J64="","",'tmp４'!J64)</f>
        <v/>
      </c>
      <c r="K165" s="17" t="str">
        <f>IF('tmp４'!K64="","",'tmp４'!K64)</f>
        <v/>
      </c>
      <c r="L165" s="17" t="str">
        <f>IF('tmp４'!L64="","",'tmp４'!L64)</f>
        <v/>
      </c>
      <c r="M165" s="17" t="str">
        <f>IF('tmp４'!M64="","",'tmp４'!M64)</f>
        <v/>
      </c>
      <c r="N165" s="17" t="str">
        <f>IF('tmp４'!N64="","",'tmp４'!N64)</f>
        <v/>
      </c>
      <c r="O165" s="17" t="str">
        <f>IF('tmp４'!O64="","",'tmp４'!O64)</f>
        <v/>
      </c>
      <c r="P165" s="17">
        <f>IF('tmp４'!P64="","",'tmp４'!P64)</f>
        <v>0</v>
      </c>
      <c r="Q165" s="17">
        <f>IF('tmp４'!Q64="",0,'tmp４'!Q64)</f>
        <v>0</v>
      </c>
      <c r="R165" s="19">
        <v>0</v>
      </c>
      <c r="S165" s="19">
        <v>0</v>
      </c>
      <c r="T165" s="19">
        <v>0</v>
      </c>
    </row>
    <row r="166" spans="1:20">
      <c r="A166" s="16">
        <v>164</v>
      </c>
      <c r="B166" s="16" t="str">
        <f t="shared" si="5"/>
        <v/>
      </c>
      <c r="C166" s="17" t="str">
        <f>IF('tmp４'!C65="","",'tmp４'!C65)</f>
        <v/>
      </c>
      <c r="D166" s="17" t="str">
        <f>IF('tmp４'!D65="","",'tmp４'!D65)</f>
        <v/>
      </c>
      <c r="E166" s="17" t="str">
        <f>IF('tmp４'!E65="","",'tmp４'!E65)</f>
        <v/>
      </c>
      <c r="F166" s="17" t="str">
        <f>IF('tmp４'!F65="","",'tmp４'!F65)</f>
        <v/>
      </c>
      <c r="G166" s="17" t="str">
        <f>IF('tmp４'!G65="","",'tmp４'!G65)</f>
        <v/>
      </c>
      <c r="H166" s="17" t="str">
        <f>IF('tmp４'!H65="","",'tmp４'!H65)</f>
        <v/>
      </c>
      <c r="I166" s="17" t="str">
        <f>IF('tmp４'!I65="","",'tmp４'!I65)</f>
        <v/>
      </c>
      <c r="J166" s="17" t="str">
        <f>IF('tmp４'!J65="","",'tmp４'!J65)</f>
        <v/>
      </c>
      <c r="K166" s="17" t="str">
        <f>IF('tmp４'!K65="","",'tmp４'!K65)</f>
        <v/>
      </c>
      <c r="L166" s="17" t="str">
        <f>IF('tmp４'!L65="","",'tmp４'!L65)</f>
        <v/>
      </c>
      <c r="M166" s="17" t="str">
        <f>IF('tmp４'!M65="","",'tmp４'!M65)</f>
        <v/>
      </c>
      <c r="N166" s="17" t="str">
        <f>IF('tmp４'!N65="","",'tmp４'!N65)</f>
        <v/>
      </c>
      <c r="O166" s="17" t="str">
        <f>IF('tmp４'!O65="","",'tmp４'!O65)</f>
        <v/>
      </c>
      <c r="P166" s="17">
        <f>IF('tmp４'!P65="","",'tmp４'!P65)</f>
        <v>0</v>
      </c>
      <c r="Q166" s="17">
        <f>IF('tmp４'!Q65="",0,'tmp４'!Q65)</f>
        <v>0</v>
      </c>
      <c r="R166" s="19">
        <v>0</v>
      </c>
      <c r="S166" s="19">
        <v>0</v>
      </c>
      <c r="T166" s="19">
        <v>0</v>
      </c>
    </row>
    <row r="167" spans="1:20">
      <c r="A167" s="16">
        <v>165</v>
      </c>
      <c r="B167" s="16" t="str">
        <f t="shared" si="5"/>
        <v/>
      </c>
      <c r="C167" s="17" t="str">
        <f>IF('tmp４'!C66="","",'tmp４'!C66)</f>
        <v/>
      </c>
      <c r="D167" s="17" t="str">
        <f>IF('tmp４'!D66="","",'tmp４'!D66)</f>
        <v/>
      </c>
      <c r="E167" s="17" t="str">
        <f>IF('tmp４'!E66="","",'tmp４'!E66)</f>
        <v/>
      </c>
      <c r="F167" s="17" t="str">
        <f>IF('tmp４'!F66="","",'tmp４'!F66)</f>
        <v/>
      </c>
      <c r="G167" s="17" t="str">
        <f>IF('tmp４'!G66="","",'tmp４'!G66)</f>
        <v/>
      </c>
      <c r="H167" s="17" t="str">
        <f>IF('tmp４'!H66="","",'tmp４'!H66)</f>
        <v/>
      </c>
      <c r="I167" s="17" t="str">
        <f>IF('tmp４'!I66="","",'tmp４'!I66)</f>
        <v/>
      </c>
      <c r="J167" s="17" t="str">
        <f>IF('tmp４'!J66="","",'tmp４'!J66)</f>
        <v/>
      </c>
      <c r="K167" s="17" t="str">
        <f>IF('tmp４'!K66="","",'tmp４'!K66)</f>
        <v/>
      </c>
      <c r="L167" s="17" t="str">
        <f>IF('tmp４'!L66="","",'tmp４'!L66)</f>
        <v/>
      </c>
      <c r="M167" s="17" t="str">
        <f>IF('tmp４'!M66="","",'tmp４'!M66)</f>
        <v/>
      </c>
      <c r="N167" s="17" t="str">
        <f>IF('tmp４'!N66="","",'tmp４'!N66)</f>
        <v/>
      </c>
      <c r="O167" s="17" t="str">
        <f>IF('tmp４'!O66="","",'tmp４'!O66)</f>
        <v/>
      </c>
      <c r="P167" s="17">
        <f>IF('tmp４'!P66="","",'tmp４'!P66)</f>
        <v>0</v>
      </c>
      <c r="Q167" s="17">
        <f>IF('tmp４'!Q66="",0,'tmp４'!Q66)</f>
        <v>0</v>
      </c>
      <c r="R167" s="19">
        <v>0</v>
      </c>
      <c r="S167" s="19">
        <v>0</v>
      </c>
      <c r="T167" s="19">
        <v>0</v>
      </c>
    </row>
    <row r="168" spans="1:20">
      <c r="A168" s="16">
        <v>166</v>
      </c>
      <c r="B168" s="16" t="str">
        <f t="shared" si="5"/>
        <v/>
      </c>
      <c r="C168" s="17" t="str">
        <f>IF('tmp４'!C67="","",'tmp４'!C67)</f>
        <v/>
      </c>
      <c r="D168" s="17" t="str">
        <f>IF('tmp４'!D67="","",'tmp４'!D67)</f>
        <v/>
      </c>
      <c r="E168" s="17" t="str">
        <f>IF('tmp４'!E67="","",'tmp４'!E67)</f>
        <v/>
      </c>
      <c r="F168" s="17" t="str">
        <f>IF('tmp４'!F67="","",'tmp４'!F67)</f>
        <v/>
      </c>
      <c r="G168" s="17" t="str">
        <f>IF('tmp４'!G67="","",'tmp４'!G67)</f>
        <v/>
      </c>
      <c r="H168" s="17" t="str">
        <f>IF('tmp４'!H67="","",'tmp４'!H67)</f>
        <v/>
      </c>
      <c r="I168" s="17" t="str">
        <f>IF('tmp４'!I67="","",'tmp４'!I67)</f>
        <v/>
      </c>
      <c r="J168" s="17" t="str">
        <f>IF('tmp４'!J67="","",'tmp４'!J67)</f>
        <v/>
      </c>
      <c r="K168" s="17" t="str">
        <f>IF('tmp４'!K67="","",'tmp４'!K67)</f>
        <v/>
      </c>
      <c r="L168" s="17" t="str">
        <f>IF('tmp４'!L67="","",'tmp４'!L67)</f>
        <v/>
      </c>
      <c r="M168" s="17" t="str">
        <f>IF('tmp４'!M67="","",'tmp４'!M67)</f>
        <v/>
      </c>
      <c r="N168" s="17" t="str">
        <f>IF('tmp４'!N67="","",'tmp４'!N67)</f>
        <v/>
      </c>
      <c r="O168" s="17" t="str">
        <f>IF('tmp４'!O67="","",'tmp４'!O67)</f>
        <v/>
      </c>
      <c r="P168" s="17">
        <f>IF('tmp４'!P67="","",'tmp４'!P67)</f>
        <v>0</v>
      </c>
      <c r="Q168" s="17">
        <f>IF('tmp４'!Q67="",0,'tmp４'!Q67)</f>
        <v>0</v>
      </c>
      <c r="R168" s="19">
        <v>0</v>
      </c>
      <c r="S168" s="19">
        <v>0</v>
      </c>
      <c r="T168" s="19">
        <v>0</v>
      </c>
    </row>
    <row r="169" spans="1:20">
      <c r="A169" s="16">
        <v>167</v>
      </c>
      <c r="B169" s="16" t="str">
        <f t="shared" si="5"/>
        <v/>
      </c>
      <c r="C169" s="17" t="str">
        <f>IF('tmp４'!C68="","",'tmp４'!C68)</f>
        <v/>
      </c>
      <c r="D169" s="17" t="str">
        <f>IF('tmp４'!D68="","",'tmp４'!D68)</f>
        <v/>
      </c>
      <c r="E169" s="17" t="str">
        <f>IF('tmp４'!E68="","",'tmp４'!E68)</f>
        <v/>
      </c>
      <c r="F169" s="17" t="str">
        <f>IF('tmp４'!F68="","",'tmp４'!F68)</f>
        <v/>
      </c>
      <c r="G169" s="17" t="str">
        <f>IF('tmp４'!G68="","",'tmp４'!G68)</f>
        <v/>
      </c>
      <c r="H169" s="17" t="str">
        <f>IF('tmp４'!H68="","",'tmp４'!H68)</f>
        <v/>
      </c>
      <c r="I169" s="17" t="str">
        <f>IF('tmp４'!I68="","",'tmp４'!I68)</f>
        <v/>
      </c>
      <c r="J169" s="17" t="str">
        <f>IF('tmp４'!J68="","",'tmp４'!J68)</f>
        <v/>
      </c>
      <c r="K169" s="17" t="str">
        <f>IF('tmp４'!K68="","",'tmp４'!K68)</f>
        <v/>
      </c>
      <c r="L169" s="17" t="str">
        <f>IF('tmp４'!L68="","",'tmp４'!L68)</f>
        <v/>
      </c>
      <c r="M169" s="17" t="str">
        <f>IF('tmp４'!M68="","",'tmp４'!M68)</f>
        <v/>
      </c>
      <c r="N169" s="17" t="str">
        <f>IF('tmp４'!N68="","",'tmp４'!N68)</f>
        <v/>
      </c>
      <c r="O169" s="17" t="str">
        <f>IF('tmp４'!O68="","",'tmp４'!O68)</f>
        <v/>
      </c>
      <c r="P169" s="17">
        <f>IF('tmp４'!P68="","",'tmp４'!P68)</f>
        <v>0</v>
      </c>
      <c r="Q169" s="17">
        <f>IF('tmp４'!Q68="",0,'tmp４'!Q68)</f>
        <v>0</v>
      </c>
      <c r="R169" s="19">
        <v>0</v>
      </c>
      <c r="S169" s="19">
        <v>0</v>
      </c>
      <c r="T169" s="19">
        <v>0</v>
      </c>
    </row>
    <row r="170" spans="1:20">
      <c r="A170" s="16">
        <v>168</v>
      </c>
      <c r="B170" s="16" t="str">
        <f t="shared" si="5"/>
        <v/>
      </c>
      <c r="C170" s="17" t="str">
        <f>IF('tmp４'!C69="","",'tmp４'!C69)</f>
        <v/>
      </c>
      <c r="D170" s="17" t="str">
        <f>IF('tmp４'!D69="","",'tmp４'!D69)</f>
        <v/>
      </c>
      <c r="E170" s="17" t="str">
        <f>IF('tmp４'!E69="","",'tmp４'!E69)</f>
        <v/>
      </c>
      <c r="F170" s="17" t="str">
        <f>IF('tmp４'!F69="","",'tmp４'!F69)</f>
        <v/>
      </c>
      <c r="G170" s="17" t="str">
        <f>IF('tmp４'!G69="","",'tmp４'!G69)</f>
        <v/>
      </c>
      <c r="H170" s="17" t="str">
        <f>IF('tmp４'!H69="","",'tmp４'!H69)</f>
        <v/>
      </c>
      <c r="I170" s="17" t="str">
        <f>IF('tmp４'!I69="","",'tmp４'!I69)</f>
        <v/>
      </c>
      <c r="J170" s="17" t="str">
        <f>IF('tmp４'!J69="","",'tmp４'!J69)</f>
        <v/>
      </c>
      <c r="K170" s="17" t="str">
        <f>IF('tmp４'!K69="","",'tmp４'!K69)</f>
        <v/>
      </c>
      <c r="L170" s="17" t="str">
        <f>IF('tmp４'!L69="","",'tmp４'!L69)</f>
        <v/>
      </c>
      <c r="M170" s="17" t="str">
        <f>IF('tmp４'!M69="","",'tmp４'!M69)</f>
        <v/>
      </c>
      <c r="N170" s="17" t="str">
        <f>IF('tmp４'!N69="","",'tmp４'!N69)</f>
        <v/>
      </c>
      <c r="O170" s="17" t="str">
        <f>IF('tmp４'!O69="","",'tmp４'!O69)</f>
        <v/>
      </c>
      <c r="P170" s="17">
        <f>IF('tmp４'!P69="","",'tmp４'!P69)</f>
        <v>0</v>
      </c>
      <c r="Q170" s="17">
        <f>IF('tmp４'!Q69="",0,'tmp４'!Q69)</f>
        <v>0</v>
      </c>
      <c r="R170" s="19">
        <v>0</v>
      </c>
      <c r="S170" s="19">
        <v>0</v>
      </c>
      <c r="T170" s="19">
        <v>0</v>
      </c>
    </row>
    <row r="171" spans="1:20">
      <c r="A171" s="16">
        <v>169</v>
      </c>
      <c r="B171" s="16" t="str">
        <f t="shared" si="5"/>
        <v/>
      </c>
      <c r="C171" s="17" t="str">
        <f>IF('tmp４'!C70="","",'tmp４'!C70)</f>
        <v/>
      </c>
      <c r="D171" s="17" t="str">
        <f>IF('tmp４'!D70="","",'tmp４'!D70)</f>
        <v/>
      </c>
      <c r="E171" s="17" t="str">
        <f>IF('tmp４'!E70="","",'tmp４'!E70)</f>
        <v/>
      </c>
      <c r="F171" s="17" t="str">
        <f>IF('tmp４'!F70="","",'tmp４'!F70)</f>
        <v/>
      </c>
      <c r="G171" s="17" t="str">
        <f>IF('tmp４'!G70="","",'tmp４'!G70)</f>
        <v/>
      </c>
      <c r="H171" s="17" t="str">
        <f>IF('tmp４'!H70="","",'tmp４'!H70)</f>
        <v/>
      </c>
      <c r="I171" s="17" t="str">
        <f>IF('tmp４'!I70="","",'tmp４'!I70)</f>
        <v/>
      </c>
      <c r="J171" s="17" t="str">
        <f>IF('tmp４'!J70="","",'tmp４'!J70)</f>
        <v/>
      </c>
      <c r="K171" s="17" t="str">
        <f>IF('tmp４'!K70="","",'tmp４'!K70)</f>
        <v/>
      </c>
      <c r="L171" s="17" t="str">
        <f>IF('tmp４'!L70="","",'tmp４'!L70)</f>
        <v/>
      </c>
      <c r="M171" s="17" t="str">
        <f>IF('tmp４'!M70="","",'tmp４'!M70)</f>
        <v/>
      </c>
      <c r="N171" s="17" t="str">
        <f>IF('tmp４'!N70="","",'tmp４'!N70)</f>
        <v/>
      </c>
      <c r="O171" s="17" t="str">
        <f>IF('tmp４'!O70="","",'tmp４'!O70)</f>
        <v/>
      </c>
      <c r="P171" s="17">
        <f>IF('tmp４'!P70="","",'tmp４'!P70)</f>
        <v>0</v>
      </c>
      <c r="Q171" s="17">
        <f>IF('tmp４'!Q70="",0,'tmp４'!Q70)</f>
        <v>0</v>
      </c>
      <c r="R171" s="19">
        <v>0</v>
      </c>
      <c r="S171" s="19">
        <v>0</v>
      </c>
      <c r="T171" s="19">
        <v>0</v>
      </c>
    </row>
    <row r="172" spans="1:20">
      <c r="A172" s="16">
        <v>170</v>
      </c>
      <c r="B172" s="16" t="str">
        <f t="shared" si="5"/>
        <v/>
      </c>
      <c r="C172" s="17" t="str">
        <f>IF('tmp４'!C71="","",'tmp４'!C71)</f>
        <v/>
      </c>
      <c r="D172" s="17" t="str">
        <f>IF('tmp４'!D71="","",'tmp４'!D71)</f>
        <v/>
      </c>
      <c r="E172" s="17" t="str">
        <f>IF('tmp４'!E71="","",'tmp４'!E71)</f>
        <v/>
      </c>
      <c r="F172" s="17" t="str">
        <f>IF('tmp４'!F71="","",'tmp４'!F71)</f>
        <v/>
      </c>
      <c r="G172" s="17" t="str">
        <f>IF('tmp４'!G71="","",'tmp４'!G71)</f>
        <v/>
      </c>
      <c r="H172" s="17" t="str">
        <f>IF('tmp４'!H71="","",'tmp４'!H71)</f>
        <v/>
      </c>
      <c r="I172" s="17" t="str">
        <f>IF('tmp４'!I71="","",'tmp４'!I71)</f>
        <v/>
      </c>
      <c r="J172" s="17" t="str">
        <f>IF('tmp４'!J71="","",'tmp４'!J71)</f>
        <v/>
      </c>
      <c r="K172" s="17" t="str">
        <f>IF('tmp４'!K71="","",'tmp４'!K71)</f>
        <v/>
      </c>
      <c r="L172" s="17" t="str">
        <f>IF('tmp４'!L71="","",'tmp４'!L71)</f>
        <v/>
      </c>
      <c r="M172" s="17" t="str">
        <f>IF('tmp４'!M71="","",'tmp４'!M71)</f>
        <v/>
      </c>
      <c r="N172" s="17" t="str">
        <f>IF('tmp４'!N71="","",'tmp４'!N71)</f>
        <v/>
      </c>
      <c r="O172" s="17" t="str">
        <f>IF('tmp４'!O71="","",'tmp４'!O71)</f>
        <v/>
      </c>
      <c r="P172" s="17">
        <f>IF('tmp４'!P71="","",'tmp４'!P71)</f>
        <v>0</v>
      </c>
      <c r="Q172" s="17">
        <f>IF('tmp４'!Q71="",0,'tmp４'!Q71)</f>
        <v>0</v>
      </c>
      <c r="R172" s="19">
        <v>0</v>
      </c>
      <c r="S172" s="19">
        <v>0</v>
      </c>
      <c r="T172" s="19">
        <v>0</v>
      </c>
    </row>
    <row r="173" spans="1:20">
      <c r="A173" s="16">
        <v>171</v>
      </c>
      <c r="B173" s="16" t="str">
        <f t="shared" si="5"/>
        <v/>
      </c>
      <c r="C173" s="17" t="str">
        <f>IF('tmp４'!C72="","",'tmp４'!C72)</f>
        <v/>
      </c>
      <c r="D173" s="17" t="str">
        <f>IF('tmp４'!D72="","",'tmp４'!D72)</f>
        <v/>
      </c>
      <c r="E173" s="17" t="str">
        <f>IF('tmp４'!E72="","",'tmp４'!E72)</f>
        <v/>
      </c>
      <c r="F173" s="17" t="str">
        <f>IF('tmp４'!F72="","",'tmp４'!F72)</f>
        <v/>
      </c>
      <c r="G173" s="17" t="str">
        <f>IF('tmp４'!G72="","",'tmp４'!G72)</f>
        <v/>
      </c>
      <c r="H173" s="17" t="str">
        <f>IF('tmp４'!H72="","",'tmp４'!H72)</f>
        <v/>
      </c>
      <c r="I173" s="17" t="str">
        <f>IF('tmp４'!I72="","",'tmp４'!I72)</f>
        <v/>
      </c>
      <c r="J173" s="17" t="str">
        <f>IF('tmp４'!J72="","",'tmp４'!J72)</f>
        <v/>
      </c>
      <c r="K173" s="17" t="str">
        <f>IF('tmp４'!K72="","",'tmp４'!K72)</f>
        <v/>
      </c>
      <c r="L173" s="17" t="str">
        <f>IF('tmp４'!L72="","",'tmp４'!L72)</f>
        <v/>
      </c>
      <c r="M173" s="17" t="str">
        <f>IF('tmp４'!M72="","",'tmp４'!M72)</f>
        <v/>
      </c>
      <c r="N173" s="17" t="str">
        <f>IF('tmp４'!N72="","",'tmp４'!N72)</f>
        <v/>
      </c>
      <c r="O173" s="17" t="str">
        <f>IF('tmp４'!O72="","",'tmp４'!O72)</f>
        <v/>
      </c>
      <c r="P173" s="17">
        <f>IF('tmp４'!P72="","",'tmp４'!P72)</f>
        <v>0</v>
      </c>
      <c r="Q173" s="17">
        <f>IF('tmp４'!Q72="",0,'tmp４'!Q72)</f>
        <v>0</v>
      </c>
      <c r="R173" s="19">
        <v>0</v>
      </c>
      <c r="S173" s="19">
        <v>0</v>
      </c>
      <c r="T173" s="19">
        <v>0</v>
      </c>
    </row>
    <row r="174" spans="1:20">
      <c r="A174" s="16">
        <v>172</v>
      </c>
      <c r="B174" s="16" t="str">
        <f t="shared" si="5"/>
        <v/>
      </c>
      <c r="C174" s="17" t="str">
        <f>IF('tmp４'!C73="","",'tmp４'!C73)</f>
        <v/>
      </c>
      <c r="D174" s="17" t="str">
        <f>IF('tmp４'!D73="","",'tmp４'!D73)</f>
        <v/>
      </c>
      <c r="E174" s="17" t="str">
        <f>IF('tmp４'!E73="","",'tmp４'!E73)</f>
        <v/>
      </c>
      <c r="F174" s="17" t="str">
        <f>IF('tmp４'!F73="","",'tmp４'!F73)</f>
        <v/>
      </c>
      <c r="G174" s="17" t="str">
        <f>IF('tmp４'!G73="","",'tmp４'!G73)</f>
        <v/>
      </c>
      <c r="H174" s="17" t="str">
        <f>IF('tmp４'!H73="","",'tmp４'!H73)</f>
        <v/>
      </c>
      <c r="I174" s="17" t="str">
        <f>IF('tmp４'!I73="","",'tmp４'!I73)</f>
        <v/>
      </c>
      <c r="J174" s="17" t="str">
        <f>IF('tmp４'!J73="","",'tmp４'!J73)</f>
        <v/>
      </c>
      <c r="K174" s="17" t="str">
        <f>IF('tmp４'!K73="","",'tmp４'!K73)</f>
        <v/>
      </c>
      <c r="L174" s="17" t="str">
        <f>IF('tmp４'!L73="","",'tmp４'!L73)</f>
        <v/>
      </c>
      <c r="M174" s="17" t="str">
        <f>IF('tmp４'!M73="","",'tmp４'!M73)</f>
        <v/>
      </c>
      <c r="N174" s="17" t="str">
        <f>IF('tmp４'!N73="","",'tmp４'!N73)</f>
        <v/>
      </c>
      <c r="O174" s="17" t="str">
        <f>IF('tmp４'!O73="","",'tmp４'!O73)</f>
        <v/>
      </c>
      <c r="P174" s="17">
        <f>IF('tmp４'!P73="","",'tmp４'!P73)</f>
        <v>0</v>
      </c>
      <c r="Q174" s="17">
        <f>IF('tmp４'!Q73="",0,'tmp４'!Q73)</f>
        <v>0</v>
      </c>
      <c r="R174" s="19">
        <v>0</v>
      </c>
      <c r="S174" s="19">
        <v>0</v>
      </c>
      <c r="T174" s="19">
        <v>0</v>
      </c>
    </row>
    <row r="175" spans="1:20">
      <c r="A175" s="16">
        <v>173</v>
      </c>
      <c r="B175" s="16" t="str">
        <f t="shared" si="5"/>
        <v/>
      </c>
      <c r="C175" s="17" t="str">
        <f>IF('tmp４'!C74="","",'tmp４'!C74)</f>
        <v/>
      </c>
      <c r="D175" s="17" t="str">
        <f>IF('tmp４'!D74="","",'tmp４'!D74)</f>
        <v/>
      </c>
      <c r="E175" s="17" t="str">
        <f>IF('tmp４'!E74="","",'tmp４'!E74)</f>
        <v/>
      </c>
      <c r="F175" s="17" t="str">
        <f>IF('tmp４'!F74="","",'tmp４'!F74)</f>
        <v/>
      </c>
      <c r="G175" s="17" t="str">
        <f>IF('tmp４'!G74="","",'tmp４'!G74)</f>
        <v/>
      </c>
      <c r="H175" s="17" t="str">
        <f>IF('tmp４'!H74="","",'tmp４'!H74)</f>
        <v/>
      </c>
      <c r="I175" s="17" t="str">
        <f>IF('tmp４'!I74="","",'tmp４'!I74)</f>
        <v/>
      </c>
      <c r="J175" s="17" t="str">
        <f>IF('tmp４'!J74="","",'tmp４'!J74)</f>
        <v/>
      </c>
      <c r="K175" s="17" t="str">
        <f>IF('tmp４'!K74="","",'tmp４'!K74)</f>
        <v/>
      </c>
      <c r="L175" s="17" t="str">
        <f>IF('tmp４'!L74="","",'tmp４'!L74)</f>
        <v/>
      </c>
      <c r="M175" s="17" t="str">
        <f>IF('tmp４'!M74="","",'tmp４'!M74)</f>
        <v/>
      </c>
      <c r="N175" s="17" t="str">
        <f>IF('tmp４'!N74="","",'tmp４'!N74)</f>
        <v/>
      </c>
      <c r="O175" s="17" t="str">
        <f>IF('tmp４'!O74="","",'tmp４'!O74)</f>
        <v/>
      </c>
      <c r="P175" s="17">
        <f>IF('tmp４'!P74="","",'tmp４'!P74)</f>
        <v>0</v>
      </c>
      <c r="Q175" s="17">
        <f>IF('tmp４'!Q74="",0,'tmp４'!Q74)</f>
        <v>0</v>
      </c>
      <c r="R175" s="19">
        <v>0</v>
      </c>
      <c r="S175" s="19">
        <v>0</v>
      </c>
      <c r="T175" s="19">
        <v>0</v>
      </c>
    </row>
    <row r="176" spans="1:20">
      <c r="A176" s="16">
        <v>174</v>
      </c>
      <c r="B176" s="16" t="str">
        <f t="shared" si="5"/>
        <v/>
      </c>
      <c r="C176" s="17" t="str">
        <f>IF('tmp４'!C75="","",'tmp４'!C75)</f>
        <v/>
      </c>
      <c r="D176" s="17" t="str">
        <f>IF('tmp４'!D75="","",'tmp４'!D75)</f>
        <v/>
      </c>
      <c r="E176" s="17" t="str">
        <f>IF('tmp４'!E75="","",'tmp４'!E75)</f>
        <v/>
      </c>
      <c r="F176" s="17" t="str">
        <f>IF('tmp４'!F75="","",'tmp４'!F75)</f>
        <v/>
      </c>
      <c r="G176" s="17" t="str">
        <f>IF('tmp４'!G75="","",'tmp４'!G75)</f>
        <v/>
      </c>
      <c r="H176" s="17" t="str">
        <f>IF('tmp４'!H75="","",'tmp４'!H75)</f>
        <v/>
      </c>
      <c r="I176" s="17" t="str">
        <f>IF('tmp４'!I75="","",'tmp４'!I75)</f>
        <v/>
      </c>
      <c r="J176" s="17" t="str">
        <f>IF('tmp４'!J75="","",'tmp４'!J75)</f>
        <v/>
      </c>
      <c r="K176" s="17" t="str">
        <f>IF('tmp４'!K75="","",'tmp４'!K75)</f>
        <v/>
      </c>
      <c r="L176" s="17" t="str">
        <f>IF('tmp４'!L75="","",'tmp４'!L75)</f>
        <v/>
      </c>
      <c r="M176" s="17" t="str">
        <f>IF('tmp４'!M75="","",'tmp４'!M75)</f>
        <v/>
      </c>
      <c r="N176" s="17" t="str">
        <f>IF('tmp４'!N75="","",'tmp４'!N75)</f>
        <v/>
      </c>
      <c r="O176" s="17" t="str">
        <f>IF('tmp４'!O75="","",'tmp４'!O75)</f>
        <v/>
      </c>
      <c r="P176" s="17">
        <f>IF('tmp４'!P75="","",'tmp４'!P75)</f>
        <v>0</v>
      </c>
      <c r="Q176" s="17">
        <f>IF('tmp４'!Q75="",0,'tmp４'!Q75)</f>
        <v>0</v>
      </c>
      <c r="R176" s="19">
        <v>0</v>
      </c>
      <c r="S176" s="19">
        <v>0</v>
      </c>
      <c r="T176" s="19">
        <v>0</v>
      </c>
    </row>
    <row r="177" spans="1:20">
      <c r="A177" s="16">
        <v>175</v>
      </c>
      <c r="B177" s="16" t="str">
        <f t="shared" si="5"/>
        <v/>
      </c>
      <c r="C177" s="17" t="str">
        <f>IF('tmp４'!C76="","",'tmp４'!C76)</f>
        <v/>
      </c>
      <c r="D177" s="17" t="str">
        <f>IF('tmp４'!D76="","",'tmp４'!D76)</f>
        <v/>
      </c>
      <c r="E177" s="17" t="str">
        <f>IF('tmp４'!E76="","",'tmp４'!E76)</f>
        <v/>
      </c>
      <c r="F177" s="17" t="str">
        <f>IF('tmp４'!F76="","",'tmp４'!F76)</f>
        <v/>
      </c>
      <c r="G177" s="17" t="str">
        <f>IF('tmp４'!G76="","",'tmp４'!G76)</f>
        <v/>
      </c>
      <c r="H177" s="17" t="str">
        <f>IF('tmp４'!H76="","",'tmp４'!H76)</f>
        <v/>
      </c>
      <c r="I177" s="17" t="str">
        <f>IF('tmp４'!I76="","",'tmp４'!I76)</f>
        <v/>
      </c>
      <c r="J177" s="17" t="str">
        <f>IF('tmp４'!J76="","",'tmp４'!J76)</f>
        <v/>
      </c>
      <c r="K177" s="17" t="str">
        <f>IF('tmp４'!K76="","",'tmp４'!K76)</f>
        <v/>
      </c>
      <c r="L177" s="17" t="str">
        <f>IF('tmp４'!L76="","",'tmp４'!L76)</f>
        <v/>
      </c>
      <c r="M177" s="17" t="str">
        <f>IF('tmp４'!M76="","",'tmp４'!M76)</f>
        <v/>
      </c>
      <c r="N177" s="17" t="str">
        <f>IF('tmp４'!N76="","",'tmp４'!N76)</f>
        <v/>
      </c>
      <c r="O177" s="17" t="str">
        <f>IF('tmp４'!O76="","",'tmp４'!O76)</f>
        <v/>
      </c>
      <c r="P177" s="17">
        <f>IF('tmp４'!P76="","",'tmp４'!P76)</f>
        <v>0</v>
      </c>
      <c r="Q177" s="17">
        <f>IF('tmp４'!Q76="",0,'tmp４'!Q76)</f>
        <v>0</v>
      </c>
      <c r="R177" s="19">
        <v>0</v>
      </c>
      <c r="S177" s="19">
        <v>0</v>
      </c>
      <c r="T177" s="19">
        <v>0</v>
      </c>
    </row>
    <row r="178" spans="1:20">
      <c r="A178" s="16">
        <v>176</v>
      </c>
      <c r="B178" s="16" t="str">
        <f t="shared" si="5"/>
        <v/>
      </c>
      <c r="C178" s="17" t="str">
        <f>IF('tmp４'!C77="","",'tmp４'!C77)</f>
        <v/>
      </c>
      <c r="D178" s="17" t="str">
        <f>IF('tmp４'!D77="","",'tmp４'!D77)</f>
        <v/>
      </c>
      <c r="E178" s="17" t="str">
        <f>IF('tmp４'!E77="","",'tmp４'!E77)</f>
        <v/>
      </c>
      <c r="F178" s="17" t="str">
        <f>IF('tmp４'!F77="","",'tmp４'!F77)</f>
        <v/>
      </c>
      <c r="G178" s="17" t="str">
        <f>IF('tmp４'!G77="","",'tmp４'!G77)</f>
        <v/>
      </c>
      <c r="H178" s="17" t="str">
        <f>IF('tmp４'!H77="","",'tmp４'!H77)</f>
        <v/>
      </c>
      <c r="I178" s="17" t="str">
        <f>IF('tmp４'!I77="","",'tmp４'!I77)</f>
        <v/>
      </c>
      <c r="J178" s="17" t="str">
        <f>IF('tmp４'!J77="","",'tmp４'!J77)</f>
        <v/>
      </c>
      <c r="K178" s="17" t="str">
        <f>IF('tmp４'!K77="","",'tmp４'!K77)</f>
        <v/>
      </c>
      <c r="L178" s="17" t="str">
        <f>IF('tmp４'!L77="","",'tmp４'!L77)</f>
        <v/>
      </c>
      <c r="M178" s="17" t="str">
        <f>IF('tmp４'!M77="","",'tmp４'!M77)</f>
        <v/>
      </c>
      <c r="N178" s="17" t="str">
        <f>IF('tmp４'!N77="","",'tmp４'!N77)</f>
        <v/>
      </c>
      <c r="O178" s="17" t="str">
        <f>IF('tmp４'!O77="","",'tmp４'!O77)</f>
        <v/>
      </c>
      <c r="P178" s="17">
        <f>IF('tmp４'!P77="","",'tmp４'!P77)</f>
        <v>0</v>
      </c>
      <c r="Q178" s="17">
        <f>IF('tmp４'!Q77="",0,'tmp４'!Q77)</f>
        <v>0</v>
      </c>
      <c r="R178" s="19">
        <v>0</v>
      </c>
      <c r="S178" s="19">
        <v>0</v>
      </c>
      <c r="T178" s="19">
        <v>0</v>
      </c>
    </row>
    <row r="179" spans="1:20">
      <c r="A179" s="16">
        <v>177</v>
      </c>
      <c r="B179" s="16" t="str">
        <f t="shared" si="5"/>
        <v/>
      </c>
      <c r="C179" s="17" t="str">
        <f>IF('tmp４'!C78="","",'tmp４'!C78)</f>
        <v/>
      </c>
      <c r="D179" s="17" t="str">
        <f>IF('tmp４'!D78="","",'tmp４'!D78)</f>
        <v/>
      </c>
      <c r="E179" s="17" t="str">
        <f>IF('tmp４'!E78="","",'tmp４'!E78)</f>
        <v/>
      </c>
      <c r="F179" s="17" t="str">
        <f>IF('tmp４'!F78="","",'tmp４'!F78)</f>
        <v/>
      </c>
      <c r="G179" s="17" t="str">
        <f>IF('tmp４'!G78="","",'tmp４'!G78)</f>
        <v/>
      </c>
      <c r="H179" s="17" t="str">
        <f>IF('tmp４'!H78="","",'tmp４'!H78)</f>
        <v/>
      </c>
      <c r="I179" s="17" t="str">
        <f>IF('tmp４'!I78="","",'tmp４'!I78)</f>
        <v/>
      </c>
      <c r="J179" s="17" t="str">
        <f>IF('tmp４'!J78="","",'tmp４'!J78)</f>
        <v/>
      </c>
      <c r="K179" s="17" t="str">
        <f>IF('tmp４'!K78="","",'tmp４'!K78)</f>
        <v/>
      </c>
      <c r="L179" s="17" t="str">
        <f>IF('tmp４'!L78="","",'tmp４'!L78)</f>
        <v/>
      </c>
      <c r="M179" s="17" t="str">
        <f>IF('tmp４'!M78="","",'tmp４'!M78)</f>
        <v/>
      </c>
      <c r="N179" s="17" t="str">
        <f>IF('tmp４'!N78="","",'tmp４'!N78)</f>
        <v/>
      </c>
      <c r="O179" s="17" t="str">
        <f>IF('tmp４'!O78="","",'tmp４'!O78)</f>
        <v/>
      </c>
      <c r="P179" s="17">
        <f>IF('tmp４'!P78="","",'tmp４'!P78)</f>
        <v>0</v>
      </c>
      <c r="Q179" s="17">
        <f>IF('tmp４'!Q78="",0,'tmp４'!Q78)</f>
        <v>0</v>
      </c>
      <c r="R179" s="19">
        <v>0</v>
      </c>
      <c r="S179" s="19">
        <v>0</v>
      </c>
      <c r="T179" s="19">
        <v>0</v>
      </c>
    </row>
    <row r="180" spans="1:20">
      <c r="A180" s="16">
        <v>178</v>
      </c>
      <c r="B180" s="16" t="str">
        <f t="shared" si="5"/>
        <v/>
      </c>
      <c r="C180" s="17" t="str">
        <f>IF('tmp４'!C79="","",'tmp４'!C79)</f>
        <v/>
      </c>
      <c r="D180" s="17" t="str">
        <f>IF('tmp４'!D79="","",'tmp４'!D79)</f>
        <v/>
      </c>
      <c r="E180" s="17" t="str">
        <f>IF('tmp４'!E79="","",'tmp４'!E79)</f>
        <v/>
      </c>
      <c r="F180" s="17" t="str">
        <f>IF('tmp４'!F79="","",'tmp４'!F79)</f>
        <v/>
      </c>
      <c r="G180" s="17" t="str">
        <f>IF('tmp４'!G79="","",'tmp４'!G79)</f>
        <v/>
      </c>
      <c r="H180" s="17" t="str">
        <f>IF('tmp４'!H79="","",'tmp４'!H79)</f>
        <v/>
      </c>
      <c r="I180" s="17" t="str">
        <f>IF('tmp４'!I79="","",'tmp４'!I79)</f>
        <v/>
      </c>
      <c r="J180" s="17" t="str">
        <f>IF('tmp４'!J79="","",'tmp４'!J79)</f>
        <v/>
      </c>
      <c r="K180" s="17" t="str">
        <f>IF('tmp４'!K79="","",'tmp４'!K79)</f>
        <v/>
      </c>
      <c r="L180" s="17" t="str">
        <f>IF('tmp４'!L79="","",'tmp４'!L79)</f>
        <v/>
      </c>
      <c r="M180" s="17" t="str">
        <f>IF('tmp４'!M79="","",'tmp４'!M79)</f>
        <v/>
      </c>
      <c r="N180" s="17" t="str">
        <f>IF('tmp４'!N79="","",'tmp４'!N79)</f>
        <v/>
      </c>
      <c r="O180" s="17" t="str">
        <f>IF('tmp４'!O79="","",'tmp４'!O79)</f>
        <v/>
      </c>
      <c r="P180" s="17">
        <f>IF('tmp４'!P79="","",'tmp４'!P79)</f>
        <v>0</v>
      </c>
      <c r="Q180" s="17">
        <f>IF('tmp４'!Q79="",0,'tmp４'!Q79)</f>
        <v>0</v>
      </c>
      <c r="R180" s="19">
        <v>0</v>
      </c>
      <c r="S180" s="19">
        <v>0</v>
      </c>
      <c r="T180" s="19">
        <v>0</v>
      </c>
    </row>
    <row r="181" spans="1:20">
      <c r="A181" s="16">
        <v>179</v>
      </c>
      <c r="B181" s="16" t="str">
        <f t="shared" si="5"/>
        <v/>
      </c>
      <c r="C181" s="17" t="str">
        <f>IF('tmp４'!C80="","",'tmp４'!C80)</f>
        <v/>
      </c>
      <c r="D181" s="17" t="str">
        <f>IF('tmp４'!D80="","",'tmp４'!D80)</f>
        <v/>
      </c>
      <c r="E181" s="17" t="str">
        <f>IF('tmp４'!E80="","",'tmp４'!E80)</f>
        <v/>
      </c>
      <c r="F181" s="17" t="str">
        <f>IF('tmp４'!F80="","",'tmp４'!F80)</f>
        <v/>
      </c>
      <c r="G181" s="17" t="str">
        <f>IF('tmp４'!G80="","",'tmp４'!G80)</f>
        <v/>
      </c>
      <c r="H181" s="17" t="str">
        <f>IF('tmp４'!H80="","",'tmp４'!H80)</f>
        <v/>
      </c>
      <c r="I181" s="17" t="str">
        <f>IF('tmp４'!I80="","",'tmp４'!I80)</f>
        <v/>
      </c>
      <c r="J181" s="17" t="str">
        <f>IF('tmp４'!J80="","",'tmp４'!J80)</f>
        <v/>
      </c>
      <c r="K181" s="17" t="str">
        <f>IF('tmp４'!K80="","",'tmp４'!K80)</f>
        <v/>
      </c>
      <c r="L181" s="17" t="str">
        <f>IF('tmp４'!L80="","",'tmp４'!L80)</f>
        <v/>
      </c>
      <c r="M181" s="17" t="str">
        <f>IF('tmp４'!M80="","",'tmp４'!M80)</f>
        <v/>
      </c>
      <c r="N181" s="17" t="str">
        <f>IF('tmp４'!N80="","",'tmp４'!N80)</f>
        <v/>
      </c>
      <c r="O181" s="17" t="str">
        <f>IF('tmp４'!O80="","",'tmp４'!O80)</f>
        <v/>
      </c>
      <c r="P181" s="17">
        <f>IF('tmp４'!P80="","",'tmp４'!P80)</f>
        <v>0</v>
      </c>
      <c r="Q181" s="17">
        <f>IF('tmp４'!Q80="",0,'tmp４'!Q80)</f>
        <v>0</v>
      </c>
      <c r="R181" s="19">
        <v>0</v>
      </c>
      <c r="S181" s="19">
        <v>0</v>
      </c>
      <c r="T181" s="19">
        <v>0</v>
      </c>
    </row>
    <row r="182" spans="1:20">
      <c r="A182" s="16">
        <v>180</v>
      </c>
      <c r="B182" s="16" t="str">
        <f t="shared" si="5"/>
        <v/>
      </c>
      <c r="C182" s="17" t="str">
        <f>IF('tmp４'!C81="","",'tmp４'!C81)</f>
        <v/>
      </c>
      <c r="D182" s="17" t="str">
        <f>IF('tmp４'!D81="","",'tmp４'!D81)</f>
        <v/>
      </c>
      <c r="E182" s="17" t="str">
        <f>IF('tmp４'!E81="","",'tmp４'!E81)</f>
        <v/>
      </c>
      <c r="F182" s="17" t="str">
        <f>IF('tmp４'!F81="","",'tmp４'!F81)</f>
        <v/>
      </c>
      <c r="G182" s="17" t="str">
        <f>IF('tmp４'!G81="","",'tmp４'!G81)</f>
        <v/>
      </c>
      <c r="H182" s="17" t="str">
        <f>IF('tmp４'!H81="","",'tmp４'!H81)</f>
        <v/>
      </c>
      <c r="I182" s="17" t="str">
        <f>IF('tmp４'!I81="","",'tmp４'!I81)</f>
        <v/>
      </c>
      <c r="J182" s="17" t="str">
        <f>IF('tmp４'!J81="","",'tmp４'!J81)</f>
        <v/>
      </c>
      <c r="K182" s="17" t="str">
        <f>IF('tmp４'!K81="","",'tmp４'!K81)</f>
        <v/>
      </c>
      <c r="L182" s="17" t="str">
        <f>IF('tmp４'!L81="","",'tmp４'!L81)</f>
        <v/>
      </c>
      <c r="M182" s="17" t="str">
        <f>IF('tmp４'!M81="","",'tmp４'!M81)</f>
        <v/>
      </c>
      <c r="N182" s="17" t="str">
        <f>IF('tmp４'!N81="","",'tmp４'!N81)</f>
        <v/>
      </c>
      <c r="O182" s="17" t="str">
        <f>IF('tmp４'!O81="","",'tmp４'!O81)</f>
        <v/>
      </c>
      <c r="P182" s="17">
        <f>IF('tmp４'!P81="","",'tmp４'!P81)</f>
        <v>0</v>
      </c>
      <c r="Q182" s="17">
        <f>IF('tmp４'!Q81="",0,'tmp４'!Q81)</f>
        <v>0</v>
      </c>
      <c r="R182" s="19">
        <v>0</v>
      </c>
      <c r="S182" s="19">
        <v>0</v>
      </c>
      <c r="T182" s="19">
        <v>0</v>
      </c>
    </row>
    <row r="183" spans="1:20">
      <c r="A183" s="16">
        <v>181</v>
      </c>
      <c r="B183" s="16" t="str">
        <f t="shared" si="5"/>
        <v/>
      </c>
      <c r="C183" s="17" t="str">
        <f>IF('tmp４'!C82="","",'tmp４'!C82)</f>
        <v/>
      </c>
      <c r="D183" s="17" t="str">
        <f>IF('tmp４'!D82="","",'tmp４'!D82)</f>
        <v/>
      </c>
      <c r="E183" s="17" t="str">
        <f>IF('tmp４'!E82="","",'tmp４'!E82)</f>
        <v/>
      </c>
      <c r="F183" s="17" t="str">
        <f>IF('tmp４'!F82="","",'tmp４'!F82)</f>
        <v/>
      </c>
      <c r="G183" s="17" t="str">
        <f>IF('tmp４'!G82="","",'tmp４'!G82)</f>
        <v/>
      </c>
      <c r="H183" s="17" t="str">
        <f>IF('tmp４'!H82="","",'tmp４'!H82)</f>
        <v/>
      </c>
      <c r="I183" s="17" t="str">
        <f>IF('tmp４'!I82="","",'tmp４'!I82)</f>
        <v/>
      </c>
      <c r="J183" s="17" t="str">
        <f>IF('tmp４'!J82="","",'tmp４'!J82)</f>
        <v/>
      </c>
      <c r="K183" s="17" t="str">
        <f>IF('tmp４'!K82="","",'tmp４'!K82)</f>
        <v/>
      </c>
      <c r="L183" s="17" t="str">
        <f>IF('tmp４'!L82="","",'tmp４'!L82)</f>
        <v/>
      </c>
      <c r="M183" s="17" t="str">
        <f>IF('tmp４'!M82="","",'tmp４'!M82)</f>
        <v/>
      </c>
      <c r="N183" s="17" t="str">
        <f>IF('tmp４'!N82="","",'tmp４'!N82)</f>
        <v/>
      </c>
      <c r="O183" s="17" t="str">
        <f>IF('tmp４'!O82="","",'tmp４'!O82)</f>
        <v/>
      </c>
      <c r="P183" s="17">
        <f>IF('tmp４'!P82="","",'tmp４'!P82)</f>
        <v>0</v>
      </c>
      <c r="Q183" s="17">
        <f>IF('tmp４'!Q82="",0,'tmp４'!Q82)</f>
        <v>0</v>
      </c>
      <c r="R183" s="19">
        <v>0</v>
      </c>
      <c r="S183" s="19">
        <v>0</v>
      </c>
      <c r="T183" s="19">
        <v>0</v>
      </c>
    </row>
    <row r="184" spans="1:20">
      <c r="A184" s="16">
        <v>182</v>
      </c>
      <c r="B184" s="16" t="str">
        <f t="shared" si="5"/>
        <v/>
      </c>
      <c r="C184" s="17" t="str">
        <f>IF('tmp４'!C83="","",'tmp４'!C83)</f>
        <v/>
      </c>
      <c r="D184" s="17" t="str">
        <f>IF('tmp４'!D83="","",'tmp４'!D83)</f>
        <v/>
      </c>
      <c r="E184" s="17" t="str">
        <f>IF('tmp４'!E83="","",'tmp４'!E83)</f>
        <v/>
      </c>
      <c r="F184" s="17" t="str">
        <f>IF('tmp４'!F83="","",'tmp４'!F83)</f>
        <v/>
      </c>
      <c r="G184" s="17" t="str">
        <f>IF('tmp４'!G83="","",'tmp４'!G83)</f>
        <v/>
      </c>
      <c r="H184" s="17" t="str">
        <f>IF('tmp４'!H83="","",'tmp４'!H83)</f>
        <v/>
      </c>
      <c r="I184" s="17" t="str">
        <f>IF('tmp４'!I83="","",'tmp４'!I83)</f>
        <v/>
      </c>
      <c r="J184" s="17" t="str">
        <f>IF('tmp４'!J83="","",'tmp４'!J83)</f>
        <v/>
      </c>
      <c r="K184" s="17" t="str">
        <f>IF('tmp４'!K83="","",'tmp４'!K83)</f>
        <v/>
      </c>
      <c r="L184" s="17" t="str">
        <f>IF('tmp４'!L83="","",'tmp４'!L83)</f>
        <v/>
      </c>
      <c r="M184" s="17" t="str">
        <f>IF('tmp４'!M83="","",'tmp４'!M83)</f>
        <v/>
      </c>
      <c r="N184" s="17" t="str">
        <f>IF('tmp４'!N83="","",'tmp４'!N83)</f>
        <v/>
      </c>
      <c r="O184" s="17" t="str">
        <f>IF('tmp４'!O83="","",'tmp４'!O83)</f>
        <v/>
      </c>
      <c r="P184" s="17">
        <f>IF('tmp４'!P83="","",'tmp４'!P83)</f>
        <v>0</v>
      </c>
      <c r="Q184" s="17">
        <f>IF('tmp４'!Q83="",0,'tmp４'!Q83)</f>
        <v>0</v>
      </c>
      <c r="R184" s="19">
        <v>0</v>
      </c>
      <c r="S184" s="19">
        <v>0</v>
      </c>
      <c r="T184" s="19">
        <v>0</v>
      </c>
    </row>
    <row r="185" spans="1:20">
      <c r="A185" s="16">
        <v>183</v>
      </c>
      <c r="B185" s="16" t="str">
        <f t="shared" si="5"/>
        <v/>
      </c>
      <c r="C185" s="17" t="str">
        <f>IF('tmp４'!C84="","",'tmp４'!C84)</f>
        <v/>
      </c>
      <c r="D185" s="17" t="str">
        <f>IF('tmp４'!D84="","",'tmp４'!D84)</f>
        <v/>
      </c>
      <c r="E185" s="17" t="str">
        <f>IF('tmp４'!E84="","",'tmp４'!E84)</f>
        <v/>
      </c>
      <c r="F185" s="17" t="str">
        <f>IF('tmp４'!F84="","",'tmp４'!F84)</f>
        <v/>
      </c>
      <c r="G185" s="17" t="str">
        <f>IF('tmp４'!G84="","",'tmp４'!G84)</f>
        <v/>
      </c>
      <c r="H185" s="17" t="str">
        <f>IF('tmp４'!H84="","",'tmp４'!H84)</f>
        <v/>
      </c>
      <c r="I185" s="17" t="str">
        <f>IF('tmp４'!I84="","",'tmp４'!I84)</f>
        <v/>
      </c>
      <c r="J185" s="17" t="str">
        <f>IF('tmp４'!J84="","",'tmp４'!J84)</f>
        <v/>
      </c>
      <c r="K185" s="17" t="str">
        <f>IF('tmp４'!K84="","",'tmp４'!K84)</f>
        <v/>
      </c>
      <c r="L185" s="17" t="str">
        <f>IF('tmp４'!L84="","",'tmp４'!L84)</f>
        <v/>
      </c>
      <c r="M185" s="17" t="str">
        <f>IF('tmp４'!M84="","",'tmp４'!M84)</f>
        <v/>
      </c>
      <c r="N185" s="17" t="str">
        <f>IF('tmp４'!N84="","",'tmp４'!N84)</f>
        <v/>
      </c>
      <c r="O185" s="17" t="str">
        <f>IF('tmp４'!O84="","",'tmp４'!O84)</f>
        <v/>
      </c>
      <c r="P185" s="17">
        <f>IF('tmp４'!P84="","",'tmp４'!P84)</f>
        <v>0</v>
      </c>
      <c r="Q185" s="17">
        <f>IF('tmp４'!Q84="",0,'tmp４'!Q84)</f>
        <v>0</v>
      </c>
      <c r="R185" s="19">
        <v>0</v>
      </c>
      <c r="S185" s="19">
        <v>0</v>
      </c>
      <c r="T185" s="19">
        <v>0</v>
      </c>
    </row>
    <row r="186" spans="1:20">
      <c r="A186" s="16">
        <v>184</v>
      </c>
      <c r="B186" s="16" t="str">
        <f t="shared" si="5"/>
        <v/>
      </c>
      <c r="C186" s="17" t="str">
        <f>IF('tmp４'!C85="","",'tmp４'!C85)</f>
        <v/>
      </c>
      <c r="D186" s="17" t="str">
        <f>IF('tmp４'!D85="","",'tmp４'!D85)</f>
        <v/>
      </c>
      <c r="E186" s="17" t="str">
        <f>IF('tmp４'!E85="","",'tmp４'!E85)</f>
        <v/>
      </c>
      <c r="F186" s="17" t="str">
        <f>IF('tmp４'!F85="","",'tmp４'!F85)</f>
        <v/>
      </c>
      <c r="G186" s="17" t="str">
        <f>IF('tmp４'!G85="","",'tmp４'!G85)</f>
        <v/>
      </c>
      <c r="H186" s="17" t="str">
        <f>IF('tmp４'!H85="","",'tmp４'!H85)</f>
        <v/>
      </c>
      <c r="I186" s="17" t="str">
        <f>IF('tmp４'!I85="","",'tmp４'!I85)</f>
        <v/>
      </c>
      <c r="J186" s="17" t="str">
        <f>IF('tmp４'!J85="","",'tmp４'!J85)</f>
        <v/>
      </c>
      <c r="K186" s="17" t="str">
        <f>IF('tmp４'!K85="","",'tmp４'!K85)</f>
        <v/>
      </c>
      <c r="L186" s="17" t="str">
        <f>IF('tmp４'!L85="","",'tmp４'!L85)</f>
        <v/>
      </c>
      <c r="M186" s="17" t="str">
        <f>IF('tmp４'!M85="","",'tmp４'!M85)</f>
        <v/>
      </c>
      <c r="N186" s="17" t="str">
        <f>IF('tmp４'!N85="","",'tmp４'!N85)</f>
        <v/>
      </c>
      <c r="O186" s="17" t="str">
        <f>IF('tmp４'!O85="","",'tmp４'!O85)</f>
        <v/>
      </c>
      <c r="P186" s="17">
        <f>IF('tmp４'!P85="","",'tmp４'!P85)</f>
        <v>0</v>
      </c>
      <c r="Q186" s="17">
        <f>IF('tmp４'!Q85="",0,'tmp４'!Q85)</f>
        <v>0</v>
      </c>
      <c r="R186" s="19">
        <v>0</v>
      </c>
      <c r="S186" s="19">
        <v>0</v>
      </c>
      <c r="T186" s="19">
        <v>0</v>
      </c>
    </row>
    <row r="187" spans="1:20">
      <c r="A187" s="16">
        <v>185</v>
      </c>
      <c r="B187" s="16" t="str">
        <f t="shared" si="5"/>
        <v/>
      </c>
      <c r="C187" s="17" t="str">
        <f>IF('tmp４'!C86="","",'tmp４'!C86)</f>
        <v/>
      </c>
      <c r="D187" s="17" t="str">
        <f>IF('tmp４'!D86="","",'tmp４'!D86)</f>
        <v/>
      </c>
      <c r="E187" s="17" t="str">
        <f>IF('tmp４'!E86="","",'tmp４'!E86)</f>
        <v/>
      </c>
      <c r="F187" s="17" t="str">
        <f>IF('tmp４'!F86="","",'tmp４'!F86)</f>
        <v/>
      </c>
      <c r="G187" s="17" t="str">
        <f>IF('tmp４'!G86="","",'tmp４'!G86)</f>
        <v/>
      </c>
      <c r="H187" s="17" t="str">
        <f>IF('tmp４'!H86="","",'tmp４'!H86)</f>
        <v/>
      </c>
      <c r="I187" s="17" t="str">
        <f>IF('tmp４'!I86="","",'tmp４'!I86)</f>
        <v/>
      </c>
      <c r="J187" s="17" t="str">
        <f>IF('tmp４'!J86="","",'tmp４'!J86)</f>
        <v/>
      </c>
      <c r="K187" s="17" t="str">
        <f>IF('tmp４'!K86="","",'tmp４'!K86)</f>
        <v/>
      </c>
      <c r="L187" s="17" t="str">
        <f>IF('tmp４'!L86="","",'tmp４'!L86)</f>
        <v/>
      </c>
      <c r="M187" s="17" t="str">
        <f>IF('tmp４'!M86="","",'tmp４'!M86)</f>
        <v/>
      </c>
      <c r="N187" s="17" t="str">
        <f>IF('tmp４'!N86="","",'tmp４'!N86)</f>
        <v/>
      </c>
      <c r="O187" s="17" t="str">
        <f>IF('tmp４'!O86="","",'tmp４'!O86)</f>
        <v/>
      </c>
      <c r="P187" s="17">
        <f>IF('tmp４'!P86="","",'tmp４'!P86)</f>
        <v>0</v>
      </c>
      <c r="Q187" s="17">
        <f>IF('tmp４'!Q86="",0,'tmp４'!Q86)</f>
        <v>0</v>
      </c>
      <c r="R187" s="19">
        <v>0</v>
      </c>
      <c r="S187" s="19">
        <v>0</v>
      </c>
      <c r="T187" s="19">
        <v>0</v>
      </c>
    </row>
    <row r="188" spans="1:20">
      <c r="A188" s="16">
        <v>186</v>
      </c>
      <c r="B188" s="16" t="str">
        <f t="shared" si="5"/>
        <v/>
      </c>
      <c r="C188" s="17" t="str">
        <f>IF('tmp４'!C87="","",'tmp４'!C87)</f>
        <v/>
      </c>
      <c r="D188" s="17" t="str">
        <f>IF('tmp４'!D87="","",'tmp４'!D87)</f>
        <v/>
      </c>
      <c r="E188" s="17" t="str">
        <f>IF('tmp４'!E87="","",'tmp４'!E87)</f>
        <v/>
      </c>
      <c r="F188" s="17" t="str">
        <f>IF('tmp４'!F87="","",'tmp４'!F87)</f>
        <v/>
      </c>
      <c r="G188" s="17" t="str">
        <f>IF('tmp４'!G87="","",'tmp４'!G87)</f>
        <v/>
      </c>
      <c r="H188" s="17" t="str">
        <f>IF('tmp４'!H87="","",'tmp４'!H87)</f>
        <v/>
      </c>
      <c r="I188" s="17" t="str">
        <f>IF('tmp４'!I87="","",'tmp４'!I87)</f>
        <v/>
      </c>
      <c r="J188" s="17" t="str">
        <f>IF('tmp４'!J87="","",'tmp４'!J87)</f>
        <v/>
      </c>
      <c r="K188" s="17" t="str">
        <f>IF('tmp４'!K87="","",'tmp４'!K87)</f>
        <v/>
      </c>
      <c r="L188" s="17" t="str">
        <f>IF('tmp４'!L87="","",'tmp４'!L87)</f>
        <v/>
      </c>
      <c r="M188" s="17" t="str">
        <f>IF('tmp４'!M87="","",'tmp４'!M87)</f>
        <v/>
      </c>
      <c r="N188" s="17" t="str">
        <f>IF('tmp４'!N87="","",'tmp４'!N87)</f>
        <v/>
      </c>
      <c r="O188" s="17" t="str">
        <f>IF('tmp４'!O87="","",'tmp４'!O87)</f>
        <v/>
      </c>
      <c r="P188" s="17">
        <f>IF('tmp４'!P87="","",'tmp４'!P87)</f>
        <v>0</v>
      </c>
      <c r="Q188" s="17">
        <f>IF('tmp４'!Q87="",0,'tmp４'!Q87)</f>
        <v>0</v>
      </c>
      <c r="R188" s="19">
        <v>0</v>
      </c>
      <c r="S188" s="19">
        <v>0</v>
      </c>
      <c r="T188" s="19">
        <v>0</v>
      </c>
    </row>
    <row r="189" spans="1:20">
      <c r="A189" s="16">
        <v>187</v>
      </c>
      <c r="B189" s="16" t="str">
        <f t="shared" si="5"/>
        <v/>
      </c>
      <c r="C189" s="17" t="str">
        <f>IF('tmp４'!C88="","",'tmp４'!C88)</f>
        <v/>
      </c>
      <c r="D189" s="17" t="str">
        <f>IF('tmp４'!D88="","",'tmp４'!D88)</f>
        <v/>
      </c>
      <c r="E189" s="17" t="str">
        <f>IF('tmp４'!E88="","",'tmp４'!E88)</f>
        <v/>
      </c>
      <c r="F189" s="17" t="str">
        <f>IF('tmp４'!F88="","",'tmp４'!F88)</f>
        <v/>
      </c>
      <c r="G189" s="17" t="str">
        <f>IF('tmp４'!G88="","",'tmp４'!G88)</f>
        <v/>
      </c>
      <c r="H189" s="17" t="str">
        <f>IF('tmp４'!H88="","",'tmp４'!H88)</f>
        <v/>
      </c>
      <c r="I189" s="17" t="str">
        <f>IF('tmp４'!I88="","",'tmp４'!I88)</f>
        <v/>
      </c>
      <c r="J189" s="17" t="str">
        <f>IF('tmp４'!J88="","",'tmp４'!J88)</f>
        <v/>
      </c>
      <c r="K189" s="17" t="str">
        <f>IF('tmp４'!K88="","",'tmp４'!K88)</f>
        <v/>
      </c>
      <c r="L189" s="17" t="str">
        <f>IF('tmp４'!L88="","",'tmp４'!L88)</f>
        <v/>
      </c>
      <c r="M189" s="17" t="str">
        <f>IF('tmp４'!M88="","",'tmp４'!M88)</f>
        <v/>
      </c>
      <c r="N189" s="17" t="str">
        <f>IF('tmp４'!N88="","",'tmp４'!N88)</f>
        <v/>
      </c>
      <c r="O189" s="17" t="str">
        <f>IF('tmp４'!O88="","",'tmp４'!O88)</f>
        <v/>
      </c>
      <c r="P189" s="17">
        <f>IF('tmp４'!P88="","",'tmp４'!P88)</f>
        <v>0</v>
      </c>
      <c r="Q189" s="17">
        <f>IF('tmp４'!Q88="",0,'tmp４'!Q88)</f>
        <v>0</v>
      </c>
      <c r="R189" s="19">
        <v>0</v>
      </c>
      <c r="S189" s="19">
        <v>0</v>
      </c>
      <c r="T189" s="19">
        <v>0</v>
      </c>
    </row>
    <row r="190" spans="1:20">
      <c r="A190" s="16">
        <v>188</v>
      </c>
      <c r="B190" s="16" t="str">
        <f t="shared" si="5"/>
        <v/>
      </c>
      <c r="C190" s="17" t="str">
        <f>IF('tmp４'!C89="","",'tmp４'!C89)</f>
        <v/>
      </c>
      <c r="D190" s="17" t="str">
        <f>IF('tmp４'!D89="","",'tmp４'!D89)</f>
        <v/>
      </c>
      <c r="E190" s="17" t="str">
        <f>IF('tmp４'!E89="","",'tmp４'!E89)</f>
        <v/>
      </c>
      <c r="F190" s="17" t="str">
        <f>IF('tmp４'!F89="","",'tmp４'!F89)</f>
        <v/>
      </c>
      <c r="G190" s="17" t="str">
        <f>IF('tmp４'!G89="","",'tmp４'!G89)</f>
        <v/>
      </c>
      <c r="H190" s="17" t="str">
        <f>IF('tmp４'!H89="","",'tmp４'!H89)</f>
        <v/>
      </c>
      <c r="I190" s="17" t="str">
        <f>IF('tmp４'!I89="","",'tmp４'!I89)</f>
        <v/>
      </c>
      <c r="J190" s="17" t="str">
        <f>IF('tmp４'!J89="","",'tmp４'!J89)</f>
        <v/>
      </c>
      <c r="K190" s="17" t="str">
        <f>IF('tmp４'!K89="","",'tmp４'!K89)</f>
        <v/>
      </c>
      <c r="L190" s="17" t="str">
        <f>IF('tmp４'!L89="","",'tmp４'!L89)</f>
        <v/>
      </c>
      <c r="M190" s="17" t="str">
        <f>IF('tmp４'!M89="","",'tmp４'!M89)</f>
        <v/>
      </c>
      <c r="N190" s="17" t="str">
        <f>IF('tmp４'!N89="","",'tmp４'!N89)</f>
        <v/>
      </c>
      <c r="O190" s="17" t="str">
        <f>IF('tmp４'!O89="","",'tmp４'!O89)</f>
        <v/>
      </c>
      <c r="P190" s="17">
        <f>IF('tmp４'!P89="","",'tmp４'!P89)</f>
        <v>0</v>
      </c>
      <c r="Q190" s="17">
        <f>IF('tmp４'!Q89="",0,'tmp４'!Q89)</f>
        <v>0</v>
      </c>
      <c r="R190" s="19">
        <v>0</v>
      </c>
      <c r="S190" s="19">
        <v>0</v>
      </c>
      <c r="T190" s="19">
        <v>0</v>
      </c>
    </row>
    <row r="191" spans="1:20">
      <c r="A191" s="16">
        <v>189</v>
      </c>
      <c r="B191" s="16" t="str">
        <f t="shared" si="5"/>
        <v/>
      </c>
      <c r="C191" s="17" t="str">
        <f>IF('tmp４'!C90="","",'tmp４'!C90)</f>
        <v/>
      </c>
      <c r="D191" s="17" t="str">
        <f>IF('tmp４'!D90="","",'tmp４'!D90)</f>
        <v/>
      </c>
      <c r="E191" s="17" t="str">
        <f>IF('tmp４'!E90="","",'tmp４'!E90)</f>
        <v/>
      </c>
      <c r="F191" s="17" t="str">
        <f>IF('tmp４'!F90="","",'tmp４'!F90)</f>
        <v/>
      </c>
      <c r="G191" s="17" t="str">
        <f>IF('tmp４'!G90="","",'tmp４'!G90)</f>
        <v/>
      </c>
      <c r="H191" s="17" t="str">
        <f>IF('tmp４'!H90="","",'tmp４'!H90)</f>
        <v/>
      </c>
      <c r="I191" s="17" t="str">
        <f>IF('tmp４'!I90="","",'tmp４'!I90)</f>
        <v/>
      </c>
      <c r="J191" s="17" t="str">
        <f>IF('tmp４'!J90="","",'tmp４'!J90)</f>
        <v/>
      </c>
      <c r="K191" s="17" t="str">
        <f>IF('tmp４'!K90="","",'tmp４'!K90)</f>
        <v/>
      </c>
      <c r="L191" s="17" t="str">
        <f>IF('tmp４'!L90="","",'tmp４'!L90)</f>
        <v/>
      </c>
      <c r="M191" s="17" t="str">
        <f>IF('tmp４'!M90="","",'tmp４'!M90)</f>
        <v/>
      </c>
      <c r="N191" s="17" t="str">
        <f>IF('tmp４'!N90="","",'tmp４'!N90)</f>
        <v/>
      </c>
      <c r="O191" s="17" t="str">
        <f>IF('tmp４'!O90="","",'tmp４'!O90)</f>
        <v/>
      </c>
      <c r="P191" s="17">
        <f>IF('tmp４'!P90="","",'tmp４'!P90)</f>
        <v>0</v>
      </c>
      <c r="Q191" s="17">
        <f>IF('tmp４'!Q90="",0,'tmp４'!Q90)</f>
        <v>0</v>
      </c>
      <c r="R191" s="19">
        <v>0</v>
      </c>
      <c r="S191" s="19">
        <v>0</v>
      </c>
      <c r="T191" s="19">
        <v>0</v>
      </c>
    </row>
    <row r="192" spans="1:20">
      <c r="A192" s="16">
        <v>190</v>
      </c>
      <c r="B192" s="16" t="str">
        <f t="shared" si="5"/>
        <v/>
      </c>
      <c r="C192" s="17" t="str">
        <f>IF('tmp４'!C91="","",'tmp４'!C91)</f>
        <v/>
      </c>
      <c r="D192" s="17" t="str">
        <f>IF('tmp４'!D91="","",'tmp４'!D91)</f>
        <v/>
      </c>
      <c r="E192" s="17" t="str">
        <f>IF('tmp４'!E91="","",'tmp４'!E91)</f>
        <v/>
      </c>
      <c r="F192" s="17" t="str">
        <f>IF('tmp４'!F91="","",'tmp４'!F91)</f>
        <v/>
      </c>
      <c r="G192" s="17" t="str">
        <f>IF('tmp４'!G91="","",'tmp４'!G91)</f>
        <v/>
      </c>
      <c r="H192" s="17" t="str">
        <f>IF('tmp４'!H91="","",'tmp４'!H91)</f>
        <v/>
      </c>
      <c r="I192" s="17" t="str">
        <f>IF('tmp４'!I91="","",'tmp４'!I91)</f>
        <v/>
      </c>
      <c r="J192" s="17" t="str">
        <f>IF('tmp４'!J91="","",'tmp４'!J91)</f>
        <v/>
      </c>
      <c r="K192" s="17" t="str">
        <f>IF('tmp４'!K91="","",'tmp４'!K91)</f>
        <v/>
      </c>
      <c r="L192" s="17" t="str">
        <f>IF('tmp４'!L91="","",'tmp４'!L91)</f>
        <v/>
      </c>
      <c r="M192" s="17" t="str">
        <f>IF('tmp４'!M91="","",'tmp４'!M91)</f>
        <v/>
      </c>
      <c r="N192" s="17" t="str">
        <f>IF('tmp４'!N91="","",'tmp４'!N91)</f>
        <v/>
      </c>
      <c r="O192" s="17" t="str">
        <f>IF('tmp４'!O91="","",'tmp４'!O91)</f>
        <v/>
      </c>
      <c r="P192" s="17">
        <f>IF('tmp４'!P91="","",'tmp４'!P91)</f>
        <v>0</v>
      </c>
      <c r="Q192" s="17">
        <f>IF('tmp４'!Q91="",0,'tmp４'!Q91)</f>
        <v>0</v>
      </c>
      <c r="R192" s="19">
        <v>0</v>
      </c>
      <c r="S192" s="19">
        <v>0</v>
      </c>
      <c r="T192" s="19">
        <v>0</v>
      </c>
    </row>
    <row r="193" spans="1:20">
      <c r="A193" s="16">
        <v>191</v>
      </c>
      <c r="B193" s="16" t="str">
        <f t="shared" si="5"/>
        <v/>
      </c>
      <c r="C193" s="17" t="str">
        <f>IF('tmp４'!C92="","",'tmp４'!C92)</f>
        <v/>
      </c>
      <c r="D193" s="17" t="str">
        <f>IF('tmp４'!D92="","",'tmp４'!D92)</f>
        <v/>
      </c>
      <c r="E193" s="17" t="str">
        <f>IF('tmp４'!E92="","",'tmp４'!E92)</f>
        <v/>
      </c>
      <c r="F193" s="17" t="str">
        <f>IF('tmp４'!F92="","",'tmp４'!F92)</f>
        <v/>
      </c>
      <c r="G193" s="17" t="str">
        <f>IF('tmp４'!G92="","",'tmp４'!G92)</f>
        <v/>
      </c>
      <c r="H193" s="17" t="str">
        <f>IF('tmp４'!H92="","",'tmp４'!H92)</f>
        <v/>
      </c>
      <c r="I193" s="17" t="str">
        <f>IF('tmp４'!I92="","",'tmp４'!I92)</f>
        <v/>
      </c>
      <c r="J193" s="17" t="str">
        <f>IF('tmp４'!J92="","",'tmp４'!J92)</f>
        <v/>
      </c>
      <c r="K193" s="17" t="str">
        <f>IF('tmp４'!K92="","",'tmp４'!K92)</f>
        <v/>
      </c>
      <c r="L193" s="17" t="str">
        <f>IF('tmp４'!L92="","",'tmp４'!L92)</f>
        <v/>
      </c>
      <c r="M193" s="17" t="str">
        <f>IF('tmp４'!M92="","",'tmp４'!M92)</f>
        <v/>
      </c>
      <c r="N193" s="17" t="str">
        <f>IF('tmp４'!N92="","",'tmp４'!N92)</f>
        <v/>
      </c>
      <c r="O193" s="17" t="str">
        <f>IF('tmp４'!O92="","",'tmp４'!O92)</f>
        <v/>
      </c>
      <c r="P193" s="17">
        <f>IF('tmp４'!P92="","",'tmp４'!P92)</f>
        <v>0</v>
      </c>
      <c r="Q193" s="17">
        <f>IF('tmp４'!Q92="",0,'tmp４'!Q92)</f>
        <v>0</v>
      </c>
      <c r="R193" s="19">
        <v>0</v>
      </c>
      <c r="S193" s="19">
        <v>0</v>
      </c>
      <c r="T193" s="19">
        <v>0</v>
      </c>
    </row>
    <row r="194" spans="1:20">
      <c r="A194" s="16">
        <v>192</v>
      </c>
      <c r="B194" s="16" t="str">
        <f t="shared" si="5"/>
        <v/>
      </c>
      <c r="C194" s="17" t="str">
        <f>IF('tmp４'!C93="","",'tmp４'!C93)</f>
        <v/>
      </c>
      <c r="D194" s="17" t="str">
        <f>IF('tmp４'!D93="","",'tmp４'!D93)</f>
        <v/>
      </c>
      <c r="E194" s="17" t="str">
        <f>IF('tmp４'!E93="","",'tmp４'!E93)</f>
        <v/>
      </c>
      <c r="F194" s="17" t="str">
        <f>IF('tmp４'!F93="","",'tmp４'!F93)</f>
        <v/>
      </c>
      <c r="G194" s="17" t="str">
        <f>IF('tmp４'!G93="","",'tmp４'!G93)</f>
        <v/>
      </c>
      <c r="H194" s="17" t="str">
        <f>IF('tmp４'!H93="","",'tmp４'!H93)</f>
        <v/>
      </c>
      <c r="I194" s="17" t="str">
        <f>IF('tmp４'!I93="","",'tmp４'!I93)</f>
        <v/>
      </c>
      <c r="J194" s="17" t="str">
        <f>IF('tmp４'!J93="","",'tmp４'!J93)</f>
        <v/>
      </c>
      <c r="K194" s="17" t="str">
        <f>IF('tmp４'!K93="","",'tmp４'!K93)</f>
        <v/>
      </c>
      <c r="L194" s="17" t="str">
        <f>IF('tmp４'!L93="","",'tmp４'!L93)</f>
        <v/>
      </c>
      <c r="M194" s="17" t="str">
        <f>IF('tmp４'!M93="","",'tmp４'!M93)</f>
        <v/>
      </c>
      <c r="N194" s="17" t="str">
        <f>IF('tmp４'!N93="","",'tmp４'!N93)</f>
        <v/>
      </c>
      <c r="O194" s="17" t="str">
        <f>IF('tmp４'!O93="","",'tmp４'!O93)</f>
        <v/>
      </c>
      <c r="P194" s="17">
        <f>IF('tmp４'!P93="","",'tmp４'!P93)</f>
        <v>0</v>
      </c>
      <c r="Q194" s="17">
        <f>IF('tmp４'!Q93="",0,'tmp４'!Q93)</f>
        <v>0</v>
      </c>
      <c r="R194" s="19">
        <v>0</v>
      </c>
      <c r="S194" s="19">
        <v>0</v>
      </c>
      <c r="T194" s="19">
        <v>0</v>
      </c>
    </row>
    <row r="195" spans="1:20">
      <c r="A195" s="16">
        <v>193</v>
      </c>
      <c r="B195" s="16" t="str">
        <f t="shared" ref="B195:B202" si="6">IF(C195="","",VLOOKUP(A$1,学校名コード,2,FALSE))</f>
        <v/>
      </c>
      <c r="C195" s="17" t="str">
        <f>IF('tmp４'!C94="","",'tmp４'!C94)</f>
        <v/>
      </c>
      <c r="D195" s="17" t="str">
        <f>IF('tmp４'!D94="","",'tmp４'!D94)</f>
        <v/>
      </c>
      <c r="E195" s="17" t="str">
        <f>IF('tmp４'!E94="","",'tmp４'!E94)</f>
        <v/>
      </c>
      <c r="F195" s="17" t="str">
        <f>IF('tmp４'!F94="","",'tmp４'!F94)</f>
        <v/>
      </c>
      <c r="G195" s="17" t="str">
        <f>IF('tmp４'!G94="","",'tmp４'!G94)</f>
        <v/>
      </c>
      <c r="H195" s="17" t="str">
        <f>IF('tmp４'!H94="","",'tmp４'!H94)</f>
        <v/>
      </c>
      <c r="I195" s="17" t="str">
        <f>IF('tmp４'!I94="","",'tmp４'!I94)</f>
        <v/>
      </c>
      <c r="J195" s="17" t="str">
        <f>IF('tmp４'!J94="","",'tmp４'!J94)</f>
        <v/>
      </c>
      <c r="K195" s="17" t="str">
        <f>IF('tmp４'!K94="","",'tmp４'!K94)</f>
        <v/>
      </c>
      <c r="L195" s="17" t="str">
        <f>IF('tmp４'!L94="","",'tmp４'!L94)</f>
        <v/>
      </c>
      <c r="M195" s="17" t="str">
        <f>IF('tmp４'!M94="","",'tmp４'!M94)</f>
        <v/>
      </c>
      <c r="N195" s="17" t="str">
        <f>IF('tmp４'!N94="","",'tmp４'!N94)</f>
        <v/>
      </c>
      <c r="O195" s="17" t="str">
        <f>IF('tmp４'!O94="","",'tmp４'!O94)</f>
        <v/>
      </c>
      <c r="P195" s="17">
        <f>IF('tmp４'!P94="","",'tmp４'!P94)</f>
        <v>0</v>
      </c>
      <c r="Q195" s="17">
        <f>IF('tmp４'!Q94="",0,'tmp４'!Q94)</f>
        <v>0</v>
      </c>
      <c r="R195" s="19">
        <v>0</v>
      </c>
      <c r="S195" s="19">
        <v>0</v>
      </c>
      <c r="T195" s="19">
        <v>0</v>
      </c>
    </row>
    <row r="196" spans="1:20">
      <c r="A196" s="16">
        <v>194</v>
      </c>
      <c r="B196" s="16" t="str">
        <f t="shared" si="6"/>
        <v/>
      </c>
      <c r="C196" s="17" t="str">
        <f>IF('tmp４'!C95="","",'tmp４'!C95)</f>
        <v/>
      </c>
      <c r="D196" s="17" t="str">
        <f>IF('tmp４'!D95="","",'tmp４'!D95)</f>
        <v/>
      </c>
      <c r="E196" s="17" t="str">
        <f>IF('tmp４'!E95="","",'tmp４'!E95)</f>
        <v/>
      </c>
      <c r="F196" s="17" t="str">
        <f>IF('tmp４'!F95="","",'tmp４'!F95)</f>
        <v/>
      </c>
      <c r="G196" s="17" t="str">
        <f>IF('tmp４'!G95="","",'tmp４'!G95)</f>
        <v/>
      </c>
      <c r="H196" s="17" t="str">
        <f>IF('tmp４'!H95="","",'tmp４'!H95)</f>
        <v/>
      </c>
      <c r="I196" s="17" t="str">
        <f>IF('tmp４'!I95="","",'tmp４'!I95)</f>
        <v/>
      </c>
      <c r="J196" s="17" t="str">
        <f>IF('tmp４'!J95="","",'tmp４'!J95)</f>
        <v/>
      </c>
      <c r="K196" s="17" t="str">
        <f>IF('tmp４'!K95="","",'tmp４'!K95)</f>
        <v/>
      </c>
      <c r="L196" s="17" t="str">
        <f>IF('tmp４'!L95="","",'tmp４'!L95)</f>
        <v/>
      </c>
      <c r="M196" s="17" t="str">
        <f>IF('tmp４'!M95="","",'tmp４'!M95)</f>
        <v/>
      </c>
      <c r="N196" s="17" t="str">
        <f>IF('tmp４'!N95="","",'tmp４'!N95)</f>
        <v/>
      </c>
      <c r="O196" s="17" t="str">
        <f>IF('tmp４'!O95="","",'tmp４'!O95)</f>
        <v/>
      </c>
      <c r="P196" s="17">
        <f>IF('tmp４'!P95="","",'tmp４'!P95)</f>
        <v>0</v>
      </c>
      <c r="Q196" s="17">
        <f>IF('tmp４'!Q95="",0,'tmp４'!Q95)</f>
        <v>0</v>
      </c>
      <c r="R196" s="19">
        <v>0</v>
      </c>
      <c r="S196" s="19">
        <v>0</v>
      </c>
      <c r="T196" s="19">
        <v>0</v>
      </c>
    </row>
    <row r="197" spans="1:20">
      <c r="A197" s="16">
        <v>195</v>
      </c>
      <c r="B197" s="16" t="str">
        <f t="shared" si="6"/>
        <v/>
      </c>
      <c r="C197" s="17" t="str">
        <f>IF('tmp４'!C96="","",'tmp４'!C96)</f>
        <v/>
      </c>
      <c r="D197" s="17" t="str">
        <f>IF('tmp４'!D96="","",'tmp４'!D96)</f>
        <v/>
      </c>
      <c r="E197" s="17" t="str">
        <f>IF('tmp４'!E96="","",'tmp４'!E96)</f>
        <v/>
      </c>
      <c r="F197" s="17" t="str">
        <f>IF('tmp４'!F96="","",'tmp４'!F96)</f>
        <v/>
      </c>
      <c r="G197" s="17" t="str">
        <f>IF('tmp４'!G96="","",'tmp４'!G96)</f>
        <v/>
      </c>
      <c r="H197" s="17" t="str">
        <f>IF('tmp４'!H96="","",'tmp４'!H96)</f>
        <v/>
      </c>
      <c r="I197" s="17" t="str">
        <f>IF('tmp４'!I96="","",'tmp４'!I96)</f>
        <v/>
      </c>
      <c r="J197" s="17" t="str">
        <f>IF('tmp４'!J96="","",'tmp４'!J96)</f>
        <v/>
      </c>
      <c r="K197" s="17" t="str">
        <f>IF('tmp４'!K96="","",'tmp４'!K96)</f>
        <v/>
      </c>
      <c r="L197" s="17" t="str">
        <f>IF('tmp４'!L96="","",'tmp４'!L96)</f>
        <v/>
      </c>
      <c r="M197" s="17" t="str">
        <f>IF('tmp４'!M96="","",'tmp４'!M96)</f>
        <v/>
      </c>
      <c r="N197" s="17" t="str">
        <f>IF('tmp４'!N96="","",'tmp４'!N96)</f>
        <v/>
      </c>
      <c r="O197" s="17" t="str">
        <f>IF('tmp４'!O96="","",'tmp４'!O96)</f>
        <v/>
      </c>
      <c r="P197" s="17">
        <f>IF('tmp４'!P96="","",'tmp４'!P96)</f>
        <v>0</v>
      </c>
      <c r="Q197" s="17">
        <f>IF('tmp４'!Q96="",0,'tmp４'!Q96)</f>
        <v>0</v>
      </c>
      <c r="R197" s="19">
        <v>0</v>
      </c>
      <c r="S197" s="19">
        <v>0</v>
      </c>
      <c r="T197" s="19">
        <v>0</v>
      </c>
    </row>
    <row r="198" spans="1:20">
      <c r="A198" s="16">
        <v>196</v>
      </c>
      <c r="B198" s="16" t="str">
        <f t="shared" si="6"/>
        <v/>
      </c>
      <c r="C198" s="17" t="str">
        <f>IF('tmp４'!C97="","",'tmp４'!C97)</f>
        <v/>
      </c>
      <c r="D198" s="17" t="str">
        <f>IF('tmp４'!D97="","",'tmp４'!D97)</f>
        <v/>
      </c>
      <c r="E198" s="17" t="str">
        <f>IF('tmp４'!E97="","",'tmp４'!E97)</f>
        <v/>
      </c>
      <c r="F198" s="17" t="str">
        <f>IF('tmp４'!F97="","",'tmp４'!F97)</f>
        <v/>
      </c>
      <c r="G198" s="17" t="str">
        <f>IF('tmp４'!G97="","",'tmp４'!G97)</f>
        <v/>
      </c>
      <c r="H198" s="17" t="str">
        <f>IF('tmp４'!H97="","",'tmp４'!H97)</f>
        <v/>
      </c>
      <c r="I198" s="17" t="str">
        <f>IF('tmp４'!I97="","",'tmp４'!I97)</f>
        <v/>
      </c>
      <c r="J198" s="17" t="str">
        <f>IF('tmp４'!J97="","",'tmp４'!J97)</f>
        <v/>
      </c>
      <c r="K198" s="17" t="str">
        <f>IF('tmp４'!K97="","",'tmp４'!K97)</f>
        <v/>
      </c>
      <c r="L198" s="17" t="str">
        <f>IF('tmp４'!L97="","",'tmp４'!L97)</f>
        <v/>
      </c>
      <c r="M198" s="17" t="str">
        <f>IF('tmp４'!M97="","",'tmp４'!M97)</f>
        <v/>
      </c>
      <c r="N198" s="17" t="str">
        <f>IF('tmp４'!N97="","",'tmp４'!N97)</f>
        <v/>
      </c>
      <c r="O198" s="17" t="str">
        <f>IF('tmp４'!O97="","",'tmp４'!O97)</f>
        <v/>
      </c>
      <c r="P198" s="17">
        <f>IF('tmp４'!P97="","",'tmp４'!P97)</f>
        <v>0</v>
      </c>
      <c r="Q198" s="17">
        <f>IF('tmp４'!Q97="",0,'tmp４'!Q97)</f>
        <v>0</v>
      </c>
      <c r="R198" s="19">
        <v>0</v>
      </c>
      <c r="S198" s="19">
        <v>0</v>
      </c>
      <c r="T198" s="19">
        <v>0</v>
      </c>
    </row>
    <row r="199" spans="1:20">
      <c r="A199" s="16">
        <v>197</v>
      </c>
      <c r="B199" s="16" t="str">
        <f t="shared" si="6"/>
        <v/>
      </c>
      <c r="C199" s="17" t="str">
        <f>IF('tmp４'!C98="","",'tmp４'!C98)</f>
        <v/>
      </c>
      <c r="D199" s="17" t="str">
        <f>IF('tmp４'!D98="","",'tmp４'!D98)</f>
        <v/>
      </c>
      <c r="E199" s="17" t="str">
        <f>IF('tmp４'!E98="","",'tmp４'!E98)</f>
        <v/>
      </c>
      <c r="F199" s="17" t="str">
        <f>IF('tmp４'!F98="","",'tmp４'!F98)</f>
        <v/>
      </c>
      <c r="G199" s="17" t="str">
        <f>IF('tmp４'!G98="","",'tmp４'!G98)</f>
        <v/>
      </c>
      <c r="H199" s="17" t="str">
        <f>IF('tmp４'!H98="","",'tmp４'!H98)</f>
        <v/>
      </c>
      <c r="I199" s="17" t="str">
        <f>IF('tmp４'!I98="","",'tmp４'!I98)</f>
        <v/>
      </c>
      <c r="J199" s="17" t="str">
        <f>IF('tmp４'!J98="","",'tmp４'!J98)</f>
        <v/>
      </c>
      <c r="K199" s="17" t="str">
        <f>IF('tmp４'!K98="","",'tmp４'!K98)</f>
        <v/>
      </c>
      <c r="L199" s="17" t="str">
        <f>IF('tmp４'!L98="","",'tmp４'!L98)</f>
        <v/>
      </c>
      <c r="M199" s="17" t="str">
        <f>IF('tmp４'!M98="","",'tmp４'!M98)</f>
        <v/>
      </c>
      <c r="N199" s="17" t="str">
        <f>IF('tmp４'!N98="","",'tmp４'!N98)</f>
        <v/>
      </c>
      <c r="O199" s="17" t="str">
        <f>IF('tmp４'!O98="","",'tmp４'!O98)</f>
        <v/>
      </c>
      <c r="P199" s="17">
        <f>IF('tmp４'!P98="","",'tmp４'!P98)</f>
        <v>0</v>
      </c>
      <c r="Q199" s="17">
        <f>IF('tmp４'!Q98="",0,'tmp４'!Q98)</f>
        <v>0</v>
      </c>
      <c r="R199" s="19">
        <v>0</v>
      </c>
      <c r="S199" s="19">
        <v>0</v>
      </c>
      <c r="T199" s="19">
        <v>0</v>
      </c>
    </row>
    <row r="200" spans="1:20">
      <c r="A200" s="16">
        <v>198</v>
      </c>
      <c r="B200" s="16" t="str">
        <f t="shared" si="6"/>
        <v/>
      </c>
      <c r="C200" s="17" t="str">
        <f>IF('tmp４'!C99="","",'tmp４'!C99)</f>
        <v/>
      </c>
      <c r="D200" s="17" t="str">
        <f>IF('tmp４'!D99="","",'tmp４'!D99)</f>
        <v/>
      </c>
      <c r="E200" s="17" t="str">
        <f>IF('tmp４'!E99="","",'tmp４'!E99)</f>
        <v/>
      </c>
      <c r="F200" s="17" t="str">
        <f>IF('tmp４'!F99="","",'tmp４'!F99)</f>
        <v/>
      </c>
      <c r="G200" s="17" t="str">
        <f>IF('tmp４'!G99="","",'tmp４'!G99)</f>
        <v/>
      </c>
      <c r="H200" s="17" t="str">
        <f>IF('tmp４'!H99="","",'tmp４'!H99)</f>
        <v/>
      </c>
      <c r="I200" s="17" t="str">
        <f>IF('tmp４'!I99="","",'tmp４'!I99)</f>
        <v/>
      </c>
      <c r="J200" s="17" t="str">
        <f>IF('tmp４'!J99="","",'tmp４'!J99)</f>
        <v/>
      </c>
      <c r="K200" s="17" t="str">
        <f>IF('tmp４'!K99="","",'tmp４'!K99)</f>
        <v/>
      </c>
      <c r="L200" s="17" t="str">
        <f>IF('tmp４'!L99="","",'tmp４'!L99)</f>
        <v/>
      </c>
      <c r="M200" s="17" t="str">
        <f>IF('tmp４'!M99="","",'tmp４'!M99)</f>
        <v/>
      </c>
      <c r="N200" s="17" t="str">
        <f>IF('tmp４'!N99="","",'tmp４'!N99)</f>
        <v/>
      </c>
      <c r="O200" s="17" t="str">
        <f>IF('tmp４'!O99="","",'tmp４'!O99)</f>
        <v/>
      </c>
      <c r="P200" s="17">
        <f>IF('tmp４'!P99="","",'tmp４'!P99)</f>
        <v>0</v>
      </c>
      <c r="Q200" s="17">
        <f>IF('tmp４'!Q99="",0,'tmp４'!Q99)</f>
        <v>0</v>
      </c>
      <c r="R200" s="19">
        <v>0</v>
      </c>
      <c r="S200" s="19">
        <v>0</v>
      </c>
      <c r="T200" s="19">
        <v>0</v>
      </c>
    </row>
    <row r="201" spans="1:20">
      <c r="A201" s="16">
        <v>199</v>
      </c>
      <c r="B201" s="16" t="str">
        <f t="shared" si="6"/>
        <v/>
      </c>
      <c r="C201" s="17" t="str">
        <f>IF('tmp４'!C100="","",'tmp４'!C100)</f>
        <v/>
      </c>
      <c r="D201" s="17" t="str">
        <f>IF('tmp４'!D100="","",'tmp４'!D100)</f>
        <v/>
      </c>
      <c r="E201" s="17" t="str">
        <f>IF('tmp４'!E100="","",'tmp４'!E100)</f>
        <v/>
      </c>
      <c r="F201" s="17" t="str">
        <f>IF('tmp４'!F100="","",'tmp４'!F100)</f>
        <v/>
      </c>
      <c r="G201" s="17" t="str">
        <f>IF('tmp４'!G100="","",'tmp４'!G100)</f>
        <v/>
      </c>
      <c r="H201" s="17" t="str">
        <f>IF('tmp４'!H100="","",'tmp４'!H100)</f>
        <v/>
      </c>
      <c r="I201" s="17" t="str">
        <f>IF('tmp４'!I100="","",'tmp４'!I100)</f>
        <v/>
      </c>
      <c r="J201" s="17" t="str">
        <f>IF('tmp４'!J100="","",'tmp４'!J100)</f>
        <v/>
      </c>
      <c r="K201" s="17" t="str">
        <f>IF('tmp４'!K100="","",'tmp４'!K100)</f>
        <v/>
      </c>
      <c r="L201" s="17" t="str">
        <f>IF('tmp４'!L100="","",'tmp４'!L100)</f>
        <v/>
      </c>
      <c r="M201" s="17" t="str">
        <f>IF('tmp４'!M100="","",'tmp４'!M100)</f>
        <v/>
      </c>
      <c r="N201" s="17" t="str">
        <f>IF('tmp４'!N100="","",'tmp４'!N100)</f>
        <v/>
      </c>
      <c r="O201" s="17" t="str">
        <f>IF('tmp４'!O100="","",'tmp４'!O100)</f>
        <v/>
      </c>
      <c r="P201" s="17">
        <f>IF('tmp４'!P100="","",'tmp４'!P100)</f>
        <v>0</v>
      </c>
      <c r="Q201" s="17">
        <f>IF('tmp４'!Q100="",0,'tmp４'!Q100)</f>
        <v>0</v>
      </c>
      <c r="R201" s="19">
        <v>0</v>
      </c>
      <c r="S201" s="19">
        <v>0</v>
      </c>
      <c r="T201" s="19">
        <v>0</v>
      </c>
    </row>
    <row r="202" spans="1:20">
      <c r="A202" s="16">
        <v>200</v>
      </c>
      <c r="B202" s="16" t="str">
        <f t="shared" si="6"/>
        <v/>
      </c>
      <c r="C202" s="17" t="str">
        <f>IF('tmp４'!C101="","",'tmp４'!C101)</f>
        <v/>
      </c>
      <c r="D202" s="17" t="str">
        <f>IF('tmp４'!D101="","",'tmp４'!D101)</f>
        <v/>
      </c>
      <c r="E202" s="17" t="str">
        <f>IF('tmp４'!E101="","",'tmp４'!E101)</f>
        <v/>
      </c>
      <c r="F202" s="17" t="str">
        <f>IF('tmp４'!F101="","",'tmp４'!F101)</f>
        <v/>
      </c>
      <c r="G202" s="17" t="str">
        <f>IF('tmp４'!G101="","",'tmp４'!G101)</f>
        <v/>
      </c>
      <c r="H202" s="17" t="str">
        <f>IF('tmp４'!H101="","",'tmp４'!H101)</f>
        <v/>
      </c>
      <c r="I202" s="17" t="str">
        <f>IF('tmp４'!I101="","",'tmp４'!I101)</f>
        <v/>
      </c>
      <c r="J202" s="17" t="str">
        <f>IF('tmp４'!J101="","",'tmp４'!J101)</f>
        <v/>
      </c>
      <c r="K202" s="17" t="str">
        <f>IF('tmp４'!K101="","",'tmp４'!K101)</f>
        <v/>
      </c>
      <c r="L202" s="17" t="str">
        <f>IF('tmp４'!L101="","",'tmp４'!L101)</f>
        <v/>
      </c>
      <c r="M202" s="17" t="str">
        <f>IF('tmp４'!M101="","",'tmp４'!M101)</f>
        <v/>
      </c>
      <c r="N202" s="17" t="str">
        <f>IF('tmp４'!N101="","",'tmp４'!N101)</f>
        <v/>
      </c>
      <c r="O202" s="17" t="str">
        <f>IF('tmp４'!O101="","",'tmp４'!O101)</f>
        <v/>
      </c>
      <c r="P202" s="17">
        <f>IF('tmp４'!P101="","",'tmp４'!P101)</f>
        <v>0</v>
      </c>
      <c r="Q202" s="17">
        <f>IF('tmp４'!Q101="",0,'tmp４'!Q101)</f>
        <v>0</v>
      </c>
      <c r="R202" s="19">
        <v>0</v>
      </c>
      <c r="S202" s="19">
        <v>0</v>
      </c>
      <c r="T202" s="19">
        <v>0</v>
      </c>
    </row>
    <row r="203" spans="1:20">
      <c r="A203" s="16">
        <v>1</v>
      </c>
      <c r="C203" s="16">
        <f>K3</f>
        <v>507</v>
      </c>
      <c r="D203" s="16">
        <f>COUNTIF(C203,C203)</f>
        <v>1</v>
      </c>
      <c r="F203" s="16">
        <f>IF(C203="","",CONCATENATE(C203,D203)*1)</f>
        <v>5071</v>
      </c>
      <c r="G203" s="16">
        <f t="shared" ref="G203:G219" si="7">C3</f>
        <v>1456</v>
      </c>
      <c r="H203" s="16" t="str">
        <f t="shared" ref="H203:I218" si="8">D3</f>
        <v>岩渕　光司</v>
      </c>
      <c r="I203" s="16">
        <f t="shared" si="8"/>
        <v>6</v>
      </c>
    </row>
    <row r="204" spans="1:20">
      <c r="A204" s="16">
        <v>2</v>
      </c>
      <c r="C204" s="16" t="str">
        <f t="shared" ref="C204:C267" si="9">K4</f>
        <v/>
      </c>
      <c r="D204" s="16">
        <f>COUNTIF(C$203:C204,C204)</f>
        <v>1</v>
      </c>
      <c r="F204" s="16" t="str">
        <f t="shared" ref="F204:F267" si="10">IF(C204="","",CONCATENATE(C204,D204)*1)</f>
        <v/>
      </c>
      <c r="G204" s="16" t="str">
        <f t="shared" si="7"/>
        <v/>
      </c>
      <c r="H204" s="16" t="str">
        <f t="shared" si="8"/>
        <v/>
      </c>
      <c r="I204" s="16" t="str">
        <f t="shared" si="8"/>
        <v/>
      </c>
    </row>
    <row r="205" spans="1:20">
      <c r="A205" s="16">
        <v>3</v>
      </c>
      <c r="C205" s="16" t="str">
        <f t="shared" si="9"/>
        <v/>
      </c>
      <c r="D205" s="16">
        <f>COUNTIF(C$203:C205,C205)</f>
        <v>2</v>
      </c>
      <c r="F205" s="16" t="str">
        <f t="shared" si="10"/>
        <v/>
      </c>
      <c r="G205" s="16" t="str">
        <f t="shared" si="7"/>
        <v/>
      </c>
      <c r="H205" s="16" t="str">
        <f t="shared" si="8"/>
        <v/>
      </c>
      <c r="I205" s="16" t="str">
        <f t="shared" si="8"/>
        <v/>
      </c>
    </row>
    <row r="206" spans="1:20">
      <c r="A206" s="16">
        <v>4</v>
      </c>
      <c r="C206" s="16" t="str">
        <f t="shared" si="9"/>
        <v/>
      </c>
      <c r="D206" s="16">
        <f>COUNTIF(C$203:C206,C206)</f>
        <v>3</v>
      </c>
      <c r="F206" s="16" t="str">
        <f t="shared" si="10"/>
        <v/>
      </c>
      <c r="G206" s="16" t="str">
        <f t="shared" si="7"/>
        <v/>
      </c>
      <c r="H206" s="16" t="str">
        <f t="shared" si="8"/>
        <v/>
      </c>
      <c r="I206" s="16" t="str">
        <f t="shared" si="8"/>
        <v/>
      </c>
    </row>
    <row r="207" spans="1:20">
      <c r="A207" s="16">
        <v>5</v>
      </c>
      <c r="C207" s="16" t="str">
        <f t="shared" si="9"/>
        <v/>
      </c>
      <c r="D207" s="16">
        <f>COUNTIF(C$203:C207,C207)</f>
        <v>4</v>
      </c>
      <c r="F207" s="16" t="str">
        <f t="shared" si="10"/>
        <v/>
      </c>
      <c r="G207" s="16" t="str">
        <f t="shared" si="7"/>
        <v/>
      </c>
      <c r="H207" s="16" t="str">
        <f t="shared" si="8"/>
        <v/>
      </c>
      <c r="I207" s="16" t="str">
        <f t="shared" si="8"/>
        <v/>
      </c>
    </row>
    <row r="208" spans="1:20">
      <c r="A208" s="16">
        <v>6</v>
      </c>
      <c r="C208" s="16" t="str">
        <f t="shared" si="9"/>
        <v/>
      </c>
      <c r="D208" s="16">
        <f>COUNTIF(C$203:C208,C208)</f>
        <v>5</v>
      </c>
      <c r="F208" s="16" t="str">
        <f t="shared" si="10"/>
        <v/>
      </c>
      <c r="G208" s="16" t="str">
        <f t="shared" si="7"/>
        <v/>
      </c>
      <c r="H208" s="16" t="str">
        <f t="shared" si="8"/>
        <v/>
      </c>
      <c r="I208" s="16" t="str">
        <f t="shared" si="8"/>
        <v/>
      </c>
    </row>
    <row r="209" spans="1:9">
      <c r="A209" s="16">
        <v>7</v>
      </c>
      <c r="C209" s="16" t="str">
        <f t="shared" si="9"/>
        <v/>
      </c>
      <c r="D209" s="16">
        <f>COUNTIF(C$203:C209,C209)</f>
        <v>6</v>
      </c>
      <c r="F209" s="16" t="str">
        <f t="shared" si="10"/>
        <v/>
      </c>
      <c r="G209" s="16" t="str">
        <f t="shared" si="7"/>
        <v/>
      </c>
      <c r="H209" s="16" t="str">
        <f t="shared" si="8"/>
        <v/>
      </c>
      <c r="I209" s="16" t="str">
        <f t="shared" si="8"/>
        <v/>
      </c>
    </row>
    <row r="210" spans="1:9">
      <c r="A210" s="16">
        <v>8</v>
      </c>
      <c r="C210" s="16" t="str">
        <f t="shared" si="9"/>
        <v/>
      </c>
      <c r="D210" s="16">
        <f>COUNTIF(C$203:C210,C210)</f>
        <v>7</v>
      </c>
      <c r="F210" s="16" t="str">
        <f t="shared" si="10"/>
        <v/>
      </c>
      <c r="G210" s="16" t="str">
        <f t="shared" si="7"/>
        <v/>
      </c>
      <c r="H210" s="16" t="str">
        <f t="shared" si="8"/>
        <v/>
      </c>
      <c r="I210" s="16" t="str">
        <f t="shared" si="8"/>
        <v/>
      </c>
    </row>
    <row r="211" spans="1:9">
      <c r="A211" s="16">
        <v>9</v>
      </c>
      <c r="C211" s="16" t="str">
        <f t="shared" si="9"/>
        <v/>
      </c>
      <c r="D211" s="16">
        <f>COUNTIF(C$203:C211,C211)</f>
        <v>8</v>
      </c>
      <c r="F211" s="16" t="str">
        <f t="shared" si="10"/>
        <v/>
      </c>
      <c r="G211" s="16" t="str">
        <f t="shared" si="7"/>
        <v/>
      </c>
      <c r="H211" s="16" t="str">
        <f t="shared" si="8"/>
        <v/>
      </c>
      <c r="I211" s="16" t="str">
        <f t="shared" si="8"/>
        <v/>
      </c>
    </row>
    <row r="212" spans="1:9">
      <c r="A212" s="16">
        <v>10</v>
      </c>
      <c r="C212" s="16" t="str">
        <f t="shared" si="9"/>
        <v/>
      </c>
      <c r="D212" s="16">
        <f>COUNTIF(C$203:C212,C212)</f>
        <v>9</v>
      </c>
      <c r="F212" s="16" t="str">
        <f t="shared" si="10"/>
        <v/>
      </c>
      <c r="G212" s="16" t="str">
        <f t="shared" si="7"/>
        <v/>
      </c>
      <c r="H212" s="16" t="str">
        <f t="shared" si="8"/>
        <v/>
      </c>
      <c r="I212" s="16" t="str">
        <f t="shared" si="8"/>
        <v/>
      </c>
    </row>
    <row r="213" spans="1:9">
      <c r="A213" s="16">
        <v>11</v>
      </c>
      <c r="C213" s="16" t="str">
        <f t="shared" si="9"/>
        <v/>
      </c>
      <c r="D213" s="16">
        <f>COUNTIF(C$203:C213,C213)</f>
        <v>10</v>
      </c>
      <c r="F213" s="16" t="str">
        <f t="shared" si="10"/>
        <v/>
      </c>
      <c r="G213" s="16" t="str">
        <f t="shared" si="7"/>
        <v/>
      </c>
      <c r="H213" s="16" t="str">
        <f t="shared" si="8"/>
        <v/>
      </c>
      <c r="I213" s="16" t="str">
        <f t="shared" si="8"/>
        <v/>
      </c>
    </row>
    <row r="214" spans="1:9">
      <c r="A214" s="16">
        <v>12</v>
      </c>
      <c r="C214" s="16" t="str">
        <f t="shared" si="9"/>
        <v/>
      </c>
      <c r="D214" s="16">
        <f>COUNTIF(C$203:C214,C214)</f>
        <v>11</v>
      </c>
      <c r="F214" s="16" t="str">
        <f t="shared" si="10"/>
        <v/>
      </c>
      <c r="G214" s="16" t="str">
        <f t="shared" si="7"/>
        <v/>
      </c>
      <c r="H214" s="16" t="str">
        <f t="shared" si="8"/>
        <v/>
      </c>
      <c r="I214" s="16" t="str">
        <f t="shared" si="8"/>
        <v/>
      </c>
    </row>
    <row r="215" spans="1:9">
      <c r="A215" s="16">
        <v>13</v>
      </c>
      <c r="C215" s="16" t="str">
        <f t="shared" si="9"/>
        <v/>
      </c>
      <c r="D215" s="16">
        <f>COUNTIF(C$203:C215,C215)</f>
        <v>12</v>
      </c>
      <c r="F215" s="16" t="str">
        <f t="shared" si="10"/>
        <v/>
      </c>
      <c r="G215" s="16" t="str">
        <f t="shared" si="7"/>
        <v/>
      </c>
      <c r="H215" s="16" t="str">
        <f t="shared" si="8"/>
        <v/>
      </c>
      <c r="I215" s="16" t="str">
        <f t="shared" si="8"/>
        <v/>
      </c>
    </row>
    <row r="216" spans="1:9">
      <c r="A216" s="16">
        <v>14</v>
      </c>
      <c r="C216" s="16" t="str">
        <f t="shared" si="9"/>
        <v/>
      </c>
      <c r="D216" s="16">
        <f>COUNTIF(C$203:C216,C216)</f>
        <v>13</v>
      </c>
      <c r="F216" s="16" t="str">
        <f t="shared" si="10"/>
        <v/>
      </c>
      <c r="G216" s="16" t="str">
        <f t="shared" si="7"/>
        <v/>
      </c>
      <c r="H216" s="16" t="str">
        <f t="shared" si="8"/>
        <v/>
      </c>
      <c r="I216" s="16" t="str">
        <f t="shared" si="8"/>
        <v/>
      </c>
    </row>
    <row r="217" spans="1:9">
      <c r="A217" s="16">
        <v>15</v>
      </c>
      <c r="C217" s="16" t="str">
        <f t="shared" si="9"/>
        <v/>
      </c>
      <c r="D217" s="16">
        <f>COUNTIF(C$203:C217,C217)</f>
        <v>14</v>
      </c>
      <c r="F217" s="16" t="str">
        <f t="shared" si="10"/>
        <v/>
      </c>
      <c r="G217" s="16" t="str">
        <f t="shared" si="7"/>
        <v/>
      </c>
      <c r="H217" s="16" t="str">
        <f t="shared" si="8"/>
        <v/>
      </c>
      <c r="I217" s="16" t="str">
        <f t="shared" si="8"/>
        <v/>
      </c>
    </row>
    <row r="218" spans="1:9">
      <c r="A218" s="16">
        <v>16</v>
      </c>
      <c r="C218" s="16" t="str">
        <f t="shared" si="9"/>
        <v/>
      </c>
      <c r="D218" s="16">
        <f>COUNTIF(C$203:C218,C218)</f>
        <v>15</v>
      </c>
      <c r="F218" s="16" t="str">
        <f t="shared" si="10"/>
        <v/>
      </c>
      <c r="G218" s="16" t="str">
        <f t="shared" si="7"/>
        <v/>
      </c>
      <c r="H218" s="16" t="str">
        <f t="shared" si="8"/>
        <v/>
      </c>
      <c r="I218" s="16" t="str">
        <f t="shared" si="8"/>
        <v/>
      </c>
    </row>
    <row r="219" spans="1:9">
      <c r="A219" s="16">
        <v>17</v>
      </c>
      <c r="C219" s="16" t="str">
        <f t="shared" si="9"/>
        <v/>
      </c>
      <c r="D219" s="16">
        <f>COUNTIF(C$203:C219,C219)</f>
        <v>16</v>
      </c>
      <c r="F219" s="16" t="str">
        <f t="shared" si="10"/>
        <v/>
      </c>
      <c r="G219" s="16" t="str">
        <f t="shared" si="7"/>
        <v/>
      </c>
      <c r="H219" s="16" t="str">
        <f>D19</f>
        <v/>
      </c>
      <c r="I219" s="16" t="str">
        <f>E19</f>
        <v/>
      </c>
    </row>
    <row r="220" spans="1:9">
      <c r="A220" s="16">
        <v>18</v>
      </c>
      <c r="C220" s="16" t="str">
        <f t="shared" si="9"/>
        <v/>
      </c>
      <c r="D220" s="16">
        <f>COUNTIF(C$203:C220,C220)</f>
        <v>17</v>
      </c>
      <c r="F220" s="16" t="str">
        <f t="shared" si="10"/>
        <v/>
      </c>
      <c r="G220" s="16" t="str">
        <f t="shared" ref="G220:I235" si="11">C20</f>
        <v/>
      </c>
      <c r="H220" s="16" t="str">
        <f t="shared" si="11"/>
        <v/>
      </c>
      <c r="I220" s="16" t="str">
        <f t="shared" si="11"/>
        <v/>
      </c>
    </row>
    <row r="221" spans="1:9">
      <c r="A221" s="16">
        <v>19</v>
      </c>
      <c r="C221" s="16" t="str">
        <f t="shared" si="9"/>
        <v/>
      </c>
      <c r="D221" s="16">
        <f>COUNTIF(C$203:C221,C221)</f>
        <v>18</v>
      </c>
      <c r="F221" s="16" t="str">
        <f t="shared" si="10"/>
        <v/>
      </c>
      <c r="G221" s="16" t="str">
        <f t="shared" si="11"/>
        <v/>
      </c>
      <c r="H221" s="16" t="str">
        <f t="shared" si="11"/>
        <v/>
      </c>
      <c r="I221" s="16" t="str">
        <f t="shared" si="11"/>
        <v/>
      </c>
    </row>
    <row r="222" spans="1:9">
      <c r="A222" s="16">
        <v>20</v>
      </c>
      <c r="C222" s="16" t="str">
        <f t="shared" si="9"/>
        <v/>
      </c>
      <c r="D222" s="16">
        <f>COUNTIF(C$203:C222,C222)</f>
        <v>19</v>
      </c>
      <c r="F222" s="16" t="str">
        <f t="shared" si="10"/>
        <v/>
      </c>
      <c r="G222" s="16" t="str">
        <f t="shared" si="11"/>
        <v/>
      </c>
      <c r="H222" s="16" t="str">
        <f t="shared" si="11"/>
        <v/>
      </c>
      <c r="I222" s="16" t="str">
        <f t="shared" si="11"/>
        <v/>
      </c>
    </row>
    <row r="223" spans="1:9">
      <c r="A223" s="16">
        <v>21</v>
      </c>
      <c r="C223" s="16" t="str">
        <f t="shared" si="9"/>
        <v/>
      </c>
      <c r="D223" s="16">
        <f>COUNTIF(C$203:C223,C223)</f>
        <v>20</v>
      </c>
      <c r="F223" s="16" t="str">
        <f t="shared" si="10"/>
        <v/>
      </c>
      <c r="G223" s="16" t="str">
        <f t="shared" si="11"/>
        <v/>
      </c>
      <c r="H223" s="16" t="str">
        <f t="shared" si="11"/>
        <v/>
      </c>
      <c r="I223" s="16" t="str">
        <f t="shared" si="11"/>
        <v/>
      </c>
    </row>
    <row r="224" spans="1:9">
      <c r="A224" s="16">
        <v>22</v>
      </c>
      <c r="C224" s="16" t="str">
        <f t="shared" si="9"/>
        <v/>
      </c>
      <c r="D224" s="16">
        <f>COUNTIF(C$203:C224,C224)</f>
        <v>21</v>
      </c>
      <c r="F224" s="16" t="str">
        <f t="shared" si="10"/>
        <v/>
      </c>
      <c r="G224" s="16" t="str">
        <f t="shared" si="11"/>
        <v/>
      </c>
      <c r="H224" s="16" t="str">
        <f t="shared" si="11"/>
        <v/>
      </c>
      <c r="I224" s="16" t="str">
        <f t="shared" si="11"/>
        <v/>
      </c>
    </row>
    <row r="225" spans="1:9">
      <c r="A225" s="16">
        <v>23</v>
      </c>
      <c r="C225" s="16" t="str">
        <f t="shared" si="9"/>
        <v/>
      </c>
      <c r="D225" s="16">
        <f>COUNTIF(C$203:C225,C225)</f>
        <v>22</v>
      </c>
      <c r="F225" s="16" t="str">
        <f t="shared" si="10"/>
        <v/>
      </c>
      <c r="G225" s="16" t="str">
        <f t="shared" si="11"/>
        <v/>
      </c>
      <c r="H225" s="16" t="str">
        <f t="shared" si="11"/>
        <v/>
      </c>
      <c r="I225" s="16" t="str">
        <f t="shared" si="11"/>
        <v/>
      </c>
    </row>
    <row r="226" spans="1:9">
      <c r="A226" s="16">
        <v>24</v>
      </c>
      <c r="C226" s="16" t="str">
        <f t="shared" si="9"/>
        <v/>
      </c>
      <c r="D226" s="16">
        <f>COUNTIF(C$203:C226,C226)</f>
        <v>23</v>
      </c>
      <c r="F226" s="16" t="str">
        <f t="shared" si="10"/>
        <v/>
      </c>
      <c r="G226" s="16" t="str">
        <f t="shared" si="11"/>
        <v/>
      </c>
      <c r="H226" s="16" t="str">
        <f t="shared" si="11"/>
        <v/>
      </c>
      <c r="I226" s="16" t="str">
        <f t="shared" si="11"/>
        <v/>
      </c>
    </row>
    <row r="227" spans="1:9">
      <c r="A227" s="16">
        <v>25</v>
      </c>
      <c r="C227" s="16" t="str">
        <f t="shared" si="9"/>
        <v/>
      </c>
      <c r="D227" s="16">
        <f>COUNTIF(C$203:C227,C227)</f>
        <v>24</v>
      </c>
      <c r="F227" s="16" t="str">
        <f t="shared" si="10"/>
        <v/>
      </c>
      <c r="G227" s="16" t="str">
        <f t="shared" si="11"/>
        <v/>
      </c>
      <c r="H227" s="16" t="str">
        <f t="shared" si="11"/>
        <v/>
      </c>
      <c r="I227" s="16" t="str">
        <f t="shared" si="11"/>
        <v/>
      </c>
    </row>
    <row r="228" spans="1:9">
      <c r="A228" s="16">
        <v>26</v>
      </c>
      <c r="C228" s="16" t="str">
        <f t="shared" si="9"/>
        <v/>
      </c>
      <c r="D228" s="16">
        <f>COUNTIF(C$203:C228,C228)</f>
        <v>25</v>
      </c>
      <c r="F228" s="16" t="str">
        <f t="shared" si="10"/>
        <v/>
      </c>
      <c r="G228" s="16" t="str">
        <f t="shared" si="11"/>
        <v/>
      </c>
      <c r="H228" s="16" t="str">
        <f t="shared" si="11"/>
        <v/>
      </c>
      <c r="I228" s="16" t="str">
        <f t="shared" si="11"/>
        <v/>
      </c>
    </row>
    <row r="229" spans="1:9">
      <c r="A229" s="16">
        <v>27</v>
      </c>
      <c r="C229" s="16" t="str">
        <f t="shared" si="9"/>
        <v/>
      </c>
      <c r="D229" s="16">
        <f>COUNTIF(C$203:C229,C229)</f>
        <v>26</v>
      </c>
      <c r="F229" s="16" t="str">
        <f t="shared" si="10"/>
        <v/>
      </c>
      <c r="G229" s="16" t="str">
        <f t="shared" si="11"/>
        <v/>
      </c>
      <c r="H229" s="16" t="str">
        <f t="shared" si="11"/>
        <v/>
      </c>
      <c r="I229" s="16" t="str">
        <f t="shared" si="11"/>
        <v/>
      </c>
    </row>
    <row r="230" spans="1:9">
      <c r="A230" s="16">
        <v>28</v>
      </c>
      <c r="C230" s="16" t="str">
        <f t="shared" si="9"/>
        <v/>
      </c>
      <c r="D230" s="16">
        <f>COUNTIF(C$203:C230,C230)</f>
        <v>27</v>
      </c>
      <c r="F230" s="16" t="str">
        <f t="shared" si="10"/>
        <v/>
      </c>
      <c r="G230" s="16" t="str">
        <f t="shared" si="11"/>
        <v/>
      </c>
      <c r="H230" s="16" t="str">
        <f t="shared" si="11"/>
        <v/>
      </c>
      <c r="I230" s="16" t="str">
        <f t="shared" si="11"/>
        <v/>
      </c>
    </row>
    <row r="231" spans="1:9">
      <c r="A231" s="16">
        <v>29</v>
      </c>
      <c r="C231" s="16" t="str">
        <f t="shared" si="9"/>
        <v/>
      </c>
      <c r="D231" s="16">
        <f>COUNTIF(C$203:C231,C231)</f>
        <v>28</v>
      </c>
      <c r="F231" s="16" t="str">
        <f t="shared" si="10"/>
        <v/>
      </c>
      <c r="G231" s="16" t="str">
        <f t="shared" si="11"/>
        <v/>
      </c>
      <c r="H231" s="16" t="str">
        <f t="shared" si="11"/>
        <v/>
      </c>
      <c r="I231" s="16" t="str">
        <f t="shared" si="11"/>
        <v/>
      </c>
    </row>
    <row r="232" spans="1:9">
      <c r="A232" s="16">
        <v>30</v>
      </c>
      <c r="C232" s="16" t="str">
        <f t="shared" si="9"/>
        <v/>
      </c>
      <c r="D232" s="16">
        <f>COUNTIF(C$203:C232,C232)</f>
        <v>29</v>
      </c>
      <c r="F232" s="16" t="str">
        <f t="shared" si="10"/>
        <v/>
      </c>
      <c r="G232" s="16" t="str">
        <f t="shared" si="11"/>
        <v/>
      </c>
      <c r="H232" s="16" t="str">
        <f t="shared" si="11"/>
        <v/>
      </c>
      <c r="I232" s="16" t="str">
        <f t="shared" si="11"/>
        <v/>
      </c>
    </row>
    <row r="233" spans="1:9">
      <c r="A233" s="16">
        <v>31</v>
      </c>
      <c r="C233" s="16" t="str">
        <f t="shared" si="9"/>
        <v/>
      </c>
      <c r="D233" s="16">
        <f>COUNTIF(C$203:C233,C233)</f>
        <v>30</v>
      </c>
      <c r="F233" s="16" t="str">
        <f t="shared" si="10"/>
        <v/>
      </c>
      <c r="G233" s="16" t="str">
        <f t="shared" si="11"/>
        <v/>
      </c>
      <c r="H233" s="16" t="str">
        <f t="shared" si="11"/>
        <v/>
      </c>
      <c r="I233" s="16" t="str">
        <f t="shared" si="11"/>
        <v/>
      </c>
    </row>
    <row r="234" spans="1:9">
      <c r="A234" s="16">
        <v>32</v>
      </c>
      <c r="C234" s="16" t="str">
        <f t="shared" si="9"/>
        <v/>
      </c>
      <c r="D234" s="16">
        <f>COUNTIF(C$203:C234,C234)</f>
        <v>31</v>
      </c>
      <c r="F234" s="16" t="str">
        <f t="shared" si="10"/>
        <v/>
      </c>
      <c r="G234" s="16" t="str">
        <f t="shared" si="11"/>
        <v/>
      </c>
      <c r="H234" s="16" t="str">
        <f t="shared" si="11"/>
        <v/>
      </c>
      <c r="I234" s="16" t="str">
        <f t="shared" si="11"/>
        <v/>
      </c>
    </row>
    <row r="235" spans="1:9">
      <c r="A235" s="16">
        <v>33</v>
      </c>
      <c r="C235" s="16" t="str">
        <f t="shared" si="9"/>
        <v/>
      </c>
      <c r="D235" s="16">
        <f>COUNTIF(C$203:C235,C235)</f>
        <v>32</v>
      </c>
      <c r="F235" s="16" t="str">
        <f t="shared" si="10"/>
        <v/>
      </c>
      <c r="G235" s="16" t="str">
        <f t="shared" si="11"/>
        <v/>
      </c>
      <c r="H235" s="16" t="str">
        <f t="shared" si="11"/>
        <v/>
      </c>
      <c r="I235" s="16" t="str">
        <f t="shared" si="11"/>
        <v/>
      </c>
    </row>
    <row r="236" spans="1:9">
      <c r="A236" s="16">
        <v>34</v>
      </c>
      <c r="C236" s="16" t="str">
        <f t="shared" si="9"/>
        <v/>
      </c>
      <c r="D236" s="16">
        <f>COUNTIF(C$203:C236,C236)</f>
        <v>33</v>
      </c>
      <c r="F236" s="16" t="str">
        <f t="shared" si="10"/>
        <v/>
      </c>
      <c r="G236" s="16" t="str">
        <f t="shared" ref="G236:I251" si="12">C36</f>
        <v/>
      </c>
      <c r="H236" s="16" t="str">
        <f t="shared" si="12"/>
        <v/>
      </c>
      <c r="I236" s="16" t="str">
        <f t="shared" si="12"/>
        <v/>
      </c>
    </row>
    <row r="237" spans="1:9">
      <c r="A237" s="16">
        <v>35</v>
      </c>
      <c r="C237" s="16" t="str">
        <f t="shared" si="9"/>
        <v/>
      </c>
      <c r="D237" s="16">
        <f>COUNTIF(C$203:C237,C237)</f>
        <v>34</v>
      </c>
      <c r="F237" s="16" t="str">
        <f t="shared" si="10"/>
        <v/>
      </c>
      <c r="G237" s="16" t="str">
        <f t="shared" si="12"/>
        <v/>
      </c>
      <c r="H237" s="16" t="str">
        <f t="shared" si="12"/>
        <v/>
      </c>
      <c r="I237" s="16" t="str">
        <f t="shared" si="12"/>
        <v/>
      </c>
    </row>
    <row r="238" spans="1:9">
      <c r="A238" s="16">
        <v>36</v>
      </c>
      <c r="C238" s="16" t="str">
        <f t="shared" si="9"/>
        <v/>
      </c>
      <c r="D238" s="16">
        <f>COUNTIF(C$203:C238,C238)</f>
        <v>35</v>
      </c>
      <c r="F238" s="16" t="str">
        <f t="shared" si="10"/>
        <v/>
      </c>
      <c r="G238" s="16" t="str">
        <f t="shared" si="12"/>
        <v/>
      </c>
      <c r="H238" s="16" t="str">
        <f t="shared" si="12"/>
        <v/>
      </c>
      <c r="I238" s="16" t="str">
        <f t="shared" si="12"/>
        <v/>
      </c>
    </row>
    <row r="239" spans="1:9">
      <c r="A239" s="16">
        <v>37</v>
      </c>
      <c r="C239" s="16" t="str">
        <f t="shared" si="9"/>
        <v/>
      </c>
      <c r="D239" s="16">
        <f>COUNTIF(C$203:C239,C239)</f>
        <v>36</v>
      </c>
      <c r="F239" s="16" t="str">
        <f t="shared" si="10"/>
        <v/>
      </c>
      <c r="G239" s="16" t="str">
        <f t="shared" si="12"/>
        <v/>
      </c>
      <c r="H239" s="16" t="str">
        <f t="shared" si="12"/>
        <v/>
      </c>
      <c r="I239" s="16" t="str">
        <f t="shared" si="12"/>
        <v/>
      </c>
    </row>
    <row r="240" spans="1:9">
      <c r="A240" s="16">
        <v>38</v>
      </c>
      <c r="C240" s="16" t="str">
        <f t="shared" si="9"/>
        <v/>
      </c>
      <c r="D240" s="16">
        <f>COUNTIF(C$203:C240,C240)</f>
        <v>37</v>
      </c>
      <c r="F240" s="16" t="str">
        <f t="shared" si="10"/>
        <v/>
      </c>
      <c r="G240" s="16" t="str">
        <f t="shared" si="12"/>
        <v/>
      </c>
      <c r="H240" s="16" t="str">
        <f t="shared" si="12"/>
        <v/>
      </c>
      <c r="I240" s="16" t="str">
        <f t="shared" si="12"/>
        <v/>
      </c>
    </row>
    <row r="241" spans="1:9">
      <c r="A241" s="16">
        <v>39</v>
      </c>
      <c r="C241" s="16" t="str">
        <f t="shared" si="9"/>
        <v/>
      </c>
      <c r="D241" s="16">
        <f>COUNTIF(C$203:C241,C241)</f>
        <v>38</v>
      </c>
      <c r="F241" s="16" t="str">
        <f t="shared" si="10"/>
        <v/>
      </c>
      <c r="G241" s="16" t="str">
        <f t="shared" si="12"/>
        <v/>
      </c>
      <c r="H241" s="16" t="str">
        <f t="shared" si="12"/>
        <v/>
      </c>
      <c r="I241" s="16" t="str">
        <f t="shared" si="12"/>
        <v/>
      </c>
    </row>
    <row r="242" spans="1:9">
      <c r="A242" s="16">
        <v>40</v>
      </c>
      <c r="C242" s="16" t="str">
        <f t="shared" si="9"/>
        <v/>
      </c>
      <c r="D242" s="16">
        <f>COUNTIF(C$203:C242,C242)</f>
        <v>39</v>
      </c>
      <c r="F242" s="16" t="str">
        <f t="shared" si="10"/>
        <v/>
      </c>
      <c r="G242" s="16" t="str">
        <f t="shared" si="12"/>
        <v/>
      </c>
      <c r="H242" s="16" t="str">
        <f t="shared" si="12"/>
        <v/>
      </c>
      <c r="I242" s="16" t="str">
        <f t="shared" si="12"/>
        <v/>
      </c>
    </row>
    <row r="243" spans="1:9">
      <c r="A243" s="16">
        <v>41</v>
      </c>
      <c r="C243" s="16" t="str">
        <f t="shared" si="9"/>
        <v/>
      </c>
      <c r="D243" s="16">
        <f>COUNTIF(C$203:C243,C243)</f>
        <v>40</v>
      </c>
      <c r="F243" s="16" t="str">
        <f t="shared" si="10"/>
        <v/>
      </c>
      <c r="G243" s="16" t="str">
        <f t="shared" si="12"/>
        <v/>
      </c>
      <c r="H243" s="16" t="str">
        <f t="shared" si="12"/>
        <v/>
      </c>
      <c r="I243" s="16" t="str">
        <f t="shared" si="12"/>
        <v/>
      </c>
    </row>
    <row r="244" spans="1:9">
      <c r="A244" s="16">
        <v>42</v>
      </c>
      <c r="C244" s="16" t="str">
        <f t="shared" si="9"/>
        <v/>
      </c>
      <c r="D244" s="16">
        <f>COUNTIF(C$203:C244,C244)</f>
        <v>41</v>
      </c>
      <c r="F244" s="16" t="str">
        <f t="shared" si="10"/>
        <v/>
      </c>
      <c r="G244" s="16" t="str">
        <f t="shared" si="12"/>
        <v/>
      </c>
      <c r="H244" s="16" t="str">
        <f t="shared" si="12"/>
        <v/>
      </c>
      <c r="I244" s="16" t="str">
        <f t="shared" si="12"/>
        <v/>
      </c>
    </row>
    <row r="245" spans="1:9">
      <c r="A245" s="16">
        <v>43</v>
      </c>
      <c r="C245" s="16" t="str">
        <f t="shared" si="9"/>
        <v/>
      </c>
      <c r="D245" s="16">
        <f>COUNTIF(C$203:C245,C245)</f>
        <v>42</v>
      </c>
      <c r="F245" s="16" t="str">
        <f t="shared" si="10"/>
        <v/>
      </c>
      <c r="G245" s="16" t="str">
        <f t="shared" si="12"/>
        <v/>
      </c>
      <c r="H245" s="16" t="str">
        <f t="shared" si="12"/>
        <v/>
      </c>
      <c r="I245" s="16" t="str">
        <f t="shared" si="12"/>
        <v/>
      </c>
    </row>
    <row r="246" spans="1:9">
      <c r="A246" s="16">
        <v>44</v>
      </c>
      <c r="C246" s="16" t="str">
        <f t="shared" si="9"/>
        <v/>
      </c>
      <c r="D246" s="16">
        <f>COUNTIF(C$203:C246,C246)</f>
        <v>43</v>
      </c>
      <c r="F246" s="16" t="str">
        <f t="shared" si="10"/>
        <v/>
      </c>
      <c r="G246" s="16" t="str">
        <f t="shared" si="12"/>
        <v/>
      </c>
      <c r="H246" s="16" t="str">
        <f t="shared" si="12"/>
        <v/>
      </c>
      <c r="I246" s="16" t="str">
        <f t="shared" si="12"/>
        <v/>
      </c>
    </row>
    <row r="247" spans="1:9">
      <c r="A247" s="16">
        <v>45</v>
      </c>
      <c r="C247" s="16" t="str">
        <f t="shared" si="9"/>
        <v/>
      </c>
      <c r="D247" s="16">
        <f>COUNTIF(C$203:C247,C247)</f>
        <v>44</v>
      </c>
      <c r="F247" s="16" t="str">
        <f t="shared" si="10"/>
        <v/>
      </c>
      <c r="G247" s="16" t="str">
        <f t="shared" si="12"/>
        <v/>
      </c>
      <c r="H247" s="16" t="str">
        <f t="shared" si="12"/>
        <v/>
      </c>
      <c r="I247" s="16" t="str">
        <f t="shared" si="12"/>
        <v/>
      </c>
    </row>
    <row r="248" spans="1:9">
      <c r="A248" s="16">
        <v>46</v>
      </c>
      <c r="C248" s="16" t="str">
        <f t="shared" si="9"/>
        <v/>
      </c>
      <c r="D248" s="16">
        <f>COUNTIF(C$203:C248,C248)</f>
        <v>45</v>
      </c>
      <c r="F248" s="16" t="str">
        <f t="shared" si="10"/>
        <v/>
      </c>
      <c r="G248" s="16" t="str">
        <f t="shared" si="12"/>
        <v/>
      </c>
      <c r="H248" s="16" t="str">
        <f t="shared" si="12"/>
        <v/>
      </c>
      <c r="I248" s="16" t="str">
        <f t="shared" si="12"/>
        <v/>
      </c>
    </row>
    <row r="249" spans="1:9">
      <c r="A249" s="16">
        <v>47</v>
      </c>
      <c r="C249" s="16" t="str">
        <f t="shared" si="9"/>
        <v/>
      </c>
      <c r="D249" s="16">
        <f>COUNTIF(C$203:C249,C249)</f>
        <v>46</v>
      </c>
      <c r="F249" s="16" t="str">
        <f t="shared" si="10"/>
        <v/>
      </c>
      <c r="G249" s="16" t="str">
        <f t="shared" si="12"/>
        <v/>
      </c>
      <c r="H249" s="16" t="str">
        <f t="shared" si="12"/>
        <v/>
      </c>
      <c r="I249" s="16" t="str">
        <f t="shared" si="12"/>
        <v/>
      </c>
    </row>
    <row r="250" spans="1:9">
      <c r="A250" s="16">
        <v>48</v>
      </c>
      <c r="C250" s="16" t="str">
        <f t="shared" si="9"/>
        <v/>
      </c>
      <c r="D250" s="16">
        <f>COUNTIF(C$203:C250,C250)</f>
        <v>47</v>
      </c>
      <c r="F250" s="16" t="str">
        <f t="shared" si="10"/>
        <v/>
      </c>
      <c r="G250" s="16" t="str">
        <f t="shared" si="12"/>
        <v/>
      </c>
      <c r="H250" s="16" t="str">
        <f t="shared" si="12"/>
        <v/>
      </c>
      <c r="I250" s="16" t="str">
        <f t="shared" si="12"/>
        <v/>
      </c>
    </row>
    <row r="251" spans="1:9">
      <c r="A251" s="16">
        <v>49</v>
      </c>
      <c r="C251" s="16" t="str">
        <f t="shared" si="9"/>
        <v/>
      </c>
      <c r="D251" s="16">
        <f>COUNTIF(C$203:C251,C251)</f>
        <v>48</v>
      </c>
      <c r="F251" s="16" t="str">
        <f t="shared" si="10"/>
        <v/>
      </c>
      <c r="G251" s="16" t="str">
        <f t="shared" si="12"/>
        <v/>
      </c>
      <c r="H251" s="16" t="str">
        <f t="shared" si="12"/>
        <v/>
      </c>
      <c r="I251" s="16" t="str">
        <f t="shared" si="12"/>
        <v/>
      </c>
    </row>
    <row r="252" spans="1:9">
      <c r="A252" s="16">
        <v>50</v>
      </c>
      <c r="C252" s="16" t="str">
        <f t="shared" si="9"/>
        <v/>
      </c>
      <c r="D252" s="16">
        <f>COUNTIF(C$203:C252,C252)</f>
        <v>49</v>
      </c>
      <c r="F252" s="16" t="str">
        <f t="shared" si="10"/>
        <v/>
      </c>
      <c r="G252" s="16" t="str">
        <f t="shared" ref="G252:I267" si="13">C52</f>
        <v/>
      </c>
      <c r="H252" s="16" t="str">
        <f t="shared" si="13"/>
        <v/>
      </c>
      <c r="I252" s="16" t="str">
        <f t="shared" si="13"/>
        <v/>
      </c>
    </row>
    <row r="253" spans="1:9">
      <c r="A253" s="16">
        <v>51</v>
      </c>
      <c r="C253" s="16" t="str">
        <f t="shared" si="9"/>
        <v/>
      </c>
      <c r="D253" s="16">
        <f>COUNTIF(C$203:C253,C253)</f>
        <v>50</v>
      </c>
      <c r="F253" s="16" t="str">
        <f t="shared" si="10"/>
        <v/>
      </c>
      <c r="G253" s="16" t="str">
        <f t="shared" si="13"/>
        <v/>
      </c>
      <c r="H253" s="16" t="str">
        <f t="shared" si="13"/>
        <v/>
      </c>
      <c r="I253" s="16" t="str">
        <f t="shared" si="13"/>
        <v/>
      </c>
    </row>
    <row r="254" spans="1:9">
      <c r="A254" s="16">
        <v>52</v>
      </c>
      <c r="C254" s="16" t="str">
        <f t="shared" si="9"/>
        <v/>
      </c>
      <c r="D254" s="16">
        <f>COUNTIF(C$203:C254,C254)</f>
        <v>51</v>
      </c>
      <c r="F254" s="16" t="str">
        <f t="shared" si="10"/>
        <v/>
      </c>
      <c r="G254" s="16" t="str">
        <f t="shared" si="13"/>
        <v/>
      </c>
      <c r="H254" s="16" t="str">
        <f t="shared" si="13"/>
        <v/>
      </c>
      <c r="I254" s="16" t="str">
        <f t="shared" si="13"/>
        <v/>
      </c>
    </row>
    <row r="255" spans="1:9">
      <c r="A255" s="16">
        <v>53</v>
      </c>
      <c r="C255" s="16" t="str">
        <f t="shared" si="9"/>
        <v/>
      </c>
      <c r="D255" s="16">
        <f>COUNTIF(C$203:C255,C255)</f>
        <v>52</v>
      </c>
      <c r="F255" s="16" t="str">
        <f t="shared" si="10"/>
        <v/>
      </c>
      <c r="G255" s="16" t="str">
        <f t="shared" si="13"/>
        <v/>
      </c>
      <c r="H255" s="16" t="str">
        <f t="shared" si="13"/>
        <v/>
      </c>
      <c r="I255" s="16" t="str">
        <f t="shared" si="13"/>
        <v/>
      </c>
    </row>
    <row r="256" spans="1:9">
      <c r="A256" s="16">
        <v>54</v>
      </c>
      <c r="C256" s="16" t="str">
        <f t="shared" si="9"/>
        <v/>
      </c>
      <c r="D256" s="16">
        <f>COUNTIF(C$203:C256,C256)</f>
        <v>53</v>
      </c>
      <c r="F256" s="16" t="str">
        <f t="shared" si="10"/>
        <v/>
      </c>
      <c r="G256" s="16" t="str">
        <f t="shared" si="13"/>
        <v/>
      </c>
      <c r="H256" s="16" t="str">
        <f t="shared" si="13"/>
        <v/>
      </c>
      <c r="I256" s="16" t="str">
        <f t="shared" si="13"/>
        <v/>
      </c>
    </row>
    <row r="257" spans="1:9">
      <c r="A257" s="16">
        <v>55</v>
      </c>
      <c r="C257" s="16" t="str">
        <f t="shared" si="9"/>
        <v/>
      </c>
      <c r="D257" s="16">
        <f>COUNTIF(C$203:C257,C257)</f>
        <v>54</v>
      </c>
      <c r="F257" s="16" t="str">
        <f t="shared" si="10"/>
        <v/>
      </c>
      <c r="G257" s="16" t="str">
        <f t="shared" si="13"/>
        <v/>
      </c>
      <c r="H257" s="16" t="str">
        <f t="shared" si="13"/>
        <v/>
      </c>
      <c r="I257" s="16" t="str">
        <f t="shared" si="13"/>
        <v/>
      </c>
    </row>
    <row r="258" spans="1:9">
      <c r="A258" s="16">
        <v>56</v>
      </c>
      <c r="C258" s="16" t="str">
        <f t="shared" si="9"/>
        <v/>
      </c>
      <c r="D258" s="16">
        <f>COUNTIF(C$203:C258,C258)</f>
        <v>55</v>
      </c>
      <c r="F258" s="16" t="str">
        <f t="shared" si="10"/>
        <v/>
      </c>
      <c r="G258" s="16" t="str">
        <f t="shared" si="13"/>
        <v/>
      </c>
      <c r="H258" s="16" t="str">
        <f t="shared" si="13"/>
        <v/>
      </c>
      <c r="I258" s="16" t="str">
        <f t="shared" si="13"/>
        <v/>
      </c>
    </row>
    <row r="259" spans="1:9">
      <c r="A259" s="16">
        <v>57</v>
      </c>
      <c r="C259" s="16" t="str">
        <f t="shared" si="9"/>
        <v/>
      </c>
      <c r="D259" s="16">
        <f>COUNTIF(C$203:C259,C259)</f>
        <v>56</v>
      </c>
      <c r="F259" s="16" t="str">
        <f t="shared" si="10"/>
        <v/>
      </c>
      <c r="G259" s="16" t="str">
        <f t="shared" si="13"/>
        <v/>
      </c>
      <c r="H259" s="16" t="str">
        <f t="shared" si="13"/>
        <v/>
      </c>
      <c r="I259" s="16" t="str">
        <f t="shared" si="13"/>
        <v/>
      </c>
    </row>
    <row r="260" spans="1:9">
      <c r="A260" s="16">
        <v>58</v>
      </c>
      <c r="C260" s="16" t="str">
        <f t="shared" si="9"/>
        <v/>
      </c>
      <c r="D260" s="16">
        <f>COUNTIF(C$203:C260,C260)</f>
        <v>57</v>
      </c>
      <c r="F260" s="16" t="str">
        <f t="shared" si="10"/>
        <v/>
      </c>
      <c r="G260" s="16" t="str">
        <f t="shared" si="13"/>
        <v/>
      </c>
      <c r="H260" s="16" t="str">
        <f t="shared" si="13"/>
        <v/>
      </c>
      <c r="I260" s="16" t="str">
        <f t="shared" si="13"/>
        <v/>
      </c>
    </row>
    <row r="261" spans="1:9">
      <c r="A261" s="16">
        <v>59</v>
      </c>
      <c r="C261" s="16" t="str">
        <f t="shared" si="9"/>
        <v/>
      </c>
      <c r="D261" s="16">
        <f>COUNTIF(C$203:C261,C261)</f>
        <v>58</v>
      </c>
      <c r="F261" s="16" t="str">
        <f t="shared" si="10"/>
        <v/>
      </c>
      <c r="G261" s="16" t="str">
        <f t="shared" si="13"/>
        <v/>
      </c>
      <c r="H261" s="16" t="str">
        <f t="shared" si="13"/>
        <v/>
      </c>
      <c r="I261" s="16" t="str">
        <f t="shared" si="13"/>
        <v/>
      </c>
    </row>
    <row r="262" spans="1:9">
      <c r="A262" s="16">
        <v>60</v>
      </c>
      <c r="C262" s="16" t="str">
        <f t="shared" si="9"/>
        <v/>
      </c>
      <c r="D262" s="16">
        <f>COUNTIF(C$203:C262,C262)</f>
        <v>59</v>
      </c>
      <c r="F262" s="16" t="str">
        <f t="shared" si="10"/>
        <v/>
      </c>
      <c r="G262" s="16" t="str">
        <f t="shared" si="13"/>
        <v/>
      </c>
      <c r="H262" s="16" t="str">
        <f t="shared" si="13"/>
        <v/>
      </c>
      <c r="I262" s="16" t="str">
        <f t="shared" si="13"/>
        <v/>
      </c>
    </row>
    <row r="263" spans="1:9">
      <c r="A263" s="16">
        <v>61</v>
      </c>
      <c r="C263" s="16" t="str">
        <f t="shared" si="9"/>
        <v/>
      </c>
      <c r="D263" s="16">
        <f>COUNTIF(C$203:C263,C263)</f>
        <v>60</v>
      </c>
      <c r="F263" s="16" t="str">
        <f t="shared" si="10"/>
        <v/>
      </c>
      <c r="G263" s="16" t="str">
        <f t="shared" si="13"/>
        <v/>
      </c>
      <c r="H263" s="16" t="str">
        <f t="shared" si="13"/>
        <v/>
      </c>
      <c r="I263" s="16" t="str">
        <f t="shared" si="13"/>
        <v/>
      </c>
    </row>
    <row r="264" spans="1:9">
      <c r="A264" s="16">
        <v>62</v>
      </c>
      <c r="C264" s="16" t="str">
        <f t="shared" si="9"/>
        <v/>
      </c>
      <c r="D264" s="16">
        <f>COUNTIF(C$203:C264,C264)</f>
        <v>61</v>
      </c>
      <c r="F264" s="16" t="str">
        <f t="shared" si="10"/>
        <v/>
      </c>
      <c r="G264" s="16" t="str">
        <f t="shared" si="13"/>
        <v/>
      </c>
      <c r="H264" s="16" t="str">
        <f t="shared" si="13"/>
        <v/>
      </c>
      <c r="I264" s="16" t="str">
        <f t="shared" si="13"/>
        <v/>
      </c>
    </row>
    <row r="265" spans="1:9">
      <c r="A265" s="16">
        <v>63</v>
      </c>
      <c r="C265" s="16" t="str">
        <f t="shared" si="9"/>
        <v/>
      </c>
      <c r="D265" s="16">
        <f>COUNTIF(C$203:C265,C265)</f>
        <v>62</v>
      </c>
      <c r="F265" s="16" t="str">
        <f t="shared" si="10"/>
        <v/>
      </c>
      <c r="G265" s="16" t="str">
        <f t="shared" si="13"/>
        <v/>
      </c>
      <c r="H265" s="16" t="str">
        <f t="shared" si="13"/>
        <v/>
      </c>
      <c r="I265" s="16" t="str">
        <f t="shared" si="13"/>
        <v/>
      </c>
    </row>
    <row r="266" spans="1:9">
      <c r="A266" s="16">
        <v>64</v>
      </c>
      <c r="C266" s="16" t="str">
        <f t="shared" si="9"/>
        <v/>
      </c>
      <c r="D266" s="16">
        <f>COUNTIF(C$203:C266,C266)</f>
        <v>63</v>
      </c>
      <c r="F266" s="16" t="str">
        <f t="shared" si="10"/>
        <v/>
      </c>
      <c r="G266" s="16" t="str">
        <f t="shared" si="13"/>
        <v/>
      </c>
      <c r="H266" s="16" t="str">
        <f t="shared" si="13"/>
        <v/>
      </c>
      <c r="I266" s="16" t="str">
        <f t="shared" si="13"/>
        <v/>
      </c>
    </row>
    <row r="267" spans="1:9">
      <c r="A267" s="16">
        <v>65</v>
      </c>
      <c r="C267" s="16" t="str">
        <f t="shared" si="9"/>
        <v/>
      </c>
      <c r="D267" s="16">
        <f>COUNTIF(C$203:C267,C267)</f>
        <v>64</v>
      </c>
      <c r="F267" s="16" t="str">
        <f t="shared" si="10"/>
        <v/>
      </c>
      <c r="G267" s="16" t="str">
        <f t="shared" si="13"/>
        <v/>
      </c>
      <c r="H267" s="16" t="str">
        <f t="shared" si="13"/>
        <v/>
      </c>
      <c r="I267" s="16" t="str">
        <f t="shared" si="13"/>
        <v/>
      </c>
    </row>
    <row r="268" spans="1:9">
      <c r="A268" s="16">
        <v>66</v>
      </c>
      <c r="C268" s="16" t="str">
        <f t="shared" ref="C268:C303" si="14">K68</f>
        <v/>
      </c>
      <c r="D268" s="16">
        <f>COUNTIF(C$203:C268,C268)</f>
        <v>65</v>
      </c>
      <c r="F268" s="16" t="str">
        <f t="shared" ref="F268:F303" si="15">IF(C268="","",CONCATENATE(C268,D268)*1)</f>
        <v/>
      </c>
      <c r="G268" s="16" t="str">
        <f t="shared" ref="G268:I283" si="16">C68</f>
        <v/>
      </c>
      <c r="H268" s="16" t="str">
        <f t="shared" si="16"/>
        <v/>
      </c>
      <c r="I268" s="16" t="str">
        <f t="shared" si="16"/>
        <v/>
      </c>
    </row>
    <row r="269" spans="1:9">
      <c r="A269" s="16">
        <v>67</v>
      </c>
      <c r="C269" s="16" t="str">
        <f t="shared" si="14"/>
        <v/>
      </c>
      <c r="D269" s="16">
        <f>COUNTIF(C$203:C269,C269)</f>
        <v>66</v>
      </c>
      <c r="F269" s="16" t="str">
        <f t="shared" si="15"/>
        <v/>
      </c>
      <c r="G269" s="16" t="str">
        <f t="shared" si="16"/>
        <v/>
      </c>
      <c r="H269" s="16" t="str">
        <f t="shared" si="16"/>
        <v/>
      </c>
      <c r="I269" s="16" t="str">
        <f t="shared" si="16"/>
        <v/>
      </c>
    </row>
    <row r="270" spans="1:9">
      <c r="A270" s="16">
        <v>68</v>
      </c>
      <c r="C270" s="16" t="str">
        <f t="shared" si="14"/>
        <v/>
      </c>
      <c r="D270" s="16">
        <f>COUNTIF(C$203:C270,C270)</f>
        <v>67</v>
      </c>
      <c r="F270" s="16" t="str">
        <f t="shared" si="15"/>
        <v/>
      </c>
      <c r="G270" s="16" t="str">
        <f t="shared" si="16"/>
        <v/>
      </c>
      <c r="H270" s="16" t="str">
        <f t="shared" si="16"/>
        <v/>
      </c>
      <c r="I270" s="16" t="str">
        <f t="shared" si="16"/>
        <v/>
      </c>
    </row>
    <row r="271" spans="1:9">
      <c r="A271" s="16">
        <v>69</v>
      </c>
      <c r="C271" s="16" t="str">
        <f t="shared" si="14"/>
        <v/>
      </c>
      <c r="D271" s="16">
        <f>COUNTIF(C$203:C271,C271)</f>
        <v>68</v>
      </c>
      <c r="F271" s="16" t="str">
        <f t="shared" si="15"/>
        <v/>
      </c>
      <c r="G271" s="16" t="str">
        <f t="shared" si="16"/>
        <v/>
      </c>
      <c r="H271" s="16" t="str">
        <f t="shared" si="16"/>
        <v/>
      </c>
      <c r="I271" s="16" t="str">
        <f t="shared" si="16"/>
        <v/>
      </c>
    </row>
    <row r="272" spans="1:9">
      <c r="A272" s="16">
        <v>70</v>
      </c>
      <c r="C272" s="16" t="str">
        <f t="shared" si="14"/>
        <v/>
      </c>
      <c r="D272" s="16">
        <f>COUNTIF(C$203:C272,C272)</f>
        <v>69</v>
      </c>
      <c r="F272" s="16" t="str">
        <f t="shared" si="15"/>
        <v/>
      </c>
      <c r="G272" s="16" t="str">
        <f t="shared" si="16"/>
        <v/>
      </c>
      <c r="H272" s="16" t="str">
        <f t="shared" si="16"/>
        <v/>
      </c>
      <c r="I272" s="16" t="str">
        <f t="shared" si="16"/>
        <v/>
      </c>
    </row>
    <row r="273" spans="1:9">
      <c r="A273" s="16">
        <v>71</v>
      </c>
      <c r="C273" s="16" t="str">
        <f t="shared" si="14"/>
        <v/>
      </c>
      <c r="D273" s="16">
        <f>COUNTIF(C$203:C273,C273)</f>
        <v>70</v>
      </c>
      <c r="F273" s="16" t="str">
        <f t="shared" si="15"/>
        <v/>
      </c>
      <c r="G273" s="16" t="str">
        <f t="shared" si="16"/>
        <v/>
      </c>
      <c r="H273" s="16" t="str">
        <f t="shared" si="16"/>
        <v/>
      </c>
      <c r="I273" s="16" t="str">
        <f t="shared" si="16"/>
        <v/>
      </c>
    </row>
    <row r="274" spans="1:9">
      <c r="A274" s="16">
        <v>72</v>
      </c>
      <c r="C274" s="16" t="str">
        <f t="shared" si="14"/>
        <v/>
      </c>
      <c r="D274" s="16">
        <f>COUNTIF(C$203:C274,C274)</f>
        <v>71</v>
      </c>
      <c r="F274" s="16" t="str">
        <f t="shared" si="15"/>
        <v/>
      </c>
      <c r="G274" s="16" t="str">
        <f t="shared" si="16"/>
        <v/>
      </c>
      <c r="H274" s="16" t="str">
        <f t="shared" si="16"/>
        <v/>
      </c>
      <c r="I274" s="16" t="str">
        <f t="shared" si="16"/>
        <v/>
      </c>
    </row>
    <row r="275" spans="1:9">
      <c r="A275" s="16">
        <v>73</v>
      </c>
      <c r="C275" s="16" t="str">
        <f t="shared" si="14"/>
        <v/>
      </c>
      <c r="D275" s="16">
        <f>COUNTIF(C$203:C275,C275)</f>
        <v>72</v>
      </c>
      <c r="F275" s="16" t="str">
        <f t="shared" si="15"/>
        <v/>
      </c>
      <c r="G275" s="16" t="str">
        <f t="shared" si="16"/>
        <v/>
      </c>
      <c r="H275" s="16" t="str">
        <f t="shared" si="16"/>
        <v/>
      </c>
      <c r="I275" s="16" t="str">
        <f t="shared" si="16"/>
        <v/>
      </c>
    </row>
    <row r="276" spans="1:9">
      <c r="A276" s="16">
        <v>74</v>
      </c>
      <c r="C276" s="16" t="str">
        <f t="shared" si="14"/>
        <v/>
      </c>
      <c r="D276" s="16">
        <f>COUNTIF(C$203:C276,C276)</f>
        <v>73</v>
      </c>
      <c r="F276" s="16" t="str">
        <f t="shared" si="15"/>
        <v/>
      </c>
      <c r="G276" s="16" t="str">
        <f t="shared" si="16"/>
        <v/>
      </c>
      <c r="H276" s="16" t="str">
        <f t="shared" si="16"/>
        <v/>
      </c>
      <c r="I276" s="16" t="str">
        <f t="shared" si="16"/>
        <v/>
      </c>
    </row>
    <row r="277" spans="1:9">
      <c r="A277" s="16">
        <v>75</v>
      </c>
      <c r="C277" s="16" t="str">
        <f t="shared" si="14"/>
        <v/>
      </c>
      <c r="D277" s="16">
        <f>COUNTIF(C$203:C277,C277)</f>
        <v>74</v>
      </c>
      <c r="F277" s="16" t="str">
        <f t="shared" si="15"/>
        <v/>
      </c>
      <c r="G277" s="16" t="str">
        <f t="shared" si="16"/>
        <v/>
      </c>
      <c r="H277" s="16" t="str">
        <f t="shared" si="16"/>
        <v/>
      </c>
      <c r="I277" s="16" t="str">
        <f t="shared" si="16"/>
        <v/>
      </c>
    </row>
    <row r="278" spans="1:9">
      <c r="A278" s="16">
        <v>76</v>
      </c>
      <c r="C278" s="16" t="str">
        <f t="shared" si="14"/>
        <v/>
      </c>
      <c r="D278" s="16">
        <f>COUNTIF(C$203:C278,C278)</f>
        <v>75</v>
      </c>
      <c r="F278" s="16" t="str">
        <f t="shared" si="15"/>
        <v/>
      </c>
      <c r="G278" s="16" t="str">
        <f t="shared" si="16"/>
        <v/>
      </c>
      <c r="H278" s="16" t="str">
        <f t="shared" si="16"/>
        <v/>
      </c>
      <c r="I278" s="16" t="str">
        <f t="shared" si="16"/>
        <v/>
      </c>
    </row>
    <row r="279" spans="1:9">
      <c r="A279" s="16">
        <v>77</v>
      </c>
      <c r="C279" s="16" t="str">
        <f t="shared" si="14"/>
        <v/>
      </c>
      <c r="D279" s="16">
        <f>COUNTIF(C$203:C279,C279)</f>
        <v>76</v>
      </c>
      <c r="F279" s="16" t="str">
        <f t="shared" si="15"/>
        <v/>
      </c>
      <c r="G279" s="16" t="str">
        <f t="shared" si="16"/>
        <v/>
      </c>
      <c r="H279" s="16" t="str">
        <f t="shared" si="16"/>
        <v/>
      </c>
      <c r="I279" s="16" t="str">
        <f t="shared" si="16"/>
        <v/>
      </c>
    </row>
    <row r="280" spans="1:9">
      <c r="A280" s="16">
        <v>78</v>
      </c>
      <c r="C280" s="16" t="str">
        <f t="shared" si="14"/>
        <v/>
      </c>
      <c r="D280" s="16">
        <f>COUNTIF(C$203:C280,C280)</f>
        <v>77</v>
      </c>
      <c r="F280" s="16" t="str">
        <f t="shared" si="15"/>
        <v/>
      </c>
      <c r="G280" s="16" t="str">
        <f t="shared" si="16"/>
        <v/>
      </c>
      <c r="H280" s="16" t="str">
        <f t="shared" si="16"/>
        <v/>
      </c>
      <c r="I280" s="16" t="str">
        <f t="shared" si="16"/>
        <v/>
      </c>
    </row>
    <row r="281" spans="1:9">
      <c r="A281" s="16">
        <v>79</v>
      </c>
      <c r="C281" s="16" t="str">
        <f t="shared" si="14"/>
        <v/>
      </c>
      <c r="D281" s="16">
        <f>COUNTIF(C$203:C281,C281)</f>
        <v>78</v>
      </c>
      <c r="F281" s="16" t="str">
        <f t="shared" si="15"/>
        <v/>
      </c>
      <c r="G281" s="16" t="str">
        <f t="shared" si="16"/>
        <v/>
      </c>
      <c r="H281" s="16" t="str">
        <f t="shared" si="16"/>
        <v/>
      </c>
      <c r="I281" s="16" t="str">
        <f t="shared" si="16"/>
        <v/>
      </c>
    </row>
    <row r="282" spans="1:9">
      <c r="A282" s="16">
        <v>80</v>
      </c>
      <c r="C282" s="16" t="str">
        <f t="shared" si="14"/>
        <v/>
      </c>
      <c r="D282" s="16">
        <f>COUNTIF(C$203:C282,C282)</f>
        <v>79</v>
      </c>
      <c r="F282" s="16" t="str">
        <f t="shared" si="15"/>
        <v/>
      </c>
      <c r="G282" s="16" t="str">
        <f t="shared" si="16"/>
        <v/>
      </c>
      <c r="H282" s="16" t="str">
        <f t="shared" si="16"/>
        <v/>
      </c>
      <c r="I282" s="16" t="str">
        <f t="shared" si="16"/>
        <v/>
      </c>
    </row>
    <row r="283" spans="1:9">
      <c r="A283" s="16">
        <v>81</v>
      </c>
      <c r="C283" s="16" t="str">
        <f t="shared" si="14"/>
        <v/>
      </c>
      <c r="D283" s="16">
        <f>COUNTIF(C$203:C283,C283)</f>
        <v>80</v>
      </c>
      <c r="F283" s="16" t="str">
        <f t="shared" si="15"/>
        <v/>
      </c>
      <c r="G283" s="16" t="str">
        <f t="shared" si="16"/>
        <v/>
      </c>
      <c r="H283" s="16" t="str">
        <f t="shared" si="16"/>
        <v/>
      </c>
      <c r="I283" s="16" t="str">
        <f t="shared" si="16"/>
        <v/>
      </c>
    </row>
    <row r="284" spans="1:9">
      <c r="A284" s="16">
        <v>82</v>
      </c>
      <c r="C284" s="16" t="str">
        <f t="shared" si="14"/>
        <v/>
      </c>
      <c r="D284" s="16">
        <f>COUNTIF(C$203:C284,C284)</f>
        <v>81</v>
      </c>
      <c r="F284" s="16" t="str">
        <f t="shared" si="15"/>
        <v/>
      </c>
      <c r="G284" s="16" t="str">
        <f t="shared" ref="G284:I299" si="17">C84</f>
        <v/>
      </c>
      <c r="H284" s="16" t="str">
        <f t="shared" si="17"/>
        <v/>
      </c>
      <c r="I284" s="16" t="str">
        <f t="shared" si="17"/>
        <v/>
      </c>
    </row>
    <row r="285" spans="1:9">
      <c r="A285" s="16">
        <v>83</v>
      </c>
      <c r="C285" s="16" t="str">
        <f t="shared" si="14"/>
        <v/>
      </c>
      <c r="D285" s="16">
        <f>COUNTIF(C$203:C285,C285)</f>
        <v>82</v>
      </c>
      <c r="F285" s="16" t="str">
        <f t="shared" si="15"/>
        <v/>
      </c>
      <c r="G285" s="16" t="str">
        <f t="shared" si="17"/>
        <v/>
      </c>
      <c r="H285" s="16" t="str">
        <f t="shared" si="17"/>
        <v/>
      </c>
      <c r="I285" s="16" t="str">
        <f t="shared" si="17"/>
        <v/>
      </c>
    </row>
    <row r="286" spans="1:9">
      <c r="A286" s="16">
        <v>84</v>
      </c>
      <c r="C286" s="16" t="str">
        <f t="shared" si="14"/>
        <v/>
      </c>
      <c r="D286" s="16">
        <f>COUNTIF(C$203:C286,C286)</f>
        <v>83</v>
      </c>
      <c r="F286" s="16" t="str">
        <f t="shared" si="15"/>
        <v/>
      </c>
      <c r="G286" s="16" t="str">
        <f t="shared" si="17"/>
        <v/>
      </c>
      <c r="H286" s="16" t="str">
        <f t="shared" si="17"/>
        <v/>
      </c>
      <c r="I286" s="16" t="str">
        <f t="shared" si="17"/>
        <v/>
      </c>
    </row>
    <row r="287" spans="1:9">
      <c r="A287" s="16">
        <v>85</v>
      </c>
      <c r="C287" s="16" t="str">
        <f t="shared" si="14"/>
        <v/>
      </c>
      <c r="D287" s="16">
        <f>COUNTIF(C$203:C287,C287)</f>
        <v>84</v>
      </c>
      <c r="F287" s="16" t="str">
        <f t="shared" si="15"/>
        <v/>
      </c>
      <c r="G287" s="16" t="str">
        <f t="shared" si="17"/>
        <v/>
      </c>
      <c r="H287" s="16" t="str">
        <f t="shared" si="17"/>
        <v/>
      </c>
      <c r="I287" s="16" t="str">
        <f t="shared" si="17"/>
        <v/>
      </c>
    </row>
    <row r="288" spans="1:9">
      <c r="A288" s="16">
        <v>86</v>
      </c>
      <c r="C288" s="16" t="str">
        <f t="shared" si="14"/>
        <v/>
      </c>
      <c r="D288" s="16">
        <f>COUNTIF(C$203:C288,C288)</f>
        <v>85</v>
      </c>
      <c r="F288" s="16" t="str">
        <f t="shared" si="15"/>
        <v/>
      </c>
      <c r="G288" s="16" t="str">
        <f t="shared" si="17"/>
        <v/>
      </c>
      <c r="H288" s="16" t="str">
        <f t="shared" si="17"/>
        <v/>
      </c>
      <c r="I288" s="16" t="str">
        <f t="shared" si="17"/>
        <v/>
      </c>
    </row>
    <row r="289" spans="1:9">
      <c r="A289" s="16">
        <v>87</v>
      </c>
      <c r="C289" s="16" t="str">
        <f t="shared" si="14"/>
        <v/>
      </c>
      <c r="D289" s="16">
        <f>COUNTIF(C$203:C289,C289)</f>
        <v>86</v>
      </c>
      <c r="F289" s="16" t="str">
        <f t="shared" si="15"/>
        <v/>
      </c>
      <c r="G289" s="16" t="str">
        <f t="shared" si="17"/>
        <v/>
      </c>
      <c r="H289" s="16" t="str">
        <f t="shared" si="17"/>
        <v/>
      </c>
      <c r="I289" s="16" t="str">
        <f t="shared" si="17"/>
        <v/>
      </c>
    </row>
    <row r="290" spans="1:9">
      <c r="A290" s="16">
        <v>88</v>
      </c>
      <c r="C290" s="16" t="str">
        <f t="shared" si="14"/>
        <v/>
      </c>
      <c r="D290" s="16">
        <f>COUNTIF(C$203:C290,C290)</f>
        <v>87</v>
      </c>
      <c r="F290" s="16" t="str">
        <f t="shared" si="15"/>
        <v/>
      </c>
      <c r="G290" s="16" t="str">
        <f t="shared" si="17"/>
        <v/>
      </c>
      <c r="H290" s="16" t="str">
        <f t="shared" si="17"/>
        <v/>
      </c>
      <c r="I290" s="16" t="str">
        <f t="shared" si="17"/>
        <v/>
      </c>
    </row>
    <row r="291" spans="1:9">
      <c r="A291" s="16">
        <v>89</v>
      </c>
      <c r="C291" s="16" t="str">
        <f t="shared" si="14"/>
        <v/>
      </c>
      <c r="D291" s="16">
        <f>COUNTIF(C$203:C291,C291)</f>
        <v>88</v>
      </c>
      <c r="F291" s="16" t="str">
        <f t="shared" si="15"/>
        <v/>
      </c>
      <c r="G291" s="16" t="str">
        <f t="shared" si="17"/>
        <v/>
      </c>
      <c r="H291" s="16" t="str">
        <f t="shared" si="17"/>
        <v/>
      </c>
      <c r="I291" s="16" t="str">
        <f t="shared" si="17"/>
        <v/>
      </c>
    </row>
    <row r="292" spans="1:9">
      <c r="A292" s="16">
        <v>90</v>
      </c>
      <c r="C292" s="16" t="str">
        <f t="shared" si="14"/>
        <v/>
      </c>
      <c r="D292" s="16">
        <f>COUNTIF(C$203:C292,C292)</f>
        <v>89</v>
      </c>
      <c r="F292" s="16" t="str">
        <f t="shared" si="15"/>
        <v/>
      </c>
      <c r="G292" s="16" t="str">
        <f t="shared" si="17"/>
        <v/>
      </c>
      <c r="H292" s="16" t="str">
        <f t="shared" si="17"/>
        <v/>
      </c>
      <c r="I292" s="16" t="str">
        <f t="shared" si="17"/>
        <v/>
      </c>
    </row>
    <row r="293" spans="1:9">
      <c r="A293" s="16">
        <v>91</v>
      </c>
      <c r="C293" s="16" t="str">
        <f t="shared" si="14"/>
        <v/>
      </c>
      <c r="D293" s="16">
        <f>COUNTIF(C$203:C293,C293)</f>
        <v>90</v>
      </c>
      <c r="F293" s="16" t="str">
        <f t="shared" si="15"/>
        <v/>
      </c>
      <c r="G293" s="16" t="str">
        <f t="shared" si="17"/>
        <v/>
      </c>
      <c r="H293" s="16" t="str">
        <f t="shared" si="17"/>
        <v/>
      </c>
      <c r="I293" s="16" t="str">
        <f t="shared" si="17"/>
        <v/>
      </c>
    </row>
    <row r="294" spans="1:9">
      <c r="A294" s="16">
        <v>92</v>
      </c>
      <c r="C294" s="16" t="str">
        <f t="shared" si="14"/>
        <v/>
      </c>
      <c r="D294" s="16">
        <f>COUNTIF(C$203:C294,C294)</f>
        <v>91</v>
      </c>
      <c r="F294" s="16" t="str">
        <f t="shared" si="15"/>
        <v/>
      </c>
      <c r="G294" s="16" t="str">
        <f t="shared" si="17"/>
        <v/>
      </c>
      <c r="H294" s="16" t="str">
        <f t="shared" si="17"/>
        <v/>
      </c>
      <c r="I294" s="16" t="str">
        <f t="shared" si="17"/>
        <v/>
      </c>
    </row>
    <row r="295" spans="1:9">
      <c r="A295" s="16">
        <v>93</v>
      </c>
      <c r="C295" s="16" t="str">
        <f t="shared" si="14"/>
        <v/>
      </c>
      <c r="D295" s="16">
        <f>COUNTIF(C$203:C295,C295)</f>
        <v>92</v>
      </c>
      <c r="F295" s="16" t="str">
        <f t="shared" si="15"/>
        <v/>
      </c>
      <c r="G295" s="16" t="str">
        <f t="shared" si="17"/>
        <v/>
      </c>
      <c r="H295" s="16" t="str">
        <f t="shared" si="17"/>
        <v/>
      </c>
      <c r="I295" s="16" t="str">
        <f t="shared" si="17"/>
        <v/>
      </c>
    </row>
    <row r="296" spans="1:9">
      <c r="A296" s="16">
        <v>94</v>
      </c>
      <c r="C296" s="16" t="str">
        <f t="shared" si="14"/>
        <v/>
      </c>
      <c r="D296" s="16">
        <f>COUNTIF(C$203:C296,C296)</f>
        <v>93</v>
      </c>
      <c r="F296" s="16" t="str">
        <f t="shared" si="15"/>
        <v/>
      </c>
      <c r="G296" s="16" t="str">
        <f t="shared" si="17"/>
        <v/>
      </c>
      <c r="H296" s="16" t="str">
        <f t="shared" si="17"/>
        <v/>
      </c>
      <c r="I296" s="16" t="str">
        <f t="shared" si="17"/>
        <v/>
      </c>
    </row>
    <row r="297" spans="1:9">
      <c r="A297" s="16">
        <v>95</v>
      </c>
      <c r="C297" s="16" t="str">
        <f t="shared" si="14"/>
        <v/>
      </c>
      <c r="D297" s="16">
        <f>COUNTIF(C$203:C297,C297)</f>
        <v>94</v>
      </c>
      <c r="F297" s="16" t="str">
        <f t="shared" si="15"/>
        <v/>
      </c>
      <c r="G297" s="16" t="str">
        <f t="shared" si="17"/>
        <v/>
      </c>
      <c r="H297" s="16" t="str">
        <f t="shared" si="17"/>
        <v/>
      </c>
      <c r="I297" s="16" t="str">
        <f t="shared" si="17"/>
        <v/>
      </c>
    </row>
    <row r="298" spans="1:9">
      <c r="A298" s="16">
        <v>96</v>
      </c>
      <c r="C298" s="16" t="str">
        <f t="shared" si="14"/>
        <v/>
      </c>
      <c r="D298" s="16">
        <f>COUNTIF(C$203:C298,C298)</f>
        <v>95</v>
      </c>
      <c r="F298" s="16" t="str">
        <f t="shared" si="15"/>
        <v/>
      </c>
      <c r="G298" s="16" t="str">
        <f t="shared" si="17"/>
        <v/>
      </c>
      <c r="H298" s="16" t="str">
        <f t="shared" si="17"/>
        <v/>
      </c>
      <c r="I298" s="16" t="str">
        <f t="shared" si="17"/>
        <v/>
      </c>
    </row>
    <row r="299" spans="1:9">
      <c r="A299" s="16">
        <v>97</v>
      </c>
      <c r="C299" s="16" t="str">
        <f t="shared" si="14"/>
        <v/>
      </c>
      <c r="D299" s="16">
        <f>COUNTIF(C$203:C299,C299)</f>
        <v>96</v>
      </c>
      <c r="F299" s="16" t="str">
        <f t="shared" si="15"/>
        <v/>
      </c>
      <c r="G299" s="16" t="str">
        <f t="shared" si="17"/>
        <v/>
      </c>
      <c r="H299" s="16" t="str">
        <f t="shared" si="17"/>
        <v/>
      </c>
      <c r="I299" s="16" t="str">
        <f t="shared" si="17"/>
        <v/>
      </c>
    </row>
    <row r="300" spans="1:9">
      <c r="A300" s="16">
        <v>98</v>
      </c>
      <c r="C300" s="16" t="str">
        <f t="shared" si="14"/>
        <v/>
      </c>
      <c r="D300" s="16">
        <f>COUNTIF(C$203:C300,C300)</f>
        <v>97</v>
      </c>
      <c r="F300" s="16" t="str">
        <f t="shared" si="15"/>
        <v/>
      </c>
      <c r="G300" s="16" t="str">
        <f t="shared" ref="G300:I303" si="18">C100</f>
        <v/>
      </c>
      <c r="H300" s="16" t="str">
        <f t="shared" si="18"/>
        <v/>
      </c>
      <c r="I300" s="16" t="str">
        <f t="shared" si="18"/>
        <v/>
      </c>
    </row>
    <row r="301" spans="1:9">
      <c r="A301" s="16">
        <v>99</v>
      </c>
      <c r="C301" s="16" t="str">
        <f t="shared" si="14"/>
        <v/>
      </c>
      <c r="D301" s="16">
        <f>COUNTIF(C$203:C301,C301)</f>
        <v>98</v>
      </c>
      <c r="F301" s="16" t="str">
        <f t="shared" si="15"/>
        <v/>
      </c>
      <c r="G301" s="16" t="str">
        <f t="shared" si="18"/>
        <v/>
      </c>
      <c r="H301" s="16" t="str">
        <f t="shared" si="18"/>
        <v/>
      </c>
      <c r="I301" s="16" t="str">
        <f t="shared" si="18"/>
        <v/>
      </c>
    </row>
    <row r="302" spans="1:9">
      <c r="A302" s="16">
        <v>100</v>
      </c>
      <c r="C302" s="16" t="str">
        <f t="shared" si="14"/>
        <v/>
      </c>
      <c r="D302" s="16">
        <f>COUNTIF(C$203:C302,C302)</f>
        <v>99</v>
      </c>
      <c r="F302" s="16" t="str">
        <f t="shared" si="15"/>
        <v/>
      </c>
      <c r="G302" s="16" t="str">
        <f t="shared" si="18"/>
        <v/>
      </c>
      <c r="H302" s="16" t="str">
        <f t="shared" si="18"/>
        <v/>
      </c>
      <c r="I302" s="16" t="str">
        <f t="shared" si="18"/>
        <v/>
      </c>
    </row>
    <row r="303" spans="1:9">
      <c r="A303" s="16">
        <v>101</v>
      </c>
      <c r="C303" s="16" t="str">
        <f t="shared" si="14"/>
        <v/>
      </c>
      <c r="D303" s="16">
        <f>COUNTIF(C$203:C303,C303)</f>
        <v>100</v>
      </c>
      <c r="F303" s="16" t="str">
        <f t="shared" si="15"/>
        <v/>
      </c>
      <c r="G303" s="16" t="str">
        <f t="shared" si="18"/>
        <v/>
      </c>
      <c r="H303" s="16" t="str">
        <f t="shared" si="18"/>
        <v/>
      </c>
      <c r="I303" s="16" t="str">
        <f t="shared" si="18"/>
        <v/>
      </c>
    </row>
    <row r="304" spans="1:9">
      <c r="A304" s="16">
        <v>102</v>
      </c>
      <c r="C304" s="16">
        <f t="shared" ref="C304:C367" si="19">K104</f>
        <v>625</v>
      </c>
      <c r="D304" s="16">
        <f>COUNTIF(C$203:C304,C304)</f>
        <v>1</v>
      </c>
      <c r="F304" s="16">
        <f t="shared" ref="F304:F367" si="20">IF(C304="","",CONCATENATE(C304,D304)*1)</f>
        <v>6251</v>
      </c>
      <c r="G304" s="16">
        <f t="shared" ref="G304:G367" si="21">C104</f>
        <v>1457</v>
      </c>
      <c r="H304" s="16" t="str">
        <f t="shared" ref="H304:H367" si="22">D104</f>
        <v>岩渕　文沙</v>
      </c>
      <c r="I304" s="16">
        <f t="shared" ref="I304:I367" si="23">E104</f>
        <v>5</v>
      </c>
    </row>
    <row r="305" spans="1:9">
      <c r="A305" s="16">
        <v>103</v>
      </c>
      <c r="C305" s="16" t="str">
        <f t="shared" si="19"/>
        <v/>
      </c>
      <c r="D305" s="16">
        <f>COUNTIF(C$203:C305,C305)</f>
        <v>101</v>
      </c>
      <c r="F305" s="16" t="str">
        <f t="shared" si="20"/>
        <v/>
      </c>
      <c r="G305" s="16" t="str">
        <f t="shared" si="21"/>
        <v/>
      </c>
      <c r="H305" s="16" t="str">
        <f t="shared" si="22"/>
        <v/>
      </c>
      <c r="I305" s="16" t="str">
        <f t="shared" si="23"/>
        <v/>
      </c>
    </row>
    <row r="306" spans="1:9">
      <c r="A306" s="16">
        <v>104</v>
      </c>
      <c r="C306" s="16" t="str">
        <f t="shared" si="19"/>
        <v/>
      </c>
      <c r="D306" s="16">
        <f>COUNTIF(C$203:C306,C306)</f>
        <v>102</v>
      </c>
      <c r="F306" s="16" t="str">
        <f t="shared" si="20"/>
        <v/>
      </c>
      <c r="G306" s="16" t="str">
        <f t="shared" si="21"/>
        <v/>
      </c>
      <c r="H306" s="16" t="str">
        <f t="shared" si="22"/>
        <v/>
      </c>
      <c r="I306" s="16" t="str">
        <f t="shared" si="23"/>
        <v/>
      </c>
    </row>
    <row r="307" spans="1:9">
      <c r="A307" s="16">
        <v>105</v>
      </c>
      <c r="C307" s="16" t="str">
        <f t="shared" si="19"/>
        <v/>
      </c>
      <c r="D307" s="16">
        <f>COUNTIF(C$203:C307,C307)</f>
        <v>103</v>
      </c>
      <c r="F307" s="16" t="str">
        <f t="shared" si="20"/>
        <v/>
      </c>
      <c r="G307" s="16" t="str">
        <f t="shared" si="21"/>
        <v/>
      </c>
      <c r="H307" s="16" t="str">
        <f t="shared" si="22"/>
        <v/>
      </c>
      <c r="I307" s="16" t="str">
        <f t="shared" si="23"/>
        <v/>
      </c>
    </row>
    <row r="308" spans="1:9">
      <c r="A308" s="16">
        <v>106</v>
      </c>
      <c r="C308" s="16" t="str">
        <f t="shared" si="19"/>
        <v/>
      </c>
      <c r="D308" s="16">
        <f>COUNTIF(C$203:C308,C308)</f>
        <v>104</v>
      </c>
      <c r="F308" s="16" t="str">
        <f t="shared" si="20"/>
        <v/>
      </c>
      <c r="G308" s="16" t="str">
        <f t="shared" si="21"/>
        <v/>
      </c>
      <c r="H308" s="16" t="str">
        <f t="shared" si="22"/>
        <v/>
      </c>
      <c r="I308" s="16" t="str">
        <f t="shared" si="23"/>
        <v/>
      </c>
    </row>
    <row r="309" spans="1:9">
      <c r="A309" s="16">
        <v>107</v>
      </c>
      <c r="C309" s="16" t="str">
        <f t="shared" si="19"/>
        <v/>
      </c>
      <c r="D309" s="16">
        <f>COUNTIF(C$203:C309,C309)</f>
        <v>105</v>
      </c>
      <c r="F309" s="16" t="str">
        <f t="shared" si="20"/>
        <v/>
      </c>
      <c r="G309" s="16" t="str">
        <f t="shared" si="21"/>
        <v/>
      </c>
      <c r="H309" s="16" t="str">
        <f t="shared" si="22"/>
        <v/>
      </c>
      <c r="I309" s="16" t="str">
        <f t="shared" si="23"/>
        <v/>
      </c>
    </row>
    <row r="310" spans="1:9">
      <c r="A310" s="16">
        <v>108</v>
      </c>
      <c r="C310" s="16" t="str">
        <f t="shared" si="19"/>
        <v/>
      </c>
      <c r="D310" s="16">
        <f>COUNTIF(C$203:C310,C310)</f>
        <v>106</v>
      </c>
      <c r="F310" s="16" t="str">
        <f t="shared" si="20"/>
        <v/>
      </c>
      <c r="G310" s="16" t="str">
        <f t="shared" si="21"/>
        <v/>
      </c>
      <c r="H310" s="16" t="str">
        <f t="shared" si="22"/>
        <v/>
      </c>
      <c r="I310" s="16" t="str">
        <f t="shared" si="23"/>
        <v/>
      </c>
    </row>
    <row r="311" spans="1:9">
      <c r="A311" s="16">
        <v>109</v>
      </c>
      <c r="C311" s="16" t="str">
        <f t="shared" si="19"/>
        <v/>
      </c>
      <c r="D311" s="16">
        <f>COUNTIF(C$203:C311,C311)</f>
        <v>107</v>
      </c>
      <c r="F311" s="16" t="str">
        <f t="shared" si="20"/>
        <v/>
      </c>
      <c r="G311" s="16" t="str">
        <f t="shared" si="21"/>
        <v/>
      </c>
      <c r="H311" s="16" t="str">
        <f t="shared" si="22"/>
        <v/>
      </c>
      <c r="I311" s="16" t="str">
        <f t="shared" si="23"/>
        <v/>
      </c>
    </row>
    <row r="312" spans="1:9">
      <c r="A312" s="16">
        <v>110</v>
      </c>
      <c r="C312" s="16" t="str">
        <f t="shared" si="19"/>
        <v/>
      </c>
      <c r="D312" s="16">
        <f>COUNTIF(C$203:C312,C312)</f>
        <v>108</v>
      </c>
      <c r="F312" s="16" t="str">
        <f t="shared" si="20"/>
        <v/>
      </c>
      <c r="G312" s="16" t="str">
        <f t="shared" si="21"/>
        <v/>
      </c>
      <c r="H312" s="16" t="str">
        <f t="shared" si="22"/>
        <v/>
      </c>
      <c r="I312" s="16" t="str">
        <f t="shared" si="23"/>
        <v/>
      </c>
    </row>
    <row r="313" spans="1:9">
      <c r="A313" s="16">
        <v>111</v>
      </c>
      <c r="C313" s="16" t="str">
        <f t="shared" si="19"/>
        <v/>
      </c>
      <c r="D313" s="16">
        <f>COUNTIF(C$203:C313,C313)</f>
        <v>109</v>
      </c>
      <c r="F313" s="16" t="str">
        <f t="shared" si="20"/>
        <v/>
      </c>
      <c r="G313" s="16" t="str">
        <f t="shared" si="21"/>
        <v/>
      </c>
      <c r="H313" s="16" t="str">
        <f t="shared" si="22"/>
        <v/>
      </c>
      <c r="I313" s="16" t="str">
        <f t="shared" si="23"/>
        <v/>
      </c>
    </row>
    <row r="314" spans="1:9">
      <c r="A314" s="16">
        <v>112</v>
      </c>
      <c r="C314" s="16" t="str">
        <f t="shared" si="19"/>
        <v/>
      </c>
      <c r="D314" s="16">
        <f>COUNTIF(C$203:C314,C314)</f>
        <v>110</v>
      </c>
      <c r="F314" s="16" t="str">
        <f t="shared" si="20"/>
        <v/>
      </c>
      <c r="G314" s="16" t="str">
        <f t="shared" si="21"/>
        <v/>
      </c>
      <c r="H314" s="16" t="str">
        <f t="shared" si="22"/>
        <v/>
      </c>
      <c r="I314" s="16" t="str">
        <f t="shared" si="23"/>
        <v/>
      </c>
    </row>
    <row r="315" spans="1:9">
      <c r="A315" s="16">
        <v>113</v>
      </c>
      <c r="C315" s="16" t="str">
        <f t="shared" si="19"/>
        <v/>
      </c>
      <c r="D315" s="16">
        <f>COUNTIF(C$203:C315,C315)</f>
        <v>111</v>
      </c>
      <c r="F315" s="16" t="str">
        <f t="shared" si="20"/>
        <v/>
      </c>
      <c r="G315" s="16" t="str">
        <f t="shared" si="21"/>
        <v/>
      </c>
      <c r="H315" s="16" t="str">
        <f t="shared" si="22"/>
        <v/>
      </c>
      <c r="I315" s="16" t="str">
        <f t="shared" si="23"/>
        <v/>
      </c>
    </row>
    <row r="316" spans="1:9">
      <c r="A316" s="16">
        <v>114</v>
      </c>
      <c r="C316" s="16" t="str">
        <f t="shared" si="19"/>
        <v/>
      </c>
      <c r="D316" s="16">
        <f>COUNTIF(C$203:C316,C316)</f>
        <v>112</v>
      </c>
      <c r="F316" s="16" t="str">
        <f t="shared" si="20"/>
        <v/>
      </c>
      <c r="G316" s="16" t="str">
        <f t="shared" si="21"/>
        <v/>
      </c>
      <c r="H316" s="16" t="str">
        <f t="shared" si="22"/>
        <v/>
      </c>
      <c r="I316" s="16" t="str">
        <f t="shared" si="23"/>
        <v/>
      </c>
    </row>
    <row r="317" spans="1:9">
      <c r="A317" s="16">
        <v>115</v>
      </c>
      <c r="C317" s="16" t="str">
        <f t="shared" si="19"/>
        <v/>
      </c>
      <c r="D317" s="16">
        <f>COUNTIF(C$203:C317,C317)</f>
        <v>113</v>
      </c>
      <c r="F317" s="16" t="str">
        <f t="shared" si="20"/>
        <v/>
      </c>
      <c r="G317" s="16" t="str">
        <f t="shared" si="21"/>
        <v/>
      </c>
      <c r="H317" s="16" t="str">
        <f t="shared" si="22"/>
        <v/>
      </c>
      <c r="I317" s="16" t="str">
        <f t="shared" si="23"/>
        <v/>
      </c>
    </row>
    <row r="318" spans="1:9">
      <c r="A318" s="16">
        <v>116</v>
      </c>
      <c r="C318" s="16" t="str">
        <f t="shared" si="19"/>
        <v/>
      </c>
      <c r="D318" s="16">
        <f>COUNTIF(C$203:C318,C318)</f>
        <v>114</v>
      </c>
      <c r="F318" s="16" t="str">
        <f t="shared" si="20"/>
        <v/>
      </c>
      <c r="G318" s="16" t="str">
        <f t="shared" si="21"/>
        <v/>
      </c>
      <c r="H318" s="16" t="str">
        <f t="shared" si="22"/>
        <v/>
      </c>
      <c r="I318" s="16" t="str">
        <f t="shared" si="23"/>
        <v/>
      </c>
    </row>
    <row r="319" spans="1:9">
      <c r="A319" s="16">
        <v>117</v>
      </c>
      <c r="C319" s="16" t="str">
        <f t="shared" si="19"/>
        <v/>
      </c>
      <c r="D319" s="16">
        <f>COUNTIF(C$203:C319,C319)</f>
        <v>115</v>
      </c>
      <c r="F319" s="16" t="str">
        <f t="shared" si="20"/>
        <v/>
      </c>
      <c r="G319" s="16" t="str">
        <f t="shared" si="21"/>
        <v/>
      </c>
      <c r="H319" s="16" t="str">
        <f t="shared" si="22"/>
        <v/>
      </c>
      <c r="I319" s="16" t="str">
        <f t="shared" si="23"/>
        <v/>
      </c>
    </row>
    <row r="320" spans="1:9">
      <c r="A320" s="16">
        <v>118</v>
      </c>
      <c r="C320" s="16" t="str">
        <f t="shared" si="19"/>
        <v/>
      </c>
      <c r="D320" s="16">
        <f>COUNTIF(C$203:C320,C320)</f>
        <v>116</v>
      </c>
      <c r="F320" s="16" t="str">
        <f t="shared" si="20"/>
        <v/>
      </c>
      <c r="G320" s="16" t="str">
        <f t="shared" si="21"/>
        <v/>
      </c>
      <c r="H320" s="16" t="str">
        <f t="shared" si="22"/>
        <v/>
      </c>
      <c r="I320" s="16" t="str">
        <f t="shared" si="23"/>
        <v/>
      </c>
    </row>
    <row r="321" spans="1:9">
      <c r="A321" s="16">
        <v>119</v>
      </c>
      <c r="C321" s="16" t="str">
        <f t="shared" si="19"/>
        <v/>
      </c>
      <c r="D321" s="16">
        <f>COUNTIF(C$203:C321,C321)</f>
        <v>117</v>
      </c>
      <c r="F321" s="16" t="str">
        <f t="shared" si="20"/>
        <v/>
      </c>
      <c r="G321" s="16" t="str">
        <f t="shared" si="21"/>
        <v/>
      </c>
      <c r="H321" s="16" t="str">
        <f t="shared" si="22"/>
        <v/>
      </c>
      <c r="I321" s="16" t="str">
        <f t="shared" si="23"/>
        <v/>
      </c>
    </row>
    <row r="322" spans="1:9">
      <c r="A322" s="16">
        <v>120</v>
      </c>
      <c r="C322" s="16" t="str">
        <f t="shared" si="19"/>
        <v/>
      </c>
      <c r="D322" s="16">
        <f>COUNTIF(C$203:C322,C322)</f>
        <v>118</v>
      </c>
      <c r="F322" s="16" t="str">
        <f t="shared" si="20"/>
        <v/>
      </c>
      <c r="G322" s="16" t="str">
        <f t="shared" si="21"/>
        <v/>
      </c>
      <c r="H322" s="16" t="str">
        <f t="shared" si="22"/>
        <v/>
      </c>
      <c r="I322" s="16" t="str">
        <f t="shared" si="23"/>
        <v/>
      </c>
    </row>
    <row r="323" spans="1:9">
      <c r="A323" s="16">
        <v>121</v>
      </c>
      <c r="C323" s="16" t="str">
        <f t="shared" si="19"/>
        <v/>
      </c>
      <c r="D323" s="16">
        <f>COUNTIF(C$203:C323,C323)</f>
        <v>119</v>
      </c>
      <c r="F323" s="16" t="str">
        <f t="shared" si="20"/>
        <v/>
      </c>
      <c r="G323" s="16" t="str">
        <f t="shared" si="21"/>
        <v/>
      </c>
      <c r="H323" s="16" t="str">
        <f t="shared" si="22"/>
        <v/>
      </c>
      <c r="I323" s="16" t="str">
        <f t="shared" si="23"/>
        <v/>
      </c>
    </row>
    <row r="324" spans="1:9">
      <c r="A324" s="16">
        <v>122</v>
      </c>
      <c r="C324" s="16" t="str">
        <f t="shared" si="19"/>
        <v/>
      </c>
      <c r="D324" s="16">
        <f>COUNTIF(C$203:C324,C324)</f>
        <v>120</v>
      </c>
      <c r="F324" s="16" t="str">
        <f t="shared" si="20"/>
        <v/>
      </c>
      <c r="G324" s="16" t="str">
        <f t="shared" si="21"/>
        <v/>
      </c>
      <c r="H324" s="16" t="str">
        <f t="shared" si="22"/>
        <v/>
      </c>
      <c r="I324" s="16" t="str">
        <f t="shared" si="23"/>
        <v/>
      </c>
    </row>
    <row r="325" spans="1:9">
      <c r="A325" s="16">
        <v>123</v>
      </c>
      <c r="C325" s="16" t="str">
        <f t="shared" si="19"/>
        <v/>
      </c>
      <c r="D325" s="16">
        <f>COUNTIF(C$203:C325,C325)</f>
        <v>121</v>
      </c>
      <c r="F325" s="16" t="str">
        <f t="shared" si="20"/>
        <v/>
      </c>
      <c r="G325" s="16" t="str">
        <f t="shared" si="21"/>
        <v/>
      </c>
      <c r="H325" s="16" t="str">
        <f t="shared" si="22"/>
        <v/>
      </c>
      <c r="I325" s="16" t="str">
        <f t="shared" si="23"/>
        <v/>
      </c>
    </row>
    <row r="326" spans="1:9">
      <c r="A326" s="16">
        <v>124</v>
      </c>
      <c r="C326" s="16" t="str">
        <f t="shared" si="19"/>
        <v/>
      </c>
      <c r="D326" s="16">
        <f>COUNTIF(C$203:C326,C326)</f>
        <v>122</v>
      </c>
      <c r="F326" s="16" t="str">
        <f t="shared" si="20"/>
        <v/>
      </c>
      <c r="G326" s="16" t="str">
        <f t="shared" si="21"/>
        <v/>
      </c>
      <c r="H326" s="16" t="str">
        <f t="shared" si="22"/>
        <v/>
      </c>
      <c r="I326" s="16" t="str">
        <f t="shared" si="23"/>
        <v/>
      </c>
    </row>
    <row r="327" spans="1:9">
      <c r="A327" s="16">
        <v>125</v>
      </c>
      <c r="C327" s="16" t="str">
        <f t="shared" si="19"/>
        <v/>
      </c>
      <c r="D327" s="16">
        <f>COUNTIF(C$203:C327,C327)</f>
        <v>123</v>
      </c>
      <c r="F327" s="16" t="str">
        <f t="shared" si="20"/>
        <v/>
      </c>
      <c r="G327" s="16" t="str">
        <f t="shared" si="21"/>
        <v/>
      </c>
      <c r="H327" s="16" t="str">
        <f t="shared" si="22"/>
        <v/>
      </c>
      <c r="I327" s="16" t="str">
        <f t="shared" si="23"/>
        <v/>
      </c>
    </row>
    <row r="328" spans="1:9">
      <c r="A328" s="16">
        <v>126</v>
      </c>
      <c r="C328" s="16" t="str">
        <f t="shared" si="19"/>
        <v/>
      </c>
      <c r="D328" s="16">
        <f>COUNTIF(C$203:C328,C328)</f>
        <v>124</v>
      </c>
      <c r="F328" s="16" t="str">
        <f t="shared" si="20"/>
        <v/>
      </c>
      <c r="G328" s="16" t="str">
        <f t="shared" si="21"/>
        <v/>
      </c>
      <c r="H328" s="16" t="str">
        <f t="shared" si="22"/>
        <v/>
      </c>
      <c r="I328" s="16" t="str">
        <f t="shared" si="23"/>
        <v/>
      </c>
    </row>
    <row r="329" spans="1:9">
      <c r="A329" s="16">
        <v>127</v>
      </c>
      <c r="C329" s="16" t="str">
        <f t="shared" si="19"/>
        <v/>
      </c>
      <c r="D329" s="16">
        <f>COUNTIF(C$203:C329,C329)</f>
        <v>125</v>
      </c>
      <c r="F329" s="16" t="str">
        <f t="shared" si="20"/>
        <v/>
      </c>
      <c r="G329" s="16" t="str">
        <f t="shared" si="21"/>
        <v/>
      </c>
      <c r="H329" s="16" t="str">
        <f t="shared" si="22"/>
        <v/>
      </c>
      <c r="I329" s="16" t="str">
        <f t="shared" si="23"/>
        <v/>
      </c>
    </row>
    <row r="330" spans="1:9">
      <c r="A330" s="16">
        <v>128</v>
      </c>
      <c r="C330" s="16" t="str">
        <f t="shared" si="19"/>
        <v/>
      </c>
      <c r="D330" s="16">
        <f>COUNTIF(C$203:C330,C330)</f>
        <v>126</v>
      </c>
      <c r="F330" s="16" t="str">
        <f t="shared" si="20"/>
        <v/>
      </c>
      <c r="G330" s="16" t="str">
        <f t="shared" si="21"/>
        <v/>
      </c>
      <c r="H330" s="16" t="str">
        <f t="shared" si="22"/>
        <v/>
      </c>
      <c r="I330" s="16" t="str">
        <f t="shared" si="23"/>
        <v/>
      </c>
    </row>
    <row r="331" spans="1:9">
      <c r="A331" s="16">
        <v>129</v>
      </c>
      <c r="C331" s="16" t="str">
        <f t="shared" si="19"/>
        <v/>
      </c>
      <c r="D331" s="16">
        <f>COUNTIF(C$203:C331,C331)</f>
        <v>127</v>
      </c>
      <c r="F331" s="16" t="str">
        <f t="shared" si="20"/>
        <v/>
      </c>
      <c r="G331" s="16" t="str">
        <f t="shared" si="21"/>
        <v/>
      </c>
      <c r="H331" s="16" t="str">
        <f t="shared" si="22"/>
        <v/>
      </c>
      <c r="I331" s="16" t="str">
        <f t="shared" si="23"/>
        <v/>
      </c>
    </row>
    <row r="332" spans="1:9">
      <c r="A332" s="16">
        <v>130</v>
      </c>
      <c r="C332" s="16" t="str">
        <f t="shared" si="19"/>
        <v/>
      </c>
      <c r="D332" s="16">
        <f>COUNTIF(C$203:C332,C332)</f>
        <v>128</v>
      </c>
      <c r="F332" s="16" t="str">
        <f t="shared" si="20"/>
        <v/>
      </c>
      <c r="G332" s="16" t="str">
        <f t="shared" si="21"/>
        <v/>
      </c>
      <c r="H332" s="16" t="str">
        <f t="shared" si="22"/>
        <v/>
      </c>
      <c r="I332" s="16" t="str">
        <f t="shared" si="23"/>
        <v/>
      </c>
    </row>
    <row r="333" spans="1:9">
      <c r="A333" s="16">
        <v>131</v>
      </c>
      <c r="C333" s="16" t="str">
        <f t="shared" si="19"/>
        <v/>
      </c>
      <c r="D333" s="16">
        <f>COUNTIF(C$203:C333,C333)</f>
        <v>129</v>
      </c>
      <c r="F333" s="16" t="str">
        <f t="shared" si="20"/>
        <v/>
      </c>
      <c r="G333" s="16" t="str">
        <f t="shared" si="21"/>
        <v/>
      </c>
      <c r="H333" s="16" t="str">
        <f t="shared" si="22"/>
        <v/>
      </c>
      <c r="I333" s="16" t="str">
        <f t="shared" si="23"/>
        <v/>
      </c>
    </row>
    <row r="334" spans="1:9">
      <c r="A334" s="16">
        <v>132</v>
      </c>
      <c r="C334" s="16" t="str">
        <f t="shared" si="19"/>
        <v/>
      </c>
      <c r="D334" s="16">
        <f>COUNTIF(C$203:C334,C334)</f>
        <v>130</v>
      </c>
      <c r="F334" s="16" t="str">
        <f t="shared" si="20"/>
        <v/>
      </c>
      <c r="G334" s="16" t="str">
        <f t="shared" si="21"/>
        <v/>
      </c>
      <c r="H334" s="16" t="str">
        <f t="shared" si="22"/>
        <v/>
      </c>
      <c r="I334" s="16" t="str">
        <f t="shared" si="23"/>
        <v/>
      </c>
    </row>
    <row r="335" spans="1:9">
      <c r="A335" s="16">
        <v>133</v>
      </c>
      <c r="C335" s="16" t="str">
        <f t="shared" si="19"/>
        <v/>
      </c>
      <c r="D335" s="16">
        <f>COUNTIF(C$203:C335,C335)</f>
        <v>131</v>
      </c>
      <c r="F335" s="16" t="str">
        <f t="shared" si="20"/>
        <v/>
      </c>
      <c r="G335" s="16" t="str">
        <f t="shared" si="21"/>
        <v/>
      </c>
      <c r="H335" s="16" t="str">
        <f t="shared" si="22"/>
        <v/>
      </c>
      <c r="I335" s="16" t="str">
        <f t="shared" si="23"/>
        <v/>
      </c>
    </row>
    <row r="336" spans="1:9">
      <c r="A336" s="16">
        <v>134</v>
      </c>
      <c r="C336" s="16" t="str">
        <f t="shared" si="19"/>
        <v/>
      </c>
      <c r="D336" s="16">
        <f>COUNTIF(C$203:C336,C336)</f>
        <v>132</v>
      </c>
      <c r="F336" s="16" t="str">
        <f t="shared" si="20"/>
        <v/>
      </c>
      <c r="G336" s="16" t="str">
        <f t="shared" si="21"/>
        <v/>
      </c>
      <c r="H336" s="16" t="str">
        <f t="shared" si="22"/>
        <v/>
      </c>
      <c r="I336" s="16" t="str">
        <f t="shared" si="23"/>
        <v/>
      </c>
    </row>
    <row r="337" spans="1:9">
      <c r="A337" s="16">
        <v>135</v>
      </c>
      <c r="C337" s="16" t="str">
        <f t="shared" si="19"/>
        <v/>
      </c>
      <c r="D337" s="16">
        <f>COUNTIF(C$203:C337,C337)</f>
        <v>133</v>
      </c>
      <c r="F337" s="16" t="str">
        <f t="shared" si="20"/>
        <v/>
      </c>
      <c r="G337" s="16" t="str">
        <f t="shared" si="21"/>
        <v/>
      </c>
      <c r="H337" s="16" t="str">
        <f t="shared" si="22"/>
        <v/>
      </c>
      <c r="I337" s="16" t="str">
        <f t="shared" si="23"/>
        <v/>
      </c>
    </row>
    <row r="338" spans="1:9">
      <c r="A338" s="16">
        <v>136</v>
      </c>
      <c r="C338" s="16" t="str">
        <f t="shared" si="19"/>
        <v/>
      </c>
      <c r="D338" s="16">
        <f>COUNTIF(C$203:C338,C338)</f>
        <v>134</v>
      </c>
      <c r="F338" s="16" t="str">
        <f t="shared" si="20"/>
        <v/>
      </c>
      <c r="G338" s="16" t="str">
        <f t="shared" si="21"/>
        <v/>
      </c>
      <c r="H338" s="16" t="str">
        <f t="shared" si="22"/>
        <v/>
      </c>
      <c r="I338" s="16" t="str">
        <f t="shared" si="23"/>
        <v/>
      </c>
    </row>
    <row r="339" spans="1:9">
      <c r="A339" s="16">
        <v>137</v>
      </c>
      <c r="C339" s="16" t="str">
        <f t="shared" si="19"/>
        <v/>
      </c>
      <c r="D339" s="16">
        <f>COUNTIF(C$203:C339,C339)</f>
        <v>135</v>
      </c>
      <c r="F339" s="16" t="str">
        <f t="shared" si="20"/>
        <v/>
      </c>
      <c r="G339" s="16" t="str">
        <f t="shared" si="21"/>
        <v/>
      </c>
      <c r="H339" s="16" t="str">
        <f t="shared" si="22"/>
        <v/>
      </c>
      <c r="I339" s="16" t="str">
        <f t="shared" si="23"/>
        <v/>
      </c>
    </row>
    <row r="340" spans="1:9">
      <c r="A340" s="16">
        <v>138</v>
      </c>
      <c r="C340" s="16" t="str">
        <f t="shared" si="19"/>
        <v/>
      </c>
      <c r="D340" s="16">
        <f>COUNTIF(C$203:C340,C340)</f>
        <v>136</v>
      </c>
      <c r="F340" s="16" t="str">
        <f t="shared" si="20"/>
        <v/>
      </c>
      <c r="G340" s="16" t="str">
        <f t="shared" si="21"/>
        <v/>
      </c>
      <c r="H340" s="16" t="str">
        <f t="shared" si="22"/>
        <v/>
      </c>
      <c r="I340" s="16" t="str">
        <f t="shared" si="23"/>
        <v/>
      </c>
    </row>
    <row r="341" spans="1:9">
      <c r="A341" s="16">
        <v>139</v>
      </c>
      <c r="C341" s="16" t="str">
        <f t="shared" si="19"/>
        <v/>
      </c>
      <c r="D341" s="16">
        <f>COUNTIF(C$203:C341,C341)</f>
        <v>137</v>
      </c>
      <c r="F341" s="16" t="str">
        <f t="shared" si="20"/>
        <v/>
      </c>
      <c r="G341" s="16" t="str">
        <f t="shared" si="21"/>
        <v/>
      </c>
      <c r="H341" s="16" t="str">
        <f t="shared" si="22"/>
        <v/>
      </c>
      <c r="I341" s="16" t="str">
        <f t="shared" si="23"/>
        <v/>
      </c>
    </row>
    <row r="342" spans="1:9">
      <c r="A342" s="16">
        <v>140</v>
      </c>
      <c r="C342" s="16" t="str">
        <f t="shared" si="19"/>
        <v/>
      </c>
      <c r="D342" s="16">
        <f>COUNTIF(C$203:C342,C342)</f>
        <v>138</v>
      </c>
      <c r="F342" s="16" t="str">
        <f t="shared" si="20"/>
        <v/>
      </c>
      <c r="G342" s="16" t="str">
        <f t="shared" si="21"/>
        <v/>
      </c>
      <c r="H342" s="16" t="str">
        <f t="shared" si="22"/>
        <v/>
      </c>
      <c r="I342" s="16" t="str">
        <f t="shared" si="23"/>
        <v/>
      </c>
    </row>
    <row r="343" spans="1:9">
      <c r="A343" s="16">
        <v>141</v>
      </c>
      <c r="C343" s="16" t="str">
        <f t="shared" si="19"/>
        <v/>
      </c>
      <c r="D343" s="16">
        <f>COUNTIF(C$203:C343,C343)</f>
        <v>139</v>
      </c>
      <c r="F343" s="16" t="str">
        <f t="shared" si="20"/>
        <v/>
      </c>
      <c r="G343" s="16" t="str">
        <f t="shared" si="21"/>
        <v/>
      </c>
      <c r="H343" s="16" t="str">
        <f t="shared" si="22"/>
        <v/>
      </c>
      <c r="I343" s="16" t="str">
        <f t="shared" si="23"/>
        <v/>
      </c>
    </row>
    <row r="344" spans="1:9">
      <c r="A344" s="16">
        <v>142</v>
      </c>
      <c r="C344" s="16" t="str">
        <f t="shared" si="19"/>
        <v/>
      </c>
      <c r="D344" s="16">
        <f>COUNTIF(C$203:C344,C344)</f>
        <v>140</v>
      </c>
      <c r="F344" s="16" t="str">
        <f t="shared" si="20"/>
        <v/>
      </c>
      <c r="G344" s="16" t="str">
        <f t="shared" si="21"/>
        <v/>
      </c>
      <c r="H344" s="16" t="str">
        <f t="shared" si="22"/>
        <v/>
      </c>
      <c r="I344" s="16" t="str">
        <f t="shared" si="23"/>
        <v/>
      </c>
    </row>
    <row r="345" spans="1:9">
      <c r="A345" s="16">
        <v>143</v>
      </c>
      <c r="C345" s="16" t="str">
        <f t="shared" si="19"/>
        <v/>
      </c>
      <c r="D345" s="16">
        <f>COUNTIF(C$203:C345,C345)</f>
        <v>141</v>
      </c>
      <c r="F345" s="16" t="str">
        <f t="shared" si="20"/>
        <v/>
      </c>
      <c r="G345" s="16" t="str">
        <f t="shared" si="21"/>
        <v/>
      </c>
      <c r="H345" s="16" t="str">
        <f t="shared" si="22"/>
        <v/>
      </c>
      <c r="I345" s="16" t="str">
        <f t="shared" si="23"/>
        <v/>
      </c>
    </row>
    <row r="346" spans="1:9">
      <c r="A346" s="16">
        <v>144</v>
      </c>
      <c r="C346" s="16" t="str">
        <f t="shared" si="19"/>
        <v/>
      </c>
      <c r="D346" s="16">
        <f>COUNTIF(C$203:C346,C346)</f>
        <v>142</v>
      </c>
      <c r="F346" s="16" t="str">
        <f t="shared" si="20"/>
        <v/>
      </c>
      <c r="G346" s="16" t="str">
        <f t="shared" si="21"/>
        <v/>
      </c>
      <c r="H346" s="16" t="str">
        <f t="shared" si="22"/>
        <v/>
      </c>
      <c r="I346" s="16" t="str">
        <f t="shared" si="23"/>
        <v/>
      </c>
    </row>
    <row r="347" spans="1:9">
      <c r="A347" s="16">
        <v>145</v>
      </c>
      <c r="C347" s="16" t="str">
        <f t="shared" si="19"/>
        <v/>
      </c>
      <c r="D347" s="16">
        <f>COUNTIF(C$203:C347,C347)</f>
        <v>143</v>
      </c>
      <c r="F347" s="16" t="str">
        <f t="shared" si="20"/>
        <v/>
      </c>
      <c r="G347" s="16" t="str">
        <f t="shared" si="21"/>
        <v/>
      </c>
      <c r="H347" s="16" t="str">
        <f t="shared" si="22"/>
        <v/>
      </c>
      <c r="I347" s="16" t="str">
        <f t="shared" si="23"/>
        <v/>
      </c>
    </row>
    <row r="348" spans="1:9">
      <c r="A348" s="16">
        <v>146</v>
      </c>
      <c r="C348" s="16" t="str">
        <f t="shared" si="19"/>
        <v/>
      </c>
      <c r="D348" s="16">
        <f>COUNTIF(C$203:C348,C348)</f>
        <v>144</v>
      </c>
      <c r="F348" s="16" t="str">
        <f t="shared" si="20"/>
        <v/>
      </c>
      <c r="G348" s="16" t="str">
        <f t="shared" si="21"/>
        <v/>
      </c>
      <c r="H348" s="16" t="str">
        <f t="shared" si="22"/>
        <v/>
      </c>
      <c r="I348" s="16" t="str">
        <f t="shared" si="23"/>
        <v/>
      </c>
    </row>
    <row r="349" spans="1:9">
      <c r="A349" s="16">
        <v>147</v>
      </c>
      <c r="C349" s="16" t="str">
        <f t="shared" si="19"/>
        <v/>
      </c>
      <c r="D349" s="16">
        <f>COUNTIF(C$203:C349,C349)</f>
        <v>145</v>
      </c>
      <c r="F349" s="16" t="str">
        <f t="shared" si="20"/>
        <v/>
      </c>
      <c r="G349" s="16" t="str">
        <f t="shared" si="21"/>
        <v/>
      </c>
      <c r="H349" s="16" t="str">
        <f t="shared" si="22"/>
        <v/>
      </c>
      <c r="I349" s="16" t="str">
        <f t="shared" si="23"/>
        <v/>
      </c>
    </row>
    <row r="350" spans="1:9">
      <c r="A350" s="16">
        <v>148</v>
      </c>
      <c r="C350" s="16" t="str">
        <f t="shared" si="19"/>
        <v/>
      </c>
      <c r="D350" s="16">
        <f>COUNTIF(C$203:C350,C350)</f>
        <v>146</v>
      </c>
      <c r="F350" s="16" t="str">
        <f t="shared" si="20"/>
        <v/>
      </c>
      <c r="G350" s="16" t="str">
        <f t="shared" si="21"/>
        <v/>
      </c>
      <c r="H350" s="16" t="str">
        <f t="shared" si="22"/>
        <v/>
      </c>
      <c r="I350" s="16" t="str">
        <f t="shared" si="23"/>
        <v/>
      </c>
    </row>
    <row r="351" spans="1:9">
      <c r="A351" s="16">
        <v>149</v>
      </c>
      <c r="C351" s="16" t="str">
        <f t="shared" si="19"/>
        <v/>
      </c>
      <c r="D351" s="16">
        <f>COUNTIF(C$203:C351,C351)</f>
        <v>147</v>
      </c>
      <c r="F351" s="16" t="str">
        <f t="shared" si="20"/>
        <v/>
      </c>
      <c r="G351" s="16" t="str">
        <f t="shared" si="21"/>
        <v/>
      </c>
      <c r="H351" s="16" t="str">
        <f t="shared" si="22"/>
        <v/>
      </c>
      <c r="I351" s="16" t="str">
        <f t="shared" si="23"/>
        <v/>
      </c>
    </row>
    <row r="352" spans="1:9">
      <c r="A352" s="16">
        <v>150</v>
      </c>
      <c r="C352" s="16" t="str">
        <f t="shared" si="19"/>
        <v/>
      </c>
      <c r="D352" s="16">
        <f>COUNTIF(C$203:C352,C352)</f>
        <v>148</v>
      </c>
      <c r="F352" s="16" t="str">
        <f t="shared" si="20"/>
        <v/>
      </c>
      <c r="G352" s="16" t="str">
        <f t="shared" si="21"/>
        <v/>
      </c>
      <c r="H352" s="16" t="str">
        <f t="shared" si="22"/>
        <v/>
      </c>
      <c r="I352" s="16" t="str">
        <f t="shared" si="23"/>
        <v/>
      </c>
    </row>
    <row r="353" spans="1:9">
      <c r="A353" s="16">
        <v>151</v>
      </c>
      <c r="C353" s="16" t="str">
        <f t="shared" si="19"/>
        <v/>
      </c>
      <c r="D353" s="16">
        <f>COUNTIF(C$203:C353,C353)</f>
        <v>149</v>
      </c>
      <c r="F353" s="16" t="str">
        <f t="shared" si="20"/>
        <v/>
      </c>
      <c r="G353" s="16" t="str">
        <f t="shared" si="21"/>
        <v/>
      </c>
      <c r="H353" s="16" t="str">
        <f t="shared" si="22"/>
        <v/>
      </c>
      <c r="I353" s="16" t="str">
        <f t="shared" si="23"/>
        <v/>
      </c>
    </row>
    <row r="354" spans="1:9">
      <c r="A354" s="16">
        <v>152</v>
      </c>
      <c r="C354" s="16" t="str">
        <f t="shared" si="19"/>
        <v/>
      </c>
      <c r="D354" s="16">
        <f>COUNTIF(C$203:C354,C354)</f>
        <v>150</v>
      </c>
      <c r="F354" s="16" t="str">
        <f t="shared" si="20"/>
        <v/>
      </c>
      <c r="G354" s="16" t="str">
        <f t="shared" si="21"/>
        <v/>
      </c>
      <c r="H354" s="16" t="str">
        <f t="shared" si="22"/>
        <v/>
      </c>
      <c r="I354" s="16" t="str">
        <f t="shared" si="23"/>
        <v/>
      </c>
    </row>
    <row r="355" spans="1:9">
      <c r="A355" s="16">
        <v>153</v>
      </c>
      <c r="C355" s="16" t="str">
        <f t="shared" si="19"/>
        <v/>
      </c>
      <c r="D355" s="16">
        <f>COUNTIF(C$203:C355,C355)</f>
        <v>151</v>
      </c>
      <c r="F355" s="16" t="str">
        <f t="shared" si="20"/>
        <v/>
      </c>
      <c r="G355" s="16" t="str">
        <f t="shared" si="21"/>
        <v/>
      </c>
      <c r="H355" s="16" t="str">
        <f t="shared" si="22"/>
        <v/>
      </c>
      <c r="I355" s="16" t="str">
        <f t="shared" si="23"/>
        <v/>
      </c>
    </row>
    <row r="356" spans="1:9">
      <c r="A356" s="16">
        <v>154</v>
      </c>
      <c r="C356" s="16" t="str">
        <f t="shared" si="19"/>
        <v/>
      </c>
      <c r="D356" s="16">
        <f>COUNTIF(C$203:C356,C356)</f>
        <v>152</v>
      </c>
      <c r="F356" s="16" t="str">
        <f t="shared" si="20"/>
        <v/>
      </c>
      <c r="G356" s="16" t="str">
        <f t="shared" si="21"/>
        <v/>
      </c>
      <c r="H356" s="16" t="str">
        <f t="shared" si="22"/>
        <v/>
      </c>
      <c r="I356" s="16" t="str">
        <f t="shared" si="23"/>
        <v/>
      </c>
    </row>
    <row r="357" spans="1:9">
      <c r="A357" s="16">
        <v>155</v>
      </c>
      <c r="C357" s="16" t="str">
        <f t="shared" si="19"/>
        <v/>
      </c>
      <c r="D357" s="16">
        <f>COUNTIF(C$203:C357,C357)</f>
        <v>153</v>
      </c>
      <c r="F357" s="16" t="str">
        <f t="shared" si="20"/>
        <v/>
      </c>
      <c r="G357" s="16" t="str">
        <f t="shared" si="21"/>
        <v/>
      </c>
      <c r="H357" s="16" t="str">
        <f t="shared" si="22"/>
        <v/>
      </c>
      <c r="I357" s="16" t="str">
        <f t="shared" si="23"/>
        <v/>
      </c>
    </row>
    <row r="358" spans="1:9">
      <c r="A358" s="16">
        <v>156</v>
      </c>
      <c r="C358" s="16" t="str">
        <f t="shared" si="19"/>
        <v/>
      </c>
      <c r="D358" s="16">
        <f>COUNTIF(C$203:C358,C358)</f>
        <v>154</v>
      </c>
      <c r="F358" s="16" t="str">
        <f t="shared" si="20"/>
        <v/>
      </c>
      <c r="G358" s="16" t="str">
        <f t="shared" si="21"/>
        <v/>
      </c>
      <c r="H358" s="16" t="str">
        <f t="shared" si="22"/>
        <v/>
      </c>
      <c r="I358" s="16" t="str">
        <f t="shared" si="23"/>
        <v/>
      </c>
    </row>
    <row r="359" spans="1:9">
      <c r="A359" s="16">
        <v>157</v>
      </c>
      <c r="C359" s="16" t="str">
        <f t="shared" si="19"/>
        <v/>
      </c>
      <c r="D359" s="16">
        <f>COUNTIF(C$203:C359,C359)</f>
        <v>155</v>
      </c>
      <c r="F359" s="16" t="str">
        <f t="shared" si="20"/>
        <v/>
      </c>
      <c r="G359" s="16" t="str">
        <f t="shared" si="21"/>
        <v/>
      </c>
      <c r="H359" s="16" t="str">
        <f t="shared" si="22"/>
        <v/>
      </c>
      <c r="I359" s="16" t="str">
        <f t="shared" si="23"/>
        <v/>
      </c>
    </row>
    <row r="360" spans="1:9">
      <c r="A360" s="16">
        <v>158</v>
      </c>
      <c r="C360" s="16" t="str">
        <f t="shared" si="19"/>
        <v/>
      </c>
      <c r="D360" s="16">
        <f>COUNTIF(C$203:C360,C360)</f>
        <v>156</v>
      </c>
      <c r="F360" s="16" t="str">
        <f t="shared" si="20"/>
        <v/>
      </c>
      <c r="G360" s="16" t="str">
        <f t="shared" si="21"/>
        <v/>
      </c>
      <c r="H360" s="16" t="str">
        <f t="shared" si="22"/>
        <v/>
      </c>
      <c r="I360" s="16" t="str">
        <f t="shared" si="23"/>
        <v/>
      </c>
    </row>
    <row r="361" spans="1:9">
      <c r="A361" s="16">
        <v>159</v>
      </c>
      <c r="C361" s="16" t="str">
        <f t="shared" si="19"/>
        <v/>
      </c>
      <c r="D361" s="16">
        <f>COUNTIF(C$203:C361,C361)</f>
        <v>157</v>
      </c>
      <c r="F361" s="16" t="str">
        <f t="shared" si="20"/>
        <v/>
      </c>
      <c r="G361" s="16" t="str">
        <f t="shared" si="21"/>
        <v/>
      </c>
      <c r="H361" s="16" t="str">
        <f t="shared" si="22"/>
        <v/>
      </c>
      <c r="I361" s="16" t="str">
        <f t="shared" si="23"/>
        <v/>
      </c>
    </row>
    <row r="362" spans="1:9">
      <c r="A362" s="16">
        <v>160</v>
      </c>
      <c r="C362" s="16" t="str">
        <f t="shared" si="19"/>
        <v/>
      </c>
      <c r="D362" s="16">
        <f>COUNTIF(C$203:C362,C362)</f>
        <v>158</v>
      </c>
      <c r="F362" s="16" t="str">
        <f t="shared" si="20"/>
        <v/>
      </c>
      <c r="G362" s="16" t="str">
        <f t="shared" si="21"/>
        <v/>
      </c>
      <c r="H362" s="16" t="str">
        <f t="shared" si="22"/>
        <v/>
      </c>
      <c r="I362" s="16" t="str">
        <f t="shared" si="23"/>
        <v/>
      </c>
    </row>
    <row r="363" spans="1:9">
      <c r="A363" s="16">
        <v>161</v>
      </c>
      <c r="C363" s="16" t="str">
        <f t="shared" si="19"/>
        <v/>
      </c>
      <c r="D363" s="16">
        <f>COUNTIF(C$203:C363,C363)</f>
        <v>159</v>
      </c>
      <c r="F363" s="16" t="str">
        <f t="shared" si="20"/>
        <v/>
      </c>
      <c r="G363" s="16" t="str">
        <f t="shared" si="21"/>
        <v/>
      </c>
      <c r="H363" s="16" t="str">
        <f t="shared" si="22"/>
        <v/>
      </c>
      <c r="I363" s="16" t="str">
        <f t="shared" si="23"/>
        <v/>
      </c>
    </row>
    <row r="364" spans="1:9">
      <c r="A364" s="16">
        <v>162</v>
      </c>
      <c r="C364" s="16" t="str">
        <f t="shared" si="19"/>
        <v/>
      </c>
      <c r="D364" s="16">
        <f>COUNTIF(C$203:C364,C364)</f>
        <v>160</v>
      </c>
      <c r="F364" s="16" t="str">
        <f t="shared" si="20"/>
        <v/>
      </c>
      <c r="G364" s="16" t="str">
        <f t="shared" si="21"/>
        <v/>
      </c>
      <c r="H364" s="16" t="str">
        <f t="shared" si="22"/>
        <v/>
      </c>
      <c r="I364" s="16" t="str">
        <f t="shared" si="23"/>
        <v/>
      </c>
    </row>
    <row r="365" spans="1:9">
      <c r="A365" s="16">
        <v>163</v>
      </c>
      <c r="C365" s="16" t="str">
        <f t="shared" si="19"/>
        <v/>
      </c>
      <c r="D365" s="16">
        <f>COUNTIF(C$203:C365,C365)</f>
        <v>161</v>
      </c>
      <c r="F365" s="16" t="str">
        <f t="shared" si="20"/>
        <v/>
      </c>
      <c r="G365" s="16" t="str">
        <f t="shared" si="21"/>
        <v/>
      </c>
      <c r="H365" s="16" t="str">
        <f t="shared" si="22"/>
        <v/>
      </c>
      <c r="I365" s="16" t="str">
        <f t="shared" si="23"/>
        <v/>
      </c>
    </row>
    <row r="366" spans="1:9">
      <c r="A366" s="16">
        <v>164</v>
      </c>
      <c r="C366" s="16" t="str">
        <f t="shared" si="19"/>
        <v/>
      </c>
      <c r="D366" s="16">
        <f>COUNTIF(C$203:C366,C366)</f>
        <v>162</v>
      </c>
      <c r="F366" s="16" t="str">
        <f t="shared" si="20"/>
        <v/>
      </c>
      <c r="G366" s="16" t="str">
        <f t="shared" si="21"/>
        <v/>
      </c>
      <c r="H366" s="16" t="str">
        <f t="shared" si="22"/>
        <v/>
      </c>
      <c r="I366" s="16" t="str">
        <f t="shared" si="23"/>
        <v/>
      </c>
    </row>
    <row r="367" spans="1:9">
      <c r="A367" s="16">
        <v>165</v>
      </c>
      <c r="C367" s="16" t="str">
        <f t="shared" si="19"/>
        <v/>
      </c>
      <c r="D367" s="16">
        <f>COUNTIF(C$203:C367,C367)</f>
        <v>163</v>
      </c>
      <c r="F367" s="16" t="str">
        <f t="shared" si="20"/>
        <v/>
      </c>
      <c r="G367" s="16" t="str">
        <f t="shared" si="21"/>
        <v/>
      </c>
      <c r="H367" s="16" t="str">
        <f t="shared" si="22"/>
        <v/>
      </c>
      <c r="I367" s="16" t="str">
        <f t="shared" si="23"/>
        <v/>
      </c>
    </row>
    <row r="368" spans="1:9">
      <c r="A368" s="16">
        <v>166</v>
      </c>
      <c r="C368" s="16" t="str">
        <f t="shared" ref="C368:C401" si="24">K168</f>
        <v/>
      </c>
      <c r="D368" s="16">
        <f>COUNTIF(C$203:C368,C368)</f>
        <v>164</v>
      </c>
      <c r="F368" s="16" t="str">
        <f t="shared" ref="F368:F401" si="25">IF(C368="","",CONCATENATE(C368,D368)*1)</f>
        <v/>
      </c>
      <c r="G368" s="16" t="str">
        <f t="shared" ref="G368:G401" si="26">C168</f>
        <v/>
      </c>
      <c r="H368" s="16" t="str">
        <f t="shared" ref="H368:H401" si="27">D168</f>
        <v/>
      </c>
      <c r="I368" s="16" t="str">
        <f t="shared" ref="I368:I401" si="28">E168</f>
        <v/>
      </c>
    </row>
    <row r="369" spans="1:9">
      <c r="A369" s="16">
        <v>167</v>
      </c>
      <c r="C369" s="16" t="str">
        <f t="shared" si="24"/>
        <v/>
      </c>
      <c r="D369" s="16">
        <f>COUNTIF(C$203:C369,C369)</f>
        <v>165</v>
      </c>
      <c r="F369" s="16" t="str">
        <f t="shared" si="25"/>
        <v/>
      </c>
      <c r="G369" s="16" t="str">
        <f t="shared" si="26"/>
        <v/>
      </c>
      <c r="H369" s="16" t="str">
        <f t="shared" si="27"/>
        <v/>
      </c>
      <c r="I369" s="16" t="str">
        <f t="shared" si="28"/>
        <v/>
      </c>
    </row>
    <row r="370" spans="1:9">
      <c r="A370" s="16">
        <v>168</v>
      </c>
      <c r="C370" s="16" t="str">
        <f t="shared" si="24"/>
        <v/>
      </c>
      <c r="D370" s="16">
        <f>COUNTIF(C$203:C370,C370)</f>
        <v>166</v>
      </c>
      <c r="F370" s="16" t="str">
        <f t="shared" si="25"/>
        <v/>
      </c>
      <c r="G370" s="16" t="str">
        <f t="shared" si="26"/>
        <v/>
      </c>
      <c r="H370" s="16" t="str">
        <f t="shared" si="27"/>
        <v/>
      </c>
      <c r="I370" s="16" t="str">
        <f t="shared" si="28"/>
        <v/>
      </c>
    </row>
    <row r="371" spans="1:9">
      <c r="A371" s="16">
        <v>169</v>
      </c>
      <c r="C371" s="16" t="str">
        <f t="shared" si="24"/>
        <v/>
      </c>
      <c r="D371" s="16">
        <f>COUNTIF(C$203:C371,C371)</f>
        <v>167</v>
      </c>
      <c r="F371" s="16" t="str">
        <f t="shared" si="25"/>
        <v/>
      </c>
      <c r="G371" s="16" t="str">
        <f t="shared" si="26"/>
        <v/>
      </c>
      <c r="H371" s="16" t="str">
        <f t="shared" si="27"/>
        <v/>
      </c>
      <c r="I371" s="16" t="str">
        <f t="shared" si="28"/>
        <v/>
      </c>
    </row>
    <row r="372" spans="1:9">
      <c r="A372" s="16">
        <v>170</v>
      </c>
      <c r="C372" s="16" t="str">
        <f t="shared" si="24"/>
        <v/>
      </c>
      <c r="D372" s="16">
        <f>COUNTIF(C$203:C372,C372)</f>
        <v>168</v>
      </c>
      <c r="F372" s="16" t="str">
        <f t="shared" si="25"/>
        <v/>
      </c>
      <c r="G372" s="16" t="str">
        <f t="shared" si="26"/>
        <v/>
      </c>
      <c r="H372" s="16" t="str">
        <f t="shared" si="27"/>
        <v/>
      </c>
      <c r="I372" s="16" t="str">
        <f t="shared" si="28"/>
        <v/>
      </c>
    </row>
    <row r="373" spans="1:9">
      <c r="A373" s="16">
        <v>171</v>
      </c>
      <c r="C373" s="16" t="str">
        <f t="shared" si="24"/>
        <v/>
      </c>
      <c r="D373" s="16">
        <f>COUNTIF(C$203:C373,C373)</f>
        <v>169</v>
      </c>
      <c r="F373" s="16" t="str">
        <f t="shared" si="25"/>
        <v/>
      </c>
      <c r="G373" s="16" t="str">
        <f t="shared" si="26"/>
        <v/>
      </c>
      <c r="H373" s="16" t="str">
        <f t="shared" si="27"/>
        <v/>
      </c>
      <c r="I373" s="16" t="str">
        <f t="shared" si="28"/>
        <v/>
      </c>
    </row>
    <row r="374" spans="1:9">
      <c r="A374" s="16">
        <v>172</v>
      </c>
      <c r="C374" s="16" t="str">
        <f t="shared" si="24"/>
        <v/>
      </c>
      <c r="D374" s="16">
        <f>COUNTIF(C$203:C374,C374)</f>
        <v>170</v>
      </c>
      <c r="F374" s="16" t="str">
        <f t="shared" si="25"/>
        <v/>
      </c>
      <c r="G374" s="16" t="str">
        <f t="shared" si="26"/>
        <v/>
      </c>
      <c r="H374" s="16" t="str">
        <f t="shared" si="27"/>
        <v/>
      </c>
      <c r="I374" s="16" t="str">
        <f t="shared" si="28"/>
        <v/>
      </c>
    </row>
    <row r="375" spans="1:9">
      <c r="A375" s="16">
        <v>173</v>
      </c>
      <c r="C375" s="16" t="str">
        <f t="shared" si="24"/>
        <v/>
      </c>
      <c r="D375" s="16">
        <f>COUNTIF(C$203:C375,C375)</f>
        <v>171</v>
      </c>
      <c r="F375" s="16" t="str">
        <f t="shared" si="25"/>
        <v/>
      </c>
      <c r="G375" s="16" t="str">
        <f t="shared" si="26"/>
        <v/>
      </c>
      <c r="H375" s="16" t="str">
        <f t="shared" si="27"/>
        <v/>
      </c>
      <c r="I375" s="16" t="str">
        <f t="shared" si="28"/>
        <v/>
      </c>
    </row>
    <row r="376" spans="1:9">
      <c r="A376" s="16">
        <v>174</v>
      </c>
      <c r="C376" s="16" t="str">
        <f t="shared" si="24"/>
        <v/>
      </c>
      <c r="D376" s="16">
        <f>COUNTIF(C$203:C376,C376)</f>
        <v>172</v>
      </c>
      <c r="F376" s="16" t="str">
        <f t="shared" si="25"/>
        <v/>
      </c>
      <c r="G376" s="16" t="str">
        <f t="shared" si="26"/>
        <v/>
      </c>
      <c r="H376" s="16" t="str">
        <f t="shared" si="27"/>
        <v/>
      </c>
      <c r="I376" s="16" t="str">
        <f t="shared" si="28"/>
        <v/>
      </c>
    </row>
    <row r="377" spans="1:9">
      <c r="A377" s="16">
        <v>175</v>
      </c>
      <c r="C377" s="16" t="str">
        <f t="shared" si="24"/>
        <v/>
      </c>
      <c r="D377" s="16">
        <f>COUNTIF(C$203:C377,C377)</f>
        <v>173</v>
      </c>
      <c r="F377" s="16" t="str">
        <f t="shared" si="25"/>
        <v/>
      </c>
      <c r="G377" s="16" t="str">
        <f t="shared" si="26"/>
        <v/>
      </c>
      <c r="H377" s="16" t="str">
        <f t="shared" si="27"/>
        <v/>
      </c>
      <c r="I377" s="16" t="str">
        <f t="shared" si="28"/>
        <v/>
      </c>
    </row>
    <row r="378" spans="1:9">
      <c r="A378" s="16">
        <v>176</v>
      </c>
      <c r="C378" s="16" t="str">
        <f t="shared" si="24"/>
        <v/>
      </c>
      <c r="D378" s="16">
        <f>COUNTIF(C$203:C378,C378)</f>
        <v>174</v>
      </c>
      <c r="F378" s="16" t="str">
        <f t="shared" si="25"/>
        <v/>
      </c>
      <c r="G378" s="16" t="str">
        <f t="shared" si="26"/>
        <v/>
      </c>
      <c r="H378" s="16" t="str">
        <f t="shared" si="27"/>
        <v/>
      </c>
      <c r="I378" s="16" t="str">
        <f t="shared" si="28"/>
        <v/>
      </c>
    </row>
    <row r="379" spans="1:9">
      <c r="A379" s="16">
        <v>177</v>
      </c>
      <c r="C379" s="16" t="str">
        <f t="shared" si="24"/>
        <v/>
      </c>
      <c r="D379" s="16">
        <f>COUNTIF(C$203:C379,C379)</f>
        <v>175</v>
      </c>
      <c r="F379" s="16" t="str">
        <f t="shared" si="25"/>
        <v/>
      </c>
      <c r="G379" s="16" t="str">
        <f t="shared" si="26"/>
        <v/>
      </c>
      <c r="H379" s="16" t="str">
        <f t="shared" si="27"/>
        <v/>
      </c>
      <c r="I379" s="16" t="str">
        <f t="shared" si="28"/>
        <v/>
      </c>
    </row>
    <row r="380" spans="1:9">
      <c r="A380" s="16">
        <v>178</v>
      </c>
      <c r="C380" s="16" t="str">
        <f t="shared" si="24"/>
        <v/>
      </c>
      <c r="D380" s="16">
        <f>COUNTIF(C$203:C380,C380)</f>
        <v>176</v>
      </c>
      <c r="F380" s="16" t="str">
        <f t="shared" si="25"/>
        <v/>
      </c>
      <c r="G380" s="16" t="str">
        <f t="shared" si="26"/>
        <v/>
      </c>
      <c r="H380" s="16" t="str">
        <f t="shared" si="27"/>
        <v/>
      </c>
      <c r="I380" s="16" t="str">
        <f t="shared" si="28"/>
        <v/>
      </c>
    </row>
    <row r="381" spans="1:9">
      <c r="A381" s="16">
        <v>179</v>
      </c>
      <c r="C381" s="16" t="str">
        <f t="shared" si="24"/>
        <v/>
      </c>
      <c r="D381" s="16">
        <f>COUNTIF(C$203:C381,C381)</f>
        <v>177</v>
      </c>
      <c r="F381" s="16" t="str">
        <f t="shared" si="25"/>
        <v/>
      </c>
      <c r="G381" s="16" t="str">
        <f t="shared" si="26"/>
        <v/>
      </c>
      <c r="H381" s="16" t="str">
        <f t="shared" si="27"/>
        <v/>
      </c>
      <c r="I381" s="16" t="str">
        <f t="shared" si="28"/>
        <v/>
      </c>
    </row>
    <row r="382" spans="1:9">
      <c r="A382" s="16">
        <v>180</v>
      </c>
      <c r="C382" s="16" t="str">
        <f t="shared" si="24"/>
        <v/>
      </c>
      <c r="D382" s="16">
        <f>COUNTIF(C$203:C382,C382)</f>
        <v>178</v>
      </c>
      <c r="F382" s="16" t="str">
        <f t="shared" si="25"/>
        <v/>
      </c>
      <c r="G382" s="16" t="str">
        <f t="shared" si="26"/>
        <v/>
      </c>
      <c r="H382" s="16" t="str">
        <f t="shared" si="27"/>
        <v/>
      </c>
      <c r="I382" s="16" t="str">
        <f t="shared" si="28"/>
        <v/>
      </c>
    </row>
    <row r="383" spans="1:9">
      <c r="A383" s="16">
        <v>181</v>
      </c>
      <c r="C383" s="16" t="str">
        <f t="shared" si="24"/>
        <v/>
      </c>
      <c r="D383" s="16">
        <f>COUNTIF(C$203:C383,C383)</f>
        <v>179</v>
      </c>
      <c r="F383" s="16" t="str">
        <f t="shared" si="25"/>
        <v/>
      </c>
      <c r="G383" s="16" t="str">
        <f t="shared" si="26"/>
        <v/>
      </c>
      <c r="H383" s="16" t="str">
        <f t="shared" si="27"/>
        <v/>
      </c>
      <c r="I383" s="16" t="str">
        <f t="shared" si="28"/>
        <v/>
      </c>
    </row>
    <row r="384" spans="1:9">
      <c r="A384" s="16">
        <v>182</v>
      </c>
      <c r="C384" s="16" t="str">
        <f t="shared" si="24"/>
        <v/>
      </c>
      <c r="D384" s="16">
        <f>COUNTIF(C$203:C384,C384)</f>
        <v>180</v>
      </c>
      <c r="F384" s="16" t="str">
        <f t="shared" si="25"/>
        <v/>
      </c>
      <c r="G384" s="16" t="str">
        <f t="shared" si="26"/>
        <v/>
      </c>
      <c r="H384" s="16" t="str">
        <f t="shared" si="27"/>
        <v/>
      </c>
      <c r="I384" s="16" t="str">
        <f t="shared" si="28"/>
        <v/>
      </c>
    </row>
    <row r="385" spans="1:9">
      <c r="A385" s="16">
        <v>183</v>
      </c>
      <c r="C385" s="16" t="str">
        <f t="shared" si="24"/>
        <v/>
      </c>
      <c r="D385" s="16">
        <f>COUNTIF(C$203:C385,C385)</f>
        <v>181</v>
      </c>
      <c r="F385" s="16" t="str">
        <f t="shared" si="25"/>
        <v/>
      </c>
      <c r="G385" s="16" t="str">
        <f t="shared" si="26"/>
        <v/>
      </c>
      <c r="H385" s="16" t="str">
        <f t="shared" si="27"/>
        <v/>
      </c>
      <c r="I385" s="16" t="str">
        <f t="shared" si="28"/>
        <v/>
      </c>
    </row>
    <row r="386" spans="1:9">
      <c r="A386" s="16">
        <v>184</v>
      </c>
      <c r="C386" s="16" t="str">
        <f t="shared" si="24"/>
        <v/>
      </c>
      <c r="D386" s="16">
        <f>COUNTIF(C$203:C386,C386)</f>
        <v>182</v>
      </c>
      <c r="F386" s="16" t="str">
        <f t="shared" si="25"/>
        <v/>
      </c>
      <c r="G386" s="16" t="str">
        <f t="shared" si="26"/>
        <v/>
      </c>
      <c r="H386" s="16" t="str">
        <f t="shared" si="27"/>
        <v/>
      </c>
      <c r="I386" s="16" t="str">
        <f t="shared" si="28"/>
        <v/>
      </c>
    </row>
    <row r="387" spans="1:9">
      <c r="A387" s="16">
        <v>185</v>
      </c>
      <c r="C387" s="16" t="str">
        <f t="shared" si="24"/>
        <v/>
      </c>
      <c r="D387" s="16">
        <f>COUNTIF(C$203:C387,C387)</f>
        <v>183</v>
      </c>
      <c r="F387" s="16" t="str">
        <f t="shared" si="25"/>
        <v/>
      </c>
      <c r="G387" s="16" t="str">
        <f t="shared" si="26"/>
        <v/>
      </c>
      <c r="H387" s="16" t="str">
        <f t="shared" si="27"/>
        <v/>
      </c>
      <c r="I387" s="16" t="str">
        <f t="shared" si="28"/>
        <v/>
      </c>
    </row>
    <row r="388" spans="1:9">
      <c r="A388" s="16">
        <v>186</v>
      </c>
      <c r="C388" s="16" t="str">
        <f t="shared" si="24"/>
        <v/>
      </c>
      <c r="D388" s="16">
        <f>COUNTIF(C$203:C388,C388)</f>
        <v>184</v>
      </c>
      <c r="F388" s="16" t="str">
        <f t="shared" si="25"/>
        <v/>
      </c>
      <c r="G388" s="16" t="str">
        <f t="shared" si="26"/>
        <v/>
      </c>
      <c r="H388" s="16" t="str">
        <f t="shared" si="27"/>
        <v/>
      </c>
      <c r="I388" s="16" t="str">
        <f t="shared" si="28"/>
        <v/>
      </c>
    </row>
    <row r="389" spans="1:9">
      <c r="A389" s="16">
        <v>187</v>
      </c>
      <c r="C389" s="16" t="str">
        <f t="shared" si="24"/>
        <v/>
      </c>
      <c r="D389" s="16">
        <f>COUNTIF(C$203:C389,C389)</f>
        <v>185</v>
      </c>
      <c r="F389" s="16" t="str">
        <f t="shared" si="25"/>
        <v/>
      </c>
      <c r="G389" s="16" t="str">
        <f t="shared" si="26"/>
        <v/>
      </c>
      <c r="H389" s="16" t="str">
        <f t="shared" si="27"/>
        <v/>
      </c>
      <c r="I389" s="16" t="str">
        <f t="shared" si="28"/>
        <v/>
      </c>
    </row>
    <row r="390" spans="1:9">
      <c r="A390" s="16">
        <v>188</v>
      </c>
      <c r="C390" s="16" t="str">
        <f t="shared" si="24"/>
        <v/>
      </c>
      <c r="D390" s="16">
        <f>COUNTIF(C$203:C390,C390)</f>
        <v>186</v>
      </c>
      <c r="F390" s="16" t="str">
        <f t="shared" si="25"/>
        <v/>
      </c>
      <c r="G390" s="16" t="str">
        <f t="shared" si="26"/>
        <v/>
      </c>
      <c r="H390" s="16" t="str">
        <f t="shared" si="27"/>
        <v/>
      </c>
      <c r="I390" s="16" t="str">
        <f t="shared" si="28"/>
        <v/>
      </c>
    </row>
    <row r="391" spans="1:9">
      <c r="A391" s="16">
        <v>189</v>
      </c>
      <c r="C391" s="16" t="str">
        <f t="shared" si="24"/>
        <v/>
      </c>
      <c r="D391" s="16">
        <f>COUNTIF(C$203:C391,C391)</f>
        <v>187</v>
      </c>
      <c r="F391" s="16" t="str">
        <f t="shared" si="25"/>
        <v/>
      </c>
      <c r="G391" s="16" t="str">
        <f t="shared" si="26"/>
        <v/>
      </c>
      <c r="H391" s="16" t="str">
        <f t="shared" si="27"/>
        <v/>
      </c>
      <c r="I391" s="16" t="str">
        <f t="shared" si="28"/>
        <v/>
      </c>
    </row>
    <row r="392" spans="1:9">
      <c r="A392" s="16">
        <v>190</v>
      </c>
      <c r="C392" s="16" t="str">
        <f t="shared" si="24"/>
        <v/>
      </c>
      <c r="D392" s="16">
        <f>COUNTIF(C$203:C392,C392)</f>
        <v>188</v>
      </c>
      <c r="F392" s="16" t="str">
        <f t="shared" si="25"/>
        <v/>
      </c>
      <c r="G392" s="16" t="str">
        <f t="shared" si="26"/>
        <v/>
      </c>
      <c r="H392" s="16" t="str">
        <f t="shared" si="27"/>
        <v/>
      </c>
      <c r="I392" s="16" t="str">
        <f t="shared" si="28"/>
        <v/>
      </c>
    </row>
    <row r="393" spans="1:9">
      <c r="A393" s="16">
        <v>191</v>
      </c>
      <c r="C393" s="16" t="str">
        <f t="shared" si="24"/>
        <v/>
      </c>
      <c r="D393" s="16">
        <f>COUNTIF(C$203:C393,C393)</f>
        <v>189</v>
      </c>
      <c r="F393" s="16" t="str">
        <f t="shared" si="25"/>
        <v/>
      </c>
      <c r="G393" s="16" t="str">
        <f t="shared" si="26"/>
        <v/>
      </c>
      <c r="H393" s="16" t="str">
        <f t="shared" si="27"/>
        <v/>
      </c>
      <c r="I393" s="16" t="str">
        <f t="shared" si="28"/>
        <v/>
      </c>
    </row>
    <row r="394" spans="1:9">
      <c r="A394" s="16">
        <v>192</v>
      </c>
      <c r="C394" s="16" t="str">
        <f t="shared" si="24"/>
        <v/>
      </c>
      <c r="D394" s="16">
        <f>COUNTIF(C$203:C394,C394)</f>
        <v>190</v>
      </c>
      <c r="F394" s="16" t="str">
        <f t="shared" si="25"/>
        <v/>
      </c>
      <c r="G394" s="16" t="str">
        <f t="shared" si="26"/>
        <v/>
      </c>
      <c r="H394" s="16" t="str">
        <f t="shared" si="27"/>
        <v/>
      </c>
      <c r="I394" s="16" t="str">
        <f t="shared" si="28"/>
        <v/>
      </c>
    </row>
    <row r="395" spans="1:9">
      <c r="A395" s="16">
        <v>193</v>
      </c>
      <c r="C395" s="16" t="str">
        <f t="shared" si="24"/>
        <v/>
      </c>
      <c r="D395" s="16">
        <f>COUNTIF(C$203:C395,C395)</f>
        <v>191</v>
      </c>
      <c r="F395" s="16" t="str">
        <f t="shared" si="25"/>
        <v/>
      </c>
      <c r="G395" s="16" t="str">
        <f t="shared" si="26"/>
        <v/>
      </c>
      <c r="H395" s="16" t="str">
        <f t="shared" si="27"/>
        <v/>
      </c>
      <c r="I395" s="16" t="str">
        <f t="shared" si="28"/>
        <v/>
      </c>
    </row>
    <row r="396" spans="1:9">
      <c r="A396" s="16">
        <v>194</v>
      </c>
      <c r="C396" s="16" t="str">
        <f t="shared" si="24"/>
        <v/>
      </c>
      <c r="D396" s="16">
        <f>COUNTIF(C$203:C396,C396)</f>
        <v>192</v>
      </c>
      <c r="F396" s="16" t="str">
        <f t="shared" si="25"/>
        <v/>
      </c>
      <c r="G396" s="16" t="str">
        <f t="shared" si="26"/>
        <v/>
      </c>
      <c r="H396" s="16" t="str">
        <f t="shared" si="27"/>
        <v/>
      </c>
      <c r="I396" s="16" t="str">
        <f t="shared" si="28"/>
        <v/>
      </c>
    </row>
    <row r="397" spans="1:9">
      <c r="A397" s="16">
        <v>195</v>
      </c>
      <c r="C397" s="16" t="str">
        <f t="shared" si="24"/>
        <v/>
      </c>
      <c r="D397" s="16">
        <f>COUNTIF(C$203:C397,C397)</f>
        <v>193</v>
      </c>
      <c r="F397" s="16" t="str">
        <f t="shared" si="25"/>
        <v/>
      </c>
      <c r="G397" s="16" t="str">
        <f t="shared" si="26"/>
        <v/>
      </c>
      <c r="H397" s="16" t="str">
        <f t="shared" si="27"/>
        <v/>
      </c>
      <c r="I397" s="16" t="str">
        <f t="shared" si="28"/>
        <v/>
      </c>
    </row>
    <row r="398" spans="1:9">
      <c r="A398" s="16">
        <v>196</v>
      </c>
      <c r="C398" s="16" t="str">
        <f t="shared" si="24"/>
        <v/>
      </c>
      <c r="D398" s="16">
        <f>COUNTIF(C$203:C398,C398)</f>
        <v>194</v>
      </c>
      <c r="F398" s="16" t="str">
        <f t="shared" si="25"/>
        <v/>
      </c>
      <c r="G398" s="16" t="str">
        <f t="shared" si="26"/>
        <v/>
      </c>
      <c r="H398" s="16" t="str">
        <f t="shared" si="27"/>
        <v/>
      </c>
      <c r="I398" s="16" t="str">
        <f t="shared" si="28"/>
        <v/>
      </c>
    </row>
    <row r="399" spans="1:9">
      <c r="A399" s="16">
        <v>197</v>
      </c>
      <c r="C399" s="16" t="str">
        <f t="shared" si="24"/>
        <v/>
      </c>
      <c r="D399" s="16">
        <f>COUNTIF(C$203:C399,C399)</f>
        <v>195</v>
      </c>
      <c r="F399" s="16" t="str">
        <f t="shared" si="25"/>
        <v/>
      </c>
      <c r="G399" s="16" t="str">
        <f t="shared" si="26"/>
        <v/>
      </c>
      <c r="H399" s="16" t="str">
        <f t="shared" si="27"/>
        <v/>
      </c>
      <c r="I399" s="16" t="str">
        <f t="shared" si="28"/>
        <v/>
      </c>
    </row>
    <row r="400" spans="1:9">
      <c r="A400" s="16">
        <v>198</v>
      </c>
      <c r="C400" s="16" t="str">
        <f t="shared" si="24"/>
        <v/>
      </c>
      <c r="D400" s="16">
        <f>COUNTIF(C$203:C400,C400)</f>
        <v>196</v>
      </c>
      <c r="F400" s="16" t="str">
        <f t="shared" si="25"/>
        <v/>
      </c>
      <c r="G400" s="16" t="str">
        <f t="shared" si="26"/>
        <v/>
      </c>
      <c r="H400" s="16" t="str">
        <f t="shared" si="27"/>
        <v/>
      </c>
      <c r="I400" s="16" t="str">
        <f t="shared" si="28"/>
        <v/>
      </c>
    </row>
    <row r="401" spans="1:9">
      <c r="A401" s="16">
        <v>199</v>
      </c>
      <c r="C401" s="16" t="str">
        <f t="shared" si="24"/>
        <v/>
      </c>
      <c r="D401" s="16">
        <f>COUNTIF(C$203:C401,C401)</f>
        <v>197</v>
      </c>
      <c r="F401" s="16" t="str">
        <f t="shared" si="25"/>
        <v/>
      </c>
      <c r="G401" s="16" t="str">
        <f t="shared" si="26"/>
        <v/>
      </c>
      <c r="H401" s="16" t="str">
        <f t="shared" si="27"/>
        <v/>
      </c>
      <c r="I401" s="16" t="str">
        <f t="shared" si="28"/>
        <v/>
      </c>
    </row>
    <row r="402" spans="1:9">
      <c r="A402" s="16">
        <v>200</v>
      </c>
      <c r="C402" s="16" t="str">
        <f t="shared" ref="C402" si="29">K202</f>
        <v/>
      </c>
      <c r="D402" s="16">
        <f>COUNTIF(C$203:C402,C402)</f>
        <v>198</v>
      </c>
      <c r="F402" s="16" t="str">
        <f t="shared" ref="F402" si="30">IF(C402="","",CONCATENATE(C402,D402)*1)</f>
        <v/>
      </c>
      <c r="G402" s="16" t="str">
        <f t="shared" ref="G402" si="31">C202</f>
        <v/>
      </c>
      <c r="H402" s="16" t="str">
        <f t="shared" ref="H402" si="32">D202</f>
        <v/>
      </c>
      <c r="I402" s="16" t="str">
        <f t="shared" ref="I402" si="33">E202</f>
        <v/>
      </c>
    </row>
    <row r="403" spans="1:9">
      <c r="A403" s="16">
        <v>201</v>
      </c>
      <c r="C403" s="16" t="str">
        <f>L3</f>
        <v/>
      </c>
      <c r="D403" s="16">
        <f>COUNTIF(C$203:C403,C403)</f>
        <v>199</v>
      </c>
      <c r="F403" s="16" t="str">
        <f t="shared" ref="F403:F459" si="34">IF(C403="","",CONCATENATE(C403,D403)*1)</f>
        <v/>
      </c>
      <c r="G403" s="16">
        <f t="shared" ref="G403:G419" si="35">C3</f>
        <v>1456</v>
      </c>
      <c r="H403" s="16" t="str">
        <f t="shared" ref="H403:I418" si="36">D3</f>
        <v>岩渕　光司</v>
      </c>
      <c r="I403" s="16">
        <f t="shared" si="36"/>
        <v>6</v>
      </c>
    </row>
    <row r="404" spans="1:9">
      <c r="A404" s="16">
        <v>202</v>
      </c>
      <c r="C404" s="16" t="str">
        <f t="shared" ref="C404:C467" si="37">L4</f>
        <v/>
      </c>
      <c r="D404" s="16">
        <f>COUNTIF(C$203:C404,C404)</f>
        <v>200</v>
      </c>
      <c r="F404" s="16" t="str">
        <f t="shared" si="34"/>
        <v/>
      </c>
      <c r="G404" s="16" t="str">
        <f t="shared" si="35"/>
        <v/>
      </c>
      <c r="H404" s="16" t="str">
        <f t="shared" si="36"/>
        <v/>
      </c>
      <c r="I404" s="16" t="str">
        <f t="shared" si="36"/>
        <v/>
      </c>
    </row>
    <row r="405" spans="1:9">
      <c r="A405" s="16">
        <v>203</v>
      </c>
      <c r="C405" s="16" t="str">
        <f t="shared" si="37"/>
        <v/>
      </c>
      <c r="D405" s="16">
        <f>COUNTIF(C$203:C405,C405)</f>
        <v>201</v>
      </c>
      <c r="F405" s="16" t="str">
        <f t="shared" si="34"/>
        <v/>
      </c>
      <c r="G405" s="16" t="str">
        <f t="shared" si="35"/>
        <v/>
      </c>
      <c r="H405" s="16" t="str">
        <f t="shared" si="36"/>
        <v/>
      </c>
      <c r="I405" s="16" t="str">
        <f t="shared" si="36"/>
        <v/>
      </c>
    </row>
    <row r="406" spans="1:9">
      <c r="A406" s="16">
        <v>204</v>
      </c>
      <c r="C406" s="16" t="str">
        <f t="shared" si="37"/>
        <v/>
      </c>
      <c r="D406" s="16">
        <f>COUNTIF(C$203:C406,C406)</f>
        <v>202</v>
      </c>
      <c r="F406" s="16" t="str">
        <f t="shared" si="34"/>
        <v/>
      </c>
      <c r="G406" s="16" t="str">
        <f t="shared" si="35"/>
        <v/>
      </c>
      <c r="H406" s="16" t="str">
        <f t="shared" si="36"/>
        <v/>
      </c>
      <c r="I406" s="16" t="str">
        <f t="shared" si="36"/>
        <v/>
      </c>
    </row>
    <row r="407" spans="1:9">
      <c r="A407" s="16">
        <v>205</v>
      </c>
      <c r="C407" s="16" t="str">
        <f t="shared" si="37"/>
        <v/>
      </c>
      <c r="D407" s="16">
        <f>COUNTIF(C$203:C407,C407)</f>
        <v>203</v>
      </c>
      <c r="F407" s="16" t="str">
        <f t="shared" si="34"/>
        <v/>
      </c>
      <c r="G407" s="16" t="str">
        <f t="shared" si="35"/>
        <v/>
      </c>
      <c r="H407" s="16" t="str">
        <f t="shared" si="36"/>
        <v/>
      </c>
      <c r="I407" s="16" t="str">
        <f t="shared" si="36"/>
        <v/>
      </c>
    </row>
    <row r="408" spans="1:9">
      <c r="A408" s="16">
        <v>206</v>
      </c>
      <c r="C408" s="16" t="str">
        <f t="shared" si="37"/>
        <v/>
      </c>
      <c r="D408" s="16">
        <f>COUNTIF(C$203:C408,C408)</f>
        <v>204</v>
      </c>
      <c r="F408" s="16" t="str">
        <f t="shared" si="34"/>
        <v/>
      </c>
      <c r="G408" s="16" t="str">
        <f t="shared" si="35"/>
        <v/>
      </c>
      <c r="H408" s="16" t="str">
        <f t="shared" si="36"/>
        <v/>
      </c>
      <c r="I408" s="16" t="str">
        <f t="shared" si="36"/>
        <v/>
      </c>
    </row>
    <row r="409" spans="1:9">
      <c r="A409" s="16">
        <v>207</v>
      </c>
      <c r="C409" s="16" t="str">
        <f t="shared" si="37"/>
        <v/>
      </c>
      <c r="D409" s="16">
        <f>COUNTIF(C$203:C409,C409)</f>
        <v>205</v>
      </c>
      <c r="F409" s="16" t="str">
        <f t="shared" si="34"/>
        <v/>
      </c>
      <c r="G409" s="16" t="str">
        <f t="shared" si="35"/>
        <v/>
      </c>
      <c r="H409" s="16" t="str">
        <f t="shared" si="36"/>
        <v/>
      </c>
      <c r="I409" s="16" t="str">
        <f t="shared" si="36"/>
        <v/>
      </c>
    </row>
    <row r="410" spans="1:9">
      <c r="A410" s="16">
        <v>208</v>
      </c>
      <c r="C410" s="16" t="str">
        <f t="shared" si="37"/>
        <v/>
      </c>
      <c r="D410" s="16">
        <f>COUNTIF(C$203:C410,C410)</f>
        <v>206</v>
      </c>
      <c r="F410" s="16" t="str">
        <f t="shared" si="34"/>
        <v/>
      </c>
      <c r="G410" s="16" t="str">
        <f t="shared" si="35"/>
        <v/>
      </c>
      <c r="H410" s="16" t="str">
        <f t="shared" si="36"/>
        <v/>
      </c>
      <c r="I410" s="16" t="str">
        <f t="shared" si="36"/>
        <v/>
      </c>
    </row>
    <row r="411" spans="1:9">
      <c r="A411" s="16">
        <v>209</v>
      </c>
      <c r="C411" s="16" t="str">
        <f t="shared" si="37"/>
        <v/>
      </c>
      <c r="D411" s="16">
        <f>COUNTIF(C$203:C411,C411)</f>
        <v>207</v>
      </c>
      <c r="F411" s="16" t="str">
        <f t="shared" si="34"/>
        <v/>
      </c>
      <c r="G411" s="16" t="str">
        <f t="shared" si="35"/>
        <v/>
      </c>
      <c r="H411" s="16" t="str">
        <f t="shared" si="36"/>
        <v/>
      </c>
      <c r="I411" s="16" t="str">
        <f t="shared" si="36"/>
        <v/>
      </c>
    </row>
    <row r="412" spans="1:9">
      <c r="A412" s="16">
        <v>210</v>
      </c>
      <c r="C412" s="16" t="str">
        <f t="shared" si="37"/>
        <v/>
      </c>
      <c r="D412" s="16">
        <f>COUNTIF(C$203:C412,C412)</f>
        <v>208</v>
      </c>
      <c r="F412" s="16" t="str">
        <f t="shared" si="34"/>
        <v/>
      </c>
      <c r="G412" s="16" t="str">
        <f t="shared" si="35"/>
        <v/>
      </c>
      <c r="H412" s="16" t="str">
        <f t="shared" si="36"/>
        <v/>
      </c>
      <c r="I412" s="16" t="str">
        <f t="shared" si="36"/>
        <v/>
      </c>
    </row>
    <row r="413" spans="1:9">
      <c r="A413" s="16">
        <v>211</v>
      </c>
      <c r="C413" s="16" t="str">
        <f t="shared" si="37"/>
        <v/>
      </c>
      <c r="D413" s="16">
        <f>COUNTIF(C$203:C413,C413)</f>
        <v>209</v>
      </c>
      <c r="F413" s="16" t="str">
        <f t="shared" si="34"/>
        <v/>
      </c>
      <c r="G413" s="16" t="str">
        <f t="shared" si="35"/>
        <v/>
      </c>
      <c r="H413" s="16" t="str">
        <f t="shared" si="36"/>
        <v/>
      </c>
      <c r="I413" s="16" t="str">
        <f t="shared" si="36"/>
        <v/>
      </c>
    </row>
    <row r="414" spans="1:9">
      <c r="A414" s="16">
        <v>212</v>
      </c>
      <c r="C414" s="16" t="str">
        <f t="shared" si="37"/>
        <v/>
      </c>
      <c r="D414" s="16">
        <f>COUNTIF(C$203:C414,C414)</f>
        <v>210</v>
      </c>
      <c r="F414" s="16" t="str">
        <f t="shared" si="34"/>
        <v/>
      </c>
      <c r="G414" s="16" t="str">
        <f t="shared" si="35"/>
        <v/>
      </c>
      <c r="H414" s="16" t="str">
        <f t="shared" si="36"/>
        <v/>
      </c>
      <c r="I414" s="16" t="str">
        <f t="shared" si="36"/>
        <v/>
      </c>
    </row>
    <row r="415" spans="1:9">
      <c r="A415" s="16">
        <v>213</v>
      </c>
      <c r="C415" s="16" t="str">
        <f t="shared" si="37"/>
        <v/>
      </c>
      <c r="D415" s="16">
        <f>COUNTIF(C$203:C415,C415)</f>
        <v>211</v>
      </c>
      <c r="F415" s="16" t="str">
        <f t="shared" si="34"/>
        <v/>
      </c>
      <c r="G415" s="16" t="str">
        <f t="shared" si="35"/>
        <v/>
      </c>
      <c r="H415" s="16" t="str">
        <f t="shared" si="36"/>
        <v/>
      </c>
      <c r="I415" s="16" t="str">
        <f t="shared" si="36"/>
        <v/>
      </c>
    </row>
    <row r="416" spans="1:9">
      <c r="A416" s="16">
        <v>214</v>
      </c>
      <c r="C416" s="16" t="str">
        <f t="shared" si="37"/>
        <v/>
      </c>
      <c r="D416" s="16">
        <f>COUNTIF(C$203:C416,C416)</f>
        <v>212</v>
      </c>
      <c r="F416" s="16" t="str">
        <f t="shared" si="34"/>
        <v/>
      </c>
      <c r="G416" s="16" t="str">
        <f t="shared" si="35"/>
        <v/>
      </c>
      <c r="H416" s="16" t="str">
        <f t="shared" si="36"/>
        <v/>
      </c>
      <c r="I416" s="16" t="str">
        <f t="shared" si="36"/>
        <v/>
      </c>
    </row>
    <row r="417" spans="1:9">
      <c r="A417" s="16">
        <v>215</v>
      </c>
      <c r="C417" s="16" t="str">
        <f t="shared" si="37"/>
        <v/>
      </c>
      <c r="D417" s="16">
        <f>COUNTIF(C$203:C417,C417)</f>
        <v>213</v>
      </c>
      <c r="F417" s="16" t="str">
        <f t="shared" si="34"/>
        <v/>
      </c>
      <c r="G417" s="16" t="str">
        <f t="shared" si="35"/>
        <v/>
      </c>
      <c r="H417" s="16" t="str">
        <f t="shared" si="36"/>
        <v/>
      </c>
      <c r="I417" s="16" t="str">
        <f t="shared" si="36"/>
        <v/>
      </c>
    </row>
    <row r="418" spans="1:9">
      <c r="A418" s="16">
        <v>216</v>
      </c>
      <c r="C418" s="16" t="str">
        <f t="shared" si="37"/>
        <v/>
      </c>
      <c r="D418" s="16">
        <f>COUNTIF(C$203:C418,C418)</f>
        <v>214</v>
      </c>
      <c r="F418" s="16" t="str">
        <f t="shared" si="34"/>
        <v/>
      </c>
      <c r="G418" s="16" t="str">
        <f t="shared" si="35"/>
        <v/>
      </c>
      <c r="H418" s="16" t="str">
        <f t="shared" si="36"/>
        <v/>
      </c>
      <c r="I418" s="16" t="str">
        <f t="shared" si="36"/>
        <v/>
      </c>
    </row>
    <row r="419" spans="1:9">
      <c r="A419" s="16">
        <v>217</v>
      </c>
      <c r="C419" s="16" t="str">
        <f t="shared" si="37"/>
        <v/>
      </c>
      <c r="D419" s="16">
        <f>COUNTIF(C$203:C419,C419)</f>
        <v>215</v>
      </c>
      <c r="F419" s="16" t="str">
        <f t="shared" si="34"/>
        <v/>
      </c>
      <c r="G419" s="16" t="str">
        <f t="shared" si="35"/>
        <v/>
      </c>
      <c r="H419" s="16" t="str">
        <f>D19</f>
        <v/>
      </c>
      <c r="I419" s="16" t="str">
        <f>E19</f>
        <v/>
      </c>
    </row>
    <row r="420" spans="1:9">
      <c r="A420" s="16">
        <v>218</v>
      </c>
      <c r="C420" s="16" t="str">
        <f t="shared" si="37"/>
        <v/>
      </c>
      <c r="D420" s="16">
        <f>COUNTIF(C$203:C420,C420)</f>
        <v>216</v>
      </c>
      <c r="F420" s="16" t="str">
        <f t="shared" si="34"/>
        <v/>
      </c>
      <c r="G420" s="16" t="str">
        <f t="shared" ref="G420:I435" si="38">C20</f>
        <v/>
      </c>
      <c r="H420" s="16" t="str">
        <f t="shared" si="38"/>
        <v/>
      </c>
      <c r="I420" s="16" t="str">
        <f t="shared" si="38"/>
        <v/>
      </c>
    </row>
    <row r="421" spans="1:9">
      <c r="A421" s="16">
        <v>219</v>
      </c>
      <c r="C421" s="16" t="str">
        <f t="shared" si="37"/>
        <v/>
      </c>
      <c r="D421" s="16">
        <f>COUNTIF(C$203:C421,C421)</f>
        <v>217</v>
      </c>
      <c r="F421" s="16" t="str">
        <f t="shared" si="34"/>
        <v/>
      </c>
      <c r="G421" s="16" t="str">
        <f t="shared" si="38"/>
        <v/>
      </c>
      <c r="H421" s="16" t="str">
        <f t="shared" si="38"/>
        <v/>
      </c>
      <c r="I421" s="16" t="str">
        <f t="shared" si="38"/>
        <v/>
      </c>
    </row>
    <row r="422" spans="1:9">
      <c r="A422" s="16">
        <v>220</v>
      </c>
      <c r="C422" s="16" t="str">
        <f t="shared" si="37"/>
        <v/>
      </c>
      <c r="D422" s="16">
        <f>COUNTIF(C$203:C422,C422)</f>
        <v>218</v>
      </c>
      <c r="F422" s="16" t="str">
        <f t="shared" si="34"/>
        <v/>
      </c>
      <c r="G422" s="16" t="str">
        <f t="shared" si="38"/>
        <v/>
      </c>
      <c r="H422" s="16" t="str">
        <f t="shared" si="38"/>
        <v/>
      </c>
      <c r="I422" s="16" t="str">
        <f t="shared" si="38"/>
        <v/>
      </c>
    </row>
    <row r="423" spans="1:9">
      <c r="A423" s="16">
        <v>221</v>
      </c>
      <c r="C423" s="16" t="str">
        <f t="shared" si="37"/>
        <v/>
      </c>
      <c r="D423" s="16">
        <f>COUNTIF(C$203:C423,C423)</f>
        <v>219</v>
      </c>
      <c r="F423" s="16" t="str">
        <f t="shared" si="34"/>
        <v/>
      </c>
      <c r="G423" s="16" t="str">
        <f t="shared" si="38"/>
        <v/>
      </c>
      <c r="H423" s="16" t="str">
        <f t="shared" si="38"/>
        <v/>
      </c>
      <c r="I423" s="16" t="str">
        <f t="shared" si="38"/>
        <v/>
      </c>
    </row>
    <row r="424" spans="1:9">
      <c r="A424" s="16">
        <v>222</v>
      </c>
      <c r="C424" s="16" t="str">
        <f t="shared" si="37"/>
        <v/>
      </c>
      <c r="D424" s="16">
        <f>COUNTIF(C$203:C424,C424)</f>
        <v>220</v>
      </c>
      <c r="F424" s="16" t="str">
        <f t="shared" si="34"/>
        <v/>
      </c>
      <c r="G424" s="16" t="str">
        <f t="shared" si="38"/>
        <v/>
      </c>
      <c r="H424" s="16" t="str">
        <f t="shared" si="38"/>
        <v/>
      </c>
      <c r="I424" s="16" t="str">
        <f t="shared" si="38"/>
        <v/>
      </c>
    </row>
    <row r="425" spans="1:9">
      <c r="A425" s="16">
        <v>223</v>
      </c>
      <c r="C425" s="16" t="str">
        <f t="shared" si="37"/>
        <v/>
      </c>
      <c r="D425" s="16">
        <f>COUNTIF(C$203:C425,C425)</f>
        <v>221</v>
      </c>
      <c r="F425" s="16" t="str">
        <f t="shared" si="34"/>
        <v/>
      </c>
      <c r="G425" s="16" t="str">
        <f t="shared" si="38"/>
        <v/>
      </c>
      <c r="H425" s="16" t="str">
        <f t="shared" si="38"/>
        <v/>
      </c>
      <c r="I425" s="16" t="str">
        <f t="shared" si="38"/>
        <v/>
      </c>
    </row>
    <row r="426" spans="1:9">
      <c r="A426" s="16">
        <v>224</v>
      </c>
      <c r="C426" s="16" t="str">
        <f t="shared" si="37"/>
        <v/>
      </c>
      <c r="D426" s="16">
        <f>COUNTIF(C$203:C426,C426)</f>
        <v>222</v>
      </c>
      <c r="F426" s="16" t="str">
        <f t="shared" si="34"/>
        <v/>
      </c>
      <c r="G426" s="16" t="str">
        <f t="shared" si="38"/>
        <v/>
      </c>
      <c r="H426" s="16" t="str">
        <f t="shared" si="38"/>
        <v/>
      </c>
      <c r="I426" s="16" t="str">
        <f t="shared" si="38"/>
        <v/>
      </c>
    </row>
    <row r="427" spans="1:9">
      <c r="A427" s="16">
        <v>225</v>
      </c>
      <c r="C427" s="16" t="str">
        <f t="shared" si="37"/>
        <v/>
      </c>
      <c r="D427" s="16">
        <f>COUNTIF(C$203:C427,C427)</f>
        <v>223</v>
      </c>
      <c r="F427" s="16" t="str">
        <f t="shared" si="34"/>
        <v/>
      </c>
      <c r="G427" s="16" t="str">
        <f t="shared" si="38"/>
        <v/>
      </c>
      <c r="H427" s="16" t="str">
        <f t="shared" si="38"/>
        <v/>
      </c>
      <c r="I427" s="16" t="str">
        <f t="shared" si="38"/>
        <v/>
      </c>
    </row>
    <row r="428" spans="1:9">
      <c r="A428" s="16">
        <v>226</v>
      </c>
      <c r="C428" s="16" t="str">
        <f t="shared" si="37"/>
        <v/>
      </c>
      <c r="D428" s="16">
        <f>COUNTIF(C$203:C428,C428)</f>
        <v>224</v>
      </c>
      <c r="F428" s="16" t="str">
        <f t="shared" si="34"/>
        <v/>
      </c>
      <c r="G428" s="16" t="str">
        <f t="shared" si="38"/>
        <v/>
      </c>
      <c r="H428" s="16" t="str">
        <f t="shared" si="38"/>
        <v/>
      </c>
      <c r="I428" s="16" t="str">
        <f t="shared" si="38"/>
        <v/>
      </c>
    </row>
    <row r="429" spans="1:9">
      <c r="A429" s="16">
        <v>227</v>
      </c>
      <c r="C429" s="16" t="str">
        <f t="shared" si="37"/>
        <v/>
      </c>
      <c r="D429" s="16">
        <f>COUNTIF(C$203:C429,C429)</f>
        <v>225</v>
      </c>
      <c r="F429" s="16" t="str">
        <f t="shared" si="34"/>
        <v/>
      </c>
      <c r="G429" s="16" t="str">
        <f t="shared" si="38"/>
        <v/>
      </c>
      <c r="H429" s="16" t="str">
        <f t="shared" si="38"/>
        <v/>
      </c>
      <c r="I429" s="16" t="str">
        <f t="shared" si="38"/>
        <v/>
      </c>
    </row>
    <row r="430" spans="1:9">
      <c r="A430" s="16">
        <v>228</v>
      </c>
      <c r="C430" s="16" t="str">
        <f t="shared" si="37"/>
        <v/>
      </c>
      <c r="D430" s="16">
        <f>COUNTIF(C$203:C430,C430)</f>
        <v>226</v>
      </c>
      <c r="F430" s="16" t="str">
        <f t="shared" si="34"/>
        <v/>
      </c>
      <c r="G430" s="16" t="str">
        <f t="shared" si="38"/>
        <v/>
      </c>
      <c r="H430" s="16" t="str">
        <f t="shared" si="38"/>
        <v/>
      </c>
      <c r="I430" s="16" t="str">
        <f t="shared" si="38"/>
        <v/>
      </c>
    </row>
    <row r="431" spans="1:9">
      <c r="A431" s="16">
        <v>229</v>
      </c>
      <c r="C431" s="16" t="str">
        <f t="shared" si="37"/>
        <v/>
      </c>
      <c r="D431" s="16">
        <f>COUNTIF(C$203:C431,C431)</f>
        <v>227</v>
      </c>
      <c r="F431" s="16" t="str">
        <f t="shared" si="34"/>
        <v/>
      </c>
      <c r="G431" s="16" t="str">
        <f t="shared" si="38"/>
        <v/>
      </c>
      <c r="H431" s="16" t="str">
        <f t="shared" si="38"/>
        <v/>
      </c>
      <c r="I431" s="16" t="str">
        <f t="shared" si="38"/>
        <v/>
      </c>
    </row>
    <row r="432" spans="1:9">
      <c r="A432" s="16">
        <v>230</v>
      </c>
      <c r="C432" s="16" t="str">
        <f t="shared" si="37"/>
        <v/>
      </c>
      <c r="D432" s="16">
        <f>COUNTIF(C$203:C432,C432)</f>
        <v>228</v>
      </c>
      <c r="F432" s="16" t="str">
        <f t="shared" si="34"/>
        <v/>
      </c>
      <c r="G432" s="16" t="str">
        <f t="shared" si="38"/>
        <v/>
      </c>
      <c r="H432" s="16" t="str">
        <f t="shared" si="38"/>
        <v/>
      </c>
      <c r="I432" s="16" t="str">
        <f t="shared" si="38"/>
        <v/>
      </c>
    </row>
    <row r="433" spans="1:9">
      <c r="A433" s="16">
        <v>231</v>
      </c>
      <c r="C433" s="16" t="str">
        <f t="shared" si="37"/>
        <v/>
      </c>
      <c r="D433" s="16">
        <f>COUNTIF(C$203:C433,C433)</f>
        <v>229</v>
      </c>
      <c r="F433" s="16" t="str">
        <f t="shared" si="34"/>
        <v/>
      </c>
      <c r="G433" s="16" t="str">
        <f t="shared" si="38"/>
        <v/>
      </c>
      <c r="H433" s="16" t="str">
        <f t="shared" si="38"/>
        <v/>
      </c>
      <c r="I433" s="16" t="str">
        <f t="shared" si="38"/>
        <v/>
      </c>
    </row>
    <row r="434" spans="1:9">
      <c r="A434" s="16">
        <v>232</v>
      </c>
      <c r="C434" s="16" t="str">
        <f t="shared" si="37"/>
        <v/>
      </c>
      <c r="D434" s="16">
        <f>COUNTIF(C$203:C434,C434)</f>
        <v>230</v>
      </c>
      <c r="F434" s="16" t="str">
        <f t="shared" si="34"/>
        <v/>
      </c>
      <c r="G434" s="16" t="str">
        <f t="shared" si="38"/>
        <v/>
      </c>
      <c r="H434" s="16" t="str">
        <f t="shared" si="38"/>
        <v/>
      </c>
      <c r="I434" s="16" t="str">
        <f t="shared" si="38"/>
        <v/>
      </c>
    </row>
    <row r="435" spans="1:9">
      <c r="A435" s="16">
        <v>233</v>
      </c>
      <c r="C435" s="16" t="str">
        <f t="shared" si="37"/>
        <v/>
      </c>
      <c r="D435" s="16">
        <f>COUNTIF(C$203:C435,C435)</f>
        <v>231</v>
      </c>
      <c r="F435" s="16" t="str">
        <f t="shared" si="34"/>
        <v/>
      </c>
      <c r="G435" s="16" t="str">
        <f t="shared" si="38"/>
        <v/>
      </c>
      <c r="H435" s="16" t="str">
        <f t="shared" si="38"/>
        <v/>
      </c>
      <c r="I435" s="16" t="str">
        <f t="shared" si="38"/>
        <v/>
      </c>
    </row>
    <row r="436" spans="1:9">
      <c r="A436" s="16">
        <v>234</v>
      </c>
      <c r="C436" s="16" t="str">
        <f t="shared" si="37"/>
        <v/>
      </c>
      <c r="D436" s="16">
        <f>COUNTIF(C$203:C436,C436)</f>
        <v>232</v>
      </c>
      <c r="F436" s="16" t="str">
        <f t="shared" si="34"/>
        <v/>
      </c>
      <c r="G436" s="16" t="str">
        <f t="shared" ref="G436:I451" si="39">C36</f>
        <v/>
      </c>
      <c r="H436" s="16" t="str">
        <f t="shared" si="39"/>
        <v/>
      </c>
      <c r="I436" s="16" t="str">
        <f t="shared" si="39"/>
        <v/>
      </c>
    </row>
    <row r="437" spans="1:9">
      <c r="A437" s="16">
        <v>235</v>
      </c>
      <c r="C437" s="16" t="str">
        <f t="shared" si="37"/>
        <v/>
      </c>
      <c r="D437" s="16">
        <f>COUNTIF(C$203:C437,C437)</f>
        <v>233</v>
      </c>
      <c r="F437" s="16" t="str">
        <f t="shared" si="34"/>
        <v/>
      </c>
      <c r="G437" s="16" t="str">
        <f t="shared" si="39"/>
        <v/>
      </c>
      <c r="H437" s="16" t="str">
        <f t="shared" si="39"/>
        <v/>
      </c>
      <c r="I437" s="16" t="str">
        <f t="shared" si="39"/>
        <v/>
      </c>
    </row>
    <row r="438" spans="1:9">
      <c r="A438" s="16">
        <v>236</v>
      </c>
      <c r="C438" s="16" t="str">
        <f t="shared" si="37"/>
        <v/>
      </c>
      <c r="D438" s="16">
        <f>COUNTIF(C$203:C438,C438)</f>
        <v>234</v>
      </c>
      <c r="F438" s="16" t="str">
        <f t="shared" si="34"/>
        <v/>
      </c>
      <c r="G438" s="16" t="str">
        <f t="shared" si="39"/>
        <v/>
      </c>
      <c r="H438" s="16" t="str">
        <f t="shared" si="39"/>
        <v/>
      </c>
      <c r="I438" s="16" t="str">
        <f t="shared" si="39"/>
        <v/>
      </c>
    </row>
    <row r="439" spans="1:9">
      <c r="A439" s="16">
        <v>237</v>
      </c>
      <c r="C439" s="16" t="str">
        <f t="shared" si="37"/>
        <v/>
      </c>
      <c r="D439" s="16">
        <f>COUNTIF(C$203:C439,C439)</f>
        <v>235</v>
      </c>
      <c r="F439" s="16" t="str">
        <f t="shared" si="34"/>
        <v/>
      </c>
      <c r="G439" s="16" t="str">
        <f t="shared" si="39"/>
        <v/>
      </c>
      <c r="H439" s="16" t="str">
        <f t="shared" si="39"/>
        <v/>
      </c>
      <c r="I439" s="16" t="str">
        <f t="shared" si="39"/>
        <v/>
      </c>
    </row>
    <row r="440" spans="1:9">
      <c r="A440" s="16">
        <v>238</v>
      </c>
      <c r="C440" s="16" t="str">
        <f t="shared" si="37"/>
        <v/>
      </c>
      <c r="D440" s="16">
        <f>COUNTIF(C$203:C440,C440)</f>
        <v>236</v>
      </c>
      <c r="F440" s="16" t="str">
        <f t="shared" si="34"/>
        <v/>
      </c>
      <c r="G440" s="16" t="str">
        <f t="shared" si="39"/>
        <v/>
      </c>
      <c r="H440" s="16" t="str">
        <f t="shared" si="39"/>
        <v/>
      </c>
      <c r="I440" s="16" t="str">
        <f t="shared" si="39"/>
        <v/>
      </c>
    </row>
    <row r="441" spans="1:9">
      <c r="A441" s="16">
        <v>239</v>
      </c>
      <c r="C441" s="16" t="str">
        <f t="shared" si="37"/>
        <v/>
      </c>
      <c r="D441" s="16">
        <f>COUNTIF(C$203:C441,C441)</f>
        <v>237</v>
      </c>
      <c r="F441" s="16" t="str">
        <f t="shared" si="34"/>
        <v/>
      </c>
      <c r="G441" s="16" t="str">
        <f t="shared" si="39"/>
        <v/>
      </c>
      <c r="H441" s="16" t="str">
        <f t="shared" si="39"/>
        <v/>
      </c>
      <c r="I441" s="16" t="str">
        <f t="shared" si="39"/>
        <v/>
      </c>
    </row>
    <row r="442" spans="1:9">
      <c r="A442" s="16">
        <v>240</v>
      </c>
      <c r="C442" s="16" t="str">
        <f t="shared" si="37"/>
        <v/>
      </c>
      <c r="D442" s="16">
        <f>COUNTIF(C$203:C442,C442)</f>
        <v>238</v>
      </c>
      <c r="F442" s="16" t="str">
        <f t="shared" si="34"/>
        <v/>
      </c>
      <c r="G442" s="16" t="str">
        <f t="shared" si="39"/>
        <v/>
      </c>
      <c r="H442" s="16" t="str">
        <f t="shared" si="39"/>
        <v/>
      </c>
      <c r="I442" s="16" t="str">
        <f t="shared" si="39"/>
        <v/>
      </c>
    </row>
    <row r="443" spans="1:9">
      <c r="A443" s="16">
        <v>241</v>
      </c>
      <c r="C443" s="16" t="str">
        <f t="shared" si="37"/>
        <v/>
      </c>
      <c r="D443" s="16">
        <f>COUNTIF(C$203:C443,C443)</f>
        <v>239</v>
      </c>
      <c r="F443" s="16" t="str">
        <f t="shared" si="34"/>
        <v/>
      </c>
      <c r="G443" s="16" t="str">
        <f t="shared" si="39"/>
        <v/>
      </c>
      <c r="H443" s="16" t="str">
        <f t="shared" si="39"/>
        <v/>
      </c>
      <c r="I443" s="16" t="str">
        <f t="shared" si="39"/>
        <v/>
      </c>
    </row>
    <row r="444" spans="1:9">
      <c r="A444" s="16">
        <v>242</v>
      </c>
      <c r="C444" s="16" t="str">
        <f t="shared" si="37"/>
        <v/>
      </c>
      <c r="D444" s="16">
        <f>COUNTIF(C$203:C444,C444)</f>
        <v>240</v>
      </c>
      <c r="F444" s="16" t="str">
        <f t="shared" si="34"/>
        <v/>
      </c>
      <c r="G444" s="16" t="str">
        <f t="shared" si="39"/>
        <v/>
      </c>
      <c r="H444" s="16" t="str">
        <f t="shared" si="39"/>
        <v/>
      </c>
      <c r="I444" s="16" t="str">
        <f t="shared" si="39"/>
        <v/>
      </c>
    </row>
    <row r="445" spans="1:9">
      <c r="A445" s="16">
        <v>243</v>
      </c>
      <c r="C445" s="16" t="str">
        <f t="shared" si="37"/>
        <v/>
      </c>
      <c r="D445" s="16">
        <f>COUNTIF(C$203:C445,C445)</f>
        <v>241</v>
      </c>
      <c r="F445" s="16" t="str">
        <f t="shared" si="34"/>
        <v/>
      </c>
      <c r="G445" s="16" t="str">
        <f t="shared" si="39"/>
        <v/>
      </c>
      <c r="H445" s="16" t="str">
        <f t="shared" si="39"/>
        <v/>
      </c>
      <c r="I445" s="16" t="str">
        <f t="shared" si="39"/>
        <v/>
      </c>
    </row>
    <row r="446" spans="1:9">
      <c r="A446" s="16">
        <v>244</v>
      </c>
      <c r="C446" s="16" t="str">
        <f t="shared" si="37"/>
        <v/>
      </c>
      <c r="D446" s="16">
        <f>COUNTIF(C$203:C446,C446)</f>
        <v>242</v>
      </c>
      <c r="F446" s="16" t="str">
        <f t="shared" si="34"/>
        <v/>
      </c>
      <c r="G446" s="16" t="str">
        <f t="shared" si="39"/>
        <v/>
      </c>
      <c r="H446" s="16" t="str">
        <f t="shared" si="39"/>
        <v/>
      </c>
      <c r="I446" s="16" t="str">
        <f t="shared" si="39"/>
        <v/>
      </c>
    </row>
    <row r="447" spans="1:9">
      <c r="A447" s="16">
        <v>245</v>
      </c>
      <c r="C447" s="16" t="str">
        <f t="shared" si="37"/>
        <v/>
      </c>
      <c r="D447" s="16">
        <f>COUNTIF(C$203:C447,C447)</f>
        <v>243</v>
      </c>
      <c r="F447" s="16" t="str">
        <f t="shared" si="34"/>
        <v/>
      </c>
      <c r="G447" s="16" t="str">
        <f t="shared" si="39"/>
        <v/>
      </c>
      <c r="H447" s="16" t="str">
        <f t="shared" si="39"/>
        <v/>
      </c>
      <c r="I447" s="16" t="str">
        <f t="shared" si="39"/>
        <v/>
      </c>
    </row>
    <row r="448" spans="1:9">
      <c r="A448" s="16">
        <v>246</v>
      </c>
      <c r="C448" s="16" t="str">
        <f t="shared" si="37"/>
        <v/>
      </c>
      <c r="D448" s="16">
        <f>COUNTIF(C$203:C448,C448)</f>
        <v>244</v>
      </c>
      <c r="F448" s="16" t="str">
        <f t="shared" si="34"/>
        <v/>
      </c>
      <c r="G448" s="16" t="str">
        <f t="shared" si="39"/>
        <v/>
      </c>
      <c r="H448" s="16" t="str">
        <f t="shared" si="39"/>
        <v/>
      </c>
      <c r="I448" s="16" t="str">
        <f t="shared" si="39"/>
        <v/>
      </c>
    </row>
    <row r="449" spans="1:9">
      <c r="A449" s="16">
        <v>247</v>
      </c>
      <c r="C449" s="16" t="str">
        <f t="shared" si="37"/>
        <v/>
      </c>
      <c r="D449" s="16">
        <f>COUNTIF(C$203:C449,C449)</f>
        <v>245</v>
      </c>
      <c r="F449" s="16" t="str">
        <f t="shared" si="34"/>
        <v/>
      </c>
      <c r="G449" s="16" t="str">
        <f t="shared" si="39"/>
        <v/>
      </c>
      <c r="H449" s="16" t="str">
        <f t="shared" si="39"/>
        <v/>
      </c>
      <c r="I449" s="16" t="str">
        <f t="shared" si="39"/>
        <v/>
      </c>
    </row>
    <row r="450" spans="1:9">
      <c r="A450" s="16">
        <v>248</v>
      </c>
      <c r="C450" s="16" t="str">
        <f t="shared" si="37"/>
        <v/>
      </c>
      <c r="D450" s="16">
        <f>COUNTIF(C$203:C450,C450)</f>
        <v>246</v>
      </c>
      <c r="F450" s="16" t="str">
        <f t="shared" si="34"/>
        <v/>
      </c>
      <c r="G450" s="16" t="str">
        <f t="shared" si="39"/>
        <v/>
      </c>
      <c r="H450" s="16" t="str">
        <f t="shared" si="39"/>
        <v/>
      </c>
      <c r="I450" s="16" t="str">
        <f t="shared" si="39"/>
        <v/>
      </c>
    </row>
    <row r="451" spans="1:9">
      <c r="A451" s="16">
        <v>249</v>
      </c>
      <c r="C451" s="16" t="str">
        <f t="shared" si="37"/>
        <v/>
      </c>
      <c r="D451" s="16">
        <f>COUNTIF(C$203:C451,C451)</f>
        <v>247</v>
      </c>
      <c r="F451" s="16" t="str">
        <f t="shared" si="34"/>
        <v/>
      </c>
      <c r="G451" s="16" t="str">
        <f t="shared" si="39"/>
        <v/>
      </c>
      <c r="H451" s="16" t="str">
        <f t="shared" si="39"/>
        <v/>
      </c>
      <c r="I451" s="16" t="str">
        <f t="shared" si="39"/>
        <v/>
      </c>
    </row>
    <row r="452" spans="1:9">
      <c r="A452" s="16">
        <v>250</v>
      </c>
      <c r="C452" s="16" t="str">
        <f t="shared" si="37"/>
        <v/>
      </c>
      <c r="D452" s="16">
        <f>COUNTIF(C$203:C452,C452)</f>
        <v>248</v>
      </c>
      <c r="F452" s="16" t="str">
        <f t="shared" si="34"/>
        <v/>
      </c>
      <c r="G452" s="16" t="str">
        <f t="shared" ref="G452:I467" si="40">C52</f>
        <v/>
      </c>
      <c r="H452" s="16" t="str">
        <f t="shared" si="40"/>
        <v/>
      </c>
      <c r="I452" s="16" t="str">
        <f t="shared" si="40"/>
        <v/>
      </c>
    </row>
    <row r="453" spans="1:9">
      <c r="A453" s="16">
        <v>251</v>
      </c>
      <c r="C453" s="16" t="str">
        <f t="shared" si="37"/>
        <v/>
      </c>
      <c r="D453" s="16">
        <f>COUNTIF(C$203:C453,C453)</f>
        <v>249</v>
      </c>
      <c r="F453" s="16" t="str">
        <f t="shared" si="34"/>
        <v/>
      </c>
      <c r="G453" s="16" t="str">
        <f t="shared" si="40"/>
        <v/>
      </c>
      <c r="H453" s="16" t="str">
        <f t="shared" si="40"/>
        <v/>
      </c>
      <c r="I453" s="16" t="str">
        <f t="shared" si="40"/>
        <v/>
      </c>
    </row>
    <row r="454" spans="1:9">
      <c r="A454" s="16">
        <v>252</v>
      </c>
      <c r="C454" s="16" t="str">
        <f t="shared" si="37"/>
        <v/>
      </c>
      <c r="D454" s="16">
        <f>COUNTIF(C$203:C454,C454)</f>
        <v>250</v>
      </c>
      <c r="F454" s="16" t="str">
        <f t="shared" si="34"/>
        <v/>
      </c>
      <c r="G454" s="16" t="str">
        <f t="shared" si="40"/>
        <v/>
      </c>
      <c r="H454" s="16" t="str">
        <f t="shared" si="40"/>
        <v/>
      </c>
      <c r="I454" s="16" t="str">
        <f t="shared" si="40"/>
        <v/>
      </c>
    </row>
    <row r="455" spans="1:9">
      <c r="A455" s="16">
        <v>253</v>
      </c>
      <c r="C455" s="16" t="str">
        <f t="shared" si="37"/>
        <v/>
      </c>
      <c r="D455" s="16">
        <f>COUNTIF(C$203:C455,C455)</f>
        <v>251</v>
      </c>
      <c r="F455" s="16" t="str">
        <f t="shared" si="34"/>
        <v/>
      </c>
      <c r="G455" s="16" t="str">
        <f t="shared" si="40"/>
        <v/>
      </c>
      <c r="H455" s="16" t="str">
        <f t="shared" si="40"/>
        <v/>
      </c>
      <c r="I455" s="16" t="str">
        <f t="shared" si="40"/>
        <v/>
      </c>
    </row>
    <row r="456" spans="1:9">
      <c r="A456" s="16">
        <v>254</v>
      </c>
      <c r="C456" s="16" t="str">
        <f t="shared" si="37"/>
        <v/>
      </c>
      <c r="D456" s="16">
        <f>COUNTIF(C$203:C456,C456)</f>
        <v>252</v>
      </c>
      <c r="F456" s="16" t="str">
        <f t="shared" si="34"/>
        <v/>
      </c>
      <c r="G456" s="16" t="str">
        <f t="shared" si="40"/>
        <v/>
      </c>
      <c r="H456" s="16" t="str">
        <f t="shared" si="40"/>
        <v/>
      </c>
      <c r="I456" s="16" t="str">
        <f t="shared" si="40"/>
        <v/>
      </c>
    </row>
    <row r="457" spans="1:9">
      <c r="A457" s="16">
        <v>255</v>
      </c>
      <c r="C457" s="16" t="str">
        <f t="shared" si="37"/>
        <v/>
      </c>
      <c r="D457" s="16">
        <f>COUNTIF(C$203:C457,C457)</f>
        <v>253</v>
      </c>
      <c r="F457" s="16" t="str">
        <f t="shared" si="34"/>
        <v/>
      </c>
      <c r="G457" s="16" t="str">
        <f t="shared" si="40"/>
        <v/>
      </c>
      <c r="H457" s="16" t="str">
        <f t="shared" si="40"/>
        <v/>
      </c>
      <c r="I457" s="16" t="str">
        <f t="shared" si="40"/>
        <v/>
      </c>
    </row>
    <row r="458" spans="1:9">
      <c r="A458" s="16">
        <v>256</v>
      </c>
      <c r="C458" s="16" t="str">
        <f t="shared" si="37"/>
        <v/>
      </c>
      <c r="D458" s="16">
        <f>COUNTIF(C$203:C458,C458)</f>
        <v>254</v>
      </c>
      <c r="F458" s="16" t="str">
        <f t="shared" si="34"/>
        <v/>
      </c>
      <c r="G458" s="16" t="str">
        <f t="shared" si="40"/>
        <v/>
      </c>
      <c r="H458" s="16" t="str">
        <f t="shared" si="40"/>
        <v/>
      </c>
      <c r="I458" s="16" t="str">
        <f t="shared" si="40"/>
        <v/>
      </c>
    </row>
    <row r="459" spans="1:9">
      <c r="A459" s="16">
        <v>257</v>
      </c>
      <c r="C459" s="16" t="str">
        <f t="shared" si="37"/>
        <v/>
      </c>
      <c r="D459" s="16">
        <f>COUNTIF(C$203:C459,C459)</f>
        <v>255</v>
      </c>
      <c r="F459" s="16" t="str">
        <f t="shared" si="34"/>
        <v/>
      </c>
      <c r="G459" s="16" t="str">
        <f t="shared" si="40"/>
        <v/>
      </c>
      <c r="H459" s="16" t="str">
        <f t="shared" si="40"/>
        <v/>
      </c>
      <c r="I459" s="16" t="str">
        <f t="shared" si="40"/>
        <v/>
      </c>
    </row>
    <row r="460" spans="1:9">
      <c r="A460" s="16">
        <v>258</v>
      </c>
      <c r="C460" s="16" t="str">
        <f t="shared" si="37"/>
        <v/>
      </c>
      <c r="D460" s="16">
        <f>COUNTIF(C$203:C460,C460)</f>
        <v>256</v>
      </c>
      <c r="F460" s="16" t="str">
        <f t="shared" ref="F460:F503" si="41">IF(C460="","",CONCATENATE(C460,D460)*1)</f>
        <v/>
      </c>
      <c r="G460" s="16" t="str">
        <f t="shared" si="40"/>
        <v/>
      </c>
      <c r="H460" s="16" t="str">
        <f t="shared" si="40"/>
        <v/>
      </c>
      <c r="I460" s="16" t="str">
        <f t="shared" si="40"/>
        <v/>
      </c>
    </row>
    <row r="461" spans="1:9">
      <c r="A461" s="16">
        <v>259</v>
      </c>
      <c r="C461" s="16" t="str">
        <f t="shared" si="37"/>
        <v/>
      </c>
      <c r="D461" s="16">
        <f>COUNTIF(C$203:C461,C461)</f>
        <v>257</v>
      </c>
      <c r="F461" s="16" t="str">
        <f t="shared" si="41"/>
        <v/>
      </c>
      <c r="G461" s="16" t="str">
        <f t="shared" si="40"/>
        <v/>
      </c>
      <c r="H461" s="16" t="str">
        <f t="shared" si="40"/>
        <v/>
      </c>
      <c r="I461" s="16" t="str">
        <f t="shared" si="40"/>
        <v/>
      </c>
    </row>
    <row r="462" spans="1:9">
      <c r="A462" s="16">
        <v>260</v>
      </c>
      <c r="C462" s="16" t="str">
        <f t="shared" si="37"/>
        <v/>
      </c>
      <c r="D462" s="16">
        <f>COUNTIF(C$203:C462,C462)</f>
        <v>258</v>
      </c>
      <c r="F462" s="16" t="str">
        <f t="shared" si="41"/>
        <v/>
      </c>
      <c r="G462" s="16" t="str">
        <f t="shared" si="40"/>
        <v/>
      </c>
      <c r="H462" s="16" t="str">
        <f t="shared" si="40"/>
        <v/>
      </c>
      <c r="I462" s="16" t="str">
        <f t="shared" si="40"/>
        <v/>
      </c>
    </row>
    <row r="463" spans="1:9">
      <c r="A463" s="16">
        <v>261</v>
      </c>
      <c r="C463" s="16" t="str">
        <f t="shared" si="37"/>
        <v/>
      </c>
      <c r="D463" s="16">
        <f>COUNTIF(C$203:C463,C463)</f>
        <v>259</v>
      </c>
      <c r="F463" s="16" t="str">
        <f t="shared" si="41"/>
        <v/>
      </c>
      <c r="G463" s="16" t="str">
        <f t="shared" si="40"/>
        <v/>
      </c>
      <c r="H463" s="16" t="str">
        <f t="shared" si="40"/>
        <v/>
      </c>
      <c r="I463" s="16" t="str">
        <f t="shared" si="40"/>
        <v/>
      </c>
    </row>
    <row r="464" spans="1:9">
      <c r="A464" s="16">
        <v>262</v>
      </c>
      <c r="C464" s="16" t="str">
        <f t="shared" si="37"/>
        <v/>
      </c>
      <c r="D464" s="16">
        <f>COUNTIF(C$203:C464,C464)</f>
        <v>260</v>
      </c>
      <c r="F464" s="16" t="str">
        <f t="shared" si="41"/>
        <v/>
      </c>
      <c r="G464" s="16" t="str">
        <f t="shared" si="40"/>
        <v/>
      </c>
      <c r="H464" s="16" t="str">
        <f t="shared" si="40"/>
        <v/>
      </c>
      <c r="I464" s="16" t="str">
        <f t="shared" si="40"/>
        <v/>
      </c>
    </row>
    <row r="465" spans="1:9">
      <c r="A465" s="16">
        <v>263</v>
      </c>
      <c r="C465" s="16" t="str">
        <f t="shared" si="37"/>
        <v/>
      </c>
      <c r="D465" s="16">
        <f>COUNTIF(C$203:C465,C465)</f>
        <v>261</v>
      </c>
      <c r="F465" s="16" t="str">
        <f t="shared" si="41"/>
        <v/>
      </c>
      <c r="G465" s="16" t="str">
        <f t="shared" si="40"/>
        <v/>
      </c>
      <c r="H465" s="16" t="str">
        <f t="shared" si="40"/>
        <v/>
      </c>
      <c r="I465" s="16" t="str">
        <f t="shared" si="40"/>
        <v/>
      </c>
    </row>
    <row r="466" spans="1:9">
      <c r="A466" s="16">
        <v>264</v>
      </c>
      <c r="C466" s="16" t="str">
        <f t="shared" si="37"/>
        <v/>
      </c>
      <c r="D466" s="16">
        <f>COUNTIF(C$203:C466,C466)</f>
        <v>262</v>
      </c>
      <c r="F466" s="16" t="str">
        <f t="shared" si="41"/>
        <v/>
      </c>
      <c r="G466" s="16" t="str">
        <f t="shared" si="40"/>
        <v/>
      </c>
      <c r="H466" s="16" t="str">
        <f t="shared" si="40"/>
        <v/>
      </c>
      <c r="I466" s="16" t="str">
        <f t="shared" si="40"/>
        <v/>
      </c>
    </row>
    <row r="467" spans="1:9">
      <c r="A467" s="16">
        <v>265</v>
      </c>
      <c r="C467" s="16" t="str">
        <f t="shared" si="37"/>
        <v/>
      </c>
      <c r="D467" s="16">
        <f>COUNTIF(C$203:C467,C467)</f>
        <v>263</v>
      </c>
      <c r="F467" s="16" t="str">
        <f t="shared" si="41"/>
        <v/>
      </c>
      <c r="G467" s="16" t="str">
        <f t="shared" si="40"/>
        <v/>
      </c>
      <c r="H467" s="16" t="str">
        <f t="shared" si="40"/>
        <v/>
      </c>
      <c r="I467" s="16" t="str">
        <f t="shared" si="40"/>
        <v/>
      </c>
    </row>
    <row r="468" spans="1:9">
      <c r="A468" s="16">
        <v>266</v>
      </c>
      <c r="C468" s="16" t="str">
        <f t="shared" ref="C468:C503" si="42">L68</f>
        <v/>
      </c>
      <c r="D468" s="16">
        <f>COUNTIF(C$203:C468,C468)</f>
        <v>264</v>
      </c>
      <c r="F468" s="16" t="str">
        <f t="shared" si="41"/>
        <v/>
      </c>
      <c r="G468" s="16" t="str">
        <f t="shared" ref="G468:I483" si="43">C68</f>
        <v/>
      </c>
      <c r="H468" s="16" t="str">
        <f t="shared" si="43"/>
        <v/>
      </c>
      <c r="I468" s="16" t="str">
        <f t="shared" si="43"/>
        <v/>
      </c>
    </row>
    <row r="469" spans="1:9">
      <c r="A469" s="16">
        <v>267</v>
      </c>
      <c r="C469" s="16" t="str">
        <f t="shared" si="42"/>
        <v/>
      </c>
      <c r="D469" s="16">
        <f>COUNTIF(C$203:C469,C469)</f>
        <v>265</v>
      </c>
      <c r="F469" s="16" t="str">
        <f t="shared" si="41"/>
        <v/>
      </c>
      <c r="G469" s="16" t="str">
        <f t="shared" si="43"/>
        <v/>
      </c>
      <c r="H469" s="16" t="str">
        <f t="shared" si="43"/>
        <v/>
      </c>
      <c r="I469" s="16" t="str">
        <f t="shared" si="43"/>
        <v/>
      </c>
    </row>
    <row r="470" spans="1:9">
      <c r="A470" s="16">
        <v>268</v>
      </c>
      <c r="C470" s="16" t="str">
        <f t="shared" si="42"/>
        <v/>
      </c>
      <c r="D470" s="16">
        <f>COUNTIF(C$203:C470,C470)</f>
        <v>266</v>
      </c>
      <c r="F470" s="16" t="str">
        <f t="shared" si="41"/>
        <v/>
      </c>
      <c r="G470" s="16" t="str">
        <f t="shared" si="43"/>
        <v/>
      </c>
      <c r="H470" s="16" t="str">
        <f t="shared" si="43"/>
        <v/>
      </c>
      <c r="I470" s="16" t="str">
        <f t="shared" si="43"/>
        <v/>
      </c>
    </row>
    <row r="471" spans="1:9">
      <c r="A471" s="16">
        <v>269</v>
      </c>
      <c r="C471" s="16" t="str">
        <f t="shared" si="42"/>
        <v/>
      </c>
      <c r="D471" s="16">
        <f>COUNTIF(C$203:C471,C471)</f>
        <v>267</v>
      </c>
      <c r="F471" s="16" t="str">
        <f t="shared" si="41"/>
        <v/>
      </c>
      <c r="G471" s="16" t="str">
        <f t="shared" si="43"/>
        <v/>
      </c>
      <c r="H471" s="16" t="str">
        <f t="shared" si="43"/>
        <v/>
      </c>
      <c r="I471" s="16" t="str">
        <f t="shared" si="43"/>
        <v/>
      </c>
    </row>
    <row r="472" spans="1:9">
      <c r="A472" s="16">
        <v>270</v>
      </c>
      <c r="C472" s="16" t="str">
        <f t="shared" si="42"/>
        <v/>
      </c>
      <c r="D472" s="16">
        <f>COUNTIF(C$203:C472,C472)</f>
        <v>268</v>
      </c>
      <c r="F472" s="16" t="str">
        <f t="shared" si="41"/>
        <v/>
      </c>
      <c r="G472" s="16" t="str">
        <f t="shared" si="43"/>
        <v/>
      </c>
      <c r="H472" s="16" t="str">
        <f t="shared" si="43"/>
        <v/>
      </c>
      <c r="I472" s="16" t="str">
        <f t="shared" si="43"/>
        <v/>
      </c>
    </row>
    <row r="473" spans="1:9">
      <c r="A473" s="16">
        <v>271</v>
      </c>
      <c r="C473" s="16" t="str">
        <f t="shared" si="42"/>
        <v/>
      </c>
      <c r="D473" s="16">
        <f>COUNTIF(C$203:C473,C473)</f>
        <v>269</v>
      </c>
      <c r="F473" s="16" t="str">
        <f t="shared" si="41"/>
        <v/>
      </c>
      <c r="G473" s="16" t="str">
        <f t="shared" si="43"/>
        <v/>
      </c>
      <c r="H473" s="16" t="str">
        <f t="shared" si="43"/>
        <v/>
      </c>
      <c r="I473" s="16" t="str">
        <f t="shared" si="43"/>
        <v/>
      </c>
    </row>
    <row r="474" spans="1:9">
      <c r="A474" s="16">
        <v>272</v>
      </c>
      <c r="C474" s="16" t="str">
        <f t="shared" si="42"/>
        <v/>
      </c>
      <c r="D474" s="16">
        <f>COUNTIF(C$203:C474,C474)</f>
        <v>270</v>
      </c>
      <c r="F474" s="16" t="str">
        <f t="shared" si="41"/>
        <v/>
      </c>
      <c r="G474" s="16" t="str">
        <f t="shared" si="43"/>
        <v/>
      </c>
      <c r="H474" s="16" t="str">
        <f t="shared" si="43"/>
        <v/>
      </c>
      <c r="I474" s="16" t="str">
        <f t="shared" si="43"/>
        <v/>
      </c>
    </row>
    <row r="475" spans="1:9">
      <c r="A475" s="16">
        <v>273</v>
      </c>
      <c r="C475" s="16" t="str">
        <f t="shared" si="42"/>
        <v/>
      </c>
      <c r="D475" s="16">
        <f>COUNTIF(C$203:C475,C475)</f>
        <v>271</v>
      </c>
      <c r="F475" s="16" t="str">
        <f t="shared" si="41"/>
        <v/>
      </c>
      <c r="G475" s="16" t="str">
        <f t="shared" si="43"/>
        <v/>
      </c>
      <c r="H475" s="16" t="str">
        <f t="shared" si="43"/>
        <v/>
      </c>
      <c r="I475" s="16" t="str">
        <f t="shared" si="43"/>
        <v/>
      </c>
    </row>
    <row r="476" spans="1:9">
      <c r="A476" s="16">
        <v>274</v>
      </c>
      <c r="C476" s="16" t="str">
        <f t="shared" si="42"/>
        <v/>
      </c>
      <c r="D476" s="16">
        <f>COUNTIF(C$203:C476,C476)</f>
        <v>272</v>
      </c>
      <c r="F476" s="16" t="str">
        <f t="shared" si="41"/>
        <v/>
      </c>
      <c r="G476" s="16" t="str">
        <f t="shared" si="43"/>
        <v/>
      </c>
      <c r="H476" s="16" t="str">
        <f t="shared" si="43"/>
        <v/>
      </c>
      <c r="I476" s="16" t="str">
        <f t="shared" si="43"/>
        <v/>
      </c>
    </row>
    <row r="477" spans="1:9">
      <c r="A477" s="16">
        <v>275</v>
      </c>
      <c r="C477" s="16" t="str">
        <f t="shared" si="42"/>
        <v/>
      </c>
      <c r="D477" s="16">
        <f>COUNTIF(C$203:C477,C477)</f>
        <v>273</v>
      </c>
      <c r="F477" s="16" t="str">
        <f t="shared" si="41"/>
        <v/>
      </c>
      <c r="G477" s="16" t="str">
        <f t="shared" si="43"/>
        <v/>
      </c>
      <c r="H477" s="16" t="str">
        <f t="shared" si="43"/>
        <v/>
      </c>
      <c r="I477" s="16" t="str">
        <f t="shared" si="43"/>
        <v/>
      </c>
    </row>
    <row r="478" spans="1:9">
      <c r="A478" s="16">
        <v>276</v>
      </c>
      <c r="C478" s="16" t="str">
        <f t="shared" si="42"/>
        <v/>
      </c>
      <c r="D478" s="16">
        <f>COUNTIF(C$203:C478,C478)</f>
        <v>274</v>
      </c>
      <c r="F478" s="16" t="str">
        <f t="shared" si="41"/>
        <v/>
      </c>
      <c r="G478" s="16" t="str">
        <f t="shared" si="43"/>
        <v/>
      </c>
      <c r="H478" s="16" t="str">
        <f t="shared" si="43"/>
        <v/>
      </c>
      <c r="I478" s="16" t="str">
        <f t="shared" si="43"/>
        <v/>
      </c>
    </row>
    <row r="479" spans="1:9">
      <c r="A479" s="16">
        <v>277</v>
      </c>
      <c r="C479" s="16" t="str">
        <f t="shared" si="42"/>
        <v/>
      </c>
      <c r="D479" s="16">
        <f>COUNTIF(C$203:C479,C479)</f>
        <v>275</v>
      </c>
      <c r="F479" s="16" t="str">
        <f t="shared" si="41"/>
        <v/>
      </c>
      <c r="G479" s="16" t="str">
        <f t="shared" si="43"/>
        <v/>
      </c>
      <c r="H479" s="16" t="str">
        <f t="shared" si="43"/>
        <v/>
      </c>
      <c r="I479" s="16" t="str">
        <f t="shared" si="43"/>
        <v/>
      </c>
    </row>
    <row r="480" spans="1:9">
      <c r="A480" s="16">
        <v>278</v>
      </c>
      <c r="C480" s="16" t="str">
        <f t="shared" si="42"/>
        <v/>
      </c>
      <c r="D480" s="16">
        <f>COUNTIF(C$203:C480,C480)</f>
        <v>276</v>
      </c>
      <c r="F480" s="16" t="str">
        <f t="shared" si="41"/>
        <v/>
      </c>
      <c r="G480" s="16" t="str">
        <f t="shared" si="43"/>
        <v/>
      </c>
      <c r="H480" s="16" t="str">
        <f t="shared" si="43"/>
        <v/>
      </c>
      <c r="I480" s="16" t="str">
        <f t="shared" si="43"/>
        <v/>
      </c>
    </row>
    <row r="481" spans="1:9">
      <c r="A481" s="16">
        <v>279</v>
      </c>
      <c r="C481" s="16" t="str">
        <f t="shared" si="42"/>
        <v/>
      </c>
      <c r="D481" s="16">
        <f>COUNTIF(C$203:C481,C481)</f>
        <v>277</v>
      </c>
      <c r="F481" s="16" t="str">
        <f t="shared" si="41"/>
        <v/>
      </c>
      <c r="G481" s="16" t="str">
        <f t="shared" si="43"/>
        <v/>
      </c>
      <c r="H481" s="16" t="str">
        <f t="shared" si="43"/>
        <v/>
      </c>
      <c r="I481" s="16" t="str">
        <f t="shared" si="43"/>
        <v/>
      </c>
    </row>
    <row r="482" spans="1:9">
      <c r="A482" s="16">
        <v>280</v>
      </c>
      <c r="C482" s="16" t="str">
        <f t="shared" si="42"/>
        <v/>
      </c>
      <c r="D482" s="16">
        <f>COUNTIF(C$203:C482,C482)</f>
        <v>278</v>
      </c>
      <c r="F482" s="16" t="str">
        <f t="shared" si="41"/>
        <v/>
      </c>
      <c r="G482" s="16" t="str">
        <f t="shared" si="43"/>
        <v/>
      </c>
      <c r="H482" s="16" t="str">
        <f t="shared" si="43"/>
        <v/>
      </c>
      <c r="I482" s="16" t="str">
        <f t="shared" si="43"/>
        <v/>
      </c>
    </row>
    <row r="483" spans="1:9">
      <c r="A483" s="16">
        <v>281</v>
      </c>
      <c r="C483" s="16" t="str">
        <f t="shared" si="42"/>
        <v/>
      </c>
      <c r="D483" s="16">
        <f>COUNTIF(C$203:C483,C483)</f>
        <v>279</v>
      </c>
      <c r="F483" s="16" t="str">
        <f t="shared" si="41"/>
        <v/>
      </c>
      <c r="G483" s="16" t="str">
        <f t="shared" si="43"/>
        <v/>
      </c>
      <c r="H483" s="16" t="str">
        <f t="shared" si="43"/>
        <v/>
      </c>
      <c r="I483" s="16" t="str">
        <f t="shared" si="43"/>
        <v/>
      </c>
    </row>
    <row r="484" spans="1:9">
      <c r="A484" s="16">
        <v>282</v>
      </c>
      <c r="C484" s="16" t="str">
        <f t="shared" si="42"/>
        <v/>
      </c>
      <c r="D484" s="16">
        <f>COUNTIF(C$203:C484,C484)</f>
        <v>280</v>
      </c>
      <c r="F484" s="16" t="str">
        <f t="shared" si="41"/>
        <v/>
      </c>
      <c r="G484" s="16" t="str">
        <f t="shared" ref="G484:I499" si="44">C84</f>
        <v/>
      </c>
      <c r="H484" s="16" t="str">
        <f t="shared" si="44"/>
        <v/>
      </c>
      <c r="I484" s="16" t="str">
        <f t="shared" si="44"/>
        <v/>
      </c>
    </row>
    <row r="485" spans="1:9">
      <c r="A485" s="16">
        <v>283</v>
      </c>
      <c r="C485" s="16" t="str">
        <f t="shared" si="42"/>
        <v/>
      </c>
      <c r="D485" s="16">
        <f>COUNTIF(C$203:C485,C485)</f>
        <v>281</v>
      </c>
      <c r="F485" s="16" t="str">
        <f t="shared" si="41"/>
        <v/>
      </c>
      <c r="G485" s="16" t="str">
        <f t="shared" si="44"/>
        <v/>
      </c>
      <c r="H485" s="16" t="str">
        <f t="shared" si="44"/>
        <v/>
      </c>
      <c r="I485" s="16" t="str">
        <f t="shared" si="44"/>
        <v/>
      </c>
    </row>
    <row r="486" spans="1:9">
      <c r="A486" s="16">
        <v>284</v>
      </c>
      <c r="C486" s="16" t="str">
        <f t="shared" si="42"/>
        <v/>
      </c>
      <c r="D486" s="16">
        <f>COUNTIF(C$203:C486,C486)</f>
        <v>282</v>
      </c>
      <c r="F486" s="16" t="str">
        <f t="shared" si="41"/>
        <v/>
      </c>
      <c r="G486" s="16" t="str">
        <f t="shared" si="44"/>
        <v/>
      </c>
      <c r="H486" s="16" t="str">
        <f t="shared" si="44"/>
        <v/>
      </c>
      <c r="I486" s="16" t="str">
        <f t="shared" si="44"/>
        <v/>
      </c>
    </row>
    <row r="487" spans="1:9">
      <c r="A487" s="16">
        <v>285</v>
      </c>
      <c r="C487" s="16" t="str">
        <f t="shared" si="42"/>
        <v/>
      </c>
      <c r="D487" s="16">
        <f>COUNTIF(C$203:C487,C487)</f>
        <v>283</v>
      </c>
      <c r="F487" s="16" t="str">
        <f t="shared" si="41"/>
        <v/>
      </c>
      <c r="G487" s="16" t="str">
        <f t="shared" si="44"/>
        <v/>
      </c>
      <c r="H487" s="16" t="str">
        <f t="shared" si="44"/>
        <v/>
      </c>
      <c r="I487" s="16" t="str">
        <f t="shared" si="44"/>
        <v/>
      </c>
    </row>
    <row r="488" spans="1:9">
      <c r="A488" s="16">
        <v>286</v>
      </c>
      <c r="C488" s="16" t="str">
        <f t="shared" si="42"/>
        <v/>
      </c>
      <c r="D488" s="16">
        <f>COUNTIF(C$203:C488,C488)</f>
        <v>284</v>
      </c>
      <c r="F488" s="16" t="str">
        <f t="shared" si="41"/>
        <v/>
      </c>
      <c r="G488" s="16" t="str">
        <f t="shared" si="44"/>
        <v/>
      </c>
      <c r="H488" s="16" t="str">
        <f t="shared" si="44"/>
        <v/>
      </c>
      <c r="I488" s="16" t="str">
        <f t="shared" si="44"/>
        <v/>
      </c>
    </row>
    <row r="489" spans="1:9">
      <c r="A489" s="16">
        <v>287</v>
      </c>
      <c r="C489" s="16" t="str">
        <f t="shared" si="42"/>
        <v/>
      </c>
      <c r="D489" s="16">
        <f>COUNTIF(C$203:C489,C489)</f>
        <v>285</v>
      </c>
      <c r="F489" s="16" t="str">
        <f t="shared" si="41"/>
        <v/>
      </c>
      <c r="G489" s="16" t="str">
        <f t="shared" si="44"/>
        <v/>
      </c>
      <c r="H489" s="16" t="str">
        <f t="shared" si="44"/>
        <v/>
      </c>
      <c r="I489" s="16" t="str">
        <f t="shared" si="44"/>
        <v/>
      </c>
    </row>
    <row r="490" spans="1:9">
      <c r="A490" s="16">
        <v>288</v>
      </c>
      <c r="C490" s="16" t="str">
        <f t="shared" si="42"/>
        <v/>
      </c>
      <c r="D490" s="16">
        <f>COUNTIF(C$203:C490,C490)</f>
        <v>286</v>
      </c>
      <c r="F490" s="16" t="str">
        <f t="shared" si="41"/>
        <v/>
      </c>
      <c r="G490" s="16" t="str">
        <f t="shared" si="44"/>
        <v/>
      </c>
      <c r="H490" s="16" t="str">
        <f t="shared" si="44"/>
        <v/>
      </c>
      <c r="I490" s="16" t="str">
        <f t="shared" si="44"/>
        <v/>
      </c>
    </row>
    <row r="491" spans="1:9">
      <c r="A491" s="16">
        <v>289</v>
      </c>
      <c r="C491" s="16" t="str">
        <f t="shared" si="42"/>
        <v/>
      </c>
      <c r="D491" s="16">
        <f>COUNTIF(C$203:C491,C491)</f>
        <v>287</v>
      </c>
      <c r="F491" s="16" t="str">
        <f t="shared" si="41"/>
        <v/>
      </c>
      <c r="G491" s="16" t="str">
        <f t="shared" si="44"/>
        <v/>
      </c>
      <c r="H491" s="16" t="str">
        <f t="shared" si="44"/>
        <v/>
      </c>
      <c r="I491" s="16" t="str">
        <f t="shared" si="44"/>
        <v/>
      </c>
    </row>
    <row r="492" spans="1:9">
      <c r="A492" s="16">
        <v>290</v>
      </c>
      <c r="C492" s="16" t="str">
        <f t="shared" si="42"/>
        <v/>
      </c>
      <c r="D492" s="16">
        <f>COUNTIF(C$203:C492,C492)</f>
        <v>288</v>
      </c>
      <c r="F492" s="16" t="str">
        <f t="shared" si="41"/>
        <v/>
      </c>
      <c r="G492" s="16" t="str">
        <f t="shared" si="44"/>
        <v/>
      </c>
      <c r="H492" s="16" t="str">
        <f t="shared" si="44"/>
        <v/>
      </c>
      <c r="I492" s="16" t="str">
        <f t="shared" si="44"/>
        <v/>
      </c>
    </row>
    <row r="493" spans="1:9">
      <c r="A493" s="16">
        <v>291</v>
      </c>
      <c r="C493" s="16" t="str">
        <f t="shared" si="42"/>
        <v/>
      </c>
      <c r="D493" s="16">
        <f>COUNTIF(C$203:C493,C493)</f>
        <v>289</v>
      </c>
      <c r="F493" s="16" t="str">
        <f t="shared" si="41"/>
        <v/>
      </c>
      <c r="G493" s="16" t="str">
        <f t="shared" si="44"/>
        <v/>
      </c>
      <c r="H493" s="16" t="str">
        <f t="shared" si="44"/>
        <v/>
      </c>
      <c r="I493" s="16" t="str">
        <f t="shared" si="44"/>
        <v/>
      </c>
    </row>
    <row r="494" spans="1:9">
      <c r="A494" s="16">
        <v>292</v>
      </c>
      <c r="C494" s="16" t="str">
        <f t="shared" si="42"/>
        <v/>
      </c>
      <c r="D494" s="16">
        <f>COUNTIF(C$203:C494,C494)</f>
        <v>290</v>
      </c>
      <c r="F494" s="16" t="str">
        <f t="shared" si="41"/>
        <v/>
      </c>
      <c r="G494" s="16" t="str">
        <f t="shared" si="44"/>
        <v/>
      </c>
      <c r="H494" s="16" t="str">
        <f t="shared" si="44"/>
        <v/>
      </c>
      <c r="I494" s="16" t="str">
        <f t="shared" si="44"/>
        <v/>
      </c>
    </row>
    <row r="495" spans="1:9">
      <c r="A495" s="16">
        <v>293</v>
      </c>
      <c r="C495" s="16" t="str">
        <f t="shared" si="42"/>
        <v/>
      </c>
      <c r="D495" s="16">
        <f>COUNTIF(C$203:C495,C495)</f>
        <v>291</v>
      </c>
      <c r="F495" s="16" t="str">
        <f t="shared" si="41"/>
        <v/>
      </c>
      <c r="G495" s="16" t="str">
        <f t="shared" si="44"/>
        <v/>
      </c>
      <c r="H495" s="16" t="str">
        <f t="shared" si="44"/>
        <v/>
      </c>
      <c r="I495" s="16" t="str">
        <f t="shared" si="44"/>
        <v/>
      </c>
    </row>
    <row r="496" spans="1:9">
      <c r="A496" s="16">
        <v>294</v>
      </c>
      <c r="C496" s="16" t="str">
        <f t="shared" si="42"/>
        <v/>
      </c>
      <c r="D496" s="16">
        <f>COUNTIF(C$203:C496,C496)</f>
        <v>292</v>
      </c>
      <c r="F496" s="16" t="str">
        <f t="shared" si="41"/>
        <v/>
      </c>
      <c r="G496" s="16" t="str">
        <f t="shared" si="44"/>
        <v/>
      </c>
      <c r="H496" s="16" t="str">
        <f t="shared" si="44"/>
        <v/>
      </c>
      <c r="I496" s="16" t="str">
        <f t="shared" si="44"/>
        <v/>
      </c>
    </row>
    <row r="497" spans="1:9">
      <c r="A497" s="16">
        <v>295</v>
      </c>
      <c r="C497" s="16" t="str">
        <f t="shared" si="42"/>
        <v/>
      </c>
      <c r="D497" s="16">
        <f>COUNTIF(C$203:C497,C497)</f>
        <v>293</v>
      </c>
      <c r="F497" s="16" t="str">
        <f t="shared" si="41"/>
        <v/>
      </c>
      <c r="G497" s="16" t="str">
        <f t="shared" si="44"/>
        <v/>
      </c>
      <c r="H497" s="16" t="str">
        <f t="shared" si="44"/>
        <v/>
      </c>
      <c r="I497" s="16" t="str">
        <f t="shared" si="44"/>
        <v/>
      </c>
    </row>
    <row r="498" spans="1:9">
      <c r="A498" s="16">
        <v>296</v>
      </c>
      <c r="C498" s="16" t="str">
        <f t="shared" si="42"/>
        <v/>
      </c>
      <c r="D498" s="16">
        <f>COUNTIF(C$203:C498,C498)</f>
        <v>294</v>
      </c>
      <c r="F498" s="16" t="str">
        <f t="shared" si="41"/>
        <v/>
      </c>
      <c r="G498" s="16" t="str">
        <f t="shared" si="44"/>
        <v/>
      </c>
      <c r="H498" s="16" t="str">
        <f t="shared" si="44"/>
        <v/>
      </c>
      <c r="I498" s="16" t="str">
        <f t="shared" si="44"/>
        <v/>
      </c>
    </row>
    <row r="499" spans="1:9">
      <c r="A499" s="16">
        <v>297</v>
      </c>
      <c r="C499" s="16" t="str">
        <f t="shared" si="42"/>
        <v/>
      </c>
      <c r="D499" s="16">
        <f>COUNTIF(C$203:C499,C499)</f>
        <v>295</v>
      </c>
      <c r="F499" s="16" t="str">
        <f t="shared" si="41"/>
        <v/>
      </c>
      <c r="G499" s="16" t="str">
        <f t="shared" si="44"/>
        <v/>
      </c>
      <c r="H499" s="16" t="str">
        <f t="shared" si="44"/>
        <v/>
      </c>
      <c r="I499" s="16" t="str">
        <f t="shared" si="44"/>
        <v/>
      </c>
    </row>
    <row r="500" spans="1:9">
      <c r="A500" s="16">
        <v>298</v>
      </c>
      <c r="C500" s="16" t="str">
        <f t="shared" si="42"/>
        <v/>
      </c>
      <c r="D500" s="16">
        <f>COUNTIF(C$203:C500,C500)</f>
        <v>296</v>
      </c>
      <c r="F500" s="16" t="str">
        <f t="shared" si="41"/>
        <v/>
      </c>
      <c r="G500" s="16" t="str">
        <f t="shared" ref="G500:I503" si="45">C100</f>
        <v/>
      </c>
      <c r="H500" s="16" t="str">
        <f t="shared" si="45"/>
        <v/>
      </c>
      <c r="I500" s="16" t="str">
        <f t="shared" si="45"/>
        <v/>
      </c>
    </row>
    <row r="501" spans="1:9">
      <c r="A501" s="16">
        <v>299</v>
      </c>
      <c r="C501" s="16" t="str">
        <f t="shared" si="42"/>
        <v/>
      </c>
      <c r="D501" s="16">
        <f>COUNTIF(C$203:C501,C501)</f>
        <v>297</v>
      </c>
      <c r="F501" s="16" t="str">
        <f t="shared" si="41"/>
        <v/>
      </c>
      <c r="G501" s="16" t="str">
        <f t="shared" si="45"/>
        <v/>
      </c>
      <c r="H501" s="16" t="str">
        <f t="shared" si="45"/>
        <v/>
      </c>
      <c r="I501" s="16" t="str">
        <f t="shared" si="45"/>
        <v/>
      </c>
    </row>
    <row r="502" spans="1:9">
      <c r="A502" s="16">
        <v>300</v>
      </c>
      <c r="C502" s="16" t="str">
        <f t="shared" si="42"/>
        <v/>
      </c>
      <c r="D502" s="16">
        <f>COUNTIF(C$203:C502,C502)</f>
        <v>298</v>
      </c>
      <c r="F502" s="16" t="str">
        <f t="shared" si="41"/>
        <v/>
      </c>
      <c r="G502" s="16" t="str">
        <f t="shared" si="45"/>
        <v/>
      </c>
      <c r="H502" s="16" t="str">
        <f t="shared" si="45"/>
        <v/>
      </c>
      <c r="I502" s="16" t="str">
        <f t="shared" si="45"/>
        <v/>
      </c>
    </row>
    <row r="503" spans="1:9">
      <c r="A503" s="16">
        <v>301</v>
      </c>
      <c r="C503" s="16" t="str">
        <f t="shared" si="42"/>
        <v/>
      </c>
      <c r="D503" s="16">
        <f>COUNTIF(C$203:C503,C503)</f>
        <v>299</v>
      </c>
      <c r="F503" s="16" t="str">
        <f t="shared" si="41"/>
        <v/>
      </c>
      <c r="G503" s="16" t="str">
        <f t="shared" si="45"/>
        <v/>
      </c>
      <c r="H503" s="16" t="str">
        <f t="shared" si="45"/>
        <v/>
      </c>
      <c r="I503" s="16" t="str">
        <f t="shared" si="45"/>
        <v/>
      </c>
    </row>
    <row r="504" spans="1:9">
      <c r="A504" s="16">
        <v>302</v>
      </c>
      <c r="C504" s="16" t="str">
        <f t="shared" ref="C504:C567" si="46">L104</f>
        <v/>
      </c>
      <c r="D504" s="16">
        <f>COUNTIF(C$203:C504,C504)</f>
        <v>300</v>
      </c>
      <c r="F504" s="16" t="str">
        <f t="shared" ref="F504:F567" si="47">IF(C504="","",CONCATENATE(C504,D504)*1)</f>
        <v/>
      </c>
      <c r="G504" s="16">
        <f t="shared" ref="G504:G567" si="48">C104</f>
        <v>1457</v>
      </c>
      <c r="H504" s="16" t="str">
        <f t="shared" ref="H504:H567" si="49">D104</f>
        <v>岩渕　文沙</v>
      </c>
      <c r="I504" s="16">
        <f t="shared" ref="I504:I567" si="50">E104</f>
        <v>5</v>
      </c>
    </row>
    <row r="505" spans="1:9">
      <c r="A505" s="16">
        <v>303</v>
      </c>
      <c r="C505" s="16" t="str">
        <f t="shared" si="46"/>
        <v/>
      </c>
      <c r="D505" s="16">
        <f>COUNTIF(C$203:C505,C505)</f>
        <v>301</v>
      </c>
      <c r="F505" s="16" t="str">
        <f t="shared" si="47"/>
        <v/>
      </c>
      <c r="G505" s="16" t="str">
        <f t="shared" si="48"/>
        <v/>
      </c>
      <c r="H505" s="16" t="str">
        <f t="shared" si="49"/>
        <v/>
      </c>
      <c r="I505" s="16" t="str">
        <f t="shared" si="50"/>
        <v/>
      </c>
    </row>
    <row r="506" spans="1:9">
      <c r="A506" s="16">
        <v>304</v>
      </c>
      <c r="C506" s="16" t="str">
        <f t="shared" si="46"/>
        <v/>
      </c>
      <c r="D506" s="16">
        <f>COUNTIF(C$203:C506,C506)</f>
        <v>302</v>
      </c>
      <c r="F506" s="16" t="str">
        <f t="shared" si="47"/>
        <v/>
      </c>
      <c r="G506" s="16" t="str">
        <f t="shared" si="48"/>
        <v/>
      </c>
      <c r="H506" s="16" t="str">
        <f t="shared" si="49"/>
        <v/>
      </c>
      <c r="I506" s="16" t="str">
        <f t="shared" si="50"/>
        <v/>
      </c>
    </row>
    <row r="507" spans="1:9">
      <c r="A507" s="16">
        <v>305</v>
      </c>
      <c r="C507" s="16" t="str">
        <f t="shared" si="46"/>
        <v/>
      </c>
      <c r="D507" s="16">
        <f>COUNTIF(C$203:C507,C507)</f>
        <v>303</v>
      </c>
      <c r="F507" s="16" t="str">
        <f t="shared" si="47"/>
        <v/>
      </c>
      <c r="G507" s="16" t="str">
        <f t="shared" si="48"/>
        <v/>
      </c>
      <c r="H507" s="16" t="str">
        <f t="shared" si="49"/>
        <v/>
      </c>
      <c r="I507" s="16" t="str">
        <f t="shared" si="50"/>
        <v/>
      </c>
    </row>
    <row r="508" spans="1:9">
      <c r="A508" s="16">
        <v>306</v>
      </c>
      <c r="C508" s="16" t="str">
        <f t="shared" si="46"/>
        <v/>
      </c>
      <c r="D508" s="16">
        <f>COUNTIF(C$203:C508,C508)</f>
        <v>304</v>
      </c>
      <c r="F508" s="16" t="str">
        <f t="shared" si="47"/>
        <v/>
      </c>
      <c r="G508" s="16" t="str">
        <f t="shared" si="48"/>
        <v/>
      </c>
      <c r="H508" s="16" t="str">
        <f t="shared" si="49"/>
        <v/>
      </c>
      <c r="I508" s="16" t="str">
        <f t="shared" si="50"/>
        <v/>
      </c>
    </row>
    <row r="509" spans="1:9">
      <c r="A509" s="16">
        <v>307</v>
      </c>
      <c r="C509" s="16" t="str">
        <f t="shared" si="46"/>
        <v/>
      </c>
      <c r="D509" s="16">
        <f>COUNTIF(C$203:C509,C509)</f>
        <v>305</v>
      </c>
      <c r="F509" s="16" t="str">
        <f t="shared" si="47"/>
        <v/>
      </c>
      <c r="G509" s="16" t="str">
        <f t="shared" si="48"/>
        <v/>
      </c>
      <c r="H509" s="16" t="str">
        <f t="shared" si="49"/>
        <v/>
      </c>
      <c r="I509" s="16" t="str">
        <f t="shared" si="50"/>
        <v/>
      </c>
    </row>
    <row r="510" spans="1:9">
      <c r="A510" s="16">
        <v>308</v>
      </c>
      <c r="C510" s="16" t="str">
        <f t="shared" si="46"/>
        <v/>
      </c>
      <c r="D510" s="16">
        <f>COUNTIF(C$203:C510,C510)</f>
        <v>306</v>
      </c>
      <c r="F510" s="16" t="str">
        <f t="shared" si="47"/>
        <v/>
      </c>
      <c r="G510" s="16" t="str">
        <f t="shared" si="48"/>
        <v/>
      </c>
      <c r="H510" s="16" t="str">
        <f t="shared" si="49"/>
        <v/>
      </c>
      <c r="I510" s="16" t="str">
        <f t="shared" si="50"/>
        <v/>
      </c>
    </row>
    <row r="511" spans="1:9">
      <c r="A511" s="16">
        <v>309</v>
      </c>
      <c r="C511" s="16" t="str">
        <f t="shared" si="46"/>
        <v/>
      </c>
      <c r="D511" s="16">
        <f>COUNTIF(C$203:C511,C511)</f>
        <v>307</v>
      </c>
      <c r="F511" s="16" t="str">
        <f t="shared" si="47"/>
        <v/>
      </c>
      <c r="G511" s="16" t="str">
        <f t="shared" si="48"/>
        <v/>
      </c>
      <c r="H511" s="16" t="str">
        <f t="shared" si="49"/>
        <v/>
      </c>
      <c r="I511" s="16" t="str">
        <f t="shared" si="50"/>
        <v/>
      </c>
    </row>
    <row r="512" spans="1:9">
      <c r="A512" s="16">
        <v>310</v>
      </c>
      <c r="C512" s="16" t="str">
        <f t="shared" si="46"/>
        <v/>
      </c>
      <c r="D512" s="16">
        <f>COUNTIF(C$203:C512,C512)</f>
        <v>308</v>
      </c>
      <c r="F512" s="16" t="str">
        <f t="shared" si="47"/>
        <v/>
      </c>
      <c r="G512" s="16" t="str">
        <f t="shared" si="48"/>
        <v/>
      </c>
      <c r="H512" s="16" t="str">
        <f t="shared" si="49"/>
        <v/>
      </c>
      <c r="I512" s="16" t="str">
        <f t="shared" si="50"/>
        <v/>
      </c>
    </row>
    <row r="513" spans="1:9">
      <c r="A513" s="16">
        <v>311</v>
      </c>
      <c r="C513" s="16" t="str">
        <f t="shared" si="46"/>
        <v/>
      </c>
      <c r="D513" s="16">
        <f>COUNTIF(C$203:C513,C513)</f>
        <v>309</v>
      </c>
      <c r="F513" s="16" t="str">
        <f t="shared" si="47"/>
        <v/>
      </c>
      <c r="G513" s="16" t="str">
        <f t="shared" si="48"/>
        <v/>
      </c>
      <c r="H513" s="16" t="str">
        <f t="shared" si="49"/>
        <v/>
      </c>
      <c r="I513" s="16" t="str">
        <f t="shared" si="50"/>
        <v/>
      </c>
    </row>
    <row r="514" spans="1:9">
      <c r="A514" s="16">
        <v>312</v>
      </c>
      <c r="C514" s="16" t="str">
        <f t="shared" si="46"/>
        <v/>
      </c>
      <c r="D514" s="16">
        <f>COUNTIF(C$203:C514,C514)</f>
        <v>310</v>
      </c>
      <c r="F514" s="16" t="str">
        <f t="shared" si="47"/>
        <v/>
      </c>
      <c r="G514" s="16" t="str">
        <f t="shared" si="48"/>
        <v/>
      </c>
      <c r="H514" s="16" t="str">
        <f t="shared" si="49"/>
        <v/>
      </c>
      <c r="I514" s="16" t="str">
        <f t="shared" si="50"/>
        <v/>
      </c>
    </row>
    <row r="515" spans="1:9">
      <c r="A515" s="16">
        <v>313</v>
      </c>
      <c r="C515" s="16" t="str">
        <f t="shared" si="46"/>
        <v/>
      </c>
      <c r="D515" s="16">
        <f>COUNTIF(C$203:C515,C515)</f>
        <v>311</v>
      </c>
      <c r="F515" s="16" t="str">
        <f t="shared" si="47"/>
        <v/>
      </c>
      <c r="G515" s="16" t="str">
        <f t="shared" si="48"/>
        <v/>
      </c>
      <c r="H515" s="16" t="str">
        <f t="shared" si="49"/>
        <v/>
      </c>
      <c r="I515" s="16" t="str">
        <f t="shared" si="50"/>
        <v/>
      </c>
    </row>
    <row r="516" spans="1:9">
      <c r="A516" s="16">
        <v>314</v>
      </c>
      <c r="C516" s="16" t="str">
        <f t="shared" si="46"/>
        <v/>
      </c>
      <c r="D516" s="16">
        <f>COUNTIF(C$203:C516,C516)</f>
        <v>312</v>
      </c>
      <c r="F516" s="16" t="str">
        <f t="shared" si="47"/>
        <v/>
      </c>
      <c r="G516" s="16" t="str">
        <f t="shared" si="48"/>
        <v/>
      </c>
      <c r="H516" s="16" t="str">
        <f t="shared" si="49"/>
        <v/>
      </c>
      <c r="I516" s="16" t="str">
        <f t="shared" si="50"/>
        <v/>
      </c>
    </row>
    <row r="517" spans="1:9">
      <c r="A517" s="16">
        <v>315</v>
      </c>
      <c r="C517" s="16" t="str">
        <f t="shared" si="46"/>
        <v/>
      </c>
      <c r="D517" s="16">
        <f>COUNTIF(C$203:C517,C517)</f>
        <v>313</v>
      </c>
      <c r="F517" s="16" t="str">
        <f t="shared" si="47"/>
        <v/>
      </c>
      <c r="G517" s="16" t="str">
        <f t="shared" si="48"/>
        <v/>
      </c>
      <c r="H517" s="16" t="str">
        <f t="shared" si="49"/>
        <v/>
      </c>
      <c r="I517" s="16" t="str">
        <f t="shared" si="50"/>
        <v/>
      </c>
    </row>
    <row r="518" spans="1:9">
      <c r="A518" s="16">
        <v>316</v>
      </c>
      <c r="C518" s="16" t="str">
        <f t="shared" si="46"/>
        <v/>
      </c>
      <c r="D518" s="16">
        <f>COUNTIF(C$203:C518,C518)</f>
        <v>314</v>
      </c>
      <c r="F518" s="16" t="str">
        <f t="shared" si="47"/>
        <v/>
      </c>
      <c r="G518" s="16" t="str">
        <f t="shared" si="48"/>
        <v/>
      </c>
      <c r="H518" s="16" t="str">
        <f t="shared" si="49"/>
        <v/>
      </c>
      <c r="I518" s="16" t="str">
        <f t="shared" si="50"/>
        <v/>
      </c>
    </row>
    <row r="519" spans="1:9">
      <c r="A519" s="16">
        <v>317</v>
      </c>
      <c r="C519" s="16" t="str">
        <f t="shared" si="46"/>
        <v/>
      </c>
      <c r="D519" s="16">
        <f>COUNTIF(C$203:C519,C519)</f>
        <v>315</v>
      </c>
      <c r="F519" s="16" t="str">
        <f t="shared" si="47"/>
        <v/>
      </c>
      <c r="G519" s="16" t="str">
        <f t="shared" si="48"/>
        <v/>
      </c>
      <c r="H519" s="16" t="str">
        <f t="shared" si="49"/>
        <v/>
      </c>
      <c r="I519" s="16" t="str">
        <f t="shared" si="50"/>
        <v/>
      </c>
    </row>
    <row r="520" spans="1:9">
      <c r="A520" s="16">
        <v>318</v>
      </c>
      <c r="C520" s="16" t="str">
        <f t="shared" si="46"/>
        <v/>
      </c>
      <c r="D520" s="16">
        <f>COUNTIF(C$203:C520,C520)</f>
        <v>316</v>
      </c>
      <c r="F520" s="16" t="str">
        <f t="shared" si="47"/>
        <v/>
      </c>
      <c r="G520" s="16" t="str">
        <f t="shared" si="48"/>
        <v/>
      </c>
      <c r="H520" s="16" t="str">
        <f t="shared" si="49"/>
        <v/>
      </c>
      <c r="I520" s="16" t="str">
        <f t="shared" si="50"/>
        <v/>
      </c>
    </row>
    <row r="521" spans="1:9">
      <c r="A521" s="16">
        <v>319</v>
      </c>
      <c r="C521" s="16" t="str">
        <f t="shared" si="46"/>
        <v/>
      </c>
      <c r="D521" s="16">
        <f>COUNTIF(C$203:C521,C521)</f>
        <v>317</v>
      </c>
      <c r="F521" s="16" t="str">
        <f t="shared" si="47"/>
        <v/>
      </c>
      <c r="G521" s="16" t="str">
        <f t="shared" si="48"/>
        <v/>
      </c>
      <c r="H521" s="16" t="str">
        <f t="shared" si="49"/>
        <v/>
      </c>
      <c r="I521" s="16" t="str">
        <f t="shared" si="50"/>
        <v/>
      </c>
    </row>
    <row r="522" spans="1:9">
      <c r="A522" s="16">
        <v>320</v>
      </c>
      <c r="C522" s="16" t="str">
        <f t="shared" si="46"/>
        <v/>
      </c>
      <c r="D522" s="16">
        <f>COUNTIF(C$203:C522,C522)</f>
        <v>318</v>
      </c>
      <c r="F522" s="16" t="str">
        <f t="shared" si="47"/>
        <v/>
      </c>
      <c r="G522" s="16" t="str">
        <f t="shared" si="48"/>
        <v/>
      </c>
      <c r="H522" s="16" t="str">
        <f t="shared" si="49"/>
        <v/>
      </c>
      <c r="I522" s="16" t="str">
        <f t="shared" si="50"/>
        <v/>
      </c>
    </row>
    <row r="523" spans="1:9">
      <c r="A523" s="16">
        <v>321</v>
      </c>
      <c r="C523" s="16" t="str">
        <f t="shared" si="46"/>
        <v/>
      </c>
      <c r="D523" s="16">
        <f>COUNTIF(C$203:C523,C523)</f>
        <v>319</v>
      </c>
      <c r="F523" s="16" t="str">
        <f t="shared" si="47"/>
        <v/>
      </c>
      <c r="G523" s="16" t="str">
        <f t="shared" si="48"/>
        <v/>
      </c>
      <c r="H523" s="16" t="str">
        <f t="shared" si="49"/>
        <v/>
      </c>
      <c r="I523" s="16" t="str">
        <f t="shared" si="50"/>
        <v/>
      </c>
    </row>
    <row r="524" spans="1:9">
      <c r="A524" s="16">
        <v>322</v>
      </c>
      <c r="C524" s="16" t="str">
        <f t="shared" si="46"/>
        <v/>
      </c>
      <c r="D524" s="16">
        <f>COUNTIF(C$203:C524,C524)</f>
        <v>320</v>
      </c>
      <c r="F524" s="16" t="str">
        <f t="shared" si="47"/>
        <v/>
      </c>
      <c r="G524" s="16" t="str">
        <f t="shared" si="48"/>
        <v/>
      </c>
      <c r="H524" s="16" t="str">
        <f t="shared" si="49"/>
        <v/>
      </c>
      <c r="I524" s="16" t="str">
        <f t="shared" si="50"/>
        <v/>
      </c>
    </row>
    <row r="525" spans="1:9">
      <c r="A525" s="16">
        <v>323</v>
      </c>
      <c r="C525" s="16" t="str">
        <f t="shared" si="46"/>
        <v/>
      </c>
      <c r="D525" s="16">
        <f>COUNTIF(C$203:C525,C525)</f>
        <v>321</v>
      </c>
      <c r="F525" s="16" t="str">
        <f t="shared" si="47"/>
        <v/>
      </c>
      <c r="G525" s="16" t="str">
        <f t="shared" si="48"/>
        <v/>
      </c>
      <c r="H525" s="16" t="str">
        <f t="shared" si="49"/>
        <v/>
      </c>
      <c r="I525" s="16" t="str">
        <f t="shared" si="50"/>
        <v/>
      </c>
    </row>
    <row r="526" spans="1:9">
      <c r="A526" s="16">
        <v>324</v>
      </c>
      <c r="C526" s="16" t="str">
        <f t="shared" si="46"/>
        <v/>
      </c>
      <c r="D526" s="16">
        <f>COUNTIF(C$203:C526,C526)</f>
        <v>322</v>
      </c>
      <c r="F526" s="16" t="str">
        <f t="shared" si="47"/>
        <v/>
      </c>
      <c r="G526" s="16" t="str">
        <f t="shared" si="48"/>
        <v/>
      </c>
      <c r="H526" s="16" t="str">
        <f t="shared" si="49"/>
        <v/>
      </c>
      <c r="I526" s="16" t="str">
        <f t="shared" si="50"/>
        <v/>
      </c>
    </row>
    <row r="527" spans="1:9">
      <c r="A527" s="16">
        <v>325</v>
      </c>
      <c r="C527" s="16" t="str">
        <f t="shared" si="46"/>
        <v/>
      </c>
      <c r="D527" s="16">
        <f>COUNTIF(C$203:C527,C527)</f>
        <v>323</v>
      </c>
      <c r="F527" s="16" t="str">
        <f t="shared" si="47"/>
        <v/>
      </c>
      <c r="G527" s="16" t="str">
        <f t="shared" si="48"/>
        <v/>
      </c>
      <c r="H527" s="16" t="str">
        <f t="shared" si="49"/>
        <v/>
      </c>
      <c r="I527" s="16" t="str">
        <f t="shared" si="50"/>
        <v/>
      </c>
    </row>
    <row r="528" spans="1:9">
      <c r="A528" s="16">
        <v>326</v>
      </c>
      <c r="C528" s="16" t="str">
        <f t="shared" si="46"/>
        <v/>
      </c>
      <c r="D528" s="16">
        <f>COUNTIF(C$203:C528,C528)</f>
        <v>324</v>
      </c>
      <c r="F528" s="16" t="str">
        <f t="shared" si="47"/>
        <v/>
      </c>
      <c r="G528" s="16" t="str">
        <f t="shared" si="48"/>
        <v/>
      </c>
      <c r="H528" s="16" t="str">
        <f t="shared" si="49"/>
        <v/>
      </c>
      <c r="I528" s="16" t="str">
        <f t="shared" si="50"/>
        <v/>
      </c>
    </row>
    <row r="529" spans="1:9">
      <c r="A529" s="16">
        <v>327</v>
      </c>
      <c r="C529" s="16" t="str">
        <f t="shared" si="46"/>
        <v/>
      </c>
      <c r="D529" s="16">
        <f>COUNTIF(C$203:C529,C529)</f>
        <v>325</v>
      </c>
      <c r="F529" s="16" t="str">
        <f t="shared" si="47"/>
        <v/>
      </c>
      <c r="G529" s="16" t="str">
        <f t="shared" si="48"/>
        <v/>
      </c>
      <c r="H529" s="16" t="str">
        <f t="shared" si="49"/>
        <v/>
      </c>
      <c r="I529" s="16" t="str">
        <f t="shared" si="50"/>
        <v/>
      </c>
    </row>
    <row r="530" spans="1:9">
      <c r="A530" s="16">
        <v>328</v>
      </c>
      <c r="C530" s="16" t="str">
        <f t="shared" si="46"/>
        <v/>
      </c>
      <c r="D530" s="16">
        <f>COUNTIF(C$203:C530,C530)</f>
        <v>326</v>
      </c>
      <c r="F530" s="16" t="str">
        <f t="shared" si="47"/>
        <v/>
      </c>
      <c r="G530" s="16" t="str">
        <f t="shared" si="48"/>
        <v/>
      </c>
      <c r="H530" s="16" t="str">
        <f t="shared" si="49"/>
        <v/>
      </c>
      <c r="I530" s="16" t="str">
        <f t="shared" si="50"/>
        <v/>
      </c>
    </row>
    <row r="531" spans="1:9">
      <c r="A531" s="16">
        <v>329</v>
      </c>
      <c r="C531" s="16" t="str">
        <f t="shared" si="46"/>
        <v/>
      </c>
      <c r="D531" s="16">
        <f>COUNTIF(C$203:C531,C531)</f>
        <v>327</v>
      </c>
      <c r="F531" s="16" t="str">
        <f t="shared" si="47"/>
        <v/>
      </c>
      <c r="G531" s="16" t="str">
        <f t="shared" si="48"/>
        <v/>
      </c>
      <c r="H531" s="16" t="str">
        <f t="shared" si="49"/>
        <v/>
      </c>
      <c r="I531" s="16" t="str">
        <f t="shared" si="50"/>
        <v/>
      </c>
    </row>
    <row r="532" spans="1:9">
      <c r="A532" s="16">
        <v>330</v>
      </c>
      <c r="C532" s="16" t="str">
        <f t="shared" si="46"/>
        <v/>
      </c>
      <c r="D532" s="16">
        <f>COUNTIF(C$203:C532,C532)</f>
        <v>328</v>
      </c>
      <c r="F532" s="16" t="str">
        <f t="shared" si="47"/>
        <v/>
      </c>
      <c r="G532" s="16" t="str">
        <f t="shared" si="48"/>
        <v/>
      </c>
      <c r="H532" s="16" t="str">
        <f t="shared" si="49"/>
        <v/>
      </c>
      <c r="I532" s="16" t="str">
        <f t="shared" si="50"/>
        <v/>
      </c>
    </row>
    <row r="533" spans="1:9">
      <c r="A533" s="16">
        <v>331</v>
      </c>
      <c r="C533" s="16" t="str">
        <f t="shared" si="46"/>
        <v/>
      </c>
      <c r="D533" s="16">
        <f>COUNTIF(C$203:C533,C533)</f>
        <v>329</v>
      </c>
      <c r="F533" s="16" t="str">
        <f t="shared" si="47"/>
        <v/>
      </c>
      <c r="G533" s="16" t="str">
        <f t="shared" si="48"/>
        <v/>
      </c>
      <c r="H533" s="16" t="str">
        <f t="shared" si="49"/>
        <v/>
      </c>
      <c r="I533" s="16" t="str">
        <f t="shared" si="50"/>
        <v/>
      </c>
    </row>
    <row r="534" spans="1:9">
      <c r="A534" s="16">
        <v>332</v>
      </c>
      <c r="C534" s="16" t="str">
        <f t="shared" si="46"/>
        <v/>
      </c>
      <c r="D534" s="16">
        <f>COUNTIF(C$203:C534,C534)</f>
        <v>330</v>
      </c>
      <c r="F534" s="16" t="str">
        <f t="shared" si="47"/>
        <v/>
      </c>
      <c r="G534" s="16" t="str">
        <f t="shared" si="48"/>
        <v/>
      </c>
      <c r="H534" s="16" t="str">
        <f t="shared" si="49"/>
        <v/>
      </c>
      <c r="I534" s="16" t="str">
        <f t="shared" si="50"/>
        <v/>
      </c>
    </row>
    <row r="535" spans="1:9">
      <c r="A535" s="16">
        <v>333</v>
      </c>
      <c r="C535" s="16" t="str">
        <f t="shared" si="46"/>
        <v/>
      </c>
      <c r="D535" s="16">
        <f>COUNTIF(C$203:C535,C535)</f>
        <v>331</v>
      </c>
      <c r="F535" s="16" t="str">
        <f t="shared" si="47"/>
        <v/>
      </c>
      <c r="G535" s="16" t="str">
        <f t="shared" si="48"/>
        <v/>
      </c>
      <c r="H535" s="16" t="str">
        <f t="shared" si="49"/>
        <v/>
      </c>
      <c r="I535" s="16" t="str">
        <f t="shared" si="50"/>
        <v/>
      </c>
    </row>
    <row r="536" spans="1:9">
      <c r="A536" s="16">
        <v>334</v>
      </c>
      <c r="C536" s="16" t="str">
        <f t="shared" si="46"/>
        <v/>
      </c>
      <c r="D536" s="16">
        <f>COUNTIF(C$203:C536,C536)</f>
        <v>332</v>
      </c>
      <c r="F536" s="16" t="str">
        <f t="shared" si="47"/>
        <v/>
      </c>
      <c r="G536" s="16" t="str">
        <f t="shared" si="48"/>
        <v/>
      </c>
      <c r="H536" s="16" t="str">
        <f t="shared" si="49"/>
        <v/>
      </c>
      <c r="I536" s="16" t="str">
        <f t="shared" si="50"/>
        <v/>
      </c>
    </row>
    <row r="537" spans="1:9">
      <c r="A537" s="16">
        <v>335</v>
      </c>
      <c r="C537" s="16" t="str">
        <f t="shared" si="46"/>
        <v/>
      </c>
      <c r="D537" s="16">
        <f>COUNTIF(C$203:C537,C537)</f>
        <v>333</v>
      </c>
      <c r="F537" s="16" t="str">
        <f t="shared" si="47"/>
        <v/>
      </c>
      <c r="G537" s="16" t="str">
        <f t="shared" si="48"/>
        <v/>
      </c>
      <c r="H537" s="16" t="str">
        <f t="shared" si="49"/>
        <v/>
      </c>
      <c r="I537" s="16" t="str">
        <f t="shared" si="50"/>
        <v/>
      </c>
    </row>
    <row r="538" spans="1:9">
      <c r="A538" s="16">
        <v>336</v>
      </c>
      <c r="C538" s="16" t="str">
        <f t="shared" si="46"/>
        <v/>
      </c>
      <c r="D538" s="16">
        <f>COUNTIF(C$203:C538,C538)</f>
        <v>334</v>
      </c>
      <c r="F538" s="16" t="str">
        <f t="shared" si="47"/>
        <v/>
      </c>
      <c r="G538" s="16" t="str">
        <f t="shared" si="48"/>
        <v/>
      </c>
      <c r="H538" s="16" t="str">
        <f t="shared" si="49"/>
        <v/>
      </c>
      <c r="I538" s="16" t="str">
        <f t="shared" si="50"/>
        <v/>
      </c>
    </row>
    <row r="539" spans="1:9">
      <c r="A539" s="16">
        <v>337</v>
      </c>
      <c r="C539" s="16" t="str">
        <f t="shared" si="46"/>
        <v/>
      </c>
      <c r="D539" s="16">
        <f>COUNTIF(C$203:C539,C539)</f>
        <v>335</v>
      </c>
      <c r="F539" s="16" t="str">
        <f t="shared" si="47"/>
        <v/>
      </c>
      <c r="G539" s="16" t="str">
        <f t="shared" si="48"/>
        <v/>
      </c>
      <c r="H539" s="16" t="str">
        <f t="shared" si="49"/>
        <v/>
      </c>
      <c r="I539" s="16" t="str">
        <f t="shared" si="50"/>
        <v/>
      </c>
    </row>
    <row r="540" spans="1:9">
      <c r="A540" s="16">
        <v>338</v>
      </c>
      <c r="C540" s="16" t="str">
        <f t="shared" si="46"/>
        <v/>
      </c>
      <c r="D540" s="16">
        <f>COUNTIF(C$203:C540,C540)</f>
        <v>336</v>
      </c>
      <c r="F540" s="16" t="str">
        <f t="shared" si="47"/>
        <v/>
      </c>
      <c r="G540" s="16" t="str">
        <f t="shared" si="48"/>
        <v/>
      </c>
      <c r="H540" s="16" t="str">
        <f t="shared" si="49"/>
        <v/>
      </c>
      <c r="I540" s="16" t="str">
        <f t="shared" si="50"/>
        <v/>
      </c>
    </row>
    <row r="541" spans="1:9">
      <c r="A541" s="16">
        <v>339</v>
      </c>
      <c r="C541" s="16" t="str">
        <f t="shared" si="46"/>
        <v/>
      </c>
      <c r="D541" s="16">
        <f>COUNTIF(C$203:C541,C541)</f>
        <v>337</v>
      </c>
      <c r="F541" s="16" t="str">
        <f t="shared" si="47"/>
        <v/>
      </c>
      <c r="G541" s="16" t="str">
        <f t="shared" si="48"/>
        <v/>
      </c>
      <c r="H541" s="16" t="str">
        <f t="shared" si="49"/>
        <v/>
      </c>
      <c r="I541" s="16" t="str">
        <f t="shared" si="50"/>
        <v/>
      </c>
    </row>
    <row r="542" spans="1:9">
      <c r="A542" s="16">
        <v>340</v>
      </c>
      <c r="C542" s="16" t="str">
        <f t="shared" si="46"/>
        <v/>
      </c>
      <c r="D542" s="16">
        <f>COUNTIF(C$203:C542,C542)</f>
        <v>338</v>
      </c>
      <c r="F542" s="16" t="str">
        <f t="shared" si="47"/>
        <v/>
      </c>
      <c r="G542" s="16" t="str">
        <f t="shared" si="48"/>
        <v/>
      </c>
      <c r="H542" s="16" t="str">
        <f t="shared" si="49"/>
        <v/>
      </c>
      <c r="I542" s="16" t="str">
        <f t="shared" si="50"/>
        <v/>
      </c>
    </row>
    <row r="543" spans="1:9">
      <c r="A543" s="16">
        <v>341</v>
      </c>
      <c r="C543" s="16" t="str">
        <f t="shared" si="46"/>
        <v/>
      </c>
      <c r="D543" s="16">
        <f>COUNTIF(C$203:C543,C543)</f>
        <v>339</v>
      </c>
      <c r="F543" s="16" t="str">
        <f t="shared" si="47"/>
        <v/>
      </c>
      <c r="G543" s="16" t="str">
        <f t="shared" si="48"/>
        <v/>
      </c>
      <c r="H543" s="16" t="str">
        <f t="shared" si="49"/>
        <v/>
      </c>
      <c r="I543" s="16" t="str">
        <f t="shared" si="50"/>
        <v/>
      </c>
    </row>
    <row r="544" spans="1:9">
      <c r="A544" s="16">
        <v>342</v>
      </c>
      <c r="C544" s="16" t="str">
        <f t="shared" si="46"/>
        <v/>
      </c>
      <c r="D544" s="16">
        <f>COUNTIF(C$203:C544,C544)</f>
        <v>340</v>
      </c>
      <c r="F544" s="16" t="str">
        <f t="shared" si="47"/>
        <v/>
      </c>
      <c r="G544" s="16" t="str">
        <f t="shared" si="48"/>
        <v/>
      </c>
      <c r="H544" s="16" t="str">
        <f t="shared" si="49"/>
        <v/>
      </c>
      <c r="I544" s="16" t="str">
        <f t="shared" si="50"/>
        <v/>
      </c>
    </row>
    <row r="545" spans="1:9">
      <c r="A545" s="16">
        <v>343</v>
      </c>
      <c r="C545" s="16" t="str">
        <f t="shared" si="46"/>
        <v/>
      </c>
      <c r="D545" s="16">
        <f>COUNTIF(C$203:C545,C545)</f>
        <v>341</v>
      </c>
      <c r="F545" s="16" t="str">
        <f t="shared" si="47"/>
        <v/>
      </c>
      <c r="G545" s="16" t="str">
        <f t="shared" si="48"/>
        <v/>
      </c>
      <c r="H545" s="16" t="str">
        <f t="shared" si="49"/>
        <v/>
      </c>
      <c r="I545" s="16" t="str">
        <f t="shared" si="50"/>
        <v/>
      </c>
    </row>
    <row r="546" spans="1:9">
      <c r="A546" s="16">
        <v>344</v>
      </c>
      <c r="C546" s="16" t="str">
        <f t="shared" si="46"/>
        <v/>
      </c>
      <c r="D546" s="16">
        <f>COUNTIF(C$203:C546,C546)</f>
        <v>342</v>
      </c>
      <c r="F546" s="16" t="str">
        <f t="shared" si="47"/>
        <v/>
      </c>
      <c r="G546" s="16" t="str">
        <f t="shared" si="48"/>
        <v/>
      </c>
      <c r="H546" s="16" t="str">
        <f t="shared" si="49"/>
        <v/>
      </c>
      <c r="I546" s="16" t="str">
        <f t="shared" si="50"/>
        <v/>
      </c>
    </row>
    <row r="547" spans="1:9">
      <c r="A547" s="16">
        <v>345</v>
      </c>
      <c r="C547" s="16" t="str">
        <f t="shared" si="46"/>
        <v/>
      </c>
      <c r="D547" s="16">
        <f>COUNTIF(C$203:C547,C547)</f>
        <v>343</v>
      </c>
      <c r="F547" s="16" t="str">
        <f t="shared" si="47"/>
        <v/>
      </c>
      <c r="G547" s="16" t="str">
        <f t="shared" si="48"/>
        <v/>
      </c>
      <c r="H547" s="16" t="str">
        <f t="shared" si="49"/>
        <v/>
      </c>
      <c r="I547" s="16" t="str">
        <f t="shared" si="50"/>
        <v/>
      </c>
    </row>
    <row r="548" spans="1:9">
      <c r="A548" s="16">
        <v>346</v>
      </c>
      <c r="C548" s="16" t="str">
        <f t="shared" si="46"/>
        <v/>
      </c>
      <c r="D548" s="16">
        <f>COUNTIF(C$203:C548,C548)</f>
        <v>344</v>
      </c>
      <c r="F548" s="16" t="str">
        <f t="shared" si="47"/>
        <v/>
      </c>
      <c r="G548" s="16" t="str">
        <f t="shared" si="48"/>
        <v/>
      </c>
      <c r="H548" s="16" t="str">
        <f t="shared" si="49"/>
        <v/>
      </c>
      <c r="I548" s="16" t="str">
        <f t="shared" si="50"/>
        <v/>
      </c>
    </row>
    <row r="549" spans="1:9">
      <c r="A549" s="16">
        <v>347</v>
      </c>
      <c r="C549" s="16" t="str">
        <f t="shared" si="46"/>
        <v/>
      </c>
      <c r="D549" s="16">
        <f>COUNTIF(C$203:C549,C549)</f>
        <v>345</v>
      </c>
      <c r="F549" s="16" t="str">
        <f t="shared" si="47"/>
        <v/>
      </c>
      <c r="G549" s="16" t="str">
        <f t="shared" si="48"/>
        <v/>
      </c>
      <c r="H549" s="16" t="str">
        <f t="shared" si="49"/>
        <v/>
      </c>
      <c r="I549" s="16" t="str">
        <f t="shared" si="50"/>
        <v/>
      </c>
    </row>
    <row r="550" spans="1:9">
      <c r="A550" s="16">
        <v>348</v>
      </c>
      <c r="C550" s="16" t="str">
        <f t="shared" si="46"/>
        <v/>
      </c>
      <c r="D550" s="16">
        <f>COUNTIF(C$203:C550,C550)</f>
        <v>346</v>
      </c>
      <c r="F550" s="16" t="str">
        <f t="shared" si="47"/>
        <v/>
      </c>
      <c r="G550" s="16" t="str">
        <f t="shared" si="48"/>
        <v/>
      </c>
      <c r="H550" s="16" t="str">
        <f t="shared" si="49"/>
        <v/>
      </c>
      <c r="I550" s="16" t="str">
        <f t="shared" si="50"/>
        <v/>
      </c>
    </row>
    <row r="551" spans="1:9">
      <c r="A551" s="16">
        <v>349</v>
      </c>
      <c r="C551" s="16" t="str">
        <f t="shared" si="46"/>
        <v/>
      </c>
      <c r="D551" s="16">
        <f>COUNTIF(C$203:C551,C551)</f>
        <v>347</v>
      </c>
      <c r="F551" s="16" t="str">
        <f t="shared" si="47"/>
        <v/>
      </c>
      <c r="G551" s="16" t="str">
        <f t="shared" si="48"/>
        <v/>
      </c>
      <c r="H551" s="16" t="str">
        <f t="shared" si="49"/>
        <v/>
      </c>
      <c r="I551" s="16" t="str">
        <f t="shared" si="50"/>
        <v/>
      </c>
    </row>
    <row r="552" spans="1:9">
      <c r="A552" s="16">
        <v>350</v>
      </c>
      <c r="C552" s="16" t="str">
        <f t="shared" si="46"/>
        <v/>
      </c>
      <c r="D552" s="16">
        <f>COUNTIF(C$203:C552,C552)</f>
        <v>348</v>
      </c>
      <c r="F552" s="16" t="str">
        <f t="shared" si="47"/>
        <v/>
      </c>
      <c r="G552" s="16" t="str">
        <f t="shared" si="48"/>
        <v/>
      </c>
      <c r="H552" s="16" t="str">
        <f t="shared" si="49"/>
        <v/>
      </c>
      <c r="I552" s="16" t="str">
        <f t="shared" si="50"/>
        <v/>
      </c>
    </row>
    <row r="553" spans="1:9">
      <c r="A553" s="16">
        <v>351</v>
      </c>
      <c r="C553" s="16" t="str">
        <f t="shared" si="46"/>
        <v/>
      </c>
      <c r="D553" s="16">
        <f>COUNTIF(C$203:C553,C553)</f>
        <v>349</v>
      </c>
      <c r="F553" s="16" t="str">
        <f t="shared" si="47"/>
        <v/>
      </c>
      <c r="G553" s="16" t="str">
        <f t="shared" si="48"/>
        <v/>
      </c>
      <c r="H553" s="16" t="str">
        <f t="shared" si="49"/>
        <v/>
      </c>
      <c r="I553" s="16" t="str">
        <f t="shared" si="50"/>
        <v/>
      </c>
    </row>
    <row r="554" spans="1:9">
      <c r="A554" s="16">
        <v>352</v>
      </c>
      <c r="C554" s="16" t="str">
        <f t="shared" si="46"/>
        <v/>
      </c>
      <c r="D554" s="16">
        <f>COUNTIF(C$203:C554,C554)</f>
        <v>350</v>
      </c>
      <c r="F554" s="16" t="str">
        <f t="shared" si="47"/>
        <v/>
      </c>
      <c r="G554" s="16" t="str">
        <f t="shared" si="48"/>
        <v/>
      </c>
      <c r="H554" s="16" t="str">
        <f t="shared" si="49"/>
        <v/>
      </c>
      <c r="I554" s="16" t="str">
        <f t="shared" si="50"/>
        <v/>
      </c>
    </row>
    <row r="555" spans="1:9">
      <c r="A555" s="16">
        <v>353</v>
      </c>
      <c r="C555" s="16" t="str">
        <f t="shared" si="46"/>
        <v/>
      </c>
      <c r="D555" s="16">
        <f>COUNTIF(C$203:C555,C555)</f>
        <v>351</v>
      </c>
      <c r="F555" s="16" t="str">
        <f t="shared" si="47"/>
        <v/>
      </c>
      <c r="G555" s="16" t="str">
        <f t="shared" si="48"/>
        <v/>
      </c>
      <c r="H555" s="16" t="str">
        <f t="shared" si="49"/>
        <v/>
      </c>
      <c r="I555" s="16" t="str">
        <f t="shared" si="50"/>
        <v/>
      </c>
    </row>
    <row r="556" spans="1:9">
      <c r="A556" s="16">
        <v>354</v>
      </c>
      <c r="C556" s="16" t="str">
        <f t="shared" si="46"/>
        <v/>
      </c>
      <c r="D556" s="16">
        <f>COUNTIF(C$203:C556,C556)</f>
        <v>352</v>
      </c>
      <c r="F556" s="16" t="str">
        <f t="shared" si="47"/>
        <v/>
      </c>
      <c r="G556" s="16" t="str">
        <f t="shared" si="48"/>
        <v/>
      </c>
      <c r="H556" s="16" t="str">
        <f t="shared" si="49"/>
        <v/>
      </c>
      <c r="I556" s="16" t="str">
        <f t="shared" si="50"/>
        <v/>
      </c>
    </row>
    <row r="557" spans="1:9">
      <c r="A557" s="16">
        <v>355</v>
      </c>
      <c r="C557" s="16" t="str">
        <f t="shared" si="46"/>
        <v/>
      </c>
      <c r="D557" s="16">
        <f>COUNTIF(C$203:C557,C557)</f>
        <v>353</v>
      </c>
      <c r="F557" s="16" t="str">
        <f t="shared" si="47"/>
        <v/>
      </c>
      <c r="G557" s="16" t="str">
        <f t="shared" si="48"/>
        <v/>
      </c>
      <c r="H557" s="16" t="str">
        <f t="shared" si="49"/>
        <v/>
      </c>
      <c r="I557" s="16" t="str">
        <f t="shared" si="50"/>
        <v/>
      </c>
    </row>
    <row r="558" spans="1:9">
      <c r="A558" s="16">
        <v>356</v>
      </c>
      <c r="C558" s="16" t="str">
        <f t="shared" si="46"/>
        <v/>
      </c>
      <c r="D558" s="16">
        <f>COUNTIF(C$203:C558,C558)</f>
        <v>354</v>
      </c>
      <c r="F558" s="16" t="str">
        <f t="shared" si="47"/>
        <v/>
      </c>
      <c r="G558" s="16" t="str">
        <f t="shared" si="48"/>
        <v/>
      </c>
      <c r="H558" s="16" t="str">
        <f t="shared" si="49"/>
        <v/>
      </c>
      <c r="I558" s="16" t="str">
        <f t="shared" si="50"/>
        <v/>
      </c>
    </row>
    <row r="559" spans="1:9">
      <c r="A559" s="16">
        <v>357</v>
      </c>
      <c r="C559" s="16" t="str">
        <f t="shared" si="46"/>
        <v/>
      </c>
      <c r="D559" s="16">
        <f>COUNTIF(C$203:C559,C559)</f>
        <v>355</v>
      </c>
      <c r="F559" s="16" t="str">
        <f t="shared" si="47"/>
        <v/>
      </c>
      <c r="G559" s="16" t="str">
        <f t="shared" si="48"/>
        <v/>
      </c>
      <c r="H559" s="16" t="str">
        <f t="shared" si="49"/>
        <v/>
      </c>
      <c r="I559" s="16" t="str">
        <f t="shared" si="50"/>
        <v/>
      </c>
    </row>
    <row r="560" spans="1:9">
      <c r="A560" s="16">
        <v>358</v>
      </c>
      <c r="C560" s="16" t="str">
        <f t="shared" si="46"/>
        <v/>
      </c>
      <c r="D560" s="16">
        <f>COUNTIF(C$203:C560,C560)</f>
        <v>356</v>
      </c>
      <c r="F560" s="16" t="str">
        <f t="shared" si="47"/>
        <v/>
      </c>
      <c r="G560" s="16" t="str">
        <f t="shared" si="48"/>
        <v/>
      </c>
      <c r="H560" s="16" t="str">
        <f t="shared" si="49"/>
        <v/>
      </c>
      <c r="I560" s="16" t="str">
        <f t="shared" si="50"/>
        <v/>
      </c>
    </row>
    <row r="561" spans="1:9">
      <c r="A561" s="16">
        <v>359</v>
      </c>
      <c r="C561" s="16" t="str">
        <f t="shared" si="46"/>
        <v/>
      </c>
      <c r="D561" s="16">
        <f>COUNTIF(C$203:C561,C561)</f>
        <v>357</v>
      </c>
      <c r="F561" s="16" t="str">
        <f t="shared" si="47"/>
        <v/>
      </c>
      <c r="G561" s="16" t="str">
        <f t="shared" si="48"/>
        <v/>
      </c>
      <c r="H561" s="16" t="str">
        <f t="shared" si="49"/>
        <v/>
      </c>
      <c r="I561" s="16" t="str">
        <f t="shared" si="50"/>
        <v/>
      </c>
    </row>
    <row r="562" spans="1:9">
      <c r="A562" s="16">
        <v>360</v>
      </c>
      <c r="C562" s="16" t="str">
        <f t="shared" si="46"/>
        <v/>
      </c>
      <c r="D562" s="16">
        <f>COUNTIF(C$203:C562,C562)</f>
        <v>358</v>
      </c>
      <c r="F562" s="16" t="str">
        <f t="shared" si="47"/>
        <v/>
      </c>
      <c r="G562" s="16" t="str">
        <f t="shared" si="48"/>
        <v/>
      </c>
      <c r="H562" s="16" t="str">
        <f t="shared" si="49"/>
        <v/>
      </c>
      <c r="I562" s="16" t="str">
        <f t="shared" si="50"/>
        <v/>
      </c>
    </row>
    <row r="563" spans="1:9">
      <c r="A563" s="16">
        <v>361</v>
      </c>
      <c r="C563" s="16" t="str">
        <f t="shared" si="46"/>
        <v/>
      </c>
      <c r="D563" s="16">
        <f>COUNTIF(C$203:C563,C563)</f>
        <v>359</v>
      </c>
      <c r="F563" s="16" t="str">
        <f t="shared" si="47"/>
        <v/>
      </c>
      <c r="G563" s="16" t="str">
        <f t="shared" si="48"/>
        <v/>
      </c>
      <c r="H563" s="16" t="str">
        <f t="shared" si="49"/>
        <v/>
      </c>
      <c r="I563" s="16" t="str">
        <f t="shared" si="50"/>
        <v/>
      </c>
    </row>
    <row r="564" spans="1:9">
      <c r="A564" s="16">
        <v>362</v>
      </c>
      <c r="C564" s="16" t="str">
        <f t="shared" si="46"/>
        <v/>
      </c>
      <c r="D564" s="16">
        <f>COUNTIF(C$203:C564,C564)</f>
        <v>360</v>
      </c>
      <c r="F564" s="16" t="str">
        <f t="shared" si="47"/>
        <v/>
      </c>
      <c r="G564" s="16" t="str">
        <f t="shared" si="48"/>
        <v/>
      </c>
      <c r="H564" s="16" t="str">
        <f t="shared" si="49"/>
        <v/>
      </c>
      <c r="I564" s="16" t="str">
        <f t="shared" si="50"/>
        <v/>
      </c>
    </row>
    <row r="565" spans="1:9">
      <c r="A565" s="16">
        <v>363</v>
      </c>
      <c r="C565" s="16" t="str">
        <f t="shared" si="46"/>
        <v/>
      </c>
      <c r="D565" s="16">
        <f>COUNTIF(C$203:C565,C565)</f>
        <v>361</v>
      </c>
      <c r="F565" s="16" t="str">
        <f t="shared" si="47"/>
        <v/>
      </c>
      <c r="G565" s="16" t="str">
        <f t="shared" si="48"/>
        <v/>
      </c>
      <c r="H565" s="16" t="str">
        <f t="shared" si="49"/>
        <v/>
      </c>
      <c r="I565" s="16" t="str">
        <f t="shared" si="50"/>
        <v/>
      </c>
    </row>
    <row r="566" spans="1:9">
      <c r="A566" s="16">
        <v>364</v>
      </c>
      <c r="C566" s="16" t="str">
        <f t="shared" si="46"/>
        <v/>
      </c>
      <c r="D566" s="16">
        <f>COUNTIF(C$203:C566,C566)</f>
        <v>362</v>
      </c>
      <c r="F566" s="16" t="str">
        <f t="shared" si="47"/>
        <v/>
      </c>
      <c r="G566" s="16" t="str">
        <f t="shared" si="48"/>
        <v/>
      </c>
      <c r="H566" s="16" t="str">
        <f t="shared" si="49"/>
        <v/>
      </c>
      <c r="I566" s="16" t="str">
        <f t="shared" si="50"/>
        <v/>
      </c>
    </row>
    <row r="567" spans="1:9">
      <c r="A567" s="16">
        <v>365</v>
      </c>
      <c r="C567" s="16" t="str">
        <f t="shared" si="46"/>
        <v/>
      </c>
      <c r="D567" s="16">
        <f>COUNTIF(C$203:C567,C567)</f>
        <v>363</v>
      </c>
      <c r="F567" s="16" t="str">
        <f t="shared" si="47"/>
        <v/>
      </c>
      <c r="G567" s="16" t="str">
        <f t="shared" si="48"/>
        <v/>
      </c>
      <c r="H567" s="16" t="str">
        <f t="shared" si="49"/>
        <v/>
      </c>
      <c r="I567" s="16" t="str">
        <f t="shared" si="50"/>
        <v/>
      </c>
    </row>
    <row r="568" spans="1:9">
      <c r="A568" s="16">
        <v>366</v>
      </c>
      <c r="C568" s="16" t="str">
        <f t="shared" ref="C568:C602" si="51">L168</f>
        <v/>
      </c>
      <c r="D568" s="16">
        <f>COUNTIF(C$203:C568,C568)</f>
        <v>364</v>
      </c>
      <c r="F568" s="16" t="str">
        <f t="shared" ref="F568:F602" si="52">IF(C568="","",CONCATENATE(C568,D568)*1)</f>
        <v/>
      </c>
      <c r="G568" s="16" t="str">
        <f t="shared" ref="G568:G602" si="53">C168</f>
        <v/>
      </c>
      <c r="H568" s="16" t="str">
        <f t="shared" ref="H568:H602" si="54">D168</f>
        <v/>
      </c>
      <c r="I568" s="16" t="str">
        <f t="shared" ref="I568:I602" si="55">E168</f>
        <v/>
      </c>
    </row>
    <row r="569" spans="1:9">
      <c r="A569" s="16">
        <v>367</v>
      </c>
      <c r="C569" s="16" t="str">
        <f t="shared" si="51"/>
        <v/>
      </c>
      <c r="D569" s="16">
        <f>COUNTIF(C$203:C569,C569)</f>
        <v>365</v>
      </c>
      <c r="F569" s="16" t="str">
        <f t="shared" si="52"/>
        <v/>
      </c>
      <c r="G569" s="16" t="str">
        <f t="shared" si="53"/>
        <v/>
      </c>
      <c r="H569" s="16" t="str">
        <f t="shared" si="54"/>
        <v/>
      </c>
      <c r="I569" s="16" t="str">
        <f t="shared" si="55"/>
        <v/>
      </c>
    </row>
    <row r="570" spans="1:9">
      <c r="A570" s="16">
        <v>368</v>
      </c>
      <c r="C570" s="16" t="str">
        <f t="shared" si="51"/>
        <v/>
      </c>
      <c r="D570" s="16">
        <f>COUNTIF(C$203:C570,C570)</f>
        <v>366</v>
      </c>
      <c r="F570" s="16" t="str">
        <f t="shared" si="52"/>
        <v/>
      </c>
      <c r="G570" s="16" t="str">
        <f t="shared" si="53"/>
        <v/>
      </c>
      <c r="H570" s="16" t="str">
        <f t="shared" si="54"/>
        <v/>
      </c>
      <c r="I570" s="16" t="str">
        <f t="shared" si="55"/>
        <v/>
      </c>
    </row>
    <row r="571" spans="1:9">
      <c r="A571" s="16">
        <v>369</v>
      </c>
      <c r="C571" s="16" t="str">
        <f t="shared" si="51"/>
        <v/>
      </c>
      <c r="D571" s="16">
        <f>COUNTIF(C$203:C571,C571)</f>
        <v>367</v>
      </c>
      <c r="F571" s="16" t="str">
        <f t="shared" si="52"/>
        <v/>
      </c>
      <c r="G571" s="16" t="str">
        <f t="shared" si="53"/>
        <v/>
      </c>
      <c r="H571" s="16" t="str">
        <f t="shared" si="54"/>
        <v/>
      </c>
      <c r="I571" s="16" t="str">
        <f t="shared" si="55"/>
        <v/>
      </c>
    </row>
    <row r="572" spans="1:9">
      <c r="A572" s="16">
        <v>370</v>
      </c>
      <c r="C572" s="16" t="str">
        <f t="shared" si="51"/>
        <v/>
      </c>
      <c r="D572" s="16">
        <f>COUNTIF(C$203:C572,C572)</f>
        <v>368</v>
      </c>
      <c r="F572" s="16" t="str">
        <f t="shared" si="52"/>
        <v/>
      </c>
      <c r="G572" s="16" t="str">
        <f t="shared" si="53"/>
        <v/>
      </c>
      <c r="H572" s="16" t="str">
        <f t="shared" si="54"/>
        <v/>
      </c>
      <c r="I572" s="16" t="str">
        <f t="shared" si="55"/>
        <v/>
      </c>
    </row>
    <row r="573" spans="1:9">
      <c r="A573" s="16">
        <v>371</v>
      </c>
      <c r="C573" s="16" t="str">
        <f t="shared" si="51"/>
        <v/>
      </c>
      <c r="D573" s="16">
        <f>COUNTIF(C$203:C573,C573)</f>
        <v>369</v>
      </c>
      <c r="F573" s="16" t="str">
        <f t="shared" si="52"/>
        <v/>
      </c>
      <c r="G573" s="16" t="str">
        <f t="shared" si="53"/>
        <v/>
      </c>
      <c r="H573" s="16" t="str">
        <f t="shared" si="54"/>
        <v/>
      </c>
      <c r="I573" s="16" t="str">
        <f t="shared" si="55"/>
        <v/>
      </c>
    </row>
    <row r="574" spans="1:9">
      <c r="A574" s="16">
        <v>372</v>
      </c>
      <c r="C574" s="16" t="str">
        <f t="shared" si="51"/>
        <v/>
      </c>
      <c r="D574" s="16">
        <f>COUNTIF(C$203:C574,C574)</f>
        <v>370</v>
      </c>
      <c r="F574" s="16" t="str">
        <f t="shared" si="52"/>
        <v/>
      </c>
      <c r="G574" s="16" t="str">
        <f t="shared" si="53"/>
        <v/>
      </c>
      <c r="H574" s="16" t="str">
        <f t="shared" si="54"/>
        <v/>
      </c>
      <c r="I574" s="16" t="str">
        <f t="shared" si="55"/>
        <v/>
      </c>
    </row>
    <row r="575" spans="1:9">
      <c r="A575" s="16">
        <v>373</v>
      </c>
      <c r="C575" s="16" t="str">
        <f t="shared" si="51"/>
        <v/>
      </c>
      <c r="D575" s="16">
        <f>COUNTIF(C$203:C575,C575)</f>
        <v>371</v>
      </c>
      <c r="F575" s="16" t="str">
        <f t="shared" si="52"/>
        <v/>
      </c>
      <c r="G575" s="16" t="str">
        <f t="shared" si="53"/>
        <v/>
      </c>
      <c r="H575" s="16" t="str">
        <f t="shared" si="54"/>
        <v/>
      </c>
      <c r="I575" s="16" t="str">
        <f t="shared" si="55"/>
        <v/>
      </c>
    </row>
    <row r="576" spans="1:9">
      <c r="A576" s="16">
        <v>374</v>
      </c>
      <c r="C576" s="16" t="str">
        <f t="shared" si="51"/>
        <v/>
      </c>
      <c r="D576" s="16">
        <f>COUNTIF(C$203:C576,C576)</f>
        <v>372</v>
      </c>
      <c r="F576" s="16" t="str">
        <f t="shared" si="52"/>
        <v/>
      </c>
      <c r="G576" s="16" t="str">
        <f t="shared" si="53"/>
        <v/>
      </c>
      <c r="H576" s="16" t="str">
        <f t="shared" si="54"/>
        <v/>
      </c>
      <c r="I576" s="16" t="str">
        <f t="shared" si="55"/>
        <v/>
      </c>
    </row>
    <row r="577" spans="1:9">
      <c r="A577" s="16">
        <v>375</v>
      </c>
      <c r="C577" s="16" t="str">
        <f t="shared" si="51"/>
        <v/>
      </c>
      <c r="D577" s="16">
        <f>COUNTIF(C$203:C577,C577)</f>
        <v>373</v>
      </c>
      <c r="F577" s="16" t="str">
        <f t="shared" si="52"/>
        <v/>
      </c>
      <c r="G577" s="16" t="str">
        <f t="shared" si="53"/>
        <v/>
      </c>
      <c r="H577" s="16" t="str">
        <f t="shared" si="54"/>
        <v/>
      </c>
      <c r="I577" s="16" t="str">
        <f t="shared" si="55"/>
        <v/>
      </c>
    </row>
    <row r="578" spans="1:9">
      <c r="A578" s="16">
        <v>376</v>
      </c>
      <c r="C578" s="16" t="str">
        <f t="shared" si="51"/>
        <v/>
      </c>
      <c r="D578" s="16">
        <f>COUNTIF(C$203:C578,C578)</f>
        <v>374</v>
      </c>
      <c r="F578" s="16" t="str">
        <f t="shared" si="52"/>
        <v/>
      </c>
      <c r="G578" s="16" t="str">
        <f t="shared" si="53"/>
        <v/>
      </c>
      <c r="H578" s="16" t="str">
        <f t="shared" si="54"/>
        <v/>
      </c>
      <c r="I578" s="16" t="str">
        <f t="shared" si="55"/>
        <v/>
      </c>
    </row>
    <row r="579" spans="1:9">
      <c r="A579" s="16">
        <v>377</v>
      </c>
      <c r="C579" s="16" t="str">
        <f t="shared" si="51"/>
        <v/>
      </c>
      <c r="D579" s="16">
        <f>COUNTIF(C$203:C579,C579)</f>
        <v>375</v>
      </c>
      <c r="F579" s="16" t="str">
        <f t="shared" si="52"/>
        <v/>
      </c>
      <c r="G579" s="16" t="str">
        <f t="shared" si="53"/>
        <v/>
      </c>
      <c r="H579" s="16" t="str">
        <f t="shared" si="54"/>
        <v/>
      </c>
      <c r="I579" s="16" t="str">
        <f t="shared" si="55"/>
        <v/>
      </c>
    </row>
    <row r="580" spans="1:9">
      <c r="A580" s="16">
        <v>378</v>
      </c>
      <c r="C580" s="16" t="str">
        <f t="shared" si="51"/>
        <v/>
      </c>
      <c r="D580" s="16">
        <f>COUNTIF(C$203:C580,C580)</f>
        <v>376</v>
      </c>
      <c r="F580" s="16" t="str">
        <f t="shared" si="52"/>
        <v/>
      </c>
      <c r="G580" s="16" t="str">
        <f t="shared" si="53"/>
        <v/>
      </c>
      <c r="H580" s="16" t="str">
        <f t="shared" si="54"/>
        <v/>
      </c>
      <c r="I580" s="16" t="str">
        <f t="shared" si="55"/>
        <v/>
      </c>
    </row>
    <row r="581" spans="1:9">
      <c r="A581" s="16">
        <v>379</v>
      </c>
      <c r="C581" s="16" t="str">
        <f t="shared" si="51"/>
        <v/>
      </c>
      <c r="D581" s="16">
        <f>COUNTIF(C$203:C581,C581)</f>
        <v>377</v>
      </c>
      <c r="F581" s="16" t="str">
        <f t="shared" si="52"/>
        <v/>
      </c>
      <c r="G581" s="16" t="str">
        <f t="shared" si="53"/>
        <v/>
      </c>
      <c r="H581" s="16" t="str">
        <f t="shared" si="54"/>
        <v/>
      </c>
      <c r="I581" s="16" t="str">
        <f t="shared" si="55"/>
        <v/>
      </c>
    </row>
    <row r="582" spans="1:9">
      <c r="A582" s="16">
        <v>380</v>
      </c>
      <c r="C582" s="16" t="str">
        <f t="shared" si="51"/>
        <v/>
      </c>
      <c r="D582" s="16">
        <f>COUNTIF(C$203:C582,C582)</f>
        <v>378</v>
      </c>
      <c r="F582" s="16" t="str">
        <f t="shared" si="52"/>
        <v/>
      </c>
      <c r="G582" s="16" t="str">
        <f t="shared" si="53"/>
        <v/>
      </c>
      <c r="H582" s="16" t="str">
        <f t="shared" si="54"/>
        <v/>
      </c>
      <c r="I582" s="16" t="str">
        <f t="shared" si="55"/>
        <v/>
      </c>
    </row>
    <row r="583" spans="1:9">
      <c r="A583" s="16">
        <v>381</v>
      </c>
      <c r="C583" s="16" t="str">
        <f t="shared" si="51"/>
        <v/>
      </c>
      <c r="D583" s="16">
        <f>COUNTIF(C$203:C583,C583)</f>
        <v>379</v>
      </c>
      <c r="F583" s="16" t="str">
        <f t="shared" si="52"/>
        <v/>
      </c>
      <c r="G583" s="16" t="str">
        <f t="shared" si="53"/>
        <v/>
      </c>
      <c r="H583" s="16" t="str">
        <f t="shared" si="54"/>
        <v/>
      </c>
      <c r="I583" s="16" t="str">
        <f t="shared" si="55"/>
        <v/>
      </c>
    </row>
    <row r="584" spans="1:9">
      <c r="A584" s="16">
        <v>382</v>
      </c>
      <c r="C584" s="16" t="str">
        <f t="shared" si="51"/>
        <v/>
      </c>
      <c r="D584" s="16">
        <f>COUNTIF(C$203:C584,C584)</f>
        <v>380</v>
      </c>
      <c r="F584" s="16" t="str">
        <f t="shared" si="52"/>
        <v/>
      </c>
      <c r="G584" s="16" t="str">
        <f t="shared" si="53"/>
        <v/>
      </c>
      <c r="H584" s="16" t="str">
        <f t="shared" si="54"/>
        <v/>
      </c>
      <c r="I584" s="16" t="str">
        <f t="shared" si="55"/>
        <v/>
      </c>
    </row>
    <row r="585" spans="1:9">
      <c r="A585" s="16">
        <v>383</v>
      </c>
      <c r="C585" s="16" t="str">
        <f t="shared" si="51"/>
        <v/>
      </c>
      <c r="D585" s="16">
        <f>COUNTIF(C$203:C585,C585)</f>
        <v>381</v>
      </c>
      <c r="F585" s="16" t="str">
        <f t="shared" si="52"/>
        <v/>
      </c>
      <c r="G585" s="16" t="str">
        <f t="shared" si="53"/>
        <v/>
      </c>
      <c r="H585" s="16" t="str">
        <f t="shared" si="54"/>
        <v/>
      </c>
      <c r="I585" s="16" t="str">
        <f t="shared" si="55"/>
        <v/>
      </c>
    </row>
    <row r="586" spans="1:9">
      <c r="A586" s="16">
        <v>384</v>
      </c>
      <c r="C586" s="16" t="str">
        <f t="shared" si="51"/>
        <v/>
      </c>
      <c r="D586" s="16">
        <f>COUNTIF(C$203:C586,C586)</f>
        <v>382</v>
      </c>
      <c r="F586" s="16" t="str">
        <f t="shared" si="52"/>
        <v/>
      </c>
      <c r="G586" s="16" t="str">
        <f t="shared" si="53"/>
        <v/>
      </c>
      <c r="H586" s="16" t="str">
        <f t="shared" si="54"/>
        <v/>
      </c>
      <c r="I586" s="16" t="str">
        <f t="shared" si="55"/>
        <v/>
      </c>
    </row>
    <row r="587" spans="1:9">
      <c r="A587" s="16">
        <v>385</v>
      </c>
      <c r="C587" s="16" t="str">
        <f t="shared" si="51"/>
        <v/>
      </c>
      <c r="D587" s="16">
        <f>COUNTIF(C$203:C587,C587)</f>
        <v>383</v>
      </c>
      <c r="F587" s="16" t="str">
        <f t="shared" si="52"/>
        <v/>
      </c>
      <c r="G587" s="16" t="str">
        <f t="shared" si="53"/>
        <v/>
      </c>
      <c r="H587" s="16" t="str">
        <f t="shared" si="54"/>
        <v/>
      </c>
      <c r="I587" s="16" t="str">
        <f t="shared" si="55"/>
        <v/>
      </c>
    </row>
    <row r="588" spans="1:9">
      <c r="A588" s="16">
        <v>386</v>
      </c>
      <c r="C588" s="16" t="str">
        <f t="shared" si="51"/>
        <v/>
      </c>
      <c r="D588" s="16">
        <f>COUNTIF(C$203:C588,C588)</f>
        <v>384</v>
      </c>
      <c r="F588" s="16" t="str">
        <f t="shared" si="52"/>
        <v/>
      </c>
      <c r="G588" s="16" t="str">
        <f t="shared" si="53"/>
        <v/>
      </c>
      <c r="H588" s="16" t="str">
        <f t="shared" si="54"/>
        <v/>
      </c>
      <c r="I588" s="16" t="str">
        <f t="shared" si="55"/>
        <v/>
      </c>
    </row>
    <row r="589" spans="1:9">
      <c r="A589" s="16">
        <v>387</v>
      </c>
      <c r="C589" s="16" t="str">
        <f t="shared" si="51"/>
        <v/>
      </c>
      <c r="D589" s="16">
        <f>COUNTIF(C$203:C589,C589)</f>
        <v>385</v>
      </c>
      <c r="F589" s="16" t="str">
        <f t="shared" si="52"/>
        <v/>
      </c>
      <c r="G589" s="16" t="str">
        <f t="shared" si="53"/>
        <v/>
      </c>
      <c r="H589" s="16" t="str">
        <f t="shared" si="54"/>
        <v/>
      </c>
      <c r="I589" s="16" t="str">
        <f t="shared" si="55"/>
        <v/>
      </c>
    </row>
    <row r="590" spans="1:9">
      <c r="A590" s="16">
        <v>388</v>
      </c>
      <c r="C590" s="16" t="str">
        <f t="shared" si="51"/>
        <v/>
      </c>
      <c r="D590" s="16">
        <f>COUNTIF(C$203:C590,C590)</f>
        <v>386</v>
      </c>
      <c r="F590" s="16" t="str">
        <f t="shared" si="52"/>
        <v/>
      </c>
      <c r="G590" s="16" t="str">
        <f t="shared" si="53"/>
        <v/>
      </c>
      <c r="H590" s="16" t="str">
        <f t="shared" si="54"/>
        <v/>
      </c>
      <c r="I590" s="16" t="str">
        <f t="shared" si="55"/>
        <v/>
      </c>
    </row>
    <row r="591" spans="1:9">
      <c r="A591" s="16">
        <v>389</v>
      </c>
      <c r="C591" s="16" t="str">
        <f t="shared" si="51"/>
        <v/>
      </c>
      <c r="D591" s="16">
        <f>COUNTIF(C$203:C591,C591)</f>
        <v>387</v>
      </c>
      <c r="F591" s="16" t="str">
        <f t="shared" si="52"/>
        <v/>
      </c>
      <c r="G591" s="16" t="str">
        <f t="shared" si="53"/>
        <v/>
      </c>
      <c r="H591" s="16" t="str">
        <f t="shared" si="54"/>
        <v/>
      </c>
      <c r="I591" s="16" t="str">
        <f t="shared" si="55"/>
        <v/>
      </c>
    </row>
    <row r="592" spans="1:9">
      <c r="A592" s="16">
        <v>390</v>
      </c>
      <c r="C592" s="16" t="str">
        <f t="shared" si="51"/>
        <v/>
      </c>
      <c r="D592" s="16">
        <f>COUNTIF(C$203:C592,C592)</f>
        <v>388</v>
      </c>
      <c r="F592" s="16" t="str">
        <f t="shared" si="52"/>
        <v/>
      </c>
      <c r="G592" s="16" t="str">
        <f t="shared" si="53"/>
        <v/>
      </c>
      <c r="H592" s="16" t="str">
        <f t="shared" si="54"/>
        <v/>
      </c>
      <c r="I592" s="16" t="str">
        <f t="shared" si="55"/>
        <v/>
      </c>
    </row>
    <row r="593" spans="1:9">
      <c r="A593" s="16">
        <v>391</v>
      </c>
      <c r="C593" s="16" t="str">
        <f t="shared" si="51"/>
        <v/>
      </c>
      <c r="D593" s="16">
        <f>COUNTIF(C$203:C593,C593)</f>
        <v>389</v>
      </c>
      <c r="F593" s="16" t="str">
        <f t="shared" si="52"/>
        <v/>
      </c>
      <c r="G593" s="16" t="str">
        <f t="shared" si="53"/>
        <v/>
      </c>
      <c r="H593" s="16" t="str">
        <f t="shared" si="54"/>
        <v/>
      </c>
      <c r="I593" s="16" t="str">
        <f t="shared" si="55"/>
        <v/>
      </c>
    </row>
    <row r="594" spans="1:9">
      <c r="A594" s="16">
        <v>392</v>
      </c>
      <c r="C594" s="16" t="str">
        <f t="shared" si="51"/>
        <v/>
      </c>
      <c r="D594" s="16">
        <f>COUNTIF(C$203:C594,C594)</f>
        <v>390</v>
      </c>
      <c r="F594" s="16" t="str">
        <f t="shared" si="52"/>
        <v/>
      </c>
      <c r="G594" s="16" t="str">
        <f t="shared" si="53"/>
        <v/>
      </c>
      <c r="H594" s="16" t="str">
        <f t="shared" si="54"/>
        <v/>
      </c>
      <c r="I594" s="16" t="str">
        <f t="shared" si="55"/>
        <v/>
      </c>
    </row>
    <row r="595" spans="1:9">
      <c r="A595" s="16">
        <v>393</v>
      </c>
      <c r="C595" s="16" t="str">
        <f t="shared" si="51"/>
        <v/>
      </c>
      <c r="D595" s="16">
        <f>COUNTIF(C$203:C595,C595)</f>
        <v>391</v>
      </c>
      <c r="F595" s="16" t="str">
        <f t="shared" si="52"/>
        <v/>
      </c>
      <c r="G595" s="16" t="str">
        <f t="shared" si="53"/>
        <v/>
      </c>
      <c r="H595" s="16" t="str">
        <f t="shared" si="54"/>
        <v/>
      </c>
      <c r="I595" s="16" t="str">
        <f t="shared" si="55"/>
        <v/>
      </c>
    </row>
    <row r="596" spans="1:9">
      <c r="A596" s="16">
        <v>394</v>
      </c>
      <c r="C596" s="16" t="str">
        <f t="shared" si="51"/>
        <v/>
      </c>
      <c r="D596" s="16">
        <f>COUNTIF(C$203:C596,C596)</f>
        <v>392</v>
      </c>
      <c r="F596" s="16" t="str">
        <f t="shared" si="52"/>
        <v/>
      </c>
      <c r="G596" s="16" t="str">
        <f t="shared" si="53"/>
        <v/>
      </c>
      <c r="H596" s="16" t="str">
        <f t="shared" si="54"/>
        <v/>
      </c>
      <c r="I596" s="16" t="str">
        <f t="shared" si="55"/>
        <v/>
      </c>
    </row>
    <row r="597" spans="1:9">
      <c r="A597" s="16">
        <v>395</v>
      </c>
      <c r="C597" s="16" t="str">
        <f t="shared" si="51"/>
        <v/>
      </c>
      <c r="D597" s="16">
        <f>COUNTIF(C$203:C597,C597)</f>
        <v>393</v>
      </c>
      <c r="F597" s="16" t="str">
        <f t="shared" si="52"/>
        <v/>
      </c>
      <c r="G597" s="16" t="str">
        <f t="shared" si="53"/>
        <v/>
      </c>
      <c r="H597" s="16" t="str">
        <f t="shared" si="54"/>
        <v/>
      </c>
      <c r="I597" s="16" t="str">
        <f t="shared" si="55"/>
        <v/>
      </c>
    </row>
    <row r="598" spans="1:9">
      <c r="A598" s="16">
        <v>396</v>
      </c>
      <c r="C598" s="16" t="str">
        <f t="shared" si="51"/>
        <v/>
      </c>
      <c r="D598" s="16">
        <f>COUNTIF(C$203:C598,C598)</f>
        <v>394</v>
      </c>
      <c r="F598" s="16" t="str">
        <f t="shared" si="52"/>
        <v/>
      </c>
      <c r="G598" s="16" t="str">
        <f t="shared" si="53"/>
        <v/>
      </c>
      <c r="H598" s="16" t="str">
        <f t="shared" si="54"/>
        <v/>
      </c>
      <c r="I598" s="16" t="str">
        <f t="shared" si="55"/>
        <v/>
      </c>
    </row>
    <row r="599" spans="1:9">
      <c r="A599" s="16">
        <v>397</v>
      </c>
      <c r="C599" s="16" t="str">
        <f t="shared" si="51"/>
        <v/>
      </c>
      <c r="D599" s="16">
        <f>COUNTIF(C$203:C599,C599)</f>
        <v>395</v>
      </c>
      <c r="F599" s="16" t="str">
        <f t="shared" si="52"/>
        <v/>
      </c>
      <c r="G599" s="16" t="str">
        <f t="shared" si="53"/>
        <v/>
      </c>
      <c r="H599" s="16" t="str">
        <f t="shared" si="54"/>
        <v/>
      </c>
      <c r="I599" s="16" t="str">
        <f t="shared" si="55"/>
        <v/>
      </c>
    </row>
    <row r="600" spans="1:9">
      <c r="A600" s="16">
        <v>398</v>
      </c>
      <c r="C600" s="16" t="str">
        <f t="shared" si="51"/>
        <v/>
      </c>
      <c r="D600" s="16">
        <f>COUNTIF(C$203:C600,C600)</f>
        <v>396</v>
      </c>
      <c r="F600" s="16" t="str">
        <f t="shared" si="52"/>
        <v/>
      </c>
      <c r="G600" s="16" t="str">
        <f t="shared" si="53"/>
        <v/>
      </c>
      <c r="H600" s="16" t="str">
        <f t="shared" si="54"/>
        <v/>
      </c>
      <c r="I600" s="16" t="str">
        <f t="shared" si="55"/>
        <v/>
      </c>
    </row>
    <row r="601" spans="1:9">
      <c r="A601" s="16">
        <v>399</v>
      </c>
      <c r="C601" s="16" t="str">
        <f t="shared" si="51"/>
        <v/>
      </c>
      <c r="D601" s="16">
        <f>COUNTIF(C$203:C601,C601)</f>
        <v>397</v>
      </c>
      <c r="F601" s="16" t="str">
        <f t="shared" si="52"/>
        <v/>
      </c>
      <c r="G601" s="16" t="str">
        <f t="shared" si="53"/>
        <v/>
      </c>
      <c r="H601" s="16" t="str">
        <f t="shared" si="54"/>
        <v/>
      </c>
      <c r="I601" s="16" t="str">
        <f t="shared" si="55"/>
        <v/>
      </c>
    </row>
    <row r="602" spans="1:9">
      <c r="A602" s="16">
        <v>400</v>
      </c>
      <c r="C602" s="16" t="str">
        <f t="shared" si="51"/>
        <v/>
      </c>
      <c r="D602" s="16">
        <f>COUNTIF(C$203:C602,C602)</f>
        <v>398</v>
      </c>
      <c r="F602" s="16" t="str">
        <f t="shared" si="52"/>
        <v/>
      </c>
      <c r="G602" s="16" t="str">
        <f t="shared" si="53"/>
        <v/>
      </c>
      <c r="H602" s="16" t="str">
        <f t="shared" si="54"/>
        <v/>
      </c>
      <c r="I602" s="16" t="str">
        <f t="shared" si="55"/>
        <v/>
      </c>
    </row>
  </sheetData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T602"/>
  <sheetViews>
    <sheetView workbookViewId="0">
      <selection activeCell="S33" sqref="S33"/>
    </sheetView>
  </sheetViews>
  <sheetFormatPr defaultColWidth="12.625" defaultRowHeight="14.25"/>
  <cols>
    <col min="1" max="1" width="5.75" style="16" customWidth="1"/>
    <col min="2" max="2" width="9.375" style="16" customWidth="1"/>
    <col min="3" max="4" width="8.625" style="16" customWidth="1"/>
    <col min="5" max="5" width="5.125" style="16" customWidth="1"/>
    <col min="6" max="20" width="8.625" style="16" customWidth="1"/>
    <col min="21" max="16384" width="12.625" style="16"/>
  </cols>
  <sheetData>
    <row r="1" spans="1:20">
      <c r="A1" s="16">
        <f>'tmp２'!A1</f>
        <v>4</v>
      </c>
    </row>
    <row r="2" spans="1:20" ht="48" customHeight="1">
      <c r="C2" s="18" t="s">
        <v>12</v>
      </c>
      <c r="D2" s="18" t="s">
        <v>67</v>
      </c>
      <c r="E2" s="46" t="s">
        <v>68</v>
      </c>
      <c r="F2" s="19" t="str">
        <f>女子種目選択!E3</f>
        <v>参加競技１</v>
      </c>
      <c r="G2" s="19" t="str">
        <f>女子種目選択!F3</f>
        <v>参加競技２</v>
      </c>
      <c r="H2" s="19"/>
      <c r="I2" s="19"/>
      <c r="J2" s="19"/>
      <c r="K2" s="19" t="str">
        <f>女子種目選択!J3</f>
        <v>コード
１</v>
      </c>
      <c r="L2" s="19" t="str">
        <f>女子種目選択!K3</f>
        <v>コード
２</v>
      </c>
      <c r="M2" s="19"/>
      <c r="N2" s="19"/>
      <c r="O2" s="19"/>
      <c r="P2" s="19" t="s">
        <v>78</v>
      </c>
      <c r="Q2" s="19" t="s">
        <v>101</v>
      </c>
      <c r="R2" s="19"/>
      <c r="S2" s="19"/>
      <c r="T2" s="19"/>
    </row>
    <row r="3" spans="1:20">
      <c r="A3" s="16">
        <v>1</v>
      </c>
      <c r="B3" s="16">
        <f t="shared" ref="B3:B34" si="0">IF(C3="","",VLOOKUP(A$1,学校名コード,2,FALSE))</f>
        <v>204</v>
      </c>
      <c r="C3" s="17">
        <f>IF(女子種目選択!B4="","",女子種目選択!B4)</f>
        <v>1457</v>
      </c>
      <c r="D3" s="17" t="str">
        <f>IF(女子種目選択!C4="","",女子種目選択!C4)</f>
        <v>岩渕　文沙</v>
      </c>
      <c r="E3" s="17">
        <f>IF(女子種目選択!D4="","",女子種目選択!D4)</f>
        <v>5</v>
      </c>
      <c r="F3" s="19" t="str">
        <f>女子記録入力!G4</f>
        <v>男女混合4X100mR</v>
      </c>
      <c r="G3" s="19" t="str">
        <f>女子記録入力!AE4</f>
        <v/>
      </c>
      <c r="H3" s="19"/>
      <c r="I3" s="19"/>
      <c r="J3" s="19"/>
      <c r="K3" s="19">
        <f>女子種目選択!J4</f>
        <v>625</v>
      </c>
      <c r="L3" s="19" t="str">
        <f>女子種目選択!K4</f>
        <v/>
      </c>
      <c r="M3" s="19"/>
      <c r="N3" s="19"/>
      <c r="O3" s="19"/>
      <c r="P3" s="19">
        <f>IF(K3=623,女子記録入力!BG4,IF(K3=624,女子記録入力!BG4,女子記録入力!AD4))</f>
        <v>57.89</v>
      </c>
      <c r="Q3" s="19">
        <f>IF(L3="",0,女子記録入力!BB4)</f>
        <v>0</v>
      </c>
      <c r="R3" s="19">
        <v>0</v>
      </c>
      <c r="S3" s="19">
        <v>0</v>
      </c>
      <c r="T3" s="19">
        <v>0</v>
      </c>
    </row>
    <row r="4" spans="1:20">
      <c r="A4" s="16">
        <v>2</v>
      </c>
      <c r="B4" s="16" t="str">
        <f t="shared" si="0"/>
        <v/>
      </c>
      <c r="C4" s="17" t="str">
        <f>IF(女子種目選択!B5="","",女子種目選択!B5)</f>
        <v/>
      </c>
      <c r="D4" s="17" t="str">
        <f>IF(女子種目選択!C5="","",女子種目選択!C5)</f>
        <v/>
      </c>
      <c r="E4" s="17" t="str">
        <f>IF(女子種目選択!D5="","",女子種目選択!D5)</f>
        <v/>
      </c>
      <c r="F4" s="19" t="str">
        <f>女子記録入力!G5</f>
        <v/>
      </c>
      <c r="G4" s="19" t="str">
        <f>女子記録入力!AE5</f>
        <v/>
      </c>
      <c r="H4" s="19"/>
      <c r="I4" s="19"/>
      <c r="J4" s="19"/>
      <c r="K4" s="19" t="str">
        <f>女子種目選択!J5</f>
        <v/>
      </c>
      <c r="L4" s="19" t="str">
        <f>女子種目選択!K5</f>
        <v/>
      </c>
      <c r="M4" s="19"/>
      <c r="N4" s="19"/>
      <c r="O4" s="19"/>
      <c r="P4" s="19">
        <f>IF(K4=623,女子記録入力!BG5,IF(K4=624,女子記録入力!BG5,女子記録入力!AD5))</f>
        <v>0</v>
      </c>
      <c r="Q4" s="19">
        <f>IF(L4="",0,女子記録入力!BB5)</f>
        <v>0</v>
      </c>
      <c r="R4" s="19">
        <v>0</v>
      </c>
      <c r="S4" s="19">
        <v>0</v>
      </c>
      <c r="T4" s="19">
        <v>0</v>
      </c>
    </row>
    <row r="5" spans="1:20">
      <c r="A5" s="16">
        <v>3</v>
      </c>
      <c r="B5" s="16" t="str">
        <f t="shared" si="0"/>
        <v/>
      </c>
      <c r="C5" s="17" t="str">
        <f>IF(女子種目選択!B6="","",女子種目選択!B6)</f>
        <v/>
      </c>
      <c r="D5" s="17" t="str">
        <f>IF(女子種目選択!C6="","",女子種目選択!C6)</f>
        <v/>
      </c>
      <c r="E5" s="17" t="str">
        <f>IF(女子種目選択!D6="","",女子種目選択!D6)</f>
        <v/>
      </c>
      <c r="F5" s="19" t="str">
        <f>女子記録入力!G6</f>
        <v/>
      </c>
      <c r="G5" s="19" t="str">
        <f>女子記録入力!AE6</f>
        <v/>
      </c>
      <c r="H5" s="19"/>
      <c r="I5" s="19"/>
      <c r="J5" s="19"/>
      <c r="K5" s="19" t="str">
        <f>女子種目選択!J6</f>
        <v/>
      </c>
      <c r="L5" s="19" t="str">
        <f>女子種目選択!K6</f>
        <v/>
      </c>
      <c r="M5" s="19"/>
      <c r="N5" s="19"/>
      <c r="O5" s="19"/>
      <c r="P5" s="19">
        <f>IF(K5=623,女子記録入力!BG6,IF(K5=624,女子記録入力!BG6,女子記録入力!AD6))</f>
        <v>0</v>
      </c>
      <c r="Q5" s="19">
        <f>IF(L5="",0,女子記録入力!BB6)</f>
        <v>0</v>
      </c>
      <c r="R5" s="19">
        <v>0</v>
      </c>
      <c r="S5" s="19">
        <v>0</v>
      </c>
      <c r="T5" s="19">
        <v>0</v>
      </c>
    </row>
    <row r="6" spans="1:20">
      <c r="A6" s="16">
        <v>4</v>
      </c>
      <c r="B6" s="16" t="str">
        <f t="shared" si="0"/>
        <v/>
      </c>
      <c r="C6" s="17" t="str">
        <f>IF(女子種目選択!B7="","",女子種目選択!B7)</f>
        <v/>
      </c>
      <c r="D6" s="17" t="str">
        <f>IF(女子種目選択!C7="","",女子種目選択!C7)</f>
        <v/>
      </c>
      <c r="E6" s="17" t="str">
        <f>IF(女子種目選択!D7="","",女子種目選択!D7)</f>
        <v/>
      </c>
      <c r="F6" s="19" t="str">
        <f>女子記録入力!G7</f>
        <v/>
      </c>
      <c r="G6" s="19" t="str">
        <f>女子記録入力!AE7</f>
        <v/>
      </c>
      <c r="H6" s="19"/>
      <c r="I6" s="19"/>
      <c r="J6" s="19"/>
      <c r="K6" s="19" t="str">
        <f>女子種目選択!J7</f>
        <v/>
      </c>
      <c r="L6" s="19" t="str">
        <f>女子種目選択!K7</f>
        <v/>
      </c>
      <c r="M6" s="19"/>
      <c r="N6" s="19"/>
      <c r="O6" s="19"/>
      <c r="P6" s="19">
        <f>IF(K6=623,女子記録入力!BG7,IF(K6=624,女子記録入力!BG7,女子記録入力!AD7))</f>
        <v>0</v>
      </c>
      <c r="Q6" s="19">
        <f>IF(L6="",0,女子記録入力!BB7)</f>
        <v>0</v>
      </c>
      <c r="R6" s="19">
        <v>0</v>
      </c>
      <c r="S6" s="19">
        <v>0</v>
      </c>
      <c r="T6" s="19">
        <v>0</v>
      </c>
    </row>
    <row r="7" spans="1:20">
      <c r="A7" s="16">
        <v>5</v>
      </c>
      <c r="B7" s="16" t="str">
        <f t="shared" si="0"/>
        <v/>
      </c>
      <c r="C7" s="17" t="str">
        <f>IF(女子種目選択!B8="","",女子種目選択!B8)</f>
        <v/>
      </c>
      <c r="D7" s="17" t="str">
        <f>IF(女子種目選択!C8="","",女子種目選択!C8)</f>
        <v/>
      </c>
      <c r="E7" s="17" t="str">
        <f>IF(女子種目選択!D8="","",女子種目選択!D8)</f>
        <v/>
      </c>
      <c r="F7" s="19" t="str">
        <f>女子記録入力!G8</f>
        <v/>
      </c>
      <c r="G7" s="19" t="str">
        <f>女子記録入力!AE8</f>
        <v/>
      </c>
      <c r="H7" s="19"/>
      <c r="I7" s="19"/>
      <c r="J7" s="19"/>
      <c r="K7" s="19" t="str">
        <f>女子種目選択!J8</f>
        <v/>
      </c>
      <c r="L7" s="19" t="str">
        <f>女子種目選択!K8</f>
        <v/>
      </c>
      <c r="M7" s="19"/>
      <c r="N7" s="19"/>
      <c r="O7" s="19"/>
      <c r="P7" s="19">
        <f>IF(K7=623,女子記録入力!BG8,IF(K7=624,女子記録入力!BG8,女子記録入力!AD8))</f>
        <v>0</v>
      </c>
      <c r="Q7" s="19">
        <f>IF(L7="",0,女子記録入力!BB8)</f>
        <v>0</v>
      </c>
      <c r="R7" s="19">
        <v>0</v>
      </c>
      <c r="S7" s="19">
        <v>0</v>
      </c>
      <c r="T7" s="19">
        <v>0</v>
      </c>
    </row>
    <row r="8" spans="1:20">
      <c r="A8" s="16">
        <v>6</v>
      </c>
      <c r="B8" s="16" t="str">
        <f t="shared" si="0"/>
        <v/>
      </c>
      <c r="C8" s="17" t="str">
        <f>IF(女子種目選択!B9="","",女子種目選択!B9)</f>
        <v/>
      </c>
      <c r="D8" s="17" t="str">
        <f>IF(女子種目選択!C9="","",女子種目選択!C9)</f>
        <v/>
      </c>
      <c r="E8" s="17" t="str">
        <f>IF(女子種目選択!D9="","",女子種目選択!D9)</f>
        <v/>
      </c>
      <c r="F8" s="19" t="str">
        <f>女子記録入力!G9</f>
        <v/>
      </c>
      <c r="G8" s="19" t="str">
        <f>女子記録入力!AE9</f>
        <v/>
      </c>
      <c r="H8" s="19"/>
      <c r="I8" s="19"/>
      <c r="J8" s="19"/>
      <c r="K8" s="19" t="str">
        <f>女子種目選択!J9</f>
        <v/>
      </c>
      <c r="L8" s="19" t="str">
        <f>女子種目選択!K9</f>
        <v/>
      </c>
      <c r="M8" s="19"/>
      <c r="N8" s="19"/>
      <c r="O8" s="19"/>
      <c r="P8" s="19">
        <f>IF(K8=623,女子記録入力!BG9,IF(K8=624,女子記録入力!BG9,女子記録入力!AD9))</f>
        <v>0</v>
      </c>
      <c r="Q8" s="19">
        <f>IF(L8="",0,女子記録入力!BB9)</f>
        <v>0</v>
      </c>
      <c r="R8" s="19">
        <v>0</v>
      </c>
      <c r="S8" s="19">
        <v>0</v>
      </c>
      <c r="T8" s="19">
        <v>0</v>
      </c>
    </row>
    <row r="9" spans="1:20">
      <c r="A9" s="16">
        <v>7</v>
      </c>
      <c r="B9" s="16" t="str">
        <f t="shared" si="0"/>
        <v/>
      </c>
      <c r="C9" s="17" t="str">
        <f>IF(女子種目選択!B10="","",女子種目選択!B10)</f>
        <v/>
      </c>
      <c r="D9" s="17" t="str">
        <f>IF(女子種目選択!C10="","",女子種目選択!C10)</f>
        <v/>
      </c>
      <c r="E9" s="17" t="str">
        <f>IF(女子種目選択!D10="","",女子種目選択!D10)</f>
        <v/>
      </c>
      <c r="F9" s="19" t="str">
        <f>女子記録入力!G10</f>
        <v/>
      </c>
      <c r="G9" s="19" t="str">
        <f>女子記録入力!AE10</f>
        <v/>
      </c>
      <c r="H9" s="19"/>
      <c r="I9" s="19"/>
      <c r="J9" s="19"/>
      <c r="K9" s="19" t="str">
        <f>女子種目選択!J10</f>
        <v/>
      </c>
      <c r="L9" s="19" t="str">
        <f>女子種目選択!K10</f>
        <v/>
      </c>
      <c r="M9" s="19"/>
      <c r="N9" s="19"/>
      <c r="O9" s="19"/>
      <c r="P9" s="19">
        <f>IF(K9=623,女子記録入力!BG10,IF(K9=624,女子記録入力!BG10,女子記録入力!AD10))</f>
        <v>0</v>
      </c>
      <c r="Q9" s="19">
        <f>IF(L9="",0,女子記録入力!BB10)</f>
        <v>0</v>
      </c>
      <c r="R9" s="19">
        <v>0</v>
      </c>
      <c r="S9" s="19">
        <v>0</v>
      </c>
      <c r="T9" s="19">
        <v>0</v>
      </c>
    </row>
    <row r="10" spans="1:20">
      <c r="A10" s="16">
        <v>8</v>
      </c>
      <c r="B10" s="16" t="str">
        <f t="shared" si="0"/>
        <v/>
      </c>
      <c r="C10" s="17" t="str">
        <f>IF(女子種目選択!B11="","",女子種目選択!B11)</f>
        <v/>
      </c>
      <c r="D10" s="17" t="str">
        <f>IF(女子種目選択!C11="","",女子種目選択!C11)</f>
        <v/>
      </c>
      <c r="E10" s="17" t="str">
        <f>IF(女子種目選択!D11="","",女子種目選択!D11)</f>
        <v/>
      </c>
      <c r="F10" s="19" t="str">
        <f>女子記録入力!G11</f>
        <v/>
      </c>
      <c r="G10" s="19" t="str">
        <f>女子記録入力!AE11</f>
        <v/>
      </c>
      <c r="H10" s="19"/>
      <c r="I10" s="19"/>
      <c r="J10" s="19"/>
      <c r="K10" s="19" t="str">
        <f>女子種目選択!J11</f>
        <v/>
      </c>
      <c r="L10" s="19" t="str">
        <f>女子種目選択!K11</f>
        <v/>
      </c>
      <c r="M10" s="19"/>
      <c r="N10" s="19"/>
      <c r="O10" s="19"/>
      <c r="P10" s="19">
        <f>IF(K10=623,女子記録入力!BG11,IF(K10=624,女子記録入力!BG11,女子記録入力!AD11))</f>
        <v>0</v>
      </c>
      <c r="Q10" s="19">
        <f>IF(L10="",0,女子記録入力!BB11)</f>
        <v>0</v>
      </c>
      <c r="R10" s="19">
        <v>0</v>
      </c>
      <c r="S10" s="19">
        <v>0</v>
      </c>
      <c r="T10" s="19">
        <v>0</v>
      </c>
    </row>
    <row r="11" spans="1:20">
      <c r="A11" s="16">
        <v>9</v>
      </c>
      <c r="B11" s="16" t="str">
        <f t="shared" si="0"/>
        <v/>
      </c>
      <c r="C11" s="17" t="str">
        <f>IF(女子種目選択!B12="","",女子種目選択!B12)</f>
        <v/>
      </c>
      <c r="D11" s="17" t="str">
        <f>IF(女子種目選択!C12="","",女子種目選択!C12)</f>
        <v/>
      </c>
      <c r="E11" s="17" t="str">
        <f>IF(女子種目選択!D12="","",女子種目選択!D12)</f>
        <v/>
      </c>
      <c r="F11" s="19" t="str">
        <f>女子記録入力!G12</f>
        <v/>
      </c>
      <c r="G11" s="19" t="str">
        <f>女子記録入力!AE12</f>
        <v/>
      </c>
      <c r="H11" s="19"/>
      <c r="I11" s="19"/>
      <c r="J11" s="19"/>
      <c r="K11" s="19" t="str">
        <f>女子種目選択!J12</f>
        <v/>
      </c>
      <c r="L11" s="19" t="str">
        <f>女子種目選択!K12</f>
        <v/>
      </c>
      <c r="M11" s="19"/>
      <c r="N11" s="19"/>
      <c r="O11" s="19"/>
      <c r="P11" s="19">
        <f>IF(K11=623,女子記録入力!BG12,IF(K11=624,女子記録入力!BG12,女子記録入力!AD12))</f>
        <v>0</v>
      </c>
      <c r="Q11" s="19">
        <f>IF(L11="",0,女子記録入力!BB12)</f>
        <v>0</v>
      </c>
      <c r="R11" s="19">
        <v>0</v>
      </c>
      <c r="S11" s="19">
        <v>0</v>
      </c>
      <c r="T11" s="19">
        <v>0</v>
      </c>
    </row>
    <row r="12" spans="1:20">
      <c r="A12" s="16">
        <v>10</v>
      </c>
      <c r="B12" s="16" t="str">
        <f t="shared" si="0"/>
        <v/>
      </c>
      <c r="C12" s="17" t="str">
        <f>IF(女子種目選択!B13="","",女子種目選択!B13)</f>
        <v/>
      </c>
      <c r="D12" s="17" t="str">
        <f>IF(女子種目選択!C13="","",女子種目選択!C13)</f>
        <v/>
      </c>
      <c r="E12" s="17" t="str">
        <f>IF(女子種目選択!D13="","",女子種目選択!D13)</f>
        <v/>
      </c>
      <c r="F12" s="19" t="str">
        <f>女子記録入力!G13</f>
        <v/>
      </c>
      <c r="G12" s="19" t="str">
        <f>女子記録入力!AE13</f>
        <v/>
      </c>
      <c r="H12" s="19"/>
      <c r="I12" s="19"/>
      <c r="J12" s="19"/>
      <c r="K12" s="19" t="str">
        <f>女子種目選択!J13</f>
        <v/>
      </c>
      <c r="L12" s="19" t="str">
        <f>女子種目選択!K13</f>
        <v/>
      </c>
      <c r="M12" s="19"/>
      <c r="N12" s="19"/>
      <c r="O12" s="19"/>
      <c r="P12" s="19">
        <f>IF(K12=623,女子記録入力!BG13,IF(K12=624,女子記録入力!BG13,女子記録入力!AD13))</f>
        <v>0</v>
      </c>
      <c r="Q12" s="19">
        <f>IF(L12="",0,女子記録入力!BB13)</f>
        <v>0</v>
      </c>
      <c r="R12" s="19">
        <v>0</v>
      </c>
      <c r="S12" s="19">
        <v>0</v>
      </c>
      <c r="T12" s="19">
        <v>0</v>
      </c>
    </row>
    <row r="13" spans="1:20">
      <c r="A13" s="16">
        <v>11</v>
      </c>
      <c r="B13" s="16" t="str">
        <f t="shared" si="0"/>
        <v/>
      </c>
      <c r="C13" s="17" t="str">
        <f>IF(女子種目選択!B14="","",女子種目選択!B14)</f>
        <v/>
      </c>
      <c r="D13" s="17" t="str">
        <f>IF(女子種目選択!C14="","",女子種目選択!C14)</f>
        <v/>
      </c>
      <c r="E13" s="17" t="str">
        <f>IF(女子種目選択!D14="","",女子種目選択!D14)</f>
        <v/>
      </c>
      <c r="F13" s="19" t="str">
        <f>女子記録入力!G14</f>
        <v/>
      </c>
      <c r="G13" s="19" t="str">
        <f>女子記録入力!AE14</f>
        <v/>
      </c>
      <c r="H13" s="19"/>
      <c r="I13" s="19"/>
      <c r="J13" s="19"/>
      <c r="K13" s="19" t="str">
        <f>女子種目選択!J14</f>
        <v/>
      </c>
      <c r="L13" s="19" t="str">
        <f>女子種目選択!K14</f>
        <v/>
      </c>
      <c r="M13" s="19"/>
      <c r="N13" s="19"/>
      <c r="O13" s="19"/>
      <c r="P13" s="19">
        <f>IF(K13=623,女子記録入力!BG14,IF(K13=624,女子記録入力!BG14,女子記録入力!AD14))</f>
        <v>0</v>
      </c>
      <c r="Q13" s="19">
        <f>IF(L13="",0,女子記録入力!BB14)</f>
        <v>0</v>
      </c>
      <c r="R13" s="19">
        <v>0</v>
      </c>
      <c r="S13" s="19">
        <v>0</v>
      </c>
      <c r="T13" s="19">
        <v>0</v>
      </c>
    </row>
    <row r="14" spans="1:20">
      <c r="A14" s="16">
        <v>12</v>
      </c>
      <c r="B14" s="16" t="str">
        <f t="shared" si="0"/>
        <v/>
      </c>
      <c r="C14" s="17" t="str">
        <f>IF(女子種目選択!B15="","",女子種目選択!B15)</f>
        <v/>
      </c>
      <c r="D14" s="17" t="str">
        <f>IF(女子種目選択!C15="","",女子種目選択!C15)</f>
        <v/>
      </c>
      <c r="E14" s="17" t="str">
        <f>IF(女子種目選択!D15="","",女子種目選択!D15)</f>
        <v/>
      </c>
      <c r="F14" s="19" t="str">
        <f>女子記録入力!G15</f>
        <v/>
      </c>
      <c r="G14" s="19" t="str">
        <f>女子記録入力!AE15</f>
        <v/>
      </c>
      <c r="H14" s="19"/>
      <c r="I14" s="19"/>
      <c r="J14" s="19"/>
      <c r="K14" s="19" t="str">
        <f>女子種目選択!J15</f>
        <v/>
      </c>
      <c r="L14" s="19" t="str">
        <f>女子種目選択!K15</f>
        <v/>
      </c>
      <c r="M14" s="19"/>
      <c r="N14" s="19"/>
      <c r="O14" s="19"/>
      <c r="P14" s="19">
        <f>IF(K14=623,女子記録入力!BG15,IF(K14=624,女子記録入力!BG15,女子記録入力!AD15))</f>
        <v>0</v>
      </c>
      <c r="Q14" s="19">
        <f>IF(L14="",0,女子記録入力!BB15)</f>
        <v>0</v>
      </c>
      <c r="R14" s="19">
        <v>0</v>
      </c>
      <c r="S14" s="19">
        <v>0</v>
      </c>
      <c r="T14" s="19">
        <v>0</v>
      </c>
    </row>
    <row r="15" spans="1:20">
      <c r="A15" s="16">
        <v>13</v>
      </c>
      <c r="B15" s="16" t="str">
        <f t="shared" si="0"/>
        <v/>
      </c>
      <c r="C15" s="17" t="str">
        <f>IF(女子種目選択!B16="","",女子種目選択!B16)</f>
        <v/>
      </c>
      <c r="D15" s="17" t="str">
        <f>IF(女子種目選択!C16="","",女子種目選択!C16)</f>
        <v/>
      </c>
      <c r="E15" s="17" t="str">
        <f>IF(女子種目選択!D16="","",女子種目選択!D16)</f>
        <v/>
      </c>
      <c r="F15" s="19" t="str">
        <f>女子記録入力!G16</f>
        <v/>
      </c>
      <c r="G15" s="19" t="str">
        <f>女子記録入力!AE16</f>
        <v/>
      </c>
      <c r="H15" s="19"/>
      <c r="I15" s="19"/>
      <c r="J15" s="19"/>
      <c r="K15" s="19" t="str">
        <f>女子種目選択!J16</f>
        <v/>
      </c>
      <c r="L15" s="19" t="str">
        <f>女子種目選択!K16</f>
        <v/>
      </c>
      <c r="M15" s="19"/>
      <c r="N15" s="19"/>
      <c r="O15" s="19"/>
      <c r="P15" s="19">
        <f>IF(K15=623,女子記録入力!BG16,IF(K15=624,女子記録入力!BG16,女子記録入力!AD16))</f>
        <v>0</v>
      </c>
      <c r="Q15" s="19">
        <f>IF(L15="",0,女子記録入力!BB16)</f>
        <v>0</v>
      </c>
      <c r="R15" s="19">
        <v>0</v>
      </c>
      <c r="S15" s="19">
        <v>0</v>
      </c>
      <c r="T15" s="19">
        <v>0</v>
      </c>
    </row>
    <row r="16" spans="1:20">
      <c r="A16" s="16">
        <v>14</v>
      </c>
      <c r="B16" s="16" t="str">
        <f t="shared" si="0"/>
        <v/>
      </c>
      <c r="C16" s="17" t="str">
        <f>IF(女子種目選択!B17="","",女子種目選択!B17)</f>
        <v/>
      </c>
      <c r="D16" s="17" t="str">
        <f>IF(女子種目選択!C17="","",女子種目選択!C17)</f>
        <v/>
      </c>
      <c r="E16" s="17" t="str">
        <f>IF(女子種目選択!D17="","",女子種目選択!D17)</f>
        <v/>
      </c>
      <c r="F16" s="19" t="str">
        <f>女子記録入力!G17</f>
        <v/>
      </c>
      <c r="G16" s="19" t="str">
        <f>女子記録入力!AE17</f>
        <v/>
      </c>
      <c r="H16" s="19"/>
      <c r="I16" s="19"/>
      <c r="J16" s="19"/>
      <c r="K16" s="19" t="str">
        <f>女子種目選択!J17</f>
        <v/>
      </c>
      <c r="L16" s="19" t="str">
        <f>女子種目選択!K17</f>
        <v/>
      </c>
      <c r="M16" s="19"/>
      <c r="N16" s="19"/>
      <c r="O16" s="19"/>
      <c r="P16" s="19">
        <f>IF(K16=623,女子記録入力!BG17,IF(K16=624,女子記録入力!BG17,女子記録入力!AD17))</f>
        <v>0</v>
      </c>
      <c r="Q16" s="19">
        <f>IF(L16="",0,女子記録入力!BB17)</f>
        <v>0</v>
      </c>
      <c r="R16" s="19">
        <v>0</v>
      </c>
      <c r="S16" s="19">
        <v>0</v>
      </c>
      <c r="T16" s="19">
        <v>0</v>
      </c>
    </row>
    <row r="17" spans="1:20">
      <c r="A17" s="16">
        <v>15</v>
      </c>
      <c r="B17" s="16" t="str">
        <f t="shared" si="0"/>
        <v/>
      </c>
      <c r="C17" s="17" t="str">
        <f>IF(女子種目選択!B18="","",女子種目選択!B18)</f>
        <v/>
      </c>
      <c r="D17" s="17" t="str">
        <f>IF(女子種目選択!C18="","",女子種目選択!C18)</f>
        <v/>
      </c>
      <c r="E17" s="17" t="str">
        <f>IF(女子種目選択!D18="","",女子種目選択!D18)</f>
        <v/>
      </c>
      <c r="F17" s="19" t="str">
        <f>女子記録入力!G18</f>
        <v/>
      </c>
      <c r="G17" s="19" t="str">
        <f>女子記録入力!AE18</f>
        <v/>
      </c>
      <c r="H17" s="19"/>
      <c r="I17" s="19"/>
      <c r="J17" s="19"/>
      <c r="K17" s="19" t="str">
        <f>女子種目選択!J18</f>
        <v/>
      </c>
      <c r="L17" s="19" t="str">
        <f>女子種目選択!K18</f>
        <v/>
      </c>
      <c r="M17" s="19"/>
      <c r="N17" s="19"/>
      <c r="O17" s="19"/>
      <c r="P17" s="19">
        <f>IF(K17=623,女子記録入力!BG18,IF(K17=624,女子記録入力!BG18,女子記録入力!AD18))</f>
        <v>0</v>
      </c>
      <c r="Q17" s="19">
        <f>IF(L17="",0,女子記録入力!BB18)</f>
        <v>0</v>
      </c>
      <c r="R17" s="19">
        <v>0</v>
      </c>
      <c r="S17" s="19">
        <v>0</v>
      </c>
      <c r="T17" s="19">
        <v>0</v>
      </c>
    </row>
    <row r="18" spans="1:20">
      <c r="A18" s="16">
        <v>16</v>
      </c>
      <c r="B18" s="16" t="str">
        <f t="shared" si="0"/>
        <v/>
      </c>
      <c r="C18" s="17" t="str">
        <f>IF(女子種目選択!B19="","",女子種目選択!B19)</f>
        <v/>
      </c>
      <c r="D18" s="17" t="str">
        <f>IF(女子種目選択!C19="","",女子種目選択!C19)</f>
        <v/>
      </c>
      <c r="E18" s="17" t="str">
        <f>IF(女子種目選択!D19="","",女子種目選択!D19)</f>
        <v/>
      </c>
      <c r="F18" s="19" t="str">
        <f>女子記録入力!G19</f>
        <v/>
      </c>
      <c r="G18" s="19" t="str">
        <f>女子記録入力!AE19</f>
        <v/>
      </c>
      <c r="H18" s="19"/>
      <c r="I18" s="19"/>
      <c r="J18" s="19"/>
      <c r="K18" s="19" t="str">
        <f>女子種目選択!J19</f>
        <v/>
      </c>
      <c r="L18" s="19" t="str">
        <f>女子種目選択!K19</f>
        <v/>
      </c>
      <c r="M18" s="19"/>
      <c r="N18" s="19"/>
      <c r="O18" s="19"/>
      <c r="P18" s="19">
        <f>IF(K18=623,女子記録入力!BG19,IF(K18=624,女子記録入力!BG19,女子記録入力!AD19))</f>
        <v>0</v>
      </c>
      <c r="Q18" s="19">
        <f>IF(L18="",0,女子記録入力!BB19)</f>
        <v>0</v>
      </c>
      <c r="R18" s="19">
        <v>0</v>
      </c>
      <c r="S18" s="19">
        <v>0</v>
      </c>
      <c r="T18" s="19">
        <v>0</v>
      </c>
    </row>
    <row r="19" spans="1:20">
      <c r="A19" s="16">
        <v>17</v>
      </c>
      <c r="B19" s="16" t="str">
        <f t="shared" si="0"/>
        <v/>
      </c>
      <c r="C19" s="17" t="str">
        <f>IF(女子種目選択!B20="","",女子種目選択!B20)</f>
        <v/>
      </c>
      <c r="D19" s="17" t="str">
        <f>IF(女子種目選択!C20="","",女子種目選択!C20)</f>
        <v/>
      </c>
      <c r="E19" s="17" t="str">
        <f>IF(女子種目選択!D20="","",女子種目選択!D20)</f>
        <v/>
      </c>
      <c r="F19" s="19" t="str">
        <f>女子記録入力!G20</f>
        <v/>
      </c>
      <c r="G19" s="19" t="str">
        <f>女子記録入力!AE20</f>
        <v/>
      </c>
      <c r="H19" s="19"/>
      <c r="I19" s="19"/>
      <c r="J19" s="19"/>
      <c r="K19" s="19" t="str">
        <f>女子種目選択!J20</f>
        <v/>
      </c>
      <c r="L19" s="19" t="str">
        <f>女子種目選択!K20</f>
        <v/>
      </c>
      <c r="M19" s="19"/>
      <c r="N19" s="19"/>
      <c r="O19" s="19"/>
      <c r="P19" s="19">
        <f>IF(K19=623,女子記録入力!BG20,IF(K19=624,女子記録入力!BG20,女子記録入力!AD20))</f>
        <v>0</v>
      </c>
      <c r="Q19" s="19">
        <f>IF(L19="",0,女子記録入力!BB20)</f>
        <v>0</v>
      </c>
      <c r="R19" s="19">
        <v>0</v>
      </c>
      <c r="S19" s="19">
        <v>0</v>
      </c>
      <c r="T19" s="19">
        <v>0</v>
      </c>
    </row>
    <row r="20" spans="1:20">
      <c r="A20" s="16">
        <v>18</v>
      </c>
      <c r="B20" s="16" t="str">
        <f t="shared" si="0"/>
        <v/>
      </c>
      <c r="C20" s="17" t="str">
        <f>IF(女子種目選択!B21="","",女子種目選択!B21)</f>
        <v/>
      </c>
      <c r="D20" s="17" t="str">
        <f>IF(女子種目選択!C21="","",女子種目選択!C21)</f>
        <v/>
      </c>
      <c r="E20" s="17" t="str">
        <f>IF(女子種目選択!D21="","",女子種目選択!D21)</f>
        <v/>
      </c>
      <c r="F20" s="19" t="str">
        <f>女子記録入力!G21</f>
        <v/>
      </c>
      <c r="G20" s="19" t="str">
        <f>女子記録入力!AE21</f>
        <v/>
      </c>
      <c r="H20" s="19"/>
      <c r="I20" s="19"/>
      <c r="J20" s="19"/>
      <c r="K20" s="19" t="str">
        <f>女子種目選択!J21</f>
        <v/>
      </c>
      <c r="L20" s="19" t="str">
        <f>女子種目選択!K21</f>
        <v/>
      </c>
      <c r="M20" s="19"/>
      <c r="N20" s="19"/>
      <c r="O20" s="19"/>
      <c r="P20" s="19">
        <f>IF(K20=623,女子記録入力!BG21,IF(K20=624,女子記録入力!BG21,女子記録入力!AD21))</f>
        <v>0</v>
      </c>
      <c r="Q20" s="19">
        <f>IF(L20="",0,女子記録入力!BB21)</f>
        <v>0</v>
      </c>
      <c r="R20" s="19">
        <v>0</v>
      </c>
      <c r="S20" s="19">
        <v>0</v>
      </c>
      <c r="T20" s="19">
        <v>0</v>
      </c>
    </row>
    <row r="21" spans="1:20">
      <c r="A21" s="16">
        <v>19</v>
      </c>
      <c r="B21" s="16" t="str">
        <f t="shared" si="0"/>
        <v/>
      </c>
      <c r="C21" s="17" t="str">
        <f>IF(女子種目選択!B22="","",女子種目選択!B22)</f>
        <v/>
      </c>
      <c r="D21" s="17" t="str">
        <f>IF(女子種目選択!C22="","",女子種目選択!C22)</f>
        <v/>
      </c>
      <c r="E21" s="17" t="str">
        <f>IF(女子種目選択!D22="","",女子種目選択!D22)</f>
        <v/>
      </c>
      <c r="F21" s="19" t="str">
        <f>女子記録入力!G22</f>
        <v/>
      </c>
      <c r="G21" s="19" t="str">
        <f>女子記録入力!AE22</f>
        <v/>
      </c>
      <c r="H21" s="19"/>
      <c r="I21" s="19"/>
      <c r="J21" s="19"/>
      <c r="K21" s="19" t="str">
        <f>女子種目選択!J22</f>
        <v/>
      </c>
      <c r="L21" s="19" t="str">
        <f>女子種目選択!K22</f>
        <v/>
      </c>
      <c r="M21" s="19"/>
      <c r="N21" s="19"/>
      <c r="O21" s="19"/>
      <c r="P21" s="19">
        <f>IF(K21=623,女子記録入力!BG22,IF(K21=624,女子記録入力!BG22,女子記録入力!AD22))</f>
        <v>0</v>
      </c>
      <c r="Q21" s="19">
        <f>IF(L21="",0,女子記録入力!BB22)</f>
        <v>0</v>
      </c>
      <c r="R21" s="19">
        <v>0</v>
      </c>
      <c r="S21" s="19">
        <v>0</v>
      </c>
      <c r="T21" s="19">
        <v>0</v>
      </c>
    </row>
    <row r="22" spans="1:20">
      <c r="A22" s="16">
        <v>20</v>
      </c>
      <c r="B22" s="16" t="str">
        <f t="shared" si="0"/>
        <v/>
      </c>
      <c r="C22" s="17" t="str">
        <f>IF(女子種目選択!B23="","",女子種目選択!B23)</f>
        <v/>
      </c>
      <c r="D22" s="17" t="str">
        <f>IF(女子種目選択!C23="","",女子種目選択!C23)</f>
        <v/>
      </c>
      <c r="E22" s="17" t="str">
        <f>IF(女子種目選択!D23="","",女子種目選択!D23)</f>
        <v/>
      </c>
      <c r="F22" s="19" t="str">
        <f>女子記録入力!G23</f>
        <v/>
      </c>
      <c r="G22" s="19" t="str">
        <f>女子記録入力!AE23</f>
        <v/>
      </c>
      <c r="H22" s="19"/>
      <c r="I22" s="19"/>
      <c r="J22" s="19"/>
      <c r="K22" s="19" t="str">
        <f>女子種目選択!J23</f>
        <v/>
      </c>
      <c r="L22" s="19" t="str">
        <f>女子種目選択!K23</f>
        <v/>
      </c>
      <c r="M22" s="19"/>
      <c r="N22" s="19"/>
      <c r="O22" s="19"/>
      <c r="P22" s="19">
        <f>IF(K22=623,女子記録入力!BG23,IF(K22=624,女子記録入力!BG23,女子記録入力!AD23))</f>
        <v>0</v>
      </c>
      <c r="Q22" s="19">
        <f>IF(L22="",0,女子記録入力!BB23)</f>
        <v>0</v>
      </c>
      <c r="R22" s="19">
        <v>0</v>
      </c>
      <c r="S22" s="19">
        <v>0</v>
      </c>
      <c r="T22" s="19">
        <v>0</v>
      </c>
    </row>
    <row r="23" spans="1:20">
      <c r="A23" s="16">
        <v>21</v>
      </c>
      <c r="B23" s="16" t="str">
        <f t="shared" si="0"/>
        <v/>
      </c>
      <c r="C23" s="17" t="str">
        <f>IF(女子種目選択!B24="","",女子種目選択!B24)</f>
        <v/>
      </c>
      <c r="D23" s="17" t="str">
        <f>IF(女子種目選択!C24="","",女子種目選択!C24)</f>
        <v/>
      </c>
      <c r="E23" s="17" t="str">
        <f>IF(女子種目選択!D24="","",女子種目選択!D24)</f>
        <v/>
      </c>
      <c r="F23" s="19" t="str">
        <f>女子記録入力!G24</f>
        <v/>
      </c>
      <c r="G23" s="19" t="str">
        <f>女子記録入力!AE24</f>
        <v/>
      </c>
      <c r="H23" s="19"/>
      <c r="I23" s="19"/>
      <c r="J23" s="19"/>
      <c r="K23" s="19" t="str">
        <f>女子種目選択!J24</f>
        <v/>
      </c>
      <c r="L23" s="19" t="str">
        <f>女子種目選択!K24</f>
        <v/>
      </c>
      <c r="M23" s="19"/>
      <c r="N23" s="19"/>
      <c r="O23" s="19"/>
      <c r="P23" s="19">
        <f>IF(K23=623,女子記録入力!BG24,IF(K23=624,女子記録入力!BG24,女子記録入力!AD24))</f>
        <v>0</v>
      </c>
      <c r="Q23" s="19">
        <f>IF(L23="",0,女子記録入力!BB24)</f>
        <v>0</v>
      </c>
      <c r="R23" s="19">
        <v>0</v>
      </c>
      <c r="S23" s="19">
        <v>0</v>
      </c>
      <c r="T23" s="19">
        <v>0</v>
      </c>
    </row>
    <row r="24" spans="1:20">
      <c r="A24" s="16">
        <v>22</v>
      </c>
      <c r="B24" s="16" t="str">
        <f t="shared" si="0"/>
        <v/>
      </c>
      <c r="C24" s="17" t="str">
        <f>IF(女子種目選択!B25="","",女子種目選択!B25)</f>
        <v/>
      </c>
      <c r="D24" s="17" t="str">
        <f>IF(女子種目選択!C25="","",女子種目選択!C25)</f>
        <v/>
      </c>
      <c r="E24" s="17" t="str">
        <f>IF(女子種目選択!D25="","",女子種目選択!D25)</f>
        <v/>
      </c>
      <c r="F24" s="19" t="str">
        <f>女子記録入力!G25</f>
        <v/>
      </c>
      <c r="G24" s="19" t="str">
        <f>女子記録入力!AE25</f>
        <v/>
      </c>
      <c r="H24" s="19"/>
      <c r="I24" s="19"/>
      <c r="J24" s="19"/>
      <c r="K24" s="19" t="str">
        <f>女子種目選択!J25</f>
        <v/>
      </c>
      <c r="L24" s="19" t="str">
        <f>女子種目選択!K25</f>
        <v/>
      </c>
      <c r="M24" s="19"/>
      <c r="N24" s="19"/>
      <c r="O24" s="19"/>
      <c r="P24" s="19">
        <f>IF(K24=623,女子記録入力!BG25,IF(K24=624,女子記録入力!BG25,女子記録入力!AD25))</f>
        <v>0</v>
      </c>
      <c r="Q24" s="19">
        <f>IF(L24="",0,女子記録入力!BB25)</f>
        <v>0</v>
      </c>
      <c r="R24" s="19">
        <v>0</v>
      </c>
      <c r="S24" s="19">
        <v>0</v>
      </c>
      <c r="T24" s="19">
        <v>0</v>
      </c>
    </row>
    <row r="25" spans="1:20">
      <c r="A25" s="16">
        <v>23</v>
      </c>
      <c r="B25" s="16" t="str">
        <f t="shared" si="0"/>
        <v/>
      </c>
      <c r="C25" s="17" t="str">
        <f>IF(女子種目選択!B26="","",女子種目選択!B26)</f>
        <v/>
      </c>
      <c r="D25" s="17" t="str">
        <f>IF(女子種目選択!C26="","",女子種目選択!C26)</f>
        <v/>
      </c>
      <c r="E25" s="17" t="str">
        <f>IF(女子種目選択!D26="","",女子種目選択!D26)</f>
        <v/>
      </c>
      <c r="F25" s="19" t="str">
        <f>女子記録入力!G26</f>
        <v/>
      </c>
      <c r="G25" s="19" t="str">
        <f>女子記録入力!AE26</f>
        <v/>
      </c>
      <c r="H25" s="19"/>
      <c r="I25" s="19"/>
      <c r="J25" s="19"/>
      <c r="K25" s="19" t="str">
        <f>女子種目選択!J26</f>
        <v/>
      </c>
      <c r="L25" s="19" t="str">
        <f>女子種目選択!K26</f>
        <v/>
      </c>
      <c r="M25" s="19"/>
      <c r="N25" s="19"/>
      <c r="O25" s="19"/>
      <c r="P25" s="19">
        <f>IF(K25=623,女子記録入力!BG26,IF(K25=624,女子記録入力!BG26,女子記録入力!AD26))</f>
        <v>0</v>
      </c>
      <c r="Q25" s="19">
        <f>IF(L25="",0,女子記録入力!BB26)</f>
        <v>0</v>
      </c>
      <c r="R25" s="19">
        <v>0</v>
      </c>
      <c r="S25" s="19">
        <v>0</v>
      </c>
      <c r="T25" s="19">
        <v>0</v>
      </c>
    </row>
    <row r="26" spans="1:20">
      <c r="A26" s="16">
        <v>24</v>
      </c>
      <c r="B26" s="16" t="str">
        <f t="shared" si="0"/>
        <v/>
      </c>
      <c r="C26" s="17" t="str">
        <f>IF(女子種目選択!B27="","",女子種目選択!B27)</f>
        <v/>
      </c>
      <c r="D26" s="17" t="str">
        <f>IF(女子種目選択!C27="","",女子種目選択!C27)</f>
        <v/>
      </c>
      <c r="E26" s="17" t="str">
        <f>IF(女子種目選択!D27="","",女子種目選択!D27)</f>
        <v/>
      </c>
      <c r="F26" s="19" t="str">
        <f>女子記録入力!G27</f>
        <v/>
      </c>
      <c r="G26" s="19" t="str">
        <f>女子記録入力!AE27</f>
        <v/>
      </c>
      <c r="H26" s="19"/>
      <c r="I26" s="19"/>
      <c r="J26" s="19"/>
      <c r="K26" s="19" t="str">
        <f>女子種目選択!J27</f>
        <v/>
      </c>
      <c r="L26" s="19" t="str">
        <f>女子種目選択!K27</f>
        <v/>
      </c>
      <c r="M26" s="19"/>
      <c r="N26" s="19"/>
      <c r="O26" s="19"/>
      <c r="P26" s="19">
        <f>IF(K26=623,女子記録入力!BG27,IF(K26=624,女子記録入力!BG27,女子記録入力!AD27))</f>
        <v>0</v>
      </c>
      <c r="Q26" s="19">
        <f>IF(L26="",0,女子記録入力!BB27)</f>
        <v>0</v>
      </c>
      <c r="R26" s="19">
        <v>0</v>
      </c>
      <c r="S26" s="19">
        <v>0</v>
      </c>
      <c r="T26" s="19">
        <v>0</v>
      </c>
    </row>
    <row r="27" spans="1:20">
      <c r="A27" s="16">
        <v>25</v>
      </c>
      <c r="B27" s="16" t="str">
        <f t="shared" si="0"/>
        <v/>
      </c>
      <c r="C27" s="17" t="str">
        <f>IF(女子種目選択!B28="","",女子種目選択!B28)</f>
        <v/>
      </c>
      <c r="D27" s="17" t="str">
        <f>IF(女子種目選択!C28="","",女子種目選択!C28)</f>
        <v/>
      </c>
      <c r="E27" s="17" t="str">
        <f>IF(女子種目選択!D28="","",女子種目選択!D28)</f>
        <v/>
      </c>
      <c r="F27" s="19" t="str">
        <f>女子記録入力!G28</f>
        <v/>
      </c>
      <c r="G27" s="19" t="str">
        <f>女子記録入力!AE28</f>
        <v/>
      </c>
      <c r="H27" s="19"/>
      <c r="I27" s="19"/>
      <c r="J27" s="19"/>
      <c r="K27" s="19" t="str">
        <f>女子種目選択!J28</f>
        <v/>
      </c>
      <c r="L27" s="19" t="str">
        <f>女子種目選択!K28</f>
        <v/>
      </c>
      <c r="M27" s="19"/>
      <c r="N27" s="19"/>
      <c r="O27" s="19"/>
      <c r="P27" s="19">
        <f>IF(K27=623,女子記録入力!BG28,IF(K27=624,女子記録入力!BG28,女子記録入力!AD28))</f>
        <v>0</v>
      </c>
      <c r="Q27" s="19">
        <f>IF(L27="",0,女子記録入力!BB28)</f>
        <v>0</v>
      </c>
      <c r="R27" s="19">
        <v>0</v>
      </c>
      <c r="S27" s="19">
        <v>0</v>
      </c>
      <c r="T27" s="19">
        <v>0</v>
      </c>
    </row>
    <row r="28" spans="1:20">
      <c r="A28" s="16">
        <v>26</v>
      </c>
      <c r="B28" s="16" t="str">
        <f t="shared" si="0"/>
        <v/>
      </c>
      <c r="C28" s="17" t="str">
        <f>IF(女子種目選択!B29="","",女子種目選択!B29)</f>
        <v/>
      </c>
      <c r="D28" s="17" t="str">
        <f>IF(女子種目選択!C29="","",女子種目選択!C29)</f>
        <v/>
      </c>
      <c r="E28" s="17" t="str">
        <f>IF(女子種目選択!D29="","",女子種目選択!D29)</f>
        <v/>
      </c>
      <c r="F28" s="19" t="str">
        <f>女子記録入力!G29</f>
        <v/>
      </c>
      <c r="G28" s="19" t="str">
        <f>女子記録入力!AE29</f>
        <v/>
      </c>
      <c r="H28" s="19"/>
      <c r="I28" s="19"/>
      <c r="J28" s="19"/>
      <c r="K28" s="19" t="str">
        <f>女子種目選択!J29</f>
        <v/>
      </c>
      <c r="L28" s="19" t="str">
        <f>女子種目選択!K29</f>
        <v/>
      </c>
      <c r="M28" s="19"/>
      <c r="N28" s="19"/>
      <c r="O28" s="19"/>
      <c r="P28" s="19">
        <f>IF(K28=623,女子記録入力!BG29,IF(K28=624,女子記録入力!BG29,女子記録入力!AD29))</f>
        <v>0</v>
      </c>
      <c r="Q28" s="19">
        <f>IF(L28="",0,女子記録入力!BB29)</f>
        <v>0</v>
      </c>
      <c r="R28" s="19">
        <v>0</v>
      </c>
      <c r="S28" s="19">
        <v>0</v>
      </c>
      <c r="T28" s="19">
        <v>0</v>
      </c>
    </row>
    <row r="29" spans="1:20">
      <c r="A29" s="16">
        <v>27</v>
      </c>
      <c r="B29" s="16" t="str">
        <f t="shared" si="0"/>
        <v/>
      </c>
      <c r="C29" s="17" t="str">
        <f>IF(女子種目選択!B30="","",女子種目選択!B30)</f>
        <v/>
      </c>
      <c r="D29" s="17" t="str">
        <f>IF(女子種目選択!C30="","",女子種目選択!C30)</f>
        <v/>
      </c>
      <c r="E29" s="17" t="str">
        <f>IF(女子種目選択!D30="","",女子種目選択!D30)</f>
        <v/>
      </c>
      <c r="F29" s="19" t="str">
        <f>女子記録入力!G30</f>
        <v/>
      </c>
      <c r="G29" s="19" t="str">
        <f>女子記録入力!AE30</f>
        <v/>
      </c>
      <c r="H29" s="19"/>
      <c r="I29" s="19"/>
      <c r="J29" s="19"/>
      <c r="K29" s="19" t="str">
        <f>女子種目選択!J30</f>
        <v/>
      </c>
      <c r="L29" s="19" t="str">
        <f>女子種目選択!K30</f>
        <v/>
      </c>
      <c r="M29" s="19"/>
      <c r="N29" s="19"/>
      <c r="O29" s="19"/>
      <c r="P29" s="19">
        <f>IF(K29=623,女子記録入力!BG30,IF(K29=624,女子記録入力!BG30,女子記録入力!AD30))</f>
        <v>0</v>
      </c>
      <c r="Q29" s="19">
        <f>IF(L29="",0,女子記録入力!BB30)</f>
        <v>0</v>
      </c>
      <c r="R29" s="19">
        <v>0</v>
      </c>
      <c r="S29" s="19">
        <v>0</v>
      </c>
      <c r="T29" s="19">
        <v>0</v>
      </c>
    </row>
    <row r="30" spans="1:20">
      <c r="A30" s="16">
        <v>28</v>
      </c>
      <c r="B30" s="16" t="str">
        <f t="shared" si="0"/>
        <v/>
      </c>
      <c r="C30" s="17" t="str">
        <f>IF(女子種目選択!B31="","",女子種目選択!B31)</f>
        <v/>
      </c>
      <c r="D30" s="17" t="str">
        <f>IF(女子種目選択!C31="","",女子種目選択!C31)</f>
        <v/>
      </c>
      <c r="E30" s="17" t="str">
        <f>IF(女子種目選択!D31="","",女子種目選択!D31)</f>
        <v/>
      </c>
      <c r="F30" s="19" t="str">
        <f>女子記録入力!G31</f>
        <v/>
      </c>
      <c r="G30" s="19" t="str">
        <f>女子記録入力!AE31</f>
        <v/>
      </c>
      <c r="H30" s="19"/>
      <c r="I30" s="19"/>
      <c r="J30" s="19"/>
      <c r="K30" s="19" t="str">
        <f>女子種目選択!J31</f>
        <v/>
      </c>
      <c r="L30" s="19" t="str">
        <f>女子種目選択!K31</f>
        <v/>
      </c>
      <c r="M30" s="19"/>
      <c r="N30" s="19"/>
      <c r="O30" s="19"/>
      <c r="P30" s="19">
        <f>IF(K30=623,女子記録入力!BG31,IF(K30=624,女子記録入力!BG31,女子記録入力!AD31))</f>
        <v>0</v>
      </c>
      <c r="Q30" s="19">
        <f>IF(L30="",0,女子記録入力!BB31)</f>
        <v>0</v>
      </c>
      <c r="R30" s="19">
        <v>0</v>
      </c>
      <c r="S30" s="19">
        <v>0</v>
      </c>
      <c r="T30" s="19">
        <v>0</v>
      </c>
    </row>
    <row r="31" spans="1:20">
      <c r="A31" s="16">
        <v>29</v>
      </c>
      <c r="B31" s="16" t="str">
        <f t="shared" si="0"/>
        <v/>
      </c>
      <c r="C31" s="17" t="str">
        <f>IF(女子種目選択!B32="","",女子種目選択!B32)</f>
        <v/>
      </c>
      <c r="D31" s="17" t="str">
        <f>IF(女子種目選択!C32="","",女子種目選択!C32)</f>
        <v/>
      </c>
      <c r="E31" s="17" t="str">
        <f>IF(女子種目選択!D32="","",女子種目選択!D32)</f>
        <v/>
      </c>
      <c r="F31" s="19" t="str">
        <f>女子記録入力!G32</f>
        <v/>
      </c>
      <c r="G31" s="19" t="str">
        <f>女子記録入力!AE32</f>
        <v/>
      </c>
      <c r="H31" s="19"/>
      <c r="I31" s="19"/>
      <c r="J31" s="19"/>
      <c r="K31" s="19" t="str">
        <f>女子種目選択!J32</f>
        <v/>
      </c>
      <c r="L31" s="19" t="str">
        <f>女子種目選択!K32</f>
        <v/>
      </c>
      <c r="M31" s="19"/>
      <c r="N31" s="19"/>
      <c r="O31" s="19"/>
      <c r="P31" s="19">
        <f>IF(K31=623,女子記録入力!BG32,IF(K31=624,女子記録入力!BG32,女子記録入力!AD32))</f>
        <v>0</v>
      </c>
      <c r="Q31" s="19">
        <f>IF(L31="",0,女子記録入力!BB32)</f>
        <v>0</v>
      </c>
      <c r="R31" s="19">
        <v>0</v>
      </c>
      <c r="S31" s="19">
        <v>0</v>
      </c>
      <c r="T31" s="19">
        <v>0</v>
      </c>
    </row>
    <row r="32" spans="1:20">
      <c r="A32" s="16">
        <v>30</v>
      </c>
      <c r="B32" s="16" t="str">
        <f t="shared" si="0"/>
        <v/>
      </c>
      <c r="C32" s="17" t="str">
        <f>IF(女子種目選択!B33="","",女子種目選択!B33)</f>
        <v/>
      </c>
      <c r="D32" s="17" t="str">
        <f>IF(女子種目選択!C33="","",女子種目選択!C33)</f>
        <v/>
      </c>
      <c r="E32" s="17" t="str">
        <f>IF(女子種目選択!D33="","",女子種目選択!D33)</f>
        <v/>
      </c>
      <c r="F32" s="19" t="str">
        <f>女子記録入力!G33</f>
        <v/>
      </c>
      <c r="G32" s="19" t="str">
        <f>女子記録入力!AE33</f>
        <v/>
      </c>
      <c r="H32" s="19"/>
      <c r="I32" s="19"/>
      <c r="J32" s="19"/>
      <c r="K32" s="19" t="str">
        <f>女子種目選択!J33</f>
        <v/>
      </c>
      <c r="L32" s="19" t="str">
        <f>女子種目選択!K33</f>
        <v/>
      </c>
      <c r="M32" s="19"/>
      <c r="N32" s="19"/>
      <c r="O32" s="19"/>
      <c r="P32" s="19">
        <f>IF(K32=623,女子記録入力!BG33,IF(K32=624,女子記録入力!BG33,女子記録入力!AD33))</f>
        <v>0</v>
      </c>
      <c r="Q32" s="19">
        <f>IF(L32="",0,女子記録入力!BB33)</f>
        <v>0</v>
      </c>
      <c r="R32" s="19">
        <v>0</v>
      </c>
      <c r="S32" s="19">
        <v>0</v>
      </c>
      <c r="T32" s="19">
        <v>0</v>
      </c>
    </row>
    <row r="33" spans="1:20">
      <c r="A33" s="16">
        <v>31</v>
      </c>
      <c r="B33" s="16" t="str">
        <f t="shared" si="0"/>
        <v/>
      </c>
      <c r="C33" s="17" t="str">
        <f>IF(女子種目選択!B34="","",女子種目選択!B34)</f>
        <v/>
      </c>
      <c r="D33" s="17" t="str">
        <f>IF(女子種目選択!C34="","",女子種目選択!C34)</f>
        <v/>
      </c>
      <c r="E33" s="17" t="str">
        <f>IF(女子種目選択!D34="","",女子種目選択!D34)</f>
        <v/>
      </c>
      <c r="F33" s="19" t="str">
        <f>女子記録入力!G34</f>
        <v/>
      </c>
      <c r="G33" s="19" t="str">
        <f>女子記録入力!AE34</f>
        <v/>
      </c>
      <c r="H33" s="19"/>
      <c r="I33" s="19"/>
      <c r="J33" s="19"/>
      <c r="K33" s="19" t="str">
        <f>女子種目選択!J34</f>
        <v/>
      </c>
      <c r="L33" s="19" t="str">
        <f>女子種目選択!K34</f>
        <v/>
      </c>
      <c r="M33" s="19"/>
      <c r="N33" s="19"/>
      <c r="O33" s="19"/>
      <c r="P33" s="19">
        <f>IF(K33=623,女子記録入力!BG34,IF(K33=624,女子記録入力!BG34,女子記録入力!AD34))</f>
        <v>0</v>
      </c>
      <c r="Q33" s="19">
        <f>IF(L33="",0,女子記録入力!BB34)</f>
        <v>0</v>
      </c>
      <c r="R33" s="19">
        <v>0</v>
      </c>
      <c r="S33" s="19">
        <v>0</v>
      </c>
      <c r="T33" s="19">
        <v>0</v>
      </c>
    </row>
    <row r="34" spans="1:20">
      <c r="A34" s="16">
        <v>32</v>
      </c>
      <c r="B34" s="16" t="str">
        <f t="shared" si="0"/>
        <v/>
      </c>
      <c r="C34" s="17" t="str">
        <f>IF(女子種目選択!B35="","",女子種目選択!B35)</f>
        <v/>
      </c>
      <c r="D34" s="17" t="str">
        <f>IF(女子種目選択!C35="","",女子種目選択!C35)</f>
        <v/>
      </c>
      <c r="E34" s="17" t="str">
        <f>IF(女子種目選択!D35="","",女子種目選択!D35)</f>
        <v/>
      </c>
      <c r="F34" s="19" t="str">
        <f>女子記録入力!G35</f>
        <v/>
      </c>
      <c r="G34" s="19" t="str">
        <f>女子記録入力!AE35</f>
        <v/>
      </c>
      <c r="H34" s="19"/>
      <c r="I34" s="19"/>
      <c r="J34" s="19"/>
      <c r="K34" s="19" t="str">
        <f>女子種目選択!J35</f>
        <v/>
      </c>
      <c r="L34" s="19" t="str">
        <f>女子種目選択!K35</f>
        <v/>
      </c>
      <c r="M34" s="19"/>
      <c r="N34" s="19"/>
      <c r="O34" s="19"/>
      <c r="P34" s="19">
        <f>IF(K34=623,女子記録入力!BG35,IF(K34=624,女子記録入力!BG35,女子記録入力!AD35))</f>
        <v>0</v>
      </c>
      <c r="Q34" s="19">
        <f>IF(L34="",0,女子記録入力!BB35)</f>
        <v>0</v>
      </c>
      <c r="R34" s="19">
        <v>0</v>
      </c>
      <c r="S34" s="19">
        <v>0</v>
      </c>
      <c r="T34" s="19">
        <v>0</v>
      </c>
    </row>
    <row r="35" spans="1:20">
      <c r="A35" s="16">
        <v>33</v>
      </c>
      <c r="B35" s="16" t="str">
        <f t="shared" ref="B35:B66" si="1">IF(C35="","",VLOOKUP(A$1,学校名コード,2,FALSE))</f>
        <v/>
      </c>
      <c r="C35" s="17" t="str">
        <f>IF(女子種目選択!B36="","",女子種目選択!B36)</f>
        <v/>
      </c>
      <c r="D35" s="17" t="str">
        <f>IF(女子種目選択!C36="","",女子種目選択!C36)</f>
        <v/>
      </c>
      <c r="E35" s="17" t="str">
        <f>IF(女子種目選択!D36="","",女子種目選択!D36)</f>
        <v/>
      </c>
      <c r="F35" s="19" t="str">
        <f>女子記録入力!G36</f>
        <v/>
      </c>
      <c r="G35" s="19" t="str">
        <f>女子記録入力!AE36</f>
        <v/>
      </c>
      <c r="H35" s="19"/>
      <c r="I35" s="19"/>
      <c r="J35" s="19"/>
      <c r="K35" s="19" t="str">
        <f>女子種目選択!J36</f>
        <v/>
      </c>
      <c r="L35" s="19" t="str">
        <f>女子種目選択!K36</f>
        <v/>
      </c>
      <c r="M35" s="19"/>
      <c r="N35" s="19"/>
      <c r="O35" s="19"/>
      <c r="P35" s="19">
        <f>IF(K35=623,女子記録入力!BG36,IF(K35=624,女子記録入力!BG36,女子記録入力!AD36))</f>
        <v>0</v>
      </c>
      <c r="Q35" s="19">
        <f>IF(L35="",0,女子記録入力!BB36)</f>
        <v>0</v>
      </c>
      <c r="R35" s="19">
        <v>0</v>
      </c>
      <c r="S35" s="19">
        <v>0</v>
      </c>
      <c r="T35" s="19">
        <v>0</v>
      </c>
    </row>
    <row r="36" spans="1:20">
      <c r="A36" s="16">
        <v>34</v>
      </c>
      <c r="B36" s="16" t="str">
        <f t="shared" si="1"/>
        <v/>
      </c>
      <c r="C36" s="17" t="str">
        <f>IF(女子種目選択!B37="","",女子種目選択!B37)</f>
        <v/>
      </c>
      <c r="D36" s="17" t="str">
        <f>IF(女子種目選択!C37="","",女子種目選択!C37)</f>
        <v/>
      </c>
      <c r="E36" s="17" t="str">
        <f>IF(女子種目選択!D37="","",女子種目選択!D37)</f>
        <v/>
      </c>
      <c r="F36" s="19" t="str">
        <f>女子記録入力!G37</f>
        <v/>
      </c>
      <c r="G36" s="19" t="str">
        <f>女子記録入力!AE37</f>
        <v/>
      </c>
      <c r="H36" s="19"/>
      <c r="I36" s="19"/>
      <c r="J36" s="19"/>
      <c r="K36" s="19" t="str">
        <f>女子種目選択!J37</f>
        <v/>
      </c>
      <c r="L36" s="19" t="str">
        <f>女子種目選択!K37</f>
        <v/>
      </c>
      <c r="M36" s="19"/>
      <c r="N36" s="19"/>
      <c r="O36" s="19"/>
      <c r="P36" s="19">
        <f>IF(K36=623,女子記録入力!BG37,IF(K36=624,女子記録入力!BG37,女子記録入力!AD37))</f>
        <v>0</v>
      </c>
      <c r="Q36" s="19">
        <f>IF(L36="",0,女子記録入力!BB37)</f>
        <v>0</v>
      </c>
      <c r="R36" s="19">
        <v>0</v>
      </c>
      <c r="S36" s="19">
        <v>0</v>
      </c>
      <c r="T36" s="19">
        <v>0</v>
      </c>
    </row>
    <row r="37" spans="1:20">
      <c r="A37" s="16">
        <v>35</v>
      </c>
      <c r="B37" s="16" t="str">
        <f t="shared" si="1"/>
        <v/>
      </c>
      <c r="C37" s="17" t="str">
        <f>IF(女子種目選択!B38="","",女子種目選択!B38)</f>
        <v/>
      </c>
      <c r="D37" s="17" t="str">
        <f>IF(女子種目選択!C38="","",女子種目選択!C38)</f>
        <v/>
      </c>
      <c r="E37" s="17" t="str">
        <f>IF(女子種目選択!D38="","",女子種目選択!D38)</f>
        <v/>
      </c>
      <c r="F37" s="19" t="str">
        <f>女子記録入力!G38</f>
        <v/>
      </c>
      <c r="G37" s="19" t="str">
        <f>女子記録入力!AE38</f>
        <v/>
      </c>
      <c r="H37" s="19"/>
      <c r="I37" s="19"/>
      <c r="J37" s="19"/>
      <c r="K37" s="19" t="str">
        <f>女子種目選択!J38</f>
        <v/>
      </c>
      <c r="L37" s="19" t="str">
        <f>女子種目選択!K38</f>
        <v/>
      </c>
      <c r="M37" s="19"/>
      <c r="N37" s="19"/>
      <c r="O37" s="19"/>
      <c r="P37" s="19">
        <f>IF(K37=623,女子記録入力!BG38,IF(K37=624,女子記録入力!BG38,女子記録入力!AD38))</f>
        <v>0</v>
      </c>
      <c r="Q37" s="19">
        <f>IF(L37="",0,女子記録入力!BB38)</f>
        <v>0</v>
      </c>
      <c r="R37" s="19">
        <v>0</v>
      </c>
      <c r="S37" s="19">
        <v>0</v>
      </c>
      <c r="T37" s="19">
        <v>0</v>
      </c>
    </row>
    <row r="38" spans="1:20">
      <c r="A38" s="16">
        <v>36</v>
      </c>
      <c r="B38" s="16" t="str">
        <f t="shared" si="1"/>
        <v/>
      </c>
      <c r="C38" s="17" t="str">
        <f>IF(女子種目選択!B39="","",女子種目選択!B39)</f>
        <v/>
      </c>
      <c r="D38" s="17" t="str">
        <f>IF(女子種目選択!C39="","",女子種目選択!C39)</f>
        <v/>
      </c>
      <c r="E38" s="17" t="str">
        <f>IF(女子種目選択!D39="","",女子種目選択!D39)</f>
        <v/>
      </c>
      <c r="F38" s="19" t="str">
        <f>女子記録入力!G39</f>
        <v/>
      </c>
      <c r="G38" s="19" t="str">
        <f>女子記録入力!AE39</f>
        <v/>
      </c>
      <c r="H38" s="19"/>
      <c r="I38" s="19"/>
      <c r="J38" s="19"/>
      <c r="K38" s="19" t="str">
        <f>女子種目選択!J39</f>
        <v/>
      </c>
      <c r="L38" s="19" t="str">
        <f>女子種目選択!K39</f>
        <v/>
      </c>
      <c r="M38" s="19"/>
      <c r="N38" s="19"/>
      <c r="O38" s="19"/>
      <c r="P38" s="19">
        <f>IF(K38=623,女子記録入力!BG39,IF(K38=624,女子記録入力!BG39,女子記録入力!AD39))</f>
        <v>0</v>
      </c>
      <c r="Q38" s="19">
        <f>IF(L38="",0,女子記録入力!BB39)</f>
        <v>0</v>
      </c>
      <c r="R38" s="19">
        <v>0</v>
      </c>
      <c r="S38" s="19">
        <v>0</v>
      </c>
      <c r="T38" s="19">
        <v>0</v>
      </c>
    </row>
    <row r="39" spans="1:20">
      <c r="A39" s="16">
        <v>37</v>
      </c>
      <c r="B39" s="16" t="str">
        <f t="shared" si="1"/>
        <v/>
      </c>
      <c r="C39" s="17" t="str">
        <f>IF(女子種目選択!B40="","",女子種目選択!B40)</f>
        <v/>
      </c>
      <c r="D39" s="17" t="str">
        <f>IF(女子種目選択!C40="","",女子種目選択!C40)</f>
        <v/>
      </c>
      <c r="E39" s="17" t="str">
        <f>IF(女子種目選択!D40="","",女子種目選択!D40)</f>
        <v/>
      </c>
      <c r="F39" s="19" t="str">
        <f>女子記録入力!G40</f>
        <v/>
      </c>
      <c r="G39" s="19" t="str">
        <f>女子記録入力!AE40</f>
        <v/>
      </c>
      <c r="H39" s="19"/>
      <c r="I39" s="19"/>
      <c r="J39" s="19"/>
      <c r="K39" s="19" t="str">
        <f>女子種目選択!J40</f>
        <v/>
      </c>
      <c r="L39" s="19" t="str">
        <f>女子種目選択!K40</f>
        <v/>
      </c>
      <c r="M39" s="19"/>
      <c r="N39" s="19"/>
      <c r="O39" s="19"/>
      <c r="P39" s="19">
        <f>IF(K39=623,女子記録入力!BG40,IF(K39=624,女子記録入力!BG40,女子記録入力!AD40))</f>
        <v>0</v>
      </c>
      <c r="Q39" s="19">
        <f>IF(L39="",0,女子記録入力!BB40)</f>
        <v>0</v>
      </c>
      <c r="R39" s="19">
        <v>0</v>
      </c>
      <c r="S39" s="19">
        <v>0</v>
      </c>
      <c r="T39" s="19">
        <v>0</v>
      </c>
    </row>
    <row r="40" spans="1:20">
      <c r="A40" s="16">
        <v>38</v>
      </c>
      <c r="B40" s="16" t="str">
        <f t="shared" si="1"/>
        <v/>
      </c>
      <c r="C40" s="17" t="str">
        <f>IF(女子種目選択!B41="","",女子種目選択!B41)</f>
        <v/>
      </c>
      <c r="D40" s="17" t="str">
        <f>IF(女子種目選択!C41="","",女子種目選択!C41)</f>
        <v/>
      </c>
      <c r="E40" s="17" t="str">
        <f>IF(女子種目選択!D41="","",女子種目選択!D41)</f>
        <v/>
      </c>
      <c r="F40" s="19" t="str">
        <f>女子記録入力!G41</f>
        <v/>
      </c>
      <c r="G40" s="19" t="str">
        <f>女子記録入力!AE41</f>
        <v/>
      </c>
      <c r="H40" s="19"/>
      <c r="I40" s="19"/>
      <c r="J40" s="19"/>
      <c r="K40" s="19" t="str">
        <f>女子種目選択!J41</f>
        <v/>
      </c>
      <c r="L40" s="19" t="str">
        <f>女子種目選択!K41</f>
        <v/>
      </c>
      <c r="M40" s="19"/>
      <c r="N40" s="19"/>
      <c r="O40" s="19"/>
      <c r="P40" s="19">
        <f>IF(K40=623,女子記録入力!BG41,IF(K40=624,女子記録入力!BG41,女子記録入力!AD41))</f>
        <v>0</v>
      </c>
      <c r="Q40" s="19">
        <f>IF(L40="",0,女子記録入力!BB41)</f>
        <v>0</v>
      </c>
      <c r="R40" s="19">
        <v>0</v>
      </c>
      <c r="S40" s="19">
        <v>0</v>
      </c>
      <c r="T40" s="19">
        <v>0</v>
      </c>
    </row>
    <row r="41" spans="1:20">
      <c r="A41" s="16">
        <v>39</v>
      </c>
      <c r="B41" s="16" t="str">
        <f t="shared" si="1"/>
        <v/>
      </c>
      <c r="C41" s="17" t="str">
        <f>IF(女子種目選択!B42="","",女子種目選択!B42)</f>
        <v/>
      </c>
      <c r="D41" s="17" t="str">
        <f>IF(女子種目選択!C42="","",女子種目選択!C42)</f>
        <v/>
      </c>
      <c r="E41" s="17" t="str">
        <f>IF(女子種目選択!D42="","",女子種目選択!D42)</f>
        <v/>
      </c>
      <c r="F41" s="19" t="str">
        <f>女子記録入力!G42</f>
        <v/>
      </c>
      <c r="G41" s="19" t="str">
        <f>女子記録入力!AE42</f>
        <v/>
      </c>
      <c r="H41" s="19"/>
      <c r="I41" s="19"/>
      <c r="J41" s="19"/>
      <c r="K41" s="19" t="str">
        <f>女子種目選択!J42</f>
        <v/>
      </c>
      <c r="L41" s="19" t="str">
        <f>女子種目選択!K42</f>
        <v/>
      </c>
      <c r="M41" s="19"/>
      <c r="N41" s="19"/>
      <c r="O41" s="19"/>
      <c r="P41" s="19">
        <f>IF(K41=623,女子記録入力!BG42,IF(K41=624,女子記録入力!BG42,女子記録入力!AD42))</f>
        <v>0</v>
      </c>
      <c r="Q41" s="19">
        <f>IF(L41="",0,女子記録入力!BB42)</f>
        <v>0</v>
      </c>
      <c r="R41" s="19">
        <v>0</v>
      </c>
      <c r="S41" s="19">
        <v>0</v>
      </c>
      <c r="T41" s="19">
        <v>0</v>
      </c>
    </row>
    <row r="42" spans="1:20">
      <c r="A42" s="16">
        <v>40</v>
      </c>
      <c r="B42" s="16" t="str">
        <f t="shared" si="1"/>
        <v/>
      </c>
      <c r="C42" s="17" t="str">
        <f>IF(女子種目選択!B43="","",女子種目選択!B43)</f>
        <v/>
      </c>
      <c r="D42" s="17" t="str">
        <f>IF(女子種目選択!C43="","",女子種目選択!C43)</f>
        <v/>
      </c>
      <c r="E42" s="17" t="str">
        <f>IF(女子種目選択!D43="","",女子種目選択!D43)</f>
        <v/>
      </c>
      <c r="F42" s="19" t="str">
        <f>女子記録入力!G43</f>
        <v/>
      </c>
      <c r="G42" s="19" t="str">
        <f>女子記録入力!AE43</f>
        <v/>
      </c>
      <c r="H42" s="19"/>
      <c r="I42" s="19"/>
      <c r="J42" s="19"/>
      <c r="K42" s="19" t="str">
        <f>女子種目選択!J43</f>
        <v/>
      </c>
      <c r="L42" s="19" t="str">
        <f>女子種目選択!K43</f>
        <v/>
      </c>
      <c r="M42" s="19"/>
      <c r="N42" s="19"/>
      <c r="O42" s="19"/>
      <c r="P42" s="19">
        <f>IF(K42=623,女子記録入力!BG43,IF(K42=624,女子記録入力!BG43,女子記録入力!AD43))</f>
        <v>0</v>
      </c>
      <c r="Q42" s="19">
        <f>IF(L42="",0,女子記録入力!BB43)</f>
        <v>0</v>
      </c>
      <c r="R42" s="19">
        <v>0</v>
      </c>
      <c r="S42" s="19">
        <v>0</v>
      </c>
      <c r="T42" s="19">
        <v>0</v>
      </c>
    </row>
    <row r="43" spans="1:20">
      <c r="A43" s="16">
        <v>41</v>
      </c>
      <c r="B43" s="16" t="str">
        <f t="shared" si="1"/>
        <v/>
      </c>
      <c r="C43" s="17" t="str">
        <f>IF(女子種目選択!B44="","",女子種目選択!B44)</f>
        <v/>
      </c>
      <c r="D43" s="17" t="str">
        <f>IF(女子種目選択!C44="","",女子種目選択!C44)</f>
        <v/>
      </c>
      <c r="E43" s="17" t="str">
        <f>IF(女子種目選択!D44="","",女子種目選択!D44)</f>
        <v/>
      </c>
      <c r="F43" s="19" t="str">
        <f>女子記録入力!G44</f>
        <v/>
      </c>
      <c r="G43" s="19" t="str">
        <f>女子記録入力!AE44</f>
        <v/>
      </c>
      <c r="H43" s="19"/>
      <c r="I43" s="19"/>
      <c r="J43" s="19"/>
      <c r="K43" s="19" t="str">
        <f>女子種目選択!J44</f>
        <v/>
      </c>
      <c r="L43" s="19" t="str">
        <f>女子種目選択!K44</f>
        <v/>
      </c>
      <c r="M43" s="19"/>
      <c r="N43" s="19"/>
      <c r="O43" s="19"/>
      <c r="P43" s="19">
        <f>IF(K43=623,女子記録入力!BG44,IF(K43=624,女子記録入力!BG44,女子記録入力!AD44))</f>
        <v>0</v>
      </c>
      <c r="Q43" s="19">
        <f>IF(L43="",0,女子記録入力!BB44)</f>
        <v>0</v>
      </c>
      <c r="R43" s="19">
        <v>0</v>
      </c>
      <c r="S43" s="19">
        <v>0</v>
      </c>
      <c r="T43" s="19">
        <v>0</v>
      </c>
    </row>
    <row r="44" spans="1:20">
      <c r="A44" s="16">
        <v>42</v>
      </c>
      <c r="B44" s="16" t="str">
        <f t="shared" si="1"/>
        <v/>
      </c>
      <c r="C44" s="17" t="str">
        <f>IF(女子種目選択!B45="","",女子種目選択!B45)</f>
        <v/>
      </c>
      <c r="D44" s="17" t="str">
        <f>IF(女子種目選択!C45="","",女子種目選択!C45)</f>
        <v/>
      </c>
      <c r="E44" s="17" t="str">
        <f>IF(女子種目選択!D45="","",女子種目選択!D45)</f>
        <v/>
      </c>
      <c r="F44" s="19" t="str">
        <f>女子記録入力!G45</f>
        <v/>
      </c>
      <c r="G44" s="19" t="str">
        <f>女子記録入力!AE45</f>
        <v/>
      </c>
      <c r="H44" s="19"/>
      <c r="I44" s="19"/>
      <c r="J44" s="19"/>
      <c r="K44" s="19" t="str">
        <f>女子種目選択!J45</f>
        <v/>
      </c>
      <c r="L44" s="19" t="str">
        <f>女子種目選択!K45</f>
        <v/>
      </c>
      <c r="M44" s="19"/>
      <c r="N44" s="19"/>
      <c r="O44" s="19"/>
      <c r="P44" s="19">
        <f>IF(K44=623,女子記録入力!BG45,IF(K44=624,女子記録入力!BG45,女子記録入力!AD45))</f>
        <v>0</v>
      </c>
      <c r="Q44" s="19">
        <f>IF(L44="",0,女子記録入力!BB45)</f>
        <v>0</v>
      </c>
      <c r="R44" s="19">
        <v>0</v>
      </c>
      <c r="S44" s="19">
        <v>0</v>
      </c>
      <c r="T44" s="19">
        <v>0</v>
      </c>
    </row>
    <row r="45" spans="1:20">
      <c r="A45" s="16">
        <v>43</v>
      </c>
      <c r="B45" s="16" t="str">
        <f t="shared" si="1"/>
        <v/>
      </c>
      <c r="C45" s="17" t="str">
        <f>IF(女子種目選択!B46="","",女子種目選択!B46)</f>
        <v/>
      </c>
      <c r="D45" s="17" t="str">
        <f>IF(女子種目選択!C46="","",女子種目選択!C46)</f>
        <v/>
      </c>
      <c r="E45" s="17" t="str">
        <f>IF(女子種目選択!D46="","",女子種目選択!D46)</f>
        <v/>
      </c>
      <c r="F45" s="19" t="str">
        <f>女子記録入力!G46</f>
        <v/>
      </c>
      <c r="G45" s="19" t="str">
        <f>女子記録入力!AE46</f>
        <v/>
      </c>
      <c r="H45" s="19"/>
      <c r="I45" s="19"/>
      <c r="J45" s="19"/>
      <c r="K45" s="19" t="str">
        <f>女子種目選択!J46</f>
        <v/>
      </c>
      <c r="L45" s="19" t="str">
        <f>女子種目選択!K46</f>
        <v/>
      </c>
      <c r="M45" s="19"/>
      <c r="N45" s="19"/>
      <c r="O45" s="19"/>
      <c r="P45" s="19">
        <f>IF(K45=623,女子記録入力!BG46,IF(K45=624,女子記録入力!BG46,女子記録入力!AD46))</f>
        <v>0</v>
      </c>
      <c r="Q45" s="19">
        <f>IF(L45="",0,女子記録入力!BB46)</f>
        <v>0</v>
      </c>
      <c r="R45" s="19">
        <v>0</v>
      </c>
      <c r="S45" s="19">
        <v>0</v>
      </c>
      <c r="T45" s="19">
        <v>0</v>
      </c>
    </row>
    <row r="46" spans="1:20">
      <c r="A46" s="16">
        <v>44</v>
      </c>
      <c r="B46" s="16" t="str">
        <f t="shared" si="1"/>
        <v/>
      </c>
      <c r="C46" s="17" t="str">
        <f>IF(女子種目選択!B47="","",女子種目選択!B47)</f>
        <v/>
      </c>
      <c r="D46" s="17" t="str">
        <f>IF(女子種目選択!C47="","",女子種目選択!C47)</f>
        <v/>
      </c>
      <c r="E46" s="17" t="str">
        <f>IF(女子種目選択!D47="","",女子種目選択!D47)</f>
        <v/>
      </c>
      <c r="F46" s="19" t="str">
        <f>女子記録入力!G47</f>
        <v/>
      </c>
      <c r="G46" s="19" t="str">
        <f>女子記録入力!AE47</f>
        <v/>
      </c>
      <c r="H46" s="19"/>
      <c r="I46" s="19"/>
      <c r="J46" s="19"/>
      <c r="K46" s="19" t="str">
        <f>女子種目選択!J47</f>
        <v/>
      </c>
      <c r="L46" s="19" t="str">
        <f>女子種目選択!K47</f>
        <v/>
      </c>
      <c r="M46" s="19"/>
      <c r="N46" s="19"/>
      <c r="O46" s="19"/>
      <c r="P46" s="19">
        <f>IF(K46=623,女子記録入力!BG47,IF(K46=624,女子記録入力!BG47,女子記録入力!AD47))</f>
        <v>0</v>
      </c>
      <c r="Q46" s="19">
        <f>IF(L46="",0,女子記録入力!BB47)</f>
        <v>0</v>
      </c>
      <c r="R46" s="19">
        <v>0</v>
      </c>
      <c r="S46" s="19">
        <v>0</v>
      </c>
      <c r="T46" s="19">
        <v>0</v>
      </c>
    </row>
    <row r="47" spans="1:20">
      <c r="A47" s="16">
        <v>45</v>
      </c>
      <c r="B47" s="16" t="str">
        <f t="shared" si="1"/>
        <v/>
      </c>
      <c r="C47" s="17" t="str">
        <f>IF(女子種目選択!B48="","",女子種目選択!B48)</f>
        <v/>
      </c>
      <c r="D47" s="17" t="str">
        <f>IF(女子種目選択!C48="","",女子種目選択!C48)</f>
        <v/>
      </c>
      <c r="E47" s="17" t="str">
        <f>IF(女子種目選択!D48="","",女子種目選択!D48)</f>
        <v/>
      </c>
      <c r="F47" s="19" t="str">
        <f>女子記録入力!G48</f>
        <v/>
      </c>
      <c r="G47" s="19" t="str">
        <f>女子記録入力!AE48</f>
        <v/>
      </c>
      <c r="H47" s="19"/>
      <c r="I47" s="19"/>
      <c r="J47" s="19"/>
      <c r="K47" s="19" t="str">
        <f>女子種目選択!J48</f>
        <v/>
      </c>
      <c r="L47" s="19" t="str">
        <f>女子種目選択!K48</f>
        <v/>
      </c>
      <c r="M47" s="19"/>
      <c r="N47" s="19"/>
      <c r="O47" s="19"/>
      <c r="P47" s="19">
        <f>IF(K47=623,女子記録入力!BG48,IF(K47=624,女子記録入力!BG48,女子記録入力!AD48))</f>
        <v>0</v>
      </c>
      <c r="Q47" s="19">
        <f>IF(L47="",0,女子記録入力!BB48)</f>
        <v>0</v>
      </c>
      <c r="R47" s="19">
        <v>0</v>
      </c>
      <c r="S47" s="19">
        <v>0</v>
      </c>
      <c r="T47" s="19">
        <v>0</v>
      </c>
    </row>
    <row r="48" spans="1:20">
      <c r="A48" s="16">
        <v>46</v>
      </c>
      <c r="B48" s="16" t="str">
        <f t="shared" si="1"/>
        <v/>
      </c>
      <c r="C48" s="17" t="str">
        <f>IF(女子種目選択!B49="","",女子種目選択!B49)</f>
        <v/>
      </c>
      <c r="D48" s="17" t="str">
        <f>IF(女子種目選択!C49="","",女子種目選択!C49)</f>
        <v/>
      </c>
      <c r="E48" s="17" t="str">
        <f>IF(女子種目選択!D49="","",女子種目選択!D49)</f>
        <v/>
      </c>
      <c r="F48" s="19" t="str">
        <f>女子記録入力!G49</f>
        <v/>
      </c>
      <c r="G48" s="19" t="str">
        <f>女子記録入力!AE49</f>
        <v/>
      </c>
      <c r="H48" s="19"/>
      <c r="I48" s="19"/>
      <c r="J48" s="19"/>
      <c r="K48" s="19" t="str">
        <f>女子種目選択!J49</f>
        <v/>
      </c>
      <c r="L48" s="19" t="str">
        <f>女子種目選択!K49</f>
        <v/>
      </c>
      <c r="M48" s="19"/>
      <c r="N48" s="19"/>
      <c r="O48" s="19"/>
      <c r="P48" s="19">
        <f>IF(K48=623,女子記録入力!BG49,IF(K48=624,女子記録入力!BG49,女子記録入力!AD49))</f>
        <v>0</v>
      </c>
      <c r="Q48" s="19">
        <f>IF(L48="",0,女子記録入力!BB49)</f>
        <v>0</v>
      </c>
      <c r="R48" s="19">
        <v>0</v>
      </c>
      <c r="S48" s="19">
        <v>0</v>
      </c>
      <c r="T48" s="19">
        <v>0</v>
      </c>
    </row>
    <row r="49" spans="1:20">
      <c r="A49" s="16">
        <v>47</v>
      </c>
      <c r="B49" s="16" t="str">
        <f t="shared" si="1"/>
        <v/>
      </c>
      <c r="C49" s="17" t="str">
        <f>IF(女子種目選択!B50="","",女子種目選択!B50)</f>
        <v/>
      </c>
      <c r="D49" s="17" t="str">
        <f>IF(女子種目選択!C50="","",女子種目選択!C50)</f>
        <v/>
      </c>
      <c r="E49" s="17" t="str">
        <f>IF(女子種目選択!D50="","",女子種目選択!D50)</f>
        <v/>
      </c>
      <c r="F49" s="19" t="str">
        <f>女子記録入力!G50</f>
        <v/>
      </c>
      <c r="G49" s="19" t="str">
        <f>女子記録入力!AE50</f>
        <v/>
      </c>
      <c r="H49" s="19"/>
      <c r="I49" s="19"/>
      <c r="J49" s="19"/>
      <c r="K49" s="19" t="str">
        <f>女子種目選択!J50</f>
        <v/>
      </c>
      <c r="L49" s="19" t="str">
        <f>女子種目選択!K50</f>
        <v/>
      </c>
      <c r="M49" s="19"/>
      <c r="N49" s="19"/>
      <c r="O49" s="19"/>
      <c r="P49" s="19">
        <f>IF(K49=623,女子記録入力!BG50,IF(K49=624,女子記録入力!BG50,女子記録入力!AD50))</f>
        <v>0</v>
      </c>
      <c r="Q49" s="19">
        <f>IF(L49="",0,女子記録入力!BB50)</f>
        <v>0</v>
      </c>
      <c r="R49" s="19">
        <v>0</v>
      </c>
      <c r="S49" s="19">
        <v>0</v>
      </c>
      <c r="T49" s="19">
        <v>0</v>
      </c>
    </row>
    <row r="50" spans="1:20">
      <c r="A50" s="16">
        <v>48</v>
      </c>
      <c r="B50" s="16" t="str">
        <f t="shared" si="1"/>
        <v/>
      </c>
      <c r="C50" s="17" t="str">
        <f>IF(女子種目選択!B51="","",女子種目選択!B51)</f>
        <v/>
      </c>
      <c r="D50" s="17" t="str">
        <f>IF(女子種目選択!C51="","",女子種目選択!C51)</f>
        <v/>
      </c>
      <c r="E50" s="17" t="str">
        <f>IF(女子種目選択!D51="","",女子種目選択!D51)</f>
        <v/>
      </c>
      <c r="F50" s="19" t="str">
        <f>女子記録入力!G51</f>
        <v/>
      </c>
      <c r="G50" s="19" t="str">
        <f>女子記録入力!AE51</f>
        <v/>
      </c>
      <c r="H50" s="19"/>
      <c r="I50" s="19"/>
      <c r="J50" s="19"/>
      <c r="K50" s="19" t="str">
        <f>女子種目選択!J51</f>
        <v/>
      </c>
      <c r="L50" s="19" t="str">
        <f>女子種目選択!K51</f>
        <v/>
      </c>
      <c r="M50" s="19"/>
      <c r="N50" s="19"/>
      <c r="O50" s="19"/>
      <c r="P50" s="19">
        <f>IF(K50=623,女子記録入力!BG51,IF(K50=624,女子記録入力!BG51,女子記録入力!AD51))</f>
        <v>0</v>
      </c>
      <c r="Q50" s="19">
        <f>IF(L50="",0,女子記録入力!BB51)</f>
        <v>0</v>
      </c>
      <c r="R50" s="19">
        <v>0</v>
      </c>
      <c r="S50" s="19">
        <v>0</v>
      </c>
      <c r="T50" s="19">
        <v>0</v>
      </c>
    </row>
    <row r="51" spans="1:20">
      <c r="A51" s="16">
        <v>49</v>
      </c>
      <c r="B51" s="16" t="str">
        <f t="shared" si="1"/>
        <v/>
      </c>
      <c r="C51" s="17" t="str">
        <f>IF(女子種目選択!B52="","",女子種目選択!B52)</f>
        <v/>
      </c>
      <c r="D51" s="17" t="str">
        <f>IF(女子種目選択!C52="","",女子種目選択!C52)</f>
        <v/>
      </c>
      <c r="E51" s="17" t="str">
        <f>IF(女子種目選択!D52="","",女子種目選択!D52)</f>
        <v/>
      </c>
      <c r="F51" s="19" t="str">
        <f>女子記録入力!G52</f>
        <v/>
      </c>
      <c r="G51" s="19" t="str">
        <f>女子記録入力!AE52</f>
        <v/>
      </c>
      <c r="H51" s="19"/>
      <c r="I51" s="19"/>
      <c r="J51" s="19"/>
      <c r="K51" s="19" t="str">
        <f>女子種目選択!J52</f>
        <v/>
      </c>
      <c r="L51" s="19" t="str">
        <f>女子種目選択!K52</f>
        <v/>
      </c>
      <c r="M51" s="19"/>
      <c r="N51" s="19"/>
      <c r="O51" s="19"/>
      <c r="P51" s="19">
        <f>IF(K51=623,女子記録入力!BG52,IF(K51=624,女子記録入力!BG52,女子記録入力!AD52))</f>
        <v>0</v>
      </c>
      <c r="Q51" s="19">
        <f>IF(L51="",0,女子記録入力!BB52)</f>
        <v>0</v>
      </c>
      <c r="R51" s="19">
        <v>0</v>
      </c>
      <c r="S51" s="19">
        <v>0</v>
      </c>
      <c r="T51" s="19">
        <v>0</v>
      </c>
    </row>
    <row r="52" spans="1:20">
      <c r="A52" s="16">
        <v>50</v>
      </c>
      <c r="B52" s="16" t="str">
        <f t="shared" si="1"/>
        <v/>
      </c>
      <c r="C52" s="17" t="str">
        <f>IF(女子種目選択!B53="","",女子種目選択!B53)</f>
        <v/>
      </c>
      <c r="D52" s="17" t="str">
        <f>IF(女子種目選択!C53="","",女子種目選択!C53)</f>
        <v/>
      </c>
      <c r="E52" s="17" t="str">
        <f>IF(女子種目選択!D53="","",女子種目選択!D53)</f>
        <v/>
      </c>
      <c r="F52" s="19" t="str">
        <f>女子記録入力!G53</f>
        <v/>
      </c>
      <c r="G52" s="19" t="str">
        <f>女子記録入力!AE53</f>
        <v/>
      </c>
      <c r="H52" s="19"/>
      <c r="I52" s="19"/>
      <c r="J52" s="19"/>
      <c r="K52" s="19" t="str">
        <f>女子種目選択!J53</f>
        <v/>
      </c>
      <c r="L52" s="19" t="str">
        <f>女子種目選択!K53</f>
        <v/>
      </c>
      <c r="M52" s="19"/>
      <c r="N52" s="19"/>
      <c r="O52" s="19"/>
      <c r="P52" s="19">
        <f>IF(K52=623,女子記録入力!BG53,IF(K52=624,女子記録入力!BG53,女子記録入力!AD53))</f>
        <v>0</v>
      </c>
      <c r="Q52" s="19">
        <f>IF(L52="",0,女子記録入力!BB53)</f>
        <v>0</v>
      </c>
      <c r="R52" s="19">
        <v>0</v>
      </c>
      <c r="S52" s="19">
        <v>0</v>
      </c>
      <c r="T52" s="19">
        <v>0</v>
      </c>
    </row>
    <row r="53" spans="1:20">
      <c r="A53" s="16">
        <v>51</v>
      </c>
      <c r="B53" s="16" t="str">
        <f t="shared" si="1"/>
        <v/>
      </c>
      <c r="C53" s="17" t="str">
        <f>IF(女子種目選択!B54="","",女子種目選択!B54)</f>
        <v/>
      </c>
      <c r="D53" s="17" t="str">
        <f>IF(女子種目選択!C54="","",女子種目選択!C54)</f>
        <v/>
      </c>
      <c r="E53" s="17" t="str">
        <f>IF(女子種目選択!D54="","",女子種目選択!D54)</f>
        <v/>
      </c>
      <c r="F53" s="19" t="str">
        <f>女子記録入力!G54</f>
        <v/>
      </c>
      <c r="G53" s="19" t="str">
        <f>女子記録入力!AE54</f>
        <v/>
      </c>
      <c r="H53" s="19"/>
      <c r="I53" s="19"/>
      <c r="J53" s="19"/>
      <c r="K53" s="19" t="str">
        <f>女子種目選択!J54</f>
        <v/>
      </c>
      <c r="L53" s="19" t="str">
        <f>女子種目選択!K54</f>
        <v/>
      </c>
      <c r="M53" s="19"/>
      <c r="N53" s="19"/>
      <c r="O53" s="19"/>
      <c r="P53" s="19">
        <f>IF(K53=623,女子記録入力!BG54,IF(K53=624,女子記録入力!BG54,女子記録入力!AD54))</f>
        <v>0</v>
      </c>
      <c r="Q53" s="19">
        <f>IF(L53="",0,女子記録入力!BB54)</f>
        <v>0</v>
      </c>
      <c r="R53" s="19">
        <v>0</v>
      </c>
      <c r="S53" s="19">
        <v>0</v>
      </c>
      <c r="T53" s="19">
        <v>0</v>
      </c>
    </row>
    <row r="54" spans="1:20">
      <c r="A54" s="16">
        <v>52</v>
      </c>
      <c r="B54" s="16" t="str">
        <f t="shared" si="1"/>
        <v/>
      </c>
      <c r="C54" s="17" t="str">
        <f>IF(女子種目選択!B55="","",女子種目選択!B55)</f>
        <v/>
      </c>
      <c r="D54" s="17" t="str">
        <f>IF(女子種目選択!C55="","",女子種目選択!C55)</f>
        <v/>
      </c>
      <c r="E54" s="17" t="str">
        <f>IF(女子種目選択!D55="","",女子種目選択!D55)</f>
        <v/>
      </c>
      <c r="F54" s="19" t="str">
        <f>女子記録入力!G55</f>
        <v/>
      </c>
      <c r="G54" s="19" t="str">
        <f>女子記録入力!AE55</f>
        <v/>
      </c>
      <c r="H54" s="19"/>
      <c r="I54" s="19"/>
      <c r="J54" s="19"/>
      <c r="K54" s="19" t="str">
        <f>女子種目選択!J55</f>
        <v/>
      </c>
      <c r="L54" s="19" t="str">
        <f>女子種目選択!K55</f>
        <v/>
      </c>
      <c r="M54" s="19"/>
      <c r="N54" s="19"/>
      <c r="O54" s="19"/>
      <c r="P54" s="19">
        <f>IF(K54=623,女子記録入力!BG55,IF(K54=624,女子記録入力!BG55,女子記録入力!AD55))</f>
        <v>0</v>
      </c>
      <c r="Q54" s="19">
        <f>IF(L54="",0,女子記録入力!BB55)</f>
        <v>0</v>
      </c>
      <c r="R54" s="19">
        <v>0</v>
      </c>
      <c r="S54" s="19">
        <v>0</v>
      </c>
      <c r="T54" s="19">
        <v>0</v>
      </c>
    </row>
    <row r="55" spans="1:20">
      <c r="A55" s="16">
        <v>53</v>
      </c>
      <c r="B55" s="16" t="str">
        <f t="shared" si="1"/>
        <v/>
      </c>
      <c r="C55" s="17" t="str">
        <f>IF(女子種目選択!B56="","",女子種目選択!B56)</f>
        <v/>
      </c>
      <c r="D55" s="17" t="str">
        <f>IF(女子種目選択!C56="","",女子種目選択!C56)</f>
        <v/>
      </c>
      <c r="E55" s="17" t="str">
        <f>IF(女子種目選択!D56="","",女子種目選択!D56)</f>
        <v/>
      </c>
      <c r="F55" s="19" t="str">
        <f>女子記録入力!G56</f>
        <v/>
      </c>
      <c r="G55" s="19" t="str">
        <f>女子記録入力!AE56</f>
        <v/>
      </c>
      <c r="H55" s="19"/>
      <c r="I55" s="19"/>
      <c r="J55" s="19"/>
      <c r="K55" s="19" t="str">
        <f>女子種目選択!J56</f>
        <v/>
      </c>
      <c r="L55" s="19" t="str">
        <f>女子種目選択!K56</f>
        <v/>
      </c>
      <c r="M55" s="19"/>
      <c r="N55" s="19"/>
      <c r="O55" s="19"/>
      <c r="P55" s="19">
        <f>IF(K55=623,女子記録入力!BG56,IF(K55=624,女子記録入力!BG56,女子記録入力!AD56))</f>
        <v>0</v>
      </c>
      <c r="Q55" s="19">
        <f>IF(L55="",0,女子記録入力!BB56)</f>
        <v>0</v>
      </c>
      <c r="R55" s="19">
        <v>0</v>
      </c>
      <c r="S55" s="19">
        <v>0</v>
      </c>
      <c r="T55" s="19">
        <v>0</v>
      </c>
    </row>
    <row r="56" spans="1:20">
      <c r="A56" s="16">
        <v>54</v>
      </c>
      <c r="B56" s="16" t="str">
        <f t="shared" si="1"/>
        <v/>
      </c>
      <c r="C56" s="17" t="str">
        <f>IF(女子種目選択!B57="","",女子種目選択!B57)</f>
        <v/>
      </c>
      <c r="D56" s="17" t="str">
        <f>IF(女子種目選択!C57="","",女子種目選択!C57)</f>
        <v/>
      </c>
      <c r="E56" s="17" t="str">
        <f>IF(女子種目選択!D57="","",女子種目選択!D57)</f>
        <v/>
      </c>
      <c r="F56" s="19" t="str">
        <f>女子記録入力!G57</f>
        <v/>
      </c>
      <c r="G56" s="19" t="str">
        <f>女子記録入力!AE57</f>
        <v/>
      </c>
      <c r="H56" s="19"/>
      <c r="I56" s="19"/>
      <c r="J56" s="19"/>
      <c r="K56" s="19" t="str">
        <f>女子種目選択!J57</f>
        <v/>
      </c>
      <c r="L56" s="19" t="str">
        <f>女子種目選択!K57</f>
        <v/>
      </c>
      <c r="M56" s="19"/>
      <c r="N56" s="19"/>
      <c r="O56" s="19"/>
      <c r="P56" s="19">
        <f>IF(K56=623,女子記録入力!BG57,IF(K56=624,女子記録入力!BG57,女子記録入力!AD57))</f>
        <v>0</v>
      </c>
      <c r="Q56" s="19">
        <f>IF(L56="",0,女子記録入力!BB57)</f>
        <v>0</v>
      </c>
      <c r="R56" s="19">
        <v>0</v>
      </c>
      <c r="S56" s="19">
        <v>0</v>
      </c>
      <c r="T56" s="19">
        <v>0</v>
      </c>
    </row>
    <row r="57" spans="1:20">
      <c r="A57" s="16">
        <v>55</v>
      </c>
      <c r="B57" s="16" t="str">
        <f t="shared" si="1"/>
        <v/>
      </c>
      <c r="C57" s="17" t="str">
        <f>IF(女子種目選択!B58="","",女子種目選択!B58)</f>
        <v/>
      </c>
      <c r="D57" s="17" t="str">
        <f>IF(女子種目選択!C58="","",女子種目選択!C58)</f>
        <v/>
      </c>
      <c r="E57" s="17" t="str">
        <f>IF(女子種目選択!D58="","",女子種目選択!D58)</f>
        <v/>
      </c>
      <c r="F57" s="19" t="str">
        <f>女子記録入力!G58</f>
        <v/>
      </c>
      <c r="G57" s="19" t="str">
        <f>女子記録入力!AE58</f>
        <v/>
      </c>
      <c r="H57" s="19"/>
      <c r="I57" s="19"/>
      <c r="J57" s="19"/>
      <c r="K57" s="19" t="str">
        <f>女子種目選択!J58</f>
        <v/>
      </c>
      <c r="L57" s="19" t="str">
        <f>女子種目選択!K58</f>
        <v/>
      </c>
      <c r="M57" s="19"/>
      <c r="N57" s="19"/>
      <c r="O57" s="19"/>
      <c r="P57" s="19">
        <f>IF(K57=623,女子記録入力!BG58,IF(K57=624,女子記録入力!BG58,女子記録入力!AD58))</f>
        <v>0</v>
      </c>
      <c r="Q57" s="19">
        <f>IF(L57="",0,女子記録入力!BB58)</f>
        <v>0</v>
      </c>
      <c r="R57" s="19">
        <v>0</v>
      </c>
      <c r="S57" s="19">
        <v>0</v>
      </c>
      <c r="T57" s="19">
        <v>0</v>
      </c>
    </row>
    <row r="58" spans="1:20">
      <c r="A58" s="16">
        <v>56</v>
      </c>
      <c r="B58" s="16" t="str">
        <f t="shared" si="1"/>
        <v/>
      </c>
      <c r="C58" s="17" t="str">
        <f>IF(女子種目選択!B59="","",女子種目選択!B59)</f>
        <v/>
      </c>
      <c r="D58" s="17" t="str">
        <f>IF(女子種目選択!C59="","",女子種目選択!C59)</f>
        <v/>
      </c>
      <c r="E58" s="17" t="str">
        <f>IF(女子種目選択!D59="","",女子種目選択!D59)</f>
        <v/>
      </c>
      <c r="F58" s="19" t="str">
        <f>女子記録入力!G59</f>
        <v/>
      </c>
      <c r="G58" s="19" t="str">
        <f>女子記録入力!AE59</f>
        <v/>
      </c>
      <c r="H58" s="19"/>
      <c r="I58" s="19"/>
      <c r="J58" s="19"/>
      <c r="K58" s="19" t="str">
        <f>女子種目選択!J59</f>
        <v/>
      </c>
      <c r="L58" s="19" t="str">
        <f>女子種目選択!K59</f>
        <v/>
      </c>
      <c r="M58" s="19"/>
      <c r="N58" s="19"/>
      <c r="O58" s="19"/>
      <c r="P58" s="19">
        <f>IF(K58=623,女子記録入力!BG59,IF(K58=624,女子記録入力!BG59,女子記録入力!AD59))</f>
        <v>0</v>
      </c>
      <c r="Q58" s="19">
        <f>IF(L58="",0,女子記録入力!BB59)</f>
        <v>0</v>
      </c>
      <c r="R58" s="19">
        <v>0</v>
      </c>
      <c r="S58" s="19">
        <v>0</v>
      </c>
      <c r="T58" s="19">
        <v>0</v>
      </c>
    </row>
    <row r="59" spans="1:20">
      <c r="A59" s="16">
        <v>57</v>
      </c>
      <c r="B59" s="16" t="str">
        <f t="shared" si="1"/>
        <v/>
      </c>
      <c r="C59" s="17" t="str">
        <f>IF(女子種目選択!B60="","",女子種目選択!B60)</f>
        <v/>
      </c>
      <c r="D59" s="17" t="str">
        <f>IF(女子種目選択!C60="","",女子種目選択!C60)</f>
        <v/>
      </c>
      <c r="E59" s="17" t="str">
        <f>IF(女子種目選択!D60="","",女子種目選択!D60)</f>
        <v/>
      </c>
      <c r="F59" s="19" t="str">
        <f>女子記録入力!G60</f>
        <v/>
      </c>
      <c r="G59" s="19" t="str">
        <f>女子記録入力!AE60</f>
        <v/>
      </c>
      <c r="H59" s="19"/>
      <c r="I59" s="19"/>
      <c r="J59" s="19"/>
      <c r="K59" s="19" t="str">
        <f>女子種目選択!J60</f>
        <v/>
      </c>
      <c r="L59" s="19" t="str">
        <f>女子種目選択!K60</f>
        <v/>
      </c>
      <c r="M59" s="19"/>
      <c r="N59" s="19"/>
      <c r="O59" s="19"/>
      <c r="P59" s="19">
        <f>IF(K59=623,女子記録入力!BG60,IF(K59=624,女子記録入力!BG60,女子記録入力!AD60))</f>
        <v>0</v>
      </c>
      <c r="Q59" s="19">
        <f>IF(L59="",0,女子記録入力!BB60)</f>
        <v>0</v>
      </c>
      <c r="R59" s="19">
        <v>0</v>
      </c>
      <c r="S59" s="19">
        <v>0</v>
      </c>
      <c r="T59" s="19">
        <v>0</v>
      </c>
    </row>
    <row r="60" spans="1:20">
      <c r="A60" s="16">
        <v>58</v>
      </c>
      <c r="B60" s="16" t="str">
        <f t="shared" si="1"/>
        <v/>
      </c>
      <c r="C60" s="17" t="str">
        <f>IF(女子種目選択!B61="","",女子種目選択!B61)</f>
        <v/>
      </c>
      <c r="D60" s="17" t="str">
        <f>IF(女子種目選択!C61="","",女子種目選択!C61)</f>
        <v/>
      </c>
      <c r="E60" s="17" t="str">
        <f>IF(女子種目選択!D61="","",女子種目選択!D61)</f>
        <v/>
      </c>
      <c r="F60" s="19" t="str">
        <f>女子記録入力!G61</f>
        <v/>
      </c>
      <c r="G60" s="19" t="str">
        <f>女子記録入力!AE61</f>
        <v/>
      </c>
      <c r="H60" s="19"/>
      <c r="I60" s="19"/>
      <c r="J60" s="19"/>
      <c r="K60" s="19" t="str">
        <f>女子種目選択!J61</f>
        <v/>
      </c>
      <c r="L60" s="19" t="str">
        <f>女子種目選択!K61</f>
        <v/>
      </c>
      <c r="M60" s="19"/>
      <c r="N60" s="19"/>
      <c r="O60" s="19"/>
      <c r="P60" s="19">
        <f>IF(K60=623,女子記録入力!BG61,IF(K60=624,女子記録入力!BG61,女子記録入力!AD61))</f>
        <v>0</v>
      </c>
      <c r="Q60" s="19">
        <f>IF(L60="",0,女子記録入力!BB61)</f>
        <v>0</v>
      </c>
      <c r="R60" s="19">
        <v>0</v>
      </c>
      <c r="S60" s="19">
        <v>0</v>
      </c>
      <c r="T60" s="19">
        <v>0</v>
      </c>
    </row>
    <row r="61" spans="1:20">
      <c r="A61" s="16">
        <v>59</v>
      </c>
      <c r="B61" s="16" t="str">
        <f t="shared" si="1"/>
        <v/>
      </c>
      <c r="C61" s="17" t="str">
        <f>IF(女子種目選択!B62="","",女子種目選択!B62)</f>
        <v/>
      </c>
      <c r="D61" s="17" t="str">
        <f>IF(女子種目選択!C62="","",女子種目選択!C62)</f>
        <v/>
      </c>
      <c r="E61" s="17" t="str">
        <f>IF(女子種目選択!D62="","",女子種目選択!D62)</f>
        <v/>
      </c>
      <c r="F61" s="19" t="str">
        <f>女子記録入力!G62</f>
        <v/>
      </c>
      <c r="G61" s="19" t="str">
        <f>女子記録入力!AE62</f>
        <v/>
      </c>
      <c r="H61" s="19"/>
      <c r="I61" s="19"/>
      <c r="J61" s="19"/>
      <c r="K61" s="19" t="str">
        <f>女子種目選択!J62</f>
        <v/>
      </c>
      <c r="L61" s="19" t="str">
        <f>女子種目選択!K62</f>
        <v/>
      </c>
      <c r="M61" s="19"/>
      <c r="N61" s="19"/>
      <c r="O61" s="19"/>
      <c r="P61" s="19">
        <f>IF(K61=623,女子記録入力!BG62,IF(K61=624,女子記録入力!BG62,女子記録入力!AD62))</f>
        <v>0</v>
      </c>
      <c r="Q61" s="19">
        <f>IF(L61="",0,女子記録入力!BB62)</f>
        <v>0</v>
      </c>
      <c r="R61" s="19">
        <v>0</v>
      </c>
      <c r="S61" s="19">
        <v>0</v>
      </c>
      <c r="T61" s="19">
        <v>0</v>
      </c>
    </row>
    <row r="62" spans="1:20">
      <c r="A62" s="16">
        <v>60</v>
      </c>
      <c r="B62" s="16" t="str">
        <f t="shared" si="1"/>
        <v/>
      </c>
      <c r="C62" s="17" t="str">
        <f>IF(女子種目選択!B63="","",女子種目選択!B63)</f>
        <v/>
      </c>
      <c r="D62" s="17" t="str">
        <f>IF(女子種目選択!C63="","",女子種目選択!C63)</f>
        <v/>
      </c>
      <c r="E62" s="17" t="str">
        <f>IF(女子種目選択!D63="","",女子種目選択!D63)</f>
        <v/>
      </c>
      <c r="F62" s="19" t="str">
        <f>女子記録入力!G63</f>
        <v/>
      </c>
      <c r="G62" s="19" t="str">
        <f>女子記録入力!AE63</f>
        <v/>
      </c>
      <c r="H62" s="19"/>
      <c r="I62" s="19"/>
      <c r="J62" s="19"/>
      <c r="K62" s="19" t="str">
        <f>女子種目選択!J63</f>
        <v/>
      </c>
      <c r="L62" s="19" t="str">
        <f>女子種目選択!K63</f>
        <v/>
      </c>
      <c r="M62" s="19"/>
      <c r="N62" s="19"/>
      <c r="O62" s="19"/>
      <c r="P62" s="19">
        <f>IF(K62=623,女子記録入力!BG63,IF(K62=624,女子記録入力!BG63,女子記録入力!AD63))</f>
        <v>0</v>
      </c>
      <c r="Q62" s="19">
        <f>IF(L62="",0,女子記録入力!BB63)</f>
        <v>0</v>
      </c>
      <c r="R62" s="19">
        <v>0</v>
      </c>
      <c r="S62" s="19">
        <v>0</v>
      </c>
      <c r="T62" s="19">
        <v>0</v>
      </c>
    </row>
    <row r="63" spans="1:20">
      <c r="A63" s="16">
        <v>61</v>
      </c>
      <c r="B63" s="16" t="str">
        <f t="shared" si="1"/>
        <v/>
      </c>
      <c r="C63" s="17" t="str">
        <f>IF(女子種目選択!B64="","",女子種目選択!B64)</f>
        <v/>
      </c>
      <c r="D63" s="17" t="str">
        <f>IF(女子種目選択!C64="","",女子種目選択!C64)</f>
        <v/>
      </c>
      <c r="E63" s="17" t="str">
        <f>IF(女子種目選択!D64="","",女子種目選択!D64)</f>
        <v/>
      </c>
      <c r="F63" s="19" t="str">
        <f>女子記録入力!G64</f>
        <v/>
      </c>
      <c r="G63" s="19" t="str">
        <f>女子記録入力!AE64</f>
        <v/>
      </c>
      <c r="H63" s="19"/>
      <c r="I63" s="19"/>
      <c r="J63" s="19"/>
      <c r="K63" s="19" t="str">
        <f>女子種目選択!J64</f>
        <v/>
      </c>
      <c r="L63" s="19" t="str">
        <f>女子種目選択!K64</f>
        <v/>
      </c>
      <c r="M63" s="19"/>
      <c r="N63" s="19"/>
      <c r="O63" s="19"/>
      <c r="P63" s="19">
        <f>IF(K63=623,女子記録入力!BG64,IF(K63=624,女子記録入力!BG64,女子記録入力!AD64))</f>
        <v>0</v>
      </c>
      <c r="Q63" s="19">
        <f>IF(L63="",0,女子記録入力!BB64)</f>
        <v>0</v>
      </c>
      <c r="R63" s="19">
        <v>0</v>
      </c>
      <c r="S63" s="19">
        <v>0</v>
      </c>
      <c r="T63" s="19">
        <v>0</v>
      </c>
    </row>
    <row r="64" spans="1:20">
      <c r="A64" s="16">
        <v>62</v>
      </c>
      <c r="B64" s="16" t="str">
        <f t="shared" si="1"/>
        <v/>
      </c>
      <c r="C64" s="17" t="str">
        <f>IF(女子種目選択!B65="","",女子種目選択!B65)</f>
        <v/>
      </c>
      <c r="D64" s="17" t="str">
        <f>IF(女子種目選択!C65="","",女子種目選択!C65)</f>
        <v/>
      </c>
      <c r="E64" s="17" t="str">
        <f>IF(女子種目選択!D65="","",女子種目選択!D65)</f>
        <v/>
      </c>
      <c r="F64" s="19" t="str">
        <f>女子記録入力!G65</f>
        <v/>
      </c>
      <c r="G64" s="19" t="str">
        <f>女子記録入力!AE65</f>
        <v/>
      </c>
      <c r="H64" s="19"/>
      <c r="I64" s="19"/>
      <c r="J64" s="19"/>
      <c r="K64" s="19" t="str">
        <f>女子種目選択!J65</f>
        <v/>
      </c>
      <c r="L64" s="19" t="str">
        <f>女子種目選択!K65</f>
        <v/>
      </c>
      <c r="M64" s="19"/>
      <c r="N64" s="19"/>
      <c r="O64" s="19"/>
      <c r="P64" s="19">
        <f>IF(K64=623,女子記録入力!BG65,IF(K64=624,女子記録入力!BG65,女子記録入力!AD65))</f>
        <v>0</v>
      </c>
      <c r="Q64" s="19">
        <f>IF(L64="",0,女子記録入力!BB65)</f>
        <v>0</v>
      </c>
      <c r="R64" s="19">
        <v>0</v>
      </c>
      <c r="S64" s="19">
        <v>0</v>
      </c>
      <c r="T64" s="19">
        <v>0</v>
      </c>
    </row>
    <row r="65" spans="1:20">
      <c r="A65" s="16">
        <v>63</v>
      </c>
      <c r="B65" s="16" t="str">
        <f t="shared" si="1"/>
        <v/>
      </c>
      <c r="C65" s="17" t="str">
        <f>IF(女子種目選択!B66="","",女子種目選択!B66)</f>
        <v/>
      </c>
      <c r="D65" s="17" t="str">
        <f>IF(女子種目選択!C66="","",女子種目選択!C66)</f>
        <v/>
      </c>
      <c r="E65" s="17" t="str">
        <f>IF(女子種目選択!D66="","",女子種目選択!D66)</f>
        <v/>
      </c>
      <c r="F65" s="19" t="str">
        <f>女子記録入力!G66</f>
        <v/>
      </c>
      <c r="G65" s="19" t="str">
        <f>女子記録入力!AE66</f>
        <v/>
      </c>
      <c r="H65" s="19"/>
      <c r="I65" s="19"/>
      <c r="J65" s="19"/>
      <c r="K65" s="19" t="str">
        <f>女子種目選択!J66</f>
        <v/>
      </c>
      <c r="L65" s="19" t="str">
        <f>女子種目選択!K66</f>
        <v/>
      </c>
      <c r="M65" s="19"/>
      <c r="N65" s="19"/>
      <c r="O65" s="19"/>
      <c r="P65" s="19">
        <f>IF(K65=623,女子記録入力!BG66,IF(K65=624,女子記録入力!BG66,女子記録入力!AD66))</f>
        <v>0</v>
      </c>
      <c r="Q65" s="19">
        <f>IF(L65="",0,女子記録入力!BB66)</f>
        <v>0</v>
      </c>
      <c r="R65" s="19">
        <v>0</v>
      </c>
      <c r="S65" s="19">
        <v>0</v>
      </c>
      <c r="T65" s="19">
        <v>0</v>
      </c>
    </row>
    <row r="66" spans="1:20">
      <c r="A66" s="16">
        <v>64</v>
      </c>
      <c r="B66" s="16" t="str">
        <f t="shared" si="1"/>
        <v/>
      </c>
      <c r="C66" s="17" t="str">
        <f>IF(女子種目選択!B67="","",女子種目選択!B67)</f>
        <v/>
      </c>
      <c r="D66" s="17" t="str">
        <f>IF(女子種目選択!C67="","",女子種目選択!C67)</f>
        <v/>
      </c>
      <c r="E66" s="17" t="str">
        <f>IF(女子種目選択!D67="","",女子種目選択!D67)</f>
        <v/>
      </c>
      <c r="F66" s="19" t="str">
        <f>女子記録入力!G67</f>
        <v/>
      </c>
      <c r="G66" s="19" t="str">
        <f>女子記録入力!AE67</f>
        <v/>
      </c>
      <c r="H66" s="19"/>
      <c r="I66" s="19"/>
      <c r="J66" s="19"/>
      <c r="K66" s="19" t="str">
        <f>女子種目選択!J67</f>
        <v/>
      </c>
      <c r="L66" s="19" t="str">
        <f>女子種目選択!K67</f>
        <v/>
      </c>
      <c r="M66" s="19"/>
      <c r="N66" s="19"/>
      <c r="O66" s="19"/>
      <c r="P66" s="19">
        <f>IF(K66=623,女子記録入力!BG67,IF(K66=624,女子記録入力!BG67,女子記録入力!AD67))</f>
        <v>0</v>
      </c>
      <c r="Q66" s="19">
        <f>IF(L66="",0,女子記録入力!BB67)</f>
        <v>0</v>
      </c>
      <c r="R66" s="19">
        <v>0</v>
      </c>
      <c r="S66" s="19">
        <v>0</v>
      </c>
      <c r="T66" s="19">
        <v>0</v>
      </c>
    </row>
    <row r="67" spans="1:20">
      <c r="A67" s="16">
        <v>65</v>
      </c>
      <c r="B67" s="16" t="str">
        <f t="shared" ref="B67:B98" si="2">IF(C67="","",VLOOKUP(A$1,学校名コード,2,FALSE))</f>
        <v/>
      </c>
      <c r="C67" s="17" t="str">
        <f>IF(女子種目選択!B68="","",女子種目選択!B68)</f>
        <v/>
      </c>
      <c r="D67" s="17" t="str">
        <f>IF(女子種目選択!C68="","",女子種目選択!C68)</f>
        <v/>
      </c>
      <c r="E67" s="17" t="str">
        <f>IF(女子種目選択!D68="","",女子種目選択!D68)</f>
        <v/>
      </c>
      <c r="F67" s="19" t="str">
        <f>女子記録入力!G68</f>
        <v/>
      </c>
      <c r="G67" s="19" t="str">
        <f>女子記録入力!AE68</f>
        <v/>
      </c>
      <c r="H67" s="19"/>
      <c r="I67" s="19"/>
      <c r="J67" s="19"/>
      <c r="K67" s="19" t="str">
        <f>女子種目選択!J68</f>
        <v/>
      </c>
      <c r="L67" s="19" t="str">
        <f>女子種目選択!K68</f>
        <v/>
      </c>
      <c r="M67" s="19"/>
      <c r="N67" s="19"/>
      <c r="O67" s="19"/>
      <c r="P67" s="19">
        <f>IF(K67=623,女子記録入力!BG68,IF(K67=624,女子記録入力!BG68,女子記録入力!AD68))</f>
        <v>0</v>
      </c>
      <c r="Q67" s="19">
        <f>IF(L67="",0,女子記録入力!BB68)</f>
        <v>0</v>
      </c>
      <c r="R67" s="19">
        <v>0</v>
      </c>
      <c r="S67" s="19">
        <v>0</v>
      </c>
      <c r="T67" s="19">
        <v>0</v>
      </c>
    </row>
    <row r="68" spans="1:20">
      <c r="A68" s="16">
        <v>66</v>
      </c>
      <c r="B68" s="16" t="str">
        <f t="shared" si="2"/>
        <v/>
      </c>
      <c r="C68" s="17" t="str">
        <f>IF(女子種目選択!B69="","",女子種目選択!B69)</f>
        <v/>
      </c>
      <c r="D68" s="17" t="str">
        <f>IF(女子種目選択!C69="","",女子種目選択!C69)</f>
        <v/>
      </c>
      <c r="E68" s="17" t="str">
        <f>IF(女子種目選択!D69="","",女子種目選択!D69)</f>
        <v/>
      </c>
      <c r="F68" s="19" t="str">
        <f>女子記録入力!G69</f>
        <v/>
      </c>
      <c r="G68" s="19" t="str">
        <f>女子記録入力!AE69</f>
        <v/>
      </c>
      <c r="H68" s="19"/>
      <c r="I68" s="19"/>
      <c r="J68" s="19"/>
      <c r="K68" s="19" t="str">
        <f>女子種目選択!J69</f>
        <v/>
      </c>
      <c r="L68" s="19" t="str">
        <f>女子種目選択!K69</f>
        <v/>
      </c>
      <c r="M68" s="19"/>
      <c r="N68" s="19"/>
      <c r="O68" s="19"/>
      <c r="P68" s="19">
        <f>IF(K68=623,女子記録入力!BG69,IF(K68=624,女子記録入力!BG69,女子記録入力!AD69))</f>
        <v>0</v>
      </c>
      <c r="Q68" s="19">
        <f>IF(L68="",0,女子記録入力!BB69)</f>
        <v>0</v>
      </c>
      <c r="R68" s="19">
        <v>0</v>
      </c>
      <c r="S68" s="19">
        <v>0</v>
      </c>
      <c r="T68" s="19">
        <v>0</v>
      </c>
    </row>
    <row r="69" spans="1:20">
      <c r="A69" s="16">
        <v>67</v>
      </c>
      <c r="B69" s="16" t="str">
        <f t="shared" si="2"/>
        <v/>
      </c>
      <c r="C69" s="17" t="str">
        <f>IF(女子種目選択!B70="","",女子種目選択!B70)</f>
        <v/>
      </c>
      <c r="D69" s="17" t="str">
        <f>IF(女子種目選択!C70="","",女子種目選択!C70)</f>
        <v/>
      </c>
      <c r="E69" s="17" t="str">
        <f>IF(女子種目選択!D70="","",女子種目選択!D70)</f>
        <v/>
      </c>
      <c r="F69" s="19" t="str">
        <f>女子記録入力!G70</f>
        <v/>
      </c>
      <c r="G69" s="19" t="str">
        <f>女子記録入力!AE70</f>
        <v/>
      </c>
      <c r="H69" s="19"/>
      <c r="I69" s="19"/>
      <c r="J69" s="19"/>
      <c r="K69" s="19" t="str">
        <f>女子種目選択!J70</f>
        <v/>
      </c>
      <c r="L69" s="19" t="str">
        <f>女子種目選択!K70</f>
        <v/>
      </c>
      <c r="M69" s="19"/>
      <c r="N69" s="19"/>
      <c r="O69" s="19"/>
      <c r="P69" s="19">
        <f>IF(K69=623,女子記録入力!BG70,IF(K69=624,女子記録入力!BG70,女子記録入力!AD70))</f>
        <v>0</v>
      </c>
      <c r="Q69" s="19">
        <f>IF(L69="",0,女子記録入力!BB70)</f>
        <v>0</v>
      </c>
      <c r="R69" s="19">
        <v>0</v>
      </c>
      <c r="S69" s="19">
        <v>0</v>
      </c>
      <c r="T69" s="19">
        <v>0</v>
      </c>
    </row>
    <row r="70" spans="1:20">
      <c r="A70" s="16">
        <v>68</v>
      </c>
      <c r="B70" s="16" t="str">
        <f t="shared" si="2"/>
        <v/>
      </c>
      <c r="C70" s="17" t="str">
        <f>IF(女子種目選択!B71="","",女子種目選択!B71)</f>
        <v/>
      </c>
      <c r="D70" s="17" t="str">
        <f>IF(女子種目選択!C71="","",女子種目選択!C71)</f>
        <v/>
      </c>
      <c r="E70" s="17" t="str">
        <f>IF(女子種目選択!D71="","",女子種目選択!D71)</f>
        <v/>
      </c>
      <c r="F70" s="19" t="str">
        <f>女子記録入力!G71</f>
        <v/>
      </c>
      <c r="G70" s="19" t="str">
        <f>女子記録入力!AE71</f>
        <v/>
      </c>
      <c r="H70" s="19"/>
      <c r="I70" s="19"/>
      <c r="J70" s="19"/>
      <c r="K70" s="19" t="str">
        <f>女子種目選択!J71</f>
        <v/>
      </c>
      <c r="L70" s="19" t="str">
        <f>女子種目選択!K71</f>
        <v/>
      </c>
      <c r="M70" s="19"/>
      <c r="N70" s="19"/>
      <c r="O70" s="19"/>
      <c r="P70" s="19">
        <f>IF(K70=623,女子記録入力!BG71,IF(K70=624,女子記録入力!BG71,女子記録入力!AD71))</f>
        <v>0</v>
      </c>
      <c r="Q70" s="19">
        <f>IF(L70="",0,女子記録入力!BB71)</f>
        <v>0</v>
      </c>
      <c r="R70" s="19">
        <v>0</v>
      </c>
      <c r="S70" s="19">
        <v>0</v>
      </c>
      <c r="T70" s="19">
        <v>0</v>
      </c>
    </row>
    <row r="71" spans="1:20">
      <c r="A71" s="16">
        <v>69</v>
      </c>
      <c r="B71" s="16" t="str">
        <f t="shared" si="2"/>
        <v/>
      </c>
      <c r="C71" s="17" t="str">
        <f>IF(女子種目選択!B72="","",女子種目選択!B72)</f>
        <v/>
      </c>
      <c r="D71" s="17" t="str">
        <f>IF(女子種目選択!C72="","",女子種目選択!C72)</f>
        <v/>
      </c>
      <c r="E71" s="17" t="str">
        <f>IF(女子種目選択!D72="","",女子種目選択!D72)</f>
        <v/>
      </c>
      <c r="F71" s="19" t="str">
        <f>女子記録入力!G72</f>
        <v/>
      </c>
      <c r="G71" s="19" t="str">
        <f>女子記録入力!AE72</f>
        <v/>
      </c>
      <c r="H71" s="19"/>
      <c r="I71" s="19"/>
      <c r="J71" s="19"/>
      <c r="K71" s="19" t="str">
        <f>女子種目選択!J72</f>
        <v/>
      </c>
      <c r="L71" s="19" t="str">
        <f>女子種目選択!K72</f>
        <v/>
      </c>
      <c r="M71" s="19"/>
      <c r="N71" s="19"/>
      <c r="O71" s="19"/>
      <c r="P71" s="19">
        <f>IF(K71=623,女子記録入力!BG72,IF(K71=624,女子記録入力!BG72,女子記録入力!AD72))</f>
        <v>0</v>
      </c>
      <c r="Q71" s="19">
        <f>IF(L71="",0,女子記録入力!BB72)</f>
        <v>0</v>
      </c>
      <c r="R71" s="19">
        <v>0</v>
      </c>
      <c r="S71" s="19">
        <v>0</v>
      </c>
      <c r="T71" s="19">
        <v>0</v>
      </c>
    </row>
    <row r="72" spans="1:20">
      <c r="A72" s="16">
        <v>70</v>
      </c>
      <c r="B72" s="16" t="str">
        <f t="shared" si="2"/>
        <v/>
      </c>
      <c r="C72" s="17" t="str">
        <f>IF(女子種目選択!B73="","",女子種目選択!B73)</f>
        <v/>
      </c>
      <c r="D72" s="17" t="str">
        <f>IF(女子種目選択!C73="","",女子種目選択!C73)</f>
        <v/>
      </c>
      <c r="E72" s="17" t="str">
        <f>IF(女子種目選択!D73="","",女子種目選択!D73)</f>
        <v/>
      </c>
      <c r="F72" s="19" t="str">
        <f>女子記録入力!G73</f>
        <v/>
      </c>
      <c r="G72" s="19" t="str">
        <f>女子記録入力!AE73</f>
        <v/>
      </c>
      <c r="H72" s="19"/>
      <c r="I72" s="19"/>
      <c r="J72" s="19"/>
      <c r="K72" s="19" t="str">
        <f>女子種目選択!J73</f>
        <v/>
      </c>
      <c r="L72" s="19" t="str">
        <f>女子種目選択!K73</f>
        <v/>
      </c>
      <c r="M72" s="19"/>
      <c r="N72" s="19"/>
      <c r="O72" s="19"/>
      <c r="P72" s="19">
        <f>IF(K72=623,女子記録入力!BG73,IF(K72=624,女子記録入力!BG73,女子記録入力!AD73))</f>
        <v>0</v>
      </c>
      <c r="Q72" s="19">
        <f>IF(L72="",0,女子記録入力!BB73)</f>
        <v>0</v>
      </c>
      <c r="R72" s="19">
        <v>0</v>
      </c>
      <c r="S72" s="19">
        <v>0</v>
      </c>
      <c r="T72" s="19">
        <v>0</v>
      </c>
    </row>
    <row r="73" spans="1:20">
      <c r="A73" s="16">
        <v>71</v>
      </c>
      <c r="B73" s="16" t="str">
        <f t="shared" si="2"/>
        <v/>
      </c>
      <c r="C73" s="17" t="str">
        <f>IF(女子種目選択!B74="","",女子種目選択!B74)</f>
        <v/>
      </c>
      <c r="D73" s="17" t="str">
        <f>IF(女子種目選択!C74="","",女子種目選択!C74)</f>
        <v/>
      </c>
      <c r="E73" s="17" t="str">
        <f>IF(女子種目選択!D74="","",女子種目選択!D74)</f>
        <v/>
      </c>
      <c r="F73" s="19" t="str">
        <f>女子記録入力!G74</f>
        <v/>
      </c>
      <c r="G73" s="19" t="str">
        <f>女子記録入力!AE74</f>
        <v/>
      </c>
      <c r="H73" s="19"/>
      <c r="I73" s="19"/>
      <c r="J73" s="19"/>
      <c r="K73" s="19" t="str">
        <f>女子種目選択!J74</f>
        <v/>
      </c>
      <c r="L73" s="19" t="str">
        <f>女子種目選択!K74</f>
        <v/>
      </c>
      <c r="M73" s="19"/>
      <c r="N73" s="19"/>
      <c r="O73" s="19"/>
      <c r="P73" s="19">
        <f>IF(K73=623,女子記録入力!BG74,IF(K73=624,女子記録入力!BG74,女子記録入力!AD74))</f>
        <v>0</v>
      </c>
      <c r="Q73" s="19">
        <f>IF(L73="",0,女子記録入力!BB74)</f>
        <v>0</v>
      </c>
      <c r="R73" s="19">
        <v>0</v>
      </c>
      <c r="S73" s="19">
        <v>0</v>
      </c>
      <c r="T73" s="19">
        <v>0</v>
      </c>
    </row>
    <row r="74" spans="1:20">
      <c r="A74" s="16">
        <v>72</v>
      </c>
      <c r="B74" s="16" t="str">
        <f t="shared" si="2"/>
        <v/>
      </c>
      <c r="C74" s="17" t="str">
        <f>IF(女子種目選択!B75="","",女子種目選択!B75)</f>
        <v/>
      </c>
      <c r="D74" s="17" t="str">
        <f>IF(女子種目選択!C75="","",女子種目選択!C75)</f>
        <v/>
      </c>
      <c r="E74" s="17" t="str">
        <f>IF(女子種目選択!D75="","",女子種目選択!D75)</f>
        <v/>
      </c>
      <c r="F74" s="19" t="str">
        <f>女子記録入力!G75</f>
        <v/>
      </c>
      <c r="G74" s="19" t="str">
        <f>女子記録入力!AE75</f>
        <v/>
      </c>
      <c r="H74" s="19"/>
      <c r="I74" s="19"/>
      <c r="J74" s="19"/>
      <c r="K74" s="19" t="str">
        <f>女子種目選択!J75</f>
        <v/>
      </c>
      <c r="L74" s="19" t="str">
        <f>女子種目選択!K75</f>
        <v/>
      </c>
      <c r="M74" s="19"/>
      <c r="N74" s="19"/>
      <c r="O74" s="19"/>
      <c r="P74" s="19">
        <f>IF(K74=623,女子記録入力!BG75,IF(K74=624,女子記録入力!BG75,女子記録入力!AD75))</f>
        <v>0</v>
      </c>
      <c r="Q74" s="19">
        <f>IF(L74="",0,女子記録入力!BB75)</f>
        <v>0</v>
      </c>
      <c r="R74" s="19">
        <v>0</v>
      </c>
      <c r="S74" s="19">
        <v>0</v>
      </c>
      <c r="T74" s="19">
        <v>0</v>
      </c>
    </row>
    <row r="75" spans="1:20">
      <c r="A75" s="16">
        <v>73</v>
      </c>
      <c r="B75" s="16" t="str">
        <f t="shared" si="2"/>
        <v/>
      </c>
      <c r="C75" s="17" t="str">
        <f>IF(女子種目選択!B76="","",女子種目選択!B76)</f>
        <v/>
      </c>
      <c r="D75" s="17" t="str">
        <f>IF(女子種目選択!C76="","",女子種目選択!C76)</f>
        <v/>
      </c>
      <c r="E75" s="17" t="str">
        <f>IF(女子種目選択!D76="","",女子種目選択!D76)</f>
        <v/>
      </c>
      <c r="F75" s="19" t="str">
        <f>女子記録入力!G76</f>
        <v/>
      </c>
      <c r="G75" s="19" t="str">
        <f>女子記録入力!AE76</f>
        <v/>
      </c>
      <c r="H75" s="19"/>
      <c r="I75" s="19"/>
      <c r="J75" s="19"/>
      <c r="K75" s="19" t="str">
        <f>女子種目選択!J76</f>
        <v/>
      </c>
      <c r="L75" s="19" t="str">
        <f>女子種目選択!K76</f>
        <v/>
      </c>
      <c r="M75" s="19"/>
      <c r="N75" s="19"/>
      <c r="O75" s="19"/>
      <c r="P75" s="19">
        <f>IF(K75=623,女子記録入力!BG76,IF(K75=624,女子記録入力!BG76,女子記録入力!AD76))</f>
        <v>0</v>
      </c>
      <c r="Q75" s="19">
        <f>IF(L75="",0,女子記録入力!BB76)</f>
        <v>0</v>
      </c>
      <c r="R75" s="19">
        <v>0</v>
      </c>
      <c r="S75" s="19">
        <v>0</v>
      </c>
      <c r="T75" s="19">
        <v>0</v>
      </c>
    </row>
    <row r="76" spans="1:20">
      <c r="A76" s="16">
        <v>74</v>
      </c>
      <c r="B76" s="16" t="str">
        <f t="shared" si="2"/>
        <v/>
      </c>
      <c r="C76" s="17" t="str">
        <f>IF(女子種目選択!B77="","",女子種目選択!B77)</f>
        <v/>
      </c>
      <c r="D76" s="17" t="str">
        <f>IF(女子種目選択!C77="","",女子種目選択!C77)</f>
        <v/>
      </c>
      <c r="E76" s="17" t="str">
        <f>IF(女子種目選択!D77="","",女子種目選択!D77)</f>
        <v/>
      </c>
      <c r="F76" s="19" t="str">
        <f>女子記録入力!G77</f>
        <v/>
      </c>
      <c r="G76" s="19" t="str">
        <f>女子記録入力!AE77</f>
        <v/>
      </c>
      <c r="H76" s="19"/>
      <c r="I76" s="19"/>
      <c r="J76" s="19"/>
      <c r="K76" s="19" t="str">
        <f>女子種目選択!J77</f>
        <v/>
      </c>
      <c r="L76" s="19" t="str">
        <f>女子種目選択!K77</f>
        <v/>
      </c>
      <c r="M76" s="19"/>
      <c r="N76" s="19"/>
      <c r="O76" s="19"/>
      <c r="P76" s="19">
        <f>IF(K76=623,女子記録入力!BG77,IF(K76=624,女子記録入力!BG77,女子記録入力!AD77))</f>
        <v>0</v>
      </c>
      <c r="Q76" s="19">
        <f>IF(L76="",0,女子記録入力!BB77)</f>
        <v>0</v>
      </c>
      <c r="R76" s="19">
        <v>0</v>
      </c>
      <c r="S76" s="19">
        <v>0</v>
      </c>
      <c r="T76" s="19">
        <v>0</v>
      </c>
    </row>
    <row r="77" spans="1:20">
      <c r="A77" s="16">
        <v>75</v>
      </c>
      <c r="B77" s="16" t="str">
        <f t="shared" si="2"/>
        <v/>
      </c>
      <c r="C77" s="17" t="str">
        <f>IF(女子種目選択!B78="","",女子種目選択!B78)</f>
        <v/>
      </c>
      <c r="D77" s="17" t="str">
        <f>IF(女子種目選択!C78="","",女子種目選択!C78)</f>
        <v/>
      </c>
      <c r="E77" s="17" t="str">
        <f>IF(女子種目選択!D78="","",女子種目選択!D78)</f>
        <v/>
      </c>
      <c r="F77" s="19" t="str">
        <f>女子記録入力!G78</f>
        <v/>
      </c>
      <c r="G77" s="19" t="str">
        <f>女子記録入力!AE78</f>
        <v/>
      </c>
      <c r="H77" s="19"/>
      <c r="I77" s="19"/>
      <c r="J77" s="19"/>
      <c r="K77" s="19" t="str">
        <f>女子種目選択!J78</f>
        <v/>
      </c>
      <c r="L77" s="19" t="str">
        <f>女子種目選択!K78</f>
        <v/>
      </c>
      <c r="M77" s="19"/>
      <c r="N77" s="19"/>
      <c r="O77" s="19"/>
      <c r="P77" s="19">
        <f>IF(K77=623,女子記録入力!BG78,IF(K77=624,女子記録入力!BG78,女子記録入力!AD78))</f>
        <v>0</v>
      </c>
      <c r="Q77" s="19">
        <f>IF(L77="",0,女子記録入力!BB78)</f>
        <v>0</v>
      </c>
      <c r="R77" s="19">
        <v>0</v>
      </c>
      <c r="S77" s="19">
        <v>0</v>
      </c>
      <c r="T77" s="19">
        <v>0</v>
      </c>
    </row>
    <row r="78" spans="1:20">
      <c r="A78" s="16">
        <v>76</v>
      </c>
      <c r="B78" s="16" t="str">
        <f t="shared" si="2"/>
        <v/>
      </c>
      <c r="C78" s="17" t="str">
        <f>IF(女子種目選択!B79="","",女子種目選択!B79)</f>
        <v/>
      </c>
      <c r="D78" s="17" t="str">
        <f>IF(女子種目選択!C79="","",女子種目選択!C79)</f>
        <v/>
      </c>
      <c r="E78" s="17" t="str">
        <f>IF(女子種目選択!D79="","",女子種目選択!D79)</f>
        <v/>
      </c>
      <c r="F78" s="19" t="str">
        <f>女子記録入力!G79</f>
        <v/>
      </c>
      <c r="G78" s="19" t="str">
        <f>女子記録入力!AE79</f>
        <v/>
      </c>
      <c r="H78" s="19"/>
      <c r="I78" s="19"/>
      <c r="J78" s="19"/>
      <c r="K78" s="19" t="str">
        <f>女子種目選択!J79</f>
        <v/>
      </c>
      <c r="L78" s="19" t="str">
        <f>女子種目選択!K79</f>
        <v/>
      </c>
      <c r="M78" s="19"/>
      <c r="N78" s="19"/>
      <c r="O78" s="19"/>
      <c r="P78" s="19">
        <f>IF(K78=623,女子記録入力!BG79,IF(K78=624,女子記録入力!BG79,女子記録入力!AD79))</f>
        <v>0</v>
      </c>
      <c r="Q78" s="19">
        <f>IF(L78="",0,女子記録入力!BB79)</f>
        <v>0</v>
      </c>
      <c r="R78" s="19">
        <v>0</v>
      </c>
      <c r="S78" s="19">
        <v>0</v>
      </c>
      <c r="T78" s="19">
        <v>0</v>
      </c>
    </row>
    <row r="79" spans="1:20">
      <c r="A79" s="16">
        <v>77</v>
      </c>
      <c r="B79" s="16" t="str">
        <f t="shared" si="2"/>
        <v/>
      </c>
      <c r="C79" s="17" t="str">
        <f>IF(女子種目選択!B80="","",女子種目選択!B80)</f>
        <v/>
      </c>
      <c r="D79" s="17" t="str">
        <f>IF(女子種目選択!C80="","",女子種目選択!C80)</f>
        <v/>
      </c>
      <c r="E79" s="17" t="str">
        <f>IF(女子種目選択!D80="","",女子種目選択!D80)</f>
        <v/>
      </c>
      <c r="F79" s="19" t="str">
        <f>女子記録入力!G80</f>
        <v/>
      </c>
      <c r="G79" s="19" t="str">
        <f>女子記録入力!AE80</f>
        <v/>
      </c>
      <c r="H79" s="19"/>
      <c r="I79" s="19"/>
      <c r="J79" s="19"/>
      <c r="K79" s="19" t="str">
        <f>女子種目選択!J80</f>
        <v/>
      </c>
      <c r="L79" s="19" t="str">
        <f>女子種目選択!K80</f>
        <v/>
      </c>
      <c r="M79" s="19"/>
      <c r="N79" s="19"/>
      <c r="O79" s="19"/>
      <c r="P79" s="19">
        <f>IF(K79=623,女子記録入力!BG80,IF(K79=624,女子記録入力!BG80,女子記録入力!AD80))</f>
        <v>0</v>
      </c>
      <c r="Q79" s="19">
        <f>IF(L79="",0,女子記録入力!BB80)</f>
        <v>0</v>
      </c>
      <c r="R79" s="19">
        <v>0</v>
      </c>
      <c r="S79" s="19">
        <v>0</v>
      </c>
      <c r="T79" s="19">
        <v>0</v>
      </c>
    </row>
    <row r="80" spans="1:20">
      <c r="A80" s="16">
        <v>78</v>
      </c>
      <c r="B80" s="16" t="str">
        <f t="shared" si="2"/>
        <v/>
      </c>
      <c r="C80" s="17" t="str">
        <f>IF(女子種目選択!B81="","",女子種目選択!B81)</f>
        <v/>
      </c>
      <c r="D80" s="17" t="str">
        <f>IF(女子種目選択!C81="","",女子種目選択!C81)</f>
        <v/>
      </c>
      <c r="E80" s="17" t="str">
        <f>IF(女子種目選択!D81="","",女子種目選択!D81)</f>
        <v/>
      </c>
      <c r="F80" s="19" t="str">
        <f>女子記録入力!G81</f>
        <v/>
      </c>
      <c r="G80" s="19" t="str">
        <f>女子記録入力!AE81</f>
        <v/>
      </c>
      <c r="H80" s="19"/>
      <c r="I80" s="19"/>
      <c r="J80" s="19"/>
      <c r="K80" s="19" t="str">
        <f>女子種目選択!J81</f>
        <v/>
      </c>
      <c r="L80" s="19" t="str">
        <f>女子種目選択!K81</f>
        <v/>
      </c>
      <c r="M80" s="19"/>
      <c r="N80" s="19"/>
      <c r="O80" s="19"/>
      <c r="P80" s="19">
        <f>IF(K80=623,女子記録入力!BG81,IF(K80=624,女子記録入力!BG81,女子記録入力!AD81))</f>
        <v>0</v>
      </c>
      <c r="Q80" s="19">
        <f>IF(L80="",0,女子記録入力!BB81)</f>
        <v>0</v>
      </c>
      <c r="R80" s="19">
        <v>0</v>
      </c>
      <c r="S80" s="19">
        <v>0</v>
      </c>
      <c r="T80" s="19">
        <v>0</v>
      </c>
    </row>
    <row r="81" spans="1:20">
      <c r="A81" s="16">
        <v>79</v>
      </c>
      <c r="B81" s="16" t="str">
        <f t="shared" si="2"/>
        <v/>
      </c>
      <c r="C81" s="17" t="str">
        <f>IF(女子種目選択!B82="","",女子種目選択!B82)</f>
        <v/>
      </c>
      <c r="D81" s="17" t="str">
        <f>IF(女子種目選択!C82="","",女子種目選択!C82)</f>
        <v/>
      </c>
      <c r="E81" s="17" t="str">
        <f>IF(女子種目選択!D82="","",女子種目選択!D82)</f>
        <v/>
      </c>
      <c r="F81" s="19" t="str">
        <f>女子記録入力!G82</f>
        <v/>
      </c>
      <c r="G81" s="19" t="str">
        <f>女子記録入力!AE82</f>
        <v/>
      </c>
      <c r="H81" s="19"/>
      <c r="I81" s="19"/>
      <c r="J81" s="19"/>
      <c r="K81" s="19" t="str">
        <f>女子種目選択!J82</f>
        <v/>
      </c>
      <c r="L81" s="19" t="str">
        <f>女子種目選択!K82</f>
        <v/>
      </c>
      <c r="M81" s="19"/>
      <c r="N81" s="19"/>
      <c r="O81" s="19"/>
      <c r="P81" s="19">
        <f>IF(K81=623,女子記録入力!BG82,IF(K81=624,女子記録入力!BG82,女子記録入力!AD82))</f>
        <v>0</v>
      </c>
      <c r="Q81" s="19">
        <f>IF(L81="",0,女子記録入力!BB82)</f>
        <v>0</v>
      </c>
      <c r="R81" s="19">
        <v>0</v>
      </c>
      <c r="S81" s="19">
        <v>0</v>
      </c>
      <c r="T81" s="19">
        <v>0</v>
      </c>
    </row>
    <row r="82" spans="1:20">
      <c r="A82" s="16">
        <v>80</v>
      </c>
      <c r="B82" s="16" t="str">
        <f t="shared" si="2"/>
        <v/>
      </c>
      <c r="C82" s="17" t="str">
        <f>IF(女子種目選択!B83="","",女子種目選択!B83)</f>
        <v/>
      </c>
      <c r="D82" s="17" t="str">
        <f>IF(女子種目選択!C83="","",女子種目選択!C83)</f>
        <v/>
      </c>
      <c r="E82" s="17" t="str">
        <f>IF(女子種目選択!D83="","",女子種目選択!D83)</f>
        <v/>
      </c>
      <c r="F82" s="19" t="str">
        <f>女子記録入力!G83</f>
        <v/>
      </c>
      <c r="G82" s="19" t="str">
        <f>女子記録入力!AE83</f>
        <v/>
      </c>
      <c r="H82" s="19"/>
      <c r="I82" s="19"/>
      <c r="J82" s="19"/>
      <c r="K82" s="19" t="str">
        <f>女子種目選択!J83</f>
        <v/>
      </c>
      <c r="L82" s="19" t="str">
        <f>女子種目選択!K83</f>
        <v/>
      </c>
      <c r="M82" s="19"/>
      <c r="N82" s="19"/>
      <c r="O82" s="19"/>
      <c r="P82" s="19">
        <f>IF(K82=623,女子記録入力!BG83,IF(K82=624,女子記録入力!BG83,女子記録入力!AD83))</f>
        <v>0</v>
      </c>
      <c r="Q82" s="19">
        <f>IF(L82="",0,女子記録入力!BB83)</f>
        <v>0</v>
      </c>
      <c r="R82" s="19">
        <v>0</v>
      </c>
      <c r="S82" s="19">
        <v>0</v>
      </c>
      <c r="T82" s="19">
        <v>0</v>
      </c>
    </row>
    <row r="83" spans="1:20">
      <c r="A83" s="16">
        <v>81</v>
      </c>
      <c r="B83" s="16" t="str">
        <f t="shared" si="2"/>
        <v/>
      </c>
      <c r="C83" s="17" t="str">
        <f>IF(女子種目選択!B84="","",女子種目選択!B84)</f>
        <v/>
      </c>
      <c r="D83" s="17" t="str">
        <f>IF(女子種目選択!C84="","",女子種目選択!C84)</f>
        <v/>
      </c>
      <c r="E83" s="17" t="str">
        <f>IF(女子種目選択!D84="","",女子種目選択!D84)</f>
        <v/>
      </c>
      <c r="F83" s="19" t="str">
        <f>女子記録入力!G84</f>
        <v/>
      </c>
      <c r="G83" s="19" t="str">
        <f>女子記録入力!AE84</f>
        <v/>
      </c>
      <c r="H83" s="19"/>
      <c r="I83" s="19"/>
      <c r="J83" s="19"/>
      <c r="K83" s="19" t="str">
        <f>女子種目選択!J84</f>
        <v/>
      </c>
      <c r="L83" s="19" t="str">
        <f>女子種目選択!K84</f>
        <v/>
      </c>
      <c r="M83" s="19"/>
      <c r="N83" s="19"/>
      <c r="O83" s="19"/>
      <c r="P83" s="19">
        <f>IF(K83=623,女子記録入力!BG84,IF(K83=624,女子記録入力!BG84,女子記録入力!AD84))</f>
        <v>0</v>
      </c>
      <c r="Q83" s="19">
        <f>IF(L83="",0,女子記録入力!BB84)</f>
        <v>0</v>
      </c>
      <c r="R83" s="19">
        <v>0</v>
      </c>
      <c r="S83" s="19">
        <v>0</v>
      </c>
      <c r="T83" s="19">
        <v>0</v>
      </c>
    </row>
    <row r="84" spans="1:20">
      <c r="A84" s="16">
        <v>82</v>
      </c>
      <c r="B84" s="16" t="str">
        <f t="shared" si="2"/>
        <v/>
      </c>
      <c r="C84" s="17" t="str">
        <f>IF(女子種目選択!B85="","",女子種目選択!B85)</f>
        <v/>
      </c>
      <c r="D84" s="17" t="str">
        <f>IF(女子種目選択!C85="","",女子種目選択!C85)</f>
        <v/>
      </c>
      <c r="E84" s="17" t="str">
        <f>IF(女子種目選択!D85="","",女子種目選択!D85)</f>
        <v/>
      </c>
      <c r="F84" s="19" t="str">
        <f>女子記録入力!G85</f>
        <v/>
      </c>
      <c r="G84" s="19" t="str">
        <f>女子記録入力!AE85</f>
        <v/>
      </c>
      <c r="H84" s="19"/>
      <c r="I84" s="19"/>
      <c r="J84" s="19"/>
      <c r="K84" s="19" t="str">
        <f>女子種目選択!J85</f>
        <v/>
      </c>
      <c r="L84" s="19" t="str">
        <f>女子種目選択!K85</f>
        <v/>
      </c>
      <c r="M84" s="19"/>
      <c r="N84" s="19"/>
      <c r="O84" s="19"/>
      <c r="P84" s="19">
        <f>IF(K84=623,女子記録入力!BG85,IF(K84=624,女子記録入力!BG85,女子記録入力!AD85))</f>
        <v>0</v>
      </c>
      <c r="Q84" s="19">
        <f>IF(L84="",0,女子記録入力!BB85)</f>
        <v>0</v>
      </c>
      <c r="R84" s="19">
        <v>0</v>
      </c>
      <c r="S84" s="19">
        <v>0</v>
      </c>
      <c r="T84" s="19">
        <v>0</v>
      </c>
    </row>
    <row r="85" spans="1:20">
      <c r="A85" s="16">
        <v>83</v>
      </c>
      <c r="B85" s="16" t="str">
        <f t="shared" si="2"/>
        <v/>
      </c>
      <c r="C85" s="17" t="str">
        <f>IF(女子種目選択!B86="","",女子種目選択!B86)</f>
        <v/>
      </c>
      <c r="D85" s="17" t="str">
        <f>IF(女子種目選択!C86="","",女子種目選択!C86)</f>
        <v/>
      </c>
      <c r="E85" s="17" t="str">
        <f>IF(女子種目選択!D86="","",女子種目選択!D86)</f>
        <v/>
      </c>
      <c r="F85" s="19" t="str">
        <f>女子記録入力!G86</f>
        <v/>
      </c>
      <c r="G85" s="19" t="str">
        <f>女子記録入力!AE86</f>
        <v/>
      </c>
      <c r="H85" s="19"/>
      <c r="I85" s="19"/>
      <c r="J85" s="19"/>
      <c r="K85" s="19" t="str">
        <f>女子種目選択!J86</f>
        <v/>
      </c>
      <c r="L85" s="19" t="str">
        <f>女子種目選択!K86</f>
        <v/>
      </c>
      <c r="M85" s="19"/>
      <c r="N85" s="19"/>
      <c r="O85" s="19"/>
      <c r="P85" s="19">
        <f>IF(K85=623,女子記録入力!BG86,IF(K85=624,女子記録入力!BG86,女子記録入力!AD86))</f>
        <v>0</v>
      </c>
      <c r="Q85" s="19">
        <f>IF(L85="",0,女子記録入力!BB86)</f>
        <v>0</v>
      </c>
      <c r="R85" s="19">
        <v>0</v>
      </c>
      <c r="S85" s="19">
        <v>0</v>
      </c>
      <c r="T85" s="19">
        <v>0</v>
      </c>
    </row>
    <row r="86" spans="1:20">
      <c r="A86" s="16">
        <v>84</v>
      </c>
      <c r="B86" s="16" t="str">
        <f t="shared" si="2"/>
        <v/>
      </c>
      <c r="C86" s="17" t="str">
        <f>IF(女子種目選択!B87="","",女子種目選択!B87)</f>
        <v/>
      </c>
      <c r="D86" s="17" t="str">
        <f>IF(女子種目選択!C87="","",女子種目選択!C87)</f>
        <v/>
      </c>
      <c r="E86" s="17" t="str">
        <f>IF(女子種目選択!D87="","",女子種目選択!D87)</f>
        <v/>
      </c>
      <c r="F86" s="19" t="str">
        <f>女子記録入力!G87</f>
        <v/>
      </c>
      <c r="G86" s="19" t="str">
        <f>女子記録入力!AE87</f>
        <v/>
      </c>
      <c r="H86" s="19"/>
      <c r="I86" s="19"/>
      <c r="J86" s="19"/>
      <c r="K86" s="19" t="str">
        <f>女子種目選択!J87</f>
        <v/>
      </c>
      <c r="L86" s="19" t="str">
        <f>女子種目選択!K87</f>
        <v/>
      </c>
      <c r="M86" s="19"/>
      <c r="N86" s="19"/>
      <c r="O86" s="19"/>
      <c r="P86" s="19">
        <f>IF(K86=623,女子記録入力!BG87,IF(K86=624,女子記録入力!BG87,女子記録入力!AD87))</f>
        <v>0</v>
      </c>
      <c r="Q86" s="19">
        <f>IF(L86="",0,女子記録入力!BB87)</f>
        <v>0</v>
      </c>
      <c r="R86" s="19">
        <v>0</v>
      </c>
      <c r="S86" s="19">
        <v>0</v>
      </c>
      <c r="T86" s="19">
        <v>0</v>
      </c>
    </row>
    <row r="87" spans="1:20">
      <c r="A87" s="16">
        <v>85</v>
      </c>
      <c r="B87" s="16" t="str">
        <f t="shared" si="2"/>
        <v/>
      </c>
      <c r="C87" s="17" t="str">
        <f>IF(女子種目選択!B88="","",女子種目選択!B88)</f>
        <v/>
      </c>
      <c r="D87" s="17" t="str">
        <f>IF(女子種目選択!C88="","",女子種目選択!C88)</f>
        <v/>
      </c>
      <c r="E87" s="17" t="str">
        <f>IF(女子種目選択!D88="","",女子種目選択!D88)</f>
        <v/>
      </c>
      <c r="F87" s="19" t="str">
        <f>女子記録入力!G88</f>
        <v/>
      </c>
      <c r="G87" s="19" t="str">
        <f>女子記録入力!AE88</f>
        <v/>
      </c>
      <c r="H87" s="19"/>
      <c r="I87" s="19"/>
      <c r="J87" s="19"/>
      <c r="K87" s="19" t="str">
        <f>女子種目選択!J88</f>
        <v/>
      </c>
      <c r="L87" s="19" t="str">
        <f>女子種目選択!K88</f>
        <v/>
      </c>
      <c r="M87" s="19"/>
      <c r="N87" s="19"/>
      <c r="O87" s="19"/>
      <c r="P87" s="19">
        <f>IF(K87=623,女子記録入力!BG88,IF(K87=624,女子記録入力!BG88,女子記録入力!AD88))</f>
        <v>0</v>
      </c>
      <c r="Q87" s="19">
        <f>IF(L87="",0,女子記録入力!BB88)</f>
        <v>0</v>
      </c>
      <c r="R87" s="19">
        <v>0</v>
      </c>
      <c r="S87" s="19">
        <v>0</v>
      </c>
      <c r="T87" s="19">
        <v>0</v>
      </c>
    </row>
    <row r="88" spans="1:20">
      <c r="A88" s="16">
        <v>86</v>
      </c>
      <c r="B88" s="16" t="str">
        <f t="shared" si="2"/>
        <v/>
      </c>
      <c r="C88" s="17" t="str">
        <f>IF(女子種目選択!B89="","",女子種目選択!B89)</f>
        <v/>
      </c>
      <c r="D88" s="17" t="str">
        <f>IF(女子種目選択!C89="","",女子種目選択!C89)</f>
        <v/>
      </c>
      <c r="E88" s="17" t="str">
        <f>IF(女子種目選択!D89="","",女子種目選択!D89)</f>
        <v/>
      </c>
      <c r="F88" s="19" t="str">
        <f>女子記録入力!G89</f>
        <v/>
      </c>
      <c r="G88" s="19" t="str">
        <f>女子記録入力!AE89</f>
        <v/>
      </c>
      <c r="H88" s="19"/>
      <c r="I88" s="19"/>
      <c r="J88" s="19"/>
      <c r="K88" s="19" t="str">
        <f>女子種目選択!J89</f>
        <v/>
      </c>
      <c r="L88" s="19" t="str">
        <f>女子種目選択!K89</f>
        <v/>
      </c>
      <c r="M88" s="19"/>
      <c r="N88" s="19"/>
      <c r="O88" s="19"/>
      <c r="P88" s="19">
        <f>IF(K88=623,女子記録入力!BG89,IF(K88=624,女子記録入力!BG89,女子記録入力!AD89))</f>
        <v>0</v>
      </c>
      <c r="Q88" s="19">
        <f>IF(L88="",0,女子記録入力!BB89)</f>
        <v>0</v>
      </c>
      <c r="R88" s="19">
        <v>0</v>
      </c>
      <c r="S88" s="19">
        <v>0</v>
      </c>
      <c r="T88" s="19">
        <v>0</v>
      </c>
    </row>
    <row r="89" spans="1:20">
      <c r="A89" s="16">
        <v>87</v>
      </c>
      <c r="B89" s="16" t="str">
        <f t="shared" si="2"/>
        <v/>
      </c>
      <c r="C89" s="17" t="str">
        <f>IF(女子種目選択!B90="","",女子種目選択!B90)</f>
        <v/>
      </c>
      <c r="D89" s="17" t="str">
        <f>IF(女子種目選択!C90="","",女子種目選択!C90)</f>
        <v/>
      </c>
      <c r="E89" s="17" t="str">
        <f>IF(女子種目選択!D90="","",女子種目選択!D90)</f>
        <v/>
      </c>
      <c r="F89" s="19" t="str">
        <f>女子記録入力!G90</f>
        <v/>
      </c>
      <c r="G89" s="19" t="str">
        <f>女子記録入力!AE90</f>
        <v/>
      </c>
      <c r="H89" s="19"/>
      <c r="I89" s="19"/>
      <c r="J89" s="19"/>
      <c r="K89" s="19" t="str">
        <f>女子種目選択!J90</f>
        <v/>
      </c>
      <c r="L89" s="19" t="str">
        <f>女子種目選択!K90</f>
        <v/>
      </c>
      <c r="M89" s="19"/>
      <c r="N89" s="19"/>
      <c r="O89" s="19"/>
      <c r="P89" s="19">
        <f>IF(K89=623,女子記録入力!BG90,IF(K89=624,女子記録入力!BG90,女子記録入力!AD90))</f>
        <v>0</v>
      </c>
      <c r="Q89" s="19">
        <f>IF(L89="",0,女子記録入力!BB90)</f>
        <v>0</v>
      </c>
      <c r="R89" s="19">
        <v>0</v>
      </c>
      <c r="S89" s="19">
        <v>0</v>
      </c>
      <c r="T89" s="19">
        <v>0</v>
      </c>
    </row>
    <row r="90" spans="1:20">
      <c r="A90" s="16">
        <v>88</v>
      </c>
      <c r="B90" s="16" t="str">
        <f t="shared" si="2"/>
        <v/>
      </c>
      <c r="C90" s="17" t="str">
        <f>IF(女子種目選択!B91="","",女子種目選択!B91)</f>
        <v/>
      </c>
      <c r="D90" s="17" t="str">
        <f>IF(女子種目選択!C91="","",女子種目選択!C91)</f>
        <v/>
      </c>
      <c r="E90" s="17" t="str">
        <f>IF(女子種目選択!D91="","",女子種目選択!D91)</f>
        <v/>
      </c>
      <c r="F90" s="19" t="str">
        <f>女子記録入力!G91</f>
        <v/>
      </c>
      <c r="G90" s="19" t="str">
        <f>女子記録入力!AE91</f>
        <v/>
      </c>
      <c r="H90" s="19"/>
      <c r="I90" s="19"/>
      <c r="J90" s="19"/>
      <c r="K90" s="19" t="str">
        <f>女子種目選択!J91</f>
        <v/>
      </c>
      <c r="L90" s="19" t="str">
        <f>女子種目選択!K91</f>
        <v/>
      </c>
      <c r="M90" s="19"/>
      <c r="N90" s="19"/>
      <c r="O90" s="19"/>
      <c r="P90" s="19">
        <f>IF(K90=623,女子記録入力!BG91,IF(K90=624,女子記録入力!BG91,女子記録入力!AD91))</f>
        <v>0</v>
      </c>
      <c r="Q90" s="19">
        <f>IF(L90="",0,女子記録入力!BB91)</f>
        <v>0</v>
      </c>
      <c r="R90" s="19">
        <v>0</v>
      </c>
      <c r="S90" s="19">
        <v>0</v>
      </c>
      <c r="T90" s="19">
        <v>0</v>
      </c>
    </row>
    <row r="91" spans="1:20">
      <c r="A91" s="16">
        <v>89</v>
      </c>
      <c r="B91" s="16" t="str">
        <f t="shared" si="2"/>
        <v/>
      </c>
      <c r="C91" s="17" t="str">
        <f>IF(女子種目選択!B92="","",女子種目選択!B92)</f>
        <v/>
      </c>
      <c r="D91" s="17" t="str">
        <f>IF(女子種目選択!C92="","",女子種目選択!C92)</f>
        <v/>
      </c>
      <c r="E91" s="17" t="str">
        <f>IF(女子種目選択!D92="","",女子種目選択!D92)</f>
        <v/>
      </c>
      <c r="F91" s="19" t="str">
        <f>女子記録入力!G92</f>
        <v/>
      </c>
      <c r="G91" s="19" t="str">
        <f>女子記録入力!AE92</f>
        <v/>
      </c>
      <c r="H91" s="19"/>
      <c r="I91" s="19"/>
      <c r="J91" s="19"/>
      <c r="K91" s="19" t="str">
        <f>女子種目選択!J92</f>
        <v/>
      </c>
      <c r="L91" s="19" t="str">
        <f>女子種目選択!K92</f>
        <v/>
      </c>
      <c r="M91" s="19"/>
      <c r="N91" s="19"/>
      <c r="O91" s="19"/>
      <c r="P91" s="19">
        <f>IF(K91=623,女子記録入力!BG92,IF(K91=624,女子記録入力!BG92,女子記録入力!AD92))</f>
        <v>0</v>
      </c>
      <c r="Q91" s="19">
        <f>IF(L91="",0,女子記録入力!BB92)</f>
        <v>0</v>
      </c>
      <c r="R91" s="19">
        <v>0</v>
      </c>
      <c r="S91" s="19">
        <v>0</v>
      </c>
      <c r="T91" s="19">
        <v>0</v>
      </c>
    </row>
    <row r="92" spans="1:20">
      <c r="A92" s="16">
        <v>90</v>
      </c>
      <c r="B92" s="16" t="str">
        <f t="shared" si="2"/>
        <v/>
      </c>
      <c r="C92" s="17" t="str">
        <f>IF(女子種目選択!B93="","",女子種目選択!B93)</f>
        <v/>
      </c>
      <c r="D92" s="17" t="str">
        <f>IF(女子種目選択!C93="","",女子種目選択!C93)</f>
        <v/>
      </c>
      <c r="E92" s="17" t="str">
        <f>IF(女子種目選択!D93="","",女子種目選択!D93)</f>
        <v/>
      </c>
      <c r="F92" s="19" t="str">
        <f>女子記録入力!G93</f>
        <v/>
      </c>
      <c r="G92" s="19" t="str">
        <f>女子記録入力!AE93</f>
        <v/>
      </c>
      <c r="H92" s="19"/>
      <c r="I92" s="19"/>
      <c r="J92" s="19"/>
      <c r="K92" s="19" t="str">
        <f>女子種目選択!J93</f>
        <v/>
      </c>
      <c r="L92" s="19" t="str">
        <f>女子種目選択!K93</f>
        <v/>
      </c>
      <c r="M92" s="19"/>
      <c r="N92" s="19"/>
      <c r="O92" s="19"/>
      <c r="P92" s="19">
        <f>IF(K92=623,女子記録入力!BG93,IF(K92=624,女子記録入力!BG93,女子記録入力!AD93))</f>
        <v>0</v>
      </c>
      <c r="Q92" s="19">
        <f>IF(L92="",0,女子記録入力!BB93)</f>
        <v>0</v>
      </c>
      <c r="R92" s="19">
        <v>0</v>
      </c>
      <c r="S92" s="19">
        <v>0</v>
      </c>
      <c r="T92" s="19">
        <v>0</v>
      </c>
    </row>
    <row r="93" spans="1:20">
      <c r="A93" s="16">
        <v>91</v>
      </c>
      <c r="B93" s="16" t="str">
        <f t="shared" si="2"/>
        <v/>
      </c>
      <c r="C93" s="17" t="str">
        <f>IF(女子種目選択!B94="","",女子種目選択!B94)</f>
        <v/>
      </c>
      <c r="D93" s="17" t="str">
        <f>IF(女子種目選択!C94="","",女子種目選択!C94)</f>
        <v/>
      </c>
      <c r="E93" s="17" t="str">
        <f>IF(女子種目選択!D94="","",女子種目選択!D94)</f>
        <v/>
      </c>
      <c r="F93" s="19" t="str">
        <f>女子記録入力!G94</f>
        <v/>
      </c>
      <c r="G93" s="19" t="str">
        <f>女子記録入力!AE94</f>
        <v/>
      </c>
      <c r="H93" s="19"/>
      <c r="I93" s="19"/>
      <c r="J93" s="19"/>
      <c r="K93" s="19" t="str">
        <f>女子種目選択!J94</f>
        <v/>
      </c>
      <c r="L93" s="19" t="str">
        <f>女子種目選択!K94</f>
        <v/>
      </c>
      <c r="M93" s="19"/>
      <c r="N93" s="19"/>
      <c r="O93" s="19"/>
      <c r="P93" s="19">
        <f>IF(K93=623,女子記録入力!BG94,IF(K93=624,女子記録入力!BG94,女子記録入力!AD94))</f>
        <v>0</v>
      </c>
      <c r="Q93" s="19">
        <f>IF(L93="",0,女子記録入力!BB94)</f>
        <v>0</v>
      </c>
      <c r="R93" s="19">
        <v>0</v>
      </c>
      <c r="S93" s="19">
        <v>0</v>
      </c>
      <c r="T93" s="19">
        <v>0</v>
      </c>
    </row>
    <row r="94" spans="1:20">
      <c r="A94" s="16">
        <v>92</v>
      </c>
      <c r="B94" s="16" t="str">
        <f t="shared" si="2"/>
        <v/>
      </c>
      <c r="C94" s="17" t="str">
        <f>IF(女子種目選択!B95="","",女子種目選択!B95)</f>
        <v/>
      </c>
      <c r="D94" s="17" t="str">
        <f>IF(女子種目選択!C95="","",女子種目選択!C95)</f>
        <v/>
      </c>
      <c r="E94" s="17" t="str">
        <f>IF(女子種目選択!D95="","",女子種目選択!D95)</f>
        <v/>
      </c>
      <c r="F94" s="19" t="str">
        <f>女子記録入力!G95</f>
        <v/>
      </c>
      <c r="G94" s="19" t="str">
        <f>女子記録入力!AE95</f>
        <v/>
      </c>
      <c r="H94" s="19"/>
      <c r="I94" s="19"/>
      <c r="J94" s="19"/>
      <c r="K94" s="19" t="str">
        <f>女子種目選択!J95</f>
        <v/>
      </c>
      <c r="L94" s="19" t="str">
        <f>女子種目選択!K95</f>
        <v/>
      </c>
      <c r="M94" s="19"/>
      <c r="N94" s="19"/>
      <c r="O94" s="19"/>
      <c r="P94" s="19">
        <f>IF(K94=623,女子記録入力!BG95,IF(K94=624,女子記録入力!BG95,女子記録入力!AD95))</f>
        <v>0</v>
      </c>
      <c r="Q94" s="19">
        <f>IF(L94="",0,女子記録入力!BB95)</f>
        <v>0</v>
      </c>
      <c r="R94" s="19">
        <v>0</v>
      </c>
      <c r="S94" s="19">
        <v>0</v>
      </c>
      <c r="T94" s="19">
        <v>0</v>
      </c>
    </row>
    <row r="95" spans="1:20">
      <c r="A95" s="16">
        <v>93</v>
      </c>
      <c r="B95" s="16" t="str">
        <f t="shared" si="2"/>
        <v/>
      </c>
      <c r="C95" s="17" t="str">
        <f>IF(女子種目選択!B96="","",女子種目選択!B96)</f>
        <v/>
      </c>
      <c r="D95" s="17" t="str">
        <f>IF(女子種目選択!C96="","",女子種目選択!C96)</f>
        <v/>
      </c>
      <c r="E95" s="17" t="str">
        <f>IF(女子種目選択!D96="","",女子種目選択!D96)</f>
        <v/>
      </c>
      <c r="F95" s="19" t="str">
        <f>女子記録入力!G96</f>
        <v/>
      </c>
      <c r="G95" s="19" t="str">
        <f>女子記録入力!AE96</f>
        <v/>
      </c>
      <c r="H95" s="19"/>
      <c r="I95" s="19"/>
      <c r="J95" s="19"/>
      <c r="K95" s="19" t="str">
        <f>女子種目選択!J96</f>
        <v/>
      </c>
      <c r="L95" s="19" t="str">
        <f>女子種目選択!K96</f>
        <v/>
      </c>
      <c r="M95" s="19"/>
      <c r="N95" s="19"/>
      <c r="O95" s="19"/>
      <c r="P95" s="19">
        <f>IF(K95=623,女子記録入力!BG96,IF(K95=624,女子記録入力!BG96,女子記録入力!AD96))</f>
        <v>0</v>
      </c>
      <c r="Q95" s="19">
        <f>IF(L95="",0,女子記録入力!BB96)</f>
        <v>0</v>
      </c>
      <c r="R95" s="19">
        <v>0</v>
      </c>
      <c r="S95" s="19">
        <v>0</v>
      </c>
      <c r="T95" s="19">
        <v>0</v>
      </c>
    </row>
    <row r="96" spans="1:20">
      <c r="A96" s="16">
        <v>94</v>
      </c>
      <c r="B96" s="16" t="str">
        <f t="shared" si="2"/>
        <v/>
      </c>
      <c r="C96" s="17" t="str">
        <f>IF(女子種目選択!B97="","",女子種目選択!B97)</f>
        <v/>
      </c>
      <c r="D96" s="17" t="str">
        <f>IF(女子種目選択!C97="","",女子種目選択!C97)</f>
        <v/>
      </c>
      <c r="E96" s="17" t="str">
        <f>IF(女子種目選択!D97="","",女子種目選択!D97)</f>
        <v/>
      </c>
      <c r="F96" s="19" t="str">
        <f>女子記録入力!G97</f>
        <v/>
      </c>
      <c r="G96" s="19" t="str">
        <f>女子記録入力!AE97</f>
        <v/>
      </c>
      <c r="H96" s="19"/>
      <c r="I96" s="19"/>
      <c r="J96" s="19"/>
      <c r="K96" s="19" t="str">
        <f>女子種目選択!J97</f>
        <v/>
      </c>
      <c r="L96" s="19" t="str">
        <f>女子種目選択!K97</f>
        <v/>
      </c>
      <c r="M96" s="19"/>
      <c r="N96" s="19"/>
      <c r="O96" s="19"/>
      <c r="P96" s="19">
        <f>IF(K96=623,女子記録入力!BG97,IF(K96=624,女子記録入力!BG97,女子記録入力!AD97))</f>
        <v>0</v>
      </c>
      <c r="Q96" s="19">
        <f>IF(L96="",0,女子記録入力!BB97)</f>
        <v>0</v>
      </c>
      <c r="R96" s="19">
        <v>0</v>
      </c>
      <c r="S96" s="19">
        <v>0</v>
      </c>
      <c r="T96" s="19">
        <v>0</v>
      </c>
    </row>
    <row r="97" spans="1:20">
      <c r="A97" s="16">
        <v>95</v>
      </c>
      <c r="B97" s="16" t="str">
        <f t="shared" si="2"/>
        <v/>
      </c>
      <c r="C97" s="17" t="str">
        <f>IF(女子種目選択!B98="","",女子種目選択!B98)</f>
        <v/>
      </c>
      <c r="D97" s="17" t="str">
        <f>IF(女子種目選択!C98="","",女子種目選択!C98)</f>
        <v/>
      </c>
      <c r="E97" s="17" t="str">
        <f>IF(女子種目選択!D98="","",女子種目選択!D98)</f>
        <v/>
      </c>
      <c r="F97" s="19" t="str">
        <f>女子記録入力!G98</f>
        <v/>
      </c>
      <c r="G97" s="19" t="str">
        <f>女子記録入力!AE98</f>
        <v/>
      </c>
      <c r="H97" s="19"/>
      <c r="I97" s="19"/>
      <c r="J97" s="19"/>
      <c r="K97" s="19" t="str">
        <f>女子種目選択!J98</f>
        <v/>
      </c>
      <c r="L97" s="19" t="str">
        <f>女子種目選択!K98</f>
        <v/>
      </c>
      <c r="M97" s="19"/>
      <c r="N97" s="19"/>
      <c r="O97" s="19"/>
      <c r="P97" s="19">
        <f>IF(K97=623,女子記録入力!BG98,IF(K97=624,女子記録入力!BG98,女子記録入力!AD98))</f>
        <v>0</v>
      </c>
      <c r="Q97" s="19">
        <f>IF(L97="",0,女子記録入力!BB98)</f>
        <v>0</v>
      </c>
      <c r="R97" s="19">
        <v>0</v>
      </c>
      <c r="S97" s="19">
        <v>0</v>
      </c>
      <c r="T97" s="19">
        <v>0</v>
      </c>
    </row>
    <row r="98" spans="1:20">
      <c r="A98" s="16">
        <v>96</v>
      </c>
      <c r="B98" s="16" t="str">
        <f t="shared" si="2"/>
        <v/>
      </c>
      <c r="C98" s="17" t="str">
        <f>IF(女子種目選択!B99="","",女子種目選択!B99)</f>
        <v/>
      </c>
      <c r="D98" s="17" t="str">
        <f>IF(女子種目選択!C99="","",女子種目選択!C99)</f>
        <v/>
      </c>
      <c r="E98" s="17" t="str">
        <f>IF(女子種目選択!D99="","",女子種目選択!D99)</f>
        <v/>
      </c>
      <c r="F98" s="19" t="str">
        <f>女子記録入力!G99</f>
        <v/>
      </c>
      <c r="G98" s="19" t="str">
        <f>女子記録入力!AE99</f>
        <v/>
      </c>
      <c r="H98" s="19"/>
      <c r="I98" s="19"/>
      <c r="J98" s="19"/>
      <c r="K98" s="19" t="str">
        <f>女子種目選択!J99</f>
        <v/>
      </c>
      <c r="L98" s="19" t="str">
        <f>女子種目選択!K99</f>
        <v/>
      </c>
      <c r="M98" s="19"/>
      <c r="N98" s="19"/>
      <c r="O98" s="19"/>
      <c r="P98" s="19">
        <f>IF(K98=623,女子記録入力!BG99,IF(K98=624,女子記録入力!BG99,女子記録入力!AD99))</f>
        <v>0</v>
      </c>
      <c r="Q98" s="19">
        <f>IF(L98="",0,女子記録入力!BB99)</f>
        <v>0</v>
      </c>
      <c r="R98" s="19">
        <v>0</v>
      </c>
      <c r="S98" s="19">
        <v>0</v>
      </c>
      <c r="T98" s="19">
        <v>0</v>
      </c>
    </row>
    <row r="99" spans="1:20">
      <c r="A99" s="16">
        <v>97</v>
      </c>
      <c r="B99" s="16" t="str">
        <f>IF(C99="","",VLOOKUP(A$1,学校名コード,2,FALSE))</f>
        <v/>
      </c>
      <c r="C99" s="17" t="str">
        <f>IF(女子種目選択!B100="","",女子種目選択!B100)</f>
        <v/>
      </c>
      <c r="D99" s="17" t="str">
        <f>IF(女子種目選択!C100="","",女子種目選択!C100)</f>
        <v/>
      </c>
      <c r="E99" s="17" t="str">
        <f>IF(女子種目選択!D100="","",女子種目選択!D100)</f>
        <v/>
      </c>
      <c r="F99" s="19" t="str">
        <f>女子記録入力!G100</f>
        <v/>
      </c>
      <c r="G99" s="19" t="str">
        <f>女子記録入力!AE100</f>
        <v/>
      </c>
      <c r="H99" s="19"/>
      <c r="I99" s="19"/>
      <c r="J99" s="19"/>
      <c r="K99" s="19" t="str">
        <f>女子種目選択!J100</f>
        <v/>
      </c>
      <c r="L99" s="19" t="str">
        <f>女子種目選択!K100</f>
        <v/>
      </c>
      <c r="M99" s="19"/>
      <c r="N99" s="19"/>
      <c r="O99" s="19"/>
      <c r="P99" s="19">
        <f>IF(K99=623,女子記録入力!BG100,IF(K99=624,女子記録入力!BG100,女子記録入力!AD100))</f>
        <v>0</v>
      </c>
      <c r="Q99" s="19">
        <f>IF(L99="",0,女子記録入力!BB100)</f>
        <v>0</v>
      </c>
      <c r="R99" s="19">
        <v>0</v>
      </c>
      <c r="S99" s="19">
        <v>0</v>
      </c>
      <c r="T99" s="19">
        <v>0</v>
      </c>
    </row>
    <row r="100" spans="1:20">
      <c r="A100" s="16">
        <v>98</v>
      </c>
      <c r="B100" s="16" t="str">
        <f>IF(C100="","",VLOOKUP(A$1,学校名コード,2,FALSE))</f>
        <v/>
      </c>
      <c r="C100" s="17" t="str">
        <f>IF(女子種目選択!B101="","",女子種目選択!B101)</f>
        <v/>
      </c>
      <c r="D100" s="17" t="str">
        <f>IF(女子種目選択!C101="","",女子種目選択!C101)</f>
        <v/>
      </c>
      <c r="E100" s="17" t="str">
        <f>IF(女子種目選択!D101="","",女子種目選択!D101)</f>
        <v/>
      </c>
      <c r="F100" s="19" t="str">
        <f>女子記録入力!G101</f>
        <v/>
      </c>
      <c r="G100" s="19" t="str">
        <f>女子記録入力!AE101</f>
        <v/>
      </c>
      <c r="H100" s="19"/>
      <c r="I100" s="19"/>
      <c r="J100" s="19"/>
      <c r="K100" s="19" t="str">
        <f>女子種目選択!J101</f>
        <v/>
      </c>
      <c r="L100" s="19" t="str">
        <f>女子種目選択!K101</f>
        <v/>
      </c>
      <c r="M100" s="19"/>
      <c r="N100" s="19"/>
      <c r="O100" s="19"/>
      <c r="P100" s="19">
        <f>IF(K100=623,女子記録入力!BG101,IF(K100=624,女子記録入力!BG101,女子記録入力!AD101))</f>
        <v>0</v>
      </c>
      <c r="Q100" s="19">
        <f>IF(L100="",0,女子記録入力!BB101)</f>
        <v>0</v>
      </c>
      <c r="R100" s="19">
        <v>0</v>
      </c>
      <c r="S100" s="19">
        <v>0</v>
      </c>
      <c r="T100" s="19">
        <v>0</v>
      </c>
    </row>
    <row r="101" spans="1:20">
      <c r="A101" s="16">
        <v>99</v>
      </c>
      <c r="B101" s="16" t="str">
        <f>IF(C101="","",VLOOKUP(A$1,学校名コード,2,FALSE))</f>
        <v/>
      </c>
      <c r="C101" s="17" t="str">
        <f>IF(女子種目選択!B102="","",女子種目選択!B102)</f>
        <v/>
      </c>
      <c r="D101" s="17" t="str">
        <f>IF(女子種目選択!C102="","",女子種目選択!C102)</f>
        <v/>
      </c>
      <c r="E101" s="17" t="str">
        <f>IF(女子種目選択!D102="","",女子種目選択!D102)</f>
        <v/>
      </c>
      <c r="F101" s="19" t="str">
        <f>女子記録入力!G102</f>
        <v/>
      </c>
      <c r="G101" s="19" t="str">
        <f>女子記録入力!AE102</f>
        <v/>
      </c>
      <c r="H101" s="19"/>
      <c r="I101" s="19"/>
      <c r="J101" s="19"/>
      <c r="K101" s="19" t="str">
        <f>女子種目選択!J102</f>
        <v/>
      </c>
      <c r="L101" s="19" t="str">
        <f>女子種目選択!K102</f>
        <v/>
      </c>
      <c r="M101" s="19"/>
      <c r="N101" s="19"/>
      <c r="O101" s="19"/>
      <c r="P101" s="19">
        <f>IF(K101=623,女子記録入力!BG102,IF(K101=624,女子記録入力!BG102,女子記録入力!AD102))</f>
        <v>0</v>
      </c>
      <c r="Q101" s="19">
        <f>IF(L101="",0,女子記録入力!BB102)</f>
        <v>0</v>
      </c>
      <c r="R101" s="19">
        <v>0</v>
      </c>
      <c r="S101" s="19">
        <v>0</v>
      </c>
      <c r="T101" s="19">
        <v>0</v>
      </c>
    </row>
    <row r="102" spans="1:20">
      <c r="A102" s="16">
        <v>100</v>
      </c>
      <c r="B102" s="16" t="str">
        <f>IF(C102="","",VLOOKUP(A$1,学校名コード,2,FALSE))</f>
        <v/>
      </c>
      <c r="C102" s="17" t="str">
        <f>IF(女子種目選択!B103="","",女子種目選択!B103)</f>
        <v/>
      </c>
      <c r="D102" s="17" t="str">
        <f>IF(女子種目選択!C103="","",女子種目選択!C103)</f>
        <v/>
      </c>
      <c r="E102" s="17" t="str">
        <f>IF(女子種目選択!D103="","",女子種目選択!D103)</f>
        <v/>
      </c>
      <c r="F102" s="19" t="str">
        <f>女子記録入力!G103</f>
        <v/>
      </c>
      <c r="G102" s="19" t="str">
        <f>女子記録入力!AE103</f>
        <v/>
      </c>
      <c r="H102" s="19"/>
      <c r="I102" s="19"/>
      <c r="J102" s="19"/>
      <c r="K102" s="19" t="str">
        <f>女子種目選択!J103</f>
        <v/>
      </c>
      <c r="L102" s="19" t="str">
        <f>女子種目選択!K103</f>
        <v/>
      </c>
      <c r="M102" s="19"/>
      <c r="N102" s="19"/>
      <c r="O102" s="19"/>
      <c r="P102" s="19">
        <f>IF(K102=623,女子記録入力!BG103,IF(K102=624,女子記録入力!BG103,女子記録入力!AD103))</f>
        <v>0</v>
      </c>
      <c r="Q102" s="19">
        <f>IF(L102="",0,女子記録入力!BB103)</f>
        <v>0</v>
      </c>
      <c r="R102" s="19">
        <v>0</v>
      </c>
      <c r="S102" s="19">
        <v>0</v>
      </c>
      <c r="T102" s="19">
        <v>0</v>
      </c>
    </row>
    <row r="103" spans="1:20">
      <c r="A103" s="16">
        <v>101</v>
      </c>
      <c r="B103" s="16" t="str">
        <f>IF(C103="","",VLOOKUP(A$1,学校名コード,2,FALSE))</f>
        <v/>
      </c>
      <c r="C103" s="17" t="str">
        <f>IF(女子種目選択!B104="","",女子種目選択!B104)</f>
        <v/>
      </c>
      <c r="D103" s="17" t="str">
        <f>IF(女子種目選択!C104="","",女子種目選択!C104)</f>
        <v/>
      </c>
      <c r="E103" s="17" t="str">
        <f>IF(女子種目選択!D104="","",女子種目選択!D104)</f>
        <v/>
      </c>
      <c r="F103" s="19" t="str">
        <f>女子記録入力!G104</f>
        <v/>
      </c>
      <c r="G103" s="19" t="str">
        <f>女子記録入力!AE104</f>
        <v/>
      </c>
      <c r="H103" s="19"/>
      <c r="I103" s="19"/>
      <c r="J103" s="19"/>
      <c r="K103" s="19" t="str">
        <f>女子種目選択!J104</f>
        <v/>
      </c>
      <c r="L103" s="19" t="str">
        <f>女子種目選択!K104</f>
        <v/>
      </c>
      <c r="M103" s="19"/>
      <c r="N103" s="19"/>
      <c r="O103" s="19"/>
      <c r="P103" s="19">
        <f>IF(K103=623,女子記録入力!BG104,IF(K103=624,女子記録入力!BG104,女子記録入力!AD104))</f>
        <v>0</v>
      </c>
      <c r="Q103" s="19">
        <f>IF(L103="",0,女子記録入力!BB104)</f>
        <v>0</v>
      </c>
      <c r="R103" s="19">
        <v>0</v>
      </c>
      <c r="S103" s="19">
        <v>0</v>
      </c>
      <c r="T103" s="19">
        <v>0</v>
      </c>
    </row>
    <row r="104" spans="1:20">
      <c r="A104" s="16">
        <v>102</v>
      </c>
      <c r="C104" s="17"/>
      <c r="D104" s="17"/>
      <c r="E104" s="17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</row>
    <row r="105" spans="1:20">
      <c r="A105" s="16">
        <v>103</v>
      </c>
      <c r="C105" s="17"/>
      <c r="D105" s="17"/>
      <c r="E105" s="17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</row>
    <row r="106" spans="1:20">
      <c r="A106" s="16">
        <v>104</v>
      </c>
      <c r="C106" s="17"/>
      <c r="D106" s="17"/>
      <c r="E106" s="17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</row>
    <row r="107" spans="1:20">
      <c r="A107" s="16">
        <v>105</v>
      </c>
      <c r="C107" s="17"/>
      <c r="D107" s="17"/>
      <c r="E107" s="17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</row>
    <row r="108" spans="1:20">
      <c r="A108" s="16">
        <v>106</v>
      </c>
      <c r="C108" s="17"/>
      <c r="D108" s="17"/>
      <c r="E108" s="17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</row>
    <row r="109" spans="1:20">
      <c r="A109" s="16">
        <v>107</v>
      </c>
      <c r="C109" s="17"/>
      <c r="D109" s="17"/>
      <c r="E109" s="17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</row>
    <row r="110" spans="1:20">
      <c r="A110" s="16">
        <v>108</v>
      </c>
      <c r="C110" s="17"/>
      <c r="D110" s="17"/>
      <c r="E110" s="17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</row>
    <row r="111" spans="1:20">
      <c r="A111" s="16">
        <v>109</v>
      </c>
      <c r="C111" s="17"/>
      <c r="D111" s="17"/>
      <c r="E111" s="17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</row>
    <row r="112" spans="1:20">
      <c r="A112" s="16">
        <v>110</v>
      </c>
      <c r="C112" s="17"/>
      <c r="D112" s="17"/>
      <c r="E112" s="17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</row>
    <row r="113" spans="1:20">
      <c r="A113" s="16">
        <v>111</v>
      </c>
      <c r="C113" s="17"/>
      <c r="D113" s="17"/>
      <c r="E113" s="17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</row>
    <row r="114" spans="1:20">
      <c r="A114" s="16">
        <v>112</v>
      </c>
      <c r="C114" s="17"/>
      <c r="D114" s="17"/>
      <c r="E114" s="17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</row>
    <row r="115" spans="1:20">
      <c r="A115" s="16">
        <v>113</v>
      </c>
      <c r="C115" s="17"/>
      <c r="D115" s="17"/>
      <c r="E115" s="17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</row>
    <row r="116" spans="1:20">
      <c r="A116" s="16">
        <v>114</v>
      </c>
      <c r="C116" s="17"/>
      <c r="D116" s="17"/>
      <c r="E116" s="17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</row>
    <row r="117" spans="1:20">
      <c r="A117" s="16">
        <v>115</v>
      </c>
      <c r="C117" s="17"/>
      <c r="D117" s="17"/>
      <c r="E117" s="17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</row>
    <row r="118" spans="1:20">
      <c r="A118" s="16">
        <v>116</v>
      </c>
      <c r="C118" s="17"/>
      <c r="D118" s="17"/>
      <c r="E118" s="17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</row>
    <row r="119" spans="1:20">
      <c r="A119" s="16">
        <v>117</v>
      </c>
      <c r="C119" s="17"/>
      <c r="D119" s="17"/>
      <c r="E119" s="17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</row>
    <row r="120" spans="1:20">
      <c r="A120" s="16">
        <v>118</v>
      </c>
      <c r="C120" s="17"/>
      <c r="D120" s="17"/>
      <c r="E120" s="17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</row>
    <row r="121" spans="1:20">
      <c r="A121" s="16">
        <v>119</v>
      </c>
      <c r="C121" s="17"/>
      <c r="D121" s="17"/>
      <c r="E121" s="17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</row>
    <row r="122" spans="1:20">
      <c r="A122" s="16">
        <v>120</v>
      </c>
      <c r="C122" s="17"/>
      <c r="D122" s="17"/>
      <c r="E122" s="17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</row>
    <row r="123" spans="1:20">
      <c r="A123" s="16">
        <v>121</v>
      </c>
      <c r="C123" s="17"/>
      <c r="D123" s="17"/>
      <c r="E123" s="17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</row>
    <row r="124" spans="1:20">
      <c r="A124" s="16">
        <v>122</v>
      </c>
      <c r="C124" s="17"/>
      <c r="D124" s="17"/>
      <c r="E124" s="17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</row>
    <row r="125" spans="1:20">
      <c r="A125" s="16">
        <v>123</v>
      </c>
      <c r="C125" s="17"/>
      <c r="D125" s="17"/>
      <c r="E125" s="17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</row>
    <row r="126" spans="1:20">
      <c r="A126" s="16">
        <v>124</v>
      </c>
      <c r="C126" s="17"/>
      <c r="D126" s="17"/>
      <c r="E126" s="17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</row>
    <row r="127" spans="1:20">
      <c r="A127" s="16">
        <v>125</v>
      </c>
      <c r="C127" s="17"/>
      <c r="D127" s="17"/>
      <c r="E127" s="17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</row>
    <row r="128" spans="1:20">
      <c r="A128" s="16">
        <v>126</v>
      </c>
      <c r="C128" s="17"/>
      <c r="D128" s="17"/>
      <c r="E128" s="17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</row>
    <row r="129" spans="1:20">
      <c r="A129" s="16">
        <v>127</v>
      </c>
      <c r="C129" s="17"/>
      <c r="D129" s="17"/>
      <c r="E129" s="17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</row>
    <row r="130" spans="1:20">
      <c r="A130" s="16">
        <v>128</v>
      </c>
      <c r="C130" s="17"/>
      <c r="D130" s="17"/>
      <c r="E130" s="17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</row>
    <row r="131" spans="1:20">
      <c r="A131" s="16">
        <v>129</v>
      </c>
      <c r="C131" s="17"/>
      <c r="D131" s="17"/>
      <c r="E131" s="17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</row>
    <row r="132" spans="1:20">
      <c r="A132" s="16">
        <v>130</v>
      </c>
      <c r="C132" s="17"/>
      <c r="D132" s="17"/>
      <c r="E132" s="17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</row>
    <row r="133" spans="1:20">
      <c r="A133" s="16">
        <v>131</v>
      </c>
      <c r="C133" s="17"/>
      <c r="D133" s="17"/>
      <c r="E133" s="17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</row>
    <row r="134" spans="1:20">
      <c r="A134" s="16">
        <v>132</v>
      </c>
      <c r="C134" s="17"/>
      <c r="D134" s="17"/>
      <c r="E134" s="17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</row>
    <row r="135" spans="1:20">
      <c r="A135" s="16">
        <v>133</v>
      </c>
      <c r="C135" s="17"/>
      <c r="D135" s="17"/>
      <c r="E135" s="17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</row>
    <row r="136" spans="1:20">
      <c r="A136" s="16">
        <v>134</v>
      </c>
      <c r="C136" s="17"/>
      <c r="D136" s="17"/>
      <c r="E136" s="17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</row>
    <row r="137" spans="1:20">
      <c r="A137" s="16">
        <v>135</v>
      </c>
      <c r="C137" s="17"/>
      <c r="D137" s="17"/>
      <c r="E137" s="17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</row>
    <row r="138" spans="1:20">
      <c r="A138" s="16">
        <v>136</v>
      </c>
      <c r="C138" s="17"/>
      <c r="D138" s="17"/>
      <c r="E138" s="17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</row>
    <row r="139" spans="1:20">
      <c r="A139" s="16">
        <v>137</v>
      </c>
      <c r="C139" s="17"/>
      <c r="D139" s="17"/>
      <c r="E139" s="17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</row>
    <row r="140" spans="1:20">
      <c r="A140" s="16">
        <v>138</v>
      </c>
      <c r="C140" s="17"/>
      <c r="D140" s="17"/>
      <c r="E140" s="17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</row>
    <row r="141" spans="1:20">
      <c r="A141" s="16">
        <v>139</v>
      </c>
      <c r="C141" s="17"/>
      <c r="D141" s="17"/>
      <c r="E141" s="17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</row>
    <row r="142" spans="1:20">
      <c r="A142" s="16">
        <v>140</v>
      </c>
      <c r="C142" s="17"/>
      <c r="D142" s="17"/>
      <c r="E142" s="17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</row>
    <row r="143" spans="1:20">
      <c r="A143" s="16">
        <v>141</v>
      </c>
      <c r="C143" s="17"/>
      <c r="D143" s="17"/>
      <c r="E143" s="17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</row>
    <row r="144" spans="1:20">
      <c r="A144" s="16">
        <v>142</v>
      </c>
      <c r="C144" s="17"/>
      <c r="D144" s="17"/>
      <c r="E144" s="17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</row>
    <row r="145" spans="1:20">
      <c r="A145" s="16">
        <v>143</v>
      </c>
      <c r="C145" s="17"/>
      <c r="D145" s="17"/>
      <c r="E145" s="17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</row>
    <row r="146" spans="1:20">
      <c r="A146" s="16">
        <v>144</v>
      </c>
      <c r="C146" s="17"/>
      <c r="D146" s="17"/>
      <c r="E146" s="17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</row>
    <row r="147" spans="1:20">
      <c r="A147" s="16">
        <v>145</v>
      </c>
      <c r="C147" s="17"/>
      <c r="D147" s="17"/>
      <c r="E147" s="17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</row>
    <row r="148" spans="1:20">
      <c r="A148" s="16">
        <v>146</v>
      </c>
      <c r="C148" s="17"/>
      <c r="D148" s="17"/>
      <c r="E148" s="17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</row>
    <row r="149" spans="1:20">
      <c r="A149" s="16">
        <v>147</v>
      </c>
      <c r="C149" s="17"/>
      <c r="D149" s="17"/>
      <c r="E149" s="17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</row>
    <row r="150" spans="1:20">
      <c r="A150" s="16">
        <v>148</v>
      </c>
      <c r="C150" s="17"/>
      <c r="D150" s="17"/>
      <c r="E150" s="17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</row>
    <row r="151" spans="1:20">
      <c r="A151" s="16">
        <v>149</v>
      </c>
      <c r="C151" s="17"/>
      <c r="D151" s="17"/>
      <c r="E151" s="17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</row>
    <row r="152" spans="1:20">
      <c r="A152" s="16">
        <v>150</v>
      </c>
      <c r="C152" s="17"/>
      <c r="D152" s="17"/>
      <c r="E152" s="17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</row>
    <row r="153" spans="1:20">
      <c r="A153" s="16">
        <v>151</v>
      </c>
      <c r="C153" s="17"/>
      <c r="D153" s="17"/>
      <c r="E153" s="17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</row>
    <row r="154" spans="1:20">
      <c r="A154" s="16">
        <v>152</v>
      </c>
      <c r="C154" s="17"/>
      <c r="D154" s="17"/>
      <c r="E154" s="17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</row>
    <row r="155" spans="1:20">
      <c r="A155" s="16">
        <v>153</v>
      </c>
      <c r="C155" s="17"/>
      <c r="D155" s="17"/>
      <c r="E155" s="17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</row>
    <row r="156" spans="1:20">
      <c r="A156" s="16">
        <v>154</v>
      </c>
      <c r="C156" s="17"/>
      <c r="D156" s="17"/>
      <c r="E156" s="17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</row>
    <row r="157" spans="1:20">
      <c r="A157" s="16">
        <v>155</v>
      </c>
      <c r="C157" s="17"/>
      <c r="D157" s="17"/>
      <c r="E157" s="17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</row>
    <row r="158" spans="1:20">
      <c r="A158" s="16">
        <v>156</v>
      </c>
      <c r="C158" s="17"/>
      <c r="D158" s="17"/>
      <c r="E158" s="17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</row>
    <row r="159" spans="1:20">
      <c r="A159" s="16">
        <v>157</v>
      </c>
      <c r="C159" s="17"/>
      <c r="D159" s="17"/>
      <c r="E159" s="17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</row>
    <row r="160" spans="1:20">
      <c r="A160" s="16">
        <v>158</v>
      </c>
      <c r="C160" s="17"/>
      <c r="D160" s="17"/>
      <c r="E160" s="17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</row>
    <row r="161" spans="1:20">
      <c r="A161" s="16">
        <v>159</v>
      </c>
      <c r="C161" s="17"/>
      <c r="D161" s="17"/>
      <c r="E161" s="17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</row>
    <row r="162" spans="1:20">
      <c r="A162" s="16">
        <v>160</v>
      </c>
      <c r="C162" s="17"/>
      <c r="D162" s="17"/>
      <c r="E162" s="17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</row>
    <row r="163" spans="1:20">
      <c r="A163" s="16">
        <v>161</v>
      </c>
      <c r="C163" s="17"/>
      <c r="D163" s="17"/>
      <c r="E163" s="17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</row>
    <row r="164" spans="1:20">
      <c r="A164" s="16">
        <v>162</v>
      </c>
      <c r="C164" s="17"/>
      <c r="D164" s="17"/>
      <c r="E164" s="17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</row>
    <row r="165" spans="1:20">
      <c r="A165" s="16">
        <v>163</v>
      </c>
      <c r="C165" s="17"/>
      <c r="D165" s="17"/>
      <c r="E165" s="17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</row>
    <row r="166" spans="1:20">
      <c r="A166" s="16">
        <v>164</v>
      </c>
      <c r="C166" s="17"/>
      <c r="D166" s="17"/>
      <c r="E166" s="17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</row>
    <row r="167" spans="1:20">
      <c r="A167" s="16">
        <v>165</v>
      </c>
      <c r="C167" s="17"/>
      <c r="D167" s="17"/>
      <c r="E167" s="17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</row>
    <row r="168" spans="1:20">
      <c r="A168" s="16">
        <v>166</v>
      </c>
      <c r="C168" s="17"/>
      <c r="D168" s="17"/>
      <c r="E168" s="17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</row>
    <row r="169" spans="1:20">
      <c r="A169" s="16">
        <v>167</v>
      </c>
      <c r="C169" s="17"/>
      <c r="D169" s="17"/>
      <c r="E169" s="17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</row>
    <row r="170" spans="1:20">
      <c r="A170" s="16">
        <v>168</v>
      </c>
      <c r="C170" s="17"/>
      <c r="D170" s="17"/>
      <c r="E170" s="17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</row>
    <row r="171" spans="1:20">
      <c r="A171" s="16">
        <v>169</v>
      </c>
      <c r="C171" s="17"/>
      <c r="D171" s="17"/>
      <c r="E171" s="17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</row>
    <row r="172" spans="1:20">
      <c r="A172" s="16">
        <v>170</v>
      </c>
      <c r="C172" s="17"/>
      <c r="D172" s="17"/>
      <c r="E172" s="17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</row>
    <row r="173" spans="1:20">
      <c r="A173" s="16">
        <v>171</v>
      </c>
      <c r="C173" s="17"/>
      <c r="D173" s="17"/>
      <c r="E173" s="17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</row>
    <row r="174" spans="1:20">
      <c r="A174" s="16">
        <v>172</v>
      </c>
      <c r="C174" s="17"/>
      <c r="D174" s="17"/>
      <c r="E174" s="17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</row>
    <row r="175" spans="1:20">
      <c r="A175" s="16">
        <v>173</v>
      </c>
      <c r="C175" s="17"/>
      <c r="D175" s="17"/>
      <c r="E175" s="17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</row>
    <row r="176" spans="1:20">
      <c r="A176" s="16">
        <v>174</v>
      </c>
      <c r="C176" s="17"/>
      <c r="D176" s="17"/>
      <c r="E176" s="17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</row>
    <row r="177" spans="1:20">
      <c r="A177" s="16">
        <v>175</v>
      </c>
      <c r="C177" s="17"/>
      <c r="D177" s="17"/>
      <c r="E177" s="17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</row>
    <row r="178" spans="1:20">
      <c r="A178" s="16">
        <v>176</v>
      </c>
      <c r="C178" s="17"/>
      <c r="D178" s="17"/>
      <c r="E178" s="17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</row>
    <row r="179" spans="1:20">
      <c r="A179" s="16">
        <v>177</v>
      </c>
      <c r="C179" s="17"/>
      <c r="D179" s="17"/>
      <c r="E179" s="17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</row>
    <row r="180" spans="1:20">
      <c r="A180" s="16">
        <v>178</v>
      </c>
      <c r="C180" s="17"/>
      <c r="D180" s="17"/>
      <c r="E180" s="17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</row>
    <row r="181" spans="1:20">
      <c r="A181" s="16">
        <v>179</v>
      </c>
      <c r="C181" s="17"/>
      <c r="D181" s="17"/>
      <c r="E181" s="17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</row>
    <row r="182" spans="1:20">
      <c r="A182" s="16">
        <v>180</v>
      </c>
      <c r="C182" s="17"/>
      <c r="D182" s="17"/>
      <c r="E182" s="17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</row>
    <row r="183" spans="1:20">
      <c r="A183" s="16">
        <v>181</v>
      </c>
      <c r="C183" s="17"/>
      <c r="D183" s="17"/>
      <c r="E183" s="17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</row>
    <row r="184" spans="1:20">
      <c r="A184" s="16">
        <v>182</v>
      </c>
      <c r="C184" s="17"/>
      <c r="D184" s="17"/>
      <c r="E184" s="17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</row>
    <row r="185" spans="1:20">
      <c r="A185" s="16">
        <v>183</v>
      </c>
      <c r="C185" s="17"/>
      <c r="D185" s="17"/>
      <c r="E185" s="17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</row>
    <row r="186" spans="1:20">
      <c r="A186" s="16">
        <v>184</v>
      </c>
      <c r="C186" s="17"/>
      <c r="D186" s="17"/>
      <c r="E186" s="17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</row>
    <row r="187" spans="1:20">
      <c r="A187" s="16">
        <v>185</v>
      </c>
      <c r="C187" s="17"/>
      <c r="D187" s="17"/>
      <c r="E187" s="17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</row>
    <row r="188" spans="1:20">
      <c r="A188" s="16">
        <v>186</v>
      </c>
      <c r="C188" s="17"/>
      <c r="D188" s="17"/>
      <c r="E188" s="17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</row>
    <row r="189" spans="1:20">
      <c r="A189" s="16">
        <v>187</v>
      </c>
      <c r="C189" s="17"/>
      <c r="D189" s="17"/>
      <c r="E189" s="17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</row>
    <row r="190" spans="1:20">
      <c r="A190" s="16">
        <v>188</v>
      </c>
      <c r="C190" s="17"/>
      <c r="D190" s="17"/>
      <c r="E190" s="17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</row>
    <row r="191" spans="1:20">
      <c r="A191" s="16">
        <v>189</v>
      </c>
      <c r="C191" s="17"/>
      <c r="D191" s="17"/>
      <c r="E191" s="17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</row>
    <row r="192" spans="1:20">
      <c r="A192" s="16">
        <v>190</v>
      </c>
      <c r="C192" s="17"/>
      <c r="D192" s="17"/>
      <c r="E192" s="17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</row>
    <row r="193" spans="1:20">
      <c r="A193" s="16">
        <v>191</v>
      </c>
      <c r="C193" s="17"/>
      <c r="D193" s="17"/>
      <c r="E193" s="17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</row>
    <row r="194" spans="1:20">
      <c r="A194" s="16">
        <v>192</v>
      </c>
      <c r="C194" s="17"/>
      <c r="D194" s="17"/>
      <c r="E194" s="17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</row>
    <row r="195" spans="1:20">
      <c r="A195" s="16">
        <v>193</v>
      </c>
      <c r="C195" s="17"/>
      <c r="D195" s="17"/>
      <c r="E195" s="17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</row>
    <row r="196" spans="1:20">
      <c r="A196" s="16">
        <v>194</v>
      </c>
      <c r="C196" s="17"/>
      <c r="D196" s="17"/>
      <c r="E196" s="17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</row>
    <row r="197" spans="1:20">
      <c r="A197" s="16">
        <v>195</v>
      </c>
      <c r="C197" s="17"/>
      <c r="D197" s="17"/>
      <c r="E197" s="17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</row>
    <row r="198" spans="1:20">
      <c r="A198" s="16">
        <v>196</v>
      </c>
      <c r="C198" s="17"/>
      <c r="D198" s="17"/>
      <c r="E198" s="17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</row>
    <row r="199" spans="1:20">
      <c r="A199" s="16">
        <v>197</v>
      </c>
      <c r="C199" s="17"/>
      <c r="D199" s="17"/>
      <c r="E199" s="17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</row>
    <row r="200" spans="1:20">
      <c r="A200" s="16">
        <v>198</v>
      </c>
      <c r="C200" s="17"/>
      <c r="D200" s="17"/>
      <c r="E200" s="17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</row>
    <row r="201" spans="1:20">
      <c r="A201" s="16">
        <v>199</v>
      </c>
      <c r="C201" s="17"/>
      <c r="D201" s="17"/>
      <c r="E201" s="17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</row>
    <row r="202" spans="1:20">
      <c r="A202" s="16">
        <v>200</v>
      </c>
      <c r="C202" s="17"/>
      <c r="D202" s="17"/>
      <c r="E202" s="17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</row>
    <row r="203" spans="1:20">
      <c r="A203" s="16">
        <v>1</v>
      </c>
      <c r="C203" s="16">
        <f>K3</f>
        <v>625</v>
      </c>
      <c r="D203" s="16">
        <f>COUNTIF(C203,C203)</f>
        <v>1</v>
      </c>
      <c r="F203" s="16">
        <f>IF(C203="","",CONCATENATE(C203,D203)*1)</f>
        <v>6251</v>
      </c>
      <c r="G203" s="16">
        <f>C3</f>
        <v>1457</v>
      </c>
      <c r="H203" s="16" t="str">
        <f t="shared" ref="H203:I218" si="3">D3</f>
        <v>岩渕　文沙</v>
      </c>
      <c r="I203" s="16">
        <f t="shared" si="3"/>
        <v>5</v>
      </c>
    </row>
    <row r="204" spans="1:20">
      <c r="A204" s="16">
        <v>2</v>
      </c>
      <c r="C204" s="16" t="str">
        <f t="shared" ref="C204:C267" si="4">K4</f>
        <v/>
      </c>
      <c r="D204" s="16">
        <f>COUNTIF(C$203:C204,C204)</f>
        <v>1</v>
      </c>
      <c r="F204" s="16" t="str">
        <f t="shared" ref="F204:F267" si="5">IF(C204="","",CONCATENATE(C204,D204)*1)</f>
        <v/>
      </c>
      <c r="G204" s="16" t="str">
        <f t="shared" ref="G204:G267" si="6">C4</f>
        <v/>
      </c>
      <c r="H204" s="16" t="str">
        <f t="shared" si="3"/>
        <v/>
      </c>
      <c r="I204" s="16" t="str">
        <f t="shared" si="3"/>
        <v/>
      </c>
    </row>
    <row r="205" spans="1:20">
      <c r="A205" s="16">
        <v>3</v>
      </c>
      <c r="C205" s="16" t="str">
        <f t="shared" si="4"/>
        <v/>
      </c>
      <c r="D205" s="16">
        <f>COUNTIF(C$203:C205,C205)</f>
        <v>2</v>
      </c>
      <c r="F205" s="16" t="str">
        <f t="shared" si="5"/>
        <v/>
      </c>
      <c r="G205" s="16" t="str">
        <f t="shared" si="6"/>
        <v/>
      </c>
      <c r="H205" s="16" t="str">
        <f t="shared" si="3"/>
        <v/>
      </c>
      <c r="I205" s="16" t="str">
        <f t="shared" si="3"/>
        <v/>
      </c>
    </row>
    <row r="206" spans="1:20">
      <c r="A206" s="16">
        <v>4</v>
      </c>
      <c r="C206" s="16" t="str">
        <f t="shared" si="4"/>
        <v/>
      </c>
      <c r="D206" s="16">
        <f>COUNTIF(C$203:C206,C206)</f>
        <v>3</v>
      </c>
      <c r="F206" s="16" t="str">
        <f t="shared" si="5"/>
        <v/>
      </c>
      <c r="G206" s="16" t="str">
        <f t="shared" si="6"/>
        <v/>
      </c>
      <c r="H206" s="16" t="str">
        <f t="shared" si="3"/>
        <v/>
      </c>
      <c r="I206" s="16" t="str">
        <f t="shared" si="3"/>
        <v/>
      </c>
    </row>
    <row r="207" spans="1:20">
      <c r="A207" s="16">
        <v>5</v>
      </c>
      <c r="C207" s="16" t="str">
        <f t="shared" si="4"/>
        <v/>
      </c>
      <c r="D207" s="16">
        <f>COUNTIF(C$203:C207,C207)</f>
        <v>4</v>
      </c>
      <c r="F207" s="16" t="str">
        <f t="shared" si="5"/>
        <v/>
      </c>
      <c r="G207" s="16" t="str">
        <f t="shared" si="6"/>
        <v/>
      </c>
      <c r="H207" s="16" t="str">
        <f t="shared" si="3"/>
        <v/>
      </c>
      <c r="I207" s="16" t="str">
        <f t="shared" si="3"/>
        <v/>
      </c>
    </row>
    <row r="208" spans="1:20">
      <c r="A208" s="16">
        <v>6</v>
      </c>
      <c r="C208" s="16" t="str">
        <f t="shared" si="4"/>
        <v/>
      </c>
      <c r="D208" s="16">
        <f>COUNTIF(C$203:C208,C208)</f>
        <v>5</v>
      </c>
      <c r="F208" s="16" t="str">
        <f t="shared" si="5"/>
        <v/>
      </c>
      <c r="G208" s="16" t="str">
        <f t="shared" si="6"/>
        <v/>
      </c>
      <c r="H208" s="16" t="str">
        <f t="shared" si="3"/>
        <v/>
      </c>
      <c r="I208" s="16" t="str">
        <f t="shared" si="3"/>
        <v/>
      </c>
    </row>
    <row r="209" spans="1:9">
      <c r="A209" s="16">
        <v>7</v>
      </c>
      <c r="C209" s="16" t="str">
        <f t="shared" si="4"/>
        <v/>
      </c>
      <c r="D209" s="16">
        <f>COUNTIF(C$203:C209,C209)</f>
        <v>6</v>
      </c>
      <c r="F209" s="16" t="str">
        <f t="shared" si="5"/>
        <v/>
      </c>
      <c r="G209" s="16" t="str">
        <f t="shared" si="6"/>
        <v/>
      </c>
      <c r="H209" s="16" t="str">
        <f t="shared" si="3"/>
        <v/>
      </c>
      <c r="I209" s="16" t="str">
        <f t="shared" si="3"/>
        <v/>
      </c>
    </row>
    <row r="210" spans="1:9">
      <c r="A210" s="16">
        <v>8</v>
      </c>
      <c r="C210" s="16" t="str">
        <f t="shared" si="4"/>
        <v/>
      </c>
      <c r="D210" s="16">
        <f>COUNTIF(C$203:C210,C210)</f>
        <v>7</v>
      </c>
      <c r="F210" s="16" t="str">
        <f t="shared" si="5"/>
        <v/>
      </c>
      <c r="G210" s="16" t="str">
        <f t="shared" si="6"/>
        <v/>
      </c>
      <c r="H210" s="16" t="str">
        <f t="shared" si="3"/>
        <v/>
      </c>
      <c r="I210" s="16" t="str">
        <f t="shared" si="3"/>
        <v/>
      </c>
    </row>
    <row r="211" spans="1:9">
      <c r="A211" s="16">
        <v>9</v>
      </c>
      <c r="C211" s="16" t="str">
        <f t="shared" si="4"/>
        <v/>
      </c>
      <c r="D211" s="16">
        <f>COUNTIF(C$203:C211,C211)</f>
        <v>8</v>
      </c>
      <c r="F211" s="16" t="str">
        <f t="shared" si="5"/>
        <v/>
      </c>
      <c r="G211" s="16" t="str">
        <f t="shared" si="6"/>
        <v/>
      </c>
      <c r="H211" s="16" t="str">
        <f t="shared" si="3"/>
        <v/>
      </c>
      <c r="I211" s="16" t="str">
        <f t="shared" si="3"/>
        <v/>
      </c>
    </row>
    <row r="212" spans="1:9">
      <c r="A212" s="16">
        <v>10</v>
      </c>
      <c r="C212" s="16" t="str">
        <f t="shared" si="4"/>
        <v/>
      </c>
      <c r="D212" s="16">
        <f>COUNTIF(C$203:C212,C212)</f>
        <v>9</v>
      </c>
      <c r="F212" s="16" t="str">
        <f t="shared" si="5"/>
        <v/>
      </c>
      <c r="G212" s="16" t="str">
        <f t="shared" si="6"/>
        <v/>
      </c>
      <c r="H212" s="16" t="str">
        <f t="shared" si="3"/>
        <v/>
      </c>
      <c r="I212" s="16" t="str">
        <f t="shared" si="3"/>
        <v/>
      </c>
    </row>
    <row r="213" spans="1:9">
      <c r="A213" s="16">
        <v>11</v>
      </c>
      <c r="C213" s="16" t="str">
        <f t="shared" si="4"/>
        <v/>
      </c>
      <c r="D213" s="16">
        <f>COUNTIF(C$203:C213,C213)</f>
        <v>10</v>
      </c>
      <c r="F213" s="16" t="str">
        <f t="shared" si="5"/>
        <v/>
      </c>
      <c r="G213" s="16" t="str">
        <f t="shared" si="6"/>
        <v/>
      </c>
      <c r="H213" s="16" t="str">
        <f t="shared" si="3"/>
        <v/>
      </c>
      <c r="I213" s="16" t="str">
        <f t="shared" si="3"/>
        <v/>
      </c>
    </row>
    <row r="214" spans="1:9">
      <c r="A214" s="16">
        <v>12</v>
      </c>
      <c r="C214" s="16" t="str">
        <f t="shared" si="4"/>
        <v/>
      </c>
      <c r="D214" s="16">
        <f>COUNTIF(C$203:C214,C214)</f>
        <v>11</v>
      </c>
      <c r="F214" s="16" t="str">
        <f t="shared" si="5"/>
        <v/>
      </c>
      <c r="G214" s="16" t="str">
        <f t="shared" si="6"/>
        <v/>
      </c>
      <c r="H214" s="16" t="str">
        <f t="shared" si="3"/>
        <v/>
      </c>
      <c r="I214" s="16" t="str">
        <f t="shared" si="3"/>
        <v/>
      </c>
    </row>
    <row r="215" spans="1:9">
      <c r="A215" s="16">
        <v>13</v>
      </c>
      <c r="C215" s="16" t="str">
        <f t="shared" si="4"/>
        <v/>
      </c>
      <c r="D215" s="16">
        <f>COUNTIF(C$203:C215,C215)</f>
        <v>12</v>
      </c>
      <c r="F215" s="16" t="str">
        <f t="shared" si="5"/>
        <v/>
      </c>
      <c r="G215" s="16" t="str">
        <f t="shared" si="6"/>
        <v/>
      </c>
      <c r="H215" s="16" t="str">
        <f t="shared" si="3"/>
        <v/>
      </c>
      <c r="I215" s="16" t="str">
        <f t="shared" si="3"/>
        <v/>
      </c>
    </row>
    <row r="216" spans="1:9">
      <c r="A216" s="16">
        <v>14</v>
      </c>
      <c r="C216" s="16" t="str">
        <f t="shared" si="4"/>
        <v/>
      </c>
      <c r="D216" s="16">
        <f>COUNTIF(C$203:C216,C216)</f>
        <v>13</v>
      </c>
      <c r="F216" s="16" t="str">
        <f t="shared" si="5"/>
        <v/>
      </c>
      <c r="G216" s="16" t="str">
        <f t="shared" si="6"/>
        <v/>
      </c>
      <c r="H216" s="16" t="str">
        <f t="shared" si="3"/>
        <v/>
      </c>
      <c r="I216" s="16" t="str">
        <f t="shared" si="3"/>
        <v/>
      </c>
    </row>
    <row r="217" spans="1:9">
      <c r="A217" s="16">
        <v>15</v>
      </c>
      <c r="C217" s="16" t="str">
        <f t="shared" si="4"/>
        <v/>
      </c>
      <c r="D217" s="16">
        <f>COUNTIF(C$203:C217,C217)</f>
        <v>14</v>
      </c>
      <c r="F217" s="16" t="str">
        <f t="shared" si="5"/>
        <v/>
      </c>
      <c r="G217" s="16" t="str">
        <f t="shared" si="6"/>
        <v/>
      </c>
      <c r="H217" s="16" t="str">
        <f t="shared" si="3"/>
        <v/>
      </c>
      <c r="I217" s="16" t="str">
        <f t="shared" si="3"/>
        <v/>
      </c>
    </row>
    <row r="218" spans="1:9">
      <c r="A218" s="16">
        <v>16</v>
      </c>
      <c r="C218" s="16" t="str">
        <f t="shared" si="4"/>
        <v/>
      </c>
      <c r="D218" s="16">
        <f>COUNTIF(C$203:C218,C218)</f>
        <v>15</v>
      </c>
      <c r="F218" s="16" t="str">
        <f t="shared" si="5"/>
        <v/>
      </c>
      <c r="G218" s="16" t="str">
        <f t="shared" si="6"/>
        <v/>
      </c>
      <c r="H218" s="16" t="str">
        <f t="shared" si="3"/>
        <v/>
      </c>
      <c r="I218" s="16" t="str">
        <f t="shared" si="3"/>
        <v/>
      </c>
    </row>
    <row r="219" spans="1:9">
      <c r="A219" s="16">
        <v>17</v>
      </c>
      <c r="C219" s="16" t="str">
        <f t="shared" si="4"/>
        <v/>
      </c>
      <c r="D219" s="16">
        <f>COUNTIF(C$203:C219,C219)</f>
        <v>16</v>
      </c>
      <c r="F219" s="16" t="str">
        <f t="shared" si="5"/>
        <v/>
      </c>
      <c r="G219" s="16" t="str">
        <f t="shared" si="6"/>
        <v/>
      </c>
      <c r="H219" s="16" t="str">
        <f t="shared" ref="H219:H282" si="7">D19</f>
        <v/>
      </c>
      <c r="I219" s="16" t="str">
        <f t="shared" ref="I219:I282" si="8">E19</f>
        <v/>
      </c>
    </row>
    <row r="220" spans="1:9">
      <c r="A220" s="16">
        <v>18</v>
      </c>
      <c r="C220" s="16" t="str">
        <f t="shared" si="4"/>
        <v/>
      </c>
      <c r="D220" s="16">
        <f>COUNTIF(C$203:C220,C220)</f>
        <v>17</v>
      </c>
      <c r="F220" s="16" t="str">
        <f t="shared" si="5"/>
        <v/>
      </c>
      <c r="G220" s="16" t="str">
        <f t="shared" si="6"/>
        <v/>
      </c>
      <c r="H220" s="16" t="str">
        <f t="shared" si="7"/>
        <v/>
      </c>
      <c r="I220" s="16" t="str">
        <f t="shared" si="8"/>
        <v/>
      </c>
    </row>
    <row r="221" spans="1:9">
      <c r="A221" s="16">
        <v>19</v>
      </c>
      <c r="C221" s="16" t="str">
        <f t="shared" si="4"/>
        <v/>
      </c>
      <c r="D221" s="16">
        <f>COUNTIF(C$203:C221,C221)</f>
        <v>18</v>
      </c>
      <c r="F221" s="16" t="str">
        <f t="shared" si="5"/>
        <v/>
      </c>
      <c r="G221" s="16" t="str">
        <f t="shared" si="6"/>
        <v/>
      </c>
      <c r="H221" s="16" t="str">
        <f t="shared" si="7"/>
        <v/>
      </c>
      <c r="I221" s="16" t="str">
        <f t="shared" si="8"/>
        <v/>
      </c>
    </row>
    <row r="222" spans="1:9">
      <c r="A222" s="16">
        <v>20</v>
      </c>
      <c r="C222" s="16" t="str">
        <f t="shared" si="4"/>
        <v/>
      </c>
      <c r="D222" s="16">
        <f>COUNTIF(C$203:C222,C222)</f>
        <v>19</v>
      </c>
      <c r="F222" s="16" t="str">
        <f t="shared" si="5"/>
        <v/>
      </c>
      <c r="G222" s="16" t="str">
        <f t="shared" si="6"/>
        <v/>
      </c>
      <c r="H222" s="16" t="str">
        <f t="shared" si="7"/>
        <v/>
      </c>
      <c r="I222" s="16" t="str">
        <f t="shared" si="8"/>
        <v/>
      </c>
    </row>
    <row r="223" spans="1:9">
      <c r="A223" s="16">
        <v>21</v>
      </c>
      <c r="C223" s="16" t="str">
        <f t="shared" si="4"/>
        <v/>
      </c>
      <c r="D223" s="16">
        <f>COUNTIF(C$203:C223,C223)</f>
        <v>20</v>
      </c>
      <c r="F223" s="16" t="str">
        <f t="shared" si="5"/>
        <v/>
      </c>
      <c r="G223" s="16" t="str">
        <f t="shared" si="6"/>
        <v/>
      </c>
      <c r="H223" s="16" t="str">
        <f t="shared" si="7"/>
        <v/>
      </c>
      <c r="I223" s="16" t="str">
        <f t="shared" si="8"/>
        <v/>
      </c>
    </row>
    <row r="224" spans="1:9">
      <c r="A224" s="16">
        <v>22</v>
      </c>
      <c r="C224" s="16" t="str">
        <f t="shared" si="4"/>
        <v/>
      </c>
      <c r="D224" s="16">
        <f>COUNTIF(C$203:C224,C224)</f>
        <v>21</v>
      </c>
      <c r="F224" s="16" t="str">
        <f t="shared" si="5"/>
        <v/>
      </c>
      <c r="G224" s="16" t="str">
        <f t="shared" si="6"/>
        <v/>
      </c>
      <c r="H224" s="16" t="str">
        <f t="shared" si="7"/>
        <v/>
      </c>
      <c r="I224" s="16" t="str">
        <f t="shared" si="8"/>
        <v/>
      </c>
    </row>
    <row r="225" spans="1:9">
      <c r="A225" s="16">
        <v>23</v>
      </c>
      <c r="C225" s="16" t="str">
        <f t="shared" si="4"/>
        <v/>
      </c>
      <c r="D225" s="16">
        <f>COUNTIF(C$203:C225,C225)</f>
        <v>22</v>
      </c>
      <c r="F225" s="16" t="str">
        <f t="shared" si="5"/>
        <v/>
      </c>
      <c r="G225" s="16" t="str">
        <f t="shared" si="6"/>
        <v/>
      </c>
      <c r="H225" s="16" t="str">
        <f t="shared" si="7"/>
        <v/>
      </c>
      <c r="I225" s="16" t="str">
        <f t="shared" si="8"/>
        <v/>
      </c>
    </row>
    <row r="226" spans="1:9">
      <c r="A226" s="16">
        <v>24</v>
      </c>
      <c r="C226" s="16" t="str">
        <f t="shared" si="4"/>
        <v/>
      </c>
      <c r="D226" s="16">
        <f>COUNTIF(C$203:C226,C226)</f>
        <v>23</v>
      </c>
      <c r="F226" s="16" t="str">
        <f t="shared" si="5"/>
        <v/>
      </c>
      <c r="G226" s="16" t="str">
        <f t="shared" si="6"/>
        <v/>
      </c>
      <c r="H226" s="16" t="str">
        <f t="shared" si="7"/>
        <v/>
      </c>
      <c r="I226" s="16" t="str">
        <f t="shared" si="8"/>
        <v/>
      </c>
    </row>
    <row r="227" spans="1:9">
      <c r="A227" s="16">
        <v>25</v>
      </c>
      <c r="C227" s="16" t="str">
        <f t="shared" si="4"/>
        <v/>
      </c>
      <c r="D227" s="16">
        <f>COUNTIF(C$203:C227,C227)</f>
        <v>24</v>
      </c>
      <c r="F227" s="16" t="str">
        <f t="shared" si="5"/>
        <v/>
      </c>
      <c r="G227" s="16" t="str">
        <f t="shared" si="6"/>
        <v/>
      </c>
      <c r="H227" s="16" t="str">
        <f t="shared" si="7"/>
        <v/>
      </c>
      <c r="I227" s="16" t="str">
        <f t="shared" si="8"/>
        <v/>
      </c>
    </row>
    <row r="228" spans="1:9">
      <c r="A228" s="16">
        <v>26</v>
      </c>
      <c r="C228" s="16" t="str">
        <f t="shared" si="4"/>
        <v/>
      </c>
      <c r="D228" s="16">
        <f>COUNTIF(C$203:C228,C228)</f>
        <v>25</v>
      </c>
      <c r="F228" s="16" t="str">
        <f t="shared" si="5"/>
        <v/>
      </c>
      <c r="G228" s="16" t="str">
        <f t="shared" si="6"/>
        <v/>
      </c>
      <c r="H228" s="16" t="str">
        <f t="shared" si="7"/>
        <v/>
      </c>
      <c r="I228" s="16" t="str">
        <f t="shared" si="8"/>
        <v/>
      </c>
    </row>
    <row r="229" spans="1:9">
      <c r="A229" s="16">
        <v>27</v>
      </c>
      <c r="C229" s="16" t="str">
        <f t="shared" si="4"/>
        <v/>
      </c>
      <c r="D229" s="16">
        <f>COUNTIF(C$203:C229,C229)</f>
        <v>26</v>
      </c>
      <c r="F229" s="16" t="str">
        <f t="shared" si="5"/>
        <v/>
      </c>
      <c r="G229" s="16" t="str">
        <f t="shared" si="6"/>
        <v/>
      </c>
      <c r="H229" s="16" t="str">
        <f t="shared" si="7"/>
        <v/>
      </c>
      <c r="I229" s="16" t="str">
        <f t="shared" si="8"/>
        <v/>
      </c>
    </row>
    <row r="230" spans="1:9">
      <c r="A230" s="16">
        <v>28</v>
      </c>
      <c r="C230" s="16" t="str">
        <f t="shared" si="4"/>
        <v/>
      </c>
      <c r="D230" s="16">
        <f>COUNTIF(C$203:C230,C230)</f>
        <v>27</v>
      </c>
      <c r="F230" s="16" t="str">
        <f t="shared" si="5"/>
        <v/>
      </c>
      <c r="G230" s="16" t="str">
        <f t="shared" si="6"/>
        <v/>
      </c>
      <c r="H230" s="16" t="str">
        <f t="shared" si="7"/>
        <v/>
      </c>
      <c r="I230" s="16" t="str">
        <f t="shared" si="8"/>
        <v/>
      </c>
    </row>
    <row r="231" spans="1:9">
      <c r="A231" s="16">
        <v>29</v>
      </c>
      <c r="C231" s="16" t="str">
        <f t="shared" si="4"/>
        <v/>
      </c>
      <c r="D231" s="16">
        <f>COUNTIF(C$203:C231,C231)</f>
        <v>28</v>
      </c>
      <c r="F231" s="16" t="str">
        <f t="shared" si="5"/>
        <v/>
      </c>
      <c r="G231" s="16" t="str">
        <f t="shared" si="6"/>
        <v/>
      </c>
      <c r="H231" s="16" t="str">
        <f t="shared" si="7"/>
        <v/>
      </c>
      <c r="I231" s="16" t="str">
        <f t="shared" si="8"/>
        <v/>
      </c>
    </row>
    <row r="232" spans="1:9">
      <c r="A232" s="16">
        <v>30</v>
      </c>
      <c r="C232" s="16" t="str">
        <f t="shared" si="4"/>
        <v/>
      </c>
      <c r="D232" s="16">
        <f>COUNTIF(C$203:C232,C232)</f>
        <v>29</v>
      </c>
      <c r="F232" s="16" t="str">
        <f t="shared" si="5"/>
        <v/>
      </c>
      <c r="G232" s="16" t="str">
        <f t="shared" si="6"/>
        <v/>
      </c>
      <c r="H232" s="16" t="str">
        <f t="shared" si="7"/>
        <v/>
      </c>
      <c r="I232" s="16" t="str">
        <f t="shared" si="8"/>
        <v/>
      </c>
    </row>
    <row r="233" spans="1:9">
      <c r="A233" s="16">
        <v>31</v>
      </c>
      <c r="C233" s="16" t="str">
        <f t="shared" si="4"/>
        <v/>
      </c>
      <c r="D233" s="16">
        <f>COUNTIF(C$203:C233,C233)</f>
        <v>30</v>
      </c>
      <c r="F233" s="16" t="str">
        <f t="shared" si="5"/>
        <v/>
      </c>
      <c r="G233" s="16" t="str">
        <f t="shared" si="6"/>
        <v/>
      </c>
      <c r="H233" s="16" t="str">
        <f t="shared" si="7"/>
        <v/>
      </c>
      <c r="I233" s="16" t="str">
        <f t="shared" si="8"/>
        <v/>
      </c>
    </row>
    <row r="234" spans="1:9">
      <c r="A234" s="16">
        <v>32</v>
      </c>
      <c r="C234" s="16" t="str">
        <f t="shared" si="4"/>
        <v/>
      </c>
      <c r="D234" s="16">
        <f>COUNTIF(C$203:C234,C234)</f>
        <v>31</v>
      </c>
      <c r="F234" s="16" t="str">
        <f t="shared" si="5"/>
        <v/>
      </c>
      <c r="G234" s="16" t="str">
        <f t="shared" si="6"/>
        <v/>
      </c>
      <c r="H234" s="16" t="str">
        <f t="shared" si="7"/>
        <v/>
      </c>
      <c r="I234" s="16" t="str">
        <f t="shared" si="8"/>
        <v/>
      </c>
    </row>
    <row r="235" spans="1:9">
      <c r="A235" s="16">
        <v>33</v>
      </c>
      <c r="C235" s="16" t="str">
        <f t="shared" si="4"/>
        <v/>
      </c>
      <c r="D235" s="16">
        <f>COUNTIF(C$203:C235,C235)</f>
        <v>32</v>
      </c>
      <c r="F235" s="16" t="str">
        <f t="shared" si="5"/>
        <v/>
      </c>
      <c r="G235" s="16" t="str">
        <f t="shared" si="6"/>
        <v/>
      </c>
      <c r="H235" s="16" t="str">
        <f t="shared" si="7"/>
        <v/>
      </c>
      <c r="I235" s="16" t="str">
        <f t="shared" si="8"/>
        <v/>
      </c>
    </row>
    <row r="236" spans="1:9">
      <c r="A236" s="16">
        <v>34</v>
      </c>
      <c r="C236" s="16" t="str">
        <f t="shared" si="4"/>
        <v/>
      </c>
      <c r="D236" s="16">
        <f>COUNTIF(C$203:C236,C236)</f>
        <v>33</v>
      </c>
      <c r="F236" s="16" t="str">
        <f t="shared" si="5"/>
        <v/>
      </c>
      <c r="G236" s="16" t="str">
        <f t="shared" si="6"/>
        <v/>
      </c>
      <c r="H236" s="16" t="str">
        <f t="shared" si="7"/>
        <v/>
      </c>
      <c r="I236" s="16" t="str">
        <f t="shared" si="8"/>
        <v/>
      </c>
    </row>
    <row r="237" spans="1:9">
      <c r="A237" s="16">
        <v>35</v>
      </c>
      <c r="C237" s="16" t="str">
        <f t="shared" si="4"/>
        <v/>
      </c>
      <c r="D237" s="16">
        <f>COUNTIF(C$203:C237,C237)</f>
        <v>34</v>
      </c>
      <c r="F237" s="16" t="str">
        <f t="shared" si="5"/>
        <v/>
      </c>
      <c r="G237" s="16" t="str">
        <f t="shared" si="6"/>
        <v/>
      </c>
      <c r="H237" s="16" t="str">
        <f t="shared" si="7"/>
        <v/>
      </c>
      <c r="I237" s="16" t="str">
        <f t="shared" si="8"/>
        <v/>
      </c>
    </row>
    <row r="238" spans="1:9">
      <c r="A238" s="16">
        <v>36</v>
      </c>
      <c r="C238" s="16" t="str">
        <f t="shared" si="4"/>
        <v/>
      </c>
      <c r="D238" s="16">
        <f>COUNTIF(C$203:C238,C238)</f>
        <v>35</v>
      </c>
      <c r="F238" s="16" t="str">
        <f t="shared" si="5"/>
        <v/>
      </c>
      <c r="G238" s="16" t="str">
        <f t="shared" si="6"/>
        <v/>
      </c>
      <c r="H238" s="16" t="str">
        <f t="shared" si="7"/>
        <v/>
      </c>
      <c r="I238" s="16" t="str">
        <f t="shared" si="8"/>
        <v/>
      </c>
    </row>
    <row r="239" spans="1:9">
      <c r="A239" s="16">
        <v>37</v>
      </c>
      <c r="C239" s="16" t="str">
        <f t="shared" si="4"/>
        <v/>
      </c>
      <c r="D239" s="16">
        <f>COUNTIF(C$203:C239,C239)</f>
        <v>36</v>
      </c>
      <c r="F239" s="16" t="str">
        <f t="shared" si="5"/>
        <v/>
      </c>
      <c r="G239" s="16" t="str">
        <f t="shared" si="6"/>
        <v/>
      </c>
      <c r="H239" s="16" t="str">
        <f t="shared" si="7"/>
        <v/>
      </c>
      <c r="I239" s="16" t="str">
        <f t="shared" si="8"/>
        <v/>
      </c>
    </row>
    <row r="240" spans="1:9">
      <c r="A240" s="16">
        <v>38</v>
      </c>
      <c r="C240" s="16" t="str">
        <f t="shared" si="4"/>
        <v/>
      </c>
      <c r="D240" s="16">
        <f>COUNTIF(C$203:C240,C240)</f>
        <v>37</v>
      </c>
      <c r="F240" s="16" t="str">
        <f t="shared" si="5"/>
        <v/>
      </c>
      <c r="G240" s="16" t="str">
        <f t="shared" si="6"/>
        <v/>
      </c>
      <c r="H240" s="16" t="str">
        <f t="shared" si="7"/>
        <v/>
      </c>
      <c r="I240" s="16" t="str">
        <f t="shared" si="8"/>
        <v/>
      </c>
    </row>
    <row r="241" spans="1:9">
      <c r="A241" s="16">
        <v>39</v>
      </c>
      <c r="C241" s="16" t="str">
        <f t="shared" si="4"/>
        <v/>
      </c>
      <c r="D241" s="16">
        <f>COUNTIF(C$203:C241,C241)</f>
        <v>38</v>
      </c>
      <c r="F241" s="16" t="str">
        <f t="shared" si="5"/>
        <v/>
      </c>
      <c r="G241" s="16" t="str">
        <f t="shared" si="6"/>
        <v/>
      </c>
      <c r="H241" s="16" t="str">
        <f t="shared" si="7"/>
        <v/>
      </c>
      <c r="I241" s="16" t="str">
        <f t="shared" si="8"/>
        <v/>
      </c>
    </row>
    <row r="242" spans="1:9">
      <c r="A242" s="16">
        <v>40</v>
      </c>
      <c r="C242" s="16" t="str">
        <f t="shared" si="4"/>
        <v/>
      </c>
      <c r="D242" s="16">
        <f>COUNTIF(C$203:C242,C242)</f>
        <v>39</v>
      </c>
      <c r="F242" s="16" t="str">
        <f t="shared" si="5"/>
        <v/>
      </c>
      <c r="G242" s="16" t="str">
        <f t="shared" si="6"/>
        <v/>
      </c>
      <c r="H242" s="16" t="str">
        <f t="shared" si="7"/>
        <v/>
      </c>
      <c r="I242" s="16" t="str">
        <f t="shared" si="8"/>
        <v/>
      </c>
    </row>
    <row r="243" spans="1:9">
      <c r="A243" s="16">
        <v>41</v>
      </c>
      <c r="C243" s="16" t="str">
        <f t="shared" si="4"/>
        <v/>
      </c>
      <c r="D243" s="16">
        <f>COUNTIF(C$203:C243,C243)</f>
        <v>40</v>
      </c>
      <c r="F243" s="16" t="str">
        <f t="shared" si="5"/>
        <v/>
      </c>
      <c r="G243" s="16" t="str">
        <f t="shared" si="6"/>
        <v/>
      </c>
      <c r="H243" s="16" t="str">
        <f t="shared" si="7"/>
        <v/>
      </c>
      <c r="I243" s="16" t="str">
        <f t="shared" si="8"/>
        <v/>
      </c>
    </row>
    <row r="244" spans="1:9">
      <c r="A244" s="16">
        <v>42</v>
      </c>
      <c r="C244" s="16" t="str">
        <f t="shared" si="4"/>
        <v/>
      </c>
      <c r="D244" s="16">
        <f>COUNTIF(C$203:C244,C244)</f>
        <v>41</v>
      </c>
      <c r="F244" s="16" t="str">
        <f t="shared" si="5"/>
        <v/>
      </c>
      <c r="G244" s="16" t="str">
        <f t="shared" si="6"/>
        <v/>
      </c>
      <c r="H244" s="16" t="str">
        <f t="shared" si="7"/>
        <v/>
      </c>
      <c r="I244" s="16" t="str">
        <f t="shared" si="8"/>
        <v/>
      </c>
    </row>
    <row r="245" spans="1:9">
      <c r="A245" s="16">
        <v>43</v>
      </c>
      <c r="C245" s="16" t="str">
        <f t="shared" si="4"/>
        <v/>
      </c>
      <c r="D245" s="16">
        <f>COUNTIF(C$203:C245,C245)</f>
        <v>42</v>
      </c>
      <c r="F245" s="16" t="str">
        <f t="shared" si="5"/>
        <v/>
      </c>
      <c r="G245" s="16" t="str">
        <f t="shared" si="6"/>
        <v/>
      </c>
      <c r="H245" s="16" t="str">
        <f t="shared" si="7"/>
        <v/>
      </c>
      <c r="I245" s="16" t="str">
        <f t="shared" si="8"/>
        <v/>
      </c>
    </row>
    <row r="246" spans="1:9">
      <c r="A246" s="16">
        <v>44</v>
      </c>
      <c r="C246" s="16" t="str">
        <f t="shared" si="4"/>
        <v/>
      </c>
      <c r="D246" s="16">
        <f>COUNTIF(C$203:C246,C246)</f>
        <v>43</v>
      </c>
      <c r="F246" s="16" t="str">
        <f t="shared" si="5"/>
        <v/>
      </c>
      <c r="G246" s="16" t="str">
        <f t="shared" si="6"/>
        <v/>
      </c>
      <c r="H246" s="16" t="str">
        <f t="shared" si="7"/>
        <v/>
      </c>
      <c r="I246" s="16" t="str">
        <f t="shared" si="8"/>
        <v/>
      </c>
    </row>
    <row r="247" spans="1:9">
      <c r="A247" s="16">
        <v>45</v>
      </c>
      <c r="C247" s="16" t="str">
        <f t="shared" si="4"/>
        <v/>
      </c>
      <c r="D247" s="16">
        <f>COUNTIF(C$203:C247,C247)</f>
        <v>44</v>
      </c>
      <c r="F247" s="16" t="str">
        <f t="shared" si="5"/>
        <v/>
      </c>
      <c r="G247" s="16" t="str">
        <f t="shared" si="6"/>
        <v/>
      </c>
      <c r="H247" s="16" t="str">
        <f t="shared" si="7"/>
        <v/>
      </c>
      <c r="I247" s="16" t="str">
        <f t="shared" si="8"/>
        <v/>
      </c>
    </row>
    <row r="248" spans="1:9">
      <c r="A248" s="16">
        <v>46</v>
      </c>
      <c r="C248" s="16" t="str">
        <f t="shared" si="4"/>
        <v/>
      </c>
      <c r="D248" s="16">
        <f>COUNTIF(C$203:C248,C248)</f>
        <v>45</v>
      </c>
      <c r="F248" s="16" t="str">
        <f t="shared" si="5"/>
        <v/>
      </c>
      <c r="G248" s="16" t="str">
        <f t="shared" si="6"/>
        <v/>
      </c>
      <c r="H248" s="16" t="str">
        <f t="shared" si="7"/>
        <v/>
      </c>
      <c r="I248" s="16" t="str">
        <f t="shared" si="8"/>
        <v/>
      </c>
    </row>
    <row r="249" spans="1:9">
      <c r="A249" s="16">
        <v>47</v>
      </c>
      <c r="C249" s="16" t="str">
        <f t="shared" si="4"/>
        <v/>
      </c>
      <c r="D249" s="16">
        <f>COUNTIF(C$203:C249,C249)</f>
        <v>46</v>
      </c>
      <c r="F249" s="16" t="str">
        <f t="shared" si="5"/>
        <v/>
      </c>
      <c r="G249" s="16" t="str">
        <f t="shared" si="6"/>
        <v/>
      </c>
      <c r="H249" s="16" t="str">
        <f t="shared" si="7"/>
        <v/>
      </c>
      <c r="I249" s="16" t="str">
        <f t="shared" si="8"/>
        <v/>
      </c>
    </row>
    <row r="250" spans="1:9">
      <c r="A250" s="16">
        <v>48</v>
      </c>
      <c r="C250" s="16" t="str">
        <f t="shared" si="4"/>
        <v/>
      </c>
      <c r="D250" s="16">
        <f>COUNTIF(C$203:C250,C250)</f>
        <v>47</v>
      </c>
      <c r="F250" s="16" t="str">
        <f t="shared" si="5"/>
        <v/>
      </c>
      <c r="G250" s="16" t="str">
        <f t="shared" si="6"/>
        <v/>
      </c>
      <c r="H250" s="16" t="str">
        <f t="shared" si="7"/>
        <v/>
      </c>
      <c r="I250" s="16" t="str">
        <f t="shared" si="8"/>
        <v/>
      </c>
    </row>
    <row r="251" spans="1:9">
      <c r="A251" s="16">
        <v>49</v>
      </c>
      <c r="C251" s="16" t="str">
        <f t="shared" si="4"/>
        <v/>
      </c>
      <c r="D251" s="16">
        <f>COUNTIF(C$203:C251,C251)</f>
        <v>48</v>
      </c>
      <c r="F251" s="16" t="str">
        <f t="shared" si="5"/>
        <v/>
      </c>
      <c r="G251" s="16" t="str">
        <f t="shared" si="6"/>
        <v/>
      </c>
      <c r="H251" s="16" t="str">
        <f t="shared" si="7"/>
        <v/>
      </c>
      <c r="I251" s="16" t="str">
        <f t="shared" si="8"/>
        <v/>
      </c>
    </row>
    <row r="252" spans="1:9">
      <c r="A252" s="16">
        <v>50</v>
      </c>
      <c r="C252" s="16" t="str">
        <f t="shared" si="4"/>
        <v/>
      </c>
      <c r="D252" s="16">
        <f>COUNTIF(C$203:C252,C252)</f>
        <v>49</v>
      </c>
      <c r="F252" s="16" t="str">
        <f t="shared" si="5"/>
        <v/>
      </c>
      <c r="G252" s="16" t="str">
        <f t="shared" si="6"/>
        <v/>
      </c>
      <c r="H252" s="16" t="str">
        <f t="shared" si="7"/>
        <v/>
      </c>
      <c r="I252" s="16" t="str">
        <f t="shared" si="8"/>
        <v/>
      </c>
    </row>
    <row r="253" spans="1:9">
      <c r="A253" s="16">
        <v>51</v>
      </c>
      <c r="C253" s="16" t="str">
        <f t="shared" si="4"/>
        <v/>
      </c>
      <c r="D253" s="16">
        <f>COUNTIF(C$203:C253,C253)</f>
        <v>50</v>
      </c>
      <c r="F253" s="16" t="str">
        <f t="shared" si="5"/>
        <v/>
      </c>
      <c r="G253" s="16" t="str">
        <f t="shared" si="6"/>
        <v/>
      </c>
      <c r="H253" s="16" t="str">
        <f t="shared" si="7"/>
        <v/>
      </c>
      <c r="I253" s="16" t="str">
        <f t="shared" si="8"/>
        <v/>
      </c>
    </row>
    <row r="254" spans="1:9">
      <c r="A254" s="16">
        <v>52</v>
      </c>
      <c r="C254" s="16" t="str">
        <f t="shared" si="4"/>
        <v/>
      </c>
      <c r="D254" s="16">
        <f>COUNTIF(C$203:C254,C254)</f>
        <v>51</v>
      </c>
      <c r="F254" s="16" t="str">
        <f t="shared" si="5"/>
        <v/>
      </c>
      <c r="G254" s="16" t="str">
        <f t="shared" si="6"/>
        <v/>
      </c>
      <c r="H254" s="16" t="str">
        <f t="shared" si="7"/>
        <v/>
      </c>
      <c r="I254" s="16" t="str">
        <f t="shared" si="8"/>
        <v/>
      </c>
    </row>
    <row r="255" spans="1:9">
      <c r="A255" s="16">
        <v>53</v>
      </c>
      <c r="C255" s="16" t="str">
        <f t="shared" si="4"/>
        <v/>
      </c>
      <c r="D255" s="16">
        <f>COUNTIF(C$203:C255,C255)</f>
        <v>52</v>
      </c>
      <c r="F255" s="16" t="str">
        <f t="shared" si="5"/>
        <v/>
      </c>
      <c r="G255" s="16" t="str">
        <f t="shared" si="6"/>
        <v/>
      </c>
      <c r="H255" s="16" t="str">
        <f t="shared" si="7"/>
        <v/>
      </c>
      <c r="I255" s="16" t="str">
        <f t="shared" si="8"/>
        <v/>
      </c>
    </row>
    <row r="256" spans="1:9">
      <c r="A256" s="16">
        <v>54</v>
      </c>
      <c r="C256" s="16" t="str">
        <f t="shared" si="4"/>
        <v/>
      </c>
      <c r="D256" s="16">
        <f>COUNTIF(C$203:C256,C256)</f>
        <v>53</v>
      </c>
      <c r="F256" s="16" t="str">
        <f t="shared" si="5"/>
        <v/>
      </c>
      <c r="G256" s="16" t="str">
        <f t="shared" si="6"/>
        <v/>
      </c>
      <c r="H256" s="16" t="str">
        <f t="shared" si="7"/>
        <v/>
      </c>
      <c r="I256" s="16" t="str">
        <f t="shared" si="8"/>
        <v/>
      </c>
    </row>
    <row r="257" spans="1:9">
      <c r="A257" s="16">
        <v>55</v>
      </c>
      <c r="C257" s="16" t="str">
        <f t="shared" si="4"/>
        <v/>
      </c>
      <c r="D257" s="16">
        <f>COUNTIF(C$203:C257,C257)</f>
        <v>54</v>
      </c>
      <c r="F257" s="16" t="str">
        <f t="shared" si="5"/>
        <v/>
      </c>
      <c r="G257" s="16" t="str">
        <f t="shared" si="6"/>
        <v/>
      </c>
      <c r="H257" s="16" t="str">
        <f t="shared" si="7"/>
        <v/>
      </c>
      <c r="I257" s="16" t="str">
        <f t="shared" si="8"/>
        <v/>
      </c>
    </row>
    <row r="258" spans="1:9">
      <c r="A258" s="16">
        <v>56</v>
      </c>
      <c r="C258" s="16" t="str">
        <f t="shared" si="4"/>
        <v/>
      </c>
      <c r="D258" s="16">
        <f>COUNTIF(C$203:C258,C258)</f>
        <v>55</v>
      </c>
      <c r="F258" s="16" t="str">
        <f t="shared" si="5"/>
        <v/>
      </c>
      <c r="G258" s="16" t="str">
        <f t="shared" si="6"/>
        <v/>
      </c>
      <c r="H258" s="16" t="str">
        <f t="shared" si="7"/>
        <v/>
      </c>
      <c r="I258" s="16" t="str">
        <f t="shared" si="8"/>
        <v/>
      </c>
    </row>
    <row r="259" spans="1:9">
      <c r="A259" s="16">
        <v>57</v>
      </c>
      <c r="C259" s="16" t="str">
        <f t="shared" si="4"/>
        <v/>
      </c>
      <c r="D259" s="16">
        <f>COUNTIF(C$203:C259,C259)</f>
        <v>56</v>
      </c>
      <c r="F259" s="16" t="str">
        <f t="shared" si="5"/>
        <v/>
      </c>
      <c r="G259" s="16" t="str">
        <f t="shared" si="6"/>
        <v/>
      </c>
      <c r="H259" s="16" t="str">
        <f t="shared" si="7"/>
        <v/>
      </c>
      <c r="I259" s="16" t="str">
        <f t="shared" si="8"/>
        <v/>
      </c>
    </row>
    <row r="260" spans="1:9">
      <c r="A260" s="16">
        <v>58</v>
      </c>
      <c r="C260" s="16" t="str">
        <f t="shared" si="4"/>
        <v/>
      </c>
      <c r="D260" s="16">
        <f>COUNTIF(C$203:C260,C260)</f>
        <v>57</v>
      </c>
      <c r="F260" s="16" t="str">
        <f t="shared" si="5"/>
        <v/>
      </c>
      <c r="G260" s="16" t="str">
        <f t="shared" si="6"/>
        <v/>
      </c>
      <c r="H260" s="16" t="str">
        <f t="shared" si="7"/>
        <v/>
      </c>
      <c r="I260" s="16" t="str">
        <f t="shared" si="8"/>
        <v/>
      </c>
    </row>
    <row r="261" spans="1:9">
      <c r="A261" s="16">
        <v>59</v>
      </c>
      <c r="C261" s="16" t="str">
        <f t="shared" si="4"/>
        <v/>
      </c>
      <c r="D261" s="16">
        <f>COUNTIF(C$203:C261,C261)</f>
        <v>58</v>
      </c>
      <c r="F261" s="16" t="str">
        <f t="shared" si="5"/>
        <v/>
      </c>
      <c r="G261" s="16" t="str">
        <f t="shared" si="6"/>
        <v/>
      </c>
      <c r="H261" s="16" t="str">
        <f t="shared" si="7"/>
        <v/>
      </c>
      <c r="I261" s="16" t="str">
        <f t="shared" si="8"/>
        <v/>
      </c>
    </row>
    <row r="262" spans="1:9">
      <c r="A262" s="16">
        <v>60</v>
      </c>
      <c r="C262" s="16" t="str">
        <f t="shared" si="4"/>
        <v/>
      </c>
      <c r="D262" s="16">
        <f>COUNTIF(C$203:C262,C262)</f>
        <v>59</v>
      </c>
      <c r="F262" s="16" t="str">
        <f t="shared" si="5"/>
        <v/>
      </c>
      <c r="G262" s="16" t="str">
        <f t="shared" si="6"/>
        <v/>
      </c>
      <c r="H262" s="16" t="str">
        <f t="shared" si="7"/>
        <v/>
      </c>
      <c r="I262" s="16" t="str">
        <f t="shared" si="8"/>
        <v/>
      </c>
    </row>
    <row r="263" spans="1:9">
      <c r="A263" s="16">
        <v>61</v>
      </c>
      <c r="C263" s="16" t="str">
        <f t="shared" si="4"/>
        <v/>
      </c>
      <c r="D263" s="16">
        <f>COUNTIF(C$203:C263,C263)</f>
        <v>60</v>
      </c>
      <c r="F263" s="16" t="str">
        <f t="shared" si="5"/>
        <v/>
      </c>
      <c r="G263" s="16" t="str">
        <f t="shared" si="6"/>
        <v/>
      </c>
      <c r="H263" s="16" t="str">
        <f t="shared" si="7"/>
        <v/>
      </c>
      <c r="I263" s="16" t="str">
        <f t="shared" si="8"/>
        <v/>
      </c>
    </row>
    <row r="264" spans="1:9">
      <c r="A264" s="16">
        <v>62</v>
      </c>
      <c r="C264" s="16" t="str">
        <f t="shared" si="4"/>
        <v/>
      </c>
      <c r="D264" s="16">
        <f>COUNTIF(C$203:C264,C264)</f>
        <v>61</v>
      </c>
      <c r="F264" s="16" t="str">
        <f t="shared" si="5"/>
        <v/>
      </c>
      <c r="G264" s="16" t="str">
        <f t="shared" si="6"/>
        <v/>
      </c>
      <c r="H264" s="16" t="str">
        <f t="shared" si="7"/>
        <v/>
      </c>
      <c r="I264" s="16" t="str">
        <f t="shared" si="8"/>
        <v/>
      </c>
    </row>
    <row r="265" spans="1:9">
      <c r="A265" s="16">
        <v>63</v>
      </c>
      <c r="C265" s="16" t="str">
        <f t="shared" si="4"/>
        <v/>
      </c>
      <c r="D265" s="16">
        <f>COUNTIF(C$203:C265,C265)</f>
        <v>62</v>
      </c>
      <c r="F265" s="16" t="str">
        <f t="shared" si="5"/>
        <v/>
      </c>
      <c r="G265" s="16" t="str">
        <f t="shared" si="6"/>
        <v/>
      </c>
      <c r="H265" s="16" t="str">
        <f t="shared" si="7"/>
        <v/>
      </c>
      <c r="I265" s="16" t="str">
        <f t="shared" si="8"/>
        <v/>
      </c>
    </row>
    <row r="266" spans="1:9">
      <c r="A266" s="16">
        <v>64</v>
      </c>
      <c r="C266" s="16" t="str">
        <f t="shared" si="4"/>
        <v/>
      </c>
      <c r="D266" s="16">
        <f>COUNTIF(C$203:C266,C266)</f>
        <v>63</v>
      </c>
      <c r="F266" s="16" t="str">
        <f t="shared" si="5"/>
        <v/>
      </c>
      <c r="G266" s="16" t="str">
        <f t="shared" si="6"/>
        <v/>
      </c>
      <c r="H266" s="16" t="str">
        <f t="shared" si="7"/>
        <v/>
      </c>
      <c r="I266" s="16" t="str">
        <f t="shared" si="8"/>
        <v/>
      </c>
    </row>
    <row r="267" spans="1:9">
      <c r="A267" s="16">
        <v>65</v>
      </c>
      <c r="C267" s="16" t="str">
        <f t="shared" si="4"/>
        <v/>
      </c>
      <c r="D267" s="16">
        <f>COUNTIF(C$203:C267,C267)</f>
        <v>64</v>
      </c>
      <c r="F267" s="16" t="str">
        <f t="shared" si="5"/>
        <v/>
      </c>
      <c r="G267" s="16" t="str">
        <f t="shared" si="6"/>
        <v/>
      </c>
      <c r="H267" s="16" t="str">
        <f t="shared" si="7"/>
        <v/>
      </c>
      <c r="I267" s="16" t="str">
        <f t="shared" si="8"/>
        <v/>
      </c>
    </row>
    <row r="268" spans="1:9">
      <c r="A268" s="16">
        <v>66</v>
      </c>
      <c r="C268" s="16" t="str">
        <f t="shared" ref="C268:C303" si="9">K68</f>
        <v/>
      </c>
      <c r="D268" s="16">
        <f>COUNTIF(C$203:C268,C268)</f>
        <v>65</v>
      </c>
      <c r="F268" s="16" t="str">
        <f t="shared" ref="F268:F303" si="10">IF(C268="","",CONCATENATE(C268,D268)*1)</f>
        <v/>
      </c>
      <c r="G268" s="16" t="str">
        <f t="shared" ref="G268:G303" si="11">C68</f>
        <v/>
      </c>
      <c r="H268" s="16" t="str">
        <f t="shared" si="7"/>
        <v/>
      </c>
      <c r="I268" s="16" t="str">
        <f t="shared" si="8"/>
        <v/>
      </c>
    </row>
    <row r="269" spans="1:9">
      <c r="A269" s="16">
        <v>67</v>
      </c>
      <c r="C269" s="16" t="str">
        <f t="shared" si="9"/>
        <v/>
      </c>
      <c r="D269" s="16">
        <f>COUNTIF(C$203:C269,C269)</f>
        <v>66</v>
      </c>
      <c r="F269" s="16" t="str">
        <f t="shared" si="10"/>
        <v/>
      </c>
      <c r="G269" s="16" t="str">
        <f t="shared" si="11"/>
        <v/>
      </c>
      <c r="H269" s="16" t="str">
        <f t="shared" si="7"/>
        <v/>
      </c>
      <c r="I269" s="16" t="str">
        <f t="shared" si="8"/>
        <v/>
      </c>
    </row>
    <row r="270" spans="1:9">
      <c r="A270" s="16">
        <v>68</v>
      </c>
      <c r="C270" s="16" t="str">
        <f t="shared" si="9"/>
        <v/>
      </c>
      <c r="D270" s="16">
        <f>COUNTIF(C$203:C270,C270)</f>
        <v>67</v>
      </c>
      <c r="F270" s="16" t="str">
        <f t="shared" si="10"/>
        <v/>
      </c>
      <c r="G270" s="16" t="str">
        <f t="shared" si="11"/>
        <v/>
      </c>
      <c r="H270" s="16" t="str">
        <f t="shared" si="7"/>
        <v/>
      </c>
      <c r="I270" s="16" t="str">
        <f t="shared" si="8"/>
        <v/>
      </c>
    </row>
    <row r="271" spans="1:9">
      <c r="A271" s="16">
        <v>69</v>
      </c>
      <c r="C271" s="16" t="str">
        <f t="shared" si="9"/>
        <v/>
      </c>
      <c r="D271" s="16">
        <f>COUNTIF(C$203:C271,C271)</f>
        <v>68</v>
      </c>
      <c r="F271" s="16" t="str">
        <f t="shared" si="10"/>
        <v/>
      </c>
      <c r="G271" s="16" t="str">
        <f t="shared" si="11"/>
        <v/>
      </c>
      <c r="H271" s="16" t="str">
        <f t="shared" si="7"/>
        <v/>
      </c>
      <c r="I271" s="16" t="str">
        <f t="shared" si="8"/>
        <v/>
      </c>
    </row>
    <row r="272" spans="1:9">
      <c r="A272" s="16">
        <v>70</v>
      </c>
      <c r="C272" s="16" t="str">
        <f t="shared" si="9"/>
        <v/>
      </c>
      <c r="D272" s="16">
        <f>COUNTIF(C$203:C272,C272)</f>
        <v>69</v>
      </c>
      <c r="F272" s="16" t="str">
        <f t="shared" si="10"/>
        <v/>
      </c>
      <c r="G272" s="16" t="str">
        <f t="shared" si="11"/>
        <v/>
      </c>
      <c r="H272" s="16" t="str">
        <f t="shared" si="7"/>
        <v/>
      </c>
      <c r="I272" s="16" t="str">
        <f t="shared" si="8"/>
        <v/>
      </c>
    </row>
    <row r="273" spans="1:9">
      <c r="A273" s="16">
        <v>71</v>
      </c>
      <c r="C273" s="16" t="str">
        <f t="shared" si="9"/>
        <v/>
      </c>
      <c r="D273" s="16">
        <f>COUNTIF(C$203:C273,C273)</f>
        <v>70</v>
      </c>
      <c r="F273" s="16" t="str">
        <f t="shared" si="10"/>
        <v/>
      </c>
      <c r="G273" s="16" t="str">
        <f t="shared" si="11"/>
        <v/>
      </c>
      <c r="H273" s="16" t="str">
        <f t="shared" si="7"/>
        <v/>
      </c>
      <c r="I273" s="16" t="str">
        <f t="shared" si="8"/>
        <v/>
      </c>
    </row>
    <row r="274" spans="1:9">
      <c r="A274" s="16">
        <v>72</v>
      </c>
      <c r="C274" s="16" t="str">
        <f t="shared" si="9"/>
        <v/>
      </c>
      <c r="D274" s="16">
        <f>COUNTIF(C$203:C274,C274)</f>
        <v>71</v>
      </c>
      <c r="F274" s="16" t="str">
        <f t="shared" si="10"/>
        <v/>
      </c>
      <c r="G274" s="16" t="str">
        <f t="shared" si="11"/>
        <v/>
      </c>
      <c r="H274" s="16" t="str">
        <f t="shared" si="7"/>
        <v/>
      </c>
      <c r="I274" s="16" t="str">
        <f t="shared" si="8"/>
        <v/>
      </c>
    </row>
    <row r="275" spans="1:9">
      <c r="A275" s="16">
        <v>73</v>
      </c>
      <c r="C275" s="16" t="str">
        <f t="shared" si="9"/>
        <v/>
      </c>
      <c r="D275" s="16">
        <f>COUNTIF(C$203:C275,C275)</f>
        <v>72</v>
      </c>
      <c r="F275" s="16" t="str">
        <f t="shared" si="10"/>
        <v/>
      </c>
      <c r="G275" s="16" t="str">
        <f t="shared" si="11"/>
        <v/>
      </c>
      <c r="H275" s="16" t="str">
        <f t="shared" si="7"/>
        <v/>
      </c>
      <c r="I275" s="16" t="str">
        <f t="shared" si="8"/>
        <v/>
      </c>
    </row>
    <row r="276" spans="1:9">
      <c r="A276" s="16">
        <v>74</v>
      </c>
      <c r="C276" s="16" t="str">
        <f t="shared" si="9"/>
        <v/>
      </c>
      <c r="D276" s="16">
        <f>COUNTIF(C$203:C276,C276)</f>
        <v>73</v>
      </c>
      <c r="F276" s="16" t="str">
        <f t="shared" si="10"/>
        <v/>
      </c>
      <c r="G276" s="16" t="str">
        <f t="shared" si="11"/>
        <v/>
      </c>
      <c r="H276" s="16" t="str">
        <f t="shared" si="7"/>
        <v/>
      </c>
      <c r="I276" s="16" t="str">
        <f t="shared" si="8"/>
        <v/>
      </c>
    </row>
    <row r="277" spans="1:9">
      <c r="A277" s="16">
        <v>75</v>
      </c>
      <c r="C277" s="16" t="str">
        <f t="shared" si="9"/>
        <v/>
      </c>
      <c r="D277" s="16">
        <f>COUNTIF(C$203:C277,C277)</f>
        <v>74</v>
      </c>
      <c r="F277" s="16" t="str">
        <f t="shared" si="10"/>
        <v/>
      </c>
      <c r="G277" s="16" t="str">
        <f t="shared" si="11"/>
        <v/>
      </c>
      <c r="H277" s="16" t="str">
        <f t="shared" si="7"/>
        <v/>
      </c>
      <c r="I277" s="16" t="str">
        <f t="shared" si="8"/>
        <v/>
      </c>
    </row>
    <row r="278" spans="1:9">
      <c r="A278" s="16">
        <v>76</v>
      </c>
      <c r="C278" s="16" t="str">
        <f t="shared" si="9"/>
        <v/>
      </c>
      <c r="D278" s="16">
        <f>COUNTIF(C$203:C278,C278)</f>
        <v>75</v>
      </c>
      <c r="F278" s="16" t="str">
        <f t="shared" si="10"/>
        <v/>
      </c>
      <c r="G278" s="16" t="str">
        <f t="shared" si="11"/>
        <v/>
      </c>
      <c r="H278" s="16" t="str">
        <f t="shared" si="7"/>
        <v/>
      </c>
      <c r="I278" s="16" t="str">
        <f t="shared" si="8"/>
        <v/>
      </c>
    </row>
    <row r="279" spans="1:9">
      <c r="A279" s="16">
        <v>77</v>
      </c>
      <c r="C279" s="16" t="str">
        <f t="shared" si="9"/>
        <v/>
      </c>
      <c r="D279" s="16">
        <f>COUNTIF(C$203:C279,C279)</f>
        <v>76</v>
      </c>
      <c r="F279" s="16" t="str">
        <f t="shared" si="10"/>
        <v/>
      </c>
      <c r="G279" s="16" t="str">
        <f t="shared" si="11"/>
        <v/>
      </c>
      <c r="H279" s="16" t="str">
        <f t="shared" si="7"/>
        <v/>
      </c>
      <c r="I279" s="16" t="str">
        <f t="shared" si="8"/>
        <v/>
      </c>
    </row>
    <row r="280" spans="1:9">
      <c r="A280" s="16">
        <v>78</v>
      </c>
      <c r="C280" s="16" t="str">
        <f t="shared" si="9"/>
        <v/>
      </c>
      <c r="D280" s="16">
        <f>COUNTIF(C$203:C280,C280)</f>
        <v>77</v>
      </c>
      <c r="F280" s="16" t="str">
        <f t="shared" si="10"/>
        <v/>
      </c>
      <c r="G280" s="16" t="str">
        <f t="shared" si="11"/>
        <v/>
      </c>
      <c r="H280" s="16" t="str">
        <f t="shared" si="7"/>
        <v/>
      </c>
      <c r="I280" s="16" t="str">
        <f t="shared" si="8"/>
        <v/>
      </c>
    </row>
    <row r="281" spans="1:9">
      <c r="A281" s="16">
        <v>79</v>
      </c>
      <c r="C281" s="16" t="str">
        <f t="shared" si="9"/>
        <v/>
      </c>
      <c r="D281" s="16">
        <f>COUNTIF(C$203:C281,C281)</f>
        <v>78</v>
      </c>
      <c r="F281" s="16" t="str">
        <f t="shared" si="10"/>
        <v/>
      </c>
      <c r="G281" s="16" t="str">
        <f t="shared" si="11"/>
        <v/>
      </c>
      <c r="H281" s="16" t="str">
        <f t="shared" si="7"/>
        <v/>
      </c>
      <c r="I281" s="16" t="str">
        <f t="shared" si="8"/>
        <v/>
      </c>
    </row>
    <row r="282" spans="1:9">
      <c r="A282" s="16">
        <v>80</v>
      </c>
      <c r="C282" s="16" t="str">
        <f t="shared" si="9"/>
        <v/>
      </c>
      <c r="D282" s="16">
        <f>COUNTIF(C$203:C282,C282)</f>
        <v>79</v>
      </c>
      <c r="F282" s="16" t="str">
        <f t="shared" si="10"/>
        <v/>
      </c>
      <c r="G282" s="16" t="str">
        <f t="shared" si="11"/>
        <v/>
      </c>
      <c r="H282" s="16" t="str">
        <f t="shared" si="7"/>
        <v/>
      </c>
      <c r="I282" s="16" t="str">
        <f t="shared" si="8"/>
        <v/>
      </c>
    </row>
    <row r="283" spans="1:9">
      <c r="A283" s="16">
        <v>81</v>
      </c>
      <c r="C283" s="16" t="str">
        <f t="shared" si="9"/>
        <v/>
      </c>
      <c r="D283" s="16">
        <f>COUNTIF(C$203:C283,C283)</f>
        <v>80</v>
      </c>
      <c r="F283" s="16" t="str">
        <f t="shared" si="10"/>
        <v/>
      </c>
      <c r="G283" s="16" t="str">
        <f t="shared" si="11"/>
        <v/>
      </c>
      <c r="H283" s="16" t="str">
        <f t="shared" ref="H283:H303" si="12">D83</f>
        <v/>
      </c>
      <c r="I283" s="16" t="str">
        <f t="shared" ref="I283:I303" si="13">E83</f>
        <v/>
      </c>
    </row>
    <row r="284" spans="1:9">
      <c r="A284" s="16">
        <v>82</v>
      </c>
      <c r="C284" s="16" t="str">
        <f t="shared" si="9"/>
        <v/>
      </c>
      <c r="D284" s="16">
        <f>COUNTIF(C$203:C284,C284)</f>
        <v>81</v>
      </c>
      <c r="F284" s="16" t="str">
        <f t="shared" si="10"/>
        <v/>
      </c>
      <c r="G284" s="16" t="str">
        <f t="shared" si="11"/>
        <v/>
      </c>
      <c r="H284" s="16" t="str">
        <f t="shared" si="12"/>
        <v/>
      </c>
      <c r="I284" s="16" t="str">
        <f t="shared" si="13"/>
        <v/>
      </c>
    </row>
    <row r="285" spans="1:9">
      <c r="A285" s="16">
        <v>83</v>
      </c>
      <c r="C285" s="16" t="str">
        <f t="shared" si="9"/>
        <v/>
      </c>
      <c r="D285" s="16">
        <f>COUNTIF(C$203:C285,C285)</f>
        <v>82</v>
      </c>
      <c r="F285" s="16" t="str">
        <f t="shared" si="10"/>
        <v/>
      </c>
      <c r="G285" s="16" t="str">
        <f t="shared" si="11"/>
        <v/>
      </c>
      <c r="H285" s="16" t="str">
        <f t="shared" si="12"/>
        <v/>
      </c>
      <c r="I285" s="16" t="str">
        <f t="shared" si="13"/>
        <v/>
      </c>
    </row>
    <row r="286" spans="1:9">
      <c r="A286" s="16">
        <v>84</v>
      </c>
      <c r="C286" s="16" t="str">
        <f t="shared" si="9"/>
        <v/>
      </c>
      <c r="D286" s="16">
        <f>COUNTIF(C$203:C286,C286)</f>
        <v>83</v>
      </c>
      <c r="F286" s="16" t="str">
        <f t="shared" si="10"/>
        <v/>
      </c>
      <c r="G286" s="16" t="str">
        <f t="shared" si="11"/>
        <v/>
      </c>
      <c r="H286" s="16" t="str">
        <f t="shared" si="12"/>
        <v/>
      </c>
      <c r="I286" s="16" t="str">
        <f t="shared" si="13"/>
        <v/>
      </c>
    </row>
    <row r="287" spans="1:9">
      <c r="A287" s="16">
        <v>85</v>
      </c>
      <c r="C287" s="16" t="str">
        <f t="shared" si="9"/>
        <v/>
      </c>
      <c r="D287" s="16">
        <f>COUNTIF(C$203:C287,C287)</f>
        <v>84</v>
      </c>
      <c r="F287" s="16" t="str">
        <f t="shared" si="10"/>
        <v/>
      </c>
      <c r="G287" s="16" t="str">
        <f t="shared" si="11"/>
        <v/>
      </c>
      <c r="H287" s="16" t="str">
        <f t="shared" si="12"/>
        <v/>
      </c>
      <c r="I287" s="16" t="str">
        <f t="shared" si="13"/>
        <v/>
      </c>
    </row>
    <row r="288" spans="1:9">
      <c r="A288" s="16">
        <v>86</v>
      </c>
      <c r="C288" s="16" t="str">
        <f t="shared" si="9"/>
        <v/>
      </c>
      <c r="D288" s="16">
        <f>COUNTIF(C$203:C288,C288)</f>
        <v>85</v>
      </c>
      <c r="F288" s="16" t="str">
        <f t="shared" si="10"/>
        <v/>
      </c>
      <c r="G288" s="16" t="str">
        <f t="shared" si="11"/>
        <v/>
      </c>
      <c r="H288" s="16" t="str">
        <f t="shared" si="12"/>
        <v/>
      </c>
      <c r="I288" s="16" t="str">
        <f t="shared" si="13"/>
        <v/>
      </c>
    </row>
    <row r="289" spans="1:9">
      <c r="A289" s="16">
        <v>87</v>
      </c>
      <c r="C289" s="16" t="str">
        <f t="shared" si="9"/>
        <v/>
      </c>
      <c r="D289" s="16">
        <f>COUNTIF(C$203:C289,C289)</f>
        <v>86</v>
      </c>
      <c r="F289" s="16" t="str">
        <f t="shared" si="10"/>
        <v/>
      </c>
      <c r="G289" s="16" t="str">
        <f t="shared" si="11"/>
        <v/>
      </c>
      <c r="H289" s="16" t="str">
        <f t="shared" si="12"/>
        <v/>
      </c>
      <c r="I289" s="16" t="str">
        <f t="shared" si="13"/>
        <v/>
      </c>
    </row>
    <row r="290" spans="1:9">
      <c r="A290" s="16">
        <v>88</v>
      </c>
      <c r="C290" s="16" t="str">
        <f t="shared" si="9"/>
        <v/>
      </c>
      <c r="D290" s="16">
        <f>COUNTIF(C$203:C290,C290)</f>
        <v>87</v>
      </c>
      <c r="F290" s="16" t="str">
        <f t="shared" si="10"/>
        <v/>
      </c>
      <c r="G290" s="16" t="str">
        <f t="shared" si="11"/>
        <v/>
      </c>
      <c r="H290" s="16" t="str">
        <f t="shared" si="12"/>
        <v/>
      </c>
      <c r="I290" s="16" t="str">
        <f t="shared" si="13"/>
        <v/>
      </c>
    </row>
    <row r="291" spans="1:9">
      <c r="A291" s="16">
        <v>89</v>
      </c>
      <c r="C291" s="16" t="str">
        <f t="shared" si="9"/>
        <v/>
      </c>
      <c r="D291" s="16">
        <f>COUNTIF(C$203:C291,C291)</f>
        <v>88</v>
      </c>
      <c r="F291" s="16" t="str">
        <f t="shared" si="10"/>
        <v/>
      </c>
      <c r="G291" s="16" t="str">
        <f t="shared" si="11"/>
        <v/>
      </c>
      <c r="H291" s="16" t="str">
        <f t="shared" si="12"/>
        <v/>
      </c>
      <c r="I291" s="16" t="str">
        <f t="shared" si="13"/>
        <v/>
      </c>
    </row>
    <row r="292" spans="1:9">
      <c r="A292" s="16">
        <v>90</v>
      </c>
      <c r="C292" s="16" t="str">
        <f t="shared" si="9"/>
        <v/>
      </c>
      <c r="D292" s="16">
        <f>COUNTIF(C$203:C292,C292)</f>
        <v>89</v>
      </c>
      <c r="F292" s="16" t="str">
        <f t="shared" si="10"/>
        <v/>
      </c>
      <c r="G292" s="16" t="str">
        <f t="shared" si="11"/>
        <v/>
      </c>
      <c r="H292" s="16" t="str">
        <f t="shared" si="12"/>
        <v/>
      </c>
      <c r="I292" s="16" t="str">
        <f t="shared" si="13"/>
        <v/>
      </c>
    </row>
    <row r="293" spans="1:9">
      <c r="A293" s="16">
        <v>91</v>
      </c>
      <c r="C293" s="16" t="str">
        <f t="shared" si="9"/>
        <v/>
      </c>
      <c r="D293" s="16">
        <f>COUNTIF(C$203:C293,C293)</f>
        <v>90</v>
      </c>
      <c r="F293" s="16" t="str">
        <f t="shared" si="10"/>
        <v/>
      </c>
      <c r="G293" s="16" t="str">
        <f t="shared" si="11"/>
        <v/>
      </c>
      <c r="H293" s="16" t="str">
        <f t="shared" si="12"/>
        <v/>
      </c>
      <c r="I293" s="16" t="str">
        <f t="shared" si="13"/>
        <v/>
      </c>
    </row>
    <row r="294" spans="1:9">
      <c r="A294" s="16">
        <v>92</v>
      </c>
      <c r="C294" s="16" t="str">
        <f t="shared" si="9"/>
        <v/>
      </c>
      <c r="D294" s="16">
        <f>COUNTIF(C$203:C294,C294)</f>
        <v>91</v>
      </c>
      <c r="F294" s="16" t="str">
        <f t="shared" si="10"/>
        <v/>
      </c>
      <c r="G294" s="16" t="str">
        <f t="shared" si="11"/>
        <v/>
      </c>
      <c r="H294" s="16" t="str">
        <f t="shared" si="12"/>
        <v/>
      </c>
      <c r="I294" s="16" t="str">
        <f t="shared" si="13"/>
        <v/>
      </c>
    </row>
    <row r="295" spans="1:9">
      <c r="A295" s="16">
        <v>93</v>
      </c>
      <c r="C295" s="16" t="str">
        <f t="shared" si="9"/>
        <v/>
      </c>
      <c r="D295" s="16">
        <f>COUNTIF(C$203:C295,C295)</f>
        <v>92</v>
      </c>
      <c r="F295" s="16" t="str">
        <f t="shared" si="10"/>
        <v/>
      </c>
      <c r="G295" s="16" t="str">
        <f t="shared" si="11"/>
        <v/>
      </c>
      <c r="H295" s="16" t="str">
        <f t="shared" si="12"/>
        <v/>
      </c>
      <c r="I295" s="16" t="str">
        <f t="shared" si="13"/>
        <v/>
      </c>
    </row>
    <row r="296" spans="1:9">
      <c r="A296" s="16">
        <v>94</v>
      </c>
      <c r="C296" s="16" t="str">
        <f t="shared" si="9"/>
        <v/>
      </c>
      <c r="D296" s="16">
        <f>COUNTIF(C$203:C296,C296)</f>
        <v>93</v>
      </c>
      <c r="F296" s="16" t="str">
        <f t="shared" si="10"/>
        <v/>
      </c>
      <c r="G296" s="16" t="str">
        <f t="shared" si="11"/>
        <v/>
      </c>
      <c r="H296" s="16" t="str">
        <f t="shared" si="12"/>
        <v/>
      </c>
      <c r="I296" s="16" t="str">
        <f t="shared" si="13"/>
        <v/>
      </c>
    </row>
    <row r="297" spans="1:9">
      <c r="A297" s="16">
        <v>95</v>
      </c>
      <c r="C297" s="16" t="str">
        <f t="shared" si="9"/>
        <v/>
      </c>
      <c r="D297" s="16">
        <f>COUNTIF(C$203:C297,C297)</f>
        <v>94</v>
      </c>
      <c r="F297" s="16" t="str">
        <f t="shared" si="10"/>
        <v/>
      </c>
      <c r="G297" s="16" t="str">
        <f t="shared" si="11"/>
        <v/>
      </c>
      <c r="H297" s="16" t="str">
        <f t="shared" si="12"/>
        <v/>
      </c>
      <c r="I297" s="16" t="str">
        <f t="shared" si="13"/>
        <v/>
      </c>
    </row>
    <row r="298" spans="1:9">
      <c r="A298" s="16">
        <v>96</v>
      </c>
      <c r="C298" s="16" t="str">
        <f t="shared" si="9"/>
        <v/>
      </c>
      <c r="D298" s="16">
        <f>COUNTIF(C$203:C298,C298)</f>
        <v>95</v>
      </c>
      <c r="F298" s="16" t="str">
        <f t="shared" si="10"/>
        <v/>
      </c>
      <c r="G298" s="16" t="str">
        <f t="shared" si="11"/>
        <v/>
      </c>
      <c r="H298" s="16" t="str">
        <f t="shared" si="12"/>
        <v/>
      </c>
      <c r="I298" s="16" t="str">
        <f t="shared" si="13"/>
        <v/>
      </c>
    </row>
    <row r="299" spans="1:9">
      <c r="A299" s="16">
        <v>97</v>
      </c>
      <c r="C299" s="16" t="str">
        <f t="shared" si="9"/>
        <v/>
      </c>
      <c r="D299" s="16">
        <f>COUNTIF(C$203:C299,C299)</f>
        <v>96</v>
      </c>
      <c r="F299" s="16" t="str">
        <f t="shared" si="10"/>
        <v/>
      </c>
      <c r="G299" s="16" t="str">
        <f t="shared" si="11"/>
        <v/>
      </c>
      <c r="H299" s="16" t="str">
        <f t="shared" si="12"/>
        <v/>
      </c>
      <c r="I299" s="16" t="str">
        <f t="shared" si="13"/>
        <v/>
      </c>
    </row>
    <row r="300" spans="1:9">
      <c r="A300" s="16">
        <v>98</v>
      </c>
      <c r="C300" s="16" t="str">
        <f t="shared" si="9"/>
        <v/>
      </c>
      <c r="D300" s="16">
        <f>COUNTIF(C$203:C300,C300)</f>
        <v>97</v>
      </c>
      <c r="F300" s="16" t="str">
        <f t="shared" si="10"/>
        <v/>
      </c>
      <c r="G300" s="16" t="str">
        <f t="shared" si="11"/>
        <v/>
      </c>
      <c r="H300" s="16" t="str">
        <f t="shared" si="12"/>
        <v/>
      </c>
      <c r="I300" s="16" t="str">
        <f t="shared" si="13"/>
        <v/>
      </c>
    </row>
    <row r="301" spans="1:9">
      <c r="A301" s="16">
        <v>99</v>
      </c>
      <c r="C301" s="16" t="str">
        <f t="shared" si="9"/>
        <v/>
      </c>
      <c r="D301" s="16">
        <f>COUNTIF(C$203:C301,C301)</f>
        <v>98</v>
      </c>
      <c r="F301" s="16" t="str">
        <f t="shared" si="10"/>
        <v/>
      </c>
      <c r="G301" s="16" t="str">
        <f t="shared" si="11"/>
        <v/>
      </c>
      <c r="H301" s="16" t="str">
        <f t="shared" si="12"/>
        <v/>
      </c>
      <c r="I301" s="16" t="str">
        <f t="shared" si="13"/>
        <v/>
      </c>
    </row>
    <row r="302" spans="1:9">
      <c r="A302" s="16">
        <v>100</v>
      </c>
      <c r="C302" s="16" t="str">
        <f t="shared" si="9"/>
        <v/>
      </c>
      <c r="D302" s="16">
        <f>COUNTIF(C$203:C302,C302)</f>
        <v>99</v>
      </c>
      <c r="F302" s="16" t="str">
        <f t="shared" si="10"/>
        <v/>
      </c>
      <c r="G302" s="16" t="str">
        <f t="shared" si="11"/>
        <v/>
      </c>
      <c r="H302" s="16" t="str">
        <f t="shared" si="12"/>
        <v/>
      </c>
      <c r="I302" s="16" t="str">
        <f t="shared" si="13"/>
        <v/>
      </c>
    </row>
    <row r="303" spans="1:9">
      <c r="A303" s="16">
        <v>101</v>
      </c>
      <c r="C303" s="16" t="str">
        <f t="shared" si="9"/>
        <v/>
      </c>
      <c r="D303" s="16">
        <f>COUNTIF(C$203:C303,C303)</f>
        <v>100</v>
      </c>
      <c r="F303" s="16" t="str">
        <f t="shared" si="10"/>
        <v/>
      </c>
      <c r="G303" s="16" t="str">
        <f t="shared" si="11"/>
        <v/>
      </c>
      <c r="H303" s="16" t="str">
        <f t="shared" si="12"/>
        <v/>
      </c>
      <c r="I303" s="16" t="str">
        <f t="shared" si="13"/>
        <v/>
      </c>
    </row>
    <row r="304" spans="1:9">
      <c r="A304" s="16">
        <v>102</v>
      </c>
    </row>
    <row r="305" spans="1:1">
      <c r="A305" s="16">
        <v>103</v>
      </c>
    </row>
    <row r="306" spans="1:1">
      <c r="A306" s="16">
        <v>104</v>
      </c>
    </row>
    <row r="307" spans="1:1">
      <c r="A307" s="16">
        <v>105</v>
      </c>
    </row>
    <row r="308" spans="1:1">
      <c r="A308" s="16">
        <v>106</v>
      </c>
    </row>
    <row r="309" spans="1:1">
      <c r="A309" s="16">
        <v>107</v>
      </c>
    </row>
    <row r="310" spans="1:1">
      <c r="A310" s="16">
        <v>108</v>
      </c>
    </row>
    <row r="311" spans="1:1">
      <c r="A311" s="16">
        <v>109</v>
      </c>
    </row>
    <row r="312" spans="1:1">
      <c r="A312" s="16">
        <v>110</v>
      </c>
    </row>
    <row r="313" spans="1:1">
      <c r="A313" s="16">
        <v>111</v>
      </c>
    </row>
    <row r="314" spans="1:1">
      <c r="A314" s="16">
        <v>112</v>
      </c>
    </row>
    <row r="315" spans="1:1">
      <c r="A315" s="16">
        <v>113</v>
      </c>
    </row>
    <row r="316" spans="1:1">
      <c r="A316" s="16">
        <v>114</v>
      </c>
    </row>
    <row r="317" spans="1:1">
      <c r="A317" s="16">
        <v>115</v>
      </c>
    </row>
    <row r="318" spans="1:1">
      <c r="A318" s="16">
        <v>116</v>
      </c>
    </row>
    <row r="319" spans="1:1">
      <c r="A319" s="16">
        <v>117</v>
      </c>
    </row>
    <row r="320" spans="1:1">
      <c r="A320" s="16">
        <v>118</v>
      </c>
    </row>
    <row r="321" spans="1:1">
      <c r="A321" s="16">
        <v>119</v>
      </c>
    </row>
    <row r="322" spans="1:1">
      <c r="A322" s="16">
        <v>120</v>
      </c>
    </row>
    <row r="323" spans="1:1">
      <c r="A323" s="16">
        <v>121</v>
      </c>
    </row>
    <row r="324" spans="1:1">
      <c r="A324" s="16">
        <v>122</v>
      </c>
    </row>
    <row r="325" spans="1:1">
      <c r="A325" s="16">
        <v>123</v>
      </c>
    </row>
    <row r="326" spans="1:1">
      <c r="A326" s="16">
        <v>124</v>
      </c>
    </row>
    <row r="327" spans="1:1">
      <c r="A327" s="16">
        <v>125</v>
      </c>
    </row>
    <row r="328" spans="1:1">
      <c r="A328" s="16">
        <v>126</v>
      </c>
    </row>
    <row r="329" spans="1:1">
      <c r="A329" s="16">
        <v>127</v>
      </c>
    </row>
    <row r="330" spans="1:1">
      <c r="A330" s="16">
        <v>128</v>
      </c>
    </row>
    <row r="331" spans="1:1">
      <c r="A331" s="16">
        <v>129</v>
      </c>
    </row>
    <row r="332" spans="1:1">
      <c r="A332" s="16">
        <v>130</v>
      </c>
    </row>
    <row r="333" spans="1:1">
      <c r="A333" s="16">
        <v>131</v>
      </c>
    </row>
    <row r="334" spans="1:1">
      <c r="A334" s="16">
        <v>132</v>
      </c>
    </row>
    <row r="335" spans="1:1">
      <c r="A335" s="16">
        <v>133</v>
      </c>
    </row>
    <row r="336" spans="1:1">
      <c r="A336" s="16">
        <v>134</v>
      </c>
    </row>
    <row r="337" spans="1:1">
      <c r="A337" s="16">
        <v>135</v>
      </c>
    </row>
    <row r="338" spans="1:1">
      <c r="A338" s="16">
        <v>136</v>
      </c>
    </row>
    <row r="339" spans="1:1">
      <c r="A339" s="16">
        <v>137</v>
      </c>
    </row>
    <row r="340" spans="1:1">
      <c r="A340" s="16">
        <v>138</v>
      </c>
    </row>
    <row r="341" spans="1:1">
      <c r="A341" s="16">
        <v>139</v>
      </c>
    </row>
    <row r="342" spans="1:1">
      <c r="A342" s="16">
        <v>140</v>
      </c>
    </row>
    <row r="343" spans="1:1">
      <c r="A343" s="16">
        <v>141</v>
      </c>
    </row>
    <row r="344" spans="1:1">
      <c r="A344" s="16">
        <v>142</v>
      </c>
    </row>
    <row r="345" spans="1:1">
      <c r="A345" s="16">
        <v>143</v>
      </c>
    </row>
    <row r="346" spans="1:1">
      <c r="A346" s="16">
        <v>144</v>
      </c>
    </row>
    <row r="347" spans="1:1">
      <c r="A347" s="16">
        <v>145</v>
      </c>
    </row>
    <row r="348" spans="1:1">
      <c r="A348" s="16">
        <v>146</v>
      </c>
    </row>
    <row r="349" spans="1:1">
      <c r="A349" s="16">
        <v>147</v>
      </c>
    </row>
    <row r="350" spans="1:1">
      <c r="A350" s="16">
        <v>148</v>
      </c>
    </row>
    <row r="351" spans="1:1">
      <c r="A351" s="16">
        <v>149</v>
      </c>
    </row>
    <row r="352" spans="1:1">
      <c r="A352" s="16">
        <v>150</v>
      </c>
    </row>
    <row r="353" spans="1:1">
      <c r="A353" s="16">
        <v>151</v>
      </c>
    </row>
    <row r="354" spans="1:1">
      <c r="A354" s="16">
        <v>152</v>
      </c>
    </row>
    <row r="355" spans="1:1">
      <c r="A355" s="16">
        <v>153</v>
      </c>
    </row>
    <row r="356" spans="1:1">
      <c r="A356" s="16">
        <v>154</v>
      </c>
    </row>
    <row r="357" spans="1:1">
      <c r="A357" s="16">
        <v>155</v>
      </c>
    </row>
    <row r="358" spans="1:1">
      <c r="A358" s="16">
        <v>156</v>
      </c>
    </row>
    <row r="359" spans="1:1">
      <c r="A359" s="16">
        <v>157</v>
      </c>
    </row>
    <row r="360" spans="1:1">
      <c r="A360" s="16">
        <v>158</v>
      </c>
    </row>
    <row r="361" spans="1:1">
      <c r="A361" s="16">
        <v>159</v>
      </c>
    </row>
    <row r="362" spans="1:1">
      <c r="A362" s="16">
        <v>160</v>
      </c>
    </row>
    <row r="363" spans="1:1">
      <c r="A363" s="16">
        <v>161</v>
      </c>
    </row>
    <row r="364" spans="1:1">
      <c r="A364" s="16">
        <v>162</v>
      </c>
    </row>
    <row r="365" spans="1:1">
      <c r="A365" s="16">
        <v>163</v>
      </c>
    </row>
    <row r="366" spans="1:1">
      <c r="A366" s="16">
        <v>164</v>
      </c>
    </row>
    <row r="367" spans="1:1">
      <c r="A367" s="16">
        <v>165</v>
      </c>
    </row>
    <row r="368" spans="1:1">
      <c r="A368" s="16">
        <v>166</v>
      </c>
    </row>
    <row r="369" spans="1:1">
      <c r="A369" s="16">
        <v>167</v>
      </c>
    </row>
    <row r="370" spans="1:1">
      <c r="A370" s="16">
        <v>168</v>
      </c>
    </row>
    <row r="371" spans="1:1">
      <c r="A371" s="16">
        <v>169</v>
      </c>
    </row>
    <row r="372" spans="1:1">
      <c r="A372" s="16">
        <v>170</v>
      </c>
    </row>
    <row r="373" spans="1:1">
      <c r="A373" s="16">
        <v>171</v>
      </c>
    </row>
    <row r="374" spans="1:1">
      <c r="A374" s="16">
        <v>172</v>
      </c>
    </row>
    <row r="375" spans="1:1">
      <c r="A375" s="16">
        <v>173</v>
      </c>
    </row>
    <row r="376" spans="1:1">
      <c r="A376" s="16">
        <v>174</v>
      </c>
    </row>
    <row r="377" spans="1:1">
      <c r="A377" s="16">
        <v>175</v>
      </c>
    </row>
    <row r="378" spans="1:1">
      <c r="A378" s="16">
        <v>176</v>
      </c>
    </row>
    <row r="379" spans="1:1">
      <c r="A379" s="16">
        <v>177</v>
      </c>
    </row>
    <row r="380" spans="1:1">
      <c r="A380" s="16">
        <v>178</v>
      </c>
    </row>
    <row r="381" spans="1:1">
      <c r="A381" s="16">
        <v>179</v>
      </c>
    </row>
    <row r="382" spans="1:1">
      <c r="A382" s="16">
        <v>180</v>
      </c>
    </row>
    <row r="383" spans="1:1">
      <c r="A383" s="16">
        <v>181</v>
      </c>
    </row>
    <row r="384" spans="1:1">
      <c r="A384" s="16">
        <v>182</v>
      </c>
    </row>
    <row r="385" spans="1:1">
      <c r="A385" s="16">
        <v>183</v>
      </c>
    </row>
    <row r="386" spans="1:1">
      <c r="A386" s="16">
        <v>184</v>
      </c>
    </row>
    <row r="387" spans="1:1">
      <c r="A387" s="16">
        <v>185</v>
      </c>
    </row>
    <row r="388" spans="1:1">
      <c r="A388" s="16">
        <v>186</v>
      </c>
    </row>
    <row r="389" spans="1:1">
      <c r="A389" s="16">
        <v>187</v>
      </c>
    </row>
    <row r="390" spans="1:1">
      <c r="A390" s="16">
        <v>188</v>
      </c>
    </row>
    <row r="391" spans="1:1">
      <c r="A391" s="16">
        <v>189</v>
      </c>
    </row>
    <row r="392" spans="1:1">
      <c r="A392" s="16">
        <v>190</v>
      </c>
    </row>
    <row r="393" spans="1:1">
      <c r="A393" s="16">
        <v>191</v>
      </c>
    </row>
    <row r="394" spans="1:1">
      <c r="A394" s="16">
        <v>192</v>
      </c>
    </row>
    <row r="395" spans="1:1">
      <c r="A395" s="16">
        <v>193</v>
      </c>
    </row>
    <row r="396" spans="1:1">
      <c r="A396" s="16">
        <v>194</v>
      </c>
    </row>
    <row r="397" spans="1:1">
      <c r="A397" s="16">
        <v>195</v>
      </c>
    </row>
    <row r="398" spans="1:1">
      <c r="A398" s="16">
        <v>196</v>
      </c>
    </row>
    <row r="399" spans="1:1">
      <c r="A399" s="16">
        <v>197</v>
      </c>
    </row>
    <row r="400" spans="1:1">
      <c r="A400" s="16">
        <v>198</v>
      </c>
    </row>
    <row r="401" spans="1:9">
      <c r="A401" s="16">
        <v>199</v>
      </c>
    </row>
    <row r="402" spans="1:9">
      <c r="A402" s="16">
        <v>200</v>
      </c>
    </row>
    <row r="403" spans="1:9">
      <c r="A403" s="16">
        <v>201</v>
      </c>
      <c r="C403" s="16" t="str">
        <f>L3</f>
        <v/>
      </c>
      <c r="D403" s="16">
        <f>COUNTIF(C$203:C403,C403)</f>
        <v>200</v>
      </c>
      <c r="F403" s="16" t="str">
        <f t="shared" ref="F403:F459" si="14">IF(C403="","",CONCATENATE(C403,D403)*1)</f>
        <v/>
      </c>
      <c r="G403" s="16">
        <f>C3</f>
        <v>1457</v>
      </c>
      <c r="H403" s="16" t="str">
        <f t="shared" ref="H403:I418" si="15">D3</f>
        <v>岩渕　文沙</v>
      </c>
      <c r="I403" s="16">
        <f t="shared" si="15"/>
        <v>5</v>
      </c>
    </row>
    <row r="404" spans="1:9">
      <c r="A404" s="16">
        <v>202</v>
      </c>
      <c r="C404" s="16" t="str">
        <f t="shared" ref="C404:C467" si="16">L4</f>
        <v/>
      </c>
      <c r="D404" s="16">
        <f>COUNTIF(C$203:C404,C404)</f>
        <v>201</v>
      </c>
      <c r="F404" s="16" t="str">
        <f t="shared" si="14"/>
        <v/>
      </c>
      <c r="G404" s="16" t="str">
        <f t="shared" ref="G404:G467" si="17">C4</f>
        <v/>
      </c>
      <c r="H404" s="16" t="str">
        <f t="shared" si="15"/>
        <v/>
      </c>
      <c r="I404" s="16" t="str">
        <f t="shared" si="15"/>
        <v/>
      </c>
    </row>
    <row r="405" spans="1:9">
      <c r="A405" s="16">
        <v>203</v>
      </c>
      <c r="C405" s="16" t="str">
        <f t="shared" si="16"/>
        <v/>
      </c>
      <c r="D405" s="16">
        <f>COUNTIF(C$203:C405,C405)</f>
        <v>202</v>
      </c>
      <c r="F405" s="16" t="str">
        <f t="shared" si="14"/>
        <v/>
      </c>
      <c r="G405" s="16" t="str">
        <f t="shared" si="17"/>
        <v/>
      </c>
      <c r="H405" s="16" t="str">
        <f t="shared" si="15"/>
        <v/>
      </c>
      <c r="I405" s="16" t="str">
        <f t="shared" si="15"/>
        <v/>
      </c>
    </row>
    <row r="406" spans="1:9">
      <c r="A406" s="16">
        <v>204</v>
      </c>
      <c r="C406" s="16" t="str">
        <f t="shared" si="16"/>
        <v/>
      </c>
      <c r="D406" s="16">
        <f>COUNTIF(C$203:C406,C406)</f>
        <v>203</v>
      </c>
      <c r="F406" s="16" t="str">
        <f t="shared" si="14"/>
        <v/>
      </c>
      <c r="G406" s="16" t="str">
        <f t="shared" si="17"/>
        <v/>
      </c>
      <c r="H406" s="16" t="str">
        <f t="shared" si="15"/>
        <v/>
      </c>
      <c r="I406" s="16" t="str">
        <f t="shared" si="15"/>
        <v/>
      </c>
    </row>
    <row r="407" spans="1:9">
      <c r="A407" s="16">
        <v>205</v>
      </c>
      <c r="C407" s="16" t="str">
        <f t="shared" si="16"/>
        <v/>
      </c>
      <c r="D407" s="16">
        <f>COUNTIF(C$203:C407,C407)</f>
        <v>204</v>
      </c>
      <c r="F407" s="16" t="str">
        <f t="shared" si="14"/>
        <v/>
      </c>
      <c r="G407" s="16" t="str">
        <f t="shared" si="17"/>
        <v/>
      </c>
      <c r="H407" s="16" t="str">
        <f t="shared" si="15"/>
        <v/>
      </c>
      <c r="I407" s="16" t="str">
        <f t="shared" si="15"/>
        <v/>
      </c>
    </row>
    <row r="408" spans="1:9">
      <c r="A408" s="16">
        <v>206</v>
      </c>
      <c r="C408" s="16" t="str">
        <f t="shared" si="16"/>
        <v/>
      </c>
      <c r="D408" s="16">
        <f>COUNTIF(C$203:C408,C408)</f>
        <v>205</v>
      </c>
      <c r="F408" s="16" t="str">
        <f t="shared" si="14"/>
        <v/>
      </c>
      <c r="G408" s="16" t="str">
        <f t="shared" si="17"/>
        <v/>
      </c>
      <c r="H408" s="16" t="str">
        <f t="shared" si="15"/>
        <v/>
      </c>
      <c r="I408" s="16" t="str">
        <f t="shared" si="15"/>
        <v/>
      </c>
    </row>
    <row r="409" spans="1:9">
      <c r="A409" s="16">
        <v>207</v>
      </c>
      <c r="C409" s="16" t="str">
        <f t="shared" si="16"/>
        <v/>
      </c>
      <c r="D409" s="16">
        <f>COUNTIF(C$203:C409,C409)</f>
        <v>206</v>
      </c>
      <c r="F409" s="16" t="str">
        <f t="shared" si="14"/>
        <v/>
      </c>
      <c r="G409" s="16" t="str">
        <f t="shared" si="17"/>
        <v/>
      </c>
      <c r="H409" s="16" t="str">
        <f t="shared" si="15"/>
        <v/>
      </c>
      <c r="I409" s="16" t="str">
        <f t="shared" si="15"/>
        <v/>
      </c>
    </row>
    <row r="410" spans="1:9">
      <c r="A410" s="16">
        <v>208</v>
      </c>
      <c r="C410" s="16" t="str">
        <f t="shared" si="16"/>
        <v/>
      </c>
      <c r="D410" s="16">
        <f>COUNTIF(C$203:C410,C410)</f>
        <v>207</v>
      </c>
      <c r="F410" s="16" t="str">
        <f t="shared" si="14"/>
        <v/>
      </c>
      <c r="G410" s="16" t="str">
        <f t="shared" si="17"/>
        <v/>
      </c>
      <c r="H410" s="16" t="str">
        <f t="shared" si="15"/>
        <v/>
      </c>
      <c r="I410" s="16" t="str">
        <f t="shared" si="15"/>
        <v/>
      </c>
    </row>
    <row r="411" spans="1:9">
      <c r="A411" s="16">
        <v>209</v>
      </c>
      <c r="C411" s="16" t="str">
        <f t="shared" si="16"/>
        <v/>
      </c>
      <c r="D411" s="16">
        <f>COUNTIF(C$203:C411,C411)</f>
        <v>208</v>
      </c>
      <c r="F411" s="16" t="str">
        <f t="shared" si="14"/>
        <v/>
      </c>
      <c r="G411" s="16" t="str">
        <f t="shared" si="17"/>
        <v/>
      </c>
      <c r="H411" s="16" t="str">
        <f t="shared" si="15"/>
        <v/>
      </c>
      <c r="I411" s="16" t="str">
        <f t="shared" si="15"/>
        <v/>
      </c>
    </row>
    <row r="412" spans="1:9">
      <c r="A412" s="16">
        <v>210</v>
      </c>
      <c r="C412" s="16" t="str">
        <f t="shared" si="16"/>
        <v/>
      </c>
      <c r="D412" s="16">
        <f>COUNTIF(C$203:C412,C412)</f>
        <v>209</v>
      </c>
      <c r="F412" s="16" t="str">
        <f t="shared" si="14"/>
        <v/>
      </c>
      <c r="G412" s="16" t="str">
        <f t="shared" si="17"/>
        <v/>
      </c>
      <c r="H412" s="16" t="str">
        <f t="shared" si="15"/>
        <v/>
      </c>
      <c r="I412" s="16" t="str">
        <f t="shared" si="15"/>
        <v/>
      </c>
    </row>
    <row r="413" spans="1:9">
      <c r="A413" s="16">
        <v>211</v>
      </c>
      <c r="C413" s="16" t="str">
        <f t="shared" si="16"/>
        <v/>
      </c>
      <c r="D413" s="16">
        <f>COUNTIF(C$203:C413,C413)</f>
        <v>210</v>
      </c>
      <c r="F413" s="16" t="str">
        <f t="shared" si="14"/>
        <v/>
      </c>
      <c r="G413" s="16" t="str">
        <f t="shared" si="17"/>
        <v/>
      </c>
      <c r="H413" s="16" t="str">
        <f t="shared" si="15"/>
        <v/>
      </c>
      <c r="I413" s="16" t="str">
        <f t="shared" si="15"/>
        <v/>
      </c>
    </row>
    <row r="414" spans="1:9">
      <c r="A414" s="16">
        <v>212</v>
      </c>
      <c r="C414" s="16" t="str">
        <f t="shared" si="16"/>
        <v/>
      </c>
      <c r="D414" s="16">
        <f>COUNTIF(C$203:C414,C414)</f>
        <v>211</v>
      </c>
      <c r="F414" s="16" t="str">
        <f t="shared" si="14"/>
        <v/>
      </c>
      <c r="G414" s="16" t="str">
        <f t="shared" si="17"/>
        <v/>
      </c>
      <c r="H414" s="16" t="str">
        <f t="shared" si="15"/>
        <v/>
      </c>
      <c r="I414" s="16" t="str">
        <f t="shared" si="15"/>
        <v/>
      </c>
    </row>
    <row r="415" spans="1:9">
      <c r="A415" s="16">
        <v>213</v>
      </c>
      <c r="C415" s="16" t="str">
        <f t="shared" si="16"/>
        <v/>
      </c>
      <c r="D415" s="16">
        <f>COUNTIF(C$203:C415,C415)</f>
        <v>212</v>
      </c>
      <c r="F415" s="16" t="str">
        <f t="shared" si="14"/>
        <v/>
      </c>
      <c r="G415" s="16" t="str">
        <f t="shared" si="17"/>
        <v/>
      </c>
      <c r="H415" s="16" t="str">
        <f t="shared" si="15"/>
        <v/>
      </c>
      <c r="I415" s="16" t="str">
        <f t="shared" si="15"/>
        <v/>
      </c>
    </row>
    <row r="416" spans="1:9">
      <c r="A416" s="16">
        <v>214</v>
      </c>
      <c r="C416" s="16" t="str">
        <f t="shared" si="16"/>
        <v/>
      </c>
      <c r="D416" s="16">
        <f>COUNTIF(C$203:C416,C416)</f>
        <v>213</v>
      </c>
      <c r="F416" s="16" t="str">
        <f t="shared" si="14"/>
        <v/>
      </c>
      <c r="G416" s="16" t="str">
        <f t="shared" si="17"/>
        <v/>
      </c>
      <c r="H416" s="16" t="str">
        <f t="shared" si="15"/>
        <v/>
      </c>
      <c r="I416" s="16" t="str">
        <f t="shared" si="15"/>
        <v/>
      </c>
    </row>
    <row r="417" spans="1:9">
      <c r="A417" s="16">
        <v>215</v>
      </c>
      <c r="C417" s="16" t="str">
        <f t="shared" si="16"/>
        <v/>
      </c>
      <c r="D417" s="16">
        <f>COUNTIF(C$203:C417,C417)</f>
        <v>214</v>
      </c>
      <c r="F417" s="16" t="str">
        <f t="shared" si="14"/>
        <v/>
      </c>
      <c r="G417" s="16" t="str">
        <f t="shared" si="17"/>
        <v/>
      </c>
      <c r="H417" s="16" t="str">
        <f t="shared" si="15"/>
        <v/>
      </c>
      <c r="I417" s="16" t="str">
        <f t="shared" si="15"/>
        <v/>
      </c>
    </row>
    <row r="418" spans="1:9">
      <c r="A418" s="16">
        <v>216</v>
      </c>
      <c r="C418" s="16" t="str">
        <f t="shared" si="16"/>
        <v/>
      </c>
      <c r="D418" s="16">
        <f>COUNTIF(C$203:C418,C418)</f>
        <v>215</v>
      </c>
      <c r="F418" s="16" t="str">
        <f t="shared" si="14"/>
        <v/>
      </c>
      <c r="G418" s="16" t="str">
        <f t="shared" si="17"/>
        <v/>
      </c>
      <c r="H418" s="16" t="str">
        <f t="shared" si="15"/>
        <v/>
      </c>
      <c r="I418" s="16" t="str">
        <f t="shared" si="15"/>
        <v/>
      </c>
    </row>
    <row r="419" spans="1:9">
      <c r="A419" s="16">
        <v>217</v>
      </c>
      <c r="C419" s="16" t="str">
        <f t="shared" si="16"/>
        <v/>
      </c>
      <c r="D419" s="16">
        <f>COUNTIF(C$203:C419,C419)</f>
        <v>216</v>
      </c>
      <c r="F419" s="16" t="str">
        <f t="shared" si="14"/>
        <v/>
      </c>
      <c r="G419" s="16" t="str">
        <f t="shared" si="17"/>
        <v/>
      </c>
      <c r="H419" s="16" t="str">
        <f t="shared" ref="H419:H482" si="18">D19</f>
        <v/>
      </c>
      <c r="I419" s="16" t="str">
        <f t="shared" ref="I419:I482" si="19">E19</f>
        <v/>
      </c>
    </row>
    <row r="420" spans="1:9">
      <c r="A420" s="16">
        <v>218</v>
      </c>
      <c r="C420" s="16" t="str">
        <f t="shared" si="16"/>
        <v/>
      </c>
      <c r="D420" s="16">
        <f>COUNTIF(C$203:C420,C420)</f>
        <v>217</v>
      </c>
      <c r="F420" s="16" t="str">
        <f t="shared" si="14"/>
        <v/>
      </c>
      <c r="G420" s="16" t="str">
        <f t="shared" si="17"/>
        <v/>
      </c>
      <c r="H420" s="16" t="str">
        <f t="shared" si="18"/>
        <v/>
      </c>
      <c r="I420" s="16" t="str">
        <f t="shared" si="19"/>
        <v/>
      </c>
    </row>
    <row r="421" spans="1:9">
      <c r="A421" s="16">
        <v>219</v>
      </c>
      <c r="C421" s="16" t="str">
        <f t="shared" si="16"/>
        <v/>
      </c>
      <c r="D421" s="16">
        <f>COUNTIF(C$203:C421,C421)</f>
        <v>218</v>
      </c>
      <c r="F421" s="16" t="str">
        <f t="shared" si="14"/>
        <v/>
      </c>
      <c r="G421" s="16" t="str">
        <f t="shared" si="17"/>
        <v/>
      </c>
      <c r="H421" s="16" t="str">
        <f t="shared" si="18"/>
        <v/>
      </c>
      <c r="I421" s="16" t="str">
        <f t="shared" si="19"/>
        <v/>
      </c>
    </row>
    <row r="422" spans="1:9">
      <c r="A422" s="16">
        <v>220</v>
      </c>
      <c r="C422" s="16" t="str">
        <f t="shared" si="16"/>
        <v/>
      </c>
      <c r="D422" s="16">
        <f>COUNTIF(C$203:C422,C422)</f>
        <v>219</v>
      </c>
      <c r="F422" s="16" t="str">
        <f t="shared" si="14"/>
        <v/>
      </c>
      <c r="G422" s="16" t="str">
        <f t="shared" si="17"/>
        <v/>
      </c>
      <c r="H422" s="16" t="str">
        <f t="shared" si="18"/>
        <v/>
      </c>
      <c r="I422" s="16" t="str">
        <f t="shared" si="19"/>
        <v/>
      </c>
    </row>
    <row r="423" spans="1:9">
      <c r="A423" s="16">
        <v>221</v>
      </c>
      <c r="C423" s="16" t="str">
        <f t="shared" si="16"/>
        <v/>
      </c>
      <c r="D423" s="16">
        <f>COUNTIF(C$203:C423,C423)</f>
        <v>220</v>
      </c>
      <c r="F423" s="16" t="str">
        <f t="shared" si="14"/>
        <v/>
      </c>
      <c r="G423" s="16" t="str">
        <f t="shared" si="17"/>
        <v/>
      </c>
      <c r="H423" s="16" t="str">
        <f t="shared" si="18"/>
        <v/>
      </c>
      <c r="I423" s="16" t="str">
        <f t="shared" si="19"/>
        <v/>
      </c>
    </row>
    <row r="424" spans="1:9">
      <c r="A424" s="16">
        <v>222</v>
      </c>
      <c r="C424" s="16" t="str">
        <f t="shared" si="16"/>
        <v/>
      </c>
      <c r="D424" s="16">
        <f>COUNTIF(C$203:C424,C424)</f>
        <v>221</v>
      </c>
      <c r="F424" s="16" t="str">
        <f t="shared" si="14"/>
        <v/>
      </c>
      <c r="G424" s="16" t="str">
        <f t="shared" si="17"/>
        <v/>
      </c>
      <c r="H424" s="16" t="str">
        <f t="shared" si="18"/>
        <v/>
      </c>
      <c r="I424" s="16" t="str">
        <f t="shared" si="19"/>
        <v/>
      </c>
    </row>
    <row r="425" spans="1:9">
      <c r="A425" s="16">
        <v>223</v>
      </c>
      <c r="C425" s="16" t="str">
        <f t="shared" si="16"/>
        <v/>
      </c>
      <c r="D425" s="16">
        <f>COUNTIF(C$203:C425,C425)</f>
        <v>222</v>
      </c>
      <c r="F425" s="16" t="str">
        <f t="shared" si="14"/>
        <v/>
      </c>
      <c r="G425" s="16" t="str">
        <f t="shared" si="17"/>
        <v/>
      </c>
      <c r="H425" s="16" t="str">
        <f t="shared" si="18"/>
        <v/>
      </c>
      <c r="I425" s="16" t="str">
        <f t="shared" si="19"/>
        <v/>
      </c>
    </row>
    <row r="426" spans="1:9">
      <c r="A426" s="16">
        <v>224</v>
      </c>
      <c r="C426" s="16" t="str">
        <f t="shared" si="16"/>
        <v/>
      </c>
      <c r="D426" s="16">
        <f>COUNTIF(C$203:C426,C426)</f>
        <v>223</v>
      </c>
      <c r="F426" s="16" t="str">
        <f t="shared" si="14"/>
        <v/>
      </c>
      <c r="G426" s="16" t="str">
        <f t="shared" si="17"/>
        <v/>
      </c>
      <c r="H426" s="16" t="str">
        <f t="shared" si="18"/>
        <v/>
      </c>
      <c r="I426" s="16" t="str">
        <f t="shared" si="19"/>
        <v/>
      </c>
    </row>
    <row r="427" spans="1:9">
      <c r="A427" s="16">
        <v>225</v>
      </c>
      <c r="C427" s="16" t="str">
        <f t="shared" si="16"/>
        <v/>
      </c>
      <c r="D427" s="16">
        <f>COUNTIF(C$203:C427,C427)</f>
        <v>224</v>
      </c>
      <c r="F427" s="16" t="str">
        <f t="shared" si="14"/>
        <v/>
      </c>
      <c r="G427" s="16" t="str">
        <f t="shared" si="17"/>
        <v/>
      </c>
      <c r="H427" s="16" t="str">
        <f t="shared" si="18"/>
        <v/>
      </c>
      <c r="I427" s="16" t="str">
        <f t="shared" si="19"/>
        <v/>
      </c>
    </row>
    <row r="428" spans="1:9">
      <c r="A428" s="16">
        <v>226</v>
      </c>
      <c r="C428" s="16" t="str">
        <f t="shared" si="16"/>
        <v/>
      </c>
      <c r="D428" s="16">
        <f>COUNTIF(C$203:C428,C428)</f>
        <v>225</v>
      </c>
      <c r="F428" s="16" t="str">
        <f t="shared" si="14"/>
        <v/>
      </c>
      <c r="G428" s="16" t="str">
        <f t="shared" si="17"/>
        <v/>
      </c>
      <c r="H428" s="16" t="str">
        <f t="shared" si="18"/>
        <v/>
      </c>
      <c r="I428" s="16" t="str">
        <f t="shared" si="19"/>
        <v/>
      </c>
    </row>
    <row r="429" spans="1:9">
      <c r="A429" s="16">
        <v>227</v>
      </c>
      <c r="C429" s="16" t="str">
        <f t="shared" si="16"/>
        <v/>
      </c>
      <c r="D429" s="16">
        <f>COUNTIF(C$203:C429,C429)</f>
        <v>226</v>
      </c>
      <c r="F429" s="16" t="str">
        <f t="shared" si="14"/>
        <v/>
      </c>
      <c r="G429" s="16" t="str">
        <f t="shared" si="17"/>
        <v/>
      </c>
      <c r="H429" s="16" t="str">
        <f t="shared" si="18"/>
        <v/>
      </c>
      <c r="I429" s="16" t="str">
        <f t="shared" si="19"/>
        <v/>
      </c>
    </row>
    <row r="430" spans="1:9">
      <c r="A430" s="16">
        <v>228</v>
      </c>
      <c r="C430" s="16" t="str">
        <f t="shared" si="16"/>
        <v/>
      </c>
      <c r="D430" s="16">
        <f>COUNTIF(C$203:C430,C430)</f>
        <v>227</v>
      </c>
      <c r="F430" s="16" t="str">
        <f t="shared" si="14"/>
        <v/>
      </c>
      <c r="G430" s="16" t="str">
        <f t="shared" si="17"/>
        <v/>
      </c>
      <c r="H430" s="16" t="str">
        <f t="shared" si="18"/>
        <v/>
      </c>
      <c r="I430" s="16" t="str">
        <f t="shared" si="19"/>
        <v/>
      </c>
    </row>
    <row r="431" spans="1:9">
      <c r="A431" s="16">
        <v>229</v>
      </c>
      <c r="C431" s="16" t="str">
        <f t="shared" si="16"/>
        <v/>
      </c>
      <c r="D431" s="16">
        <f>COUNTIF(C$203:C431,C431)</f>
        <v>228</v>
      </c>
      <c r="F431" s="16" t="str">
        <f t="shared" si="14"/>
        <v/>
      </c>
      <c r="G431" s="16" t="str">
        <f t="shared" si="17"/>
        <v/>
      </c>
      <c r="H431" s="16" t="str">
        <f t="shared" si="18"/>
        <v/>
      </c>
      <c r="I431" s="16" t="str">
        <f t="shared" si="19"/>
        <v/>
      </c>
    </row>
    <row r="432" spans="1:9">
      <c r="A432" s="16">
        <v>230</v>
      </c>
      <c r="C432" s="16" t="str">
        <f t="shared" si="16"/>
        <v/>
      </c>
      <c r="D432" s="16">
        <f>COUNTIF(C$203:C432,C432)</f>
        <v>229</v>
      </c>
      <c r="F432" s="16" t="str">
        <f t="shared" si="14"/>
        <v/>
      </c>
      <c r="G432" s="16" t="str">
        <f t="shared" si="17"/>
        <v/>
      </c>
      <c r="H432" s="16" t="str">
        <f t="shared" si="18"/>
        <v/>
      </c>
      <c r="I432" s="16" t="str">
        <f t="shared" si="19"/>
        <v/>
      </c>
    </row>
    <row r="433" spans="1:9">
      <c r="A433" s="16">
        <v>231</v>
      </c>
      <c r="C433" s="16" t="str">
        <f t="shared" si="16"/>
        <v/>
      </c>
      <c r="D433" s="16">
        <f>COUNTIF(C$203:C433,C433)</f>
        <v>230</v>
      </c>
      <c r="F433" s="16" t="str">
        <f t="shared" si="14"/>
        <v/>
      </c>
      <c r="G433" s="16" t="str">
        <f t="shared" si="17"/>
        <v/>
      </c>
      <c r="H433" s="16" t="str">
        <f t="shared" si="18"/>
        <v/>
      </c>
      <c r="I433" s="16" t="str">
        <f t="shared" si="19"/>
        <v/>
      </c>
    </row>
    <row r="434" spans="1:9">
      <c r="A434" s="16">
        <v>232</v>
      </c>
      <c r="C434" s="16" t="str">
        <f t="shared" si="16"/>
        <v/>
      </c>
      <c r="D434" s="16">
        <f>COUNTIF(C$203:C434,C434)</f>
        <v>231</v>
      </c>
      <c r="F434" s="16" t="str">
        <f t="shared" si="14"/>
        <v/>
      </c>
      <c r="G434" s="16" t="str">
        <f t="shared" si="17"/>
        <v/>
      </c>
      <c r="H434" s="16" t="str">
        <f t="shared" si="18"/>
        <v/>
      </c>
      <c r="I434" s="16" t="str">
        <f t="shared" si="19"/>
        <v/>
      </c>
    </row>
    <row r="435" spans="1:9">
      <c r="A435" s="16">
        <v>233</v>
      </c>
      <c r="C435" s="16" t="str">
        <f t="shared" si="16"/>
        <v/>
      </c>
      <c r="D435" s="16">
        <f>COUNTIF(C$203:C435,C435)</f>
        <v>232</v>
      </c>
      <c r="F435" s="16" t="str">
        <f t="shared" si="14"/>
        <v/>
      </c>
      <c r="G435" s="16" t="str">
        <f t="shared" si="17"/>
        <v/>
      </c>
      <c r="H435" s="16" t="str">
        <f t="shared" si="18"/>
        <v/>
      </c>
      <c r="I435" s="16" t="str">
        <f t="shared" si="19"/>
        <v/>
      </c>
    </row>
    <row r="436" spans="1:9">
      <c r="A436" s="16">
        <v>234</v>
      </c>
      <c r="C436" s="16" t="str">
        <f t="shared" si="16"/>
        <v/>
      </c>
      <c r="D436" s="16">
        <f>COUNTIF(C$203:C436,C436)</f>
        <v>233</v>
      </c>
      <c r="F436" s="16" t="str">
        <f t="shared" si="14"/>
        <v/>
      </c>
      <c r="G436" s="16" t="str">
        <f t="shared" si="17"/>
        <v/>
      </c>
      <c r="H436" s="16" t="str">
        <f t="shared" si="18"/>
        <v/>
      </c>
      <c r="I436" s="16" t="str">
        <f t="shared" si="19"/>
        <v/>
      </c>
    </row>
    <row r="437" spans="1:9">
      <c r="A437" s="16">
        <v>235</v>
      </c>
      <c r="C437" s="16" t="str">
        <f t="shared" si="16"/>
        <v/>
      </c>
      <c r="D437" s="16">
        <f>COUNTIF(C$203:C437,C437)</f>
        <v>234</v>
      </c>
      <c r="F437" s="16" t="str">
        <f t="shared" si="14"/>
        <v/>
      </c>
      <c r="G437" s="16" t="str">
        <f t="shared" si="17"/>
        <v/>
      </c>
      <c r="H437" s="16" t="str">
        <f t="shared" si="18"/>
        <v/>
      </c>
      <c r="I437" s="16" t="str">
        <f t="shared" si="19"/>
        <v/>
      </c>
    </row>
    <row r="438" spans="1:9">
      <c r="A438" s="16">
        <v>236</v>
      </c>
      <c r="C438" s="16" t="str">
        <f t="shared" si="16"/>
        <v/>
      </c>
      <c r="D438" s="16">
        <f>COUNTIF(C$203:C438,C438)</f>
        <v>235</v>
      </c>
      <c r="F438" s="16" t="str">
        <f t="shared" si="14"/>
        <v/>
      </c>
      <c r="G438" s="16" t="str">
        <f t="shared" si="17"/>
        <v/>
      </c>
      <c r="H438" s="16" t="str">
        <f t="shared" si="18"/>
        <v/>
      </c>
      <c r="I438" s="16" t="str">
        <f t="shared" si="19"/>
        <v/>
      </c>
    </row>
    <row r="439" spans="1:9">
      <c r="A439" s="16">
        <v>237</v>
      </c>
      <c r="C439" s="16" t="str">
        <f t="shared" si="16"/>
        <v/>
      </c>
      <c r="D439" s="16">
        <f>COUNTIF(C$203:C439,C439)</f>
        <v>236</v>
      </c>
      <c r="F439" s="16" t="str">
        <f t="shared" si="14"/>
        <v/>
      </c>
      <c r="G439" s="16" t="str">
        <f t="shared" si="17"/>
        <v/>
      </c>
      <c r="H439" s="16" t="str">
        <f t="shared" si="18"/>
        <v/>
      </c>
      <c r="I439" s="16" t="str">
        <f t="shared" si="19"/>
        <v/>
      </c>
    </row>
    <row r="440" spans="1:9">
      <c r="A440" s="16">
        <v>238</v>
      </c>
      <c r="C440" s="16" t="str">
        <f t="shared" si="16"/>
        <v/>
      </c>
      <c r="D440" s="16">
        <f>COUNTIF(C$203:C440,C440)</f>
        <v>237</v>
      </c>
      <c r="F440" s="16" t="str">
        <f t="shared" si="14"/>
        <v/>
      </c>
      <c r="G440" s="16" t="str">
        <f t="shared" si="17"/>
        <v/>
      </c>
      <c r="H440" s="16" t="str">
        <f t="shared" si="18"/>
        <v/>
      </c>
      <c r="I440" s="16" t="str">
        <f t="shared" si="19"/>
        <v/>
      </c>
    </row>
    <row r="441" spans="1:9">
      <c r="A441" s="16">
        <v>239</v>
      </c>
      <c r="C441" s="16" t="str">
        <f t="shared" si="16"/>
        <v/>
      </c>
      <c r="D441" s="16">
        <f>COUNTIF(C$203:C441,C441)</f>
        <v>238</v>
      </c>
      <c r="F441" s="16" t="str">
        <f t="shared" si="14"/>
        <v/>
      </c>
      <c r="G441" s="16" t="str">
        <f t="shared" si="17"/>
        <v/>
      </c>
      <c r="H441" s="16" t="str">
        <f t="shared" si="18"/>
        <v/>
      </c>
      <c r="I441" s="16" t="str">
        <f t="shared" si="19"/>
        <v/>
      </c>
    </row>
    <row r="442" spans="1:9">
      <c r="A442" s="16">
        <v>240</v>
      </c>
      <c r="C442" s="16" t="str">
        <f t="shared" si="16"/>
        <v/>
      </c>
      <c r="D442" s="16">
        <f>COUNTIF(C$203:C442,C442)</f>
        <v>239</v>
      </c>
      <c r="F442" s="16" t="str">
        <f t="shared" si="14"/>
        <v/>
      </c>
      <c r="G442" s="16" t="str">
        <f t="shared" si="17"/>
        <v/>
      </c>
      <c r="H442" s="16" t="str">
        <f t="shared" si="18"/>
        <v/>
      </c>
      <c r="I442" s="16" t="str">
        <f t="shared" si="19"/>
        <v/>
      </c>
    </row>
    <row r="443" spans="1:9">
      <c r="A443" s="16">
        <v>241</v>
      </c>
      <c r="C443" s="16" t="str">
        <f t="shared" si="16"/>
        <v/>
      </c>
      <c r="D443" s="16">
        <f>COUNTIF(C$203:C443,C443)</f>
        <v>240</v>
      </c>
      <c r="F443" s="16" t="str">
        <f t="shared" si="14"/>
        <v/>
      </c>
      <c r="G443" s="16" t="str">
        <f t="shared" si="17"/>
        <v/>
      </c>
      <c r="H443" s="16" t="str">
        <f t="shared" si="18"/>
        <v/>
      </c>
      <c r="I443" s="16" t="str">
        <f t="shared" si="19"/>
        <v/>
      </c>
    </row>
    <row r="444" spans="1:9">
      <c r="A444" s="16">
        <v>242</v>
      </c>
      <c r="C444" s="16" t="str">
        <f t="shared" si="16"/>
        <v/>
      </c>
      <c r="D444" s="16">
        <f>COUNTIF(C$203:C444,C444)</f>
        <v>241</v>
      </c>
      <c r="F444" s="16" t="str">
        <f t="shared" si="14"/>
        <v/>
      </c>
      <c r="G444" s="16" t="str">
        <f t="shared" si="17"/>
        <v/>
      </c>
      <c r="H444" s="16" t="str">
        <f t="shared" si="18"/>
        <v/>
      </c>
      <c r="I444" s="16" t="str">
        <f t="shared" si="19"/>
        <v/>
      </c>
    </row>
    <row r="445" spans="1:9">
      <c r="A445" s="16">
        <v>243</v>
      </c>
      <c r="C445" s="16" t="str">
        <f t="shared" si="16"/>
        <v/>
      </c>
      <c r="D445" s="16">
        <f>COUNTIF(C$203:C445,C445)</f>
        <v>242</v>
      </c>
      <c r="F445" s="16" t="str">
        <f t="shared" si="14"/>
        <v/>
      </c>
      <c r="G445" s="16" t="str">
        <f t="shared" si="17"/>
        <v/>
      </c>
      <c r="H445" s="16" t="str">
        <f t="shared" si="18"/>
        <v/>
      </c>
      <c r="I445" s="16" t="str">
        <f t="shared" si="19"/>
        <v/>
      </c>
    </row>
    <row r="446" spans="1:9">
      <c r="A446" s="16">
        <v>244</v>
      </c>
      <c r="C446" s="16" t="str">
        <f t="shared" si="16"/>
        <v/>
      </c>
      <c r="D446" s="16">
        <f>COUNTIF(C$203:C446,C446)</f>
        <v>243</v>
      </c>
      <c r="F446" s="16" t="str">
        <f t="shared" si="14"/>
        <v/>
      </c>
      <c r="G446" s="16" t="str">
        <f t="shared" si="17"/>
        <v/>
      </c>
      <c r="H446" s="16" t="str">
        <f t="shared" si="18"/>
        <v/>
      </c>
      <c r="I446" s="16" t="str">
        <f t="shared" si="19"/>
        <v/>
      </c>
    </row>
    <row r="447" spans="1:9">
      <c r="A447" s="16">
        <v>245</v>
      </c>
      <c r="C447" s="16" t="str">
        <f t="shared" si="16"/>
        <v/>
      </c>
      <c r="D447" s="16">
        <f>COUNTIF(C$203:C447,C447)</f>
        <v>244</v>
      </c>
      <c r="F447" s="16" t="str">
        <f t="shared" si="14"/>
        <v/>
      </c>
      <c r="G447" s="16" t="str">
        <f t="shared" si="17"/>
        <v/>
      </c>
      <c r="H447" s="16" t="str">
        <f t="shared" si="18"/>
        <v/>
      </c>
      <c r="I447" s="16" t="str">
        <f t="shared" si="19"/>
        <v/>
      </c>
    </row>
    <row r="448" spans="1:9">
      <c r="A448" s="16">
        <v>246</v>
      </c>
      <c r="C448" s="16" t="str">
        <f t="shared" si="16"/>
        <v/>
      </c>
      <c r="D448" s="16">
        <f>COUNTIF(C$203:C448,C448)</f>
        <v>245</v>
      </c>
      <c r="F448" s="16" t="str">
        <f t="shared" si="14"/>
        <v/>
      </c>
      <c r="G448" s="16" t="str">
        <f t="shared" si="17"/>
        <v/>
      </c>
      <c r="H448" s="16" t="str">
        <f t="shared" si="18"/>
        <v/>
      </c>
      <c r="I448" s="16" t="str">
        <f t="shared" si="19"/>
        <v/>
      </c>
    </row>
    <row r="449" spans="1:9">
      <c r="A449" s="16">
        <v>247</v>
      </c>
      <c r="C449" s="16" t="str">
        <f t="shared" si="16"/>
        <v/>
      </c>
      <c r="D449" s="16">
        <f>COUNTIF(C$203:C449,C449)</f>
        <v>246</v>
      </c>
      <c r="F449" s="16" t="str">
        <f t="shared" si="14"/>
        <v/>
      </c>
      <c r="G449" s="16" t="str">
        <f t="shared" si="17"/>
        <v/>
      </c>
      <c r="H449" s="16" t="str">
        <f t="shared" si="18"/>
        <v/>
      </c>
      <c r="I449" s="16" t="str">
        <f t="shared" si="19"/>
        <v/>
      </c>
    </row>
    <row r="450" spans="1:9">
      <c r="A450" s="16">
        <v>248</v>
      </c>
      <c r="C450" s="16" t="str">
        <f t="shared" si="16"/>
        <v/>
      </c>
      <c r="D450" s="16">
        <f>COUNTIF(C$203:C450,C450)</f>
        <v>247</v>
      </c>
      <c r="F450" s="16" t="str">
        <f t="shared" si="14"/>
        <v/>
      </c>
      <c r="G450" s="16" t="str">
        <f t="shared" si="17"/>
        <v/>
      </c>
      <c r="H450" s="16" t="str">
        <f t="shared" si="18"/>
        <v/>
      </c>
      <c r="I450" s="16" t="str">
        <f t="shared" si="19"/>
        <v/>
      </c>
    </row>
    <row r="451" spans="1:9">
      <c r="A451" s="16">
        <v>249</v>
      </c>
      <c r="C451" s="16" t="str">
        <f t="shared" si="16"/>
        <v/>
      </c>
      <c r="D451" s="16">
        <f>COUNTIF(C$203:C451,C451)</f>
        <v>248</v>
      </c>
      <c r="F451" s="16" t="str">
        <f t="shared" si="14"/>
        <v/>
      </c>
      <c r="G451" s="16" t="str">
        <f t="shared" si="17"/>
        <v/>
      </c>
      <c r="H451" s="16" t="str">
        <f t="shared" si="18"/>
        <v/>
      </c>
      <c r="I451" s="16" t="str">
        <f t="shared" si="19"/>
        <v/>
      </c>
    </row>
    <row r="452" spans="1:9">
      <c r="A452" s="16">
        <v>250</v>
      </c>
      <c r="C452" s="16" t="str">
        <f t="shared" si="16"/>
        <v/>
      </c>
      <c r="D452" s="16">
        <f>COUNTIF(C$203:C452,C452)</f>
        <v>249</v>
      </c>
      <c r="F452" s="16" t="str">
        <f t="shared" si="14"/>
        <v/>
      </c>
      <c r="G452" s="16" t="str">
        <f t="shared" si="17"/>
        <v/>
      </c>
      <c r="H452" s="16" t="str">
        <f t="shared" si="18"/>
        <v/>
      </c>
      <c r="I452" s="16" t="str">
        <f t="shared" si="19"/>
        <v/>
      </c>
    </row>
    <row r="453" spans="1:9">
      <c r="A453" s="16">
        <v>251</v>
      </c>
      <c r="C453" s="16" t="str">
        <f t="shared" si="16"/>
        <v/>
      </c>
      <c r="D453" s="16">
        <f>COUNTIF(C$203:C453,C453)</f>
        <v>250</v>
      </c>
      <c r="F453" s="16" t="str">
        <f t="shared" si="14"/>
        <v/>
      </c>
      <c r="G453" s="16" t="str">
        <f t="shared" si="17"/>
        <v/>
      </c>
      <c r="H453" s="16" t="str">
        <f t="shared" si="18"/>
        <v/>
      </c>
      <c r="I453" s="16" t="str">
        <f t="shared" si="19"/>
        <v/>
      </c>
    </row>
    <row r="454" spans="1:9">
      <c r="A454" s="16">
        <v>252</v>
      </c>
      <c r="C454" s="16" t="str">
        <f t="shared" si="16"/>
        <v/>
      </c>
      <c r="D454" s="16">
        <f>COUNTIF(C$203:C454,C454)</f>
        <v>251</v>
      </c>
      <c r="F454" s="16" t="str">
        <f t="shared" si="14"/>
        <v/>
      </c>
      <c r="G454" s="16" t="str">
        <f t="shared" si="17"/>
        <v/>
      </c>
      <c r="H454" s="16" t="str">
        <f t="shared" si="18"/>
        <v/>
      </c>
      <c r="I454" s="16" t="str">
        <f t="shared" si="19"/>
        <v/>
      </c>
    </row>
    <row r="455" spans="1:9">
      <c r="A455" s="16">
        <v>253</v>
      </c>
      <c r="C455" s="16" t="str">
        <f t="shared" si="16"/>
        <v/>
      </c>
      <c r="D455" s="16">
        <f>COUNTIF(C$203:C455,C455)</f>
        <v>252</v>
      </c>
      <c r="F455" s="16" t="str">
        <f t="shared" si="14"/>
        <v/>
      </c>
      <c r="G455" s="16" t="str">
        <f t="shared" si="17"/>
        <v/>
      </c>
      <c r="H455" s="16" t="str">
        <f t="shared" si="18"/>
        <v/>
      </c>
      <c r="I455" s="16" t="str">
        <f t="shared" si="19"/>
        <v/>
      </c>
    </row>
    <row r="456" spans="1:9">
      <c r="A456" s="16">
        <v>254</v>
      </c>
      <c r="C456" s="16" t="str">
        <f t="shared" si="16"/>
        <v/>
      </c>
      <c r="D456" s="16">
        <f>COUNTIF(C$203:C456,C456)</f>
        <v>253</v>
      </c>
      <c r="F456" s="16" t="str">
        <f t="shared" si="14"/>
        <v/>
      </c>
      <c r="G456" s="16" t="str">
        <f t="shared" si="17"/>
        <v/>
      </c>
      <c r="H456" s="16" t="str">
        <f t="shared" si="18"/>
        <v/>
      </c>
      <c r="I456" s="16" t="str">
        <f t="shared" si="19"/>
        <v/>
      </c>
    </row>
    <row r="457" spans="1:9">
      <c r="A457" s="16">
        <v>255</v>
      </c>
      <c r="C457" s="16" t="str">
        <f t="shared" si="16"/>
        <v/>
      </c>
      <c r="D457" s="16">
        <f>COUNTIF(C$203:C457,C457)</f>
        <v>254</v>
      </c>
      <c r="F457" s="16" t="str">
        <f t="shared" si="14"/>
        <v/>
      </c>
      <c r="G457" s="16" t="str">
        <f t="shared" si="17"/>
        <v/>
      </c>
      <c r="H457" s="16" t="str">
        <f t="shared" si="18"/>
        <v/>
      </c>
      <c r="I457" s="16" t="str">
        <f t="shared" si="19"/>
        <v/>
      </c>
    </row>
    <row r="458" spans="1:9">
      <c r="A458" s="16">
        <v>256</v>
      </c>
      <c r="C458" s="16" t="str">
        <f t="shared" si="16"/>
        <v/>
      </c>
      <c r="D458" s="16">
        <f>COUNTIF(C$203:C458,C458)</f>
        <v>255</v>
      </c>
      <c r="F458" s="16" t="str">
        <f t="shared" si="14"/>
        <v/>
      </c>
      <c r="G458" s="16" t="str">
        <f t="shared" si="17"/>
        <v/>
      </c>
      <c r="H458" s="16" t="str">
        <f t="shared" si="18"/>
        <v/>
      </c>
      <c r="I458" s="16" t="str">
        <f t="shared" si="19"/>
        <v/>
      </c>
    </row>
    <row r="459" spans="1:9">
      <c r="A459" s="16">
        <v>257</v>
      </c>
      <c r="C459" s="16" t="str">
        <f t="shared" si="16"/>
        <v/>
      </c>
      <c r="D459" s="16">
        <f>COUNTIF(C$203:C459,C459)</f>
        <v>256</v>
      </c>
      <c r="F459" s="16" t="str">
        <f t="shared" si="14"/>
        <v/>
      </c>
      <c r="G459" s="16" t="str">
        <f t="shared" si="17"/>
        <v/>
      </c>
      <c r="H459" s="16" t="str">
        <f t="shared" si="18"/>
        <v/>
      </c>
      <c r="I459" s="16" t="str">
        <f t="shared" si="19"/>
        <v/>
      </c>
    </row>
    <row r="460" spans="1:9">
      <c r="A460" s="16">
        <v>258</v>
      </c>
      <c r="C460" s="16" t="str">
        <f t="shared" si="16"/>
        <v/>
      </c>
      <c r="D460" s="16">
        <f>COUNTIF(C$203:C460,C460)</f>
        <v>257</v>
      </c>
      <c r="F460" s="16" t="str">
        <f t="shared" ref="F460:F503" si="20">IF(C460="","",CONCATENATE(C460,D460)*1)</f>
        <v/>
      </c>
      <c r="G460" s="16" t="str">
        <f t="shared" si="17"/>
        <v/>
      </c>
      <c r="H460" s="16" t="str">
        <f t="shared" si="18"/>
        <v/>
      </c>
      <c r="I460" s="16" t="str">
        <f t="shared" si="19"/>
        <v/>
      </c>
    </row>
    <row r="461" spans="1:9">
      <c r="A461" s="16">
        <v>259</v>
      </c>
      <c r="C461" s="16" t="str">
        <f t="shared" si="16"/>
        <v/>
      </c>
      <c r="D461" s="16">
        <f>COUNTIF(C$203:C461,C461)</f>
        <v>258</v>
      </c>
      <c r="F461" s="16" t="str">
        <f t="shared" si="20"/>
        <v/>
      </c>
      <c r="G461" s="16" t="str">
        <f t="shared" si="17"/>
        <v/>
      </c>
      <c r="H461" s="16" t="str">
        <f t="shared" si="18"/>
        <v/>
      </c>
      <c r="I461" s="16" t="str">
        <f t="shared" si="19"/>
        <v/>
      </c>
    </row>
    <row r="462" spans="1:9">
      <c r="A462" s="16">
        <v>260</v>
      </c>
      <c r="C462" s="16" t="str">
        <f t="shared" si="16"/>
        <v/>
      </c>
      <c r="D462" s="16">
        <f>COUNTIF(C$203:C462,C462)</f>
        <v>259</v>
      </c>
      <c r="F462" s="16" t="str">
        <f t="shared" si="20"/>
        <v/>
      </c>
      <c r="G462" s="16" t="str">
        <f t="shared" si="17"/>
        <v/>
      </c>
      <c r="H462" s="16" t="str">
        <f t="shared" si="18"/>
        <v/>
      </c>
      <c r="I462" s="16" t="str">
        <f t="shared" si="19"/>
        <v/>
      </c>
    </row>
    <row r="463" spans="1:9">
      <c r="A463" s="16">
        <v>261</v>
      </c>
      <c r="C463" s="16" t="str">
        <f t="shared" si="16"/>
        <v/>
      </c>
      <c r="D463" s="16">
        <f>COUNTIF(C$203:C463,C463)</f>
        <v>260</v>
      </c>
      <c r="F463" s="16" t="str">
        <f t="shared" si="20"/>
        <v/>
      </c>
      <c r="G463" s="16" t="str">
        <f t="shared" si="17"/>
        <v/>
      </c>
      <c r="H463" s="16" t="str">
        <f t="shared" si="18"/>
        <v/>
      </c>
      <c r="I463" s="16" t="str">
        <f t="shared" si="19"/>
        <v/>
      </c>
    </row>
    <row r="464" spans="1:9">
      <c r="A464" s="16">
        <v>262</v>
      </c>
      <c r="C464" s="16" t="str">
        <f t="shared" si="16"/>
        <v/>
      </c>
      <c r="D464" s="16">
        <f>COUNTIF(C$203:C464,C464)</f>
        <v>261</v>
      </c>
      <c r="F464" s="16" t="str">
        <f t="shared" si="20"/>
        <v/>
      </c>
      <c r="G464" s="16" t="str">
        <f t="shared" si="17"/>
        <v/>
      </c>
      <c r="H464" s="16" t="str">
        <f t="shared" si="18"/>
        <v/>
      </c>
      <c r="I464" s="16" t="str">
        <f t="shared" si="19"/>
        <v/>
      </c>
    </row>
    <row r="465" spans="1:9">
      <c r="A465" s="16">
        <v>263</v>
      </c>
      <c r="C465" s="16" t="str">
        <f t="shared" si="16"/>
        <v/>
      </c>
      <c r="D465" s="16">
        <f>COUNTIF(C$203:C465,C465)</f>
        <v>262</v>
      </c>
      <c r="F465" s="16" t="str">
        <f t="shared" si="20"/>
        <v/>
      </c>
      <c r="G465" s="16" t="str">
        <f t="shared" si="17"/>
        <v/>
      </c>
      <c r="H465" s="16" t="str">
        <f t="shared" si="18"/>
        <v/>
      </c>
      <c r="I465" s="16" t="str">
        <f t="shared" si="19"/>
        <v/>
      </c>
    </row>
    <row r="466" spans="1:9">
      <c r="A466" s="16">
        <v>264</v>
      </c>
      <c r="C466" s="16" t="str">
        <f t="shared" si="16"/>
        <v/>
      </c>
      <c r="D466" s="16">
        <f>COUNTIF(C$203:C466,C466)</f>
        <v>263</v>
      </c>
      <c r="F466" s="16" t="str">
        <f t="shared" si="20"/>
        <v/>
      </c>
      <c r="G466" s="16" t="str">
        <f t="shared" si="17"/>
        <v/>
      </c>
      <c r="H466" s="16" t="str">
        <f t="shared" si="18"/>
        <v/>
      </c>
      <c r="I466" s="16" t="str">
        <f t="shared" si="19"/>
        <v/>
      </c>
    </row>
    <row r="467" spans="1:9">
      <c r="A467" s="16">
        <v>265</v>
      </c>
      <c r="C467" s="16" t="str">
        <f t="shared" si="16"/>
        <v/>
      </c>
      <c r="D467" s="16">
        <f>COUNTIF(C$203:C467,C467)</f>
        <v>264</v>
      </c>
      <c r="F467" s="16" t="str">
        <f t="shared" si="20"/>
        <v/>
      </c>
      <c r="G467" s="16" t="str">
        <f t="shared" si="17"/>
        <v/>
      </c>
      <c r="H467" s="16" t="str">
        <f t="shared" si="18"/>
        <v/>
      </c>
      <c r="I467" s="16" t="str">
        <f t="shared" si="19"/>
        <v/>
      </c>
    </row>
    <row r="468" spans="1:9">
      <c r="A468" s="16">
        <v>266</v>
      </c>
      <c r="C468" s="16" t="str">
        <f t="shared" ref="C468:C503" si="21">L68</f>
        <v/>
      </c>
      <c r="D468" s="16">
        <f>COUNTIF(C$203:C468,C468)</f>
        <v>265</v>
      </c>
      <c r="F468" s="16" t="str">
        <f t="shared" si="20"/>
        <v/>
      </c>
      <c r="G468" s="16" t="str">
        <f t="shared" ref="G468:G503" si="22">C68</f>
        <v/>
      </c>
      <c r="H468" s="16" t="str">
        <f t="shared" si="18"/>
        <v/>
      </c>
      <c r="I468" s="16" t="str">
        <f t="shared" si="19"/>
        <v/>
      </c>
    </row>
    <row r="469" spans="1:9">
      <c r="A469" s="16">
        <v>267</v>
      </c>
      <c r="C469" s="16" t="str">
        <f t="shared" si="21"/>
        <v/>
      </c>
      <c r="D469" s="16">
        <f>COUNTIF(C$203:C469,C469)</f>
        <v>266</v>
      </c>
      <c r="F469" s="16" t="str">
        <f t="shared" si="20"/>
        <v/>
      </c>
      <c r="G469" s="16" t="str">
        <f t="shared" si="22"/>
        <v/>
      </c>
      <c r="H469" s="16" t="str">
        <f t="shared" si="18"/>
        <v/>
      </c>
      <c r="I469" s="16" t="str">
        <f t="shared" si="19"/>
        <v/>
      </c>
    </row>
    <row r="470" spans="1:9">
      <c r="A470" s="16">
        <v>268</v>
      </c>
      <c r="C470" s="16" t="str">
        <f t="shared" si="21"/>
        <v/>
      </c>
      <c r="D470" s="16">
        <f>COUNTIF(C$203:C470,C470)</f>
        <v>267</v>
      </c>
      <c r="F470" s="16" t="str">
        <f t="shared" si="20"/>
        <v/>
      </c>
      <c r="G470" s="16" t="str">
        <f t="shared" si="22"/>
        <v/>
      </c>
      <c r="H470" s="16" t="str">
        <f t="shared" si="18"/>
        <v/>
      </c>
      <c r="I470" s="16" t="str">
        <f t="shared" si="19"/>
        <v/>
      </c>
    </row>
    <row r="471" spans="1:9">
      <c r="A471" s="16">
        <v>269</v>
      </c>
      <c r="C471" s="16" t="str">
        <f t="shared" si="21"/>
        <v/>
      </c>
      <c r="D471" s="16">
        <f>COUNTIF(C$203:C471,C471)</f>
        <v>268</v>
      </c>
      <c r="F471" s="16" t="str">
        <f t="shared" si="20"/>
        <v/>
      </c>
      <c r="G471" s="16" t="str">
        <f t="shared" si="22"/>
        <v/>
      </c>
      <c r="H471" s="16" t="str">
        <f t="shared" si="18"/>
        <v/>
      </c>
      <c r="I471" s="16" t="str">
        <f t="shared" si="19"/>
        <v/>
      </c>
    </row>
    <row r="472" spans="1:9">
      <c r="A472" s="16">
        <v>270</v>
      </c>
      <c r="C472" s="16" t="str">
        <f t="shared" si="21"/>
        <v/>
      </c>
      <c r="D472" s="16">
        <f>COUNTIF(C$203:C472,C472)</f>
        <v>269</v>
      </c>
      <c r="F472" s="16" t="str">
        <f t="shared" si="20"/>
        <v/>
      </c>
      <c r="G472" s="16" t="str">
        <f t="shared" si="22"/>
        <v/>
      </c>
      <c r="H472" s="16" t="str">
        <f t="shared" si="18"/>
        <v/>
      </c>
      <c r="I472" s="16" t="str">
        <f t="shared" si="19"/>
        <v/>
      </c>
    </row>
    <row r="473" spans="1:9">
      <c r="A473" s="16">
        <v>271</v>
      </c>
      <c r="C473" s="16" t="str">
        <f t="shared" si="21"/>
        <v/>
      </c>
      <c r="D473" s="16">
        <f>COUNTIF(C$203:C473,C473)</f>
        <v>270</v>
      </c>
      <c r="F473" s="16" t="str">
        <f t="shared" si="20"/>
        <v/>
      </c>
      <c r="G473" s="16" t="str">
        <f t="shared" si="22"/>
        <v/>
      </c>
      <c r="H473" s="16" t="str">
        <f t="shared" si="18"/>
        <v/>
      </c>
      <c r="I473" s="16" t="str">
        <f t="shared" si="19"/>
        <v/>
      </c>
    </row>
    <row r="474" spans="1:9">
      <c r="A474" s="16">
        <v>272</v>
      </c>
      <c r="C474" s="16" t="str">
        <f t="shared" si="21"/>
        <v/>
      </c>
      <c r="D474" s="16">
        <f>COUNTIF(C$203:C474,C474)</f>
        <v>271</v>
      </c>
      <c r="F474" s="16" t="str">
        <f t="shared" si="20"/>
        <v/>
      </c>
      <c r="G474" s="16" t="str">
        <f t="shared" si="22"/>
        <v/>
      </c>
      <c r="H474" s="16" t="str">
        <f t="shared" si="18"/>
        <v/>
      </c>
      <c r="I474" s="16" t="str">
        <f t="shared" si="19"/>
        <v/>
      </c>
    </row>
    <row r="475" spans="1:9">
      <c r="A475" s="16">
        <v>273</v>
      </c>
      <c r="C475" s="16" t="str">
        <f t="shared" si="21"/>
        <v/>
      </c>
      <c r="D475" s="16">
        <f>COUNTIF(C$203:C475,C475)</f>
        <v>272</v>
      </c>
      <c r="F475" s="16" t="str">
        <f t="shared" si="20"/>
        <v/>
      </c>
      <c r="G475" s="16" t="str">
        <f t="shared" si="22"/>
        <v/>
      </c>
      <c r="H475" s="16" t="str">
        <f t="shared" si="18"/>
        <v/>
      </c>
      <c r="I475" s="16" t="str">
        <f t="shared" si="19"/>
        <v/>
      </c>
    </row>
    <row r="476" spans="1:9">
      <c r="A476" s="16">
        <v>274</v>
      </c>
      <c r="C476" s="16" t="str">
        <f t="shared" si="21"/>
        <v/>
      </c>
      <c r="D476" s="16">
        <f>COUNTIF(C$203:C476,C476)</f>
        <v>273</v>
      </c>
      <c r="F476" s="16" t="str">
        <f t="shared" si="20"/>
        <v/>
      </c>
      <c r="G476" s="16" t="str">
        <f t="shared" si="22"/>
        <v/>
      </c>
      <c r="H476" s="16" t="str">
        <f t="shared" si="18"/>
        <v/>
      </c>
      <c r="I476" s="16" t="str">
        <f t="shared" si="19"/>
        <v/>
      </c>
    </row>
    <row r="477" spans="1:9">
      <c r="A477" s="16">
        <v>275</v>
      </c>
      <c r="C477" s="16" t="str">
        <f t="shared" si="21"/>
        <v/>
      </c>
      <c r="D477" s="16">
        <f>COUNTIF(C$203:C477,C477)</f>
        <v>274</v>
      </c>
      <c r="F477" s="16" t="str">
        <f t="shared" si="20"/>
        <v/>
      </c>
      <c r="G477" s="16" t="str">
        <f t="shared" si="22"/>
        <v/>
      </c>
      <c r="H477" s="16" t="str">
        <f t="shared" si="18"/>
        <v/>
      </c>
      <c r="I477" s="16" t="str">
        <f t="shared" si="19"/>
        <v/>
      </c>
    </row>
    <row r="478" spans="1:9">
      <c r="A478" s="16">
        <v>276</v>
      </c>
      <c r="C478" s="16" t="str">
        <f t="shared" si="21"/>
        <v/>
      </c>
      <c r="D478" s="16">
        <f>COUNTIF(C$203:C478,C478)</f>
        <v>275</v>
      </c>
      <c r="F478" s="16" t="str">
        <f t="shared" si="20"/>
        <v/>
      </c>
      <c r="G478" s="16" t="str">
        <f t="shared" si="22"/>
        <v/>
      </c>
      <c r="H478" s="16" t="str">
        <f t="shared" si="18"/>
        <v/>
      </c>
      <c r="I478" s="16" t="str">
        <f t="shared" si="19"/>
        <v/>
      </c>
    </row>
    <row r="479" spans="1:9">
      <c r="A479" s="16">
        <v>277</v>
      </c>
      <c r="C479" s="16" t="str">
        <f t="shared" si="21"/>
        <v/>
      </c>
      <c r="D479" s="16">
        <f>COUNTIF(C$203:C479,C479)</f>
        <v>276</v>
      </c>
      <c r="F479" s="16" t="str">
        <f t="shared" si="20"/>
        <v/>
      </c>
      <c r="G479" s="16" t="str">
        <f t="shared" si="22"/>
        <v/>
      </c>
      <c r="H479" s="16" t="str">
        <f t="shared" si="18"/>
        <v/>
      </c>
      <c r="I479" s="16" t="str">
        <f t="shared" si="19"/>
        <v/>
      </c>
    </row>
    <row r="480" spans="1:9">
      <c r="A480" s="16">
        <v>278</v>
      </c>
      <c r="C480" s="16" t="str">
        <f t="shared" si="21"/>
        <v/>
      </c>
      <c r="D480" s="16">
        <f>COUNTIF(C$203:C480,C480)</f>
        <v>277</v>
      </c>
      <c r="F480" s="16" t="str">
        <f t="shared" si="20"/>
        <v/>
      </c>
      <c r="G480" s="16" t="str">
        <f t="shared" si="22"/>
        <v/>
      </c>
      <c r="H480" s="16" t="str">
        <f t="shared" si="18"/>
        <v/>
      </c>
      <c r="I480" s="16" t="str">
        <f t="shared" si="19"/>
        <v/>
      </c>
    </row>
    <row r="481" spans="1:9">
      <c r="A481" s="16">
        <v>279</v>
      </c>
      <c r="C481" s="16" t="str">
        <f t="shared" si="21"/>
        <v/>
      </c>
      <c r="D481" s="16">
        <f>COUNTIF(C$203:C481,C481)</f>
        <v>278</v>
      </c>
      <c r="F481" s="16" t="str">
        <f t="shared" si="20"/>
        <v/>
      </c>
      <c r="G481" s="16" t="str">
        <f t="shared" si="22"/>
        <v/>
      </c>
      <c r="H481" s="16" t="str">
        <f t="shared" si="18"/>
        <v/>
      </c>
      <c r="I481" s="16" t="str">
        <f t="shared" si="19"/>
        <v/>
      </c>
    </row>
    <row r="482" spans="1:9">
      <c r="A482" s="16">
        <v>280</v>
      </c>
      <c r="C482" s="16" t="str">
        <f t="shared" si="21"/>
        <v/>
      </c>
      <c r="D482" s="16">
        <f>COUNTIF(C$203:C482,C482)</f>
        <v>279</v>
      </c>
      <c r="F482" s="16" t="str">
        <f t="shared" si="20"/>
        <v/>
      </c>
      <c r="G482" s="16" t="str">
        <f t="shared" si="22"/>
        <v/>
      </c>
      <c r="H482" s="16" t="str">
        <f t="shared" si="18"/>
        <v/>
      </c>
      <c r="I482" s="16" t="str">
        <f t="shared" si="19"/>
        <v/>
      </c>
    </row>
    <row r="483" spans="1:9">
      <c r="A483" s="16">
        <v>281</v>
      </c>
      <c r="C483" s="16" t="str">
        <f t="shared" si="21"/>
        <v/>
      </c>
      <c r="D483" s="16">
        <f>COUNTIF(C$203:C483,C483)</f>
        <v>280</v>
      </c>
      <c r="F483" s="16" t="str">
        <f t="shared" si="20"/>
        <v/>
      </c>
      <c r="G483" s="16" t="str">
        <f t="shared" si="22"/>
        <v/>
      </c>
      <c r="H483" s="16" t="str">
        <f t="shared" ref="H483:H503" si="23">D83</f>
        <v/>
      </c>
      <c r="I483" s="16" t="str">
        <f t="shared" ref="I483:I503" si="24">E83</f>
        <v/>
      </c>
    </row>
    <row r="484" spans="1:9">
      <c r="A484" s="16">
        <v>282</v>
      </c>
      <c r="C484" s="16" t="str">
        <f t="shared" si="21"/>
        <v/>
      </c>
      <c r="D484" s="16">
        <f>COUNTIF(C$203:C484,C484)</f>
        <v>281</v>
      </c>
      <c r="F484" s="16" t="str">
        <f t="shared" si="20"/>
        <v/>
      </c>
      <c r="G484" s="16" t="str">
        <f t="shared" si="22"/>
        <v/>
      </c>
      <c r="H484" s="16" t="str">
        <f t="shared" si="23"/>
        <v/>
      </c>
      <c r="I484" s="16" t="str">
        <f t="shared" si="24"/>
        <v/>
      </c>
    </row>
    <row r="485" spans="1:9">
      <c r="A485" s="16">
        <v>283</v>
      </c>
      <c r="C485" s="16" t="str">
        <f t="shared" si="21"/>
        <v/>
      </c>
      <c r="D485" s="16">
        <f>COUNTIF(C$203:C485,C485)</f>
        <v>282</v>
      </c>
      <c r="F485" s="16" t="str">
        <f t="shared" si="20"/>
        <v/>
      </c>
      <c r="G485" s="16" t="str">
        <f t="shared" si="22"/>
        <v/>
      </c>
      <c r="H485" s="16" t="str">
        <f t="shared" si="23"/>
        <v/>
      </c>
      <c r="I485" s="16" t="str">
        <f t="shared" si="24"/>
        <v/>
      </c>
    </row>
    <row r="486" spans="1:9">
      <c r="A486" s="16">
        <v>284</v>
      </c>
      <c r="C486" s="16" t="str">
        <f t="shared" si="21"/>
        <v/>
      </c>
      <c r="D486" s="16">
        <f>COUNTIF(C$203:C486,C486)</f>
        <v>283</v>
      </c>
      <c r="F486" s="16" t="str">
        <f t="shared" si="20"/>
        <v/>
      </c>
      <c r="G486" s="16" t="str">
        <f t="shared" si="22"/>
        <v/>
      </c>
      <c r="H486" s="16" t="str">
        <f t="shared" si="23"/>
        <v/>
      </c>
      <c r="I486" s="16" t="str">
        <f t="shared" si="24"/>
        <v/>
      </c>
    </row>
    <row r="487" spans="1:9">
      <c r="A487" s="16">
        <v>285</v>
      </c>
      <c r="C487" s="16" t="str">
        <f t="shared" si="21"/>
        <v/>
      </c>
      <c r="D487" s="16">
        <f>COUNTIF(C$203:C487,C487)</f>
        <v>284</v>
      </c>
      <c r="F487" s="16" t="str">
        <f t="shared" si="20"/>
        <v/>
      </c>
      <c r="G487" s="16" t="str">
        <f t="shared" si="22"/>
        <v/>
      </c>
      <c r="H487" s="16" t="str">
        <f t="shared" si="23"/>
        <v/>
      </c>
      <c r="I487" s="16" t="str">
        <f t="shared" si="24"/>
        <v/>
      </c>
    </row>
    <row r="488" spans="1:9">
      <c r="A488" s="16">
        <v>286</v>
      </c>
      <c r="C488" s="16" t="str">
        <f t="shared" si="21"/>
        <v/>
      </c>
      <c r="D488" s="16">
        <f>COUNTIF(C$203:C488,C488)</f>
        <v>285</v>
      </c>
      <c r="F488" s="16" t="str">
        <f t="shared" si="20"/>
        <v/>
      </c>
      <c r="G488" s="16" t="str">
        <f t="shared" si="22"/>
        <v/>
      </c>
      <c r="H488" s="16" t="str">
        <f t="shared" si="23"/>
        <v/>
      </c>
      <c r="I488" s="16" t="str">
        <f t="shared" si="24"/>
        <v/>
      </c>
    </row>
    <row r="489" spans="1:9">
      <c r="A489" s="16">
        <v>287</v>
      </c>
      <c r="C489" s="16" t="str">
        <f t="shared" si="21"/>
        <v/>
      </c>
      <c r="D489" s="16">
        <f>COUNTIF(C$203:C489,C489)</f>
        <v>286</v>
      </c>
      <c r="F489" s="16" t="str">
        <f t="shared" si="20"/>
        <v/>
      </c>
      <c r="G489" s="16" t="str">
        <f t="shared" si="22"/>
        <v/>
      </c>
      <c r="H489" s="16" t="str">
        <f t="shared" si="23"/>
        <v/>
      </c>
      <c r="I489" s="16" t="str">
        <f t="shared" si="24"/>
        <v/>
      </c>
    </row>
    <row r="490" spans="1:9">
      <c r="A490" s="16">
        <v>288</v>
      </c>
      <c r="C490" s="16" t="str">
        <f t="shared" si="21"/>
        <v/>
      </c>
      <c r="D490" s="16">
        <f>COUNTIF(C$203:C490,C490)</f>
        <v>287</v>
      </c>
      <c r="F490" s="16" t="str">
        <f t="shared" si="20"/>
        <v/>
      </c>
      <c r="G490" s="16" t="str">
        <f t="shared" si="22"/>
        <v/>
      </c>
      <c r="H490" s="16" t="str">
        <f t="shared" si="23"/>
        <v/>
      </c>
      <c r="I490" s="16" t="str">
        <f t="shared" si="24"/>
        <v/>
      </c>
    </row>
    <row r="491" spans="1:9">
      <c r="A491" s="16">
        <v>289</v>
      </c>
      <c r="C491" s="16" t="str">
        <f t="shared" si="21"/>
        <v/>
      </c>
      <c r="D491" s="16">
        <f>COUNTIF(C$203:C491,C491)</f>
        <v>288</v>
      </c>
      <c r="F491" s="16" t="str">
        <f t="shared" si="20"/>
        <v/>
      </c>
      <c r="G491" s="16" t="str">
        <f t="shared" si="22"/>
        <v/>
      </c>
      <c r="H491" s="16" t="str">
        <f t="shared" si="23"/>
        <v/>
      </c>
      <c r="I491" s="16" t="str">
        <f t="shared" si="24"/>
        <v/>
      </c>
    </row>
    <row r="492" spans="1:9">
      <c r="A492" s="16">
        <v>290</v>
      </c>
      <c r="C492" s="16" t="str">
        <f t="shared" si="21"/>
        <v/>
      </c>
      <c r="D492" s="16">
        <f>COUNTIF(C$203:C492,C492)</f>
        <v>289</v>
      </c>
      <c r="F492" s="16" t="str">
        <f t="shared" si="20"/>
        <v/>
      </c>
      <c r="G492" s="16" t="str">
        <f t="shared" si="22"/>
        <v/>
      </c>
      <c r="H492" s="16" t="str">
        <f t="shared" si="23"/>
        <v/>
      </c>
      <c r="I492" s="16" t="str">
        <f t="shared" si="24"/>
        <v/>
      </c>
    </row>
    <row r="493" spans="1:9">
      <c r="A493" s="16">
        <v>291</v>
      </c>
      <c r="C493" s="16" t="str">
        <f t="shared" si="21"/>
        <v/>
      </c>
      <c r="D493" s="16">
        <f>COUNTIF(C$203:C493,C493)</f>
        <v>290</v>
      </c>
      <c r="F493" s="16" t="str">
        <f t="shared" si="20"/>
        <v/>
      </c>
      <c r="G493" s="16" t="str">
        <f t="shared" si="22"/>
        <v/>
      </c>
      <c r="H493" s="16" t="str">
        <f t="shared" si="23"/>
        <v/>
      </c>
      <c r="I493" s="16" t="str">
        <f t="shared" si="24"/>
        <v/>
      </c>
    </row>
    <row r="494" spans="1:9">
      <c r="A494" s="16">
        <v>292</v>
      </c>
      <c r="C494" s="16" t="str">
        <f t="shared" si="21"/>
        <v/>
      </c>
      <c r="D494" s="16">
        <f>COUNTIF(C$203:C494,C494)</f>
        <v>291</v>
      </c>
      <c r="F494" s="16" t="str">
        <f t="shared" si="20"/>
        <v/>
      </c>
      <c r="G494" s="16" t="str">
        <f t="shared" si="22"/>
        <v/>
      </c>
      <c r="H494" s="16" t="str">
        <f t="shared" si="23"/>
        <v/>
      </c>
      <c r="I494" s="16" t="str">
        <f t="shared" si="24"/>
        <v/>
      </c>
    </row>
    <row r="495" spans="1:9">
      <c r="A495" s="16">
        <v>293</v>
      </c>
      <c r="C495" s="16" t="str">
        <f t="shared" si="21"/>
        <v/>
      </c>
      <c r="D495" s="16">
        <f>COUNTIF(C$203:C495,C495)</f>
        <v>292</v>
      </c>
      <c r="F495" s="16" t="str">
        <f t="shared" si="20"/>
        <v/>
      </c>
      <c r="G495" s="16" t="str">
        <f t="shared" si="22"/>
        <v/>
      </c>
      <c r="H495" s="16" t="str">
        <f t="shared" si="23"/>
        <v/>
      </c>
      <c r="I495" s="16" t="str">
        <f t="shared" si="24"/>
        <v/>
      </c>
    </row>
    <row r="496" spans="1:9">
      <c r="A496" s="16">
        <v>294</v>
      </c>
      <c r="C496" s="16" t="str">
        <f t="shared" si="21"/>
        <v/>
      </c>
      <c r="D496" s="16">
        <f>COUNTIF(C$203:C496,C496)</f>
        <v>293</v>
      </c>
      <c r="F496" s="16" t="str">
        <f t="shared" si="20"/>
        <v/>
      </c>
      <c r="G496" s="16" t="str">
        <f t="shared" si="22"/>
        <v/>
      </c>
      <c r="H496" s="16" t="str">
        <f t="shared" si="23"/>
        <v/>
      </c>
      <c r="I496" s="16" t="str">
        <f t="shared" si="24"/>
        <v/>
      </c>
    </row>
    <row r="497" spans="1:9">
      <c r="A497" s="16">
        <v>295</v>
      </c>
      <c r="C497" s="16" t="str">
        <f t="shared" si="21"/>
        <v/>
      </c>
      <c r="D497" s="16">
        <f>COUNTIF(C$203:C497,C497)</f>
        <v>294</v>
      </c>
      <c r="F497" s="16" t="str">
        <f t="shared" si="20"/>
        <v/>
      </c>
      <c r="G497" s="16" t="str">
        <f t="shared" si="22"/>
        <v/>
      </c>
      <c r="H497" s="16" t="str">
        <f t="shared" si="23"/>
        <v/>
      </c>
      <c r="I497" s="16" t="str">
        <f t="shared" si="24"/>
        <v/>
      </c>
    </row>
    <row r="498" spans="1:9">
      <c r="A498" s="16">
        <v>296</v>
      </c>
      <c r="C498" s="16" t="str">
        <f t="shared" si="21"/>
        <v/>
      </c>
      <c r="D498" s="16">
        <f>COUNTIF(C$203:C498,C498)</f>
        <v>295</v>
      </c>
      <c r="F498" s="16" t="str">
        <f t="shared" si="20"/>
        <v/>
      </c>
      <c r="G498" s="16" t="str">
        <f t="shared" si="22"/>
        <v/>
      </c>
      <c r="H498" s="16" t="str">
        <f t="shared" si="23"/>
        <v/>
      </c>
      <c r="I498" s="16" t="str">
        <f t="shared" si="24"/>
        <v/>
      </c>
    </row>
    <row r="499" spans="1:9">
      <c r="A499" s="16">
        <v>297</v>
      </c>
      <c r="C499" s="16" t="str">
        <f t="shared" si="21"/>
        <v/>
      </c>
      <c r="D499" s="16">
        <f>COUNTIF(C$203:C499,C499)</f>
        <v>296</v>
      </c>
      <c r="F499" s="16" t="str">
        <f t="shared" si="20"/>
        <v/>
      </c>
      <c r="G499" s="16" t="str">
        <f t="shared" si="22"/>
        <v/>
      </c>
      <c r="H499" s="16" t="str">
        <f t="shared" si="23"/>
        <v/>
      </c>
      <c r="I499" s="16" t="str">
        <f t="shared" si="24"/>
        <v/>
      </c>
    </row>
    <row r="500" spans="1:9">
      <c r="A500" s="16">
        <v>298</v>
      </c>
      <c r="C500" s="16" t="str">
        <f t="shared" si="21"/>
        <v/>
      </c>
      <c r="D500" s="16">
        <f>COUNTIF(C$203:C500,C500)</f>
        <v>297</v>
      </c>
      <c r="F500" s="16" t="str">
        <f t="shared" si="20"/>
        <v/>
      </c>
      <c r="G500" s="16" t="str">
        <f t="shared" si="22"/>
        <v/>
      </c>
      <c r="H500" s="16" t="str">
        <f t="shared" si="23"/>
        <v/>
      </c>
      <c r="I500" s="16" t="str">
        <f t="shared" si="24"/>
        <v/>
      </c>
    </row>
    <row r="501" spans="1:9">
      <c r="A501" s="16">
        <v>299</v>
      </c>
      <c r="C501" s="16" t="str">
        <f t="shared" si="21"/>
        <v/>
      </c>
      <c r="D501" s="16">
        <f>COUNTIF(C$203:C501,C501)</f>
        <v>298</v>
      </c>
      <c r="F501" s="16" t="str">
        <f t="shared" si="20"/>
        <v/>
      </c>
      <c r="G501" s="16" t="str">
        <f t="shared" si="22"/>
        <v/>
      </c>
      <c r="H501" s="16" t="str">
        <f t="shared" si="23"/>
        <v/>
      </c>
      <c r="I501" s="16" t="str">
        <f t="shared" si="24"/>
        <v/>
      </c>
    </row>
    <row r="502" spans="1:9">
      <c r="A502" s="16">
        <v>300</v>
      </c>
      <c r="C502" s="16" t="str">
        <f t="shared" si="21"/>
        <v/>
      </c>
      <c r="D502" s="16">
        <f>COUNTIF(C$203:C502,C502)</f>
        <v>299</v>
      </c>
      <c r="F502" s="16" t="str">
        <f t="shared" si="20"/>
        <v/>
      </c>
      <c r="G502" s="16" t="str">
        <f t="shared" si="22"/>
        <v/>
      </c>
      <c r="H502" s="16" t="str">
        <f t="shared" si="23"/>
        <v/>
      </c>
      <c r="I502" s="16" t="str">
        <f t="shared" si="24"/>
        <v/>
      </c>
    </row>
    <row r="503" spans="1:9">
      <c r="A503" s="16">
        <v>301</v>
      </c>
      <c r="C503" s="16" t="str">
        <f t="shared" si="21"/>
        <v/>
      </c>
      <c r="D503" s="16">
        <f>COUNTIF(C$203:C503,C503)</f>
        <v>300</v>
      </c>
      <c r="F503" s="16" t="str">
        <f t="shared" si="20"/>
        <v/>
      </c>
      <c r="G503" s="16" t="str">
        <f t="shared" si="22"/>
        <v/>
      </c>
      <c r="H503" s="16" t="str">
        <f t="shared" si="23"/>
        <v/>
      </c>
      <c r="I503" s="16" t="str">
        <f t="shared" si="24"/>
        <v/>
      </c>
    </row>
    <row r="504" spans="1:9">
      <c r="A504" s="16">
        <v>302</v>
      </c>
    </row>
    <row r="505" spans="1:9">
      <c r="A505" s="16">
        <v>303</v>
      </c>
    </row>
    <row r="506" spans="1:9">
      <c r="A506" s="16">
        <v>304</v>
      </c>
    </row>
    <row r="507" spans="1:9">
      <c r="A507" s="16">
        <v>305</v>
      </c>
    </row>
    <row r="508" spans="1:9">
      <c r="A508" s="16">
        <v>306</v>
      </c>
    </row>
    <row r="509" spans="1:9">
      <c r="A509" s="16">
        <v>307</v>
      </c>
    </row>
    <row r="510" spans="1:9">
      <c r="A510" s="16">
        <v>308</v>
      </c>
    </row>
    <row r="511" spans="1:9">
      <c r="A511" s="16">
        <v>309</v>
      </c>
    </row>
    <row r="512" spans="1:9">
      <c r="A512" s="16">
        <v>310</v>
      </c>
    </row>
    <row r="513" spans="1:1">
      <c r="A513" s="16">
        <v>311</v>
      </c>
    </row>
    <row r="514" spans="1:1">
      <c r="A514" s="16">
        <v>312</v>
      </c>
    </row>
    <row r="515" spans="1:1">
      <c r="A515" s="16">
        <v>313</v>
      </c>
    </row>
    <row r="516" spans="1:1">
      <c r="A516" s="16">
        <v>314</v>
      </c>
    </row>
    <row r="517" spans="1:1">
      <c r="A517" s="16">
        <v>315</v>
      </c>
    </row>
    <row r="518" spans="1:1">
      <c r="A518" s="16">
        <v>316</v>
      </c>
    </row>
    <row r="519" spans="1:1">
      <c r="A519" s="16">
        <v>317</v>
      </c>
    </row>
    <row r="520" spans="1:1">
      <c r="A520" s="16">
        <v>318</v>
      </c>
    </row>
    <row r="521" spans="1:1">
      <c r="A521" s="16">
        <v>319</v>
      </c>
    </row>
    <row r="522" spans="1:1">
      <c r="A522" s="16">
        <v>320</v>
      </c>
    </row>
    <row r="523" spans="1:1">
      <c r="A523" s="16">
        <v>321</v>
      </c>
    </row>
    <row r="524" spans="1:1">
      <c r="A524" s="16">
        <v>322</v>
      </c>
    </row>
    <row r="525" spans="1:1">
      <c r="A525" s="16">
        <v>323</v>
      </c>
    </row>
    <row r="526" spans="1:1">
      <c r="A526" s="16">
        <v>324</v>
      </c>
    </row>
    <row r="527" spans="1:1">
      <c r="A527" s="16">
        <v>325</v>
      </c>
    </row>
    <row r="528" spans="1:1">
      <c r="A528" s="16">
        <v>326</v>
      </c>
    </row>
    <row r="529" spans="1:1">
      <c r="A529" s="16">
        <v>327</v>
      </c>
    </row>
    <row r="530" spans="1:1">
      <c r="A530" s="16">
        <v>328</v>
      </c>
    </row>
    <row r="531" spans="1:1">
      <c r="A531" s="16">
        <v>329</v>
      </c>
    </row>
    <row r="532" spans="1:1">
      <c r="A532" s="16">
        <v>330</v>
      </c>
    </row>
    <row r="533" spans="1:1">
      <c r="A533" s="16">
        <v>331</v>
      </c>
    </row>
    <row r="534" spans="1:1">
      <c r="A534" s="16">
        <v>332</v>
      </c>
    </row>
    <row r="535" spans="1:1">
      <c r="A535" s="16">
        <v>333</v>
      </c>
    </row>
    <row r="536" spans="1:1">
      <c r="A536" s="16">
        <v>334</v>
      </c>
    </row>
    <row r="537" spans="1:1">
      <c r="A537" s="16">
        <v>335</v>
      </c>
    </row>
    <row r="538" spans="1:1">
      <c r="A538" s="16">
        <v>336</v>
      </c>
    </row>
    <row r="539" spans="1:1">
      <c r="A539" s="16">
        <v>337</v>
      </c>
    </row>
    <row r="540" spans="1:1">
      <c r="A540" s="16">
        <v>338</v>
      </c>
    </row>
    <row r="541" spans="1:1">
      <c r="A541" s="16">
        <v>339</v>
      </c>
    </row>
    <row r="542" spans="1:1">
      <c r="A542" s="16">
        <v>340</v>
      </c>
    </row>
    <row r="543" spans="1:1">
      <c r="A543" s="16">
        <v>341</v>
      </c>
    </row>
    <row r="544" spans="1:1">
      <c r="A544" s="16">
        <v>342</v>
      </c>
    </row>
    <row r="545" spans="1:1">
      <c r="A545" s="16">
        <v>343</v>
      </c>
    </row>
    <row r="546" spans="1:1">
      <c r="A546" s="16">
        <v>344</v>
      </c>
    </row>
    <row r="547" spans="1:1">
      <c r="A547" s="16">
        <v>345</v>
      </c>
    </row>
    <row r="548" spans="1:1">
      <c r="A548" s="16">
        <v>346</v>
      </c>
    </row>
    <row r="549" spans="1:1">
      <c r="A549" s="16">
        <v>347</v>
      </c>
    </row>
    <row r="550" spans="1:1">
      <c r="A550" s="16">
        <v>348</v>
      </c>
    </row>
    <row r="551" spans="1:1">
      <c r="A551" s="16">
        <v>349</v>
      </c>
    </row>
    <row r="552" spans="1:1">
      <c r="A552" s="16">
        <v>350</v>
      </c>
    </row>
    <row r="553" spans="1:1">
      <c r="A553" s="16">
        <v>351</v>
      </c>
    </row>
    <row r="554" spans="1:1">
      <c r="A554" s="16">
        <v>352</v>
      </c>
    </row>
    <row r="555" spans="1:1">
      <c r="A555" s="16">
        <v>353</v>
      </c>
    </row>
    <row r="556" spans="1:1">
      <c r="A556" s="16">
        <v>354</v>
      </c>
    </row>
    <row r="557" spans="1:1">
      <c r="A557" s="16">
        <v>355</v>
      </c>
    </row>
    <row r="558" spans="1:1">
      <c r="A558" s="16">
        <v>356</v>
      </c>
    </row>
    <row r="559" spans="1:1">
      <c r="A559" s="16">
        <v>357</v>
      </c>
    </row>
    <row r="560" spans="1:1">
      <c r="A560" s="16">
        <v>358</v>
      </c>
    </row>
    <row r="561" spans="1:1">
      <c r="A561" s="16">
        <v>359</v>
      </c>
    </row>
    <row r="562" spans="1:1">
      <c r="A562" s="16">
        <v>360</v>
      </c>
    </row>
    <row r="563" spans="1:1">
      <c r="A563" s="16">
        <v>361</v>
      </c>
    </row>
    <row r="564" spans="1:1">
      <c r="A564" s="16">
        <v>362</v>
      </c>
    </row>
    <row r="565" spans="1:1">
      <c r="A565" s="16">
        <v>363</v>
      </c>
    </row>
    <row r="566" spans="1:1">
      <c r="A566" s="16">
        <v>364</v>
      </c>
    </row>
    <row r="567" spans="1:1">
      <c r="A567" s="16">
        <v>365</v>
      </c>
    </row>
    <row r="568" spans="1:1">
      <c r="A568" s="16">
        <v>366</v>
      </c>
    </row>
    <row r="569" spans="1:1">
      <c r="A569" s="16">
        <v>367</v>
      </c>
    </row>
    <row r="570" spans="1:1">
      <c r="A570" s="16">
        <v>368</v>
      </c>
    </row>
    <row r="571" spans="1:1">
      <c r="A571" s="16">
        <v>369</v>
      </c>
    </row>
    <row r="572" spans="1:1">
      <c r="A572" s="16">
        <v>370</v>
      </c>
    </row>
    <row r="573" spans="1:1">
      <c r="A573" s="16">
        <v>371</v>
      </c>
    </row>
    <row r="574" spans="1:1">
      <c r="A574" s="16">
        <v>372</v>
      </c>
    </row>
    <row r="575" spans="1:1">
      <c r="A575" s="16">
        <v>373</v>
      </c>
    </row>
    <row r="576" spans="1:1">
      <c r="A576" s="16">
        <v>374</v>
      </c>
    </row>
    <row r="577" spans="1:1">
      <c r="A577" s="16">
        <v>375</v>
      </c>
    </row>
    <row r="578" spans="1:1">
      <c r="A578" s="16">
        <v>376</v>
      </c>
    </row>
    <row r="579" spans="1:1">
      <c r="A579" s="16">
        <v>377</v>
      </c>
    </row>
    <row r="580" spans="1:1">
      <c r="A580" s="16">
        <v>378</v>
      </c>
    </row>
    <row r="581" spans="1:1">
      <c r="A581" s="16">
        <v>379</v>
      </c>
    </row>
    <row r="582" spans="1:1">
      <c r="A582" s="16">
        <v>380</v>
      </c>
    </row>
    <row r="583" spans="1:1">
      <c r="A583" s="16">
        <v>381</v>
      </c>
    </row>
    <row r="584" spans="1:1">
      <c r="A584" s="16">
        <v>382</v>
      </c>
    </row>
    <row r="585" spans="1:1">
      <c r="A585" s="16">
        <v>383</v>
      </c>
    </row>
    <row r="586" spans="1:1">
      <c r="A586" s="16">
        <v>384</v>
      </c>
    </row>
    <row r="587" spans="1:1">
      <c r="A587" s="16">
        <v>385</v>
      </c>
    </row>
    <row r="588" spans="1:1">
      <c r="A588" s="16">
        <v>386</v>
      </c>
    </row>
    <row r="589" spans="1:1">
      <c r="A589" s="16">
        <v>387</v>
      </c>
    </row>
    <row r="590" spans="1:1">
      <c r="A590" s="16">
        <v>388</v>
      </c>
    </row>
    <row r="591" spans="1:1">
      <c r="A591" s="16">
        <v>389</v>
      </c>
    </row>
    <row r="592" spans="1:1">
      <c r="A592" s="16">
        <v>390</v>
      </c>
    </row>
    <row r="593" spans="1:1">
      <c r="A593" s="16">
        <v>391</v>
      </c>
    </row>
    <row r="594" spans="1:1">
      <c r="A594" s="16">
        <v>392</v>
      </c>
    </row>
    <row r="595" spans="1:1">
      <c r="A595" s="16">
        <v>393</v>
      </c>
    </row>
    <row r="596" spans="1:1">
      <c r="A596" s="16">
        <v>394</v>
      </c>
    </row>
    <row r="597" spans="1:1">
      <c r="A597" s="16">
        <v>395</v>
      </c>
    </row>
    <row r="598" spans="1:1">
      <c r="A598" s="16">
        <v>396</v>
      </c>
    </row>
    <row r="599" spans="1:1">
      <c r="A599" s="16">
        <v>397</v>
      </c>
    </row>
    <row r="600" spans="1:1">
      <c r="A600" s="16">
        <v>398</v>
      </c>
    </row>
    <row r="601" spans="1:1">
      <c r="A601" s="16">
        <v>399</v>
      </c>
    </row>
    <row r="602" spans="1:1">
      <c r="A602" s="16">
        <v>400</v>
      </c>
    </row>
  </sheetData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H108"/>
  <sheetViews>
    <sheetView topLeftCell="AM1" workbookViewId="0">
      <selection activeCell="AE31" sqref="AE31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15" width="7" customWidth="1"/>
    <col min="16" max="16" width="13.875" customWidth="1"/>
    <col min="17" max="17" width="7.875" customWidth="1"/>
    <col min="21" max="22" width="8.625" customWidth="1"/>
    <col min="28" max="28" width="14.875" customWidth="1"/>
    <col min="34" max="34" width="14.875" customWidth="1"/>
  </cols>
  <sheetData>
    <row r="1" spans="1:60" s="25" customFormat="1" ht="18">
      <c r="J1" s="28"/>
      <c r="T1" s="25" t="s">
        <v>79</v>
      </c>
      <c r="U1" s="25">
        <v>1</v>
      </c>
      <c r="V1" s="25" t="s">
        <v>69</v>
      </c>
    </row>
    <row r="2" spans="1:60" s="23" customFormat="1">
      <c r="U2" s="23">
        <v>2</v>
      </c>
      <c r="V2" s="23" t="s">
        <v>70</v>
      </c>
    </row>
    <row r="3" spans="1:60" s="23" customFormat="1" ht="50.1" customHeight="1">
      <c r="A3" s="24"/>
      <c r="B3" s="24"/>
      <c r="C3" s="24"/>
      <c r="D3" s="24"/>
      <c r="U3" s="23">
        <v>3</v>
      </c>
    </row>
    <row r="4" spans="1:60" s="23" customFormat="1" ht="21" customHeight="1">
      <c r="A4" s="416"/>
      <c r="B4" s="416"/>
      <c r="C4" s="416"/>
      <c r="D4" s="417"/>
      <c r="E4" s="417"/>
    </row>
    <row r="5" spans="1:60" s="23" customFormat="1" ht="21" customHeight="1">
      <c r="A5" s="416"/>
      <c r="B5" s="416"/>
      <c r="C5" s="416"/>
      <c r="D5" s="417"/>
      <c r="E5" s="417"/>
    </row>
    <row r="6" spans="1:60" s="23" customFormat="1" ht="21" customHeight="1">
      <c r="A6" s="416"/>
      <c r="B6" s="416"/>
      <c r="C6" s="416"/>
      <c r="D6" s="417"/>
      <c r="E6" s="417"/>
    </row>
    <row r="7" spans="1:60" s="23" customFormat="1" ht="96" customHeight="1">
      <c r="A7" s="419"/>
      <c r="B7" s="420"/>
      <c r="C7" s="420"/>
      <c r="D7" s="420"/>
      <c r="E7" s="421"/>
      <c r="F7" s="421"/>
      <c r="I7" s="418"/>
      <c r="J7" s="418"/>
      <c r="AE7" s="23">
        <f>'基本情報 (2)'!S210</f>
        <v>1</v>
      </c>
      <c r="AK7" s="23">
        <f>'基本情報 (2)'!X210</f>
        <v>1</v>
      </c>
    </row>
    <row r="8" spans="1:60" s="10" customFormat="1" ht="25.5" customHeight="1">
      <c r="A8" s="22" t="s">
        <v>5</v>
      </c>
      <c r="B8" s="22" t="s">
        <v>63</v>
      </c>
      <c r="C8" s="13" t="s">
        <v>10</v>
      </c>
      <c r="D8" s="13" t="s">
        <v>11</v>
      </c>
      <c r="E8" s="21" t="s">
        <v>6</v>
      </c>
      <c r="F8" s="21" t="s">
        <v>8</v>
      </c>
      <c r="G8" s="21" t="s">
        <v>53</v>
      </c>
      <c r="H8" s="21" t="s">
        <v>7</v>
      </c>
      <c r="I8" s="21" t="s">
        <v>92</v>
      </c>
      <c r="J8" s="21" t="s">
        <v>93</v>
      </c>
      <c r="K8" s="21" t="s">
        <v>94</v>
      </c>
      <c r="L8" s="21"/>
      <c r="M8" s="21"/>
      <c r="N8" s="21"/>
      <c r="O8" s="21"/>
      <c r="P8" s="21"/>
      <c r="Q8" s="21"/>
      <c r="AA8" s="203" t="s">
        <v>237</v>
      </c>
      <c r="AB8" s="204" t="s">
        <v>238</v>
      </c>
      <c r="AC8" s="203" t="s">
        <v>239</v>
      </c>
      <c r="AG8" s="203" t="s">
        <v>237</v>
      </c>
      <c r="AH8" s="204" t="s">
        <v>238</v>
      </c>
      <c r="AI8" s="203" t="s">
        <v>239</v>
      </c>
      <c r="BF8" s="10" t="s">
        <v>92</v>
      </c>
      <c r="BG8" s="10" t="s">
        <v>96</v>
      </c>
      <c r="BH8" s="10" t="s">
        <v>94</v>
      </c>
    </row>
    <row r="9" spans="1:60" s="11" customFormat="1" ht="21" customHeight="1">
      <c r="A9" s="12">
        <v>1</v>
      </c>
      <c r="B9" s="12">
        <f>'基本情報 (2)'!B9</f>
        <v>1456</v>
      </c>
      <c r="C9" s="27">
        <f>IF('基本情報 '!C10="","",'基本情報 '!C10)</f>
        <v>1456</v>
      </c>
      <c r="D9" s="27" t="str">
        <f>IF('基本情報 '!D10="","",'基本情報 '!D10)</f>
        <v/>
      </c>
      <c r="E9" s="27" t="str">
        <f>CONCATENATE(R9,基本情報!T$1,S9)</f>
        <v>岩渕　光司</v>
      </c>
      <c r="F9" s="27" t="str">
        <f>CONCATENATE(T9,基本情報!T$1,U9)</f>
        <v>イワブチ　ミツジ</v>
      </c>
      <c r="G9" s="27" t="str">
        <f>IF('基本情報 '!I10="","",'基本情報 '!I10)</f>
        <v>男</v>
      </c>
      <c r="H9" s="27">
        <f>IF('基本情報 '!J10="","",'基本情報 '!J10)</f>
        <v>6</v>
      </c>
      <c r="I9" s="37" t="str">
        <f>TRIM('基本情報 '!K10)</f>
        <v/>
      </c>
      <c r="J9" s="37" t="str">
        <f>TRIM('基本情報 '!L10)</f>
        <v/>
      </c>
      <c r="K9" s="37" t="str">
        <f>TRIM('基本情報 '!M10)</f>
        <v/>
      </c>
      <c r="L9" s="14" t="str">
        <f>IF(I9="","",VALUE(I9))</f>
        <v/>
      </c>
      <c r="M9" s="14" t="str">
        <f>IF(J9="","",VALUE(J9))</f>
        <v/>
      </c>
      <c r="N9" s="14" t="str">
        <f>IF(K9="","",VALUE(K9))</f>
        <v/>
      </c>
      <c r="O9" s="36" t="str">
        <f>IF(I9="","",CONCATENATE(L9,Q9,M9,Q9,N9))</f>
        <v/>
      </c>
      <c r="P9" s="38" t="str">
        <f>IF(O9="","",VALUE(O9))</f>
        <v/>
      </c>
      <c r="Q9" s="14" t="s">
        <v>95</v>
      </c>
      <c r="R9" s="11" t="str">
        <f>TRIM('基本情報 '!E10)</f>
        <v>岩渕</v>
      </c>
      <c r="S9" s="11" t="str">
        <f>TRIM('基本情報 '!F10)</f>
        <v>光司</v>
      </c>
      <c r="T9" s="11" t="str">
        <f>TRIM('基本情報 '!G10)</f>
        <v>イワブチ</v>
      </c>
      <c r="U9" s="11" t="str">
        <f>TRIM('基本情報 '!H10)</f>
        <v>ミツジ</v>
      </c>
      <c r="V9" s="11" t="str">
        <f>IF(I9="","",L9)</f>
        <v/>
      </c>
      <c r="W9" s="11" t="str">
        <f>IF(J9="","",CONCATENATE(M9,K9)*1)</f>
        <v/>
      </c>
      <c r="AA9" s="203">
        <v>1</v>
      </c>
      <c r="AB9" s="204" t="str">
        <f>競技設定!B4</f>
        <v>男子5年100m</v>
      </c>
      <c r="AC9" s="203"/>
      <c r="AD9" s="10">
        <f>競技設定!C4</f>
        <v>501</v>
      </c>
      <c r="AE9" s="10">
        <f>IF(AD9="","",COUNTIF('tmp２'!K$3:L$103,基本情報!AD9))</f>
        <v>0</v>
      </c>
      <c r="AG9" s="203">
        <v>1</v>
      </c>
      <c r="AH9" s="204" t="str">
        <f>競技設定!G4</f>
        <v>女子5年100m</v>
      </c>
      <c r="AI9" s="203"/>
      <c r="AJ9" s="10">
        <f>競技設定!H4</f>
        <v>601</v>
      </c>
      <c r="AK9" s="10">
        <f>IF(AJ9="","",COUNTIF('tmp４'!K$3:L$103,基本情報!AJ9))</f>
        <v>0</v>
      </c>
      <c r="BF9" s="11">
        <v>1950</v>
      </c>
      <c r="BG9" s="169" t="s">
        <v>142</v>
      </c>
      <c r="BH9" s="169" t="s">
        <v>151</v>
      </c>
    </row>
    <row r="10" spans="1:60" s="11" customFormat="1" ht="21" customHeight="1">
      <c r="A10" s="12">
        <v>2</v>
      </c>
      <c r="B10" s="12">
        <f>'基本情報 (2)'!B10</f>
        <v>1457</v>
      </c>
      <c r="C10" s="27">
        <f>IF('基本情報 '!C11="","",'基本情報 '!C11)</f>
        <v>1457</v>
      </c>
      <c r="D10" s="27" t="str">
        <f>IF('基本情報 '!D11="","",'基本情報 '!D11)</f>
        <v/>
      </c>
      <c r="E10" s="27" t="str">
        <f>CONCATENATE(R10,基本情報!T$1,S10)</f>
        <v>岩渕　文沙</v>
      </c>
      <c r="F10" s="27" t="str">
        <f>CONCATENATE(T10,基本情報!T$1,U10)</f>
        <v>イワブチ　フサ</v>
      </c>
      <c r="G10" s="27" t="str">
        <f>IF('基本情報 '!I11="","",'基本情報 '!I11)</f>
        <v>女</v>
      </c>
      <c r="H10" s="27">
        <f>IF('基本情報 '!J11="","",'基本情報 '!J11)</f>
        <v>5</v>
      </c>
      <c r="I10" s="37" t="str">
        <f>TRIM('基本情報 '!K11)</f>
        <v/>
      </c>
      <c r="J10" s="37" t="str">
        <f>TRIM('基本情報 '!L11)</f>
        <v/>
      </c>
      <c r="K10" s="37" t="str">
        <f>TRIM('基本情報 '!M11)</f>
        <v/>
      </c>
      <c r="L10" s="14" t="str">
        <f t="shared" ref="L10:L73" si="0">IF(I10="","",VALUE(I10))</f>
        <v/>
      </c>
      <c r="M10" s="14" t="str">
        <f t="shared" ref="M10:M73" si="1">IF(J10="","",VALUE(J10))</f>
        <v/>
      </c>
      <c r="N10" s="14" t="str">
        <f t="shared" ref="N10:N73" si="2">IF(K10="","",VALUE(K10))</f>
        <v/>
      </c>
      <c r="O10" s="36" t="str">
        <f t="shared" ref="O10:O73" si="3">IF(I10="","",CONCATENATE(L10,Q10,M10,Q10,N10))</f>
        <v/>
      </c>
      <c r="P10" s="38" t="str">
        <f t="shared" ref="P10:P73" si="4">IF(O10="","",VALUE(O10))</f>
        <v/>
      </c>
      <c r="Q10" s="14" t="s">
        <v>95</v>
      </c>
      <c r="R10" s="11" t="str">
        <f>TRIM('基本情報 '!E11)</f>
        <v>岩渕</v>
      </c>
      <c r="S10" s="11" t="str">
        <f>TRIM('基本情報 '!F11)</f>
        <v>文沙</v>
      </c>
      <c r="T10" s="11" t="str">
        <f>TRIM('基本情報 '!G11)</f>
        <v>イワブチ</v>
      </c>
      <c r="U10" s="11" t="str">
        <f>TRIM('基本情報 '!H11)</f>
        <v>フサ</v>
      </c>
      <c r="V10" s="11" t="str">
        <f t="shared" ref="V10:V73" si="5">IF(I10="","",L10)</f>
        <v/>
      </c>
      <c r="W10" s="11" t="str">
        <f t="shared" ref="W10:W73" si="6">IF(J10="","",CONCATENATE(M10,K10)*1)</f>
        <v/>
      </c>
      <c r="AA10" s="203">
        <v>2</v>
      </c>
      <c r="AB10" s="204" t="str">
        <f>競技設定!B5</f>
        <v>男子6年100m</v>
      </c>
      <c r="AC10" s="203"/>
      <c r="AD10" s="10">
        <f>競技設定!C5</f>
        <v>502</v>
      </c>
      <c r="AE10" s="10">
        <f>IF(AD10="","",COUNTIF('tmp２'!K$3:L$103,基本情報!AD10))</f>
        <v>0</v>
      </c>
      <c r="AG10" s="203">
        <v>2</v>
      </c>
      <c r="AH10" s="204" t="str">
        <f>競技設定!G5</f>
        <v>女子6年100m</v>
      </c>
      <c r="AI10" s="203"/>
      <c r="AJ10" s="10">
        <f>競技設定!H5</f>
        <v>602</v>
      </c>
      <c r="AK10" s="10">
        <f>IF(AJ10="","",COUNTIF('tmp４'!K$3:L$103,基本情報!AJ10))</f>
        <v>0</v>
      </c>
      <c r="BF10" s="11">
        <v>1951</v>
      </c>
      <c r="BG10" s="169" t="s">
        <v>143</v>
      </c>
      <c r="BH10" s="169" t="s">
        <v>152</v>
      </c>
    </row>
    <row r="11" spans="1:60" s="11" customFormat="1" ht="21" customHeight="1">
      <c r="A11" s="12">
        <v>3</v>
      </c>
      <c r="B11" s="12">
        <f>'基本情報 (2)'!B11</f>
        <v>10003</v>
      </c>
      <c r="C11" s="27" t="str">
        <f>IF('基本情報 '!C12="","",'基本情報 '!C12)</f>
        <v/>
      </c>
      <c r="D11" s="27" t="str">
        <f>IF('基本情報 '!D12="","",'基本情報 '!D12)</f>
        <v/>
      </c>
      <c r="E11" s="27" t="str">
        <f>CONCATENATE(R11,基本情報!T$1,S11)</f>
        <v>　</v>
      </c>
      <c r="F11" s="27" t="str">
        <f>CONCATENATE(T11,基本情報!T$1,U11)</f>
        <v>　</v>
      </c>
      <c r="G11" s="27" t="str">
        <f>IF('基本情報 '!I12="","",'基本情報 '!I12)</f>
        <v/>
      </c>
      <c r="H11" s="27" t="str">
        <f>IF('基本情報 '!J12="","",'基本情報 '!J12)</f>
        <v/>
      </c>
      <c r="I11" s="37" t="str">
        <f>TRIM('基本情報 '!K12)</f>
        <v/>
      </c>
      <c r="J11" s="37" t="str">
        <f>TRIM('基本情報 '!L12)</f>
        <v/>
      </c>
      <c r="K11" s="37" t="str">
        <f>TRIM('基本情報 '!M12)</f>
        <v/>
      </c>
      <c r="L11" s="14" t="str">
        <f t="shared" si="0"/>
        <v/>
      </c>
      <c r="M11" s="14" t="str">
        <f t="shared" si="1"/>
        <v/>
      </c>
      <c r="N11" s="14" t="str">
        <f t="shared" si="2"/>
        <v/>
      </c>
      <c r="O11" s="36" t="str">
        <f t="shared" si="3"/>
        <v/>
      </c>
      <c r="P11" s="38" t="str">
        <f t="shared" si="4"/>
        <v/>
      </c>
      <c r="Q11" s="14" t="s">
        <v>95</v>
      </c>
      <c r="R11" s="11" t="str">
        <f>TRIM('基本情報 '!E12)</f>
        <v/>
      </c>
      <c r="S11" s="11" t="str">
        <f>TRIM('基本情報 '!F12)</f>
        <v/>
      </c>
      <c r="T11" s="11" t="str">
        <f>TRIM('基本情報 '!G12)</f>
        <v/>
      </c>
      <c r="U11" s="11" t="str">
        <f>TRIM('基本情報 '!H12)</f>
        <v/>
      </c>
      <c r="V11" s="11" t="str">
        <f t="shared" si="5"/>
        <v/>
      </c>
      <c r="W11" s="11" t="str">
        <f t="shared" si="6"/>
        <v/>
      </c>
      <c r="AA11" s="203">
        <v>3</v>
      </c>
      <c r="AB11" s="204" t="str">
        <f>競技設定!B6</f>
        <v>コンバインドA</v>
      </c>
      <c r="AC11" s="203"/>
      <c r="AD11" s="10">
        <f>競技設定!C6</f>
        <v>621</v>
      </c>
      <c r="AE11" s="10">
        <f>IF(AD11="","",COUNTIF('tmp２'!K$3:L$103,基本情報!AD11))</f>
        <v>0</v>
      </c>
      <c r="AG11" s="203">
        <v>3</v>
      </c>
      <c r="AH11" s="204" t="str">
        <f>競技設定!G6</f>
        <v>コンバインドA</v>
      </c>
      <c r="AI11" s="203"/>
      <c r="AJ11" s="10">
        <f>競技設定!H6</f>
        <v>623</v>
      </c>
      <c r="AK11" s="10">
        <f>IF(AJ11="","",COUNTIF('tmp４'!K$3:L$103,基本情報!AJ11))</f>
        <v>0</v>
      </c>
      <c r="BF11" s="11">
        <v>1952</v>
      </c>
      <c r="BG11" s="169" t="s">
        <v>144</v>
      </c>
      <c r="BH11" s="169" t="s">
        <v>144</v>
      </c>
    </row>
    <row r="12" spans="1:60" s="11" customFormat="1" ht="21" customHeight="1">
      <c r="A12" s="12">
        <v>4</v>
      </c>
      <c r="B12" s="12">
        <f>'基本情報 (2)'!B12</f>
        <v>10004</v>
      </c>
      <c r="C12" s="27" t="str">
        <f>IF('基本情報 '!C13="","",'基本情報 '!C13)</f>
        <v/>
      </c>
      <c r="D12" s="27" t="str">
        <f>IF('基本情報 '!D13="","",'基本情報 '!D13)</f>
        <v/>
      </c>
      <c r="E12" s="27" t="str">
        <f>CONCATENATE(R12,基本情報!T$1,S12)</f>
        <v>　</v>
      </c>
      <c r="F12" s="27" t="str">
        <f>CONCATENATE(T12,基本情報!T$1,U12)</f>
        <v>　</v>
      </c>
      <c r="G12" s="27" t="str">
        <f>IF('基本情報 '!I13="","",'基本情報 '!I13)</f>
        <v/>
      </c>
      <c r="H12" s="27" t="str">
        <f>IF('基本情報 '!J13="","",'基本情報 '!J13)</f>
        <v/>
      </c>
      <c r="I12" s="37" t="str">
        <f>TRIM('基本情報 '!K13)</f>
        <v/>
      </c>
      <c r="J12" s="37" t="str">
        <f>TRIM('基本情報 '!L13)</f>
        <v/>
      </c>
      <c r="K12" s="37" t="str">
        <f>TRIM('基本情報 '!M13)</f>
        <v/>
      </c>
      <c r="L12" s="14" t="str">
        <f t="shared" si="0"/>
        <v/>
      </c>
      <c r="M12" s="14" t="str">
        <f t="shared" si="1"/>
        <v/>
      </c>
      <c r="N12" s="14" t="str">
        <f t="shared" si="2"/>
        <v/>
      </c>
      <c r="O12" s="36" t="str">
        <f t="shared" si="3"/>
        <v/>
      </c>
      <c r="P12" s="38" t="str">
        <f t="shared" si="4"/>
        <v/>
      </c>
      <c r="Q12" s="14" t="s">
        <v>95</v>
      </c>
      <c r="R12" s="11" t="str">
        <f>TRIM('基本情報 '!E13)</f>
        <v/>
      </c>
      <c r="S12" s="11" t="str">
        <f>TRIM('基本情報 '!F13)</f>
        <v/>
      </c>
      <c r="T12" s="11" t="str">
        <f>TRIM('基本情報 '!G13)</f>
        <v/>
      </c>
      <c r="U12" s="11" t="str">
        <f>TRIM('基本情報 '!H13)</f>
        <v/>
      </c>
      <c r="V12" s="11" t="str">
        <f t="shared" si="5"/>
        <v/>
      </c>
      <c r="W12" s="11" t="str">
        <f t="shared" si="6"/>
        <v/>
      </c>
      <c r="AA12" s="203">
        <v>4</v>
      </c>
      <c r="AB12" s="204" t="str">
        <f>競技設定!B7</f>
        <v>コンバインドB</v>
      </c>
      <c r="AC12" s="203"/>
      <c r="AD12" s="10">
        <f>競技設定!C7</f>
        <v>622</v>
      </c>
      <c r="AE12" s="10">
        <f>IF(AD12="","",COUNTIF('tmp２'!K$3:L$103,基本情報!AD12))</f>
        <v>0</v>
      </c>
      <c r="AG12" s="203">
        <v>4</v>
      </c>
      <c r="AH12" s="204" t="str">
        <f>競技設定!G7</f>
        <v>コンバインドB</v>
      </c>
      <c r="AI12" s="203"/>
      <c r="AJ12" s="10">
        <f>競技設定!H7</f>
        <v>624</v>
      </c>
      <c r="AK12" s="10">
        <f>IF(AJ12="","",COUNTIF('tmp４'!K$3:L$103,基本情報!AJ12))</f>
        <v>0</v>
      </c>
      <c r="BF12" s="11">
        <v>1953</v>
      </c>
      <c r="BG12" s="169" t="s">
        <v>145</v>
      </c>
      <c r="BH12" s="169" t="s">
        <v>145</v>
      </c>
    </row>
    <row r="13" spans="1:60" s="11" customFormat="1" ht="21" customHeight="1">
      <c r="A13" s="12">
        <v>5</v>
      </c>
      <c r="B13" s="12">
        <f>'基本情報 (2)'!B13</f>
        <v>10005</v>
      </c>
      <c r="C13" s="27" t="str">
        <f>IF('基本情報 '!C14="","",'基本情報 '!C14)</f>
        <v/>
      </c>
      <c r="D13" s="27" t="str">
        <f>IF('基本情報 '!D14="","",'基本情報 '!D14)</f>
        <v/>
      </c>
      <c r="E13" s="27" t="str">
        <f>CONCATENATE(R13,基本情報!T$1,S13)</f>
        <v>　</v>
      </c>
      <c r="F13" s="27" t="str">
        <f>CONCATENATE(T13,基本情報!T$1,U13)</f>
        <v>　</v>
      </c>
      <c r="G13" s="27" t="str">
        <f>IF('基本情報 '!I14="","",'基本情報 '!I14)</f>
        <v/>
      </c>
      <c r="H13" s="27" t="str">
        <f>IF('基本情報 '!J14="","",'基本情報 '!J14)</f>
        <v/>
      </c>
      <c r="I13" s="37" t="str">
        <f>TRIM('基本情報 '!K14)</f>
        <v/>
      </c>
      <c r="J13" s="37" t="str">
        <f>TRIM('基本情報 '!L14)</f>
        <v/>
      </c>
      <c r="K13" s="37" t="str">
        <f>TRIM('基本情報 '!M14)</f>
        <v/>
      </c>
      <c r="L13" s="14" t="str">
        <f t="shared" si="0"/>
        <v/>
      </c>
      <c r="M13" s="14" t="str">
        <f t="shared" si="1"/>
        <v/>
      </c>
      <c r="N13" s="14" t="str">
        <f t="shared" si="2"/>
        <v/>
      </c>
      <c r="O13" s="36" t="str">
        <f t="shared" si="3"/>
        <v/>
      </c>
      <c r="P13" s="38" t="str">
        <f t="shared" si="4"/>
        <v/>
      </c>
      <c r="Q13" s="14" t="s">
        <v>95</v>
      </c>
      <c r="R13" s="11" t="str">
        <f>TRIM('基本情報 '!E14)</f>
        <v/>
      </c>
      <c r="S13" s="11" t="str">
        <f>TRIM('基本情報 '!F14)</f>
        <v/>
      </c>
      <c r="T13" s="11" t="str">
        <f>TRIM('基本情報 '!G14)</f>
        <v/>
      </c>
      <c r="U13" s="11" t="str">
        <f>TRIM('基本情報 '!H14)</f>
        <v/>
      </c>
      <c r="V13" s="11" t="str">
        <f t="shared" si="5"/>
        <v/>
      </c>
      <c r="W13" s="11" t="str">
        <f t="shared" si="6"/>
        <v/>
      </c>
      <c r="AA13" s="203">
        <v>5</v>
      </c>
      <c r="AB13" s="204" t="str">
        <f>競技設定!B8</f>
        <v>男女混合4X100mR</v>
      </c>
      <c r="AC13" s="203"/>
      <c r="AD13" s="10">
        <f>競技設定!C8</f>
        <v>625</v>
      </c>
      <c r="AE13" s="10">
        <f>IF(AD13="","",COUNTIF('tmp２'!K$3:L$103,基本情報!AD13))</f>
        <v>0</v>
      </c>
      <c r="AG13" s="203">
        <v>5</v>
      </c>
      <c r="AH13" s="204" t="str">
        <f>競技設定!G8</f>
        <v>男女混合4X100mR</v>
      </c>
      <c r="AI13" s="203"/>
      <c r="AJ13" s="10">
        <f>競技設定!H8</f>
        <v>625</v>
      </c>
      <c r="AK13" s="10">
        <f>IF(AJ13="","",COUNTIF('tmp４'!K$3:L$103,基本情報!AJ13))</f>
        <v>1</v>
      </c>
      <c r="BF13" s="11">
        <v>1954</v>
      </c>
      <c r="BG13" s="169" t="s">
        <v>146</v>
      </c>
      <c r="BH13" s="169" t="s">
        <v>146</v>
      </c>
    </row>
    <row r="14" spans="1:60" s="11" customFormat="1" ht="21" customHeight="1">
      <c r="A14" s="12">
        <v>6</v>
      </c>
      <c r="B14" s="12">
        <f>'基本情報 (2)'!B14</f>
        <v>10006</v>
      </c>
      <c r="C14" s="27" t="str">
        <f>IF('基本情報 '!C15="","",'基本情報 '!C15)</f>
        <v/>
      </c>
      <c r="D14" s="27" t="str">
        <f>IF('基本情報 '!D15="","",'基本情報 '!D15)</f>
        <v/>
      </c>
      <c r="E14" s="27" t="str">
        <f>CONCATENATE(R14,基本情報!T$1,S14)</f>
        <v>　</v>
      </c>
      <c r="F14" s="27" t="str">
        <f>CONCATENATE(T14,基本情報!T$1,U14)</f>
        <v>　</v>
      </c>
      <c r="G14" s="27" t="str">
        <f>IF('基本情報 '!I15="","",'基本情報 '!I15)</f>
        <v/>
      </c>
      <c r="H14" s="27" t="str">
        <f>IF('基本情報 '!J15="","",'基本情報 '!J15)</f>
        <v/>
      </c>
      <c r="I14" s="37" t="str">
        <f>TRIM('基本情報 '!K15)</f>
        <v/>
      </c>
      <c r="J14" s="37" t="str">
        <f>TRIM('基本情報 '!L15)</f>
        <v/>
      </c>
      <c r="K14" s="37" t="str">
        <f>TRIM('基本情報 '!M15)</f>
        <v/>
      </c>
      <c r="L14" s="14" t="str">
        <f t="shared" si="0"/>
        <v/>
      </c>
      <c r="M14" s="14" t="str">
        <f t="shared" si="1"/>
        <v/>
      </c>
      <c r="N14" s="14" t="str">
        <f t="shared" si="2"/>
        <v/>
      </c>
      <c r="O14" s="36" t="str">
        <f t="shared" si="3"/>
        <v/>
      </c>
      <c r="P14" s="38" t="str">
        <f t="shared" si="4"/>
        <v/>
      </c>
      <c r="Q14" s="14" t="s">
        <v>95</v>
      </c>
      <c r="R14" s="11" t="str">
        <f>TRIM('基本情報 '!E15)</f>
        <v/>
      </c>
      <c r="S14" s="11" t="str">
        <f>TRIM('基本情報 '!F15)</f>
        <v/>
      </c>
      <c r="T14" s="11" t="str">
        <f>TRIM('基本情報 '!G15)</f>
        <v/>
      </c>
      <c r="U14" s="11" t="str">
        <f>TRIM('基本情報 '!H15)</f>
        <v/>
      </c>
      <c r="V14" s="11" t="str">
        <f t="shared" si="5"/>
        <v/>
      </c>
      <c r="W14" s="11" t="str">
        <f t="shared" si="6"/>
        <v/>
      </c>
      <c r="AA14" s="203">
        <v>6</v>
      </c>
      <c r="AB14" s="204" t="str">
        <f>競技設定!B9</f>
        <v>男子800m</v>
      </c>
      <c r="AC14" s="203"/>
      <c r="AD14" s="10">
        <f>競技設定!C9</f>
        <v>630</v>
      </c>
      <c r="AE14" s="10">
        <f>IF(AD14="","",COUNTIF('tmp２'!K$3:L$103,基本情報!AD14))</f>
        <v>0</v>
      </c>
      <c r="AG14" s="203">
        <v>6</v>
      </c>
      <c r="AH14" s="204" t="str">
        <f>競技設定!G9</f>
        <v>女子800m</v>
      </c>
      <c r="AI14" s="203"/>
      <c r="AJ14" s="10">
        <f>競技設定!H9</f>
        <v>730</v>
      </c>
      <c r="AK14" s="10">
        <f>IF(AJ14="","",COUNTIF('tmp４'!K$3:L$103,基本情報!AJ14))</f>
        <v>0</v>
      </c>
      <c r="BF14" s="11">
        <v>1955</v>
      </c>
      <c r="BG14" s="169" t="s">
        <v>147</v>
      </c>
      <c r="BH14" s="169" t="s">
        <v>147</v>
      </c>
    </row>
    <row r="15" spans="1:60" s="11" customFormat="1" ht="21" customHeight="1">
      <c r="A15" s="12">
        <v>7</v>
      </c>
      <c r="B15" s="12">
        <f>'基本情報 (2)'!B15</f>
        <v>10007</v>
      </c>
      <c r="C15" s="27" t="str">
        <f>IF('基本情報 '!C16="","",'基本情報 '!C16)</f>
        <v/>
      </c>
      <c r="D15" s="27" t="str">
        <f>IF('基本情報 '!D16="","",'基本情報 '!D16)</f>
        <v/>
      </c>
      <c r="E15" s="27" t="str">
        <f>CONCATENATE(R15,基本情報!T$1,S15)</f>
        <v>　</v>
      </c>
      <c r="F15" s="27" t="str">
        <f>CONCATENATE(T15,基本情報!T$1,U15)</f>
        <v>　</v>
      </c>
      <c r="G15" s="27" t="str">
        <f>IF('基本情報 '!I16="","",'基本情報 '!I16)</f>
        <v/>
      </c>
      <c r="H15" s="27" t="str">
        <f>IF('基本情報 '!J16="","",'基本情報 '!J16)</f>
        <v/>
      </c>
      <c r="I15" s="37" t="str">
        <f>TRIM('基本情報 '!K16)</f>
        <v/>
      </c>
      <c r="J15" s="37" t="str">
        <f>TRIM('基本情報 '!L16)</f>
        <v/>
      </c>
      <c r="K15" s="37" t="str">
        <f>TRIM('基本情報 '!M16)</f>
        <v/>
      </c>
      <c r="L15" s="14" t="str">
        <f t="shared" si="0"/>
        <v/>
      </c>
      <c r="M15" s="14" t="str">
        <f t="shared" si="1"/>
        <v/>
      </c>
      <c r="N15" s="14" t="str">
        <f t="shared" si="2"/>
        <v/>
      </c>
      <c r="O15" s="36" t="str">
        <f t="shared" si="3"/>
        <v/>
      </c>
      <c r="P15" s="38" t="str">
        <f t="shared" si="4"/>
        <v/>
      </c>
      <c r="Q15" s="14" t="s">
        <v>95</v>
      </c>
      <c r="R15" s="11" t="str">
        <f>TRIM('基本情報 '!E16)</f>
        <v/>
      </c>
      <c r="S15" s="11" t="str">
        <f>TRIM('基本情報 '!F16)</f>
        <v/>
      </c>
      <c r="T15" s="11" t="str">
        <f>TRIM('基本情報 '!G16)</f>
        <v/>
      </c>
      <c r="U15" s="11" t="str">
        <f>TRIM('基本情報 '!H16)</f>
        <v/>
      </c>
      <c r="V15" s="11" t="str">
        <f t="shared" si="5"/>
        <v/>
      </c>
      <c r="W15" s="11" t="str">
        <f t="shared" si="6"/>
        <v/>
      </c>
      <c r="AA15" s="203">
        <v>7</v>
      </c>
      <c r="AB15" s="204" t="str">
        <f>競技設定!B10</f>
        <v>男子80mH</v>
      </c>
      <c r="AC15" s="203"/>
      <c r="AD15" s="10">
        <f>競技設定!C10</f>
        <v>504</v>
      </c>
      <c r="AE15" s="10">
        <f>IF(AD15="","",COUNTIF('tmp２'!K$3:L$103,基本情報!AD15))</f>
        <v>0</v>
      </c>
      <c r="AG15" s="203">
        <v>7</v>
      </c>
      <c r="AH15" s="204" t="str">
        <f>競技設定!G10</f>
        <v>女子80mH</v>
      </c>
      <c r="AI15" s="203"/>
      <c r="AJ15" s="10">
        <f>競技設定!H10</f>
        <v>604</v>
      </c>
      <c r="AK15" s="10">
        <f>IF(AJ15="","",COUNTIF('tmp４'!K$3:L$103,基本情報!AJ15))</f>
        <v>0</v>
      </c>
      <c r="BF15" s="11">
        <v>1956</v>
      </c>
      <c r="BG15" s="169" t="s">
        <v>148</v>
      </c>
      <c r="BH15" s="169" t="s">
        <v>148</v>
      </c>
    </row>
    <row r="16" spans="1:60" s="11" customFormat="1" ht="21" customHeight="1">
      <c r="A16" s="12">
        <v>8</v>
      </c>
      <c r="B16" s="12">
        <f>'基本情報 (2)'!B16</f>
        <v>10008</v>
      </c>
      <c r="C16" s="27" t="str">
        <f>IF('基本情報 '!C17="","",'基本情報 '!C17)</f>
        <v/>
      </c>
      <c r="D16" s="27" t="str">
        <f>IF('基本情報 '!D17="","",'基本情報 '!D17)</f>
        <v/>
      </c>
      <c r="E16" s="27" t="str">
        <f>CONCATENATE(R16,基本情報!T$1,S16)</f>
        <v>　</v>
      </c>
      <c r="F16" s="27" t="str">
        <f>CONCATENATE(T16,基本情報!T$1,U16)</f>
        <v>　</v>
      </c>
      <c r="G16" s="27" t="str">
        <f>IF('基本情報 '!I17="","",'基本情報 '!I17)</f>
        <v/>
      </c>
      <c r="H16" s="27" t="str">
        <f>IF('基本情報 '!J17="","",'基本情報 '!J17)</f>
        <v/>
      </c>
      <c r="I16" s="37" t="str">
        <f>TRIM('基本情報 '!K17)</f>
        <v/>
      </c>
      <c r="J16" s="37" t="str">
        <f>TRIM('基本情報 '!L17)</f>
        <v/>
      </c>
      <c r="K16" s="37" t="str">
        <f>TRIM('基本情報 '!M17)</f>
        <v/>
      </c>
      <c r="L16" s="14" t="str">
        <f t="shared" si="0"/>
        <v/>
      </c>
      <c r="M16" s="14" t="str">
        <f t="shared" si="1"/>
        <v/>
      </c>
      <c r="N16" s="14" t="str">
        <f t="shared" si="2"/>
        <v/>
      </c>
      <c r="O16" s="36" t="str">
        <f t="shared" si="3"/>
        <v/>
      </c>
      <c r="P16" s="38" t="str">
        <f t="shared" si="4"/>
        <v/>
      </c>
      <c r="Q16" s="14" t="s">
        <v>95</v>
      </c>
      <c r="R16" s="11" t="str">
        <f>TRIM('基本情報 '!E17)</f>
        <v/>
      </c>
      <c r="S16" s="11" t="str">
        <f>TRIM('基本情報 '!F17)</f>
        <v/>
      </c>
      <c r="T16" s="11" t="str">
        <f>TRIM('基本情報 '!G17)</f>
        <v/>
      </c>
      <c r="U16" s="11" t="str">
        <f>TRIM('基本情報 '!H17)</f>
        <v/>
      </c>
      <c r="V16" s="11" t="str">
        <f t="shared" si="5"/>
        <v/>
      </c>
      <c r="W16" s="11" t="str">
        <f t="shared" si="6"/>
        <v/>
      </c>
      <c r="AA16" s="203">
        <v>8</v>
      </c>
      <c r="AB16" s="204" t="str">
        <f>競技設定!B11</f>
        <v>男子走り高跳び</v>
      </c>
      <c r="AC16" s="203"/>
      <c r="AD16" s="10">
        <f>競技設定!C11</f>
        <v>506</v>
      </c>
      <c r="AE16" s="10">
        <f>IF(AD16="","",COUNTIF('tmp２'!K$3:L$103,基本情報!AD16))</f>
        <v>0</v>
      </c>
      <c r="AG16" s="203">
        <v>8</v>
      </c>
      <c r="AH16" s="204" t="str">
        <f>競技設定!G11</f>
        <v>女子走り高跳び</v>
      </c>
      <c r="AI16" s="203"/>
      <c r="AJ16" s="10">
        <f>競技設定!H11</f>
        <v>606</v>
      </c>
      <c r="AK16" s="10">
        <f>IF(AJ16="","",COUNTIF('tmp４'!K$3:L$103,基本情報!AJ16))</f>
        <v>0</v>
      </c>
      <c r="BF16" s="11">
        <v>1957</v>
      </c>
      <c r="BG16" s="169" t="s">
        <v>149</v>
      </c>
      <c r="BH16" s="169" t="s">
        <v>149</v>
      </c>
    </row>
    <row r="17" spans="1:60" s="11" customFormat="1" ht="21" customHeight="1">
      <c r="A17" s="12">
        <v>9</v>
      </c>
      <c r="B17" s="12">
        <f>'基本情報 (2)'!B17</f>
        <v>10009</v>
      </c>
      <c r="C17" s="27" t="str">
        <f>IF('基本情報 '!C18="","",'基本情報 '!C18)</f>
        <v/>
      </c>
      <c r="D17" s="27" t="str">
        <f>IF('基本情報 '!D18="","",'基本情報 '!D18)</f>
        <v/>
      </c>
      <c r="E17" s="27" t="str">
        <f>CONCATENATE(R17,基本情報!T$1,S17)</f>
        <v>　</v>
      </c>
      <c r="F17" s="27" t="str">
        <f>CONCATENATE(T17,基本情報!T$1,U17)</f>
        <v>　</v>
      </c>
      <c r="G17" s="27" t="str">
        <f>IF('基本情報 '!I18="","",'基本情報 '!I18)</f>
        <v/>
      </c>
      <c r="H17" s="27" t="str">
        <f>IF('基本情報 '!J18="","",'基本情報 '!J18)</f>
        <v/>
      </c>
      <c r="I17" s="37" t="str">
        <f>TRIM('基本情報 '!K18)</f>
        <v/>
      </c>
      <c r="J17" s="37" t="str">
        <f>TRIM('基本情報 '!L18)</f>
        <v/>
      </c>
      <c r="K17" s="37" t="str">
        <f>TRIM('基本情報 '!M18)</f>
        <v/>
      </c>
      <c r="L17" s="14" t="str">
        <f t="shared" si="0"/>
        <v/>
      </c>
      <c r="M17" s="14" t="str">
        <f t="shared" si="1"/>
        <v/>
      </c>
      <c r="N17" s="14" t="str">
        <f t="shared" si="2"/>
        <v/>
      </c>
      <c r="O17" s="36" t="str">
        <f t="shared" si="3"/>
        <v/>
      </c>
      <c r="P17" s="38" t="str">
        <f t="shared" si="4"/>
        <v/>
      </c>
      <c r="Q17" s="14" t="s">
        <v>95</v>
      </c>
      <c r="R17" s="11" t="str">
        <f>TRIM('基本情報 '!E18)</f>
        <v/>
      </c>
      <c r="S17" s="11" t="str">
        <f>TRIM('基本情報 '!F18)</f>
        <v/>
      </c>
      <c r="T17" s="11" t="str">
        <f>TRIM('基本情報 '!G18)</f>
        <v/>
      </c>
      <c r="U17" s="11" t="str">
        <f>TRIM('基本情報 '!H18)</f>
        <v/>
      </c>
      <c r="V17" s="11" t="str">
        <f t="shared" si="5"/>
        <v/>
      </c>
      <c r="W17" s="11" t="str">
        <f t="shared" si="6"/>
        <v/>
      </c>
      <c r="AA17" s="203">
        <v>9</v>
      </c>
      <c r="AB17" s="204" t="str">
        <f>競技設定!B12</f>
        <v>男子走り幅跳び</v>
      </c>
      <c r="AC17" s="203"/>
      <c r="AD17" s="10">
        <f>競技設定!C12</f>
        <v>507</v>
      </c>
      <c r="AE17" s="10">
        <f>IF(AD17="","",COUNTIF('tmp２'!K$3:L$103,基本情報!AD17))</f>
        <v>1</v>
      </c>
      <c r="AG17" s="203">
        <v>9</v>
      </c>
      <c r="AH17" s="204" t="str">
        <f>競技設定!G12</f>
        <v>女子走り幅跳び</v>
      </c>
      <c r="AI17" s="203"/>
      <c r="AJ17" s="10">
        <f>競技設定!H12</f>
        <v>607</v>
      </c>
      <c r="AK17" s="10">
        <f>IF(AJ17="","",COUNTIF('tmp４'!K$3:L$103,基本情報!AJ17))</f>
        <v>0</v>
      </c>
      <c r="BF17" s="11">
        <v>1958</v>
      </c>
      <c r="BG17" s="169" t="s">
        <v>150</v>
      </c>
      <c r="BH17" s="169" t="s">
        <v>150</v>
      </c>
    </row>
    <row r="18" spans="1:60" s="11" customFormat="1" ht="21" customHeight="1">
      <c r="A18" s="12">
        <v>10</v>
      </c>
      <c r="B18" s="12">
        <f>'基本情報 (2)'!B18</f>
        <v>10010</v>
      </c>
      <c r="C18" s="27" t="str">
        <f>IF('基本情報 '!C19="","",'基本情報 '!C19)</f>
        <v/>
      </c>
      <c r="D18" s="27" t="str">
        <f>IF('基本情報 '!D19="","",'基本情報 '!D19)</f>
        <v/>
      </c>
      <c r="E18" s="27" t="str">
        <f>CONCATENATE(R18,基本情報!T$1,S18)</f>
        <v>　</v>
      </c>
      <c r="F18" s="27" t="str">
        <f>CONCATENATE(T18,基本情報!T$1,U18)</f>
        <v>　</v>
      </c>
      <c r="G18" s="27" t="str">
        <f>IF('基本情報 '!I19="","",'基本情報 '!I19)</f>
        <v/>
      </c>
      <c r="H18" s="27" t="str">
        <f>IF('基本情報 '!J19="","",'基本情報 '!J19)</f>
        <v/>
      </c>
      <c r="I18" s="37" t="str">
        <f>TRIM('基本情報 '!K19)</f>
        <v/>
      </c>
      <c r="J18" s="37" t="str">
        <f>TRIM('基本情報 '!L19)</f>
        <v/>
      </c>
      <c r="K18" s="37" t="str">
        <f>TRIM('基本情報 '!M19)</f>
        <v/>
      </c>
      <c r="L18" s="14" t="str">
        <f t="shared" si="0"/>
        <v/>
      </c>
      <c r="M18" s="14" t="str">
        <f t="shared" si="1"/>
        <v/>
      </c>
      <c r="N18" s="14" t="str">
        <f t="shared" si="2"/>
        <v/>
      </c>
      <c r="O18" s="36" t="str">
        <f t="shared" si="3"/>
        <v/>
      </c>
      <c r="P18" s="38" t="str">
        <f t="shared" si="4"/>
        <v/>
      </c>
      <c r="Q18" s="14" t="s">
        <v>95</v>
      </c>
      <c r="R18" s="11" t="str">
        <f>TRIM('基本情報 '!E19)</f>
        <v/>
      </c>
      <c r="S18" s="11" t="str">
        <f>TRIM('基本情報 '!F19)</f>
        <v/>
      </c>
      <c r="T18" s="11" t="str">
        <f>TRIM('基本情報 '!G19)</f>
        <v/>
      </c>
      <c r="U18" s="11" t="str">
        <f>TRIM('基本情報 '!H19)</f>
        <v/>
      </c>
      <c r="V18" s="11" t="str">
        <f t="shared" si="5"/>
        <v/>
      </c>
      <c r="W18" s="11" t="str">
        <f t="shared" si="6"/>
        <v/>
      </c>
      <c r="AA18" s="203">
        <v>10</v>
      </c>
      <c r="AB18" s="204" t="str">
        <f>競技設定!B13</f>
        <v>男子ジャベリックボール</v>
      </c>
      <c r="AC18" s="203"/>
      <c r="AD18" s="10">
        <f>競技設定!C13</f>
        <v>512</v>
      </c>
      <c r="AE18" s="10">
        <f>IF(AD18="","",COUNTIF('tmp２'!K$3:L$103,基本情報!AD18))</f>
        <v>0</v>
      </c>
      <c r="AG18" s="203">
        <v>10</v>
      </c>
      <c r="AH18" s="204" t="str">
        <f>競技設定!G13</f>
        <v>女子ジャベリックボール</v>
      </c>
      <c r="AI18" s="203"/>
      <c r="AJ18" s="10">
        <f>競技設定!H13</f>
        <v>612</v>
      </c>
      <c r="AK18" s="10">
        <f>IF(AJ18="","",COUNTIF('tmp４'!K$3:L$103,基本情報!AJ18))</f>
        <v>0</v>
      </c>
      <c r="BF18" s="11">
        <v>1959</v>
      </c>
      <c r="BG18" s="169">
        <v>10</v>
      </c>
      <c r="BH18" s="169">
        <v>10</v>
      </c>
    </row>
    <row r="19" spans="1:60" s="11" customFormat="1" ht="21" customHeight="1">
      <c r="A19" s="12">
        <v>11</v>
      </c>
      <c r="B19" s="12">
        <f>'基本情報 (2)'!B19</f>
        <v>10011</v>
      </c>
      <c r="C19" s="27" t="str">
        <f>IF('基本情報 '!C20="","",'基本情報 '!C20)</f>
        <v/>
      </c>
      <c r="D19" s="27" t="str">
        <f>IF('基本情報 '!D20="","",'基本情報 '!D20)</f>
        <v/>
      </c>
      <c r="E19" s="27" t="str">
        <f>CONCATENATE(R19,基本情報!T$1,S19)</f>
        <v>　</v>
      </c>
      <c r="F19" s="27" t="str">
        <f>CONCATENATE(T19,基本情報!T$1,U19)</f>
        <v>　</v>
      </c>
      <c r="G19" s="27" t="str">
        <f>IF('基本情報 '!I20="","",'基本情報 '!I20)</f>
        <v/>
      </c>
      <c r="H19" s="27" t="str">
        <f>IF('基本情報 '!J20="","",'基本情報 '!J20)</f>
        <v/>
      </c>
      <c r="I19" s="37" t="str">
        <f>TRIM('基本情報 '!K20)</f>
        <v/>
      </c>
      <c r="J19" s="37" t="str">
        <f>TRIM('基本情報 '!L20)</f>
        <v/>
      </c>
      <c r="K19" s="37" t="str">
        <f>TRIM('基本情報 '!M20)</f>
        <v/>
      </c>
      <c r="L19" s="14" t="str">
        <f t="shared" si="0"/>
        <v/>
      </c>
      <c r="M19" s="14" t="str">
        <f t="shared" si="1"/>
        <v/>
      </c>
      <c r="N19" s="14" t="str">
        <f t="shared" si="2"/>
        <v/>
      </c>
      <c r="O19" s="36" t="str">
        <f t="shared" si="3"/>
        <v/>
      </c>
      <c r="P19" s="38" t="str">
        <f t="shared" si="4"/>
        <v/>
      </c>
      <c r="Q19" s="14" t="s">
        <v>95</v>
      </c>
      <c r="R19" s="11" t="str">
        <f>TRIM('基本情報 '!E20)</f>
        <v/>
      </c>
      <c r="S19" s="11" t="str">
        <f>TRIM('基本情報 '!F20)</f>
        <v/>
      </c>
      <c r="T19" s="11" t="str">
        <f>TRIM('基本情報 '!G20)</f>
        <v/>
      </c>
      <c r="U19" s="11" t="str">
        <f>TRIM('基本情報 '!H20)</f>
        <v/>
      </c>
      <c r="V19" s="11" t="str">
        <f t="shared" si="5"/>
        <v/>
      </c>
      <c r="W19" s="11" t="str">
        <f t="shared" si="6"/>
        <v/>
      </c>
      <c r="AA19" s="203">
        <v>11</v>
      </c>
      <c r="AB19" s="204" t="str">
        <f>競技設定!B14</f>
        <v/>
      </c>
      <c r="AC19" s="203"/>
      <c r="AD19" s="10" t="str">
        <f>競技設定!C14</f>
        <v/>
      </c>
      <c r="AE19" s="10" t="str">
        <f>IF(AD19="","",COUNTIF('tmp２'!K$3:L$103,基本情報!AD19))</f>
        <v/>
      </c>
      <c r="AG19" s="203">
        <v>11</v>
      </c>
      <c r="AH19" s="204" t="str">
        <f>競技設定!G14</f>
        <v/>
      </c>
      <c r="AI19" s="203"/>
      <c r="AJ19" s="10" t="str">
        <f>競技設定!H14</f>
        <v/>
      </c>
      <c r="AK19" s="10" t="str">
        <f>IF(AJ19="","",COUNTIF('tmp４'!K$3:L$103,基本情報!AJ19))</f>
        <v/>
      </c>
      <c r="BF19" s="11">
        <v>1960</v>
      </c>
      <c r="BG19" s="169">
        <v>11</v>
      </c>
      <c r="BH19" s="169">
        <v>11</v>
      </c>
    </row>
    <row r="20" spans="1:60" s="11" customFormat="1" ht="21" customHeight="1">
      <c r="A20" s="12">
        <v>12</v>
      </c>
      <c r="B20" s="12">
        <f>'基本情報 (2)'!B20</f>
        <v>10012</v>
      </c>
      <c r="C20" s="27" t="str">
        <f>IF('基本情報 '!C21="","",'基本情報 '!C21)</f>
        <v/>
      </c>
      <c r="D20" s="27" t="str">
        <f>IF('基本情報 '!D21="","",'基本情報 '!D21)</f>
        <v/>
      </c>
      <c r="E20" s="27" t="str">
        <f>CONCATENATE(R20,基本情報!T$1,S20)</f>
        <v>　</v>
      </c>
      <c r="F20" s="27" t="str">
        <f>CONCATENATE(T20,基本情報!T$1,U20)</f>
        <v>　</v>
      </c>
      <c r="G20" s="27" t="str">
        <f>IF('基本情報 '!I21="","",'基本情報 '!I21)</f>
        <v/>
      </c>
      <c r="H20" s="27" t="str">
        <f>IF('基本情報 '!J21="","",'基本情報 '!J21)</f>
        <v/>
      </c>
      <c r="I20" s="37" t="str">
        <f>TRIM('基本情報 '!K21)</f>
        <v/>
      </c>
      <c r="J20" s="37" t="str">
        <f>TRIM('基本情報 '!L21)</f>
        <v/>
      </c>
      <c r="K20" s="37" t="str">
        <f>TRIM('基本情報 '!M21)</f>
        <v/>
      </c>
      <c r="L20" s="14" t="str">
        <f t="shared" si="0"/>
        <v/>
      </c>
      <c r="M20" s="14" t="str">
        <f t="shared" si="1"/>
        <v/>
      </c>
      <c r="N20" s="14" t="str">
        <f t="shared" si="2"/>
        <v/>
      </c>
      <c r="O20" s="36" t="str">
        <f t="shared" si="3"/>
        <v/>
      </c>
      <c r="P20" s="38" t="str">
        <f t="shared" si="4"/>
        <v/>
      </c>
      <c r="Q20" s="14" t="s">
        <v>95</v>
      </c>
      <c r="R20" s="11" t="str">
        <f>TRIM('基本情報 '!E21)</f>
        <v/>
      </c>
      <c r="S20" s="11" t="str">
        <f>TRIM('基本情報 '!F21)</f>
        <v/>
      </c>
      <c r="T20" s="11" t="str">
        <f>TRIM('基本情報 '!G21)</f>
        <v/>
      </c>
      <c r="U20" s="11" t="str">
        <f>TRIM('基本情報 '!H21)</f>
        <v/>
      </c>
      <c r="V20" s="11" t="str">
        <f t="shared" si="5"/>
        <v/>
      </c>
      <c r="W20" s="11" t="str">
        <f t="shared" si="6"/>
        <v/>
      </c>
      <c r="AA20" s="203">
        <v>12</v>
      </c>
      <c r="AB20" s="204" t="str">
        <f>競技設定!B15</f>
        <v/>
      </c>
      <c r="AC20" s="203"/>
      <c r="AD20" s="10" t="str">
        <f>競技設定!C15</f>
        <v/>
      </c>
      <c r="AE20" s="10" t="str">
        <f>IF(AD20="","",COUNTIF('tmp２'!K$3:L$103,基本情報!AD20))</f>
        <v/>
      </c>
      <c r="AG20" s="203">
        <v>12</v>
      </c>
      <c r="AH20" s="204" t="str">
        <f>競技設定!G15</f>
        <v/>
      </c>
      <c r="AI20" s="203"/>
      <c r="AJ20" s="10" t="str">
        <f>競技設定!H15</f>
        <v/>
      </c>
      <c r="AK20" s="10" t="str">
        <f>IF(AJ20="","",COUNTIF('tmp４'!K$3:L$103,基本情報!AJ20))</f>
        <v/>
      </c>
      <c r="BF20" s="11">
        <v>1961</v>
      </c>
      <c r="BG20" s="169">
        <v>12</v>
      </c>
      <c r="BH20" s="169">
        <v>12</v>
      </c>
    </row>
    <row r="21" spans="1:60" s="11" customFormat="1" ht="21" customHeight="1">
      <c r="A21" s="12">
        <v>13</v>
      </c>
      <c r="B21" s="12">
        <f>'基本情報 (2)'!B21</f>
        <v>10013</v>
      </c>
      <c r="C21" s="27" t="str">
        <f>IF('基本情報 '!C22="","",'基本情報 '!C22)</f>
        <v/>
      </c>
      <c r="D21" s="27" t="str">
        <f>IF('基本情報 '!D22="","",'基本情報 '!D22)</f>
        <v/>
      </c>
      <c r="E21" s="27" t="str">
        <f>CONCATENATE(R21,基本情報!T$1,S21)</f>
        <v>　</v>
      </c>
      <c r="F21" s="27" t="str">
        <f>CONCATENATE(T21,基本情報!T$1,U21)</f>
        <v>　</v>
      </c>
      <c r="G21" s="27" t="str">
        <f>IF('基本情報 '!I22="","",'基本情報 '!I22)</f>
        <v/>
      </c>
      <c r="H21" s="27" t="str">
        <f>IF('基本情報 '!J22="","",'基本情報 '!J22)</f>
        <v/>
      </c>
      <c r="I21" s="37" t="str">
        <f>TRIM('基本情報 '!K22)</f>
        <v/>
      </c>
      <c r="J21" s="37" t="str">
        <f>TRIM('基本情報 '!L22)</f>
        <v/>
      </c>
      <c r="K21" s="37" t="str">
        <f>TRIM('基本情報 '!M22)</f>
        <v/>
      </c>
      <c r="L21" s="14" t="str">
        <f t="shared" si="0"/>
        <v/>
      </c>
      <c r="M21" s="14" t="str">
        <f t="shared" si="1"/>
        <v/>
      </c>
      <c r="N21" s="14" t="str">
        <f t="shared" si="2"/>
        <v/>
      </c>
      <c r="O21" s="36" t="str">
        <f t="shared" si="3"/>
        <v/>
      </c>
      <c r="P21" s="38" t="str">
        <f t="shared" si="4"/>
        <v/>
      </c>
      <c r="Q21" s="14" t="s">
        <v>95</v>
      </c>
      <c r="R21" s="11" t="str">
        <f>TRIM('基本情報 '!E22)</f>
        <v/>
      </c>
      <c r="S21" s="11" t="str">
        <f>TRIM('基本情報 '!F22)</f>
        <v/>
      </c>
      <c r="T21" s="11" t="str">
        <f>TRIM('基本情報 '!G22)</f>
        <v/>
      </c>
      <c r="U21" s="11" t="str">
        <f>TRIM('基本情報 '!H22)</f>
        <v/>
      </c>
      <c r="V21" s="11" t="str">
        <f t="shared" si="5"/>
        <v/>
      </c>
      <c r="W21" s="11" t="str">
        <f t="shared" si="6"/>
        <v/>
      </c>
      <c r="AA21" s="203">
        <v>13</v>
      </c>
      <c r="AB21" s="204" t="str">
        <f>競技設定!B16</f>
        <v/>
      </c>
      <c r="AC21" s="203"/>
      <c r="AD21" s="10" t="str">
        <f>競技設定!C16</f>
        <v/>
      </c>
      <c r="AE21" s="10" t="str">
        <f>IF(AD21="","",COUNTIF('tmp２'!K$3:L$103,基本情報!AD21))</f>
        <v/>
      </c>
      <c r="AG21" s="203">
        <v>13</v>
      </c>
      <c r="AH21" s="204" t="str">
        <f>競技設定!G16</f>
        <v/>
      </c>
      <c r="AI21" s="203"/>
      <c r="AJ21" s="10" t="str">
        <f>競技設定!H16</f>
        <v/>
      </c>
      <c r="AK21" s="10" t="str">
        <f>IF(AJ21="","",COUNTIF('tmp４'!K$3:L$103,基本情報!AJ21))</f>
        <v/>
      </c>
      <c r="BF21" s="11">
        <v>1962</v>
      </c>
      <c r="BG21" s="169"/>
      <c r="BH21" s="169">
        <v>13</v>
      </c>
    </row>
    <row r="22" spans="1:60" s="11" customFormat="1" ht="21" customHeight="1">
      <c r="A22" s="12">
        <v>14</v>
      </c>
      <c r="B22" s="12">
        <f>'基本情報 (2)'!B22</f>
        <v>10014</v>
      </c>
      <c r="C22" s="27" t="str">
        <f>IF('基本情報 '!C23="","",'基本情報 '!C23)</f>
        <v/>
      </c>
      <c r="D22" s="27" t="str">
        <f>IF('基本情報 '!D23="","",'基本情報 '!D23)</f>
        <v/>
      </c>
      <c r="E22" s="27" t="str">
        <f>CONCATENATE(R22,基本情報!T$1,S22)</f>
        <v>　</v>
      </c>
      <c r="F22" s="27" t="str">
        <f>CONCATENATE(T22,基本情報!T$1,U22)</f>
        <v>　</v>
      </c>
      <c r="G22" s="27" t="str">
        <f>IF('基本情報 '!I23="","",'基本情報 '!I23)</f>
        <v/>
      </c>
      <c r="H22" s="27" t="str">
        <f>IF('基本情報 '!J23="","",'基本情報 '!J23)</f>
        <v/>
      </c>
      <c r="I22" s="37" t="str">
        <f>TRIM('基本情報 '!K23)</f>
        <v/>
      </c>
      <c r="J22" s="37" t="str">
        <f>TRIM('基本情報 '!L23)</f>
        <v/>
      </c>
      <c r="K22" s="37" t="str">
        <f>TRIM('基本情報 '!M23)</f>
        <v/>
      </c>
      <c r="L22" s="14" t="str">
        <f t="shared" si="0"/>
        <v/>
      </c>
      <c r="M22" s="14" t="str">
        <f t="shared" si="1"/>
        <v/>
      </c>
      <c r="N22" s="14" t="str">
        <f t="shared" si="2"/>
        <v/>
      </c>
      <c r="O22" s="36" t="str">
        <f t="shared" si="3"/>
        <v/>
      </c>
      <c r="P22" s="38" t="str">
        <f t="shared" si="4"/>
        <v/>
      </c>
      <c r="Q22" s="14" t="s">
        <v>95</v>
      </c>
      <c r="R22" s="11" t="str">
        <f>TRIM('基本情報 '!E23)</f>
        <v/>
      </c>
      <c r="S22" s="11" t="str">
        <f>TRIM('基本情報 '!F23)</f>
        <v/>
      </c>
      <c r="T22" s="11" t="str">
        <f>TRIM('基本情報 '!G23)</f>
        <v/>
      </c>
      <c r="U22" s="11" t="str">
        <f>TRIM('基本情報 '!H23)</f>
        <v/>
      </c>
      <c r="V22" s="11" t="str">
        <f t="shared" si="5"/>
        <v/>
      </c>
      <c r="W22" s="11" t="str">
        <f t="shared" si="6"/>
        <v/>
      </c>
      <c r="AA22" s="203">
        <v>14</v>
      </c>
      <c r="AB22" s="204" t="str">
        <f>競技設定!B17</f>
        <v/>
      </c>
      <c r="AC22" s="203"/>
      <c r="AD22" s="10" t="str">
        <f>競技設定!C17</f>
        <v/>
      </c>
      <c r="AE22" s="10" t="str">
        <f>IF(AD22="","",COUNTIF('tmp２'!K$3:L$103,基本情報!AD22))</f>
        <v/>
      </c>
      <c r="AG22" s="203">
        <v>14</v>
      </c>
      <c r="AH22" s="204" t="str">
        <f>競技設定!G17</f>
        <v/>
      </c>
      <c r="AI22" s="203"/>
      <c r="AJ22" s="10" t="str">
        <f>競技設定!H17</f>
        <v/>
      </c>
      <c r="AK22" s="10" t="str">
        <f>IF(AJ22="","",COUNTIF('tmp４'!K$3:L$103,基本情報!AJ22))</f>
        <v/>
      </c>
      <c r="BF22" s="11">
        <v>1963</v>
      </c>
      <c r="BG22" s="169"/>
      <c r="BH22" s="169">
        <v>14</v>
      </c>
    </row>
    <row r="23" spans="1:60" s="11" customFormat="1" ht="21" customHeight="1">
      <c r="A23" s="12">
        <v>15</v>
      </c>
      <c r="B23" s="12">
        <f>'基本情報 (2)'!B23</f>
        <v>10015</v>
      </c>
      <c r="C23" s="27" t="str">
        <f>IF('基本情報 '!C24="","",'基本情報 '!C24)</f>
        <v/>
      </c>
      <c r="D23" s="27" t="str">
        <f>IF('基本情報 '!D24="","",'基本情報 '!D24)</f>
        <v/>
      </c>
      <c r="E23" s="27" t="str">
        <f>CONCATENATE(R23,基本情報!T$1,S23)</f>
        <v>　</v>
      </c>
      <c r="F23" s="27" t="str">
        <f>CONCATENATE(T23,基本情報!T$1,U23)</f>
        <v>　</v>
      </c>
      <c r="G23" s="27" t="str">
        <f>IF('基本情報 '!I24="","",'基本情報 '!I24)</f>
        <v/>
      </c>
      <c r="H23" s="27" t="str">
        <f>IF('基本情報 '!J24="","",'基本情報 '!J24)</f>
        <v/>
      </c>
      <c r="I23" s="37" t="str">
        <f>TRIM('基本情報 '!K24)</f>
        <v/>
      </c>
      <c r="J23" s="37" t="str">
        <f>TRIM('基本情報 '!L24)</f>
        <v/>
      </c>
      <c r="K23" s="37" t="str">
        <f>TRIM('基本情報 '!M24)</f>
        <v/>
      </c>
      <c r="L23" s="14" t="str">
        <f t="shared" si="0"/>
        <v/>
      </c>
      <c r="M23" s="14" t="str">
        <f t="shared" si="1"/>
        <v/>
      </c>
      <c r="N23" s="14" t="str">
        <f t="shared" si="2"/>
        <v/>
      </c>
      <c r="O23" s="36" t="str">
        <f t="shared" si="3"/>
        <v/>
      </c>
      <c r="P23" s="38" t="str">
        <f t="shared" si="4"/>
        <v/>
      </c>
      <c r="Q23" s="14" t="s">
        <v>95</v>
      </c>
      <c r="R23" s="11" t="str">
        <f>TRIM('基本情報 '!E24)</f>
        <v/>
      </c>
      <c r="S23" s="11" t="str">
        <f>TRIM('基本情報 '!F24)</f>
        <v/>
      </c>
      <c r="T23" s="11" t="str">
        <f>TRIM('基本情報 '!G24)</f>
        <v/>
      </c>
      <c r="U23" s="11" t="str">
        <f>TRIM('基本情報 '!H24)</f>
        <v/>
      </c>
      <c r="V23" s="11" t="str">
        <f t="shared" si="5"/>
        <v/>
      </c>
      <c r="W23" s="11" t="str">
        <f t="shared" si="6"/>
        <v/>
      </c>
      <c r="AA23" s="203">
        <v>15</v>
      </c>
      <c r="AB23" s="204" t="str">
        <f>競技設定!B18</f>
        <v/>
      </c>
      <c r="AC23" s="203"/>
      <c r="AD23" s="10" t="str">
        <f>競技設定!C18</f>
        <v/>
      </c>
      <c r="AE23" s="10" t="str">
        <f>IF(AD23="","",COUNTIF('tmp２'!K$3:L$103,基本情報!AD23))</f>
        <v/>
      </c>
      <c r="AG23" s="203">
        <v>15</v>
      </c>
      <c r="AH23" s="204" t="str">
        <f>競技設定!G18</f>
        <v/>
      </c>
      <c r="AI23" s="203"/>
      <c r="AJ23" s="10" t="str">
        <f>競技設定!H18</f>
        <v/>
      </c>
      <c r="AK23" s="10" t="str">
        <f>IF(AJ23="","",COUNTIF('tmp４'!K$3:L$103,基本情報!AJ23))</f>
        <v/>
      </c>
      <c r="BF23" s="11">
        <v>1964</v>
      </c>
      <c r="BG23" s="169"/>
      <c r="BH23" s="169">
        <v>15</v>
      </c>
    </row>
    <row r="24" spans="1:60" s="11" customFormat="1" ht="21" customHeight="1">
      <c r="A24" s="12">
        <v>16</v>
      </c>
      <c r="B24" s="12">
        <f>'基本情報 (2)'!B24</f>
        <v>10016</v>
      </c>
      <c r="C24" s="27" t="str">
        <f>IF('基本情報 '!C25="","",'基本情報 '!C25)</f>
        <v/>
      </c>
      <c r="D24" s="27" t="str">
        <f>IF('基本情報 '!D25="","",'基本情報 '!D25)</f>
        <v/>
      </c>
      <c r="E24" s="27" t="str">
        <f>CONCATENATE(R24,基本情報!T$1,S24)</f>
        <v>　</v>
      </c>
      <c r="F24" s="27" t="str">
        <f>CONCATENATE(T24,基本情報!T$1,U24)</f>
        <v>　</v>
      </c>
      <c r="G24" s="27" t="str">
        <f>IF('基本情報 '!I25="","",'基本情報 '!I25)</f>
        <v/>
      </c>
      <c r="H24" s="27" t="str">
        <f>IF('基本情報 '!J25="","",'基本情報 '!J25)</f>
        <v/>
      </c>
      <c r="I24" s="37" t="str">
        <f>TRIM('基本情報 '!K25)</f>
        <v/>
      </c>
      <c r="J24" s="37" t="str">
        <f>TRIM('基本情報 '!L25)</f>
        <v/>
      </c>
      <c r="K24" s="37" t="str">
        <f>TRIM('基本情報 '!M25)</f>
        <v/>
      </c>
      <c r="L24" s="14" t="str">
        <f t="shared" si="0"/>
        <v/>
      </c>
      <c r="M24" s="14" t="str">
        <f t="shared" si="1"/>
        <v/>
      </c>
      <c r="N24" s="14" t="str">
        <f t="shared" si="2"/>
        <v/>
      </c>
      <c r="O24" s="36" t="str">
        <f t="shared" si="3"/>
        <v/>
      </c>
      <c r="P24" s="38" t="str">
        <f t="shared" si="4"/>
        <v/>
      </c>
      <c r="Q24" s="14" t="s">
        <v>95</v>
      </c>
      <c r="R24" s="11" t="str">
        <f>TRIM('基本情報 '!E25)</f>
        <v/>
      </c>
      <c r="S24" s="11" t="str">
        <f>TRIM('基本情報 '!F25)</f>
        <v/>
      </c>
      <c r="T24" s="11" t="str">
        <f>TRIM('基本情報 '!G25)</f>
        <v/>
      </c>
      <c r="U24" s="11" t="str">
        <f>TRIM('基本情報 '!H25)</f>
        <v/>
      </c>
      <c r="V24" s="11" t="str">
        <f t="shared" si="5"/>
        <v/>
      </c>
      <c r="W24" s="11" t="str">
        <f t="shared" si="6"/>
        <v/>
      </c>
      <c r="AA24" s="203">
        <v>16</v>
      </c>
      <c r="AB24" s="204" t="str">
        <f>競技設定!B19</f>
        <v/>
      </c>
      <c r="AC24" s="203"/>
      <c r="AD24" s="10" t="str">
        <f>競技設定!C19</f>
        <v/>
      </c>
      <c r="AE24" s="10" t="str">
        <f>IF(AD24="","",COUNTIF('tmp２'!K$3:L$103,基本情報!AD24))</f>
        <v/>
      </c>
      <c r="AG24" s="203">
        <v>16</v>
      </c>
      <c r="AH24" s="204" t="str">
        <f>競技設定!G19</f>
        <v/>
      </c>
      <c r="AI24" s="203"/>
      <c r="AJ24" s="10" t="str">
        <f>競技設定!H19</f>
        <v/>
      </c>
      <c r="AK24" s="10" t="str">
        <f>IF(AJ24="","",COUNTIF('tmp４'!K$3:L$103,基本情報!AJ24))</f>
        <v/>
      </c>
      <c r="BF24" s="11">
        <v>1965</v>
      </c>
      <c r="BG24" s="169"/>
      <c r="BH24" s="169">
        <v>16</v>
      </c>
    </row>
    <row r="25" spans="1:60" s="11" customFormat="1" ht="21" customHeight="1">
      <c r="A25" s="12">
        <v>17</v>
      </c>
      <c r="B25" s="12">
        <f>'基本情報 (2)'!B25</f>
        <v>10017</v>
      </c>
      <c r="C25" s="27" t="str">
        <f>IF('基本情報 '!C26="","",'基本情報 '!C26)</f>
        <v/>
      </c>
      <c r="D25" s="27" t="str">
        <f>IF('基本情報 '!D26="","",'基本情報 '!D26)</f>
        <v/>
      </c>
      <c r="E25" s="27" t="str">
        <f>CONCATENATE(R25,基本情報!T$1,S25)</f>
        <v>　</v>
      </c>
      <c r="F25" s="27" t="str">
        <f>CONCATENATE(T25,基本情報!T$1,U25)</f>
        <v>　</v>
      </c>
      <c r="G25" s="27" t="str">
        <f>IF('基本情報 '!I26="","",'基本情報 '!I26)</f>
        <v/>
      </c>
      <c r="H25" s="27" t="str">
        <f>IF('基本情報 '!J26="","",'基本情報 '!J26)</f>
        <v/>
      </c>
      <c r="I25" s="37" t="str">
        <f>TRIM('基本情報 '!K26)</f>
        <v/>
      </c>
      <c r="J25" s="37" t="str">
        <f>TRIM('基本情報 '!L26)</f>
        <v/>
      </c>
      <c r="K25" s="37" t="str">
        <f>TRIM('基本情報 '!M26)</f>
        <v/>
      </c>
      <c r="L25" s="14" t="str">
        <f t="shared" si="0"/>
        <v/>
      </c>
      <c r="M25" s="14" t="str">
        <f t="shared" si="1"/>
        <v/>
      </c>
      <c r="N25" s="14" t="str">
        <f t="shared" si="2"/>
        <v/>
      </c>
      <c r="O25" s="36" t="str">
        <f t="shared" si="3"/>
        <v/>
      </c>
      <c r="P25" s="38" t="str">
        <f t="shared" si="4"/>
        <v/>
      </c>
      <c r="Q25" s="14" t="s">
        <v>95</v>
      </c>
      <c r="R25" s="11" t="str">
        <f>TRIM('基本情報 '!E26)</f>
        <v/>
      </c>
      <c r="S25" s="11" t="str">
        <f>TRIM('基本情報 '!F26)</f>
        <v/>
      </c>
      <c r="T25" s="11" t="str">
        <f>TRIM('基本情報 '!G26)</f>
        <v/>
      </c>
      <c r="U25" s="11" t="str">
        <f>TRIM('基本情報 '!H26)</f>
        <v/>
      </c>
      <c r="V25" s="11" t="str">
        <f t="shared" si="5"/>
        <v/>
      </c>
      <c r="W25" s="11" t="str">
        <f t="shared" si="6"/>
        <v/>
      </c>
      <c r="AA25" s="203">
        <v>17</v>
      </c>
      <c r="AB25" s="204" t="str">
        <f>競技設定!B20</f>
        <v/>
      </c>
      <c r="AC25" s="203"/>
      <c r="AD25" s="10" t="str">
        <f>競技設定!C20</f>
        <v/>
      </c>
      <c r="AE25" s="10" t="str">
        <f>IF(AD25="","",COUNTIF('tmp２'!K$3:L$103,基本情報!AD25))</f>
        <v/>
      </c>
      <c r="AG25" s="203">
        <v>17</v>
      </c>
      <c r="AH25" s="204" t="str">
        <f>競技設定!G20</f>
        <v/>
      </c>
      <c r="AI25" s="203"/>
      <c r="AJ25" s="10" t="str">
        <f>競技設定!H20</f>
        <v/>
      </c>
      <c r="AK25" s="10" t="str">
        <f>IF(AJ25="","",COUNTIF('tmp４'!K$3:L$103,基本情報!AJ25))</f>
        <v/>
      </c>
      <c r="BF25" s="11">
        <v>1966</v>
      </c>
      <c r="BG25" s="169"/>
      <c r="BH25" s="169">
        <v>17</v>
      </c>
    </row>
    <row r="26" spans="1:60" s="11" customFormat="1" ht="21" customHeight="1">
      <c r="A26" s="12">
        <v>18</v>
      </c>
      <c r="B26" s="12">
        <f>'基本情報 (2)'!B26</f>
        <v>10018</v>
      </c>
      <c r="C26" s="27" t="str">
        <f>IF('基本情報 '!C27="","",'基本情報 '!C27)</f>
        <v/>
      </c>
      <c r="D26" s="27" t="str">
        <f>IF('基本情報 '!D27="","",'基本情報 '!D27)</f>
        <v/>
      </c>
      <c r="E26" s="27" t="str">
        <f>CONCATENATE(R26,基本情報!T$1,S26)</f>
        <v>　</v>
      </c>
      <c r="F26" s="27" t="str">
        <f>CONCATENATE(T26,基本情報!T$1,U26)</f>
        <v>　</v>
      </c>
      <c r="G26" s="27" t="str">
        <f>IF('基本情報 '!I27="","",'基本情報 '!I27)</f>
        <v/>
      </c>
      <c r="H26" s="27" t="str">
        <f>IF('基本情報 '!J27="","",'基本情報 '!J27)</f>
        <v/>
      </c>
      <c r="I26" s="37" t="str">
        <f>TRIM('基本情報 '!K27)</f>
        <v/>
      </c>
      <c r="J26" s="37" t="str">
        <f>TRIM('基本情報 '!L27)</f>
        <v/>
      </c>
      <c r="K26" s="37" t="str">
        <f>TRIM('基本情報 '!M27)</f>
        <v/>
      </c>
      <c r="L26" s="14" t="str">
        <f t="shared" si="0"/>
        <v/>
      </c>
      <c r="M26" s="14" t="str">
        <f t="shared" si="1"/>
        <v/>
      </c>
      <c r="N26" s="14" t="str">
        <f t="shared" si="2"/>
        <v/>
      </c>
      <c r="O26" s="36" t="str">
        <f t="shared" si="3"/>
        <v/>
      </c>
      <c r="P26" s="38" t="str">
        <f t="shared" si="4"/>
        <v/>
      </c>
      <c r="Q26" s="14" t="s">
        <v>95</v>
      </c>
      <c r="R26" s="11" t="str">
        <f>TRIM('基本情報 '!E27)</f>
        <v/>
      </c>
      <c r="S26" s="11" t="str">
        <f>TRIM('基本情報 '!F27)</f>
        <v/>
      </c>
      <c r="T26" s="11" t="str">
        <f>TRIM('基本情報 '!G27)</f>
        <v/>
      </c>
      <c r="U26" s="11" t="str">
        <f>TRIM('基本情報 '!H27)</f>
        <v/>
      </c>
      <c r="V26" s="11" t="str">
        <f t="shared" si="5"/>
        <v/>
      </c>
      <c r="W26" s="11" t="str">
        <f t="shared" si="6"/>
        <v/>
      </c>
      <c r="AA26" s="203">
        <v>18</v>
      </c>
      <c r="AB26" s="204" t="str">
        <f>競技設定!B21</f>
        <v/>
      </c>
      <c r="AC26" s="203"/>
      <c r="AD26" s="10" t="str">
        <f>競技設定!C21</f>
        <v/>
      </c>
      <c r="AE26" s="10" t="str">
        <f>IF(AD26="","",COUNTIF('tmp２'!K$3:L$103,基本情報!AD26))</f>
        <v/>
      </c>
      <c r="AG26" s="203">
        <v>18</v>
      </c>
      <c r="AH26" s="204" t="str">
        <f>競技設定!G21</f>
        <v/>
      </c>
      <c r="AI26" s="203"/>
      <c r="AJ26" s="10" t="str">
        <f>競技設定!H21</f>
        <v/>
      </c>
      <c r="AK26" s="10" t="str">
        <f>IF(AJ26="","",COUNTIF('tmp４'!K$3:L$103,基本情報!AJ26))</f>
        <v/>
      </c>
      <c r="BF26" s="11">
        <v>1967</v>
      </c>
      <c r="BG26" s="169"/>
      <c r="BH26" s="169">
        <v>18</v>
      </c>
    </row>
    <row r="27" spans="1:60" s="11" customFormat="1" ht="21" customHeight="1">
      <c r="A27" s="12">
        <v>19</v>
      </c>
      <c r="B27" s="12">
        <f>'基本情報 (2)'!B27</f>
        <v>10019</v>
      </c>
      <c r="C27" s="27" t="str">
        <f>IF('基本情報 '!C28="","",'基本情報 '!C28)</f>
        <v/>
      </c>
      <c r="D27" s="27" t="str">
        <f>IF('基本情報 '!D28="","",'基本情報 '!D28)</f>
        <v/>
      </c>
      <c r="E27" s="27" t="str">
        <f>CONCATENATE(R27,基本情報!T$1,S27)</f>
        <v>　</v>
      </c>
      <c r="F27" s="27" t="str">
        <f>CONCATENATE(T27,基本情報!T$1,U27)</f>
        <v>　</v>
      </c>
      <c r="G27" s="27" t="str">
        <f>IF('基本情報 '!I28="","",'基本情報 '!I28)</f>
        <v/>
      </c>
      <c r="H27" s="27" t="str">
        <f>IF('基本情報 '!J28="","",'基本情報 '!J28)</f>
        <v/>
      </c>
      <c r="I27" s="37" t="str">
        <f>TRIM('基本情報 '!K28)</f>
        <v/>
      </c>
      <c r="J27" s="37" t="str">
        <f>TRIM('基本情報 '!L28)</f>
        <v/>
      </c>
      <c r="K27" s="37" t="str">
        <f>TRIM('基本情報 '!M28)</f>
        <v/>
      </c>
      <c r="L27" s="14" t="str">
        <f t="shared" si="0"/>
        <v/>
      </c>
      <c r="M27" s="14" t="str">
        <f t="shared" si="1"/>
        <v/>
      </c>
      <c r="N27" s="14" t="str">
        <f t="shared" si="2"/>
        <v/>
      </c>
      <c r="O27" s="36" t="str">
        <f t="shared" si="3"/>
        <v/>
      </c>
      <c r="P27" s="38" t="str">
        <f t="shared" si="4"/>
        <v/>
      </c>
      <c r="Q27" s="14" t="s">
        <v>95</v>
      </c>
      <c r="R27" s="11" t="str">
        <f>TRIM('基本情報 '!E28)</f>
        <v/>
      </c>
      <c r="S27" s="11" t="str">
        <f>TRIM('基本情報 '!F28)</f>
        <v/>
      </c>
      <c r="T27" s="11" t="str">
        <f>TRIM('基本情報 '!G28)</f>
        <v/>
      </c>
      <c r="U27" s="11" t="str">
        <f>TRIM('基本情報 '!H28)</f>
        <v/>
      </c>
      <c r="V27" s="11" t="str">
        <f t="shared" si="5"/>
        <v/>
      </c>
      <c r="W27" s="11" t="str">
        <f t="shared" si="6"/>
        <v/>
      </c>
      <c r="AA27" s="203">
        <v>19</v>
      </c>
      <c r="AB27" s="204" t="str">
        <f>競技設定!B22</f>
        <v/>
      </c>
      <c r="AC27" s="203"/>
      <c r="AD27" s="10" t="str">
        <f>競技設定!C22</f>
        <v/>
      </c>
      <c r="AE27" s="10" t="str">
        <f>IF(AD27="","",COUNTIF('tmp２'!K$3:L$103,基本情報!AD27))</f>
        <v/>
      </c>
      <c r="AG27" s="203">
        <v>19</v>
      </c>
      <c r="AH27" s="204" t="str">
        <f>競技設定!G22</f>
        <v/>
      </c>
      <c r="AI27" s="203"/>
      <c r="AJ27" s="10" t="str">
        <f>競技設定!H22</f>
        <v/>
      </c>
      <c r="AK27" s="10" t="str">
        <f>IF(AJ27="","",COUNTIF('tmp４'!K$3:L$103,基本情報!AJ27))</f>
        <v/>
      </c>
      <c r="BF27" s="11">
        <v>1968</v>
      </c>
      <c r="BG27" s="169"/>
      <c r="BH27" s="169">
        <v>19</v>
      </c>
    </row>
    <row r="28" spans="1:60" s="11" customFormat="1" ht="21" customHeight="1">
      <c r="A28" s="12">
        <v>20</v>
      </c>
      <c r="B28" s="12">
        <f>'基本情報 (2)'!B28</f>
        <v>10020</v>
      </c>
      <c r="C28" s="27" t="str">
        <f>IF('基本情報 '!C29="","",'基本情報 '!C29)</f>
        <v/>
      </c>
      <c r="D28" s="27" t="str">
        <f>IF('基本情報 '!D29="","",'基本情報 '!D29)</f>
        <v/>
      </c>
      <c r="E28" s="27" t="str">
        <f>CONCATENATE(R28,基本情報!T$1,S28)</f>
        <v>　</v>
      </c>
      <c r="F28" s="27" t="str">
        <f>CONCATENATE(T28,基本情報!T$1,U28)</f>
        <v>　</v>
      </c>
      <c r="G28" s="27" t="str">
        <f>IF('基本情報 '!I29="","",'基本情報 '!I29)</f>
        <v/>
      </c>
      <c r="H28" s="27" t="str">
        <f>IF('基本情報 '!J29="","",'基本情報 '!J29)</f>
        <v/>
      </c>
      <c r="I28" s="37" t="str">
        <f>TRIM('基本情報 '!K29)</f>
        <v/>
      </c>
      <c r="J28" s="37" t="str">
        <f>TRIM('基本情報 '!L29)</f>
        <v/>
      </c>
      <c r="K28" s="37" t="str">
        <f>TRIM('基本情報 '!M29)</f>
        <v/>
      </c>
      <c r="L28" s="14" t="str">
        <f t="shared" si="0"/>
        <v/>
      </c>
      <c r="M28" s="14" t="str">
        <f t="shared" si="1"/>
        <v/>
      </c>
      <c r="N28" s="14" t="str">
        <f t="shared" si="2"/>
        <v/>
      </c>
      <c r="O28" s="36" t="str">
        <f t="shared" si="3"/>
        <v/>
      </c>
      <c r="P28" s="38" t="str">
        <f t="shared" si="4"/>
        <v/>
      </c>
      <c r="Q28" s="14" t="s">
        <v>95</v>
      </c>
      <c r="R28" s="11" t="str">
        <f>TRIM('基本情報 '!E29)</f>
        <v/>
      </c>
      <c r="S28" s="11" t="str">
        <f>TRIM('基本情報 '!F29)</f>
        <v/>
      </c>
      <c r="T28" s="11" t="str">
        <f>TRIM('基本情報 '!G29)</f>
        <v/>
      </c>
      <c r="U28" s="11" t="str">
        <f>TRIM('基本情報 '!H29)</f>
        <v/>
      </c>
      <c r="V28" s="11" t="str">
        <f t="shared" si="5"/>
        <v/>
      </c>
      <c r="W28" s="11" t="str">
        <f t="shared" si="6"/>
        <v/>
      </c>
      <c r="AA28" s="203">
        <v>20</v>
      </c>
      <c r="AB28" s="204" t="str">
        <f>競技設定!B23</f>
        <v/>
      </c>
      <c r="AC28" s="203"/>
      <c r="AD28" s="10" t="str">
        <f>競技設定!C23</f>
        <v/>
      </c>
      <c r="AE28" s="10" t="str">
        <f>IF(AD28="","",COUNTIF('tmp２'!K$3:L$103,基本情報!AD28))</f>
        <v/>
      </c>
      <c r="AG28" s="203">
        <v>20</v>
      </c>
      <c r="AH28" s="204" t="str">
        <f>競技設定!G23</f>
        <v/>
      </c>
      <c r="AI28" s="203"/>
      <c r="AJ28" s="10" t="str">
        <f>競技設定!H23</f>
        <v/>
      </c>
      <c r="AK28" s="10" t="str">
        <f>IF(AJ28="","",COUNTIF('tmp４'!K$3:L$103,基本情報!AJ28))</f>
        <v/>
      </c>
      <c r="BF28" s="11">
        <v>1969</v>
      </c>
      <c r="BG28" s="169"/>
      <c r="BH28" s="169">
        <v>20</v>
      </c>
    </row>
    <row r="29" spans="1:60" s="11" customFormat="1" ht="21" customHeight="1">
      <c r="A29" s="12">
        <v>21</v>
      </c>
      <c r="B29" s="12">
        <f>'基本情報 (2)'!B29</f>
        <v>10021</v>
      </c>
      <c r="C29" s="27" t="str">
        <f>IF('基本情報 '!C30="","",'基本情報 '!C30)</f>
        <v/>
      </c>
      <c r="D29" s="27" t="str">
        <f>IF('基本情報 '!D30="","",'基本情報 '!D30)</f>
        <v/>
      </c>
      <c r="E29" s="27" t="str">
        <f>CONCATENATE(R29,基本情報!T$1,S29)</f>
        <v>　</v>
      </c>
      <c r="F29" s="27" t="str">
        <f>CONCATENATE(T29,基本情報!T$1,U29)</f>
        <v>　</v>
      </c>
      <c r="G29" s="27" t="str">
        <f>IF('基本情報 '!I30="","",'基本情報 '!I30)</f>
        <v/>
      </c>
      <c r="H29" s="27" t="str">
        <f>IF('基本情報 '!J30="","",'基本情報 '!J30)</f>
        <v/>
      </c>
      <c r="I29" s="37" t="str">
        <f>TRIM('基本情報 '!K30)</f>
        <v/>
      </c>
      <c r="J29" s="37" t="str">
        <f>TRIM('基本情報 '!L30)</f>
        <v/>
      </c>
      <c r="K29" s="37" t="str">
        <f>TRIM('基本情報 '!M30)</f>
        <v/>
      </c>
      <c r="L29" s="14" t="str">
        <f t="shared" si="0"/>
        <v/>
      </c>
      <c r="M29" s="14" t="str">
        <f t="shared" si="1"/>
        <v/>
      </c>
      <c r="N29" s="14" t="str">
        <f t="shared" si="2"/>
        <v/>
      </c>
      <c r="O29" s="36" t="str">
        <f t="shared" si="3"/>
        <v/>
      </c>
      <c r="P29" s="38" t="str">
        <f t="shared" si="4"/>
        <v/>
      </c>
      <c r="Q29" s="14" t="s">
        <v>95</v>
      </c>
      <c r="R29" s="11" t="str">
        <f>TRIM('基本情報 '!E30)</f>
        <v/>
      </c>
      <c r="S29" s="11" t="str">
        <f>TRIM('基本情報 '!F30)</f>
        <v/>
      </c>
      <c r="T29" s="11" t="str">
        <f>TRIM('基本情報 '!G30)</f>
        <v/>
      </c>
      <c r="U29" s="11" t="str">
        <f>TRIM('基本情報 '!H30)</f>
        <v/>
      </c>
      <c r="V29" s="11" t="str">
        <f t="shared" si="5"/>
        <v/>
      </c>
      <c r="W29" s="11" t="str">
        <f t="shared" si="6"/>
        <v/>
      </c>
      <c r="AE29" s="10"/>
      <c r="BF29" s="11">
        <v>1970</v>
      </c>
      <c r="BG29" s="169"/>
      <c r="BH29" s="169">
        <v>21</v>
      </c>
    </row>
    <row r="30" spans="1:60" s="11" customFormat="1" ht="21" customHeight="1">
      <c r="A30" s="12">
        <v>22</v>
      </c>
      <c r="B30" s="12">
        <f>'基本情報 (2)'!B30</f>
        <v>10022</v>
      </c>
      <c r="C30" s="27" t="str">
        <f>IF('基本情報 '!C31="","",'基本情報 '!C31)</f>
        <v/>
      </c>
      <c r="D30" s="27" t="str">
        <f>IF('基本情報 '!D31="","",'基本情報 '!D31)</f>
        <v/>
      </c>
      <c r="E30" s="27" t="str">
        <f>CONCATENATE(R30,基本情報!T$1,S30)</f>
        <v>　</v>
      </c>
      <c r="F30" s="27" t="str">
        <f>CONCATENATE(T30,基本情報!T$1,U30)</f>
        <v>　</v>
      </c>
      <c r="G30" s="27" t="str">
        <f>IF('基本情報 '!I31="","",'基本情報 '!I31)</f>
        <v/>
      </c>
      <c r="H30" s="27" t="str">
        <f>IF('基本情報 '!J31="","",'基本情報 '!J31)</f>
        <v/>
      </c>
      <c r="I30" s="37" t="str">
        <f>TRIM('基本情報 '!K31)</f>
        <v/>
      </c>
      <c r="J30" s="37" t="str">
        <f>TRIM('基本情報 '!L31)</f>
        <v/>
      </c>
      <c r="K30" s="37" t="str">
        <f>TRIM('基本情報 '!M31)</f>
        <v/>
      </c>
      <c r="L30" s="14" t="str">
        <f t="shared" si="0"/>
        <v/>
      </c>
      <c r="M30" s="14" t="str">
        <f t="shared" si="1"/>
        <v/>
      </c>
      <c r="N30" s="14" t="str">
        <f t="shared" si="2"/>
        <v/>
      </c>
      <c r="O30" s="36" t="str">
        <f t="shared" si="3"/>
        <v/>
      </c>
      <c r="P30" s="38" t="str">
        <f t="shared" si="4"/>
        <v/>
      </c>
      <c r="Q30" s="14" t="s">
        <v>95</v>
      </c>
      <c r="R30" s="11" t="str">
        <f>TRIM('基本情報 '!E31)</f>
        <v/>
      </c>
      <c r="S30" s="11" t="str">
        <f>TRIM('基本情報 '!F31)</f>
        <v/>
      </c>
      <c r="T30" s="11" t="str">
        <f>TRIM('基本情報 '!G31)</f>
        <v/>
      </c>
      <c r="U30" s="11" t="str">
        <f>TRIM('基本情報 '!H31)</f>
        <v/>
      </c>
      <c r="V30" s="11" t="str">
        <f t="shared" si="5"/>
        <v/>
      </c>
      <c r="W30" s="11" t="str">
        <f t="shared" si="6"/>
        <v/>
      </c>
      <c r="AA30" s="11" t="s">
        <v>240</v>
      </c>
      <c r="AE30" s="11">
        <f>SUM(AE9:AE28)</f>
        <v>1</v>
      </c>
      <c r="AF30" s="11">
        <f>AE30-(SUM(AE31:AE45))</f>
        <v>1</v>
      </c>
      <c r="AG30" s="11" t="s">
        <v>240</v>
      </c>
      <c r="AK30" s="11">
        <f>SUM(AK9:AK28)</f>
        <v>1</v>
      </c>
      <c r="AL30" s="11">
        <f>AK30-(SUM(AK31:AK45))</f>
        <v>0</v>
      </c>
      <c r="BF30" s="11">
        <v>1971</v>
      </c>
      <c r="BG30" s="169"/>
      <c r="BH30" s="169">
        <v>22</v>
      </c>
    </row>
    <row r="31" spans="1:60" s="11" customFormat="1" ht="21" customHeight="1">
      <c r="A31" s="12">
        <v>23</v>
      </c>
      <c r="B31" s="12">
        <f>'基本情報 (2)'!B31</f>
        <v>10023</v>
      </c>
      <c r="C31" s="27" t="str">
        <f>IF('基本情報 '!C32="","",'基本情報 '!C32)</f>
        <v/>
      </c>
      <c r="D31" s="27" t="str">
        <f>IF('基本情報 '!D32="","",'基本情報 '!D32)</f>
        <v/>
      </c>
      <c r="E31" s="27" t="str">
        <f>CONCATENATE(R31,基本情報!T$1,S31)</f>
        <v>　</v>
      </c>
      <c r="F31" s="27" t="str">
        <f>CONCATENATE(T31,基本情報!T$1,U31)</f>
        <v>　</v>
      </c>
      <c r="G31" s="27" t="str">
        <f>IF('基本情報 '!I32="","",'基本情報 '!I32)</f>
        <v/>
      </c>
      <c r="H31" s="27" t="str">
        <f>IF('基本情報 '!J32="","",'基本情報 '!J32)</f>
        <v/>
      </c>
      <c r="I31" s="37" t="str">
        <f>TRIM('基本情報 '!K32)</f>
        <v/>
      </c>
      <c r="J31" s="37" t="str">
        <f>TRIM('基本情報 '!L32)</f>
        <v/>
      </c>
      <c r="K31" s="37" t="str">
        <f>TRIM('基本情報 '!M32)</f>
        <v/>
      </c>
      <c r="L31" s="14" t="str">
        <f t="shared" si="0"/>
        <v/>
      </c>
      <c r="M31" s="14" t="str">
        <f t="shared" si="1"/>
        <v/>
      </c>
      <c r="N31" s="14" t="str">
        <f t="shared" si="2"/>
        <v/>
      </c>
      <c r="O31" s="36" t="str">
        <f t="shared" si="3"/>
        <v/>
      </c>
      <c r="P31" s="38" t="str">
        <f t="shared" si="4"/>
        <v/>
      </c>
      <c r="Q31" s="14" t="s">
        <v>95</v>
      </c>
      <c r="R31" s="11" t="str">
        <f>TRIM('基本情報 '!E32)</f>
        <v/>
      </c>
      <c r="S31" s="11" t="str">
        <f>TRIM('基本情報 '!F32)</f>
        <v/>
      </c>
      <c r="T31" s="11" t="str">
        <f>TRIM('基本情報 '!G32)</f>
        <v/>
      </c>
      <c r="U31" s="11" t="str">
        <f>TRIM('基本情報 '!H32)</f>
        <v/>
      </c>
      <c r="V31" s="11" t="str">
        <f t="shared" si="5"/>
        <v/>
      </c>
      <c r="W31" s="11" t="str">
        <f t="shared" si="6"/>
        <v/>
      </c>
      <c r="AB31" s="11" t="str">
        <f>競技設定!L4</f>
        <v>男女混合4X100mR</v>
      </c>
      <c r="AD31" s="11">
        <f>競技設定!M4</f>
        <v>625</v>
      </c>
      <c r="AE31" s="10">
        <f>IF(AD31="","",COUNTIF('tmp２'!K$3:L$103,基本情報!AD31))</f>
        <v>0</v>
      </c>
      <c r="AH31" s="11" t="str">
        <f>競技設定!Q4</f>
        <v>男女混合4X100mR</v>
      </c>
      <c r="AJ31" s="11">
        <f>競技設定!R4</f>
        <v>625</v>
      </c>
      <c r="AK31" s="10">
        <f>IF(AJ31="","",COUNTIF('tmp４'!K$3:L$103,基本情報!AJ31))</f>
        <v>1</v>
      </c>
      <c r="BF31" s="11">
        <v>1972</v>
      </c>
      <c r="BG31" s="169"/>
      <c r="BH31" s="169">
        <v>23</v>
      </c>
    </row>
    <row r="32" spans="1:60" s="11" customFormat="1" ht="21" customHeight="1">
      <c r="A32" s="12">
        <v>24</v>
      </c>
      <c r="B32" s="12">
        <f>'基本情報 (2)'!B32</f>
        <v>10024</v>
      </c>
      <c r="C32" s="27" t="str">
        <f>IF('基本情報 '!C33="","",'基本情報 '!C33)</f>
        <v/>
      </c>
      <c r="D32" s="27" t="str">
        <f>IF('基本情報 '!D33="","",'基本情報 '!D33)</f>
        <v/>
      </c>
      <c r="E32" s="27" t="str">
        <f>CONCATENATE(R32,基本情報!T$1,S32)</f>
        <v>　</v>
      </c>
      <c r="F32" s="27" t="str">
        <f>CONCATENATE(T32,基本情報!T$1,U32)</f>
        <v>　</v>
      </c>
      <c r="G32" s="27" t="str">
        <f>IF('基本情報 '!I33="","",'基本情報 '!I33)</f>
        <v/>
      </c>
      <c r="H32" s="27" t="str">
        <f>IF('基本情報 '!J33="","",'基本情報 '!J33)</f>
        <v/>
      </c>
      <c r="I32" s="37" t="str">
        <f>TRIM('基本情報 '!K33)</f>
        <v/>
      </c>
      <c r="J32" s="37" t="str">
        <f>TRIM('基本情報 '!L33)</f>
        <v/>
      </c>
      <c r="K32" s="37" t="str">
        <f>TRIM('基本情報 '!M33)</f>
        <v/>
      </c>
      <c r="L32" s="14" t="str">
        <f t="shared" si="0"/>
        <v/>
      </c>
      <c r="M32" s="14" t="str">
        <f t="shared" si="1"/>
        <v/>
      </c>
      <c r="N32" s="14" t="str">
        <f t="shared" si="2"/>
        <v/>
      </c>
      <c r="O32" s="36" t="str">
        <f t="shared" si="3"/>
        <v/>
      </c>
      <c r="P32" s="38" t="str">
        <f t="shared" si="4"/>
        <v/>
      </c>
      <c r="Q32" s="14" t="s">
        <v>95</v>
      </c>
      <c r="R32" s="11" t="str">
        <f>TRIM('基本情報 '!E33)</f>
        <v/>
      </c>
      <c r="S32" s="11" t="str">
        <f>TRIM('基本情報 '!F33)</f>
        <v/>
      </c>
      <c r="T32" s="11" t="str">
        <f>TRIM('基本情報 '!G33)</f>
        <v/>
      </c>
      <c r="U32" s="11" t="str">
        <f>TRIM('基本情報 '!H33)</f>
        <v/>
      </c>
      <c r="V32" s="11" t="str">
        <f t="shared" si="5"/>
        <v/>
      </c>
      <c r="W32" s="11" t="str">
        <f t="shared" si="6"/>
        <v/>
      </c>
      <c r="AB32" s="11" t="str">
        <f>競技設定!L5</f>
        <v/>
      </c>
      <c r="AD32" s="11" t="str">
        <f>競技設定!M5</f>
        <v/>
      </c>
      <c r="AE32" s="10" t="str">
        <f>IF(AD32="","",COUNTIF('tmp２'!K$3:L$103,基本情報!AD32))</f>
        <v/>
      </c>
      <c r="AH32" s="11" t="str">
        <f>競技設定!Q5</f>
        <v/>
      </c>
      <c r="AJ32" s="11" t="str">
        <f>競技設定!R5</f>
        <v/>
      </c>
      <c r="AK32" s="10" t="str">
        <f>IF(AJ32="","",COUNTIF('tmp４'!K$3:L$103,基本情報!AJ32))</f>
        <v/>
      </c>
      <c r="BF32" s="11">
        <v>1973</v>
      </c>
      <c r="BG32" s="169"/>
      <c r="BH32" s="169">
        <v>24</v>
      </c>
    </row>
    <row r="33" spans="1:60" s="11" customFormat="1" ht="21" customHeight="1">
      <c r="A33" s="12">
        <v>25</v>
      </c>
      <c r="B33" s="12">
        <f>'基本情報 (2)'!B33</f>
        <v>10025</v>
      </c>
      <c r="C33" s="27" t="str">
        <f>IF('基本情報 '!C34="","",'基本情報 '!C34)</f>
        <v/>
      </c>
      <c r="D33" s="27" t="str">
        <f>IF('基本情報 '!D34="","",'基本情報 '!D34)</f>
        <v/>
      </c>
      <c r="E33" s="27" t="str">
        <f>CONCATENATE(R33,基本情報!T$1,S33)</f>
        <v>　</v>
      </c>
      <c r="F33" s="27" t="str">
        <f>CONCATENATE(T33,基本情報!T$1,U33)</f>
        <v>　</v>
      </c>
      <c r="G33" s="27" t="str">
        <f>IF('基本情報 '!I34="","",'基本情報 '!I34)</f>
        <v/>
      </c>
      <c r="H33" s="27" t="str">
        <f>IF('基本情報 '!J34="","",'基本情報 '!J34)</f>
        <v/>
      </c>
      <c r="I33" s="37" t="str">
        <f>TRIM('基本情報 '!K34)</f>
        <v/>
      </c>
      <c r="J33" s="37" t="str">
        <f>TRIM('基本情報 '!L34)</f>
        <v/>
      </c>
      <c r="K33" s="37" t="str">
        <f>TRIM('基本情報 '!M34)</f>
        <v/>
      </c>
      <c r="L33" s="14" t="str">
        <f t="shared" si="0"/>
        <v/>
      </c>
      <c r="M33" s="14" t="str">
        <f t="shared" si="1"/>
        <v/>
      </c>
      <c r="N33" s="14" t="str">
        <f t="shared" si="2"/>
        <v/>
      </c>
      <c r="O33" s="36" t="str">
        <f t="shared" si="3"/>
        <v/>
      </c>
      <c r="P33" s="38" t="str">
        <f t="shared" si="4"/>
        <v/>
      </c>
      <c r="Q33" s="14" t="s">
        <v>95</v>
      </c>
      <c r="R33" s="11" t="str">
        <f>TRIM('基本情報 '!E34)</f>
        <v/>
      </c>
      <c r="S33" s="11" t="str">
        <f>TRIM('基本情報 '!F34)</f>
        <v/>
      </c>
      <c r="T33" s="11" t="str">
        <f>TRIM('基本情報 '!G34)</f>
        <v/>
      </c>
      <c r="U33" s="11" t="str">
        <f>TRIM('基本情報 '!H34)</f>
        <v/>
      </c>
      <c r="V33" s="11" t="str">
        <f t="shared" si="5"/>
        <v/>
      </c>
      <c r="W33" s="11" t="str">
        <f t="shared" si="6"/>
        <v/>
      </c>
      <c r="AB33" s="11" t="str">
        <f>競技設定!L6</f>
        <v/>
      </c>
      <c r="AD33" s="11" t="str">
        <f>競技設定!M6</f>
        <v/>
      </c>
      <c r="AH33" s="11" t="str">
        <f>競技設定!Q6</f>
        <v/>
      </c>
      <c r="AJ33" s="11" t="str">
        <f>競技設定!R6</f>
        <v/>
      </c>
      <c r="AK33" s="10" t="str">
        <f>IF(AJ33="","",COUNTIF('tmp４'!K$3:L$103,基本情報!AJ33))</f>
        <v/>
      </c>
      <c r="BF33" s="11">
        <v>1974</v>
      </c>
      <c r="BG33" s="169"/>
      <c r="BH33" s="169">
        <v>25</v>
      </c>
    </row>
    <row r="34" spans="1:60" s="11" customFormat="1" ht="21" customHeight="1">
      <c r="A34" s="12">
        <v>26</v>
      </c>
      <c r="B34" s="12">
        <f>'基本情報 (2)'!B34</f>
        <v>10026</v>
      </c>
      <c r="C34" s="27" t="str">
        <f>IF('基本情報 '!C35="","",'基本情報 '!C35)</f>
        <v/>
      </c>
      <c r="D34" s="27" t="str">
        <f>IF('基本情報 '!D35="","",'基本情報 '!D35)</f>
        <v/>
      </c>
      <c r="E34" s="27" t="str">
        <f>CONCATENATE(R34,基本情報!T$1,S34)</f>
        <v>　</v>
      </c>
      <c r="F34" s="27" t="str">
        <f>CONCATENATE(T34,基本情報!T$1,U34)</f>
        <v>　</v>
      </c>
      <c r="G34" s="27" t="str">
        <f>IF('基本情報 '!I35="","",'基本情報 '!I35)</f>
        <v/>
      </c>
      <c r="H34" s="27" t="str">
        <f>IF('基本情報 '!J35="","",'基本情報 '!J35)</f>
        <v/>
      </c>
      <c r="I34" s="37" t="str">
        <f>TRIM('基本情報 '!K35)</f>
        <v/>
      </c>
      <c r="J34" s="37" t="str">
        <f>TRIM('基本情報 '!L35)</f>
        <v/>
      </c>
      <c r="K34" s="37" t="str">
        <f>TRIM('基本情報 '!M35)</f>
        <v/>
      </c>
      <c r="L34" s="14" t="str">
        <f t="shared" si="0"/>
        <v/>
      </c>
      <c r="M34" s="14" t="str">
        <f t="shared" si="1"/>
        <v/>
      </c>
      <c r="N34" s="14" t="str">
        <f t="shared" si="2"/>
        <v/>
      </c>
      <c r="O34" s="36" t="str">
        <f t="shared" si="3"/>
        <v/>
      </c>
      <c r="P34" s="38" t="str">
        <f t="shared" si="4"/>
        <v/>
      </c>
      <c r="Q34" s="14" t="s">
        <v>95</v>
      </c>
      <c r="R34" s="11" t="str">
        <f>TRIM('基本情報 '!E35)</f>
        <v/>
      </c>
      <c r="S34" s="11" t="str">
        <f>TRIM('基本情報 '!F35)</f>
        <v/>
      </c>
      <c r="T34" s="11" t="str">
        <f>TRIM('基本情報 '!G35)</f>
        <v/>
      </c>
      <c r="U34" s="11" t="str">
        <f>TRIM('基本情報 '!H35)</f>
        <v/>
      </c>
      <c r="V34" s="11" t="str">
        <f t="shared" si="5"/>
        <v/>
      </c>
      <c r="W34" s="11" t="str">
        <f t="shared" si="6"/>
        <v/>
      </c>
      <c r="AB34" s="11" t="str">
        <f>競技設定!L7</f>
        <v/>
      </c>
      <c r="AD34" s="11" t="str">
        <f>競技設定!M7</f>
        <v/>
      </c>
      <c r="AH34" s="11" t="str">
        <f>競技設定!Q7</f>
        <v/>
      </c>
      <c r="AJ34" s="11" t="str">
        <f>競技設定!R7</f>
        <v/>
      </c>
      <c r="AK34" s="10" t="str">
        <f>IF(AJ34="","",COUNTIF('tmp４'!K$3:L$103,基本情報!AJ34))</f>
        <v/>
      </c>
      <c r="BF34" s="11">
        <v>1975</v>
      </c>
      <c r="BG34" s="169"/>
      <c r="BH34" s="169">
        <v>26</v>
      </c>
    </row>
    <row r="35" spans="1:60" s="11" customFormat="1" ht="21" customHeight="1">
      <c r="A35" s="12">
        <v>27</v>
      </c>
      <c r="B35" s="12">
        <f>'基本情報 (2)'!B35</f>
        <v>10027</v>
      </c>
      <c r="C35" s="27" t="str">
        <f>IF('基本情報 '!C36="","",'基本情報 '!C36)</f>
        <v/>
      </c>
      <c r="D35" s="27" t="str">
        <f>IF('基本情報 '!D36="","",'基本情報 '!D36)</f>
        <v/>
      </c>
      <c r="E35" s="27" t="str">
        <f>CONCATENATE(R35,基本情報!T$1,S35)</f>
        <v>　</v>
      </c>
      <c r="F35" s="27" t="str">
        <f>CONCATENATE(T35,基本情報!T$1,U35)</f>
        <v>　</v>
      </c>
      <c r="G35" s="27" t="str">
        <f>IF('基本情報 '!I36="","",'基本情報 '!I36)</f>
        <v/>
      </c>
      <c r="H35" s="27" t="str">
        <f>IF('基本情報 '!J36="","",'基本情報 '!J36)</f>
        <v/>
      </c>
      <c r="I35" s="37" t="str">
        <f>TRIM('基本情報 '!K36)</f>
        <v/>
      </c>
      <c r="J35" s="37" t="str">
        <f>TRIM('基本情報 '!L36)</f>
        <v/>
      </c>
      <c r="K35" s="37" t="str">
        <f>TRIM('基本情報 '!M36)</f>
        <v/>
      </c>
      <c r="L35" s="14" t="str">
        <f t="shared" si="0"/>
        <v/>
      </c>
      <c r="M35" s="14" t="str">
        <f t="shared" si="1"/>
        <v/>
      </c>
      <c r="N35" s="14" t="str">
        <f t="shared" si="2"/>
        <v/>
      </c>
      <c r="O35" s="36" t="str">
        <f t="shared" si="3"/>
        <v/>
      </c>
      <c r="P35" s="38" t="str">
        <f t="shared" si="4"/>
        <v/>
      </c>
      <c r="Q35" s="14" t="s">
        <v>95</v>
      </c>
      <c r="R35" s="11" t="str">
        <f>TRIM('基本情報 '!E36)</f>
        <v/>
      </c>
      <c r="S35" s="11" t="str">
        <f>TRIM('基本情報 '!F36)</f>
        <v/>
      </c>
      <c r="T35" s="11" t="str">
        <f>TRIM('基本情報 '!G36)</f>
        <v/>
      </c>
      <c r="U35" s="11" t="str">
        <f>TRIM('基本情報 '!H36)</f>
        <v/>
      </c>
      <c r="V35" s="11" t="str">
        <f t="shared" si="5"/>
        <v/>
      </c>
      <c r="W35" s="11" t="str">
        <f t="shared" si="6"/>
        <v/>
      </c>
      <c r="AB35" s="11" t="str">
        <f>競技設定!L8</f>
        <v/>
      </c>
      <c r="AD35" s="11" t="str">
        <f>競技設定!M8</f>
        <v/>
      </c>
      <c r="AH35" s="11" t="str">
        <f>競技設定!Q8</f>
        <v/>
      </c>
      <c r="AJ35" s="11" t="str">
        <f>競技設定!R8</f>
        <v/>
      </c>
      <c r="AK35" s="10" t="str">
        <f>IF(AJ35="","",COUNTIF('tmp４'!K$3:L$103,基本情報!AJ35))</f>
        <v/>
      </c>
      <c r="BF35" s="11">
        <v>1976</v>
      </c>
      <c r="BG35" s="169"/>
      <c r="BH35" s="169">
        <v>27</v>
      </c>
    </row>
    <row r="36" spans="1:60" s="11" customFormat="1" ht="21" customHeight="1">
      <c r="A36" s="12">
        <v>28</v>
      </c>
      <c r="B36" s="12">
        <f>'基本情報 (2)'!B36</f>
        <v>10028</v>
      </c>
      <c r="C36" s="27" t="str">
        <f>IF('基本情報 '!C37="","",'基本情報 '!C37)</f>
        <v/>
      </c>
      <c r="D36" s="27" t="str">
        <f>IF('基本情報 '!D37="","",'基本情報 '!D37)</f>
        <v/>
      </c>
      <c r="E36" s="27" t="str">
        <f>CONCATENATE(R36,基本情報!T$1,S36)</f>
        <v>　</v>
      </c>
      <c r="F36" s="27" t="str">
        <f>CONCATENATE(T36,基本情報!T$1,U36)</f>
        <v>　</v>
      </c>
      <c r="G36" s="27" t="str">
        <f>IF('基本情報 '!I37="","",'基本情報 '!I37)</f>
        <v/>
      </c>
      <c r="H36" s="27" t="str">
        <f>IF('基本情報 '!J37="","",'基本情報 '!J37)</f>
        <v/>
      </c>
      <c r="I36" s="37" t="str">
        <f>TRIM('基本情報 '!K37)</f>
        <v/>
      </c>
      <c r="J36" s="37" t="str">
        <f>TRIM('基本情報 '!L37)</f>
        <v/>
      </c>
      <c r="K36" s="37" t="str">
        <f>TRIM('基本情報 '!M37)</f>
        <v/>
      </c>
      <c r="L36" s="14" t="str">
        <f t="shared" si="0"/>
        <v/>
      </c>
      <c r="M36" s="14" t="str">
        <f t="shared" si="1"/>
        <v/>
      </c>
      <c r="N36" s="14" t="str">
        <f t="shared" si="2"/>
        <v/>
      </c>
      <c r="O36" s="36" t="str">
        <f t="shared" si="3"/>
        <v/>
      </c>
      <c r="P36" s="38" t="str">
        <f t="shared" si="4"/>
        <v/>
      </c>
      <c r="Q36" s="14" t="s">
        <v>95</v>
      </c>
      <c r="R36" s="11" t="str">
        <f>TRIM('基本情報 '!E37)</f>
        <v/>
      </c>
      <c r="S36" s="11" t="str">
        <f>TRIM('基本情報 '!F37)</f>
        <v/>
      </c>
      <c r="T36" s="11" t="str">
        <f>TRIM('基本情報 '!G37)</f>
        <v/>
      </c>
      <c r="U36" s="11" t="str">
        <f>TRIM('基本情報 '!H37)</f>
        <v/>
      </c>
      <c r="V36" s="11" t="str">
        <f t="shared" si="5"/>
        <v/>
      </c>
      <c r="W36" s="11" t="str">
        <f t="shared" si="6"/>
        <v/>
      </c>
      <c r="AB36" s="11" t="str">
        <f>競技設定!L9</f>
        <v/>
      </c>
      <c r="AD36" s="11" t="str">
        <f>競技設定!M9</f>
        <v/>
      </c>
      <c r="AH36" s="11" t="str">
        <f>競技設定!Q9</f>
        <v/>
      </c>
      <c r="AJ36" s="11" t="str">
        <f>競技設定!R9</f>
        <v/>
      </c>
      <c r="AK36" s="10" t="str">
        <f>IF(AJ36="","",COUNTIF('tmp４'!K$3:L$103,基本情報!AJ36))</f>
        <v/>
      </c>
      <c r="BF36" s="11">
        <v>1977</v>
      </c>
      <c r="BG36" s="169"/>
      <c r="BH36" s="169">
        <v>28</v>
      </c>
    </row>
    <row r="37" spans="1:60" s="11" customFormat="1" ht="21" customHeight="1">
      <c r="A37" s="12">
        <v>29</v>
      </c>
      <c r="B37" s="12">
        <f>'基本情報 (2)'!B37</f>
        <v>10029</v>
      </c>
      <c r="C37" s="27" t="str">
        <f>IF('基本情報 '!C38="","",'基本情報 '!C38)</f>
        <v/>
      </c>
      <c r="D37" s="27" t="str">
        <f>IF('基本情報 '!D38="","",'基本情報 '!D38)</f>
        <v/>
      </c>
      <c r="E37" s="27" t="str">
        <f>CONCATENATE(R37,基本情報!T$1,S37)</f>
        <v>　</v>
      </c>
      <c r="F37" s="27" t="str">
        <f>CONCATENATE(T37,基本情報!T$1,U37)</f>
        <v>　</v>
      </c>
      <c r="G37" s="27" t="str">
        <f>IF('基本情報 '!I38="","",'基本情報 '!I38)</f>
        <v/>
      </c>
      <c r="H37" s="27" t="str">
        <f>IF('基本情報 '!J38="","",'基本情報 '!J38)</f>
        <v/>
      </c>
      <c r="I37" s="37" t="str">
        <f>TRIM('基本情報 '!K38)</f>
        <v/>
      </c>
      <c r="J37" s="37" t="str">
        <f>TRIM('基本情報 '!L38)</f>
        <v/>
      </c>
      <c r="K37" s="37" t="str">
        <f>TRIM('基本情報 '!M38)</f>
        <v/>
      </c>
      <c r="L37" s="14" t="str">
        <f t="shared" si="0"/>
        <v/>
      </c>
      <c r="M37" s="14" t="str">
        <f t="shared" si="1"/>
        <v/>
      </c>
      <c r="N37" s="14" t="str">
        <f t="shared" si="2"/>
        <v/>
      </c>
      <c r="O37" s="36" t="str">
        <f t="shared" si="3"/>
        <v/>
      </c>
      <c r="P37" s="38" t="str">
        <f t="shared" si="4"/>
        <v/>
      </c>
      <c r="Q37" s="14" t="s">
        <v>95</v>
      </c>
      <c r="R37" s="11" t="str">
        <f>TRIM('基本情報 '!E38)</f>
        <v/>
      </c>
      <c r="S37" s="11" t="str">
        <f>TRIM('基本情報 '!F38)</f>
        <v/>
      </c>
      <c r="T37" s="11" t="str">
        <f>TRIM('基本情報 '!G38)</f>
        <v/>
      </c>
      <c r="U37" s="11" t="str">
        <f>TRIM('基本情報 '!H38)</f>
        <v/>
      </c>
      <c r="V37" s="11" t="str">
        <f t="shared" si="5"/>
        <v/>
      </c>
      <c r="W37" s="11" t="str">
        <f t="shared" si="6"/>
        <v/>
      </c>
      <c r="AB37" s="11" t="str">
        <f>競技設定!L10</f>
        <v/>
      </c>
      <c r="AD37" s="11" t="str">
        <f>競技設定!M10</f>
        <v/>
      </c>
      <c r="AH37" s="11" t="str">
        <f>競技設定!Q10</f>
        <v/>
      </c>
      <c r="AJ37" s="11" t="str">
        <f>競技設定!R10</f>
        <v/>
      </c>
      <c r="AK37" s="10" t="str">
        <f>IF(AJ37="","",COUNTIF('tmp４'!K$3:L$103,基本情報!AJ37))</f>
        <v/>
      </c>
      <c r="BF37" s="11">
        <v>1978</v>
      </c>
      <c r="BG37" s="169"/>
      <c r="BH37" s="169">
        <v>29</v>
      </c>
    </row>
    <row r="38" spans="1:60" s="11" customFormat="1" ht="21" customHeight="1">
      <c r="A38" s="12">
        <v>30</v>
      </c>
      <c r="B38" s="12">
        <f>'基本情報 (2)'!B38</f>
        <v>10030</v>
      </c>
      <c r="C38" s="27" t="str">
        <f>IF('基本情報 '!C39="","",'基本情報 '!C39)</f>
        <v/>
      </c>
      <c r="D38" s="27" t="str">
        <f>IF('基本情報 '!D39="","",'基本情報 '!D39)</f>
        <v/>
      </c>
      <c r="E38" s="27" t="str">
        <f>CONCATENATE(R38,基本情報!T$1,S38)</f>
        <v>　</v>
      </c>
      <c r="F38" s="27" t="str">
        <f>CONCATENATE(T38,基本情報!T$1,U38)</f>
        <v>　</v>
      </c>
      <c r="G38" s="27" t="str">
        <f>IF('基本情報 '!I39="","",'基本情報 '!I39)</f>
        <v/>
      </c>
      <c r="H38" s="27" t="str">
        <f>IF('基本情報 '!J39="","",'基本情報 '!J39)</f>
        <v/>
      </c>
      <c r="I38" s="37" t="str">
        <f>TRIM('基本情報 '!K39)</f>
        <v/>
      </c>
      <c r="J38" s="37" t="str">
        <f>TRIM('基本情報 '!L39)</f>
        <v/>
      </c>
      <c r="K38" s="37" t="str">
        <f>TRIM('基本情報 '!M39)</f>
        <v/>
      </c>
      <c r="L38" s="14" t="str">
        <f t="shared" si="0"/>
        <v/>
      </c>
      <c r="M38" s="14" t="str">
        <f t="shared" si="1"/>
        <v/>
      </c>
      <c r="N38" s="14" t="str">
        <f t="shared" si="2"/>
        <v/>
      </c>
      <c r="O38" s="36" t="str">
        <f t="shared" si="3"/>
        <v/>
      </c>
      <c r="P38" s="38" t="str">
        <f t="shared" si="4"/>
        <v/>
      </c>
      <c r="Q38" s="14" t="s">
        <v>95</v>
      </c>
      <c r="R38" s="11" t="str">
        <f>TRIM('基本情報 '!E39)</f>
        <v/>
      </c>
      <c r="S38" s="11" t="str">
        <f>TRIM('基本情報 '!F39)</f>
        <v/>
      </c>
      <c r="T38" s="11" t="str">
        <f>TRIM('基本情報 '!G39)</f>
        <v/>
      </c>
      <c r="U38" s="11" t="str">
        <f>TRIM('基本情報 '!H39)</f>
        <v/>
      </c>
      <c r="V38" s="11" t="str">
        <f t="shared" si="5"/>
        <v/>
      </c>
      <c r="W38" s="11" t="str">
        <f t="shared" si="6"/>
        <v/>
      </c>
      <c r="AB38" s="11" t="str">
        <f>競技設定!L11</f>
        <v/>
      </c>
      <c r="AD38" s="11" t="str">
        <f>競技設定!M11</f>
        <v/>
      </c>
      <c r="AH38" s="11" t="str">
        <f>競技設定!Q11</f>
        <v/>
      </c>
      <c r="AJ38" s="11" t="str">
        <f>競技設定!R11</f>
        <v/>
      </c>
      <c r="AK38" s="10" t="str">
        <f>IF(AJ38="","",COUNTIF('tmp４'!K$3:L$103,基本情報!AJ38))</f>
        <v/>
      </c>
      <c r="BF38" s="11">
        <v>1979</v>
      </c>
      <c r="BG38" s="169"/>
      <c r="BH38" s="169">
        <v>30</v>
      </c>
    </row>
    <row r="39" spans="1:60" s="11" customFormat="1" ht="21" customHeight="1">
      <c r="A39" s="12">
        <v>31</v>
      </c>
      <c r="B39" s="12">
        <f>'基本情報 (2)'!B39</f>
        <v>10031</v>
      </c>
      <c r="C39" s="27" t="str">
        <f>IF('基本情報 '!C40="","",'基本情報 '!C40)</f>
        <v/>
      </c>
      <c r="D39" s="27" t="str">
        <f>IF('基本情報 '!D40="","",'基本情報 '!D40)</f>
        <v/>
      </c>
      <c r="E39" s="27" t="str">
        <f>CONCATENATE(R39,基本情報!T$1,S39)</f>
        <v>　</v>
      </c>
      <c r="F39" s="27" t="str">
        <f>CONCATENATE(T39,基本情報!T$1,U39)</f>
        <v>　</v>
      </c>
      <c r="G39" s="27" t="str">
        <f>IF('基本情報 '!I40="","",'基本情報 '!I40)</f>
        <v/>
      </c>
      <c r="H39" s="27" t="str">
        <f>IF('基本情報 '!J40="","",'基本情報 '!J40)</f>
        <v/>
      </c>
      <c r="I39" s="37" t="str">
        <f>TRIM('基本情報 '!K40)</f>
        <v/>
      </c>
      <c r="J39" s="37" t="str">
        <f>TRIM('基本情報 '!L40)</f>
        <v/>
      </c>
      <c r="K39" s="37" t="str">
        <f>TRIM('基本情報 '!M40)</f>
        <v/>
      </c>
      <c r="L39" s="14" t="str">
        <f t="shared" si="0"/>
        <v/>
      </c>
      <c r="M39" s="14" t="str">
        <f t="shared" si="1"/>
        <v/>
      </c>
      <c r="N39" s="14" t="str">
        <f t="shared" si="2"/>
        <v/>
      </c>
      <c r="O39" s="36" t="str">
        <f t="shared" si="3"/>
        <v/>
      </c>
      <c r="P39" s="38" t="str">
        <f t="shared" si="4"/>
        <v/>
      </c>
      <c r="Q39" s="14" t="s">
        <v>95</v>
      </c>
      <c r="R39" s="11" t="str">
        <f>TRIM('基本情報 '!E40)</f>
        <v/>
      </c>
      <c r="S39" s="11" t="str">
        <f>TRIM('基本情報 '!F40)</f>
        <v/>
      </c>
      <c r="T39" s="11" t="str">
        <f>TRIM('基本情報 '!G40)</f>
        <v/>
      </c>
      <c r="U39" s="11" t="str">
        <f>TRIM('基本情報 '!H40)</f>
        <v/>
      </c>
      <c r="V39" s="11" t="str">
        <f t="shared" si="5"/>
        <v/>
      </c>
      <c r="W39" s="11" t="str">
        <f t="shared" si="6"/>
        <v/>
      </c>
      <c r="AB39" s="11" t="str">
        <f>競技設定!L12</f>
        <v/>
      </c>
      <c r="AD39" s="11" t="str">
        <f>競技設定!M12</f>
        <v/>
      </c>
      <c r="AH39" s="11" t="str">
        <f>競技設定!Q12</f>
        <v/>
      </c>
      <c r="AJ39" s="11" t="str">
        <f>競技設定!R12</f>
        <v/>
      </c>
      <c r="AK39" s="10" t="str">
        <f>IF(AJ39="","",COUNTIF('tmp４'!K$3:L$103,基本情報!AJ39))</f>
        <v/>
      </c>
      <c r="BF39" s="11">
        <v>1980</v>
      </c>
      <c r="BG39" s="169"/>
      <c r="BH39" s="169">
        <v>31</v>
      </c>
    </row>
    <row r="40" spans="1:60" s="11" customFormat="1" ht="21" customHeight="1">
      <c r="A40" s="12">
        <v>32</v>
      </c>
      <c r="B40" s="12">
        <f>'基本情報 (2)'!B40</f>
        <v>10032</v>
      </c>
      <c r="C40" s="27" t="str">
        <f>IF('基本情報 '!C41="","",'基本情報 '!C41)</f>
        <v/>
      </c>
      <c r="D40" s="27" t="str">
        <f>IF('基本情報 '!D41="","",'基本情報 '!D41)</f>
        <v/>
      </c>
      <c r="E40" s="27" t="str">
        <f>CONCATENATE(R40,基本情報!T$1,S40)</f>
        <v>　</v>
      </c>
      <c r="F40" s="27" t="str">
        <f>CONCATENATE(T40,基本情報!T$1,U40)</f>
        <v>　</v>
      </c>
      <c r="G40" s="27" t="str">
        <f>IF('基本情報 '!I41="","",'基本情報 '!I41)</f>
        <v/>
      </c>
      <c r="H40" s="27" t="str">
        <f>IF('基本情報 '!J41="","",'基本情報 '!J41)</f>
        <v/>
      </c>
      <c r="I40" s="37" t="str">
        <f>TRIM('基本情報 '!K41)</f>
        <v/>
      </c>
      <c r="J40" s="37" t="str">
        <f>TRIM('基本情報 '!L41)</f>
        <v/>
      </c>
      <c r="K40" s="37" t="str">
        <f>TRIM('基本情報 '!M41)</f>
        <v/>
      </c>
      <c r="L40" s="14" t="str">
        <f t="shared" si="0"/>
        <v/>
      </c>
      <c r="M40" s="14" t="str">
        <f t="shared" si="1"/>
        <v/>
      </c>
      <c r="N40" s="14" t="str">
        <f t="shared" si="2"/>
        <v/>
      </c>
      <c r="O40" s="36" t="str">
        <f t="shared" si="3"/>
        <v/>
      </c>
      <c r="P40" s="38" t="str">
        <f t="shared" si="4"/>
        <v/>
      </c>
      <c r="Q40" s="14" t="s">
        <v>95</v>
      </c>
      <c r="R40" s="11" t="str">
        <f>TRIM('基本情報 '!E41)</f>
        <v/>
      </c>
      <c r="S40" s="11" t="str">
        <f>TRIM('基本情報 '!F41)</f>
        <v/>
      </c>
      <c r="T40" s="11" t="str">
        <f>TRIM('基本情報 '!G41)</f>
        <v/>
      </c>
      <c r="U40" s="11" t="str">
        <f>TRIM('基本情報 '!H41)</f>
        <v/>
      </c>
      <c r="V40" s="11" t="str">
        <f t="shared" si="5"/>
        <v/>
      </c>
      <c r="W40" s="11" t="str">
        <f t="shared" si="6"/>
        <v/>
      </c>
      <c r="AB40" s="11" t="str">
        <f>競技設定!L13</f>
        <v/>
      </c>
      <c r="AD40" s="11" t="str">
        <f>競技設定!M13</f>
        <v/>
      </c>
      <c r="AH40" s="11" t="str">
        <f>競技設定!Q13</f>
        <v/>
      </c>
      <c r="AJ40" s="11" t="str">
        <f>競技設定!R13</f>
        <v/>
      </c>
      <c r="AK40" s="10" t="str">
        <f>IF(AJ40="","",COUNTIF('tmp４'!K$3:L$103,基本情報!AJ40))</f>
        <v/>
      </c>
      <c r="BF40" s="11">
        <v>1981</v>
      </c>
    </row>
    <row r="41" spans="1:60" s="11" customFormat="1" ht="21" customHeight="1">
      <c r="A41" s="12">
        <v>33</v>
      </c>
      <c r="B41" s="12">
        <f>'基本情報 (2)'!B41</f>
        <v>10033</v>
      </c>
      <c r="C41" s="27" t="str">
        <f>IF('基本情報 '!C42="","",'基本情報 '!C42)</f>
        <v/>
      </c>
      <c r="D41" s="27" t="str">
        <f>IF('基本情報 '!D42="","",'基本情報 '!D42)</f>
        <v/>
      </c>
      <c r="E41" s="27" t="str">
        <f>CONCATENATE(R41,基本情報!T$1,S41)</f>
        <v>　</v>
      </c>
      <c r="F41" s="27" t="str">
        <f>CONCATENATE(T41,基本情報!T$1,U41)</f>
        <v>　</v>
      </c>
      <c r="G41" s="27" t="str">
        <f>IF('基本情報 '!I42="","",'基本情報 '!I42)</f>
        <v/>
      </c>
      <c r="H41" s="27" t="str">
        <f>IF('基本情報 '!J42="","",'基本情報 '!J42)</f>
        <v/>
      </c>
      <c r="I41" s="37" t="str">
        <f>TRIM('基本情報 '!K42)</f>
        <v/>
      </c>
      <c r="J41" s="37" t="str">
        <f>TRIM('基本情報 '!L42)</f>
        <v/>
      </c>
      <c r="K41" s="37" t="str">
        <f>TRIM('基本情報 '!M42)</f>
        <v/>
      </c>
      <c r="L41" s="14" t="str">
        <f t="shared" si="0"/>
        <v/>
      </c>
      <c r="M41" s="14" t="str">
        <f t="shared" si="1"/>
        <v/>
      </c>
      <c r="N41" s="14" t="str">
        <f t="shared" si="2"/>
        <v/>
      </c>
      <c r="O41" s="36" t="str">
        <f t="shared" si="3"/>
        <v/>
      </c>
      <c r="P41" s="38" t="str">
        <f t="shared" si="4"/>
        <v/>
      </c>
      <c r="Q41" s="14" t="s">
        <v>95</v>
      </c>
      <c r="R41" s="11" t="str">
        <f>TRIM('基本情報 '!E42)</f>
        <v/>
      </c>
      <c r="S41" s="11" t="str">
        <f>TRIM('基本情報 '!F42)</f>
        <v/>
      </c>
      <c r="T41" s="11" t="str">
        <f>TRIM('基本情報 '!G42)</f>
        <v/>
      </c>
      <c r="U41" s="11" t="str">
        <f>TRIM('基本情報 '!H42)</f>
        <v/>
      </c>
      <c r="V41" s="11" t="str">
        <f t="shared" si="5"/>
        <v/>
      </c>
      <c r="W41" s="11" t="str">
        <f t="shared" si="6"/>
        <v/>
      </c>
      <c r="AB41" s="11" t="str">
        <f>競技設定!L14</f>
        <v/>
      </c>
      <c r="AD41" s="11" t="str">
        <f>競技設定!M14</f>
        <v/>
      </c>
      <c r="AH41" s="11" t="str">
        <f>競技設定!Q14</f>
        <v/>
      </c>
      <c r="AJ41" s="11" t="str">
        <f>競技設定!R14</f>
        <v/>
      </c>
      <c r="AK41" s="10" t="str">
        <f>IF(AJ41="","",COUNTIF('tmp４'!K$3:L$103,基本情報!AJ41))</f>
        <v/>
      </c>
      <c r="BF41" s="11">
        <v>1982</v>
      </c>
    </row>
    <row r="42" spans="1:60" s="11" customFormat="1" ht="21" customHeight="1">
      <c r="A42" s="12">
        <v>34</v>
      </c>
      <c r="B42" s="12">
        <f>'基本情報 (2)'!B42</f>
        <v>10034</v>
      </c>
      <c r="C42" s="27" t="str">
        <f>IF('基本情報 '!C43="","",'基本情報 '!C43)</f>
        <v/>
      </c>
      <c r="D42" s="27" t="str">
        <f>IF('基本情報 '!D43="","",'基本情報 '!D43)</f>
        <v/>
      </c>
      <c r="E42" s="27" t="str">
        <f>CONCATENATE(R42,基本情報!T$1,S42)</f>
        <v>　</v>
      </c>
      <c r="F42" s="27" t="str">
        <f>CONCATENATE(T42,基本情報!T$1,U42)</f>
        <v>　</v>
      </c>
      <c r="G42" s="27" t="str">
        <f>IF('基本情報 '!I43="","",'基本情報 '!I43)</f>
        <v/>
      </c>
      <c r="H42" s="27" t="str">
        <f>IF('基本情報 '!J43="","",'基本情報 '!J43)</f>
        <v/>
      </c>
      <c r="I42" s="37" t="str">
        <f>TRIM('基本情報 '!K43)</f>
        <v/>
      </c>
      <c r="J42" s="37" t="str">
        <f>TRIM('基本情報 '!L43)</f>
        <v/>
      </c>
      <c r="K42" s="37" t="str">
        <f>TRIM('基本情報 '!M43)</f>
        <v/>
      </c>
      <c r="L42" s="14" t="str">
        <f t="shared" si="0"/>
        <v/>
      </c>
      <c r="M42" s="14" t="str">
        <f t="shared" si="1"/>
        <v/>
      </c>
      <c r="N42" s="14" t="str">
        <f t="shared" si="2"/>
        <v/>
      </c>
      <c r="O42" s="36" t="str">
        <f t="shared" si="3"/>
        <v/>
      </c>
      <c r="P42" s="38" t="str">
        <f t="shared" si="4"/>
        <v/>
      </c>
      <c r="Q42" s="14" t="s">
        <v>95</v>
      </c>
      <c r="R42" s="11" t="str">
        <f>TRIM('基本情報 '!E43)</f>
        <v/>
      </c>
      <c r="S42" s="11" t="str">
        <f>TRIM('基本情報 '!F43)</f>
        <v/>
      </c>
      <c r="T42" s="11" t="str">
        <f>TRIM('基本情報 '!G43)</f>
        <v/>
      </c>
      <c r="U42" s="11" t="str">
        <f>TRIM('基本情報 '!H43)</f>
        <v/>
      </c>
      <c r="V42" s="11" t="str">
        <f t="shared" si="5"/>
        <v/>
      </c>
      <c r="W42" s="11" t="str">
        <f t="shared" si="6"/>
        <v/>
      </c>
      <c r="AB42" s="11" t="str">
        <f>競技設定!L15</f>
        <v/>
      </c>
      <c r="AD42" s="11" t="str">
        <f>競技設定!M15</f>
        <v/>
      </c>
      <c r="AH42" s="11" t="str">
        <f>競技設定!Q15</f>
        <v/>
      </c>
      <c r="AJ42" s="11" t="str">
        <f>競技設定!R15</f>
        <v/>
      </c>
      <c r="AK42" s="10" t="str">
        <f>IF(AJ42="","",COUNTIF('tmp４'!K$3:L$103,基本情報!AJ42))</f>
        <v/>
      </c>
      <c r="BF42" s="11">
        <v>1983</v>
      </c>
    </row>
    <row r="43" spans="1:60" s="11" customFormat="1" ht="21" customHeight="1">
      <c r="A43" s="12">
        <v>35</v>
      </c>
      <c r="B43" s="12">
        <f>'基本情報 (2)'!B43</f>
        <v>10035</v>
      </c>
      <c r="C43" s="27" t="str">
        <f>IF('基本情報 '!C44="","",'基本情報 '!C44)</f>
        <v/>
      </c>
      <c r="D43" s="27" t="str">
        <f>IF('基本情報 '!D44="","",'基本情報 '!D44)</f>
        <v/>
      </c>
      <c r="E43" s="27" t="str">
        <f>CONCATENATE(R43,基本情報!T$1,S43)</f>
        <v>　</v>
      </c>
      <c r="F43" s="27" t="str">
        <f>CONCATENATE(T43,基本情報!T$1,U43)</f>
        <v>　</v>
      </c>
      <c r="G43" s="27" t="str">
        <f>IF('基本情報 '!I44="","",'基本情報 '!I44)</f>
        <v/>
      </c>
      <c r="H43" s="27" t="str">
        <f>IF('基本情報 '!J44="","",'基本情報 '!J44)</f>
        <v/>
      </c>
      <c r="I43" s="37" t="str">
        <f>TRIM('基本情報 '!K44)</f>
        <v/>
      </c>
      <c r="J43" s="37" t="str">
        <f>TRIM('基本情報 '!L44)</f>
        <v/>
      </c>
      <c r="K43" s="37" t="str">
        <f>TRIM('基本情報 '!M44)</f>
        <v/>
      </c>
      <c r="L43" s="14" t="str">
        <f t="shared" si="0"/>
        <v/>
      </c>
      <c r="M43" s="14" t="str">
        <f t="shared" si="1"/>
        <v/>
      </c>
      <c r="N43" s="14" t="str">
        <f t="shared" si="2"/>
        <v/>
      </c>
      <c r="O43" s="36" t="str">
        <f t="shared" si="3"/>
        <v/>
      </c>
      <c r="P43" s="38" t="str">
        <f t="shared" si="4"/>
        <v/>
      </c>
      <c r="Q43" s="14" t="s">
        <v>95</v>
      </c>
      <c r="R43" s="11" t="str">
        <f>TRIM('基本情報 '!E44)</f>
        <v/>
      </c>
      <c r="S43" s="11" t="str">
        <f>TRIM('基本情報 '!F44)</f>
        <v/>
      </c>
      <c r="T43" s="11" t="str">
        <f>TRIM('基本情報 '!G44)</f>
        <v/>
      </c>
      <c r="U43" s="11" t="str">
        <f>TRIM('基本情報 '!H44)</f>
        <v/>
      </c>
      <c r="V43" s="11" t="str">
        <f t="shared" si="5"/>
        <v/>
      </c>
      <c r="W43" s="11" t="str">
        <f t="shared" si="6"/>
        <v/>
      </c>
      <c r="AB43" s="11" t="str">
        <f>競技設定!L16</f>
        <v/>
      </c>
      <c r="AD43" s="11" t="str">
        <f>競技設定!M16</f>
        <v/>
      </c>
      <c r="AH43" s="11" t="str">
        <f>競技設定!Q16</f>
        <v/>
      </c>
      <c r="AJ43" s="11" t="str">
        <f>競技設定!R16</f>
        <v/>
      </c>
      <c r="AK43" s="10" t="str">
        <f>IF(AJ43="","",COUNTIF('tmp４'!K$3:L$103,基本情報!AJ43))</f>
        <v/>
      </c>
      <c r="BF43" s="11">
        <v>1984</v>
      </c>
    </row>
    <row r="44" spans="1:60" s="11" customFormat="1" ht="21" customHeight="1">
      <c r="A44" s="12">
        <v>36</v>
      </c>
      <c r="B44" s="12">
        <f>'基本情報 (2)'!B44</f>
        <v>10036</v>
      </c>
      <c r="C44" s="27" t="str">
        <f>IF('基本情報 '!C45="","",'基本情報 '!C45)</f>
        <v/>
      </c>
      <c r="D44" s="27" t="str">
        <f>IF('基本情報 '!D45="","",'基本情報 '!D45)</f>
        <v/>
      </c>
      <c r="E44" s="27" t="str">
        <f>CONCATENATE(R44,基本情報!T$1,S44)</f>
        <v>　</v>
      </c>
      <c r="F44" s="27" t="str">
        <f>CONCATENATE(T44,基本情報!T$1,U44)</f>
        <v>　</v>
      </c>
      <c r="G44" s="27" t="str">
        <f>IF('基本情報 '!I45="","",'基本情報 '!I45)</f>
        <v/>
      </c>
      <c r="H44" s="27" t="str">
        <f>IF('基本情報 '!J45="","",'基本情報 '!J45)</f>
        <v/>
      </c>
      <c r="I44" s="37" t="str">
        <f>TRIM('基本情報 '!K45)</f>
        <v/>
      </c>
      <c r="J44" s="37" t="str">
        <f>TRIM('基本情報 '!L45)</f>
        <v/>
      </c>
      <c r="K44" s="37" t="str">
        <f>TRIM('基本情報 '!M45)</f>
        <v/>
      </c>
      <c r="L44" s="14" t="str">
        <f t="shared" si="0"/>
        <v/>
      </c>
      <c r="M44" s="14" t="str">
        <f t="shared" si="1"/>
        <v/>
      </c>
      <c r="N44" s="14" t="str">
        <f t="shared" si="2"/>
        <v/>
      </c>
      <c r="O44" s="36" t="str">
        <f t="shared" si="3"/>
        <v/>
      </c>
      <c r="P44" s="38" t="str">
        <f t="shared" si="4"/>
        <v/>
      </c>
      <c r="Q44" s="14" t="s">
        <v>95</v>
      </c>
      <c r="R44" s="11" t="str">
        <f>TRIM('基本情報 '!E45)</f>
        <v/>
      </c>
      <c r="S44" s="11" t="str">
        <f>TRIM('基本情報 '!F45)</f>
        <v/>
      </c>
      <c r="T44" s="11" t="str">
        <f>TRIM('基本情報 '!G45)</f>
        <v/>
      </c>
      <c r="U44" s="11" t="str">
        <f>TRIM('基本情報 '!H45)</f>
        <v/>
      </c>
      <c r="V44" s="11" t="str">
        <f t="shared" si="5"/>
        <v/>
      </c>
      <c r="W44" s="11" t="str">
        <f t="shared" si="6"/>
        <v/>
      </c>
      <c r="AB44" s="11" t="str">
        <f>競技設定!L17</f>
        <v/>
      </c>
      <c r="AD44" s="11" t="str">
        <f>競技設定!M17</f>
        <v/>
      </c>
      <c r="AH44" s="11" t="str">
        <f>競技設定!Q17</f>
        <v/>
      </c>
      <c r="AJ44" s="11" t="str">
        <f>競技設定!R17</f>
        <v/>
      </c>
      <c r="AK44" s="10" t="str">
        <f>IF(AJ44="","",COUNTIF('tmp４'!K$3:L$103,基本情報!AJ44))</f>
        <v/>
      </c>
      <c r="BF44" s="11">
        <v>1985</v>
      </c>
    </row>
    <row r="45" spans="1:60" s="11" customFormat="1" ht="21" customHeight="1">
      <c r="A45" s="12">
        <v>37</v>
      </c>
      <c r="B45" s="12">
        <f>'基本情報 (2)'!B45</f>
        <v>10037</v>
      </c>
      <c r="C45" s="27" t="str">
        <f>IF('基本情報 '!C46="","",'基本情報 '!C46)</f>
        <v/>
      </c>
      <c r="D45" s="27" t="str">
        <f>IF('基本情報 '!D46="","",'基本情報 '!D46)</f>
        <v/>
      </c>
      <c r="E45" s="27" t="str">
        <f>CONCATENATE(R45,基本情報!T$1,S45)</f>
        <v>　</v>
      </c>
      <c r="F45" s="27" t="str">
        <f>CONCATENATE(T45,基本情報!T$1,U45)</f>
        <v>　</v>
      </c>
      <c r="G45" s="27" t="str">
        <f>IF('基本情報 '!I46="","",'基本情報 '!I46)</f>
        <v/>
      </c>
      <c r="H45" s="27" t="str">
        <f>IF('基本情報 '!J46="","",'基本情報 '!J46)</f>
        <v/>
      </c>
      <c r="I45" s="37" t="str">
        <f>TRIM('基本情報 '!K46)</f>
        <v/>
      </c>
      <c r="J45" s="37" t="str">
        <f>TRIM('基本情報 '!L46)</f>
        <v/>
      </c>
      <c r="K45" s="37" t="str">
        <f>TRIM('基本情報 '!M46)</f>
        <v/>
      </c>
      <c r="L45" s="14" t="str">
        <f t="shared" si="0"/>
        <v/>
      </c>
      <c r="M45" s="14" t="str">
        <f t="shared" si="1"/>
        <v/>
      </c>
      <c r="N45" s="14" t="str">
        <f t="shared" si="2"/>
        <v/>
      </c>
      <c r="O45" s="36" t="str">
        <f t="shared" si="3"/>
        <v/>
      </c>
      <c r="P45" s="38" t="str">
        <f t="shared" si="4"/>
        <v/>
      </c>
      <c r="Q45" s="14" t="s">
        <v>95</v>
      </c>
      <c r="R45" s="11" t="str">
        <f>TRIM('基本情報 '!E46)</f>
        <v/>
      </c>
      <c r="S45" s="11" t="str">
        <f>TRIM('基本情報 '!F46)</f>
        <v/>
      </c>
      <c r="T45" s="11" t="str">
        <f>TRIM('基本情報 '!G46)</f>
        <v/>
      </c>
      <c r="U45" s="11" t="str">
        <f>TRIM('基本情報 '!H46)</f>
        <v/>
      </c>
      <c r="V45" s="11" t="str">
        <f t="shared" si="5"/>
        <v/>
      </c>
      <c r="W45" s="11" t="str">
        <f t="shared" si="6"/>
        <v/>
      </c>
      <c r="AB45" s="11" t="str">
        <f>競技設定!L18</f>
        <v/>
      </c>
      <c r="AD45" s="11" t="str">
        <f>競技設定!M18</f>
        <v/>
      </c>
      <c r="AH45" s="11" t="str">
        <f>競技設定!Q18</f>
        <v/>
      </c>
      <c r="AJ45" s="11" t="str">
        <f>競技設定!R18</f>
        <v/>
      </c>
      <c r="AK45" s="10" t="str">
        <f>IF(AJ45="","",COUNTIF('tmp４'!K$3:L$103,基本情報!AJ45))</f>
        <v/>
      </c>
      <c r="BF45" s="11">
        <v>1986</v>
      </c>
    </row>
    <row r="46" spans="1:60" s="11" customFormat="1" ht="21" customHeight="1">
      <c r="A46" s="12">
        <v>38</v>
      </c>
      <c r="B46" s="12">
        <f>'基本情報 (2)'!B46</f>
        <v>10038</v>
      </c>
      <c r="C46" s="27" t="str">
        <f>IF('基本情報 '!C47="","",'基本情報 '!C47)</f>
        <v/>
      </c>
      <c r="D46" s="27" t="str">
        <f>IF('基本情報 '!D47="","",'基本情報 '!D47)</f>
        <v/>
      </c>
      <c r="E46" s="27" t="str">
        <f>CONCATENATE(R46,基本情報!T$1,S46)</f>
        <v>　</v>
      </c>
      <c r="F46" s="27" t="str">
        <f>CONCATENATE(T46,基本情報!T$1,U46)</f>
        <v>　</v>
      </c>
      <c r="G46" s="27" t="str">
        <f>IF('基本情報 '!I47="","",'基本情報 '!I47)</f>
        <v/>
      </c>
      <c r="H46" s="27" t="str">
        <f>IF('基本情報 '!J47="","",'基本情報 '!J47)</f>
        <v/>
      </c>
      <c r="I46" s="37" t="str">
        <f>TRIM('基本情報 '!K47)</f>
        <v/>
      </c>
      <c r="J46" s="37" t="str">
        <f>TRIM('基本情報 '!L47)</f>
        <v/>
      </c>
      <c r="K46" s="37" t="str">
        <f>TRIM('基本情報 '!M47)</f>
        <v/>
      </c>
      <c r="L46" s="14" t="str">
        <f t="shared" si="0"/>
        <v/>
      </c>
      <c r="M46" s="14" t="str">
        <f t="shared" si="1"/>
        <v/>
      </c>
      <c r="N46" s="14" t="str">
        <f t="shared" si="2"/>
        <v/>
      </c>
      <c r="O46" s="36" t="str">
        <f t="shared" si="3"/>
        <v/>
      </c>
      <c r="P46" s="38" t="str">
        <f t="shared" si="4"/>
        <v/>
      </c>
      <c r="Q46" s="14" t="s">
        <v>95</v>
      </c>
      <c r="R46" s="11" t="str">
        <f>TRIM('基本情報 '!E47)</f>
        <v/>
      </c>
      <c r="S46" s="11" t="str">
        <f>TRIM('基本情報 '!F47)</f>
        <v/>
      </c>
      <c r="T46" s="11" t="str">
        <f>TRIM('基本情報 '!G47)</f>
        <v/>
      </c>
      <c r="U46" s="11" t="str">
        <f>TRIM('基本情報 '!H47)</f>
        <v/>
      </c>
      <c r="V46" s="11" t="str">
        <f t="shared" si="5"/>
        <v/>
      </c>
      <c r="W46" s="11" t="str">
        <f t="shared" si="6"/>
        <v/>
      </c>
      <c r="BF46" s="11">
        <v>1987</v>
      </c>
    </row>
    <row r="47" spans="1:60" s="11" customFormat="1" ht="21" customHeight="1">
      <c r="A47" s="12">
        <v>39</v>
      </c>
      <c r="B47" s="12">
        <f>'基本情報 (2)'!B47</f>
        <v>10039</v>
      </c>
      <c r="C47" s="27" t="str">
        <f>IF('基本情報 '!C48="","",'基本情報 '!C48)</f>
        <v/>
      </c>
      <c r="D47" s="27" t="str">
        <f>IF('基本情報 '!D48="","",'基本情報 '!D48)</f>
        <v/>
      </c>
      <c r="E47" s="27" t="str">
        <f>CONCATENATE(R47,基本情報!T$1,S47)</f>
        <v>　</v>
      </c>
      <c r="F47" s="27" t="str">
        <f>CONCATENATE(T47,基本情報!T$1,U47)</f>
        <v>　</v>
      </c>
      <c r="G47" s="27" t="str">
        <f>IF('基本情報 '!I48="","",'基本情報 '!I48)</f>
        <v/>
      </c>
      <c r="H47" s="27" t="str">
        <f>IF('基本情報 '!J48="","",'基本情報 '!J48)</f>
        <v/>
      </c>
      <c r="I47" s="37" t="str">
        <f>TRIM('基本情報 '!K48)</f>
        <v/>
      </c>
      <c r="J47" s="37" t="str">
        <f>TRIM('基本情報 '!L48)</f>
        <v/>
      </c>
      <c r="K47" s="37" t="str">
        <f>TRIM('基本情報 '!M48)</f>
        <v/>
      </c>
      <c r="L47" s="14" t="str">
        <f t="shared" si="0"/>
        <v/>
      </c>
      <c r="M47" s="14" t="str">
        <f t="shared" si="1"/>
        <v/>
      </c>
      <c r="N47" s="14" t="str">
        <f t="shared" si="2"/>
        <v/>
      </c>
      <c r="O47" s="36" t="str">
        <f t="shared" si="3"/>
        <v/>
      </c>
      <c r="P47" s="38" t="str">
        <f t="shared" si="4"/>
        <v/>
      </c>
      <c r="Q47" s="14" t="s">
        <v>95</v>
      </c>
      <c r="R47" s="11" t="str">
        <f>TRIM('基本情報 '!E48)</f>
        <v/>
      </c>
      <c r="S47" s="11" t="str">
        <f>TRIM('基本情報 '!F48)</f>
        <v/>
      </c>
      <c r="T47" s="11" t="str">
        <f>TRIM('基本情報 '!G48)</f>
        <v/>
      </c>
      <c r="U47" s="11" t="str">
        <f>TRIM('基本情報 '!H48)</f>
        <v/>
      </c>
      <c r="V47" s="11" t="str">
        <f t="shared" si="5"/>
        <v/>
      </c>
      <c r="W47" s="11" t="str">
        <f t="shared" si="6"/>
        <v/>
      </c>
      <c r="BF47" s="11">
        <v>1988</v>
      </c>
    </row>
    <row r="48" spans="1:60" s="11" customFormat="1" ht="21" customHeight="1">
      <c r="A48" s="12">
        <v>40</v>
      </c>
      <c r="B48" s="12">
        <f>'基本情報 (2)'!B48</f>
        <v>10040</v>
      </c>
      <c r="C48" s="27" t="str">
        <f>IF('基本情報 '!C49="","",'基本情報 '!C49)</f>
        <v/>
      </c>
      <c r="D48" s="27" t="str">
        <f>IF('基本情報 '!D49="","",'基本情報 '!D49)</f>
        <v/>
      </c>
      <c r="E48" s="27" t="str">
        <f>CONCATENATE(R48,基本情報!T$1,S48)</f>
        <v>　</v>
      </c>
      <c r="F48" s="27" t="str">
        <f>CONCATENATE(T48,基本情報!T$1,U48)</f>
        <v>　</v>
      </c>
      <c r="G48" s="27" t="str">
        <f>IF('基本情報 '!I49="","",'基本情報 '!I49)</f>
        <v/>
      </c>
      <c r="H48" s="27" t="str">
        <f>IF('基本情報 '!J49="","",'基本情報 '!J49)</f>
        <v/>
      </c>
      <c r="I48" s="37" t="str">
        <f>TRIM('基本情報 '!K49)</f>
        <v/>
      </c>
      <c r="J48" s="37" t="str">
        <f>TRIM('基本情報 '!L49)</f>
        <v/>
      </c>
      <c r="K48" s="37" t="str">
        <f>TRIM('基本情報 '!M49)</f>
        <v/>
      </c>
      <c r="L48" s="14" t="str">
        <f t="shared" si="0"/>
        <v/>
      </c>
      <c r="M48" s="14" t="str">
        <f t="shared" si="1"/>
        <v/>
      </c>
      <c r="N48" s="14" t="str">
        <f t="shared" si="2"/>
        <v/>
      </c>
      <c r="O48" s="36" t="str">
        <f t="shared" si="3"/>
        <v/>
      </c>
      <c r="P48" s="38" t="str">
        <f t="shared" si="4"/>
        <v/>
      </c>
      <c r="Q48" s="14" t="s">
        <v>95</v>
      </c>
      <c r="R48" s="11" t="str">
        <f>TRIM('基本情報 '!E49)</f>
        <v/>
      </c>
      <c r="S48" s="11" t="str">
        <f>TRIM('基本情報 '!F49)</f>
        <v/>
      </c>
      <c r="T48" s="11" t="str">
        <f>TRIM('基本情報 '!G49)</f>
        <v/>
      </c>
      <c r="U48" s="11" t="str">
        <f>TRIM('基本情報 '!H49)</f>
        <v/>
      </c>
      <c r="V48" s="11" t="str">
        <f t="shared" si="5"/>
        <v/>
      </c>
      <c r="W48" s="11" t="str">
        <f t="shared" si="6"/>
        <v/>
      </c>
      <c r="BF48" s="11">
        <v>1989</v>
      </c>
    </row>
    <row r="49" spans="1:58" ht="21" customHeight="1">
      <c r="A49" s="12">
        <v>41</v>
      </c>
      <c r="B49" s="12">
        <f>'基本情報 (2)'!B49</f>
        <v>10041</v>
      </c>
      <c r="C49" s="27" t="str">
        <f>IF('基本情報 '!C50="","",'基本情報 '!C50)</f>
        <v/>
      </c>
      <c r="D49" s="27" t="str">
        <f>IF('基本情報 '!D50="","",'基本情報 '!D50)</f>
        <v/>
      </c>
      <c r="E49" s="27" t="str">
        <f>CONCATENATE(R49,基本情報!T$1,S49)</f>
        <v>　</v>
      </c>
      <c r="F49" s="27" t="str">
        <f>CONCATENATE(T49,基本情報!T$1,U49)</f>
        <v>　</v>
      </c>
      <c r="G49" s="27" t="str">
        <f>IF('基本情報 '!I50="","",'基本情報 '!I50)</f>
        <v/>
      </c>
      <c r="H49" s="27" t="str">
        <f>IF('基本情報 '!J50="","",'基本情報 '!J50)</f>
        <v/>
      </c>
      <c r="I49" s="37" t="str">
        <f>TRIM('基本情報 '!K50)</f>
        <v/>
      </c>
      <c r="J49" s="37" t="str">
        <f>TRIM('基本情報 '!L50)</f>
        <v/>
      </c>
      <c r="K49" s="37" t="str">
        <f>TRIM('基本情報 '!M50)</f>
        <v/>
      </c>
      <c r="L49" s="14" t="str">
        <f t="shared" si="0"/>
        <v/>
      </c>
      <c r="M49" s="14" t="str">
        <f t="shared" si="1"/>
        <v/>
      </c>
      <c r="N49" s="14" t="str">
        <f t="shared" si="2"/>
        <v/>
      </c>
      <c r="O49" s="36" t="str">
        <f t="shared" si="3"/>
        <v/>
      </c>
      <c r="P49" s="38" t="str">
        <f t="shared" si="4"/>
        <v/>
      </c>
      <c r="Q49" s="14" t="s">
        <v>95</v>
      </c>
      <c r="R49" s="11" t="str">
        <f>TRIM('基本情報 '!E50)</f>
        <v/>
      </c>
      <c r="S49" s="11" t="str">
        <f>TRIM('基本情報 '!F50)</f>
        <v/>
      </c>
      <c r="T49" s="11" t="str">
        <f>TRIM('基本情報 '!G50)</f>
        <v/>
      </c>
      <c r="U49" s="11" t="str">
        <f>TRIM('基本情報 '!H50)</f>
        <v/>
      </c>
      <c r="V49" s="11" t="str">
        <f t="shared" si="5"/>
        <v/>
      </c>
      <c r="W49" s="11" t="str">
        <f t="shared" si="6"/>
        <v/>
      </c>
      <c r="BF49" s="11">
        <v>1990</v>
      </c>
    </row>
    <row r="50" spans="1:58" ht="21" customHeight="1">
      <c r="A50" s="12">
        <v>42</v>
      </c>
      <c r="B50" s="12">
        <f>'基本情報 (2)'!B50</f>
        <v>10042</v>
      </c>
      <c r="C50" s="27" t="str">
        <f>IF('基本情報 '!C51="","",'基本情報 '!C51)</f>
        <v/>
      </c>
      <c r="D50" s="27" t="str">
        <f>IF('基本情報 '!D51="","",'基本情報 '!D51)</f>
        <v/>
      </c>
      <c r="E50" s="27" t="str">
        <f>CONCATENATE(R50,基本情報!T$1,S50)</f>
        <v>　</v>
      </c>
      <c r="F50" s="27" t="str">
        <f>CONCATENATE(T50,基本情報!T$1,U50)</f>
        <v>　</v>
      </c>
      <c r="G50" s="27" t="str">
        <f>IF('基本情報 '!I51="","",'基本情報 '!I51)</f>
        <v/>
      </c>
      <c r="H50" s="27" t="str">
        <f>IF('基本情報 '!J51="","",'基本情報 '!J51)</f>
        <v/>
      </c>
      <c r="I50" s="37" t="str">
        <f>TRIM('基本情報 '!K51)</f>
        <v/>
      </c>
      <c r="J50" s="37" t="str">
        <f>TRIM('基本情報 '!L51)</f>
        <v/>
      </c>
      <c r="K50" s="37" t="str">
        <f>TRIM('基本情報 '!M51)</f>
        <v/>
      </c>
      <c r="L50" s="14" t="str">
        <f t="shared" si="0"/>
        <v/>
      </c>
      <c r="M50" s="14" t="str">
        <f t="shared" si="1"/>
        <v/>
      </c>
      <c r="N50" s="14" t="str">
        <f t="shared" si="2"/>
        <v/>
      </c>
      <c r="O50" s="36" t="str">
        <f t="shared" si="3"/>
        <v/>
      </c>
      <c r="P50" s="38" t="str">
        <f t="shared" si="4"/>
        <v/>
      </c>
      <c r="Q50" s="14" t="s">
        <v>95</v>
      </c>
      <c r="R50" s="11" t="str">
        <f>TRIM('基本情報 '!E51)</f>
        <v/>
      </c>
      <c r="S50" s="11" t="str">
        <f>TRIM('基本情報 '!F51)</f>
        <v/>
      </c>
      <c r="T50" s="11" t="str">
        <f>TRIM('基本情報 '!G51)</f>
        <v/>
      </c>
      <c r="U50" s="11" t="str">
        <f>TRIM('基本情報 '!H51)</f>
        <v/>
      </c>
      <c r="V50" s="11" t="str">
        <f t="shared" si="5"/>
        <v/>
      </c>
      <c r="W50" s="11" t="str">
        <f t="shared" si="6"/>
        <v/>
      </c>
      <c r="BF50" s="11">
        <v>1991</v>
      </c>
    </row>
    <row r="51" spans="1:58" ht="21" customHeight="1">
      <c r="A51" s="12">
        <v>43</v>
      </c>
      <c r="B51" s="12">
        <f>'基本情報 (2)'!B51</f>
        <v>10043</v>
      </c>
      <c r="C51" s="27" t="str">
        <f>IF('基本情報 '!C52="","",'基本情報 '!C52)</f>
        <v/>
      </c>
      <c r="D51" s="27" t="str">
        <f>IF('基本情報 '!D52="","",'基本情報 '!D52)</f>
        <v/>
      </c>
      <c r="E51" s="27" t="str">
        <f>CONCATENATE(R51,基本情報!T$1,S51)</f>
        <v>　</v>
      </c>
      <c r="F51" s="27" t="str">
        <f>CONCATENATE(T51,基本情報!T$1,U51)</f>
        <v>　</v>
      </c>
      <c r="G51" s="27" t="str">
        <f>IF('基本情報 '!I52="","",'基本情報 '!I52)</f>
        <v/>
      </c>
      <c r="H51" s="27" t="str">
        <f>IF('基本情報 '!J52="","",'基本情報 '!J52)</f>
        <v/>
      </c>
      <c r="I51" s="37" t="str">
        <f>TRIM('基本情報 '!K52)</f>
        <v/>
      </c>
      <c r="J51" s="37" t="str">
        <f>TRIM('基本情報 '!L52)</f>
        <v/>
      </c>
      <c r="K51" s="37" t="str">
        <f>TRIM('基本情報 '!M52)</f>
        <v/>
      </c>
      <c r="L51" s="14" t="str">
        <f t="shared" si="0"/>
        <v/>
      </c>
      <c r="M51" s="14" t="str">
        <f t="shared" si="1"/>
        <v/>
      </c>
      <c r="N51" s="14" t="str">
        <f t="shared" si="2"/>
        <v/>
      </c>
      <c r="O51" s="36" t="str">
        <f t="shared" si="3"/>
        <v/>
      </c>
      <c r="P51" s="38" t="str">
        <f t="shared" si="4"/>
        <v/>
      </c>
      <c r="Q51" s="14" t="s">
        <v>95</v>
      </c>
      <c r="R51" s="11" t="str">
        <f>TRIM('基本情報 '!E52)</f>
        <v/>
      </c>
      <c r="S51" s="11" t="str">
        <f>TRIM('基本情報 '!F52)</f>
        <v/>
      </c>
      <c r="T51" s="11" t="str">
        <f>TRIM('基本情報 '!G52)</f>
        <v/>
      </c>
      <c r="U51" s="11" t="str">
        <f>TRIM('基本情報 '!H52)</f>
        <v/>
      </c>
      <c r="V51" s="11" t="str">
        <f t="shared" si="5"/>
        <v/>
      </c>
      <c r="W51" s="11" t="str">
        <f t="shared" si="6"/>
        <v/>
      </c>
      <c r="BF51" s="11">
        <v>1992</v>
      </c>
    </row>
    <row r="52" spans="1:58" ht="21" customHeight="1">
      <c r="A52" s="12">
        <v>44</v>
      </c>
      <c r="B52" s="12">
        <f>'基本情報 (2)'!B52</f>
        <v>10044</v>
      </c>
      <c r="C52" s="27" t="str">
        <f>IF('基本情報 '!C53="","",'基本情報 '!C53)</f>
        <v/>
      </c>
      <c r="D52" s="27" t="str">
        <f>IF('基本情報 '!D53="","",'基本情報 '!D53)</f>
        <v/>
      </c>
      <c r="E52" s="27" t="str">
        <f>CONCATENATE(R52,基本情報!T$1,S52)</f>
        <v>　</v>
      </c>
      <c r="F52" s="27" t="str">
        <f>CONCATENATE(T52,基本情報!T$1,U52)</f>
        <v>　</v>
      </c>
      <c r="G52" s="27" t="str">
        <f>IF('基本情報 '!I53="","",'基本情報 '!I53)</f>
        <v/>
      </c>
      <c r="H52" s="27" t="str">
        <f>IF('基本情報 '!J53="","",'基本情報 '!J53)</f>
        <v/>
      </c>
      <c r="I52" s="37" t="str">
        <f>TRIM('基本情報 '!K53)</f>
        <v/>
      </c>
      <c r="J52" s="37" t="str">
        <f>TRIM('基本情報 '!L53)</f>
        <v/>
      </c>
      <c r="K52" s="37" t="str">
        <f>TRIM('基本情報 '!M53)</f>
        <v/>
      </c>
      <c r="L52" s="14" t="str">
        <f t="shared" si="0"/>
        <v/>
      </c>
      <c r="M52" s="14" t="str">
        <f t="shared" si="1"/>
        <v/>
      </c>
      <c r="N52" s="14" t="str">
        <f t="shared" si="2"/>
        <v/>
      </c>
      <c r="O52" s="36" t="str">
        <f t="shared" si="3"/>
        <v/>
      </c>
      <c r="P52" s="38" t="str">
        <f t="shared" si="4"/>
        <v/>
      </c>
      <c r="Q52" s="14" t="s">
        <v>95</v>
      </c>
      <c r="R52" s="11" t="str">
        <f>TRIM('基本情報 '!E53)</f>
        <v/>
      </c>
      <c r="S52" s="11" t="str">
        <f>TRIM('基本情報 '!F53)</f>
        <v/>
      </c>
      <c r="T52" s="11" t="str">
        <f>TRIM('基本情報 '!G53)</f>
        <v/>
      </c>
      <c r="U52" s="11" t="str">
        <f>TRIM('基本情報 '!H53)</f>
        <v/>
      </c>
      <c r="V52" s="11" t="str">
        <f t="shared" si="5"/>
        <v/>
      </c>
      <c r="W52" s="11" t="str">
        <f t="shared" si="6"/>
        <v/>
      </c>
      <c r="BF52" s="11">
        <v>1993</v>
      </c>
    </row>
    <row r="53" spans="1:58" ht="21" customHeight="1">
      <c r="A53" s="12">
        <v>45</v>
      </c>
      <c r="B53" s="12">
        <f>'基本情報 (2)'!B53</f>
        <v>10045</v>
      </c>
      <c r="C53" s="27" t="str">
        <f>IF('基本情報 '!C54="","",'基本情報 '!C54)</f>
        <v/>
      </c>
      <c r="D53" s="27" t="str">
        <f>IF('基本情報 '!D54="","",'基本情報 '!D54)</f>
        <v/>
      </c>
      <c r="E53" s="27" t="str">
        <f>CONCATENATE(R53,基本情報!T$1,S53)</f>
        <v>　</v>
      </c>
      <c r="F53" s="27" t="str">
        <f>CONCATENATE(T53,基本情報!T$1,U53)</f>
        <v>　</v>
      </c>
      <c r="G53" s="27" t="str">
        <f>IF('基本情報 '!I54="","",'基本情報 '!I54)</f>
        <v/>
      </c>
      <c r="H53" s="27" t="str">
        <f>IF('基本情報 '!J54="","",'基本情報 '!J54)</f>
        <v/>
      </c>
      <c r="I53" s="37" t="str">
        <f>TRIM('基本情報 '!K54)</f>
        <v/>
      </c>
      <c r="J53" s="37" t="str">
        <f>TRIM('基本情報 '!L54)</f>
        <v/>
      </c>
      <c r="K53" s="37" t="str">
        <f>TRIM('基本情報 '!M54)</f>
        <v/>
      </c>
      <c r="L53" s="14" t="str">
        <f t="shared" si="0"/>
        <v/>
      </c>
      <c r="M53" s="14" t="str">
        <f t="shared" si="1"/>
        <v/>
      </c>
      <c r="N53" s="14" t="str">
        <f t="shared" si="2"/>
        <v/>
      </c>
      <c r="O53" s="36" t="str">
        <f t="shared" si="3"/>
        <v/>
      </c>
      <c r="P53" s="38" t="str">
        <f t="shared" si="4"/>
        <v/>
      </c>
      <c r="Q53" s="14" t="s">
        <v>95</v>
      </c>
      <c r="R53" s="11" t="str">
        <f>TRIM('基本情報 '!E54)</f>
        <v/>
      </c>
      <c r="S53" s="11" t="str">
        <f>TRIM('基本情報 '!F54)</f>
        <v/>
      </c>
      <c r="T53" s="11" t="str">
        <f>TRIM('基本情報 '!G54)</f>
        <v/>
      </c>
      <c r="U53" s="11" t="str">
        <f>TRIM('基本情報 '!H54)</f>
        <v/>
      </c>
      <c r="V53" s="11" t="str">
        <f t="shared" si="5"/>
        <v/>
      </c>
      <c r="W53" s="11" t="str">
        <f t="shared" si="6"/>
        <v/>
      </c>
      <c r="BF53" s="11">
        <v>1994</v>
      </c>
    </row>
    <row r="54" spans="1:58" ht="21" customHeight="1">
      <c r="A54" s="12">
        <v>46</v>
      </c>
      <c r="B54" s="12">
        <f>'基本情報 (2)'!B54</f>
        <v>10046</v>
      </c>
      <c r="C54" s="27" t="str">
        <f>IF('基本情報 '!C55="","",'基本情報 '!C55)</f>
        <v/>
      </c>
      <c r="D54" s="27" t="str">
        <f>IF('基本情報 '!D55="","",'基本情報 '!D55)</f>
        <v/>
      </c>
      <c r="E54" s="27" t="str">
        <f>CONCATENATE(R54,基本情報!T$1,S54)</f>
        <v>　</v>
      </c>
      <c r="F54" s="27" t="str">
        <f>CONCATENATE(T54,基本情報!T$1,U54)</f>
        <v>　</v>
      </c>
      <c r="G54" s="27" t="str">
        <f>IF('基本情報 '!I55="","",'基本情報 '!I55)</f>
        <v/>
      </c>
      <c r="H54" s="27" t="str">
        <f>IF('基本情報 '!J55="","",'基本情報 '!J55)</f>
        <v/>
      </c>
      <c r="I54" s="37" t="str">
        <f>TRIM('基本情報 '!K55)</f>
        <v/>
      </c>
      <c r="J54" s="37" t="str">
        <f>TRIM('基本情報 '!L55)</f>
        <v/>
      </c>
      <c r="K54" s="37" t="str">
        <f>TRIM('基本情報 '!M55)</f>
        <v/>
      </c>
      <c r="L54" s="14" t="str">
        <f t="shared" si="0"/>
        <v/>
      </c>
      <c r="M54" s="14" t="str">
        <f t="shared" si="1"/>
        <v/>
      </c>
      <c r="N54" s="14" t="str">
        <f t="shared" si="2"/>
        <v/>
      </c>
      <c r="O54" s="36" t="str">
        <f t="shared" si="3"/>
        <v/>
      </c>
      <c r="P54" s="38" t="str">
        <f t="shared" si="4"/>
        <v/>
      </c>
      <c r="Q54" s="14" t="s">
        <v>95</v>
      </c>
      <c r="R54" s="11" t="str">
        <f>TRIM('基本情報 '!E55)</f>
        <v/>
      </c>
      <c r="S54" s="11" t="str">
        <f>TRIM('基本情報 '!F55)</f>
        <v/>
      </c>
      <c r="T54" s="11" t="str">
        <f>TRIM('基本情報 '!G55)</f>
        <v/>
      </c>
      <c r="U54" s="11" t="str">
        <f>TRIM('基本情報 '!H55)</f>
        <v/>
      </c>
      <c r="V54" s="11" t="str">
        <f t="shared" si="5"/>
        <v/>
      </c>
      <c r="W54" s="11" t="str">
        <f t="shared" si="6"/>
        <v/>
      </c>
      <c r="BF54" s="11">
        <v>1995</v>
      </c>
    </row>
    <row r="55" spans="1:58" ht="21" customHeight="1">
      <c r="A55" s="12">
        <v>47</v>
      </c>
      <c r="B55" s="12">
        <f>'基本情報 (2)'!B55</f>
        <v>10047</v>
      </c>
      <c r="C55" s="27" t="str">
        <f>IF('基本情報 '!C56="","",'基本情報 '!C56)</f>
        <v/>
      </c>
      <c r="D55" s="27" t="str">
        <f>IF('基本情報 '!D56="","",'基本情報 '!D56)</f>
        <v/>
      </c>
      <c r="E55" s="27" t="str">
        <f>CONCATENATE(R55,基本情報!T$1,S55)</f>
        <v>　</v>
      </c>
      <c r="F55" s="27" t="str">
        <f>CONCATENATE(T55,基本情報!T$1,U55)</f>
        <v>　</v>
      </c>
      <c r="G55" s="27" t="str">
        <f>IF('基本情報 '!I56="","",'基本情報 '!I56)</f>
        <v/>
      </c>
      <c r="H55" s="27" t="str">
        <f>IF('基本情報 '!J56="","",'基本情報 '!J56)</f>
        <v/>
      </c>
      <c r="I55" s="37" t="str">
        <f>TRIM('基本情報 '!K56)</f>
        <v/>
      </c>
      <c r="J55" s="37" t="str">
        <f>TRIM('基本情報 '!L56)</f>
        <v/>
      </c>
      <c r="K55" s="37" t="str">
        <f>TRIM('基本情報 '!M56)</f>
        <v/>
      </c>
      <c r="L55" s="14" t="str">
        <f t="shared" si="0"/>
        <v/>
      </c>
      <c r="M55" s="14" t="str">
        <f t="shared" si="1"/>
        <v/>
      </c>
      <c r="N55" s="14" t="str">
        <f t="shared" si="2"/>
        <v/>
      </c>
      <c r="O55" s="36" t="str">
        <f t="shared" si="3"/>
        <v/>
      </c>
      <c r="P55" s="38" t="str">
        <f t="shared" si="4"/>
        <v/>
      </c>
      <c r="Q55" s="14" t="s">
        <v>95</v>
      </c>
      <c r="R55" s="11" t="str">
        <f>TRIM('基本情報 '!E56)</f>
        <v/>
      </c>
      <c r="S55" s="11" t="str">
        <f>TRIM('基本情報 '!F56)</f>
        <v/>
      </c>
      <c r="T55" s="11" t="str">
        <f>TRIM('基本情報 '!G56)</f>
        <v/>
      </c>
      <c r="U55" s="11" t="str">
        <f>TRIM('基本情報 '!H56)</f>
        <v/>
      </c>
      <c r="V55" s="11" t="str">
        <f t="shared" si="5"/>
        <v/>
      </c>
      <c r="W55" s="11" t="str">
        <f t="shared" si="6"/>
        <v/>
      </c>
      <c r="BF55" s="11">
        <v>1996</v>
      </c>
    </row>
    <row r="56" spans="1:58" ht="21" customHeight="1">
      <c r="A56" s="12">
        <v>48</v>
      </c>
      <c r="B56" s="12">
        <f>'基本情報 (2)'!B56</f>
        <v>10048</v>
      </c>
      <c r="C56" s="27" t="str">
        <f>IF('基本情報 '!C57="","",'基本情報 '!C57)</f>
        <v/>
      </c>
      <c r="D56" s="27" t="str">
        <f>IF('基本情報 '!D57="","",'基本情報 '!D57)</f>
        <v/>
      </c>
      <c r="E56" s="27" t="str">
        <f>CONCATENATE(R56,基本情報!T$1,S56)</f>
        <v>　</v>
      </c>
      <c r="F56" s="27" t="str">
        <f>CONCATENATE(T56,基本情報!T$1,U56)</f>
        <v>　</v>
      </c>
      <c r="G56" s="27" t="str">
        <f>IF('基本情報 '!I57="","",'基本情報 '!I57)</f>
        <v/>
      </c>
      <c r="H56" s="27" t="str">
        <f>IF('基本情報 '!J57="","",'基本情報 '!J57)</f>
        <v/>
      </c>
      <c r="I56" s="37" t="str">
        <f>TRIM('基本情報 '!K57)</f>
        <v/>
      </c>
      <c r="J56" s="37" t="str">
        <f>TRIM('基本情報 '!L57)</f>
        <v/>
      </c>
      <c r="K56" s="37" t="str">
        <f>TRIM('基本情報 '!M57)</f>
        <v/>
      </c>
      <c r="L56" s="14" t="str">
        <f t="shared" si="0"/>
        <v/>
      </c>
      <c r="M56" s="14" t="str">
        <f t="shared" si="1"/>
        <v/>
      </c>
      <c r="N56" s="14" t="str">
        <f t="shared" si="2"/>
        <v/>
      </c>
      <c r="O56" s="36" t="str">
        <f t="shared" si="3"/>
        <v/>
      </c>
      <c r="P56" s="38" t="str">
        <f t="shared" si="4"/>
        <v/>
      </c>
      <c r="Q56" s="14" t="s">
        <v>95</v>
      </c>
      <c r="R56" s="11" t="str">
        <f>TRIM('基本情報 '!E57)</f>
        <v/>
      </c>
      <c r="S56" s="11" t="str">
        <f>TRIM('基本情報 '!F57)</f>
        <v/>
      </c>
      <c r="T56" s="11" t="str">
        <f>TRIM('基本情報 '!G57)</f>
        <v/>
      </c>
      <c r="U56" s="11" t="str">
        <f>TRIM('基本情報 '!H57)</f>
        <v/>
      </c>
      <c r="V56" s="11" t="str">
        <f t="shared" si="5"/>
        <v/>
      </c>
      <c r="W56" s="11" t="str">
        <f t="shared" si="6"/>
        <v/>
      </c>
      <c r="BF56" s="11">
        <v>1997</v>
      </c>
    </row>
    <row r="57" spans="1:58" ht="21" customHeight="1">
      <c r="A57" s="12">
        <v>49</v>
      </c>
      <c r="B57" s="12">
        <f>'基本情報 (2)'!B57</f>
        <v>10049</v>
      </c>
      <c r="C57" s="27" t="str">
        <f>IF('基本情報 '!C58="","",'基本情報 '!C58)</f>
        <v/>
      </c>
      <c r="D57" s="27" t="str">
        <f>IF('基本情報 '!D58="","",'基本情報 '!D58)</f>
        <v/>
      </c>
      <c r="E57" s="27" t="str">
        <f>CONCATENATE(R57,基本情報!T$1,S57)</f>
        <v>　</v>
      </c>
      <c r="F57" s="27" t="str">
        <f>CONCATENATE(T57,基本情報!T$1,U57)</f>
        <v>　</v>
      </c>
      <c r="G57" s="27" t="str">
        <f>IF('基本情報 '!I58="","",'基本情報 '!I58)</f>
        <v/>
      </c>
      <c r="H57" s="27" t="str">
        <f>IF('基本情報 '!J58="","",'基本情報 '!J58)</f>
        <v/>
      </c>
      <c r="I57" s="37" t="str">
        <f>TRIM('基本情報 '!K58)</f>
        <v/>
      </c>
      <c r="J57" s="37" t="str">
        <f>TRIM('基本情報 '!L58)</f>
        <v/>
      </c>
      <c r="K57" s="37" t="str">
        <f>TRIM('基本情報 '!M58)</f>
        <v/>
      </c>
      <c r="L57" s="14" t="str">
        <f t="shared" si="0"/>
        <v/>
      </c>
      <c r="M57" s="14" t="str">
        <f t="shared" si="1"/>
        <v/>
      </c>
      <c r="N57" s="14" t="str">
        <f t="shared" si="2"/>
        <v/>
      </c>
      <c r="O57" s="36" t="str">
        <f t="shared" si="3"/>
        <v/>
      </c>
      <c r="P57" s="38" t="str">
        <f t="shared" si="4"/>
        <v/>
      </c>
      <c r="Q57" s="14" t="s">
        <v>95</v>
      </c>
      <c r="R57" s="11" t="str">
        <f>TRIM('基本情報 '!E58)</f>
        <v/>
      </c>
      <c r="S57" s="11" t="str">
        <f>TRIM('基本情報 '!F58)</f>
        <v/>
      </c>
      <c r="T57" s="11" t="str">
        <f>TRIM('基本情報 '!G58)</f>
        <v/>
      </c>
      <c r="U57" s="11" t="str">
        <f>TRIM('基本情報 '!H58)</f>
        <v/>
      </c>
      <c r="V57" s="11" t="str">
        <f t="shared" si="5"/>
        <v/>
      </c>
      <c r="W57" s="11" t="str">
        <f t="shared" si="6"/>
        <v/>
      </c>
      <c r="BF57" s="11">
        <v>1998</v>
      </c>
    </row>
    <row r="58" spans="1:58" ht="21" customHeight="1">
      <c r="A58" s="12">
        <v>50</v>
      </c>
      <c r="B58" s="12">
        <f>'基本情報 (2)'!B58</f>
        <v>10050</v>
      </c>
      <c r="C58" s="27" t="str">
        <f>IF('基本情報 '!C59="","",'基本情報 '!C59)</f>
        <v/>
      </c>
      <c r="D58" s="27" t="str">
        <f>IF('基本情報 '!D59="","",'基本情報 '!D59)</f>
        <v/>
      </c>
      <c r="E58" s="27" t="str">
        <f>CONCATENATE(R58,基本情報!T$1,S58)</f>
        <v>　</v>
      </c>
      <c r="F58" s="27" t="str">
        <f>CONCATENATE(T58,基本情報!T$1,U58)</f>
        <v>　</v>
      </c>
      <c r="G58" s="27" t="str">
        <f>IF('基本情報 '!I59="","",'基本情報 '!I59)</f>
        <v/>
      </c>
      <c r="H58" s="27" t="str">
        <f>IF('基本情報 '!J59="","",'基本情報 '!J59)</f>
        <v/>
      </c>
      <c r="I58" s="37" t="str">
        <f>TRIM('基本情報 '!K59)</f>
        <v/>
      </c>
      <c r="J58" s="37" t="str">
        <f>TRIM('基本情報 '!L59)</f>
        <v/>
      </c>
      <c r="K58" s="37" t="str">
        <f>TRIM('基本情報 '!M59)</f>
        <v/>
      </c>
      <c r="L58" s="14" t="str">
        <f t="shared" si="0"/>
        <v/>
      </c>
      <c r="M58" s="14" t="str">
        <f t="shared" si="1"/>
        <v/>
      </c>
      <c r="N58" s="14" t="str">
        <f t="shared" si="2"/>
        <v/>
      </c>
      <c r="O58" s="36" t="str">
        <f t="shared" si="3"/>
        <v/>
      </c>
      <c r="P58" s="38" t="str">
        <f t="shared" si="4"/>
        <v/>
      </c>
      <c r="Q58" s="14" t="s">
        <v>95</v>
      </c>
      <c r="R58" s="11" t="str">
        <f>TRIM('基本情報 '!E59)</f>
        <v/>
      </c>
      <c r="S58" s="11" t="str">
        <f>TRIM('基本情報 '!F59)</f>
        <v/>
      </c>
      <c r="T58" s="11" t="str">
        <f>TRIM('基本情報 '!G59)</f>
        <v/>
      </c>
      <c r="U58" s="11" t="str">
        <f>TRIM('基本情報 '!H59)</f>
        <v/>
      </c>
      <c r="V58" s="11" t="str">
        <f t="shared" si="5"/>
        <v/>
      </c>
      <c r="W58" s="11" t="str">
        <f t="shared" si="6"/>
        <v/>
      </c>
      <c r="BF58" s="11">
        <v>1999</v>
      </c>
    </row>
    <row r="59" spans="1:58" ht="21" customHeight="1">
      <c r="A59" s="12">
        <v>51</v>
      </c>
      <c r="B59" s="12">
        <f>'基本情報 (2)'!B59</f>
        <v>10051</v>
      </c>
      <c r="C59" s="27" t="str">
        <f>IF('基本情報 '!C60="","",'基本情報 '!C60)</f>
        <v/>
      </c>
      <c r="D59" s="27" t="str">
        <f>IF('基本情報 '!D60="","",'基本情報 '!D60)</f>
        <v/>
      </c>
      <c r="E59" s="27" t="str">
        <f>CONCATENATE(R59,基本情報!T$1,S59)</f>
        <v>　</v>
      </c>
      <c r="F59" s="27" t="str">
        <f>CONCATENATE(T59,基本情報!T$1,U59)</f>
        <v>　</v>
      </c>
      <c r="G59" s="27" t="str">
        <f>IF('基本情報 '!I60="","",'基本情報 '!I60)</f>
        <v/>
      </c>
      <c r="H59" s="27" t="str">
        <f>IF('基本情報 '!J60="","",'基本情報 '!J60)</f>
        <v/>
      </c>
      <c r="I59" s="37" t="str">
        <f>TRIM('基本情報 '!K60)</f>
        <v/>
      </c>
      <c r="J59" s="37" t="str">
        <f>TRIM('基本情報 '!L60)</f>
        <v/>
      </c>
      <c r="K59" s="37" t="str">
        <f>TRIM('基本情報 '!M60)</f>
        <v/>
      </c>
      <c r="L59" s="14" t="str">
        <f t="shared" si="0"/>
        <v/>
      </c>
      <c r="M59" s="14" t="str">
        <f t="shared" si="1"/>
        <v/>
      </c>
      <c r="N59" s="14" t="str">
        <f t="shared" si="2"/>
        <v/>
      </c>
      <c r="O59" s="36" t="str">
        <f t="shared" si="3"/>
        <v/>
      </c>
      <c r="P59" s="38" t="str">
        <f t="shared" si="4"/>
        <v/>
      </c>
      <c r="Q59" s="14" t="s">
        <v>95</v>
      </c>
      <c r="R59" s="11" t="str">
        <f>TRIM('基本情報 '!E60)</f>
        <v/>
      </c>
      <c r="S59" s="11" t="str">
        <f>TRIM('基本情報 '!F60)</f>
        <v/>
      </c>
      <c r="T59" s="11" t="str">
        <f>TRIM('基本情報 '!G60)</f>
        <v/>
      </c>
      <c r="U59" s="11" t="str">
        <f>TRIM('基本情報 '!H60)</f>
        <v/>
      </c>
      <c r="V59" s="11" t="str">
        <f t="shared" si="5"/>
        <v/>
      </c>
      <c r="W59" s="11" t="str">
        <f t="shared" si="6"/>
        <v/>
      </c>
      <c r="BF59" s="11">
        <v>2000</v>
      </c>
    </row>
    <row r="60" spans="1:58" ht="21" customHeight="1">
      <c r="A60" s="12">
        <v>52</v>
      </c>
      <c r="B60" s="12">
        <f>'基本情報 (2)'!B60</f>
        <v>10052</v>
      </c>
      <c r="C60" s="27" t="str">
        <f>IF('基本情報 '!C61="","",'基本情報 '!C61)</f>
        <v/>
      </c>
      <c r="D60" s="27" t="str">
        <f>IF('基本情報 '!D61="","",'基本情報 '!D61)</f>
        <v/>
      </c>
      <c r="E60" s="27" t="str">
        <f>CONCATENATE(R60,基本情報!T$1,S60)</f>
        <v>　</v>
      </c>
      <c r="F60" s="27" t="str">
        <f>CONCATENATE(T60,基本情報!T$1,U60)</f>
        <v>　</v>
      </c>
      <c r="G60" s="27" t="str">
        <f>IF('基本情報 '!I61="","",'基本情報 '!I61)</f>
        <v/>
      </c>
      <c r="H60" s="27" t="str">
        <f>IF('基本情報 '!J61="","",'基本情報 '!J61)</f>
        <v/>
      </c>
      <c r="I60" s="37" t="str">
        <f>TRIM('基本情報 '!K61)</f>
        <v/>
      </c>
      <c r="J60" s="37" t="str">
        <f>TRIM('基本情報 '!L61)</f>
        <v/>
      </c>
      <c r="K60" s="37" t="str">
        <f>TRIM('基本情報 '!M61)</f>
        <v/>
      </c>
      <c r="L60" s="14" t="str">
        <f t="shared" si="0"/>
        <v/>
      </c>
      <c r="M60" s="14" t="str">
        <f t="shared" si="1"/>
        <v/>
      </c>
      <c r="N60" s="14" t="str">
        <f t="shared" si="2"/>
        <v/>
      </c>
      <c r="O60" s="36" t="str">
        <f t="shared" si="3"/>
        <v/>
      </c>
      <c r="P60" s="38" t="str">
        <f t="shared" si="4"/>
        <v/>
      </c>
      <c r="Q60" s="14" t="s">
        <v>95</v>
      </c>
      <c r="R60" s="11" t="str">
        <f>TRIM('基本情報 '!E61)</f>
        <v/>
      </c>
      <c r="S60" s="11" t="str">
        <f>TRIM('基本情報 '!F61)</f>
        <v/>
      </c>
      <c r="T60" s="11" t="str">
        <f>TRIM('基本情報 '!G61)</f>
        <v/>
      </c>
      <c r="U60" s="11" t="str">
        <f>TRIM('基本情報 '!H61)</f>
        <v/>
      </c>
      <c r="V60" s="11" t="str">
        <f t="shared" si="5"/>
        <v/>
      </c>
      <c r="W60" s="11" t="str">
        <f t="shared" si="6"/>
        <v/>
      </c>
      <c r="BF60" s="11">
        <v>2001</v>
      </c>
    </row>
    <row r="61" spans="1:58" ht="21" customHeight="1">
      <c r="A61" s="12">
        <v>53</v>
      </c>
      <c r="B61" s="12">
        <f>'基本情報 (2)'!B61</f>
        <v>10053</v>
      </c>
      <c r="C61" s="27" t="str">
        <f>IF('基本情報 '!C62="","",'基本情報 '!C62)</f>
        <v/>
      </c>
      <c r="D61" s="27" t="str">
        <f>IF('基本情報 '!D62="","",'基本情報 '!D62)</f>
        <v/>
      </c>
      <c r="E61" s="27" t="str">
        <f>CONCATENATE(R61,基本情報!T$1,S61)</f>
        <v>　</v>
      </c>
      <c r="F61" s="27" t="str">
        <f>CONCATENATE(T61,基本情報!T$1,U61)</f>
        <v>　</v>
      </c>
      <c r="G61" s="27" t="str">
        <f>IF('基本情報 '!I62="","",'基本情報 '!I62)</f>
        <v/>
      </c>
      <c r="H61" s="27" t="str">
        <f>IF('基本情報 '!J62="","",'基本情報 '!J62)</f>
        <v/>
      </c>
      <c r="I61" s="37" t="str">
        <f>TRIM('基本情報 '!K62)</f>
        <v/>
      </c>
      <c r="J61" s="37" t="str">
        <f>TRIM('基本情報 '!L62)</f>
        <v/>
      </c>
      <c r="K61" s="37" t="str">
        <f>TRIM('基本情報 '!M62)</f>
        <v/>
      </c>
      <c r="L61" s="14" t="str">
        <f t="shared" si="0"/>
        <v/>
      </c>
      <c r="M61" s="14" t="str">
        <f t="shared" si="1"/>
        <v/>
      </c>
      <c r="N61" s="14" t="str">
        <f t="shared" si="2"/>
        <v/>
      </c>
      <c r="O61" s="36" t="str">
        <f t="shared" si="3"/>
        <v/>
      </c>
      <c r="P61" s="38" t="str">
        <f t="shared" si="4"/>
        <v/>
      </c>
      <c r="Q61" s="14" t="s">
        <v>95</v>
      </c>
      <c r="R61" s="11" t="str">
        <f>TRIM('基本情報 '!E62)</f>
        <v/>
      </c>
      <c r="S61" s="11" t="str">
        <f>TRIM('基本情報 '!F62)</f>
        <v/>
      </c>
      <c r="T61" s="11" t="str">
        <f>TRIM('基本情報 '!G62)</f>
        <v/>
      </c>
      <c r="U61" s="11" t="str">
        <f>TRIM('基本情報 '!H62)</f>
        <v/>
      </c>
      <c r="V61" s="11" t="str">
        <f t="shared" si="5"/>
        <v/>
      </c>
      <c r="W61" s="11" t="str">
        <f t="shared" si="6"/>
        <v/>
      </c>
      <c r="BF61" s="11">
        <v>2002</v>
      </c>
    </row>
    <row r="62" spans="1:58" ht="21" customHeight="1">
      <c r="A62" s="12">
        <v>54</v>
      </c>
      <c r="B62" s="12">
        <f>'基本情報 (2)'!B62</f>
        <v>10054</v>
      </c>
      <c r="C62" s="27" t="str">
        <f>IF('基本情報 '!C63="","",'基本情報 '!C63)</f>
        <v/>
      </c>
      <c r="D62" s="27" t="str">
        <f>IF('基本情報 '!D63="","",'基本情報 '!D63)</f>
        <v/>
      </c>
      <c r="E62" s="27" t="str">
        <f>CONCATENATE(R62,基本情報!T$1,S62)</f>
        <v>　</v>
      </c>
      <c r="F62" s="27" t="str">
        <f>CONCATENATE(T62,基本情報!T$1,U62)</f>
        <v>　</v>
      </c>
      <c r="G62" s="27" t="str">
        <f>IF('基本情報 '!I63="","",'基本情報 '!I63)</f>
        <v/>
      </c>
      <c r="H62" s="27" t="str">
        <f>IF('基本情報 '!J63="","",'基本情報 '!J63)</f>
        <v/>
      </c>
      <c r="I62" s="37" t="str">
        <f>TRIM('基本情報 '!K63)</f>
        <v/>
      </c>
      <c r="J62" s="37" t="str">
        <f>TRIM('基本情報 '!L63)</f>
        <v/>
      </c>
      <c r="K62" s="37" t="str">
        <f>TRIM('基本情報 '!M63)</f>
        <v/>
      </c>
      <c r="L62" s="14" t="str">
        <f t="shared" si="0"/>
        <v/>
      </c>
      <c r="M62" s="14" t="str">
        <f t="shared" si="1"/>
        <v/>
      </c>
      <c r="N62" s="14" t="str">
        <f t="shared" si="2"/>
        <v/>
      </c>
      <c r="O62" s="36" t="str">
        <f t="shared" si="3"/>
        <v/>
      </c>
      <c r="P62" s="38" t="str">
        <f t="shared" si="4"/>
        <v/>
      </c>
      <c r="Q62" s="14" t="s">
        <v>95</v>
      </c>
      <c r="R62" s="11" t="str">
        <f>TRIM('基本情報 '!E63)</f>
        <v/>
      </c>
      <c r="S62" s="11" t="str">
        <f>TRIM('基本情報 '!F63)</f>
        <v/>
      </c>
      <c r="T62" s="11" t="str">
        <f>TRIM('基本情報 '!G63)</f>
        <v/>
      </c>
      <c r="U62" s="11" t="str">
        <f>TRIM('基本情報 '!H63)</f>
        <v/>
      </c>
      <c r="V62" s="11" t="str">
        <f t="shared" si="5"/>
        <v/>
      </c>
      <c r="W62" s="11" t="str">
        <f t="shared" si="6"/>
        <v/>
      </c>
      <c r="BF62" s="11">
        <v>2003</v>
      </c>
    </row>
    <row r="63" spans="1:58" ht="21" customHeight="1">
      <c r="A63" s="12">
        <v>55</v>
      </c>
      <c r="B63" s="12">
        <f>'基本情報 (2)'!B63</f>
        <v>10055</v>
      </c>
      <c r="C63" s="27" t="str">
        <f>IF('基本情報 '!C64="","",'基本情報 '!C64)</f>
        <v/>
      </c>
      <c r="D63" s="27" t="str">
        <f>IF('基本情報 '!D64="","",'基本情報 '!D64)</f>
        <v/>
      </c>
      <c r="E63" s="27" t="str">
        <f>CONCATENATE(R63,基本情報!T$1,S63)</f>
        <v>　</v>
      </c>
      <c r="F63" s="27" t="str">
        <f>CONCATENATE(T63,基本情報!T$1,U63)</f>
        <v>　</v>
      </c>
      <c r="G63" s="27" t="str">
        <f>IF('基本情報 '!I64="","",'基本情報 '!I64)</f>
        <v/>
      </c>
      <c r="H63" s="27" t="str">
        <f>IF('基本情報 '!J64="","",'基本情報 '!J64)</f>
        <v/>
      </c>
      <c r="I63" s="37" t="str">
        <f>TRIM('基本情報 '!K64)</f>
        <v/>
      </c>
      <c r="J63" s="37" t="str">
        <f>TRIM('基本情報 '!L64)</f>
        <v/>
      </c>
      <c r="K63" s="37" t="str">
        <f>TRIM('基本情報 '!M64)</f>
        <v/>
      </c>
      <c r="L63" s="14" t="str">
        <f t="shared" si="0"/>
        <v/>
      </c>
      <c r="M63" s="14" t="str">
        <f t="shared" si="1"/>
        <v/>
      </c>
      <c r="N63" s="14" t="str">
        <f t="shared" si="2"/>
        <v/>
      </c>
      <c r="O63" s="36" t="str">
        <f t="shared" si="3"/>
        <v/>
      </c>
      <c r="P63" s="38" t="str">
        <f t="shared" si="4"/>
        <v/>
      </c>
      <c r="Q63" s="14" t="s">
        <v>95</v>
      </c>
      <c r="R63" s="11" t="str">
        <f>TRIM('基本情報 '!E64)</f>
        <v/>
      </c>
      <c r="S63" s="11" t="str">
        <f>TRIM('基本情報 '!F64)</f>
        <v/>
      </c>
      <c r="T63" s="11" t="str">
        <f>TRIM('基本情報 '!G64)</f>
        <v/>
      </c>
      <c r="U63" s="11" t="str">
        <f>TRIM('基本情報 '!H64)</f>
        <v/>
      </c>
      <c r="V63" s="11" t="str">
        <f t="shared" si="5"/>
        <v/>
      </c>
      <c r="W63" s="11" t="str">
        <f t="shared" si="6"/>
        <v/>
      </c>
      <c r="BF63" s="11">
        <v>2004</v>
      </c>
    </row>
    <row r="64" spans="1:58" ht="21" customHeight="1">
      <c r="A64" s="12">
        <v>56</v>
      </c>
      <c r="B64" s="12">
        <f>'基本情報 (2)'!B64</f>
        <v>10056</v>
      </c>
      <c r="C64" s="27" t="str">
        <f>IF('基本情報 '!C65="","",'基本情報 '!C65)</f>
        <v/>
      </c>
      <c r="D64" s="27" t="str">
        <f>IF('基本情報 '!D65="","",'基本情報 '!D65)</f>
        <v/>
      </c>
      <c r="E64" s="27" t="str">
        <f>CONCATENATE(R64,基本情報!T$1,S64)</f>
        <v>　</v>
      </c>
      <c r="F64" s="27" t="str">
        <f>CONCATENATE(T64,基本情報!T$1,U64)</f>
        <v>　</v>
      </c>
      <c r="G64" s="27" t="str">
        <f>IF('基本情報 '!I65="","",'基本情報 '!I65)</f>
        <v/>
      </c>
      <c r="H64" s="27" t="str">
        <f>IF('基本情報 '!J65="","",'基本情報 '!J65)</f>
        <v/>
      </c>
      <c r="I64" s="37" t="str">
        <f>TRIM('基本情報 '!K65)</f>
        <v/>
      </c>
      <c r="J64" s="37" t="str">
        <f>TRIM('基本情報 '!L65)</f>
        <v/>
      </c>
      <c r="K64" s="37" t="str">
        <f>TRIM('基本情報 '!M65)</f>
        <v/>
      </c>
      <c r="L64" s="14" t="str">
        <f t="shared" si="0"/>
        <v/>
      </c>
      <c r="M64" s="14" t="str">
        <f t="shared" si="1"/>
        <v/>
      </c>
      <c r="N64" s="14" t="str">
        <f t="shared" si="2"/>
        <v/>
      </c>
      <c r="O64" s="36" t="str">
        <f t="shared" si="3"/>
        <v/>
      </c>
      <c r="P64" s="38" t="str">
        <f t="shared" si="4"/>
        <v/>
      </c>
      <c r="Q64" s="14" t="s">
        <v>95</v>
      </c>
      <c r="R64" s="11" t="str">
        <f>TRIM('基本情報 '!E65)</f>
        <v/>
      </c>
      <c r="S64" s="11" t="str">
        <f>TRIM('基本情報 '!F65)</f>
        <v/>
      </c>
      <c r="T64" s="11" t="str">
        <f>TRIM('基本情報 '!G65)</f>
        <v/>
      </c>
      <c r="U64" s="11" t="str">
        <f>TRIM('基本情報 '!H65)</f>
        <v/>
      </c>
      <c r="V64" s="11" t="str">
        <f t="shared" si="5"/>
        <v/>
      </c>
      <c r="W64" s="11" t="str">
        <f t="shared" si="6"/>
        <v/>
      </c>
      <c r="BF64" s="11">
        <v>2005</v>
      </c>
    </row>
    <row r="65" spans="1:58" ht="21" customHeight="1">
      <c r="A65" s="12">
        <v>57</v>
      </c>
      <c r="B65" s="12">
        <f>'基本情報 (2)'!B65</f>
        <v>10057</v>
      </c>
      <c r="C65" s="27" t="str">
        <f>IF('基本情報 '!C66="","",'基本情報 '!C66)</f>
        <v/>
      </c>
      <c r="D65" s="27" t="str">
        <f>IF('基本情報 '!D66="","",'基本情報 '!D66)</f>
        <v/>
      </c>
      <c r="E65" s="27" t="str">
        <f>CONCATENATE(R65,基本情報!T$1,S65)</f>
        <v>　</v>
      </c>
      <c r="F65" s="27" t="str">
        <f>CONCATENATE(T65,基本情報!T$1,U65)</f>
        <v>　</v>
      </c>
      <c r="G65" s="27" t="str">
        <f>IF('基本情報 '!I66="","",'基本情報 '!I66)</f>
        <v/>
      </c>
      <c r="H65" s="27" t="str">
        <f>IF('基本情報 '!J66="","",'基本情報 '!J66)</f>
        <v/>
      </c>
      <c r="I65" s="37" t="str">
        <f>TRIM('基本情報 '!K66)</f>
        <v/>
      </c>
      <c r="J65" s="37" t="str">
        <f>TRIM('基本情報 '!L66)</f>
        <v/>
      </c>
      <c r="K65" s="37" t="str">
        <f>TRIM('基本情報 '!M66)</f>
        <v/>
      </c>
      <c r="L65" s="14" t="str">
        <f t="shared" si="0"/>
        <v/>
      </c>
      <c r="M65" s="14" t="str">
        <f t="shared" si="1"/>
        <v/>
      </c>
      <c r="N65" s="14" t="str">
        <f t="shared" si="2"/>
        <v/>
      </c>
      <c r="O65" s="36" t="str">
        <f t="shared" si="3"/>
        <v/>
      </c>
      <c r="P65" s="38" t="str">
        <f t="shared" si="4"/>
        <v/>
      </c>
      <c r="Q65" s="14" t="s">
        <v>95</v>
      </c>
      <c r="R65" s="11" t="str">
        <f>TRIM('基本情報 '!E66)</f>
        <v/>
      </c>
      <c r="S65" s="11" t="str">
        <f>TRIM('基本情報 '!F66)</f>
        <v/>
      </c>
      <c r="T65" s="11" t="str">
        <f>TRIM('基本情報 '!G66)</f>
        <v/>
      </c>
      <c r="U65" s="11" t="str">
        <f>TRIM('基本情報 '!H66)</f>
        <v/>
      </c>
      <c r="V65" s="11" t="str">
        <f t="shared" si="5"/>
        <v/>
      </c>
      <c r="W65" s="11" t="str">
        <f t="shared" si="6"/>
        <v/>
      </c>
      <c r="BF65" s="11">
        <v>2006</v>
      </c>
    </row>
    <row r="66" spans="1:58" ht="21" customHeight="1">
      <c r="A66" s="12">
        <v>58</v>
      </c>
      <c r="B66" s="12">
        <f>'基本情報 (2)'!B66</f>
        <v>10058</v>
      </c>
      <c r="C66" s="27" t="str">
        <f>IF('基本情報 '!C67="","",'基本情報 '!C67)</f>
        <v/>
      </c>
      <c r="D66" s="27" t="str">
        <f>IF('基本情報 '!D67="","",'基本情報 '!D67)</f>
        <v/>
      </c>
      <c r="E66" s="27" t="str">
        <f>CONCATENATE(R66,基本情報!T$1,S66)</f>
        <v>　</v>
      </c>
      <c r="F66" s="27" t="str">
        <f>CONCATENATE(T66,基本情報!T$1,U66)</f>
        <v>　</v>
      </c>
      <c r="G66" s="27" t="str">
        <f>IF('基本情報 '!I67="","",'基本情報 '!I67)</f>
        <v/>
      </c>
      <c r="H66" s="27" t="str">
        <f>IF('基本情報 '!J67="","",'基本情報 '!J67)</f>
        <v/>
      </c>
      <c r="I66" s="37" t="str">
        <f>TRIM('基本情報 '!K67)</f>
        <v/>
      </c>
      <c r="J66" s="37" t="str">
        <f>TRIM('基本情報 '!L67)</f>
        <v/>
      </c>
      <c r="K66" s="37" t="str">
        <f>TRIM('基本情報 '!M67)</f>
        <v/>
      </c>
      <c r="L66" s="14" t="str">
        <f t="shared" si="0"/>
        <v/>
      </c>
      <c r="M66" s="14" t="str">
        <f t="shared" si="1"/>
        <v/>
      </c>
      <c r="N66" s="14" t="str">
        <f t="shared" si="2"/>
        <v/>
      </c>
      <c r="O66" s="36" t="str">
        <f t="shared" si="3"/>
        <v/>
      </c>
      <c r="P66" s="38" t="str">
        <f t="shared" si="4"/>
        <v/>
      </c>
      <c r="Q66" s="14" t="s">
        <v>95</v>
      </c>
      <c r="R66" s="11" t="str">
        <f>TRIM('基本情報 '!E67)</f>
        <v/>
      </c>
      <c r="S66" s="11" t="str">
        <f>TRIM('基本情報 '!F67)</f>
        <v/>
      </c>
      <c r="T66" s="11" t="str">
        <f>TRIM('基本情報 '!G67)</f>
        <v/>
      </c>
      <c r="U66" s="11" t="str">
        <f>TRIM('基本情報 '!H67)</f>
        <v/>
      </c>
      <c r="V66" s="11" t="str">
        <f t="shared" si="5"/>
        <v/>
      </c>
      <c r="W66" s="11" t="str">
        <f t="shared" si="6"/>
        <v/>
      </c>
      <c r="BF66" s="11">
        <v>2007</v>
      </c>
    </row>
    <row r="67" spans="1:58" ht="21" customHeight="1">
      <c r="A67" s="12">
        <v>59</v>
      </c>
      <c r="B67" s="12">
        <f>'基本情報 (2)'!B67</f>
        <v>10059</v>
      </c>
      <c r="C67" s="27" t="str">
        <f>IF('基本情報 '!C68="","",'基本情報 '!C68)</f>
        <v/>
      </c>
      <c r="D67" s="27" t="str">
        <f>IF('基本情報 '!D68="","",'基本情報 '!D68)</f>
        <v/>
      </c>
      <c r="E67" s="27" t="str">
        <f>CONCATENATE(R67,基本情報!T$1,S67)</f>
        <v>　</v>
      </c>
      <c r="F67" s="27" t="str">
        <f>CONCATENATE(T67,基本情報!T$1,U67)</f>
        <v>　</v>
      </c>
      <c r="G67" s="27" t="str">
        <f>IF('基本情報 '!I68="","",'基本情報 '!I68)</f>
        <v/>
      </c>
      <c r="H67" s="27" t="str">
        <f>IF('基本情報 '!J68="","",'基本情報 '!J68)</f>
        <v/>
      </c>
      <c r="I67" s="37" t="str">
        <f>TRIM('基本情報 '!K68)</f>
        <v/>
      </c>
      <c r="J67" s="37" t="str">
        <f>TRIM('基本情報 '!L68)</f>
        <v/>
      </c>
      <c r="K67" s="37" t="str">
        <f>TRIM('基本情報 '!M68)</f>
        <v/>
      </c>
      <c r="L67" s="14" t="str">
        <f t="shared" si="0"/>
        <v/>
      </c>
      <c r="M67" s="14" t="str">
        <f t="shared" si="1"/>
        <v/>
      </c>
      <c r="N67" s="14" t="str">
        <f t="shared" si="2"/>
        <v/>
      </c>
      <c r="O67" s="36" t="str">
        <f t="shared" si="3"/>
        <v/>
      </c>
      <c r="P67" s="38" t="str">
        <f t="shared" si="4"/>
        <v/>
      </c>
      <c r="Q67" s="14" t="s">
        <v>95</v>
      </c>
      <c r="R67" s="11" t="str">
        <f>TRIM('基本情報 '!E68)</f>
        <v/>
      </c>
      <c r="S67" s="11" t="str">
        <f>TRIM('基本情報 '!F68)</f>
        <v/>
      </c>
      <c r="T67" s="11" t="str">
        <f>TRIM('基本情報 '!G68)</f>
        <v/>
      </c>
      <c r="U67" s="11" t="str">
        <f>TRIM('基本情報 '!H68)</f>
        <v/>
      </c>
      <c r="V67" s="11" t="str">
        <f t="shared" si="5"/>
        <v/>
      </c>
      <c r="W67" s="11" t="str">
        <f t="shared" si="6"/>
        <v/>
      </c>
      <c r="BF67" s="11">
        <v>2008</v>
      </c>
    </row>
    <row r="68" spans="1:58" ht="21" customHeight="1">
      <c r="A68" s="12">
        <v>60</v>
      </c>
      <c r="B68" s="12">
        <f>'基本情報 (2)'!B68</f>
        <v>10060</v>
      </c>
      <c r="C68" s="27" t="str">
        <f>IF('基本情報 '!C69="","",'基本情報 '!C69)</f>
        <v/>
      </c>
      <c r="D68" s="27" t="str">
        <f>IF('基本情報 '!D69="","",'基本情報 '!D69)</f>
        <v/>
      </c>
      <c r="E68" s="27" t="str">
        <f>CONCATENATE(R68,基本情報!T$1,S68)</f>
        <v>　</v>
      </c>
      <c r="F68" s="27" t="str">
        <f>CONCATENATE(T68,基本情報!T$1,U68)</f>
        <v>　</v>
      </c>
      <c r="G68" s="27" t="str">
        <f>IF('基本情報 '!I69="","",'基本情報 '!I69)</f>
        <v/>
      </c>
      <c r="H68" s="27" t="str">
        <f>IF('基本情報 '!J69="","",'基本情報 '!J69)</f>
        <v/>
      </c>
      <c r="I68" s="37" t="str">
        <f>TRIM('基本情報 '!K69)</f>
        <v/>
      </c>
      <c r="J68" s="37" t="str">
        <f>TRIM('基本情報 '!L69)</f>
        <v/>
      </c>
      <c r="K68" s="37" t="str">
        <f>TRIM('基本情報 '!M69)</f>
        <v/>
      </c>
      <c r="L68" s="14" t="str">
        <f t="shared" si="0"/>
        <v/>
      </c>
      <c r="M68" s="14" t="str">
        <f t="shared" si="1"/>
        <v/>
      </c>
      <c r="N68" s="14" t="str">
        <f t="shared" si="2"/>
        <v/>
      </c>
      <c r="O68" s="36" t="str">
        <f t="shared" si="3"/>
        <v/>
      </c>
      <c r="P68" s="38" t="str">
        <f t="shared" si="4"/>
        <v/>
      </c>
      <c r="Q68" s="14" t="s">
        <v>95</v>
      </c>
      <c r="R68" s="11" t="str">
        <f>TRIM('基本情報 '!E69)</f>
        <v/>
      </c>
      <c r="S68" s="11" t="str">
        <f>TRIM('基本情報 '!F69)</f>
        <v/>
      </c>
      <c r="T68" s="11" t="str">
        <f>TRIM('基本情報 '!G69)</f>
        <v/>
      </c>
      <c r="U68" s="11" t="str">
        <f>TRIM('基本情報 '!H69)</f>
        <v/>
      </c>
      <c r="V68" s="11" t="str">
        <f t="shared" si="5"/>
        <v/>
      </c>
      <c r="W68" s="11" t="str">
        <f t="shared" si="6"/>
        <v/>
      </c>
      <c r="BF68" s="11">
        <v>2009</v>
      </c>
    </row>
    <row r="69" spans="1:58" ht="21" customHeight="1">
      <c r="A69" s="12">
        <v>61</v>
      </c>
      <c r="B69" s="12">
        <f>'基本情報 (2)'!B69</f>
        <v>10061</v>
      </c>
      <c r="C69" s="27" t="str">
        <f>IF('基本情報 '!C70="","",'基本情報 '!C70)</f>
        <v/>
      </c>
      <c r="D69" s="27" t="str">
        <f>IF('基本情報 '!D70="","",'基本情報 '!D70)</f>
        <v/>
      </c>
      <c r="E69" s="27" t="str">
        <f>CONCATENATE(R69,基本情報!T$1,S69)</f>
        <v>　</v>
      </c>
      <c r="F69" s="27" t="str">
        <f>CONCATENATE(T69,基本情報!T$1,U69)</f>
        <v>　</v>
      </c>
      <c r="G69" s="27" t="str">
        <f>IF('基本情報 '!I70="","",'基本情報 '!I70)</f>
        <v/>
      </c>
      <c r="H69" s="27" t="str">
        <f>IF('基本情報 '!J70="","",'基本情報 '!J70)</f>
        <v/>
      </c>
      <c r="I69" s="37" t="str">
        <f>TRIM('基本情報 '!K70)</f>
        <v/>
      </c>
      <c r="J69" s="37" t="str">
        <f>TRIM('基本情報 '!L70)</f>
        <v/>
      </c>
      <c r="K69" s="37" t="str">
        <f>TRIM('基本情報 '!M70)</f>
        <v/>
      </c>
      <c r="L69" s="14" t="str">
        <f t="shared" si="0"/>
        <v/>
      </c>
      <c r="M69" s="14" t="str">
        <f t="shared" si="1"/>
        <v/>
      </c>
      <c r="N69" s="14" t="str">
        <f t="shared" si="2"/>
        <v/>
      </c>
      <c r="O69" s="36" t="str">
        <f t="shared" si="3"/>
        <v/>
      </c>
      <c r="P69" s="38" t="str">
        <f t="shared" si="4"/>
        <v/>
      </c>
      <c r="Q69" s="14" t="s">
        <v>95</v>
      </c>
      <c r="R69" s="11" t="str">
        <f>TRIM('基本情報 '!E70)</f>
        <v/>
      </c>
      <c r="S69" s="11" t="str">
        <f>TRIM('基本情報 '!F70)</f>
        <v/>
      </c>
      <c r="T69" s="11" t="str">
        <f>TRIM('基本情報 '!G70)</f>
        <v/>
      </c>
      <c r="U69" s="11" t="str">
        <f>TRIM('基本情報 '!H70)</f>
        <v/>
      </c>
      <c r="V69" s="11" t="str">
        <f t="shared" si="5"/>
        <v/>
      </c>
      <c r="W69" s="11" t="str">
        <f t="shared" si="6"/>
        <v/>
      </c>
      <c r="BF69" s="11">
        <v>2010</v>
      </c>
    </row>
    <row r="70" spans="1:58" ht="21" customHeight="1">
      <c r="A70" s="12">
        <v>62</v>
      </c>
      <c r="B70" s="12">
        <f>'基本情報 (2)'!B70</f>
        <v>10062</v>
      </c>
      <c r="C70" s="27" t="str">
        <f>IF('基本情報 '!C71="","",'基本情報 '!C71)</f>
        <v/>
      </c>
      <c r="D70" s="27" t="str">
        <f>IF('基本情報 '!D71="","",'基本情報 '!D71)</f>
        <v/>
      </c>
      <c r="E70" s="27" t="str">
        <f>CONCATENATE(R70,基本情報!T$1,S70)</f>
        <v>　</v>
      </c>
      <c r="F70" s="27" t="str">
        <f>CONCATENATE(T70,基本情報!T$1,U70)</f>
        <v>　</v>
      </c>
      <c r="G70" s="27" t="str">
        <f>IF('基本情報 '!I71="","",'基本情報 '!I71)</f>
        <v/>
      </c>
      <c r="H70" s="27" t="str">
        <f>IF('基本情報 '!J71="","",'基本情報 '!J71)</f>
        <v/>
      </c>
      <c r="I70" s="37" t="str">
        <f>TRIM('基本情報 '!K71)</f>
        <v/>
      </c>
      <c r="J70" s="37" t="str">
        <f>TRIM('基本情報 '!L71)</f>
        <v/>
      </c>
      <c r="K70" s="37" t="str">
        <f>TRIM('基本情報 '!M71)</f>
        <v/>
      </c>
      <c r="L70" s="14" t="str">
        <f t="shared" si="0"/>
        <v/>
      </c>
      <c r="M70" s="14" t="str">
        <f t="shared" si="1"/>
        <v/>
      </c>
      <c r="N70" s="14" t="str">
        <f t="shared" si="2"/>
        <v/>
      </c>
      <c r="O70" s="36" t="str">
        <f t="shared" si="3"/>
        <v/>
      </c>
      <c r="P70" s="38" t="str">
        <f t="shared" si="4"/>
        <v/>
      </c>
      <c r="Q70" s="14" t="s">
        <v>95</v>
      </c>
      <c r="R70" s="11" t="str">
        <f>TRIM('基本情報 '!E71)</f>
        <v/>
      </c>
      <c r="S70" s="11" t="str">
        <f>TRIM('基本情報 '!F71)</f>
        <v/>
      </c>
      <c r="T70" s="11" t="str">
        <f>TRIM('基本情報 '!G71)</f>
        <v/>
      </c>
      <c r="U70" s="11" t="str">
        <f>TRIM('基本情報 '!H71)</f>
        <v/>
      </c>
      <c r="V70" s="11" t="str">
        <f t="shared" si="5"/>
        <v/>
      </c>
      <c r="W70" s="11" t="str">
        <f t="shared" si="6"/>
        <v/>
      </c>
      <c r="BF70" s="11">
        <v>2011</v>
      </c>
    </row>
    <row r="71" spans="1:58" ht="21" customHeight="1">
      <c r="A71" s="12">
        <v>63</v>
      </c>
      <c r="B71" s="12">
        <f>'基本情報 (2)'!B71</f>
        <v>10063</v>
      </c>
      <c r="C71" s="27" t="str">
        <f>IF('基本情報 '!C72="","",'基本情報 '!C72)</f>
        <v/>
      </c>
      <c r="D71" s="27" t="str">
        <f>IF('基本情報 '!D72="","",'基本情報 '!D72)</f>
        <v/>
      </c>
      <c r="E71" s="27" t="str">
        <f>CONCATENATE(R71,基本情報!T$1,S71)</f>
        <v>　</v>
      </c>
      <c r="F71" s="27" t="str">
        <f>CONCATENATE(T71,基本情報!T$1,U71)</f>
        <v>　</v>
      </c>
      <c r="G71" s="27" t="str">
        <f>IF('基本情報 '!I72="","",'基本情報 '!I72)</f>
        <v/>
      </c>
      <c r="H71" s="27" t="str">
        <f>IF('基本情報 '!J72="","",'基本情報 '!J72)</f>
        <v/>
      </c>
      <c r="I71" s="37" t="str">
        <f>TRIM('基本情報 '!K72)</f>
        <v/>
      </c>
      <c r="J71" s="37" t="str">
        <f>TRIM('基本情報 '!L72)</f>
        <v/>
      </c>
      <c r="K71" s="37" t="str">
        <f>TRIM('基本情報 '!M72)</f>
        <v/>
      </c>
      <c r="L71" s="14" t="str">
        <f t="shared" si="0"/>
        <v/>
      </c>
      <c r="M71" s="14" t="str">
        <f t="shared" si="1"/>
        <v/>
      </c>
      <c r="N71" s="14" t="str">
        <f t="shared" si="2"/>
        <v/>
      </c>
      <c r="O71" s="36" t="str">
        <f t="shared" si="3"/>
        <v/>
      </c>
      <c r="P71" s="38" t="str">
        <f t="shared" si="4"/>
        <v/>
      </c>
      <c r="Q71" s="14" t="s">
        <v>95</v>
      </c>
      <c r="R71" s="11" t="str">
        <f>TRIM('基本情報 '!E72)</f>
        <v/>
      </c>
      <c r="S71" s="11" t="str">
        <f>TRIM('基本情報 '!F72)</f>
        <v/>
      </c>
      <c r="T71" s="11" t="str">
        <f>TRIM('基本情報 '!G72)</f>
        <v/>
      </c>
      <c r="U71" s="11" t="str">
        <f>TRIM('基本情報 '!H72)</f>
        <v/>
      </c>
      <c r="V71" s="11" t="str">
        <f t="shared" si="5"/>
        <v/>
      </c>
      <c r="W71" s="11" t="str">
        <f t="shared" si="6"/>
        <v/>
      </c>
      <c r="BF71" s="11">
        <v>2012</v>
      </c>
    </row>
    <row r="72" spans="1:58" ht="21" customHeight="1">
      <c r="A72" s="12">
        <v>64</v>
      </c>
      <c r="B72" s="12">
        <f>'基本情報 (2)'!B72</f>
        <v>10064</v>
      </c>
      <c r="C72" s="27" t="str">
        <f>IF('基本情報 '!C73="","",'基本情報 '!C73)</f>
        <v/>
      </c>
      <c r="D72" s="27" t="str">
        <f>IF('基本情報 '!D73="","",'基本情報 '!D73)</f>
        <v/>
      </c>
      <c r="E72" s="27" t="str">
        <f>CONCATENATE(R72,基本情報!T$1,S72)</f>
        <v>　</v>
      </c>
      <c r="F72" s="27" t="str">
        <f>CONCATENATE(T72,基本情報!T$1,U72)</f>
        <v>　</v>
      </c>
      <c r="G72" s="27" t="str">
        <f>IF('基本情報 '!I73="","",'基本情報 '!I73)</f>
        <v/>
      </c>
      <c r="H72" s="27" t="str">
        <f>IF('基本情報 '!J73="","",'基本情報 '!J73)</f>
        <v/>
      </c>
      <c r="I72" s="37" t="str">
        <f>TRIM('基本情報 '!K73)</f>
        <v/>
      </c>
      <c r="J72" s="37" t="str">
        <f>TRIM('基本情報 '!L73)</f>
        <v/>
      </c>
      <c r="K72" s="37" t="str">
        <f>TRIM('基本情報 '!M73)</f>
        <v/>
      </c>
      <c r="L72" s="14" t="str">
        <f t="shared" si="0"/>
        <v/>
      </c>
      <c r="M72" s="14" t="str">
        <f t="shared" si="1"/>
        <v/>
      </c>
      <c r="N72" s="14" t="str">
        <f t="shared" si="2"/>
        <v/>
      </c>
      <c r="O72" s="36" t="str">
        <f t="shared" si="3"/>
        <v/>
      </c>
      <c r="P72" s="38" t="str">
        <f t="shared" si="4"/>
        <v/>
      </c>
      <c r="Q72" s="14" t="s">
        <v>95</v>
      </c>
      <c r="R72" s="11" t="str">
        <f>TRIM('基本情報 '!E73)</f>
        <v/>
      </c>
      <c r="S72" s="11" t="str">
        <f>TRIM('基本情報 '!F73)</f>
        <v/>
      </c>
      <c r="T72" s="11" t="str">
        <f>TRIM('基本情報 '!G73)</f>
        <v/>
      </c>
      <c r="U72" s="11" t="str">
        <f>TRIM('基本情報 '!H73)</f>
        <v/>
      </c>
      <c r="V72" s="11" t="str">
        <f t="shared" si="5"/>
        <v/>
      </c>
      <c r="W72" s="11" t="str">
        <f t="shared" si="6"/>
        <v/>
      </c>
      <c r="BF72" s="11">
        <v>2013</v>
      </c>
    </row>
    <row r="73" spans="1:58" ht="21" customHeight="1">
      <c r="A73" s="12">
        <v>65</v>
      </c>
      <c r="B73" s="12">
        <f>'基本情報 (2)'!B73</f>
        <v>10065</v>
      </c>
      <c r="C73" s="27" t="str">
        <f>IF('基本情報 '!C74="","",'基本情報 '!C74)</f>
        <v/>
      </c>
      <c r="D73" s="27" t="str">
        <f>IF('基本情報 '!D74="","",'基本情報 '!D74)</f>
        <v/>
      </c>
      <c r="E73" s="27" t="str">
        <f>CONCATENATE(R73,基本情報!T$1,S73)</f>
        <v>　</v>
      </c>
      <c r="F73" s="27" t="str">
        <f>CONCATENATE(T73,基本情報!T$1,U73)</f>
        <v>　</v>
      </c>
      <c r="G73" s="27" t="str">
        <f>IF('基本情報 '!I74="","",'基本情報 '!I74)</f>
        <v/>
      </c>
      <c r="H73" s="27" t="str">
        <f>IF('基本情報 '!J74="","",'基本情報 '!J74)</f>
        <v/>
      </c>
      <c r="I73" s="37" t="str">
        <f>TRIM('基本情報 '!K74)</f>
        <v/>
      </c>
      <c r="J73" s="37" t="str">
        <f>TRIM('基本情報 '!L74)</f>
        <v/>
      </c>
      <c r="K73" s="37" t="str">
        <f>TRIM('基本情報 '!M74)</f>
        <v/>
      </c>
      <c r="L73" s="14" t="str">
        <f t="shared" si="0"/>
        <v/>
      </c>
      <c r="M73" s="14" t="str">
        <f t="shared" si="1"/>
        <v/>
      </c>
      <c r="N73" s="14" t="str">
        <f t="shared" si="2"/>
        <v/>
      </c>
      <c r="O73" s="36" t="str">
        <f t="shared" si="3"/>
        <v/>
      </c>
      <c r="P73" s="38" t="str">
        <f t="shared" si="4"/>
        <v/>
      </c>
      <c r="Q73" s="14" t="s">
        <v>95</v>
      </c>
      <c r="R73" s="11" t="str">
        <f>TRIM('基本情報 '!E74)</f>
        <v/>
      </c>
      <c r="S73" s="11" t="str">
        <f>TRIM('基本情報 '!F74)</f>
        <v/>
      </c>
      <c r="T73" s="11" t="str">
        <f>TRIM('基本情報 '!G74)</f>
        <v/>
      </c>
      <c r="U73" s="11" t="str">
        <f>TRIM('基本情報 '!H74)</f>
        <v/>
      </c>
      <c r="V73" s="11" t="str">
        <f t="shared" si="5"/>
        <v/>
      </c>
      <c r="W73" s="11" t="str">
        <f t="shared" si="6"/>
        <v/>
      </c>
      <c r="BF73" s="11">
        <v>2014</v>
      </c>
    </row>
    <row r="74" spans="1:58" ht="21" customHeight="1">
      <c r="A74" s="12">
        <v>66</v>
      </c>
      <c r="B74" s="12">
        <f>'基本情報 (2)'!B74</f>
        <v>10066</v>
      </c>
      <c r="C74" s="27" t="str">
        <f>IF('基本情報 '!C75="","",'基本情報 '!C75)</f>
        <v/>
      </c>
      <c r="D74" s="27" t="str">
        <f>IF('基本情報 '!D75="","",'基本情報 '!D75)</f>
        <v/>
      </c>
      <c r="E74" s="27" t="str">
        <f>CONCATENATE(R74,基本情報!T$1,S74)</f>
        <v>　</v>
      </c>
      <c r="F74" s="27" t="str">
        <f>CONCATENATE(T74,基本情報!T$1,U74)</f>
        <v>　</v>
      </c>
      <c r="G74" s="27" t="str">
        <f>IF('基本情報 '!I75="","",'基本情報 '!I75)</f>
        <v/>
      </c>
      <c r="H74" s="27" t="str">
        <f>IF('基本情報 '!J75="","",'基本情報 '!J75)</f>
        <v/>
      </c>
      <c r="I74" s="37" t="str">
        <f>TRIM('基本情報 '!K75)</f>
        <v/>
      </c>
      <c r="J74" s="37" t="str">
        <f>TRIM('基本情報 '!L75)</f>
        <v/>
      </c>
      <c r="K74" s="37" t="str">
        <f>TRIM('基本情報 '!M75)</f>
        <v/>
      </c>
      <c r="L74" s="14" t="str">
        <f t="shared" ref="L74:L108" si="7">IF(I74="","",VALUE(I74))</f>
        <v/>
      </c>
      <c r="M74" s="14" t="str">
        <f t="shared" ref="M74:M108" si="8">IF(J74="","",VALUE(J74))</f>
        <v/>
      </c>
      <c r="N74" s="14" t="str">
        <f t="shared" ref="N74:N108" si="9">IF(K74="","",VALUE(K74))</f>
        <v/>
      </c>
      <c r="O74" s="36" t="str">
        <f t="shared" ref="O74:O108" si="10">IF(I74="","",CONCATENATE(L74,Q74,M74,Q74,N74))</f>
        <v/>
      </c>
      <c r="P74" s="38" t="str">
        <f t="shared" ref="P74:P108" si="11">IF(O74="","",VALUE(O74))</f>
        <v/>
      </c>
      <c r="Q74" s="14" t="s">
        <v>95</v>
      </c>
      <c r="R74" s="11" t="str">
        <f>TRIM('基本情報 '!E75)</f>
        <v/>
      </c>
      <c r="S74" s="11" t="str">
        <f>TRIM('基本情報 '!F75)</f>
        <v/>
      </c>
      <c r="T74" s="11" t="str">
        <f>TRIM('基本情報 '!G75)</f>
        <v/>
      </c>
      <c r="U74" s="11" t="str">
        <f>TRIM('基本情報 '!H75)</f>
        <v/>
      </c>
      <c r="V74" s="11" t="str">
        <f t="shared" ref="V74:V108" si="12">IF(I74="","",L74)</f>
        <v/>
      </c>
      <c r="W74" s="11" t="str">
        <f t="shared" ref="W74:W108" si="13">IF(J74="","",CONCATENATE(M74,K74)*1)</f>
        <v/>
      </c>
      <c r="BF74" s="11">
        <v>2015</v>
      </c>
    </row>
    <row r="75" spans="1:58" ht="21" customHeight="1">
      <c r="A75" s="12">
        <v>67</v>
      </c>
      <c r="B75" s="12">
        <f>'基本情報 (2)'!B75</f>
        <v>10067</v>
      </c>
      <c r="C75" s="27" t="str">
        <f>IF('基本情報 '!C76="","",'基本情報 '!C76)</f>
        <v/>
      </c>
      <c r="D75" s="27" t="str">
        <f>IF('基本情報 '!D76="","",'基本情報 '!D76)</f>
        <v/>
      </c>
      <c r="E75" s="27" t="str">
        <f>CONCATENATE(R75,基本情報!T$1,S75)</f>
        <v>　</v>
      </c>
      <c r="F75" s="27" t="str">
        <f>CONCATENATE(T75,基本情報!T$1,U75)</f>
        <v>　</v>
      </c>
      <c r="G75" s="27" t="str">
        <f>IF('基本情報 '!I76="","",'基本情報 '!I76)</f>
        <v/>
      </c>
      <c r="H75" s="27" t="str">
        <f>IF('基本情報 '!J76="","",'基本情報 '!J76)</f>
        <v/>
      </c>
      <c r="I75" s="37" t="str">
        <f>TRIM('基本情報 '!K76)</f>
        <v/>
      </c>
      <c r="J75" s="37" t="str">
        <f>TRIM('基本情報 '!L76)</f>
        <v/>
      </c>
      <c r="K75" s="37" t="str">
        <f>TRIM('基本情報 '!M76)</f>
        <v/>
      </c>
      <c r="L75" s="14" t="str">
        <f t="shared" si="7"/>
        <v/>
      </c>
      <c r="M75" s="14" t="str">
        <f t="shared" si="8"/>
        <v/>
      </c>
      <c r="N75" s="14" t="str">
        <f t="shared" si="9"/>
        <v/>
      </c>
      <c r="O75" s="36" t="str">
        <f t="shared" si="10"/>
        <v/>
      </c>
      <c r="P75" s="38" t="str">
        <f t="shared" si="11"/>
        <v/>
      </c>
      <c r="Q75" s="14" t="s">
        <v>95</v>
      </c>
      <c r="R75" s="11" t="str">
        <f>TRIM('基本情報 '!E76)</f>
        <v/>
      </c>
      <c r="S75" s="11" t="str">
        <f>TRIM('基本情報 '!F76)</f>
        <v/>
      </c>
      <c r="T75" s="11" t="str">
        <f>TRIM('基本情報 '!G76)</f>
        <v/>
      </c>
      <c r="U75" s="11" t="str">
        <f>TRIM('基本情報 '!H76)</f>
        <v/>
      </c>
      <c r="V75" s="11" t="str">
        <f t="shared" si="12"/>
        <v/>
      </c>
      <c r="W75" s="11" t="str">
        <f t="shared" si="13"/>
        <v/>
      </c>
      <c r="BF75" s="11">
        <v>2016</v>
      </c>
    </row>
    <row r="76" spans="1:58" ht="21" customHeight="1">
      <c r="A76" s="12">
        <v>68</v>
      </c>
      <c r="B76" s="12">
        <f>'基本情報 (2)'!B76</f>
        <v>10068</v>
      </c>
      <c r="C76" s="27" t="str">
        <f>IF('基本情報 '!C77="","",'基本情報 '!C77)</f>
        <v/>
      </c>
      <c r="D76" s="27" t="str">
        <f>IF('基本情報 '!D77="","",'基本情報 '!D77)</f>
        <v/>
      </c>
      <c r="E76" s="27" t="str">
        <f>CONCATENATE(R76,基本情報!T$1,S76)</f>
        <v>　</v>
      </c>
      <c r="F76" s="27" t="str">
        <f>CONCATENATE(T76,基本情報!T$1,U76)</f>
        <v>　</v>
      </c>
      <c r="G76" s="27" t="str">
        <f>IF('基本情報 '!I77="","",'基本情報 '!I77)</f>
        <v/>
      </c>
      <c r="H76" s="27" t="str">
        <f>IF('基本情報 '!J77="","",'基本情報 '!J77)</f>
        <v/>
      </c>
      <c r="I76" s="37" t="str">
        <f>TRIM('基本情報 '!K77)</f>
        <v/>
      </c>
      <c r="J76" s="37" t="str">
        <f>TRIM('基本情報 '!L77)</f>
        <v/>
      </c>
      <c r="K76" s="37" t="str">
        <f>TRIM('基本情報 '!M77)</f>
        <v/>
      </c>
      <c r="L76" s="14" t="str">
        <f t="shared" si="7"/>
        <v/>
      </c>
      <c r="M76" s="14" t="str">
        <f t="shared" si="8"/>
        <v/>
      </c>
      <c r="N76" s="14" t="str">
        <f t="shared" si="9"/>
        <v/>
      </c>
      <c r="O76" s="36" t="str">
        <f t="shared" si="10"/>
        <v/>
      </c>
      <c r="P76" s="38" t="str">
        <f t="shared" si="11"/>
        <v/>
      </c>
      <c r="Q76" s="14" t="s">
        <v>95</v>
      </c>
      <c r="R76" s="11" t="str">
        <f>TRIM('基本情報 '!E77)</f>
        <v/>
      </c>
      <c r="S76" s="11" t="str">
        <f>TRIM('基本情報 '!F77)</f>
        <v/>
      </c>
      <c r="T76" s="11" t="str">
        <f>TRIM('基本情報 '!G77)</f>
        <v/>
      </c>
      <c r="U76" s="11" t="str">
        <f>TRIM('基本情報 '!H77)</f>
        <v/>
      </c>
      <c r="V76" s="11" t="str">
        <f t="shared" si="12"/>
        <v/>
      </c>
      <c r="W76" s="11" t="str">
        <f t="shared" si="13"/>
        <v/>
      </c>
      <c r="BF76" s="11">
        <v>2017</v>
      </c>
    </row>
    <row r="77" spans="1:58" ht="21" customHeight="1">
      <c r="A77" s="12">
        <v>69</v>
      </c>
      <c r="B77" s="12">
        <f>'基本情報 (2)'!B77</f>
        <v>10069</v>
      </c>
      <c r="C77" s="27" t="str">
        <f>IF('基本情報 '!C78="","",'基本情報 '!C78)</f>
        <v/>
      </c>
      <c r="D77" s="27" t="str">
        <f>IF('基本情報 '!D78="","",'基本情報 '!D78)</f>
        <v/>
      </c>
      <c r="E77" s="27" t="str">
        <f>CONCATENATE(R77,基本情報!T$1,S77)</f>
        <v>　</v>
      </c>
      <c r="F77" s="27" t="str">
        <f>CONCATENATE(T77,基本情報!T$1,U77)</f>
        <v>　</v>
      </c>
      <c r="G77" s="27" t="str">
        <f>IF('基本情報 '!I78="","",'基本情報 '!I78)</f>
        <v/>
      </c>
      <c r="H77" s="27" t="str">
        <f>IF('基本情報 '!J78="","",'基本情報 '!J78)</f>
        <v/>
      </c>
      <c r="I77" s="37" t="str">
        <f>TRIM('基本情報 '!K78)</f>
        <v/>
      </c>
      <c r="J77" s="37" t="str">
        <f>TRIM('基本情報 '!L78)</f>
        <v/>
      </c>
      <c r="K77" s="37" t="str">
        <f>TRIM('基本情報 '!M78)</f>
        <v/>
      </c>
      <c r="L77" s="14" t="str">
        <f t="shared" si="7"/>
        <v/>
      </c>
      <c r="M77" s="14" t="str">
        <f t="shared" si="8"/>
        <v/>
      </c>
      <c r="N77" s="14" t="str">
        <f t="shared" si="9"/>
        <v/>
      </c>
      <c r="O77" s="36" t="str">
        <f t="shared" si="10"/>
        <v/>
      </c>
      <c r="P77" s="38" t="str">
        <f t="shared" si="11"/>
        <v/>
      </c>
      <c r="Q77" s="14" t="s">
        <v>95</v>
      </c>
      <c r="R77" s="11" t="str">
        <f>TRIM('基本情報 '!E78)</f>
        <v/>
      </c>
      <c r="S77" s="11" t="str">
        <f>TRIM('基本情報 '!F78)</f>
        <v/>
      </c>
      <c r="T77" s="11" t="str">
        <f>TRIM('基本情報 '!G78)</f>
        <v/>
      </c>
      <c r="U77" s="11" t="str">
        <f>TRIM('基本情報 '!H78)</f>
        <v/>
      </c>
      <c r="V77" s="11" t="str">
        <f t="shared" si="12"/>
        <v/>
      </c>
      <c r="W77" s="11" t="str">
        <f t="shared" si="13"/>
        <v/>
      </c>
      <c r="BF77" s="11">
        <v>2018</v>
      </c>
    </row>
    <row r="78" spans="1:58" ht="21" customHeight="1">
      <c r="A78" s="12">
        <v>70</v>
      </c>
      <c r="B78" s="12">
        <f>'基本情報 (2)'!B78</f>
        <v>10070</v>
      </c>
      <c r="C78" s="27" t="str">
        <f>IF('基本情報 '!C79="","",'基本情報 '!C79)</f>
        <v/>
      </c>
      <c r="D78" s="27" t="str">
        <f>IF('基本情報 '!D79="","",'基本情報 '!D79)</f>
        <v/>
      </c>
      <c r="E78" s="27" t="str">
        <f>CONCATENATE(R78,基本情報!T$1,S78)</f>
        <v>　</v>
      </c>
      <c r="F78" s="27" t="str">
        <f>CONCATENATE(T78,基本情報!T$1,U78)</f>
        <v>　</v>
      </c>
      <c r="G78" s="27" t="str">
        <f>IF('基本情報 '!I79="","",'基本情報 '!I79)</f>
        <v/>
      </c>
      <c r="H78" s="27" t="str">
        <f>IF('基本情報 '!J79="","",'基本情報 '!J79)</f>
        <v/>
      </c>
      <c r="I78" s="37" t="str">
        <f>TRIM('基本情報 '!K79)</f>
        <v/>
      </c>
      <c r="J78" s="37" t="str">
        <f>TRIM('基本情報 '!L79)</f>
        <v/>
      </c>
      <c r="K78" s="37" t="str">
        <f>TRIM('基本情報 '!M79)</f>
        <v/>
      </c>
      <c r="L78" s="14" t="str">
        <f t="shared" si="7"/>
        <v/>
      </c>
      <c r="M78" s="14" t="str">
        <f t="shared" si="8"/>
        <v/>
      </c>
      <c r="N78" s="14" t="str">
        <f t="shared" si="9"/>
        <v/>
      </c>
      <c r="O78" s="36" t="str">
        <f t="shared" si="10"/>
        <v/>
      </c>
      <c r="P78" s="38" t="str">
        <f t="shared" si="11"/>
        <v/>
      </c>
      <c r="Q78" s="14" t="s">
        <v>95</v>
      </c>
      <c r="R78" s="11" t="str">
        <f>TRIM('基本情報 '!E79)</f>
        <v/>
      </c>
      <c r="S78" s="11" t="str">
        <f>TRIM('基本情報 '!F79)</f>
        <v/>
      </c>
      <c r="T78" s="11" t="str">
        <f>TRIM('基本情報 '!G79)</f>
        <v/>
      </c>
      <c r="U78" s="11" t="str">
        <f>TRIM('基本情報 '!H79)</f>
        <v/>
      </c>
      <c r="V78" s="11" t="str">
        <f t="shared" si="12"/>
        <v/>
      </c>
      <c r="W78" s="11" t="str">
        <f t="shared" si="13"/>
        <v/>
      </c>
      <c r="BF78" s="11">
        <v>2019</v>
      </c>
    </row>
    <row r="79" spans="1:58" ht="21" customHeight="1">
      <c r="A79" s="12">
        <v>71</v>
      </c>
      <c r="B79" s="12">
        <f>'基本情報 (2)'!B79</f>
        <v>10071</v>
      </c>
      <c r="C79" s="27" t="str">
        <f>IF('基本情報 '!C80="","",'基本情報 '!C80)</f>
        <v/>
      </c>
      <c r="D79" s="27" t="str">
        <f>IF('基本情報 '!D80="","",'基本情報 '!D80)</f>
        <v/>
      </c>
      <c r="E79" s="27" t="str">
        <f>CONCATENATE(R79,基本情報!T$1,S79)</f>
        <v>　</v>
      </c>
      <c r="F79" s="27" t="str">
        <f>CONCATENATE(T79,基本情報!T$1,U79)</f>
        <v>　</v>
      </c>
      <c r="G79" s="27" t="str">
        <f>IF('基本情報 '!I80="","",'基本情報 '!I80)</f>
        <v/>
      </c>
      <c r="H79" s="27" t="str">
        <f>IF('基本情報 '!J80="","",'基本情報 '!J80)</f>
        <v/>
      </c>
      <c r="I79" s="37" t="str">
        <f>TRIM('基本情報 '!K80)</f>
        <v/>
      </c>
      <c r="J79" s="37" t="str">
        <f>TRIM('基本情報 '!L80)</f>
        <v/>
      </c>
      <c r="K79" s="37" t="str">
        <f>TRIM('基本情報 '!M80)</f>
        <v/>
      </c>
      <c r="L79" s="14" t="str">
        <f t="shared" si="7"/>
        <v/>
      </c>
      <c r="M79" s="14" t="str">
        <f t="shared" si="8"/>
        <v/>
      </c>
      <c r="N79" s="14" t="str">
        <f t="shared" si="9"/>
        <v/>
      </c>
      <c r="O79" s="36" t="str">
        <f t="shared" si="10"/>
        <v/>
      </c>
      <c r="P79" s="38" t="str">
        <f t="shared" si="11"/>
        <v/>
      </c>
      <c r="Q79" s="14" t="s">
        <v>95</v>
      </c>
      <c r="R79" s="11" t="str">
        <f>TRIM('基本情報 '!E80)</f>
        <v/>
      </c>
      <c r="S79" s="11" t="str">
        <f>TRIM('基本情報 '!F80)</f>
        <v/>
      </c>
      <c r="T79" s="11" t="str">
        <f>TRIM('基本情報 '!G80)</f>
        <v/>
      </c>
      <c r="U79" s="11" t="str">
        <f>TRIM('基本情報 '!H80)</f>
        <v/>
      </c>
      <c r="V79" s="11" t="str">
        <f t="shared" si="12"/>
        <v/>
      </c>
      <c r="W79" s="11" t="str">
        <f t="shared" si="13"/>
        <v/>
      </c>
      <c r="BF79" s="11">
        <v>2020</v>
      </c>
    </row>
    <row r="80" spans="1:58" ht="21" customHeight="1">
      <c r="A80" s="12">
        <v>72</v>
      </c>
      <c r="B80" s="12">
        <f>'基本情報 (2)'!B80</f>
        <v>10072</v>
      </c>
      <c r="C80" s="27" t="str">
        <f>IF('基本情報 '!C81="","",'基本情報 '!C81)</f>
        <v/>
      </c>
      <c r="D80" s="27" t="str">
        <f>IF('基本情報 '!D81="","",'基本情報 '!D81)</f>
        <v/>
      </c>
      <c r="E80" s="27" t="str">
        <f>CONCATENATE(R80,基本情報!T$1,S80)</f>
        <v>　</v>
      </c>
      <c r="F80" s="27" t="str">
        <f>CONCATENATE(T80,基本情報!T$1,U80)</f>
        <v>　</v>
      </c>
      <c r="G80" s="27" t="str">
        <f>IF('基本情報 '!I81="","",'基本情報 '!I81)</f>
        <v/>
      </c>
      <c r="H80" s="27" t="str">
        <f>IF('基本情報 '!J81="","",'基本情報 '!J81)</f>
        <v/>
      </c>
      <c r="I80" s="37" t="str">
        <f>TRIM('基本情報 '!K81)</f>
        <v/>
      </c>
      <c r="J80" s="37" t="str">
        <f>TRIM('基本情報 '!L81)</f>
        <v/>
      </c>
      <c r="K80" s="37" t="str">
        <f>TRIM('基本情報 '!M81)</f>
        <v/>
      </c>
      <c r="L80" s="14" t="str">
        <f t="shared" si="7"/>
        <v/>
      </c>
      <c r="M80" s="14" t="str">
        <f t="shared" si="8"/>
        <v/>
      </c>
      <c r="N80" s="14" t="str">
        <f t="shared" si="9"/>
        <v/>
      </c>
      <c r="O80" s="36" t="str">
        <f t="shared" si="10"/>
        <v/>
      </c>
      <c r="P80" s="38" t="str">
        <f t="shared" si="11"/>
        <v/>
      </c>
      <c r="Q80" s="14" t="s">
        <v>95</v>
      </c>
      <c r="R80" s="11" t="str">
        <f>TRIM('基本情報 '!E81)</f>
        <v/>
      </c>
      <c r="S80" s="11" t="str">
        <f>TRIM('基本情報 '!F81)</f>
        <v/>
      </c>
      <c r="T80" s="11" t="str">
        <f>TRIM('基本情報 '!G81)</f>
        <v/>
      </c>
      <c r="U80" s="11" t="str">
        <f>TRIM('基本情報 '!H81)</f>
        <v/>
      </c>
      <c r="V80" s="11" t="str">
        <f t="shared" si="12"/>
        <v/>
      </c>
      <c r="W80" s="11" t="str">
        <f t="shared" si="13"/>
        <v/>
      </c>
      <c r="BF80" s="11">
        <v>2021</v>
      </c>
    </row>
    <row r="81" spans="1:58" ht="21" customHeight="1">
      <c r="A81" s="12">
        <v>73</v>
      </c>
      <c r="B81" s="12">
        <f>'基本情報 (2)'!B81</f>
        <v>10073</v>
      </c>
      <c r="C81" s="27" t="str">
        <f>IF('基本情報 '!C82="","",'基本情報 '!C82)</f>
        <v/>
      </c>
      <c r="D81" s="27" t="str">
        <f>IF('基本情報 '!D82="","",'基本情報 '!D82)</f>
        <v/>
      </c>
      <c r="E81" s="27" t="str">
        <f>CONCATENATE(R81,基本情報!T$1,S81)</f>
        <v>　</v>
      </c>
      <c r="F81" s="27" t="str">
        <f>CONCATENATE(T81,基本情報!T$1,U81)</f>
        <v>　</v>
      </c>
      <c r="G81" s="27" t="str">
        <f>IF('基本情報 '!I82="","",'基本情報 '!I82)</f>
        <v/>
      </c>
      <c r="H81" s="27" t="str">
        <f>IF('基本情報 '!J82="","",'基本情報 '!J82)</f>
        <v/>
      </c>
      <c r="I81" s="37" t="str">
        <f>TRIM('基本情報 '!K82)</f>
        <v/>
      </c>
      <c r="J81" s="37" t="str">
        <f>TRIM('基本情報 '!L82)</f>
        <v/>
      </c>
      <c r="K81" s="37" t="str">
        <f>TRIM('基本情報 '!M82)</f>
        <v/>
      </c>
      <c r="L81" s="14" t="str">
        <f t="shared" si="7"/>
        <v/>
      </c>
      <c r="M81" s="14" t="str">
        <f t="shared" si="8"/>
        <v/>
      </c>
      <c r="N81" s="14" t="str">
        <f t="shared" si="9"/>
        <v/>
      </c>
      <c r="O81" s="36" t="str">
        <f t="shared" si="10"/>
        <v/>
      </c>
      <c r="P81" s="38" t="str">
        <f t="shared" si="11"/>
        <v/>
      </c>
      <c r="Q81" s="14" t="s">
        <v>95</v>
      </c>
      <c r="R81" s="11" t="str">
        <f>TRIM('基本情報 '!E82)</f>
        <v/>
      </c>
      <c r="S81" s="11" t="str">
        <f>TRIM('基本情報 '!F82)</f>
        <v/>
      </c>
      <c r="T81" s="11" t="str">
        <f>TRIM('基本情報 '!G82)</f>
        <v/>
      </c>
      <c r="U81" s="11" t="str">
        <f>TRIM('基本情報 '!H82)</f>
        <v/>
      </c>
      <c r="V81" s="11" t="str">
        <f t="shared" si="12"/>
        <v/>
      </c>
      <c r="W81" s="11" t="str">
        <f t="shared" si="13"/>
        <v/>
      </c>
      <c r="BF81" s="11">
        <v>2022</v>
      </c>
    </row>
    <row r="82" spans="1:58" ht="21" customHeight="1">
      <c r="A82" s="12">
        <v>74</v>
      </c>
      <c r="B82" s="12">
        <f>'基本情報 (2)'!B82</f>
        <v>10074</v>
      </c>
      <c r="C82" s="27" t="str">
        <f>IF('基本情報 '!C83="","",'基本情報 '!C83)</f>
        <v/>
      </c>
      <c r="D82" s="27" t="str">
        <f>IF('基本情報 '!D83="","",'基本情報 '!D83)</f>
        <v/>
      </c>
      <c r="E82" s="27" t="str">
        <f>CONCATENATE(R82,基本情報!T$1,S82)</f>
        <v>　</v>
      </c>
      <c r="F82" s="27" t="str">
        <f>CONCATENATE(T82,基本情報!T$1,U82)</f>
        <v>　</v>
      </c>
      <c r="G82" s="27" t="str">
        <f>IF('基本情報 '!I83="","",'基本情報 '!I83)</f>
        <v/>
      </c>
      <c r="H82" s="27" t="str">
        <f>IF('基本情報 '!J83="","",'基本情報 '!J83)</f>
        <v/>
      </c>
      <c r="I82" s="37" t="str">
        <f>TRIM('基本情報 '!K83)</f>
        <v/>
      </c>
      <c r="J82" s="37" t="str">
        <f>TRIM('基本情報 '!L83)</f>
        <v/>
      </c>
      <c r="K82" s="37" t="str">
        <f>TRIM('基本情報 '!M83)</f>
        <v/>
      </c>
      <c r="L82" s="14" t="str">
        <f t="shared" si="7"/>
        <v/>
      </c>
      <c r="M82" s="14" t="str">
        <f t="shared" si="8"/>
        <v/>
      </c>
      <c r="N82" s="14" t="str">
        <f t="shared" si="9"/>
        <v/>
      </c>
      <c r="O82" s="36" t="str">
        <f t="shared" si="10"/>
        <v/>
      </c>
      <c r="P82" s="38" t="str">
        <f t="shared" si="11"/>
        <v/>
      </c>
      <c r="Q82" s="14" t="s">
        <v>95</v>
      </c>
      <c r="R82" s="11" t="str">
        <f>TRIM('基本情報 '!E83)</f>
        <v/>
      </c>
      <c r="S82" s="11" t="str">
        <f>TRIM('基本情報 '!F83)</f>
        <v/>
      </c>
      <c r="T82" s="11" t="str">
        <f>TRIM('基本情報 '!G83)</f>
        <v/>
      </c>
      <c r="U82" s="11" t="str">
        <f>TRIM('基本情報 '!H83)</f>
        <v/>
      </c>
      <c r="V82" s="11" t="str">
        <f t="shared" si="12"/>
        <v/>
      </c>
      <c r="W82" s="11" t="str">
        <f t="shared" si="13"/>
        <v/>
      </c>
      <c r="BF82" s="11">
        <v>2023</v>
      </c>
    </row>
    <row r="83" spans="1:58" ht="21" customHeight="1">
      <c r="A83" s="12">
        <v>75</v>
      </c>
      <c r="B83" s="12">
        <f>'基本情報 (2)'!B83</f>
        <v>10075</v>
      </c>
      <c r="C83" s="27" t="str">
        <f>IF('基本情報 '!C84="","",'基本情報 '!C84)</f>
        <v/>
      </c>
      <c r="D83" s="27" t="str">
        <f>IF('基本情報 '!D84="","",'基本情報 '!D84)</f>
        <v/>
      </c>
      <c r="E83" s="27" t="str">
        <f>CONCATENATE(R83,基本情報!T$1,S83)</f>
        <v>　</v>
      </c>
      <c r="F83" s="27" t="str">
        <f>CONCATENATE(T83,基本情報!T$1,U83)</f>
        <v>　</v>
      </c>
      <c r="G83" s="27" t="str">
        <f>IF('基本情報 '!I84="","",'基本情報 '!I84)</f>
        <v/>
      </c>
      <c r="H83" s="27" t="str">
        <f>IF('基本情報 '!J84="","",'基本情報 '!J84)</f>
        <v/>
      </c>
      <c r="I83" s="37" t="str">
        <f>TRIM('基本情報 '!K84)</f>
        <v/>
      </c>
      <c r="J83" s="37" t="str">
        <f>TRIM('基本情報 '!L84)</f>
        <v/>
      </c>
      <c r="K83" s="37" t="str">
        <f>TRIM('基本情報 '!M84)</f>
        <v/>
      </c>
      <c r="L83" s="14" t="str">
        <f t="shared" si="7"/>
        <v/>
      </c>
      <c r="M83" s="14" t="str">
        <f t="shared" si="8"/>
        <v/>
      </c>
      <c r="N83" s="14" t="str">
        <f t="shared" si="9"/>
        <v/>
      </c>
      <c r="O83" s="36" t="str">
        <f t="shared" si="10"/>
        <v/>
      </c>
      <c r="P83" s="38" t="str">
        <f t="shared" si="11"/>
        <v/>
      </c>
      <c r="Q83" s="14" t="s">
        <v>95</v>
      </c>
      <c r="R83" s="11" t="str">
        <f>TRIM('基本情報 '!E84)</f>
        <v/>
      </c>
      <c r="S83" s="11" t="str">
        <f>TRIM('基本情報 '!F84)</f>
        <v/>
      </c>
      <c r="T83" s="11" t="str">
        <f>TRIM('基本情報 '!G84)</f>
        <v/>
      </c>
      <c r="U83" s="11" t="str">
        <f>TRIM('基本情報 '!H84)</f>
        <v/>
      </c>
      <c r="V83" s="11" t="str">
        <f t="shared" si="12"/>
        <v/>
      </c>
      <c r="W83" s="11" t="str">
        <f t="shared" si="13"/>
        <v/>
      </c>
      <c r="BF83" s="11">
        <v>2024</v>
      </c>
    </row>
    <row r="84" spans="1:58" ht="21" customHeight="1">
      <c r="A84" s="12">
        <v>76</v>
      </c>
      <c r="B84" s="12">
        <f>'基本情報 (2)'!B84</f>
        <v>10076</v>
      </c>
      <c r="C84" s="27" t="str">
        <f>IF('基本情報 '!C85="","",'基本情報 '!C85)</f>
        <v/>
      </c>
      <c r="D84" s="27" t="str">
        <f>IF('基本情報 '!D85="","",'基本情報 '!D85)</f>
        <v/>
      </c>
      <c r="E84" s="27" t="str">
        <f>CONCATENATE(R84,基本情報!T$1,S84)</f>
        <v>　</v>
      </c>
      <c r="F84" s="27" t="str">
        <f>CONCATENATE(T84,基本情報!T$1,U84)</f>
        <v>　</v>
      </c>
      <c r="G84" s="27" t="str">
        <f>IF('基本情報 '!I85="","",'基本情報 '!I85)</f>
        <v/>
      </c>
      <c r="H84" s="27" t="str">
        <f>IF('基本情報 '!J85="","",'基本情報 '!J85)</f>
        <v/>
      </c>
      <c r="I84" s="37" t="str">
        <f>TRIM('基本情報 '!K85)</f>
        <v/>
      </c>
      <c r="J84" s="37" t="str">
        <f>TRIM('基本情報 '!L85)</f>
        <v/>
      </c>
      <c r="K84" s="37" t="str">
        <f>TRIM('基本情報 '!M85)</f>
        <v/>
      </c>
      <c r="L84" s="14" t="str">
        <f t="shared" si="7"/>
        <v/>
      </c>
      <c r="M84" s="14" t="str">
        <f t="shared" si="8"/>
        <v/>
      </c>
      <c r="N84" s="14" t="str">
        <f t="shared" si="9"/>
        <v/>
      </c>
      <c r="O84" s="36" t="str">
        <f t="shared" si="10"/>
        <v/>
      </c>
      <c r="P84" s="38" t="str">
        <f t="shared" si="11"/>
        <v/>
      </c>
      <c r="Q84" s="14" t="s">
        <v>95</v>
      </c>
      <c r="R84" s="11" t="str">
        <f>TRIM('基本情報 '!E85)</f>
        <v/>
      </c>
      <c r="S84" s="11" t="str">
        <f>TRIM('基本情報 '!F85)</f>
        <v/>
      </c>
      <c r="T84" s="11" t="str">
        <f>TRIM('基本情報 '!G85)</f>
        <v/>
      </c>
      <c r="U84" s="11" t="str">
        <f>TRIM('基本情報 '!H85)</f>
        <v/>
      </c>
      <c r="V84" s="11" t="str">
        <f t="shared" si="12"/>
        <v/>
      </c>
      <c r="W84" s="11" t="str">
        <f t="shared" si="13"/>
        <v/>
      </c>
      <c r="BF84" s="11">
        <v>2025</v>
      </c>
    </row>
    <row r="85" spans="1:58" ht="21" customHeight="1">
      <c r="A85" s="12">
        <v>77</v>
      </c>
      <c r="B85" s="12">
        <f>'基本情報 (2)'!B85</f>
        <v>10077</v>
      </c>
      <c r="C85" s="27" t="str">
        <f>IF('基本情報 '!C86="","",'基本情報 '!C86)</f>
        <v/>
      </c>
      <c r="D85" s="27" t="str">
        <f>IF('基本情報 '!D86="","",'基本情報 '!D86)</f>
        <v/>
      </c>
      <c r="E85" s="27" t="str">
        <f>CONCATENATE(R85,基本情報!T$1,S85)</f>
        <v>　</v>
      </c>
      <c r="F85" s="27" t="str">
        <f>CONCATENATE(T85,基本情報!T$1,U85)</f>
        <v>　</v>
      </c>
      <c r="G85" s="27" t="str">
        <f>IF('基本情報 '!I86="","",'基本情報 '!I86)</f>
        <v/>
      </c>
      <c r="H85" s="27" t="str">
        <f>IF('基本情報 '!J86="","",'基本情報 '!J86)</f>
        <v/>
      </c>
      <c r="I85" s="37" t="str">
        <f>TRIM('基本情報 '!K86)</f>
        <v/>
      </c>
      <c r="J85" s="37" t="str">
        <f>TRIM('基本情報 '!L86)</f>
        <v/>
      </c>
      <c r="K85" s="37" t="str">
        <f>TRIM('基本情報 '!M86)</f>
        <v/>
      </c>
      <c r="L85" s="14" t="str">
        <f t="shared" si="7"/>
        <v/>
      </c>
      <c r="M85" s="14" t="str">
        <f t="shared" si="8"/>
        <v/>
      </c>
      <c r="N85" s="14" t="str">
        <f t="shared" si="9"/>
        <v/>
      </c>
      <c r="O85" s="36" t="str">
        <f t="shared" si="10"/>
        <v/>
      </c>
      <c r="P85" s="38" t="str">
        <f t="shared" si="11"/>
        <v/>
      </c>
      <c r="Q85" s="14" t="s">
        <v>95</v>
      </c>
      <c r="R85" s="11" t="str">
        <f>TRIM('基本情報 '!E86)</f>
        <v/>
      </c>
      <c r="S85" s="11" t="str">
        <f>TRIM('基本情報 '!F86)</f>
        <v/>
      </c>
      <c r="T85" s="11" t="str">
        <f>TRIM('基本情報 '!G86)</f>
        <v/>
      </c>
      <c r="U85" s="11" t="str">
        <f>TRIM('基本情報 '!H86)</f>
        <v/>
      </c>
      <c r="V85" s="11" t="str">
        <f t="shared" si="12"/>
        <v/>
      </c>
      <c r="W85" s="11" t="str">
        <f t="shared" si="13"/>
        <v/>
      </c>
      <c r="BF85" s="11">
        <v>2026</v>
      </c>
    </row>
    <row r="86" spans="1:58" ht="21" customHeight="1">
      <c r="A86" s="12">
        <v>78</v>
      </c>
      <c r="B86" s="12">
        <f>'基本情報 (2)'!B86</f>
        <v>10078</v>
      </c>
      <c r="C86" s="27" t="str">
        <f>IF('基本情報 '!C87="","",'基本情報 '!C87)</f>
        <v/>
      </c>
      <c r="D86" s="27" t="str">
        <f>IF('基本情報 '!D87="","",'基本情報 '!D87)</f>
        <v/>
      </c>
      <c r="E86" s="27" t="str">
        <f>CONCATENATE(R86,基本情報!T$1,S86)</f>
        <v>　</v>
      </c>
      <c r="F86" s="27" t="str">
        <f>CONCATENATE(T86,基本情報!T$1,U86)</f>
        <v>　</v>
      </c>
      <c r="G86" s="27" t="str">
        <f>IF('基本情報 '!I87="","",'基本情報 '!I87)</f>
        <v/>
      </c>
      <c r="H86" s="27" t="str">
        <f>IF('基本情報 '!J87="","",'基本情報 '!J87)</f>
        <v/>
      </c>
      <c r="I86" s="37" t="str">
        <f>TRIM('基本情報 '!K87)</f>
        <v/>
      </c>
      <c r="J86" s="37" t="str">
        <f>TRIM('基本情報 '!L87)</f>
        <v/>
      </c>
      <c r="K86" s="37" t="str">
        <f>TRIM('基本情報 '!M87)</f>
        <v/>
      </c>
      <c r="L86" s="14" t="str">
        <f t="shared" si="7"/>
        <v/>
      </c>
      <c r="M86" s="14" t="str">
        <f t="shared" si="8"/>
        <v/>
      </c>
      <c r="N86" s="14" t="str">
        <f t="shared" si="9"/>
        <v/>
      </c>
      <c r="O86" s="36" t="str">
        <f t="shared" si="10"/>
        <v/>
      </c>
      <c r="P86" s="38" t="str">
        <f t="shared" si="11"/>
        <v/>
      </c>
      <c r="Q86" s="14" t="s">
        <v>95</v>
      </c>
      <c r="R86" s="11" t="str">
        <f>TRIM('基本情報 '!E87)</f>
        <v/>
      </c>
      <c r="S86" s="11" t="str">
        <f>TRIM('基本情報 '!F87)</f>
        <v/>
      </c>
      <c r="T86" s="11" t="str">
        <f>TRIM('基本情報 '!G87)</f>
        <v/>
      </c>
      <c r="U86" s="11" t="str">
        <f>TRIM('基本情報 '!H87)</f>
        <v/>
      </c>
      <c r="V86" s="11" t="str">
        <f t="shared" si="12"/>
        <v/>
      </c>
      <c r="W86" s="11" t="str">
        <f t="shared" si="13"/>
        <v/>
      </c>
      <c r="BF86" s="11">
        <v>2027</v>
      </c>
    </row>
    <row r="87" spans="1:58" ht="21" customHeight="1">
      <c r="A87" s="12">
        <v>79</v>
      </c>
      <c r="B87" s="12">
        <f>'基本情報 (2)'!B87</f>
        <v>10079</v>
      </c>
      <c r="C87" s="27" t="str">
        <f>IF('基本情報 '!C88="","",'基本情報 '!C88)</f>
        <v/>
      </c>
      <c r="D87" s="27" t="str">
        <f>IF('基本情報 '!D88="","",'基本情報 '!D88)</f>
        <v/>
      </c>
      <c r="E87" s="27" t="str">
        <f>CONCATENATE(R87,基本情報!T$1,S87)</f>
        <v>　</v>
      </c>
      <c r="F87" s="27" t="str">
        <f>CONCATENATE(T87,基本情報!T$1,U87)</f>
        <v>　</v>
      </c>
      <c r="G87" s="27" t="str">
        <f>IF('基本情報 '!I88="","",'基本情報 '!I88)</f>
        <v/>
      </c>
      <c r="H87" s="27" t="str">
        <f>IF('基本情報 '!J88="","",'基本情報 '!J88)</f>
        <v/>
      </c>
      <c r="I87" s="37" t="str">
        <f>TRIM('基本情報 '!K88)</f>
        <v/>
      </c>
      <c r="J87" s="37" t="str">
        <f>TRIM('基本情報 '!L88)</f>
        <v/>
      </c>
      <c r="K87" s="37" t="str">
        <f>TRIM('基本情報 '!M88)</f>
        <v/>
      </c>
      <c r="L87" s="14" t="str">
        <f t="shared" si="7"/>
        <v/>
      </c>
      <c r="M87" s="14" t="str">
        <f t="shared" si="8"/>
        <v/>
      </c>
      <c r="N87" s="14" t="str">
        <f t="shared" si="9"/>
        <v/>
      </c>
      <c r="O87" s="36" t="str">
        <f t="shared" si="10"/>
        <v/>
      </c>
      <c r="P87" s="38" t="str">
        <f t="shared" si="11"/>
        <v/>
      </c>
      <c r="Q87" s="14" t="s">
        <v>95</v>
      </c>
      <c r="R87" s="11" t="str">
        <f>TRIM('基本情報 '!E88)</f>
        <v/>
      </c>
      <c r="S87" s="11" t="str">
        <f>TRIM('基本情報 '!F88)</f>
        <v/>
      </c>
      <c r="T87" s="11" t="str">
        <f>TRIM('基本情報 '!G88)</f>
        <v/>
      </c>
      <c r="U87" s="11" t="str">
        <f>TRIM('基本情報 '!H88)</f>
        <v/>
      </c>
      <c r="V87" s="11" t="str">
        <f t="shared" si="12"/>
        <v/>
      </c>
      <c r="W87" s="11" t="str">
        <f t="shared" si="13"/>
        <v/>
      </c>
      <c r="BF87" s="11">
        <v>2028</v>
      </c>
    </row>
    <row r="88" spans="1:58" ht="21" customHeight="1">
      <c r="A88" s="12">
        <v>80</v>
      </c>
      <c r="B88" s="12">
        <f>'基本情報 (2)'!B88</f>
        <v>10080</v>
      </c>
      <c r="C88" s="27" t="str">
        <f>IF('基本情報 '!C89="","",'基本情報 '!C89)</f>
        <v/>
      </c>
      <c r="D88" s="27" t="str">
        <f>IF('基本情報 '!D89="","",'基本情報 '!D89)</f>
        <v/>
      </c>
      <c r="E88" s="27" t="str">
        <f>CONCATENATE(R88,基本情報!T$1,S88)</f>
        <v>　</v>
      </c>
      <c r="F88" s="27" t="str">
        <f>CONCATENATE(T88,基本情報!T$1,U88)</f>
        <v>　</v>
      </c>
      <c r="G88" s="27" t="str">
        <f>IF('基本情報 '!I89="","",'基本情報 '!I89)</f>
        <v/>
      </c>
      <c r="H88" s="27" t="str">
        <f>IF('基本情報 '!J89="","",'基本情報 '!J89)</f>
        <v/>
      </c>
      <c r="I88" s="37" t="str">
        <f>TRIM('基本情報 '!K89)</f>
        <v/>
      </c>
      <c r="J88" s="37" t="str">
        <f>TRIM('基本情報 '!L89)</f>
        <v/>
      </c>
      <c r="K88" s="37" t="str">
        <f>TRIM('基本情報 '!M89)</f>
        <v/>
      </c>
      <c r="L88" s="14" t="str">
        <f t="shared" si="7"/>
        <v/>
      </c>
      <c r="M88" s="14" t="str">
        <f t="shared" si="8"/>
        <v/>
      </c>
      <c r="N88" s="14" t="str">
        <f t="shared" si="9"/>
        <v/>
      </c>
      <c r="O88" s="36" t="str">
        <f t="shared" si="10"/>
        <v/>
      </c>
      <c r="P88" s="38" t="str">
        <f t="shared" si="11"/>
        <v/>
      </c>
      <c r="Q88" s="14" t="s">
        <v>95</v>
      </c>
      <c r="R88" s="11" t="str">
        <f>TRIM('基本情報 '!E89)</f>
        <v/>
      </c>
      <c r="S88" s="11" t="str">
        <f>TRIM('基本情報 '!F89)</f>
        <v/>
      </c>
      <c r="T88" s="11" t="str">
        <f>TRIM('基本情報 '!G89)</f>
        <v/>
      </c>
      <c r="U88" s="11" t="str">
        <f>TRIM('基本情報 '!H89)</f>
        <v/>
      </c>
      <c r="V88" s="11" t="str">
        <f t="shared" si="12"/>
        <v/>
      </c>
      <c r="W88" s="11" t="str">
        <f t="shared" si="13"/>
        <v/>
      </c>
      <c r="BF88" s="11">
        <v>2029</v>
      </c>
    </row>
    <row r="89" spans="1:58" ht="21" customHeight="1">
      <c r="A89" s="12">
        <v>81</v>
      </c>
      <c r="B89" s="12">
        <f>'基本情報 (2)'!B89</f>
        <v>10081</v>
      </c>
      <c r="C89" s="27" t="str">
        <f>IF('基本情報 '!C90="","",'基本情報 '!C90)</f>
        <v/>
      </c>
      <c r="D89" s="27" t="str">
        <f>IF('基本情報 '!D90="","",'基本情報 '!D90)</f>
        <v/>
      </c>
      <c r="E89" s="27" t="str">
        <f>CONCATENATE(R89,基本情報!T$1,S89)</f>
        <v>　</v>
      </c>
      <c r="F89" s="27" t="str">
        <f>CONCATENATE(T89,基本情報!T$1,U89)</f>
        <v>　</v>
      </c>
      <c r="G89" s="27" t="str">
        <f>IF('基本情報 '!I90="","",'基本情報 '!I90)</f>
        <v/>
      </c>
      <c r="H89" s="27" t="str">
        <f>IF('基本情報 '!J90="","",'基本情報 '!J90)</f>
        <v/>
      </c>
      <c r="I89" s="37" t="str">
        <f>TRIM('基本情報 '!K90)</f>
        <v/>
      </c>
      <c r="J89" s="37" t="str">
        <f>TRIM('基本情報 '!L90)</f>
        <v/>
      </c>
      <c r="K89" s="37" t="str">
        <f>TRIM('基本情報 '!M90)</f>
        <v/>
      </c>
      <c r="L89" s="14" t="str">
        <f t="shared" si="7"/>
        <v/>
      </c>
      <c r="M89" s="14" t="str">
        <f t="shared" si="8"/>
        <v/>
      </c>
      <c r="N89" s="14" t="str">
        <f t="shared" si="9"/>
        <v/>
      </c>
      <c r="O89" s="36" t="str">
        <f t="shared" si="10"/>
        <v/>
      </c>
      <c r="P89" s="38" t="str">
        <f t="shared" si="11"/>
        <v/>
      </c>
      <c r="Q89" s="14" t="s">
        <v>95</v>
      </c>
      <c r="R89" s="11" t="str">
        <f>TRIM('基本情報 '!E90)</f>
        <v/>
      </c>
      <c r="S89" s="11" t="str">
        <f>TRIM('基本情報 '!F90)</f>
        <v/>
      </c>
      <c r="T89" s="11" t="str">
        <f>TRIM('基本情報 '!G90)</f>
        <v/>
      </c>
      <c r="U89" s="11" t="str">
        <f>TRIM('基本情報 '!H90)</f>
        <v/>
      </c>
      <c r="V89" s="11" t="str">
        <f t="shared" si="12"/>
        <v/>
      </c>
      <c r="W89" s="11" t="str">
        <f t="shared" si="13"/>
        <v/>
      </c>
      <c r="BF89" s="11">
        <v>2030</v>
      </c>
    </row>
    <row r="90" spans="1:58" ht="21" customHeight="1">
      <c r="A90" s="12">
        <v>82</v>
      </c>
      <c r="B90" s="12">
        <f>'基本情報 (2)'!B90</f>
        <v>10082</v>
      </c>
      <c r="C90" s="27" t="str">
        <f>IF('基本情報 '!C91="","",'基本情報 '!C91)</f>
        <v/>
      </c>
      <c r="D90" s="27" t="str">
        <f>IF('基本情報 '!D91="","",'基本情報 '!D91)</f>
        <v/>
      </c>
      <c r="E90" s="27" t="str">
        <f>CONCATENATE(R90,基本情報!T$1,S90)</f>
        <v>　</v>
      </c>
      <c r="F90" s="27" t="str">
        <f>CONCATENATE(T90,基本情報!T$1,U90)</f>
        <v>　</v>
      </c>
      <c r="G90" s="27" t="str">
        <f>IF('基本情報 '!I91="","",'基本情報 '!I91)</f>
        <v/>
      </c>
      <c r="H90" s="27" t="str">
        <f>IF('基本情報 '!J91="","",'基本情報 '!J91)</f>
        <v/>
      </c>
      <c r="I90" s="37" t="str">
        <f>TRIM('基本情報 '!K91)</f>
        <v/>
      </c>
      <c r="J90" s="37" t="str">
        <f>TRIM('基本情報 '!L91)</f>
        <v/>
      </c>
      <c r="K90" s="37" t="str">
        <f>TRIM('基本情報 '!M91)</f>
        <v/>
      </c>
      <c r="L90" s="14" t="str">
        <f t="shared" si="7"/>
        <v/>
      </c>
      <c r="M90" s="14" t="str">
        <f t="shared" si="8"/>
        <v/>
      </c>
      <c r="N90" s="14" t="str">
        <f t="shared" si="9"/>
        <v/>
      </c>
      <c r="O90" s="36" t="str">
        <f t="shared" si="10"/>
        <v/>
      </c>
      <c r="P90" s="38" t="str">
        <f t="shared" si="11"/>
        <v/>
      </c>
      <c r="Q90" s="14" t="s">
        <v>95</v>
      </c>
      <c r="R90" s="11" t="str">
        <f>TRIM('基本情報 '!E91)</f>
        <v/>
      </c>
      <c r="S90" s="11" t="str">
        <f>TRIM('基本情報 '!F91)</f>
        <v/>
      </c>
      <c r="T90" s="11" t="str">
        <f>TRIM('基本情報 '!G91)</f>
        <v/>
      </c>
      <c r="U90" s="11" t="str">
        <f>TRIM('基本情報 '!H91)</f>
        <v/>
      </c>
      <c r="V90" s="11" t="str">
        <f t="shared" si="12"/>
        <v/>
      </c>
      <c r="W90" s="11" t="str">
        <f t="shared" si="13"/>
        <v/>
      </c>
      <c r="BF90" s="11">
        <v>2031</v>
      </c>
    </row>
    <row r="91" spans="1:58" ht="21" customHeight="1">
      <c r="A91" s="12">
        <v>83</v>
      </c>
      <c r="B91" s="12">
        <f>'基本情報 (2)'!B91</f>
        <v>10083</v>
      </c>
      <c r="C91" s="27" t="str">
        <f>IF('基本情報 '!C92="","",'基本情報 '!C92)</f>
        <v/>
      </c>
      <c r="D91" s="27" t="str">
        <f>IF('基本情報 '!D92="","",'基本情報 '!D92)</f>
        <v/>
      </c>
      <c r="E91" s="27" t="str">
        <f>CONCATENATE(R91,基本情報!T$1,S91)</f>
        <v>　</v>
      </c>
      <c r="F91" s="27" t="str">
        <f>CONCATENATE(T91,基本情報!T$1,U91)</f>
        <v>　</v>
      </c>
      <c r="G91" s="27" t="str">
        <f>IF('基本情報 '!I92="","",'基本情報 '!I92)</f>
        <v/>
      </c>
      <c r="H91" s="27" t="str">
        <f>IF('基本情報 '!J92="","",'基本情報 '!J92)</f>
        <v/>
      </c>
      <c r="I91" s="37" t="str">
        <f>TRIM('基本情報 '!K92)</f>
        <v/>
      </c>
      <c r="J91" s="37" t="str">
        <f>TRIM('基本情報 '!L92)</f>
        <v/>
      </c>
      <c r="K91" s="37" t="str">
        <f>TRIM('基本情報 '!M92)</f>
        <v/>
      </c>
      <c r="L91" s="14" t="str">
        <f t="shared" si="7"/>
        <v/>
      </c>
      <c r="M91" s="14" t="str">
        <f t="shared" si="8"/>
        <v/>
      </c>
      <c r="N91" s="14" t="str">
        <f t="shared" si="9"/>
        <v/>
      </c>
      <c r="O91" s="36" t="str">
        <f t="shared" si="10"/>
        <v/>
      </c>
      <c r="P91" s="38" t="str">
        <f t="shared" si="11"/>
        <v/>
      </c>
      <c r="Q91" s="14" t="s">
        <v>95</v>
      </c>
      <c r="R91" s="11" t="str">
        <f>TRIM('基本情報 '!E92)</f>
        <v/>
      </c>
      <c r="S91" s="11" t="str">
        <f>TRIM('基本情報 '!F92)</f>
        <v/>
      </c>
      <c r="T91" s="11" t="str">
        <f>TRIM('基本情報 '!G92)</f>
        <v/>
      </c>
      <c r="U91" s="11" t="str">
        <f>TRIM('基本情報 '!H92)</f>
        <v/>
      </c>
      <c r="V91" s="11" t="str">
        <f t="shared" si="12"/>
        <v/>
      </c>
      <c r="W91" s="11" t="str">
        <f t="shared" si="13"/>
        <v/>
      </c>
      <c r="BF91" s="11">
        <v>2032</v>
      </c>
    </row>
    <row r="92" spans="1:58" ht="21" customHeight="1">
      <c r="A92" s="12">
        <v>84</v>
      </c>
      <c r="B92" s="12">
        <f>'基本情報 (2)'!B92</f>
        <v>10084</v>
      </c>
      <c r="C92" s="27" t="str">
        <f>IF('基本情報 '!C93="","",'基本情報 '!C93)</f>
        <v/>
      </c>
      <c r="D92" s="27" t="str">
        <f>IF('基本情報 '!D93="","",'基本情報 '!D93)</f>
        <v/>
      </c>
      <c r="E92" s="27" t="str">
        <f>CONCATENATE(R92,基本情報!T$1,S92)</f>
        <v>　</v>
      </c>
      <c r="F92" s="27" t="str">
        <f>CONCATENATE(T92,基本情報!T$1,U92)</f>
        <v>　</v>
      </c>
      <c r="G92" s="27" t="str">
        <f>IF('基本情報 '!I93="","",'基本情報 '!I93)</f>
        <v/>
      </c>
      <c r="H92" s="27" t="str">
        <f>IF('基本情報 '!J93="","",'基本情報 '!J93)</f>
        <v/>
      </c>
      <c r="I92" s="37" t="str">
        <f>TRIM('基本情報 '!K93)</f>
        <v/>
      </c>
      <c r="J92" s="37" t="str">
        <f>TRIM('基本情報 '!L93)</f>
        <v/>
      </c>
      <c r="K92" s="37" t="str">
        <f>TRIM('基本情報 '!M93)</f>
        <v/>
      </c>
      <c r="L92" s="14" t="str">
        <f t="shared" si="7"/>
        <v/>
      </c>
      <c r="M92" s="14" t="str">
        <f t="shared" si="8"/>
        <v/>
      </c>
      <c r="N92" s="14" t="str">
        <f t="shared" si="9"/>
        <v/>
      </c>
      <c r="O92" s="36" t="str">
        <f t="shared" si="10"/>
        <v/>
      </c>
      <c r="P92" s="38" t="str">
        <f t="shared" si="11"/>
        <v/>
      </c>
      <c r="Q92" s="14" t="s">
        <v>95</v>
      </c>
      <c r="R92" s="11" t="str">
        <f>TRIM('基本情報 '!E93)</f>
        <v/>
      </c>
      <c r="S92" s="11" t="str">
        <f>TRIM('基本情報 '!F93)</f>
        <v/>
      </c>
      <c r="T92" s="11" t="str">
        <f>TRIM('基本情報 '!G93)</f>
        <v/>
      </c>
      <c r="U92" s="11" t="str">
        <f>TRIM('基本情報 '!H93)</f>
        <v/>
      </c>
      <c r="V92" s="11" t="str">
        <f t="shared" si="12"/>
        <v/>
      </c>
      <c r="W92" s="11" t="str">
        <f t="shared" si="13"/>
        <v/>
      </c>
      <c r="BF92" s="11">
        <v>2033</v>
      </c>
    </row>
    <row r="93" spans="1:58" ht="21" customHeight="1">
      <c r="A93" s="12">
        <v>85</v>
      </c>
      <c r="B93" s="12">
        <f>'基本情報 (2)'!B93</f>
        <v>10085</v>
      </c>
      <c r="C93" s="27" t="str">
        <f>IF('基本情報 '!C94="","",'基本情報 '!C94)</f>
        <v/>
      </c>
      <c r="D93" s="27" t="str">
        <f>IF('基本情報 '!D94="","",'基本情報 '!D94)</f>
        <v/>
      </c>
      <c r="E93" s="27" t="str">
        <f>CONCATENATE(R93,基本情報!T$1,S93)</f>
        <v>　</v>
      </c>
      <c r="F93" s="27" t="str">
        <f>CONCATENATE(T93,基本情報!T$1,U93)</f>
        <v>　</v>
      </c>
      <c r="G93" s="27" t="str">
        <f>IF('基本情報 '!I94="","",'基本情報 '!I94)</f>
        <v/>
      </c>
      <c r="H93" s="27" t="str">
        <f>IF('基本情報 '!J94="","",'基本情報 '!J94)</f>
        <v/>
      </c>
      <c r="I93" s="37" t="str">
        <f>TRIM('基本情報 '!K94)</f>
        <v/>
      </c>
      <c r="J93" s="37" t="str">
        <f>TRIM('基本情報 '!L94)</f>
        <v/>
      </c>
      <c r="K93" s="37" t="str">
        <f>TRIM('基本情報 '!M94)</f>
        <v/>
      </c>
      <c r="L93" s="14" t="str">
        <f t="shared" si="7"/>
        <v/>
      </c>
      <c r="M93" s="14" t="str">
        <f t="shared" si="8"/>
        <v/>
      </c>
      <c r="N93" s="14" t="str">
        <f t="shared" si="9"/>
        <v/>
      </c>
      <c r="O93" s="36" t="str">
        <f t="shared" si="10"/>
        <v/>
      </c>
      <c r="P93" s="38" t="str">
        <f t="shared" si="11"/>
        <v/>
      </c>
      <c r="Q93" s="14" t="s">
        <v>95</v>
      </c>
      <c r="R93" s="11" t="str">
        <f>TRIM('基本情報 '!E94)</f>
        <v/>
      </c>
      <c r="S93" s="11" t="str">
        <f>TRIM('基本情報 '!F94)</f>
        <v/>
      </c>
      <c r="T93" s="11" t="str">
        <f>TRIM('基本情報 '!G94)</f>
        <v/>
      </c>
      <c r="U93" s="11" t="str">
        <f>TRIM('基本情報 '!H94)</f>
        <v/>
      </c>
      <c r="V93" s="11" t="str">
        <f t="shared" si="12"/>
        <v/>
      </c>
      <c r="W93" s="11" t="str">
        <f t="shared" si="13"/>
        <v/>
      </c>
      <c r="BF93" s="11">
        <v>2034</v>
      </c>
    </row>
    <row r="94" spans="1:58" ht="21" customHeight="1">
      <c r="A94" s="12">
        <v>86</v>
      </c>
      <c r="B94" s="12">
        <f>'基本情報 (2)'!B94</f>
        <v>10086</v>
      </c>
      <c r="C94" s="27" t="str">
        <f>IF('基本情報 '!C95="","",'基本情報 '!C95)</f>
        <v/>
      </c>
      <c r="D94" s="27" t="str">
        <f>IF('基本情報 '!D95="","",'基本情報 '!D95)</f>
        <v/>
      </c>
      <c r="E94" s="27" t="str">
        <f>CONCATENATE(R94,基本情報!T$1,S94)</f>
        <v>　</v>
      </c>
      <c r="F94" s="27" t="str">
        <f>CONCATENATE(T94,基本情報!T$1,U94)</f>
        <v>　</v>
      </c>
      <c r="G94" s="27" t="str">
        <f>IF('基本情報 '!I95="","",'基本情報 '!I95)</f>
        <v/>
      </c>
      <c r="H94" s="27" t="str">
        <f>IF('基本情報 '!J95="","",'基本情報 '!J95)</f>
        <v/>
      </c>
      <c r="I94" s="37" t="str">
        <f>TRIM('基本情報 '!K95)</f>
        <v/>
      </c>
      <c r="J94" s="37" t="str">
        <f>TRIM('基本情報 '!L95)</f>
        <v/>
      </c>
      <c r="K94" s="37" t="str">
        <f>TRIM('基本情報 '!M95)</f>
        <v/>
      </c>
      <c r="L94" s="14" t="str">
        <f t="shared" si="7"/>
        <v/>
      </c>
      <c r="M94" s="14" t="str">
        <f t="shared" si="8"/>
        <v/>
      </c>
      <c r="N94" s="14" t="str">
        <f t="shared" si="9"/>
        <v/>
      </c>
      <c r="O94" s="36" t="str">
        <f t="shared" si="10"/>
        <v/>
      </c>
      <c r="P94" s="38" t="str">
        <f t="shared" si="11"/>
        <v/>
      </c>
      <c r="Q94" s="14" t="s">
        <v>95</v>
      </c>
      <c r="R94" s="11" t="str">
        <f>TRIM('基本情報 '!E95)</f>
        <v/>
      </c>
      <c r="S94" s="11" t="str">
        <f>TRIM('基本情報 '!F95)</f>
        <v/>
      </c>
      <c r="T94" s="11" t="str">
        <f>TRIM('基本情報 '!G95)</f>
        <v/>
      </c>
      <c r="U94" s="11" t="str">
        <f>TRIM('基本情報 '!H95)</f>
        <v/>
      </c>
      <c r="V94" s="11" t="str">
        <f t="shared" si="12"/>
        <v/>
      </c>
      <c r="W94" s="11" t="str">
        <f t="shared" si="13"/>
        <v/>
      </c>
      <c r="BF94" s="11">
        <v>2035</v>
      </c>
    </row>
    <row r="95" spans="1:58" ht="21" customHeight="1">
      <c r="A95" s="12">
        <v>87</v>
      </c>
      <c r="B95" s="12">
        <f>'基本情報 (2)'!B95</f>
        <v>10087</v>
      </c>
      <c r="C95" s="27" t="str">
        <f>IF('基本情報 '!C96="","",'基本情報 '!C96)</f>
        <v/>
      </c>
      <c r="D95" s="27" t="str">
        <f>IF('基本情報 '!D96="","",'基本情報 '!D96)</f>
        <v/>
      </c>
      <c r="E95" s="27" t="str">
        <f>CONCATENATE(R95,基本情報!T$1,S95)</f>
        <v>　</v>
      </c>
      <c r="F95" s="27" t="str">
        <f>CONCATENATE(T95,基本情報!T$1,U95)</f>
        <v>　</v>
      </c>
      <c r="G95" s="27" t="str">
        <f>IF('基本情報 '!I96="","",'基本情報 '!I96)</f>
        <v/>
      </c>
      <c r="H95" s="27" t="str">
        <f>IF('基本情報 '!J96="","",'基本情報 '!J96)</f>
        <v/>
      </c>
      <c r="I95" s="37" t="str">
        <f>TRIM('基本情報 '!K96)</f>
        <v/>
      </c>
      <c r="J95" s="37" t="str">
        <f>TRIM('基本情報 '!L96)</f>
        <v/>
      </c>
      <c r="K95" s="37" t="str">
        <f>TRIM('基本情報 '!M96)</f>
        <v/>
      </c>
      <c r="L95" s="14" t="str">
        <f t="shared" si="7"/>
        <v/>
      </c>
      <c r="M95" s="14" t="str">
        <f t="shared" si="8"/>
        <v/>
      </c>
      <c r="N95" s="14" t="str">
        <f t="shared" si="9"/>
        <v/>
      </c>
      <c r="O95" s="36" t="str">
        <f t="shared" si="10"/>
        <v/>
      </c>
      <c r="P95" s="38" t="str">
        <f t="shared" si="11"/>
        <v/>
      </c>
      <c r="Q95" s="14" t="s">
        <v>95</v>
      </c>
      <c r="R95" s="11" t="str">
        <f>TRIM('基本情報 '!E96)</f>
        <v/>
      </c>
      <c r="S95" s="11" t="str">
        <f>TRIM('基本情報 '!F96)</f>
        <v/>
      </c>
      <c r="T95" s="11" t="str">
        <f>TRIM('基本情報 '!G96)</f>
        <v/>
      </c>
      <c r="U95" s="11" t="str">
        <f>TRIM('基本情報 '!H96)</f>
        <v/>
      </c>
      <c r="V95" s="11" t="str">
        <f t="shared" si="12"/>
        <v/>
      </c>
      <c r="W95" s="11" t="str">
        <f t="shared" si="13"/>
        <v/>
      </c>
      <c r="BF95" s="11">
        <v>2036</v>
      </c>
    </row>
    <row r="96" spans="1:58" ht="21" customHeight="1">
      <c r="A96" s="12">
        <v>88</v>
      </c>
      <c r="B96" s="12">
        <f>'基本情報 (2)'!B96</f>
        <v>10088</v>
      </c>
      <c r="C96" s="27" t="str">
        <f>IF('基本情報 '!C97="","",'基本情報 '!C97)</f>
        <v/>
      </c>
      <c r="D96" s="27" t="str">
        <f>IF('基本情報 '!D97="","",'基本情報 '!D97)</f>
        <v/>
      </c>
      <c r="E96" s="27" t="str">
        <f>CONCATENATE(R96,基本情報!T$1,S96)</f>
        <v>　</v>
      </c>
      <c r="F96" s="27" t="str">
        <f>CONCATENATE(T96,基本情報!T$1,U96)</f>
        <v>　</v>
      </c>
      <c r="G96" s="27" t="str">
        <f>IF('基本情報 '!I97="","",'基本情報 '!I97)</f>
        <v/>
      </c>
      <c r="H96" s="27" t="str">
        <f>IF('基本情報 '!J97="","",'基本情報 '!J97)</f>
        <v/>
      </c>
      <c r="I96" s="37" t="str">
        <f>TRIM('基本情報 '!K97)</f>
        <v/>
      </c>
      <c r="J96" s="37" t="str">
        <f>TRIM('基本情報 '!L97)</f>
        <v/>
      </c>
      <c r="K96" s="37" t="str">
        <f>TRIM('基本情報 '!M97)</f>
        <v/>
      </c>
      <c r="L96" s="14" t="str">
        <f t="shared" si="7"/>
        <v/>
      </c>
      <c r="M96" s="14" t="str">
        <f t="shared" si="8"/>
        <v/>
      </c>
      <c r="N96" s="14" t="str">
        <f t="shared" si="9"/>
        <v/>
      </c>
      <c r="O96" s="36" t="str">
        <f t="shared" si="10"/>
        <v/>
      </c>
      <c r="P96" s="38" t="str">
        <f t="shared" si="11"/>
        <v/>
      </c>
      <c r="Q96" s="14" t="s">
        <v>95</v>
      </c>
      <c r="R96" s="11" t="str">
        <f>TRIM('基本情報 '!E97)</f>
        <v/>
      </c>
      <c r="S96" s="11" t="str">
        <f>TRIM('基本情報 '!F97)</f>
        <v/>
      </c>
      <c r="T96" s="11" t="str">
        <f>TRIM('基本情報 '!G97)</f>
        <v/>
      </c>
      <c r="U96" s="11" t="str">
        <f>TRIM('基本情報 '!H97)</f>
        <v/>
      </c>
      <c r="V96" s="11" t="str">
        <f t="shared" si="12"/>
        <v/>
      </c>
      <c r="W96" s="11" t="str">
        <f t="shared" si="13"/>
        <v/>
      </c>
      <c r="BF96" s="11">
        <v>2037</v>
      </c>
    </row>
    <row r="97" spans="1:58" ht="21" customHeight="1">
      <c r="A97" s="12">
        <v>89</v>
      </c>
      <c r="B97" s="12">
        <f>'基本情報 (2)'!B97</f>
        <v>10089</v>
      </c>
      <c r="C97" s="27" t="str">
        <f>IF('基本情報 '!C98="","",'基本情報 '!C98)</f>
        <v/>
      </c>
      <c r="D97" s="27" t="str">
        <f>IF('基本情報 '!D98="","",'基本情報 '!D98)</f>
        <v/>
      </c>
      <c r="E97" s="27" t="str">
        <f>CONCATENATE(R97,基本情報!T$1,S97)</f>
        <v>　</v>
      </c>
      <c r="F97" s="27" t="str">
        <f>CONCATENATE(T97,基本情報!T$1,U97)</f>
        <v>　</v>
      </c>
      <c r="G97" s="27" t="str">
        <f>IF('基本情報 '!I98="","",'基本情報 '!I98)</f>
        <v/>
      </c>
      <c r="H97" s="27" t="str">
        <f>IF('基本情報 '!J98="","",'基本情報 '!J98)</f>
        <v/>
      </c>
      <c r="I97" s="37" t="str">
        <f>TRIM('基本情報 '!K98)</f>
        <v/>
      </c>
      <c r="J97" s="37" t="str">
        <f>TRIM('基本情報 '!L98)</f>
        <v/>
      </c>
      <c r="K97" s="37" t="str">
        <f>TRIM('基本情報 '!M98)</f>
        <v/>
      </c>
      <c r="L97" s="14" t="str">
        <f t="shared" si="7"/>
        <v/>
      </c>
      <c r="M97" s="14" t="str">
        <f t="shared" si="8"/>
        <v/>
      </c>
      <c r="N97" s="14" t="str">
        <f t="shared" si="9"/>
        <v/>
      </c>
      <c r="O97" s="36" t="str">
        <f t="shared" si="10"/>
        <v/>
      </c>
      <c r="P97" s="38" t="str">
        <f t="shared" si="11"/>
        <v/>
      </c>
      <c r="Q97" s="14" t="s">
        <v>95</v>
      </c>
      <c r="R97" s="11" t="str">
        <f>TRIM('基本情報 '!E98)</f>
        <v/>
      </c>
      <c r="S97" s="11" t="str">
        <f>TRIM('基本情報 '!F98)</f>
        <v/>
      </c>
      <c r="T97" s="11" t="str">
        <f>TRIM('基本情報 '!G98)</f>
        <v/>
      </c>
      <c r="U97" s="11" t="str">
        <f>TRIM('基本情報 '!H98)</f>
        <v/>
      </c>
      <c r="V97" s="11" t="str">
        <f t="shared" si="12"/>
        <v/>
      </c>
      <c r="W97" s="11" t="str">
        <f t="shared" si="13"/>
        <v/>
      </c>
      <c r="BF97" s="11">
        <v>2038</v>
      </c>
    </row>
    <row r="98" spans="1:58" ht="21" customHeight="1">
      <c r="A98" s="12">
        <v>90</v>
      </c>
      <c r="B98" s="12">
        <f>'基本情報 (2)'!B98</f>
        <v>10090</v>
      </c>
      <c r="C98" s="27" t="str">
        <f>IF('基本情報 '!C99="","",'基本情報 '!C99)</f>
        <v/>
      </c>
      <c r="D98" s="27" t="str">
        <f>IF('基本情報 '!D99="","",'基本情報 '!D99)</f>
        <v/>
      </c>
      <c r="E98" s="27" t="str">
        <f>CONCATENATE(R98,基本情報!T$1,S98)</f>
        <v>　</v>
      </c>
      <c r="F98" s="27" t="str">
        <f>CONCATENATE(T98,基本情報!T$1,U98)</f>
        <v>　</v>
      </c>
      <c r="G98" s="27" t="str">
        <f>IF('基本情報 '!I99="","",'基本情報 '!I99)</f>
        <v/>
      </c>
      <c r="H98" s="27" t="str">
        <f>IF('基本情報 '!J99="","",'基本情報 '!J99)</f>
        <v/>
      </c>
      <c r="I98" s="37" t="str">
        <f>TRIM('基本情報 '!K99)</f>
        <v/>
      </c>
      <c r="J98" s="37" t="str">
        <f>TRIM('基本情報 '!L99)</f>
        <v/>
      </c>
      <c r="K98" s="37" t="str">
        <f>TRIM('基本情報 '!M99)</f>
        <v/>
      </c>
      <c r="L98" s="14" t="str">
        <f t="shared" si="7"/>
        <v/>
      </c>
      <c r="M98" s="14" t="str">
        <f t="shared" si="8"/>
        <v/>
      </c>
      <c r="N98" s="14" t="str">
        <f t="shared" si="9"/>
        <v/>
      </c>
      <c r="O98" s="36" t="str">
        <f t="shared" si="10"/>
        <v/>
      </c>
      <c r="P98" s="38" t="str">
        <f t="shared" si="11"/>
        <v/>
      </c>
      <c r="Q98" s="14" t="s">
        <v>95</v>
      </c>
      <c r="R98" s="11" t="str">
        <f>TRIM('基本情報 '!E99)</f>
        <v/>
      </c>
      <c r="S98" s="11" t="str">
        <f>TRIM('基本情報 '!F99)</f>
        <v/>
      </c>
      <c r="T98" s="11" t="str">
        <f>TRIM('基本情報 '!G99)</f>
        <v/>
      </c>
      <c r="U98" s="11" t="str">
        <f>TRIM('基本情報 '!H99)</f>
        <v/>
      </c>
      <c r="V98" s="11" t="str">
        <f t="shared" si="12"/>
        <v/>
      </c>
      <c r="W98" s="11" t="str">
        <f t="shared" si="13"/>
        <v/>
      </c>
      <c r="BF98" s="11">
        <v>2039</v>
      </c>
    </row>
    <row r="99" spans="1:58" ht="21" customHeight="1">
      <c r="A99" s="12">
        <v>91</v>
      </c>
      <c r="B99" s="12">
        <f>'基本情報 (2)'!B99</f>
        <v>10091</v>
      </c>
      <c r="C99" s="27" t="str">
        <f>IF('基本情報 '!C100="","",'基本情報 '!C100)</f>
        <v/>
      </c>
      <c r="D99" s="27" t="str">
        <f>IF('基本情報 '!D100="","",'基本情報 '!D100)</f>
        <v/>
      </c>
      <c r="E99" s="27" t="str">
        <f>CONCATENATE(R99,基本情報!T$1,S99)</f>
        <v>　</v>
      </c>
      <c r="F99" s="27" t="str">
        <f>CONCATENATE(T99,基本情報!T$1,U99)</f>
        <v>　</v>
      </c>
      <c r="G99" s="27" t="str">
        <f>IF('基本情報 '!I100="","",'基本情報 '!I100)</f>
        <v/>
      </c>
      <c r="H99" s="27" t="str">
        <f>IF('基本情報 '!J100="","",'基本情報 '!J100)</f>
        <v/>
      </c>
      <c r="I99" s="37" t="str">
        <f>TRIM('基本情報 '!K100)</f>
        <v/>
      </c>
      <c r="J99" s="37" t="str">
        <f>TRIM('基本情報 '!L100)</f>
        <v/>
      </c>
      <c r="K99" s="37" t="str">
        <f>TRIM('基本情報 '!M100)</f>
        <v/>
      </c>
      <c r="L99" s="14" t="str">
        <f t="shared" si="7"/>
        <v/>
      </c>
      <c r="M99" s="14" t="str">
        <f t="shared" si="8"/>
        <v/>
      </c>
      <c r="N99" s="14" t="str">
        <f t="shared" si="9"/>
        <v/>
      </c>
      <c r="O99" s="36" t="str">
        <f t="shared" si="10"/>
        <v/>
      </c>
      <c r="P99" s="38" t="str">
        <f t="shared" si="11"/>
        <v/>
      </c>
      <c r="Q99" s="14" t="s">
        <v>95</v>
      </c>
      <c r="R99" s="11" t="str">
        <f>TRIM('基本情報 '!E100)</f>
        <v/>
      </c>
      <c r="S99" s="11" t="str">
        <f>TRIM('基本情報 '!F100)</f>
        <v/>
      </c>
      <c r="T99" s="11" t="str">
        <f>TRIM('基本情報 '!G100)</f>
        <v/>
      </c>
      <c r="U99" s="11" t="str">
        <f>TRIM('基本情報 '!H100)</f>
        <v/>
      </c>
      <c r="V99" s="11" t="str">
        <f t="shared" si="12"/>
        <v/>
      </c>
      <c r="W99" s="11" t="str">
        <f t="shared" si="13"/>
        <v/>
      </c>
      <c r="BF99" s="11">
        <v>2040</v>
      </c>
    </row>
    <row r="100" spans="1:58" ht="21" customHeight="1">
      <c r="A100" s="12">
        <v>92</v>
      </c>
      <c r="B100" s="12">
        <f>'基本情報 (2)'!B100</f>
        <v>10092</v>
      </c>
      <c r="C100" s="27" t="str">
        <f>IF('基本情報 '!C101="","",'基本情報 '!C101)</f>
        <v/>
      </c>
      <c r="D100" s="27" t="str">
        <f>IF('基本情報 '!D101="","",'基本情報 '!D101)</f>
        <v/>
      </c>
      <c r="E100" s="27" t="str">
        <f>CONCATENATE(R100,基本情報!T$1,S100)</f>
        <v>　</v>
      </c>
      <c r="F100" s="27" t="str">
        <f>CONCATENATE(T100,基本情報!T$1,U100)</f>
        <v>　</v>
      </c>
      <c r="G100" s="27" t="str">
        <f>IF('基本情報 '!I101="","",'基本情報 '!I101)</f>
        <v/>
      </c>
      <c r="H100" s="27" t="str">
        <f>IF('基本情報 '!J101="","",'基本情報 '!J101)</f>
        <v/>
      </c>
      <c r="I100" s="37" t="str">
        <f>TRIM('基本情報 '!K101)</f>
        <v/>
      </c>
      <c r="J100" s="37" t="str">
        <f>TRIM('基本情報 '!L101)</f>
        <v/>
      </c>
      <c r="K100" s="37" t="str">
        <f>TRIM('基本情報 '!M101)</f>
        <v/>
      </c>
      <c r="L100" s="14" t="str">
        <f t="shared" si="7"/>
        <v/>
      </c>
      <c r="M100" s="14" t="str">
        <f t="shared" si="8"/>
        <v/>
      </c>
      <c r="N100" s="14" t="str">
        <f t="shared" si="9"/>
        <v/>
      </c>
      <c r="O100" s="36" t="str">
        <f t="shared" si="10"/>
        <v/>
      </c>
      <c r="P100" s="38" t="str">
        <f t="shared" si="11"/>
        <v/>
      </c>
      <c r="Q100" s="14" t="s">
        <v>95</v>
      </c>
      <c r="R100" s="11" t="str">
        <f>TRIM('基本情報 '!E101)</f>
        <v/>
      </c>
      <c r="S100" s="11" t="str">
        <f>TRIM('基本情報 '!F101)</f>
        <v/>
      </c>
      <c r="T100" s="11" t="str">
        <f>TRIM('基本情報 '!G101)</f>
        <v/>
      </c>
      <c r="U100" s="11" t="str">
        <f>TRIM('基本情報 '!H101)</f>
        <v/>
      </c>
      <c r="V100" s="11" t="str">
        <f t="shared" si="12"/>
        <v/>
      </c>
      <c r="W100" s="11" t="str">
        <f t="shared" si="13"/>
        <v/>
      </c>
      <c r="BF100" s="11">
        <v>2041</v>
      </c>
    </row>
    <row r="101" spans="1:58" ht="21" customHeight="1">
      <c r="A101" s="12">
        <v>93</v>
      </c>
      <c r="B101" s="12">
        <f>'基本情報 (2)'!B101</f>
        <v>10093</v>
      </c>
      <c r="C101" s="27" t="str">
        <f>IF('基本情報 '!C102="","",'基本情報 '!C102)</f>
        <v/>
      </c>
      <c r="D101" s="27" t="str">
        <f>IF('基本情報 '!D102="","",'基本情報 '!D102)</f>
        <v/>
      </c>
      <c r="E101" s="27" t="str">
        <f>CONCATENATE(R101,基本情報!T$1,S101)</f>
        <v>　</v>
      </c>
      <c r="F101" s="27" t="str">
        <f>CONCATENATE(T101,基本情報!T$1,U101)</f>
        <v>　</v>
      </c>
      <c r="G101" s="27" t="str">
        <f>IF('基本情報 '!I102="","",'基本情報 '!I102)</f>
        <v/>
      </c>
      <c r="H101" s="27" t="str">
        <f>IF('基本情報 '!J102="","",'基本情報 '!J102)</f>
        <v/>
      </c>
      <c r="I101" s="37" t="str">
        <f>TRIM('基本情報 '!K102)</f>
        <v/>
      </c>
      <c r="J101" s="37" t="str">
        <f>TRIM('基本情報 '!L102)</f>
        <v/>
      </c>
      <c r="K101" s="37" t="str">
        <f>TRIM('基本情報 '!M102)</f>
        <v/>
      </c>
      <c r="L101" s="14" t="str">
        <f t="shared" si="7"/>
        <v/>
      </c>
      <c r="M101" s="14" t="str">
        <f t="shared" si="8"/>
        <v/>
      </c>
      <c r="N101" s="14" t="str">
        <f t="shared" si="9"/>
        <v/>
      </c>
      <c r="O101" s="36" t="str">
        <f t="shared" si="10"/>
        <v/>
      </c>
      <c r="P101" s="38" t="str">
        <f t="shared" si="11"/>
        <v/>
      </c>
      <c r="Q101" s="14" t="s">
        <v>95</v>
      </c>
      <c r="R101" s="11" t="str">
        <f>TRIM('基本情報 '!E102)</f>
        <v/>
      </c>
      <c r="S101" s="11" t="str">
        <f>TRIM('基本情報 '!F102)</f>
        <v/>
      </c>
      <c r="T101" s="11" t="str">
        <f>TRIM('基本情報 '!G102)</f>
        <v/>
      </c>
      <c r="U101" s="11" t="str">
        <f>TRIM('基本情報 '!H102)</f>
        <v/>
      </c>
      <c r="V101" s="11" t="str">
        <f t="shared" si="12"/>
        <v/>
      </c>
      <c r="W101" s="11" t="str">
        <f t="shared" si="13"/>
        <v/>
      </c>
      <c r="BF101" s="11">
        <v>2042</v>
      </c>
    </row>
    <row r="102" spans="1:58" ht="21" customHeight="1">
      <c r="A102" s="12">
        <v>94</v>
      </c>
      <c r="B102" s="12">
        <f>'基本情報 (2)'!B102</f>
        <v>10094</v>
      </c>
      <c r="C102" s="27" t="str">
        <f>IF('基本情報 '!C103="","",'基本情報 '!C103)</f>
        <v/>
      </c>
      <c r="D102" s="27" t="str">
        <f>IF('基本情報 '!D103="","",'基本情報 '!D103)</f>
        <v/>
      </c>
      <c r="E102" s="27" t="str">
        <f>CONCATENATE(R102,基本情報!T$1,S102)</f>
        <v>　</v>
      </c>
      <c r="F102" s="27" t="str">
        <f>CONCATENATE(T102,基本情報!T$1,U102)</f>
        <v>　</v>
      </c>
      <c r="G102" s="27" t="str">
        <f>IF('基本情報 '!I103="","",'基本情報 '!I103)</f>
        <v/>
      </c>
      <c r="H102" s="27" t="str">
        <f>IF('基本情報 '!J103="","",'基本情報 '!J103)</f>
        <v/>
      </c>
      <c r="I102" s="37" t="str">
        <f>TRIM('基本情報 '!K103)</f>
        <v/>
      </c>
      <c r="J102" s="37" t="str">
        <f>TRIM('基本情報 '!L103)</f>
        <v/>
      </c>
      <c r="K102" s="37" t="str">
        <f>TRIM('基本情報 '!M103)</f>
        <v/>
      </c>
      <c r="L102" s="14" t="str">
        <f t="shared" si="7"/>
        <v/>
      </c>
      <c r="M102" s="14" t="str">
        <f t="shared" si="8"/>
        <v/>
      </c>
      <c r="N102" s="14" t="str">
        <f t="shared" si="9"/>
        <v/>
      </c>
      <c r="O102" s="36" t="str">
        <f t="shared" si="10"/>
        <v/>
      </c>
      <c r="P102" s="38" t="str">
        <f t="shared" si="11"/>
        <v/>
      </c>
      <c r="Q102" s="14" t="s">
        <v>95</v>
      </c>
      <c r="R102" s="11" t="str">
        <f>TRIM('基本情報 '!E103)</f>
        <v/>
      </c>
      <c r="S102" s="11" t="str">
        <f>TRIM('基本情報 '!F103)</f>
        <v/>
      </c>
      <c r="T102" s="11" t="str">
        <f>TRIM('基本情報 '!G103)</f>
        <v/>
      </c>
      <c r="U102" s="11" t="str">
        <f>TRIM('基本情報 '!H103)</f>
        <v/>
      </c>
      <c r="V102" s="11" t="str">
        <f t="shared" si="12"/>
        <v/>
      </c>
      <c r="W102" s="11" t="str">
        <f t="shared" si="13"/>
        <v/>
      </c>
      <c r="BF102" s="11">
        <v>2043</v>
      </c>
    </row>
    <row r="103" spans="1:58" ht="21" customHeight="1">
      <c r="A103" s="12">
        <v>95</v>
      </c>
      <c r="B103" s="12">
        <f>'基本情報 (2)'!B103</f>
        <v>10095</v>
      </c>
      <c r="C103" s="27" t="str">
        <f>IF('基本情報 '!C104="","",'基本情報 '!C104)</f>
        <v/>
      </c>
      <c r="D103" s="27" t="str">
        <f>IF('基本情報 '!D104="","",'基本情報 '!D104)</f>
        <v/>
      </c>
      <c r="E103" s="27" t="str">
        <f>CONCATENATE(R103,基本情報!T$1,S103)</f>
        <v>　</v>
      </c>
      <c r="F103" s="27" t="str">
        <f>CONCATENATE(T103,基本情報!T$1,U103)</f>
        <v>　</v>
      </c>
      <c r="G103" s="27" t="str">
        <f>IF('基本情報 '!I104="","",'基本情報 '!I104)</f>
        <v/>
      </c>
      <c r="H103" s="27" t="str">
        <f>IF('基本情報 '!J104="","",'基本情報 '!J104)</f>
        <v/>
      </c>
      <c r="I103" s="37" t="str">
        <f>TRIM('基本情報 '!K104)</f>
        <v/>
      </c>
      <c r="J103" s="37" t="str">
        <f>TRIM('基本情報 '!L104)</f>
        <v/>
      </c>
      <c r="K103" s="37" t="str">
        <f>TRIM('基本情報 '!M104)</f>
        <v/>
      </c>
      <c r="L103" s="14" t="str">
        <f t="shared" si="7"/>
        <v/>
      </c>
      <c r="M103" s="14" t="str">
        <f t="shared" si="8"/>
        <v/>
      </c>
      <c r="N103" s="14" t="str">
        <f t="shared" si="9"/>
        <v/>
      </c>
      <c r="O103" s="36" t="str">
        <f t="shared" si="10"/>
        <v/>
      </c>
      <c r="P103" s="38" t="str">
        <f t="shared" si="11"/>
        <v/>
      </c>
      <c r="Q103" s="14" t="s">
        <v>95</v>
      </c>
      <c r="R103" s="11" t="str">
        <f>TRIM('基本情報 '!E104)</f>
        <v/>
      </c>
      <c r="S103" s="11" t="str">
        <f>TRIM('基本情報 '!F104)</f>
        <v/>
      </c>
      <c r="T103" s="11" t="str">
        <f>TRIM('基本情報 '!G104)</f>
        <v/>
      </c>
      <c r="U103" s="11" t="str">
        <f>TRIM('基本情報 '!H104)</f>
        <v/>
      </c>
      <c r="V103" s="11" t="str">
        <f t="shared" si="12"/>
        <v/>
      </c>
      <c r="W103" s="11" t="str">
        <f t="shared" si="13"/>
        <v/>
      </c>
      <c r="BF103" s="11">
        <v>2044</v>
      </c>
    </row>
    <row r="104" spans="1:58" ht="21" customHeight="1">
      <c r="A104" s="12">
        <v>96</v>
      </c>
      <c r="B104" s="12">
        <f>'基本情報 (2)'!B104</f>
        <v>10096</v>
      </c>
      <c r="C104" s="27" t="str">
        <f>IF('基本情報 '!C105="","",'基本情報 '!C105)</f>
        <v/>
      </c>
      <c r="D104" s="27" t="str">
        <f>IF('基本情報 '!D105="","",'基本情報 '!D105)</f>
        <v/>
      </c>
      <c r="E104" s="27" t="str">
        <f>CONCATENATE(R104,基本情報!T$1,S104)</f>
        <v>　</v>
      </c>
      <c r="F104" s="27" t="str">
        <f>CONCATENATE(T104,基本情報!T$1,U104)</f>
        <v>　</v>
      </c>
      <c r="G104" s="27" t="str">
        <f>IF('基本情報 '!I105="","",'基本情報 '!I105)</f>
        <v/>
      </c>
      <c r="H104" s="27" t="str">
        <f>IF('基本情報 '!J105="","",'基本情報 '!J105)</f>
        <v/>
      </c>
      <c r="I104" s="37" t="str">
        <f>TRIM('基本情報 '!K105)</f>
        <v/>
      </c>
      <c r="J104" s="37" t="str">
        <f>TRIM('基本情報 '!L105)</f>
        <v/>
      </c>
      <c r="K104" s="37" t="str">
        <f>TRIM('基本情報 '!M105)</f>
        <v/>
      </c>
      <c r="L104" s="14" t="str">
        <f t="shared" si="7"/>
        <v/>
      </c>
      <c r="M104" s="14" t="str">
        <f t="shared" si="8"/>
        <v/>
      </c>
      <c r="N104" s="14" t="str">
        <f t="shared" si="9"/>
        <v/>
      </c>
      <c r="O104" s="36" t="str">
        <f t="shared" si="10"/>
        <v/>
      </c>
      <c r="P104" s="38" t="str">
        <f t="shared" si="11"/>
        <v/>
      </c>
      <c r="Q104" s="14" t="s">
        <v>95</v>
      </c>
      <c r="R104" s="11" t="str">
        <f>TRIM('基本情報 '!E105)</f>
        <v/>
      </c>
      <c r="S104" s="11" t="str">
        <f>TRIM('基本情報 '!F105)</f>
        <v/>
      </c>
      <c r="T104" s="11" t="str">
        <f>TRIM('基本情報 '!G105)</f>
        <v/>
      </c>
      <c r="U104" s="11" t="str">
        <f>TRIM('基本情報 '!H105)</f>
        <v/>
      </c>
      <c r="V104" s="11" t="str">
        <f t="shared" si="12"/>
        <v/>
      </c>
      <c r="W104" s="11" t="str">
        <f t="shared" si="13"/>
        <v/>
      </c>
      <c r="BF104" s="11">
        <v>2045</v>
      </c>
    </row>
    <row r="105" spans="1:58" ht="21" customHeight="1">
      <c r="A105" s="12">
        <v>97</v>
      </c>
      <c r="B105" s="12">
        <f>'基本情報 (2)'!B105</f>
        <v>10097</v>
      </c>
      <c r="C105" s="27" t="str">
        <f>IF('基本情報 '!C106="","",'基本情報 '!C106)</f>
        <v/>
      </c>
      <c r="D105" s="27" t="str">
        <f>IF('基本情報 '!D106="","",'基本情報 '!D106)</f>
        <v/>
      </c>
      <c r="E105" s="27" t="str">
        <f>CONCATENATE(R105,基本情報!T$1,S105)</f>
        <v>　</v>
      </c>
      <c r="F105" s="27" t="str">
        <f>CONCATENATE(T105,基本情報!T$1,U105)</f>
        <v>　</v>
      </c>
      <c r="G105" s="27" t="str">
        <f>IF('基本情報 '!I106="","",'基本情報 '!I106)</f>
        <v/>
      </c>
      <c r="H105" s="27" t="str">
        <f>IF('基本情報 '!J106="","",'基本情報 '!J106)</f>
        <v/>
      </c>
      <c r="I105" s="37" t="str">
        <f>TRIM('基本情報 '!K106)</f>
        <v/>
      </c>
      <c r="J105" s="37" t="str">
        <f>TRIM('基本情報 '!L106)</f>
        <v/>
      </c>
      <c r="K105" s="37" t="str">
        <f>TRIM('基本情報 '!M106)</f>
        <v/>
      </c>
      <c r="L105" s="14" t="str">
        <f t="shared" si="7"/>
        <v/>
      </c>
      <c r="M105" s="14" t="str">
        <f t="shared" si="8"/>
        <v/>
      </c>
      <c r="N105" s="14" t="str">
        <f t="shared" si="9"/>
        <v/>
      </c>
      <c r="O105" s="36" t="str">
        <f t="shared" si="10"/>
        <v/>
      </c>
      <c r="P105" s="38" t="str">
        <f t="shared" si="11"/>
        <v/>
      </c>
      <c r="Q105" s="14" t="s">
        <v>95</v>
      </c>
      <c r="R105" s="11" t="str">
        <f>TRIM('基本情報 '!E106)</f>
        <v/>
      </c>
      <c r="S105" s="11" t="str">
        <f>TRIM('基本情報 '!F106)</f>
        <v/>
      </c>
      <c r="T105" s="11" t="str">
        <f>TRIM('基本情報 '!G106)</f>
        <v/>
      </c>
      <c r="U105" s="11" t="str">
        <f>TRIM('基本情報 '!H106)</f>
        <v/>
      </c>
      <c r="V105" s="11" t="str">
        <f t="shared" si="12"/>
        <v/>
      </c>
      <c r="W105" s="11" t="str">
        <f t="shared" si="13"/>
        <v/>
      </c>
      <c r="BF105" s="11">
        <v>2046</v>
      </c>
    </row>
    <row r="106" spans="1:58" ht="21" customHeight="1">
      <c r="A106" s="12">
        <v>98</v>
      </c>
      <c r="B106" s="12">
        <f>'基本情報 (2)'!B106</f>
        <v>10098</v>
      </c>
      <c r="C106" s="27" t="str">
        <f>IF('基本情報 '!C107="","",'基本情報 '!C107)</f>
        <v/>
      </c>
      <c r="D106" s="27" t="str">
        <f>IF('基本情報 '!D107="","",'基本情報 '!D107)</f>
        <v/>
      </c>
      <c r="E106" s="27" t="str">
        <f>CONCATENATE(R106,基本情報!T$1,S106)</f>
        <v>　</v>
      </c>
      <c r="F106" s="27" t="str">
        <f>CONCATENATE(T106,基本情報!T$1,U106)</f>
        <v>　</v>
      </c>
      <c r="G106" s="27" t="str">
        <f>IF('基本情報 '!I107="","",'基本情報 '!I107)</f>
        <v/>
      </c>
      <c r="H106" s="27" t="str">
        <f>IF('基本情報 '!J107="","",'基本情報 '!J107)</f>
        <v/>
      </c>
      <c r="I106" s="37" t="str">
        <f>TRIM('基本情報 '!K107)</f>
        <v/>
      </c>
      <c r="J106" s="37" t="str">
        <f>TRIM('基本情報 '!L107)</f>
        <v/>
      </c>
      <c r="K106" s="37" t="str">
        <f>TRIM('基本情報 '!M107)</f>
        <v/>
      </c>
      <c r="L106" s="14" t="str">
        <f t="shared" si="7"/>
        <v/>
      </c>
      <c r="M106" s="14" t="str">
        <f t="shared" si="8"/>
        <v/>
      </c>
      <c r="N106" s="14" t="str">
        <f t="shared" si="9"/>
        <v/>
      </c>
      <c r="O106" s="36" t="str">
        <f t="shared" si="10"/>
        <v/>
      </c>
      <c r="P106" s="38" t="str">
        <f t="shared" si="11"/>
        <v/>
      </c>
      <c r="Q106" s="14" t="s">
        <v>95</v>
      </c>
      <c r="R106" s="11" t="str">
        <f>TRIM('基本情報 '!E107)</f>
        <v/>
      </c>
      <c r="S106" s="11" t="str">
        <f>TRIM('基本情報 '!F107)</f>
        <v/>
      </c>
      <c r="T106" s="11" t="str">
        <f>TRIM('基本情報 '!G107)</f>
        <v/>
      </c>
      <c r="U106" s="11" t="str">
        <f>TRIM('基本情報 '!H107)</f>
        <v/>
      </c>
      <c r="V106" s="11" t="str">
        <f t="shared" si="12"/>
        <v/>
      </c>
      <c r="W106" s="11" t="str">
        <f t="shared" si="13"/>
        <v/>
      </c>
      <c r="BF106" s="11">
        <v>2047</v>
      </c>
    </row>
    <row r="107" spans="1:58" ht="21" customHeight="1">
      <c r="A107" s="12">
        <v>99</v>
      </c>
      <c r="B107" s="12">
        <f>'基本情報 (2)'!B107</f>
        <v>10099</v>
      </c>
      <c r="C107" s="27" t="str">
        <f>IF('基本情報 '!C108="","",'基本情報 '!C108)</f>
        <v/>
      </c>
      <c r="D107" s="27" t="str">
        <f>IF('基本情報 '!D108="","",'基本情報 '!D108)</f>
        <v/>
      </c>
      <c r="E107" s="27" t="str">
        <f>CONCATENATE(R107,基本情報!T$1,S107)</f>
        <v>　</v>
      </c>
      <c r="F107" s="27" t="str">
        <f>CONCATENATE(T107,基本情報!T$1,U107)</f>
        <v>　</v>
      </c>
      <c r="G107" s="27" t="str">
        <f>IF('基本情報 '!I108="","",'基本情報 '!I108)</f>
        <v/>
      </c>
      <c r="H107" s="27" t="str">
        <f>IF('基本情報 '!J108="","",'基本情報 '!J108)</f>
        <v/>
      </c>
      <c r="I107" s="37" t="str">
        <f>TRIM('基本情報 '!K108)</f>
        <v/>
      </c>
      <c r="J107" s="37" t="str">
        <f>TRIM('基本情報 '!L108)</f>
        <v/>
      </c>
      <c r="K107" s="37" t="str">
        <f>TRIM('基本情報 '!M108)</f>
        <v/>
      </c>
      <c r="L107" s="14" t="str">
        <f t="shared" si="7"/>
        <v/>
      </c>
      <c r="M107" s="14" t="str">
        <f t="shared" si="8"/>
        <v/>
      </c>
      <c r="N107" s="14" t="str">
        <f t="shared" si="9"/>
        <v/>
      </c>
      <c r="O107" s="36" t="str">
        <f t="shared" si="10"/>
        <v/>
      </c>
      <c r="P107" s="38" t="str">
        <f t="shared" si="11"/>
        <v/>
      </c>
      <c r="Q107" s="14" t="s">
        <v>95</v>
      </c>
      <c r="R107" s="11" t="str">
        <f>TRIM('基本情報 '!E108)</f>
        <v/>
      </c>
      <c r="S107" s="11" t="str">
        <f>TRIM('基本情報 '!F108)</f>
        <v/>
      </c>
      <c r="T107" s="11" t="str">
        <f>TRIM('基本情報 '!G108)</f>
        <v/>
      </c>
      <c r="U107" s="11" t="str">
        <f>TRIM('基本情報 '!H108)</f>
        <v/>
      </c>
      <c r="V107" s="11" t="str">
        <f t="shared" si="12"/>
        <v/>
      </c>
      <c r="W107" s="11" t="str">
        <f t="shared" si="13"/>
        <v/>
      </c>
      <c r="BF107" s="11">
        <v>2048</v>
      </c>
    </row>
    <row r="108" spans="1:58" ht="21" customHeight="1">
      <c r="A108" s="12">
        <v>100</v>
      </c>
      <c r="B108" s="12">
        <f>'基本情報 (2)'!B108</f>
        <v>10100</v>
      </c>
      <c r="C108" s="27" t="str">
        <f>IF('基本情報 '!C109="","",'基本情報 '!C109)</f>
        <v/>
      </c>
      <c r="D108" s="27" t="str">
        <f>IF('基本情報 '!D109="","",'基本情報 '!D109)</f>
        <v/>
      </c>
      <c r="E108" s="27" t="str">
        <f>CONCATENATE(R108,基本情報!T$1,S108)</f>
        <v>　</v>
      </c>
      <c r="F108" s="27" t="str">
        <f>CONCATENATE(T108,基本情報!T$1,U108)</f>
        <v>　</v>
      </c>
      <c r="G108" s="27" t="str">
        <f>IF('基本情報 '!I109="","",'基本情報 '!I109)</f>
        <v/>
      </c>
      <c r="H108" s="27" t="str">
        <f>IF('基本情報 '!J109="","",'基本情報 '!J109)</f>
        <v/>
      </c>
      <c r="I108" s="37" t="str">
        <f>TRIM('基本情報 '!K109)</f>
        <v/>
      </c>
      <c r="J108" s="37" t="str">
        <f>TRIM('基本情報 '!L109)</f>
        <v/>
      </c>
      <c r="K108" s="37" t="str">
        <f>TRIM('基本情報 '!M109)</f>
        <v/>
      </c>
      <c r="L108" s="14" t="str">
        <f t="shared" si="7"/>
        <v/>
      </c>
      <c r="M108" s="14" t="str">
        <f t="shared" si="8"/>
        <v/>
      </c>
      <c r="N108" s="14" t="str">
        <f t="shared" si="9"/>
        <v/>
      </c>
      <c r="O108" s="36" t="str">
        <f t="shared" si="10"/>
        <v/>
      </c>
      <c r="P108" s="38" t="str">
        <f t="shared" si="11"/>
        <v/>
      </c>
      <c r="Q108" s="14" t="s">
        <v>95</v>
      </c>
      <c r="R108" s="11" t="str">
        <f>TRIM('基本情報 '!E109)</f>
        <v/>
      </c>
      <c r="S108" s="11" t="str">
        <f>TRIM('基本情報 '!F109)</f>
        <v/>
      </c>
      <c r="T108" s="11" t="str">
        <f>TRIM('基本情報 '!G109)</f>
        <v/>
      </c>
      <c r="U108" s="11" t="str">
        <f>TRIM('基本情報 '!H109)</f>
        <v/>
      </c>
      <c r="V108" s="11" t="str">
        <f t="shared" si="12"/>
        <v/>
      </c>
      <c r="W108" s="11" t="str">
        <f t="shared" si="13"/>
        <v/>
      </c>
      <c r="BF108" s="11">
        <v>2049</v>
      </c>
    </row>
  </sheetData>
  <mergeCells count="8">
    <mergeCell ref="A4:C4"/>
    <mergeCell ref="A5:C5"/>
    <mergeCell ref="D4:E4"/>
    <mergeCell ref="D5:E5"/>
    <mergeCell ref="I7:J7"/>
    <mergeCell ref="A7:F7"/>
    <mergeCell ref="A6:C6"/>
    <mergeCell ref="D6:E6"/>
  </mergeCells>
  <phoneticPr fontId="4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AP401"/>
  <sheetViews>
    <sheetView topLeftCell="G1" workbookViewId="0">
      <selection activeCell="X2" sqref="X2"/>
    </sheetView>
  </sheetViews>
  <sheetFormatPr defaultColWidth="12.625" defaultRowHeight="14.25"/>
  <cols>
    <col min="1" max="1" width="7.625" style="16" customWidth="1"/>
    <col min="2" max="2" width="8.75" style="16" customWidth="1"/>
    <col min="3" max="5" width="5.375" style="16" customWidth="1"/>
    <col min="6" max="8" width="12.625" style="16" customWidth="1"/>
    <col min="9" max="15" width="4.5" style="16" customWidth="1"/>
    <col min="16" max="16" width="15.875" style="16" customWidth="1"/>
    <col min="17" max="19" width="4.5" style="16" customWidth="1"/>
    <col min="20" max="20" width="11.5" style="16" customWidth="1"/>
    <col min="21" max="22" width="4.5" style="16" customWidth="1"/>
    <col min="23" max="24" width="6.625" style="16" customWidth="1"/>
    <col min="25" max="26" width="4.5" style="16" customWidth="1"/>
    <col min="27" max="27" width="9" style="16" customWidth="1"/>
    <col min="28" max="28" width="7" style="16" customWidth="1"/>
    <col min="29" max="30" width="4.5" style="16" customWidth="1"/>
    <col min="31" max="31" width="6" style="16" customWidth="1"/>
    <col min="32" max="32" width="7.25" style="16" customWidth="1"/>
    <col min="33" max="34" width="4.5" style="16" customWidth="1"/>
    <col min="35" max="16384" width="12.625" style="16"/>
  </cols>
  <sheetData>
    <row r="1" spans="1:42">
      <c r="A1" s="16" t="s">
        <v>15</v>
      </c>
      <c r="B1" s="16" t="s">
        <v>16</v>
      </c>
      <c r="C1" s="16" t="s">
        <v>17</v>
      </c>
      <c r="D1" s="16" t="s">
        <v>12</v>
      </c>
      <c r="E1" s="16" t="s">
        <v>18</v>
      </c>
      <c r="F1" s="16" t="s">
        <v>19</v>
      </c>
      <c r="G1" s="16" t="s">
        <v>20</v>
      </c>
      <c r="H1" s="16" t="s">
        <v>21</v>
      </c>
      <c r="I1" s="16" t="s">
        <v>22</v>
      </c>
      <c r="J1" s="16" t="s">
        <v>23</v>
      </c>
      <c r="K1" s="16" t="s">
        <v>24</v>
      </c>
      <c r="L1" s="16" t="s">
        <v>25</v>
      </c>
      <c r="M1" s="16" t="s">
        <v>26</v>
      </c>
      <c r="N1" s="16" t="s">
        <v>27</v>
      </c>
      <c r="O1" s="16" t="s">
        <v>28</v>
      </c>
      <c r="P1" s="16" t="s">
        <v>29</v>
      </c>
      <c r="Q1" s="16" t="s">
        <v>30</v>
      </c>
      <c r="R1" s="16" t="s">
        <v>31</v>
      </c>
      <c r="S1" s="16" t="s">
        <v>32</v>
      </c>
      <c r="T1" s="16" t="s">
        <v>33</v>
      </c>
      <c r="U1" s="16" t="s">
        <v>34</v>
      </c>
      <c r="V1" s="16" t="s">
        <v>35</v>
      </c>
      <c r="W1" s="16" t="s">
        <v>36</v>
      </c>
      <c r="X1" s="16" t="s">
        <v>37</v>
      </c>
      <c r="Y1" s="16" t="s">
        <v>38</v>
      </c>
      <c r="Z1" s="16" t="s">
        <v>39</v>
      </c>
      <c r="AA1" s="16" t="s">
        <v>40</v>
      </c>
      <c r="AB1" s="16" t="s">
        <v>41</v>
      </c>
      <c r="AC1" s="16" t="s">
        <v>42</v>
      </c>
      <c r="AD1" s="16" t="s">
        <v>43</v>
      </c>
      <c r="AE1" s="16" t="s">
        <v>44</v>
      </c>
      <c r="AF1" s="16" t="s">
        <v>45</v>
      </c>
      <c r="AG1" s="16" t="s">
        <v>46</v>
      </c>
      <c r="AH1" s="16" t="s">
        <v>47</v>
      </c>
    </row>
    <row r="2" spans="1:42">
      <c r="A2" s="16">
        <f>COUNT(E2)</f>
        <v>1</v>
      </c>
      <c r="B2" s="16">
        <f>'tmp２'!B3</f>
        <v>204</v>
      </c>
      <c r="E2" s="16">
        <f>'tmp２'!C3</f>
        <v>1456</v>
      </c>
      <c r="F2" s="16" t="str">
        <f>'tmp２'!D3</f>
        <v>岩渕　光司</v>
      </c>
      <c r="G2" s="16" t="str">
        <f>IF(E2="","",VLOOKUP(E2,一覧範囲,8,FALSE))</f>
        <v>ｲﾜﾌﾞﾁ ﾐﾂｼﾞ</v>
      </c>
      <c r="H2" s="16" t="str">
        <f>'tmp２'!D3</f>
        <v>岩渕　光司</v>
      </c>
      <c r="I2" s="16">
        <f>IF(E2="","",1)</f>
        <v>1</v>
      </c>
      <c r="J2" s="16">
        <f>'tmp２'!E3</f>
        <v>6</v>
      </c>
      <c r="L2" s="16">
        <v>0</v>
      </c>
      <c r="O2" s="16">
        <f>IF('tmp２'!K3="","",'tmp２'!K3)</f>
        <v>507</v>
      </c>
      <c r="P2" s="16" t="str">
        <f>IF('tmp２'!P3="","",'tmp２'!P3)</f>
        <v>2m54</v>
      </c>
      <c r="Q2" s="16">
        <v>0</v>
      </c>
      <c r="R2" s="16">
        <f>IF(P2=0,0,2)</f>
        <v>2</v>
      </c>
      <c r="S2" s="16" t="str">
        <f>IF('tmp２'!L3="","",'tmp２'!L3)</f>
        <v/>
      </c>
      <c r="T2" s="16">
        <f>IF('tmp２'!Q3="","",'tmp２'!Q3)</f>
        <v>0</v>
      </c>
      <c r="U2" s="16">
        <v>0</v>
      </c>
      <c r="V2" s="16">
        <f>IF(T2=0,0,2)</f>
        <v>0</v>
      </c>
      <c r="W2" s="16" t="str">
        <f>IF('tmp２'!M3="","",'tmp２'!M3)</f>
        <v/>
      </c>
      <c r="X2" s="16">
        <f>IF('tmp２'!R3="","",'tmp２'!R3)</f>
        <v>0</v>
      </c>
      <c r="Y2" s="16">
        <v>0</v>
      </c>
      <c r="Z2" s="16">
        <v>0</v>
      </c>
      <c r="AA2" s="16" t="str">
        <f>IF('tmp２'!N3="","",'tmp２'!N3)</f>
        <v/>
      </c>
      <c r="AB2" s="16">
        <f>IF('tmp２'!S3="","",'tmp２'!S3)</f>
        <v>0</v>
      </c>
      <c r="AC2" s="16">
        <v>0</v>
      </c>
      <c r="AD2" s="16">
        <v>0</v>
      </c>
      <c r="AE2" s="16" t="str">
        <f>IF('tmp２'!O3="","",'tmp２'!O3)</f>
        <v/>
      </c>
      <c r="AF2" s="16">
        <f>IF('tmp２'!T3="","",'tmp２'!T3)</f>
        <v>0</v>
      </c>
      <c r="AG2" s="16">
        <v>0</v>
      </c>
      <c r="AH2" s="16">
        <v>0</v>
      </c>
      <c r="AJ2" s="16">
        <v>1</v>
      </c>
      <c r="AK2" s="16">
        <f>E2</f>
        <v>1456</v>
      </c>
      <c r="AL2" s="16">
        <f>IF(AK2="","",AJ2+AP2)</f>
        <v>2.456</v>
      </c>
      <c r="AM2" s="16">
        <f>IF(AL2="","",RANK(AL2,AL$2:AL$401,1))</f>
        <v>1</v>
      </c>
      <c r="AN2" s="16">
        <f>AK2</f>
        <v>1456</v>
      </c>
      <c r="AO2" s="16">
        <f>VLOOKUP(AJ2,AM$2:AN$401,2,FALSE)</f>
        <v>1456</v>
      </c>
      <c r="AP2" s="16">
        <f>IF(AK2="","",AK2/1000)</f>
        <v>1.456</v>
      </c>
    </row>
    <row r="3" spans="1:42">
      <c r="A3" s="16">
        <f>COUNT(E$2:E3)</f>
        <v>1</v>
      </c>
      <c r="B3" s="16" t="str">
        <f>'tmp２'!B4</f>
        <v/>
      </c>
      <c r="E3" s="16" t="str">
        <f>'tmp２'!C4</f>
        <v/>
      </c>
      <c r="F3" s="16" t="str">
        <f>'tmp２'!D4</f>
        <v/>
      </c>
      <c r="G3" s="16" t="str">
        <f t="shared" ref="G3:G66" si="0">IF(E3="","",VLOOKUP(E3,一覧範囲,8,FALSE))</f>
        <v/>
      </c>
      <c r="H3" s="16" t="str">
        <f>'tmp２'!D4</f>
        <v/>
      </c>
      <c r="I3" s="16" t="str">
        <f t="shared" ref="I3:I66" si="1">IF(E3="","",1)</f>
        <v/>
      </c>
      <c r="J3" s="16" t="str">
        <f>'tmp２'!E4</f>
        <v/>
      </c>
      <c r="L3" s="16">
        <v>0</v>
      </c>
      <c r="O3" s="16" t="str">
        <f>IF('tmp２'!K4="","",'tmp２'!K4)</f>
        <v/>
      </c>
      <c r="P3" s="16">
        <f>IF('tmp２'!P4="","",'tmp２'!P4)</f>
        <v>0</v>
      </c>
      <c r="Q3" s="16">
        <v>0</v>
      </c>
      <c r="R3" s="16">
        <f t="shared" ref="R3:R66" si="2">IF(P3=0,0,2)</f>
        <v>0</v>
      </c>
      <c r="S3" s="16" t="str">
        <f>IF('tmp２'!L4="","",'tmp２'!L4)</f>
        <v/>
      </c>
      <c r="T3" s="16">
        <f>IF('tmp２'!Q4="","",'tmp２'!Q4)</f>
        <v>0</v>
      </c>
      <c r="U3" s="16">
        <v>0</v>
      </c>
      <c r="V3" s="16">
        <v>0</v>
      </c>
      <c r="W3" s="16" t="str">
        <f>IF('tmp２'!M4="","",'tmp２'!M4)</f>
        <v/>
      </c>
      <c r="X3" s="16">
        <f>IF('tmp２'!R4="","",'tmp２'!R4)</f>
        <v>0</v>
      </c>
      <c r="Y3" s="16">
        <v>0</v>
      </c>
      <c r="Z3" s="16">
        <v>0</v>
      </c>
      <c r="AA3" s="16" t="str">
        <f>IF('tmp２'!N4="","",'tmp２'!N4)</f>
        <v/>
      </c>
      <c r="AB3" s="16">
        <f>IF('tmp２'!S4="","",'tmp２'!S4)</f>
        <v>0</v>
      </c>
      <c r="AC3" s="16">
        <v>0</v>
      </c>
      <c r="AD3" s="16">
        <v>0</v>
      </c>
      <c r="AE3" s="16" t="str">
        <f>IF('tmp２'!O4="","",'tmp２'!O4)</f>
        <v/>
      </c>
      <c r="AF3" s="16">
        <f>IF('tmp２'!T4="","",'tmp２'!T4)</f>
        <v>0</v>
      </c>
      <c r="AG3" s="16">
        <v>0</v>
      </c>
      <c r="AH3" s="16">
        <v>0</v>
      </c>
      <c r="AJ3" s="16">
        <v>2</v>
      </c>
      <c r="AK3" s="16" t="str">
        <f t="shared" ref="AK3:AK66" si="3">E3</f>
        <v/>
      </c>
      <c r="AL3" s="16" t="str">
        <f t="shared" ref="AL3:AL66" si="4">IF(AK3="","",AJ3+AP3)</f>
        <v/>
      </c>
      <c r="AM3" s="16" t="str">
        <f t="shared" ref="AM3:AM66" si="5">IF(AL3="","",RANK(AL3,AL$2:AL$401,1))</f>
        <v/>
      </c>
      <c r="AN3" s="16" t="str">
        <f t="shared" ref="AN3:AN66" si="6">AK3</f>
        <v/>
      </c>
      <c r="AO3" s="16">
        <f t="shared" ref="AO3:AO66" si="7">VLOOKUP(AJ3,AM$2:AN$401,2,FALSE)</f>
        <v>1457</v>
      </c>
      <c r="AP3" s="16" t="str">
        <f t="shared" ref="AP3:AP66" si="8">IF(AK3="","",AK3/1000)</f>
        <v/>
      </c>
    </row>
    <row r="4" spans="1:42">
      <c r="A4" s="16">
        <f>COUNT(E$2:E4)</f>
        <v>1</v>
      </c>
      <c r="B4" s="16" t="str">
        <f>'tmp２'!B5</f>
        <v/>
      </c>
      <c r="E4" s="16" t="str">
        <f>'tmp２'!C5</f>
        <v/>
      </c>
      <c r="F4" s="16" t="str">
        <f>'tmp２'!D5</f>
        <v/>
      </c>
      <c r="G4" s="16" t="str">
        <f t="shared" si="0"/>
        <v/>
      </c>
      <c r="H4" s="16" t="str">
        <f>'tmp２'!D5</f>
        <v/>
      </c>
      <c r="I4" s="16" t="str">
        <f t="shared" si="1"/>
        <v/>
      </c>
      <c r="J4" s="16" t="str">
        <f>'tmp２'!E5</f>
        <v/>
      </c>
      <c r="L4" s="16">
        <v>0</v>
      </c>
      <c r="O4" s="16" t="str">
        <f>IF('tmp２'!K5="","",'tmp２'!K5)</f>
        <v/>
      </c>
      <c r="P4" s="16">
        <f>IF('tmp２'!P5="","",'tmp２'!P5)</f>
        <v>0</v>
      </c>
      <c r="Q4" s="16">
        <v>0</v>
      </c>
      <c r="R4" s="16">
        <f t="shared" si="2"/>
        <v>0</v>
      </c>
      <c r="S4" s="16" t="str">
        <f>IF('tmp２'!L5="","",'tmp２'!L5)</f>
        <v/>
      </c>
      <c r="T4" s="16">
        <f>IF('tmp２'!Q5="","",'tmp２'!Q5)</f>
        <v>0</v>
      </c>
      <c r="U4" s="16">
        <v>0</v>
      </c>
      <c r="V4" s="16">
        <v>0</v>
      </c>
      <c r="W4" s="16" t="str">
        <f>IF('tmp２'!M5="","",'tmp２'!M5)</f>
        <v/>
      </c>
      <c r="X4" s="16">
        <f>IF('tmp２'!R5="","",'tmp２'!R5)</f>
        <v>0</v>
      </c>
      <c r="Y4" s="16">
        <v>0</v>
      </c>
      <c r="Z4" s="16">
        <v>0</v>
      </c>
      <c r="AA4" s="16" t="str">
        <f>IF('tmp２'!N5="","",'tmp２'!N5)</f>
        <v/>
      </c>
      <c r="AB4" s="16">
        <f>IF('tmp２'!S5="","",'tmp２'!S5)</f>
        <v>0</v>
      </c>
      <c r="AC4" s="16">
        <v>0</v>
      </c>
      <c r="AD4" s="16">
        <v>0</v>
      </c>
      <c r="AE4" s="16" t="str">
        <f>IF('tmp２'!O5="","",'tmp２'!O5)</f>
        <v/>
      </c>
      <c r="AF4" s="16">
        <f>IF('tmp２'!T5="","",'tmp２'!T5)</f>
        <v>0</v>
      </c>
      <c r="AG4" s="16">
        <v>0</v>
      </c>
      <c r="AH4" s="16">
        <v>0</v>
      </c>
      <c r="AJ4" s="16">
        <v>3</v>
      </c>
      <c r="AK4" s="16" t="str">
        <f t="shared" si="3"/>
        <v/>
      </c>
      <c r="AL4" s="16" t="str">
        <f t="shared" si="4"/>
        <v/>
      </c>
      <c r="AM4" s="16" t="str">
        <f t="shared" si="5"/>
        <v/>
      </c>
      <c r="AN4" s="16" t="str">
        <f t="shared" si="6"/>
        <v/>
      </c>
      <c r="AO4" s="16" t="e">
        <f t="shared" si="7"/>
        <v>#N/A</v>
      </c>
      <c r="AP4" s="16" t="str">
        <f t="shared" si="8"/>
        <v/>
      </c>
    </row>
    <row r="5" spans="1:42">
      <c r="A5" s="16">
        <f>COUNT(E$2:E5)</f>
        <v>1</v>
      </c>
      <c r="B5" s="16" t="str">
        <f>'tmp２'!B6</f>
        <v/>
      </c>
      <c r="E5" s="16" t="str">
        <f>'tmp２'!C6</f>
        <v/>
      </c>
      <c r="F5" s="16" t="str">
        <f>'tmp２'!D6</f>
        <v/>
      </c>
      <c r="G5" s="16" t="str">
        <f t="shared" si="0"/>
        <v/>
      </c>
      <c r="H5" s="16" t="str">
        <f>'tmp２'!D6</f>
        <v/>
      </c>
      <c r="I5" s="16" t="str">
        <f t="shared" si="1"/>
        <v/>
      </c>
      <c r="J5" s="16" t="str">
        <f>'tmp２'!E6</f>
        <v/>
      </c>
      <c r="L5" s="16">
        <v>0</v>
      </c>
      <c r="O5" s="16" t="str">
        <f>IF('tmp２'!K6="","",'tmp２'!K6)</f>
        <v/>
      </c>
      <c r="P5" s="16">
        <f>IF('tmp２'!P6="","",'tmp２'!P6)</f>
        <v>0</v>
      </c>
      <c r="Q5" s="16">
        <v>0</v>
      </c>
      <c r="R5" s="16">
        <f t="shared" si="2"/>
        <v>0</v>
      </c>
      <c r="S5" s="16" t="str">
        <f>IF('tmp２'!L6="","",'tmp２'!L6)</f>
        <v/>
      </c>
      <c r="T5" s="16">
        <f>IF('tmp２'!Q6="","",'tmp２'!Q6)</f>
        <v>0</v>
      </c>
      <c r="U5" s="16">
        <v>0</v>
      </c>
      <c r="V5" s="16">
        <v>0</v>
      </c>
      <c r="W5" s="16" t="str">
        <f>IF('tmp２'!M6="","",'tmp２'!M6)</f>
        <v/>
      </c>
      <c r="X5" s="16">
        <f>IF('tmp２'!R6="","",'tmp２'!R6)</f>
        <v>0</v>
      </c>
      <c r="Y5" s="16">
        <v>0</v>
      </c>
      <c r="Z5" s="16">
        <v>0</v>
      </c>
      <c r="AA5" s="16" t="str">
        <f>IF('tmp２'!N6="","",'tmp２'!N6)</f>
        <v/>
      </c>
      <c r="AB5" s="16">
        <f>IF('tmp２'!S6="","",'tmp２'!S6)</f>
        <v>0</v>
      </c>
      <c r="AC5" s="16">
        <v>0</v>
      </c>
      <c r="AD5" s="16">
        <v>0</v>
      </c>
      <c r="AE5" s="16" t="str">
        <f>IF('tmp２'!O6="","",'tmp２'!O6)</f>
        <v/>
      </c>
      <c r="AF5" s="16">
        <f>IF('tmp２'!T6="","",'tmp２'!T6)</f>
        <v>0</v>
      </c>
      <c r="AG5" s="16">
        <v>0</v>
      </c>
      <c r="AH5" s="16">
        <v>0</v>
      </c>
      <c r="AJ5" s="16">
        <v>4</v>
      </c>
      <c r="AK5" s="16" t="str">
        <f t="shared" si="3"/>
        <v/>
      </c>
      <c r="AL5" s="16" t="str">
        <f t="shared" si="4"/>
        <v/>
      </c>
      <c r="AM5" s="16" t="str">
        <f t="shared" si="5"/>
        <v/>
      </c>
      <c r="AN5" s="16" t="str">
        <f t="shared" si="6"/>
        <v/>
      </c>
      <c r="AO5" s="16" t="e">
        <f t="shared" si="7"/>
        <v>#N/A</v>
      </c>
      <c r="AP5" s="16" t="str">
        <f t="shared" si="8"/>
        <v/>
      </c>
    </row>
    <row r="6" spans="1:42">
      <c r="A6" s="16">
        <f>COUNT(E$2:E6)</f>
        <v>1</v>
      </c>
      <c r="B6" s="16" t="str">
        <f>'tmp２'!B7</f>
        <v/>
      </c>
      <c r="E6" s="16" t="str">
        <f>'tmp２'!C7</f>
        <v/>
      </c>
      <c r="F6" s="16" t="str">
        <f>'tmp２'!D7</f>
        <v/>
      </c>
      <c r="G6" s="16" t="str">
        <f t="shared" si="0"/>
        <v/>
      </c>
      <c r="H6" s="16" t="str">
        <f>'tmp２'!D7</f>
        <v/>
      </c>
      <c r="I6" s="16" t="str">
        <f t="shared" si="1"/>
        <v/>
      </c>
      <c r="J6" s="16" t="str">
        <f>'tmp２'!E7</f>
        <v/>
      </c>
      <c r="L6" s="16">
        <v>0</v>
      </c>
      <c r="O6" s="16" t="str">
        <f>IF('tmp２'!K7="","",'tmp２'!K7)</f>
        <v/>
      </c>
      <c r="P6" s="16">
        <f>IF('tmp２'!P7="","",'tmp２'!P7)</f>
        <v>0</v>
      </c>
      <c r="Q6" s="16">
        <v>0</v>
      </c>
      <c r="R6" s="16">
        <f t="shared" si="2"/>
        <v>0</v>
      </c>
      <c r="S6" s="16" t="str">
        <f>IF('tmp２'!L7="","",'tmp２'!L7)</f>
        <v/>
      </c>
      <c r="T6" s="16">
        <f>IF('tmp２'!Q7="","",'tmp２'!Q7)</f>
        <v>0</v>
      </c>
      <c r="U6" s="16">
        <v>0</v>
      </c>
      <c r="V6" s="16">
        <v>0</v>
      </c>
      <c r="W6" s="16" t="str">
        <f>IF('tmp２'!M7="","",'tmp２'!M7)</f>
        <v/>
      </c>
      <c r="X6" s="16">
        <f>IF('tmp２'!R7="","",'tmp２'!R7)</f>
        <v>0</v>
      </c>
      <c r="Y6" s="16">
        <v>0</v>
      </c>
      <c r="Z6" s="16">
        <v>0</v>
      </c>
      <c r="AA6" s="16" t="str">
        <f>IF('tmp２'!N7="","",'tmp２'!N7)</f>
        <v/>
      </c>
      <c r="AB6" s="16">
        <f>IF('tmp２'!S7="","",'tmp２'!S7)</f>
        <v>0</v>
      </c>
      <c r="AC6" s="16">
        <v>0</v>
      </c>
      <c r="AD6" s="16">
        <v>0</v>
      </c>
      <c r="AE6" s="16" t="str">
        <f>IF('tmp２'!O7="","",'tmp２'!O7)</f>
        <v/>
      </c>
      <c r="AF6" s="16">
        <f>IF('tmp２'!T7="","",'tmp２'!T7)</f>
        <v>0</v>
      </c>
      <c r="AG6" s="16">
        <v>0</v>
      </c>
      <c r="AH6" s="16">
        <v>0</v>
      </c>
      <c r="AJ6" s="16">
        <v>5</v>
      </c>
      <c r="AK6" s="16" t="str">
        <f t="shared" si="3"/>
        <v/>
      </c>
      <c r="AL6" s="16" t="str">
        <f t="shared" si="4"/>
        <v/>
      </c>
      <c r="AM6" s="16" t="str">
        <f t="shared" si="5"/>
        <v/>
      </c>
      <c r="AN6" s="16" t="str">
        <f t="shared" si="6"/>
        <v/>
      </c>
      <c r="AO6" s="16" t="e">
        <f t="shared" si="7"/>
        <v>#N/A</v>
      </c>
      <c r="AP6" s="16" t="str">
        <f t="shared" si="8"/>
        <v/>
      </c>
    </row>
    <row r="7" spans="1:42">
      <c r="A7" s="16">
        <f>COUNT(E$2:E7)</f>
        <v>1</v>
      </c>
      <c r="B7" s="16" t="str">
        <f>'tmp２'!B8</f>
        <v/>
      </c>
      <c r="E7" s="16" t="str">
        <f>'tmp２'!C8</f>
        <v/>
      </c>
      <c r="F7" s="16" t="str">
        <f>'tmp２'!D8</f>
        <v/>
      </c>
      <c r="G7" s="16" t="str">
        <f t="shared" si="0"/>
        <v/>
      </c>
      <c r="H7" s="16" t="str">
        <f>'tmp２'!D8</f>
        <v/>
      </c>
      <c r="I7" s="16" t="str">
        <f t="shared" si="1"/>
        <v/>
      </c>
      <c r="J7" s="16" t="str">
        <f>'tmp２'!E8</f>
        <v/>
      </c>
      <c r="L7" s="16">
        <v>0</v>
      </c>
      <c r="O7" s="16" t="str">
        <f>IF('tmp２'!K8="","",'tmp２'!K8)</f>
        <v/>
      </c>
      <c r="P7" s="16">
        <f>IF('tmp２'!P8="","",'tmp２'!P8)</f>
        <v>0</v>
      </c>
      <c r="Q7" s="16">
        <v>0</v>
      </c>
      <c r="R7" s="16">
        <f t="shared" si="2"/>
        <v>0</v>
      </c>
      <c r="S7" s="16" t="str">
        <f>IF('tmp２'!L8="","",'tmp２'!L8)</f>
        <v/>
      </c>
      <c r="T7" s="16">
        <f>IF('tmp２'!Q8="","",'tmp２'!Q8)</f>
        <v>0</v>
      </c>
      <c r="U7" s="16">
        <v>0</v>
      </c>
      <c r="V7" s="16">
        <v>0</v>
      </c>
      <c r="W7" s="16" t="str">
        <f>IF('tmp２'!M8="","",'tmp２'!M8)</f>
        <v/>
      </c>
      <c r="X7" s="16">
        <f>IF('tmp２'!R8="","",'tmp２'!R8)</f>
        <v>0</v>
      </c>
      <c r="Y7" s="16">
        <v>0</v>
      </c>
      <c r="Z7" s="16">
        <v>0</v>
      </c>
      <c r="AA7" s="16" t="str">
        <f>IF('tmp２'!N8="","",'tmp２'!N8)</f>
        <v/>
      </c>
      <c r="AB7" s="16">
        <f>IF('tmp２'!S8="","",'tmp２'!S8)</f>
        <v>0</v>
      </c>
      <c r="AC7" s="16">
        <v>0</v>
      </c>
      <c r="AD7" s="16">
        <v>0</v>
      </c>
      <c r="AE7" s="16" t="str">
        <f>IF('tmp２'!O8="","",'tmp２'!O8)</f>
        <v/>
      </c>
      <c r="AF7" s="16">
        <f>IF('tmp２'!T8="","",'tmp２'!T8)</f>
        <v>0</v>
      </c>
      <c r="AG7" s="16">
        <v>0</v>
      </c>
      <c r="AH7" s="16">
        <v>0</v>
      </c>
      <c r="AJ7" s="16">
        <v>6</v>
      </c>
      <c r="AK7" s="16" t="str">
        <f t="shared" si="3"/>
        <v/>
      </c>
      <c r="AL7" s="16" t="str">
        <f t="shared" si="4"/>
        <v/>
      </c>
      <c r="AM7" s="16" t="str">
        <f t="shared" si="5"/>
        <v/>
      </c>
      <c r="AN7" s="16" t="str">
        <f t="shared" si="6"/>
        <v/>
      </c>
      <c r="AO7" s="16" t="e">
        <f t="shared" si="7"/>
        <v>#N/A</v>
      </c>
      <c r="AP7" s="16" t="str">
        <f t="shared" si="8"/>
        <v/>
      </c>
    </row>
    <row r="8" spans="1:42">
      <c r="A8" s="16">
        <f>COUNT(E$2:E8)</f>
        <v>1</v>
      </c>
      <c r="B8" s="16" t="str">
        <f>'tmp２'!B9</f>
        <v/>
      </c>
      <c r="E8" s="16" t="str">
        <f>'tmp２'!C9</f>
        <v/>
      </c>
      <c r="F8" s="16" t="str">
        <f>'tmp２'!D9</f>
        <v/>
      </c>
      <c r="G8" s="16" t="str">
        <f t="shared" si="0"/>
        <v/>
      </c>
      <c r="H8" s="16" t="str">
        <f>'tmp２'!D9</f>
        <v/>
      </c>
      <c r="I8" s="16" t="str">
        <f t="shared" si="1"/>
        <v/>
      </c>
      <c r="J8" s="16" t="str">
        <f>'tmp２'!E9</f>
        <v/>
      </c>
      <c r="L8" s="16">
        <v>0</v>
      </c>
      <c r="O8" s="16" t="str">
        <f>IF('tmp２'!K9="","",'tmp２'!K9)</f>
        <v/>
      </c>
      <c r="P8" s="16">
        <f>IF('tmp２'!P9="","",'tmp２'!P9)</f>
        <v>0</v>
      </c>
      <c r="Q8" s="16">
        <v>0</v>
      </c>
      <c r="R8" s="16">
        <f t="shared" si="2"/>
        <v>0</v>
      </c>
      <c r="S8" s="16" t="str">
        <f>IF('tmp２'!L9="","",'tmp２'!L9)</f>
        <v/>
      </c>
      <c r="T8" s="16">
        <f>IF('tmp２'!Q9="","",'tmp２'!Q9)</f>
        <v>0</v>
      </c>
      <c r="U8" s="16">
        <v>0</v>
      </c>
      <c r="V8" s="16">
        <v>0</v>
      </c>
      <c r="W8" s="16" t="str">
        <f>IF('tmp２'!M9="","",'tmp２'!M9)</f>
        <v/>
      </c>
      <c r="X8" s="16">
        <f>IF('tmp２'!R9="","",'tmp２'!R9)</f>
        <v>0</v>
      </c>
      <c r="Y8" s="16">
        <v>0</v>
      </c>
      <c r="Z8" s="16">
        <v>0</v>
      </c>
      <c r="AA8" s="16" t="str">
        <f>IF('tmp２'!N9="","",'tmp２'!N9)</f>
        <v/>
      </c>
      <c r="AB8" s="16">
        <f>IF('tmp２'!S9="","",'tmp２'!S9)</f>
        <v>0</v>
      </c>
      <c r="AC8" s="16">
        <v>0</v>
      </c>
      <c r="AD8" s="16">
        <v>0</v>
      </c>
      <c r="AE8" s="16" t="str">
        <f>IF('tmp２'!O9="","",'tmp２'!O9)</f>
        <v/>
      </c>
      <c r="AF8" s="16">
        <f>IF('tmp２'!T9="","",'tmp２'!T9)</f>
        <v>0</v>
      </c>
      <c r="AG8" s="16">
        <v>0</v>
      </c>
      <c r="AH8" s="16">
        <v>0</v>
      </c>
      <c r="AJ8" s="16">
        <v>7</v>
      </c>
      <c r="AK8" s="16" t="str">
        <f t="shared" si="3"/>
        <v/>
      </c>
      <c r="AL8" s="16" t="str">
        <f t="shared" si="4"/>
        <v/>
      </c>
      <c r="AM8" s="16" t="str">
        <f t="shared" si="5"/>
        <v/>
      </c>
      <c r="AN8" s="16" t="str">
        <f t="shared" si="6"/>
        <v/>
      </c>
      <c r="AO8" s="16" t="e">
        <f t="shared" si="7"/>
        <v>#N/A</v>
      </c>
      <c r="AP8" s="16" t="str">
        <f t="shared" si="8"/>
        <v/>
      </c>
    </row>
    <row r="9" spans="1:42">
      <c r="A9" s="16">
        <f>COUNT(E$2:E9)</f>
        <v>1</v>
      </c>
      <c r="B9" s="16" t="str">
        <f>'tmp２'!B10</f>
        <v/>
      </c>
      <c r="E9" s="16" t="str">
        <f>'tmp２'!C10</f>
        <v/>
      </c>
      <c r="F9" s="16" t="str">
        <f>'tmp２'!D10</f>
        <v/>
      </c>
      <c r="G9" s="16" t="str">
        <f t="shared" si="0"/>
        <v/>
      </c>
      <c r="H9" s="16" t="str">
        <f>'tmp２'!D10</f>
        <v/>
      </c>
      <c r="I9" s="16" t="str">
        <f t="shared" si="1"/>
        <v/>
      </c>
      <c r="J9" s="16" t="str">
        <f>'tmp２'!E10</f>
        <v/>
      </c>
      <c r="L9" s="16">
        <v>0</v>
      </c>
      <c r="O9" s="16" t="str">
        <f>IF('tmp２'!K10="","",'tmp２'!K10)</f>
        <v/>
      </c>
      <c r="P9" s="16">
        <f>IF('tmp２'!P10="","",'tmp２'!P10)</f>
        <v>0</v>
      </c>
      <c r="Q9" s="16">
        <v>0</v>
      </c>
      <c r="R9" s="16">
        <f t="shared" si="2"/>
        <v>0</v>
      </c>
      <c r="S9" s="16" t="str">
        <f>IF('tmp２'!L10="","",'tmp２'!L10)</f>
        <v/>
      </c>
      <c r="T9" s="16">
        <f>IF('tmp２'!Q10="","",'tmp２'!Q10)</f>
        <v>0</v>
      </c>
      <c r="U9" s="16">
        <v>0</v>
      </c>
      <c r="V9" s="16">
        <v>0</v>
      </c>
      <c r="W9" s="16" t="str">
        <f>IF('tmp２'!M10="","",'tmp２'!M10)</f>
        <v/>
      </c>
      <c r="X9" s="16">
        <f>IF('tmp２'!R10="","",'tmp２'!R10)</f>
        <v>0</v>
      </c>
      <c r="Y9" s="16">
        <v>0</v>
      </c>
      <c r="Z9" s="16">
        <v>0</v>
      </c>
      <c r="AA9" s="16" t="str">
        <f>IF('tmp２'!N10="","",'tmp２'!N10)</f>
        <v/>
      </c>
      <c r="AB9" s="16">
        <f>IF('tmp２'!S10="","",'tmp２'!S10)</f>
        <v>0</v>
      </c>
      <c r="AC9" s="16">
        <v>0</v>
      </c>
      <c r="AD9" s="16">
        <v>0</v>
      </c>
      <c r="AE9" s="16" t="str">
        <f>IF('tmp２'!O10="","",'tmp２'!O10)</f>
        <v/>
      </c>
      <c r="AF9" s="16">
        <f>IF('tmp２'!T10="","",'tmp２'!T10)</f>
        <v>0</v>
      </c>
      <c r="AG9" s="16">
        <v>0</v>
      </c>
      <c r="AH9" s="16">
        <v>0</v>
      </c>
      <c r="AJ9" s="16">
        <v>8</v>
      </c>
      <c r="AK9" s="16" t="str">
        <f t="shared" si="3"/>
        <v/>
      </c>
      <c r="AL9" s="16" t="str">
        <f t="shared" si="4"/>
        <v/>
      </c>
      <c r="AM9" s="16" t="str">
        <f t="shared" si="5"/>
        <v/>
      </c>
      <c r="AN9" s="16" t="str">
        <f t="shared" si="6"/>
        <v/>
      </c>
      <c r="AO9" s="16" t="e">
        <f t="shared" si="7"/>
        <v>#N/A</v>
      </c>
      <c r="AP9" s="16" t="str">
        <f t="shared" si="8"/>
        <v/>
      </c>
    </row>
    <row r="10" spans="1:42">
      <c r="A10" s="16">
        <f>COUNT(E$2:E10)</f>
        <v>1</v>
      </c>
      <c r="B10" s="16" t="str">
        <f>'tmp２'!B11</f>
        <v/>
      </c>
      <c r="E10" s="16" t="str">
        <f>'tmp２'!C11</f>
        <v/>
      </c>
      <c r="F10" s="16" t="str">
        <f>'tmp２'!D11</f>
        <v/>
      </c>
      <c r="G10" s="16" t="str">
        <f t="shared" si="0"/>
        <v/>
      </c>
      <c r="H10" s="16" t="str">
        <f>'tmp２'!D11</f>
        <v/>
      </c>
      <c r="I10" s="16" t="str">
        <f t="shared" si="1"/>
        <v/>
      </c>
      <c r="J10" s="16" t="str">
        <f>'tmp２'!E11</f>
        <v/>
      </c>
      <c r="L10" s="16">
        <v>0</v>
      </c>
      <c r="O10" s="16" t="str">
        <f>IF('tmp２'!K11="","",'tmp２'!K11)</f>
        <v/>
      </c>
      <c r="P10" s="16">
        <f>IF('tmp２'!P11="","",'tmp２'!P11)</f>
        <v>0</v>
      </c>
      <c r="Q10" s="16">
        <v>0</v>
      </c>
      <c r="R10" s="16">
        <f t="shared" si="2"/>
        <v>0</v>
      </c>
      <c r="S10" s="16" t="str">
        <f>IF('tmp２'!L11="","",'tmp２'!L11)</f>
        <v/>
      </c>
      <c r="T10" s="16">
        <f>IF('tmp２'!Q11="","",'tmp２'!Q11)</f>
        <v>0</v>
      </c>
      <c r="U10" s="16">
        <v>0</v>
      </c>
      <c r="V10" s="16">
        <v>0</v>
      </c>
      <c r="W10" s="16" t="str">
        <f>IF('tmp２'!M11="","",'tmp２'!M11)</f>
        <v/>
      </c>
      <c r="X10" s="16">
        <f>IF('tmp２'!R11="","",'tmp２'!R11)</f>
        <v>0</v>
      </c>
      <c r="Y10" s="16">
        <v>0</v>
      </c>
      <c r="Z10" s="16">
        <v>0</v>
      </c>
      <c r="AA10" s="16" t="str">
        <f>IF('tmp２'!N11="","",'tmp２'!N11)</f>
        <v/>
      </c>
      <c r="AB10" s="16">
        <f>IF('tmp２'!S11="","",'tmp２'!S11)</f>
        <v>0</v>
      </c>
      <c r="AC10" s="16">
        <v>0</v>
      </c>
      <c r="AD10" s="16">
        <v>0</v>
      </c>
      <c r="AE10" s="16" t="str">
        <f>IF('tmp２'!O11="","",'tmp２'!O11)</f>
        <v/>
      </c>
      <c r="AF10" s="16">
        <f>IF('tmp２'!T11="","",'tmp２'!T11)</f>
        <v>0</v>
      </c>
      <c r="AG10" s="16">
        <v>0</v>
      </c>
      <c r="AH10" s="16">
        <v>0</v>
      </c>
      <c r="AJ10" s="16">
        <v>9</v>
      </c>
      <c r="AK10" s="16" t="str">
        <f t="shared" si="3"/>
        <v/>
      </c>
      <c r="AL10" s="16" t="str">
        <f t="shared" si="4"/>
        <v/>
      </c>
      <c r="AM10" s="16" t="str">
        <f t="shared" si="5"/>
        <v/>
      </c>
      <c r="AN10" s="16" t="str">
        <f t="shared" si="6"/>
        <v/>
      </c>
      <c r="AO10" s="16" t="e">
        <f t="shared" si="7"/>
        <v>#N/A</v>
      </c>
      <c r="AP10" s="16" t="str">
        <f t="shared" si="8"/>
        <v/>
      </c>
    </row>
    <row r="11" spans="1:42">
      <c r="A11" s="16">
        <f>COUNT(E$2:E11)</f>
        <v>1</v>
      </c>
      <c r="B11" s="16" t="str">
        <f>'tmp２'!B12</f>
        <v/>
      </c>
      <c r="E11" s="16" t="str">
        <f>'tmp２'!C12</f>
        <v/>
      </c>
      <c r="F11" s="16" t="str">
        <f>'tmp２'!D12</f>
        <v/>
      </c>
      <c r="G11" s="16" t="str">
        <f t="shared" si="0"/>
        <v/>
      </c>
      <c r="H11" s="16" t="str">
        <f>'tmp２'!D12</f>
        <v/>
      </c>
      <c r="I11" s="16" t="str">
        <f t="shared" si="1"/>
        <v/>
      </c>
      <c r="J11" s="16" t="str">
        <f>'tmp２'!E12</f>
        <v/>
      </c>
      <c r="L11" s="16">
        <v>0</v>
      </c>
      <c r="O11" s="16" t="str">
        <f>IF('tmp２'!K12="","",'tmp２'!K12)</f>
        <v/>
      </c>
      <c r="P11" s="16">
        <f>IF('tmp２'!P12="","",'tmp２'!P12)</f>
        <v>0</v>
      </c>
      <c r="Q11" s="16">
        <v>0</v>
      </c>
      <c r="R11" s="16">
        <f t="shared" si="2"/>
        <v>0</v>
      </c>
      <c r="S11" s="16" t="str">
        <f>IF('tmp２'!L12="","",'tmp２'!L12)</f>
        <v/>
      </c>
      <c r="T11" s="16">
        <f>IF('tmp２'!Q12="","",'tmp２'!Q12)</f>
        <v>0</v>
      </c>
      <c r="U11" s="16">
        <v>0</v>
      </c>
      <c r="V11" s="16">
        <v>0</v>
      </c>
      <c r="W11" s="16" t="str">
        <f>IF('tmp２'!M12="","",'tmp２'!M12)</f>
        <v/>
      </c>
      <c r="X11" s="16">
        <f>IF('tmp２'!R12="","",'tmp２'!R12)</f>
        <v>0</v>
      </c>
      <c r="Y11" s="16">
        <v>0</v>
      </c>
      <c r="Z11" s="16">
        <v>0</v>
      </c>
      <c r="AA11" s="16" t="str">
        <f>IF('tmp２'!N12="","",'tmp２'!N12)</f>
        <v/>
      </c>
      <c r="AB11" s="16">
        <f>IF('tmp２'!S12="","",'tmp２'!S12)</f>
        <v>0</v>
      </c>
      <c r="AC11" s="16">
        <v>0</v>
      </c>
      <c r="AD11" s="16">
        <v>0</v>
      </c>
      <c r="AE11" s="16" t="str">
        <f>IF('tmp２'!O12="","",'tmp２'!O12)</f>
        <v/>
      </c>
      <c r="AF11" s="16">
        <f>IF('tmp２'!T12="","",'tmp２'!T12)</f>
        <v>0</v>
      </c>
      <c r="AG11" s="16">
        <v>0</v>
      </c>
      <c r="AH11" s="16">
        <v>0</v>
      </c>
      <c r="AJ11" s="16">
        <v>10</v>
      </c>
      <c r="AK11" s="16" t="str">
        <f t="shared" si="3"/>
        <v/>
      </c>
      <c r="AL11" s="16" t="str">
        <f t="shared" si="4"/>
        <v/>
      </c>
      <c r="AM11" s="16" t="str">
        <f t="shared" si="5"/>
        <v/>
      </c>
      <c r="AN11" s="16" t="str">
        <f t="shared" si="6"/>
        <v/>
      </c>
      <c r="AO11" s="16" t="e">
        <f t="shared" si="7"/>
        <v>#N/A</v>
      </c>
      <c r="AP11" s="16" t="str">
        <f t="shared" si="8"/>
        <v/>
      </c>
    </row>
    <row r="12" spans="1:42">
      <c r="A12" s="16">
        <f>COUNT(E$2:E12)</f>
        <v>1</v>
      </c>
      <c r="B12" s="16" t="str">
        <f>'tmp２'!B13</f>
        <v/>
      </c>
      <c r="E12" s="16" t="str">
        <f>'tmp２'!C13</f>
        <v/>
      </c>
      <c r="F12" s="16" t="str">
        <f>'tmp２'!D13</f>
        <v/>
      </c>
      <c r="G12" s="16" t="str">
        <f t="shared" si="0"/>
        <v/>
      </c>
      <c r="H12" s="16" t="str">
        <f>'tmp２'!D13</f>
        <v/>
      </c>
      <c r="I12" s="16" t="str">
        <f t="shared" si="1"/>
        <v/>
      </c>
      <c r="J12" s="16" t="str">
        <f>'tmp２'!E13</f>
        <v/>
      </c>
      <c r="L12" s="16">
        <v>0</v>
      </c>
      <c r="O12" s="16" t="str">
        <f>IF('tmp２'!K13="","",'tmp２'!K13)</f>
        <v/>
      </c>
      <c r="P12" s="16">
        <f>IF('tmp２'!P13="","",'tmp２'!P13)</f>
        <v>0</v>
      </c>
      <c r="Q12" s="16">
        <v>0</v>
      </c>
      <c r="R12" s="16">
        <f t="shared" si="2"/>
        <v>0</v>
      </c>
      <c r="S12" s="16" t="str">
        <f>IF('tmp２'!L13="","",'tmp２'!L13)</f>
        <v/>
      </c>
      <c r="T12" s="16">
        <f>IF('tmp２'!Q13="","",'tmp２'!Q13)</f>
        <v>0</v>
      </c>
      <c r="U12" s="16">
        <v>0</v>
      </c>
      <c r="V12" s="16">
        <v>0</v>
      </c>
      <c r="W12" s="16" t="str">
        <f>IF('tmp２'!M13="","",'tmp２'!M13)</f>
        <v/>
      </c>
      <c r="X12" s="16">
        <f>IF('tmp２'!R13="","",'tmp２'!R13)</f>
        <v>0</v>
      </c>
      <c r="Y12" s="16">
        <v>0</v>
      </c>
      <c r="Z12" s="16">
        <v>0</v>
      </c>
      <c r="AA12" s="16" t="str">
        <f>IF('tmp２'!N13="","",'tmp２'!N13)</f>
        <v/>
      </c>
      <c r="AB12" s="16">
        <f>IF('tmp２'!S13="","",'tmp２'!S13)</f>
        <v>0</v>
      </c>
      <c r="AC12" s="16">
        <v>0</v>
      </c>
      <c r="AD12" s="16">
        <v>0</v>
      </c>
      <c r="AE12" s="16" t="str">
        <f>IF('tmp２'!O13="","",'tmp２'!O13)</f>
        <v/>
      </c>
      <c r="AF12" s="16">
        <f>IF('tmp２'!T13="","",'tmp２'!T13)</f>
        <v>0</v>
      </c>
      <c r="AG12" s="16">
        <v>0</v>
      </c>
      <c r="AH12" s="16">
        <v>0</v>
      </c>
      <c r="AJ12" s="16">
        <v>11</v>
      </c>
      <c r="AK12" s="16" t="str">
        <f t="shared" si="3"/>
        <v/>
      </c>
      <c r="AL12" s="16" t="str">
        <f t="shared" si="4"/>
        <v/>
      </c>
      <c r="AM12" s="16" t="str">
        <f t="shared" si="5"/>
        <v/>
      </c>
      <c r="AN12" s="16" t="str">
        <f t="shared" si="6"/>
        <v/>
      </c>
      <c r="AO12" s="16" t="e">
        <f t="shared" si="7"/>
        <v>#N/A</v>
      </c>
      <c r="AP12" s="16" t="str">
        <f t="shared" si="8"/>
        <v/>
      </c>
    </row>
    <row r="13" spans="1:42">
      <c r="A13" s="16">
        <f>COUNT(E$2:E13)</f>
        <v>1</v>
      </c>
      <c r="B13" s="16" t="str">
        <f>'tmp２'!B14</f>
        <v/>
      </c>
      <c r="E13" s="16" t="str">
        <f>'tmp２'!C14</f>
        <v/>
      </c>
      <c r="F13" s="16" t="str">
        <f>'tmp２'!D14</f>
        <v/>
      </c>
      <c r="G13" s="16" t="str">
        <f t="shared" si="0"/>
        <v/>
      </c>
      <c r="H13" s="16" t="str">
        <f>'tmp２'!D14</f>
        <v/>
      </c>
      <c r="I13" s="16" t="str">
        <f t="shared" si="1"/>
        <v/>
      </c>
      <c r="J13" s="16" t="str">
        <f>'tmp２'!E14</f>
        <v/>
      </c>
      <c r="L13" s="16">
        <v>0</v>
      </c>
      <c r="O13" s="16" t="str">
        <f>IF('tmp２'!K14="","",'tmp２'!K14)</f>
        <v/>
      </c>
      <c r="P13" s="16">
        <f>IF('tmp２'!P14="","",'tmp２'!P14)</f>
        <v>0</v>
      </c>
      <c r="Q13" s="16">
        <v>0</v>
      </c>
      <c r="R13" s="16">
        <f t="shared" si="2"/>
        <v>0</v>
      </c>
      <c r="S13" s="16" t="str">
        <f>IF('tmp２'!L14="","",'tmp２'!L14)</f>
        <v/>
      </c>
      <c r="T13" s="16">
        <f>IF('tmp２'!Q14="","",'tmp２'!Q14)</f>
        <v>0</v>
      </c>
      <c r="U13" s="16">
        <v>0</v>
      </c>
      <c r="V13" s="16">
        <v>0</v>
      </c>
      <c r="W13" s="16" t="str">
        <f>IF('tmp２'!M14="","",'tmp２'!M14)</f>
        <v/>
      </c>
      <c r="X13" s="16">
        <f>IF('tmp２'!R14="","",'tmp２'!R14)</f>
        <v>0</v>
      </c>
      <c r="Y13" s="16">
        <v>0</v>
      </c>
      <c r="Z13" s="16">
        <v>0</v>
      </c>
      <c r="AA13" s="16" t="str">
        <f>IF('tmp２'!N14="","",'tmp２'!N14)</f>
        <v/>
      </c>
      <c r="AB13" s="16">
        <f>IF('tmp２'!S14="","",'tmp２'!S14)</f>
        <v>0</v>
      </c>
      <c r="AC13" s="16">
        <v>0</v>
      </c>
      <c r="AD13" s="16">
        <v>0</v>
      </c>
      <c r="AE13" s="16" t="str">
        <f>IF('tmp２'!O14="","",'tmp２'!O14)</f>
        <v/>
      </c>
      <c r="AF13" s="16">
        <f>IF('tmp２'!T14="","",'tmp２'!T14)</f>
        <v>0</v>
      </c>
      <c r="AG13" s="16">
        <v>0</v>
      </c>
      <c r="AH13" s="16">
        <v>0</v>
      </c>
      <c r="AJ13" s="16">
        <v>12</v>
      </c>
      <c r="AK13" s="16" t="str">
        <f t="shared" si="3"/>
        <v/>
      </c>
      <c r="AL13" s="16" t="str">
        <f t="shared" si="4"/>
        <v/>
      </c>
      <c r="AM13" s="16" t="str">
        <f t="shared" si="5"/>
        <v/>
      </c>
      <c r="AN13" s="16" t="str">
        <f t="shared" si="6"/>
        <v/>
      </c>
      <c r="AO13" s="16" t="e">
        <f t="shared" si="7"/>
        <v>#N/A</v>
      </c>
      <c r="AP13" s="16" t="str">
        <f t="shared" si="8"/>
        <v/>
      </c>
    </row>
    <row r="14" spans="1:42">
      <c r="A14" s="16">
        <f>COUNT(E$2:E14)</f>
        <v>1</v>
      </c>
      <c r="B14" s="16" t="str">
        <f>'tmp２'!B15</f>
        <v/>
      </c>
      <c r="E14" s="16" t="str">
        <f>'tmp２'!C15</f>
        <v/>
      </c>
      <c r="F14" s="16" t="str">
        <f>'tmp２'!D15</f>
        <v/>
      </c>
      <c r="G14" s="16" t="str">
        <f t="shared" si="0"/>
        <v/>
      </c>
      <c r="H14" s="16" t="str">
        <f>'tmp２'!D15</f>
        <v/>
      </c>
      <c r="I14" s="16" t="str">
        <f t="shared" si="1"/>
        <v/>
      </c>
      <c r="J14" s="16" t="str">
        <f>'tmp２'!E15</f>
        <v/>
      </c>
      <c r="L14" s="16">
        <v>0</v>
      </c>
      <c r="O14" s="16" t="str">
        <f>IF('tmp２'!K15="","",'tmp２'!K15)</f>
        <v/>
      </c>
      <c r="P14" s="16">
        <f>IF('tmp２'!P15="","",'tmp２'!P15)</f>
        <v>0</v>
      </c>
      <c r="Q14" s="16">
        <v>0</v>
      </c>
      <c r="R14" s="16">
        <f t="shared" si="2"/>
        <v>0</v>
      </c>
      <c r="S14" s="16" t="str">
        <f>IF('tmp２'!L15="","",'tmp２'!L15)</f>
        <v/>
      </c>
      <c r="T14" s="16">
        <f>IF('tmp２'!Q15="","",'tmp２'!Q15)</f>
        <v>0</v>
      </c>
      <c r="U14" s="16">
        <v>0</v>
      </c>
      <c r="V14" s="16">
        <v>0</v>
      </c>
      <c r="W14" s="16" t="str">
        <f>IF('tmp２'!M15="","",'tmp２'!M15)</f>
        <v/>
      </c>
      <c r="X14" s="16">
        <f>IF('tmp２'!R15="","",'tmp２'!R15)</f>
        <v>0</v>
      </c>
      <c r="Y14" s="16">
        <v>0</v>
      </c>
      <c r="Z14" s="16">
        <v>0</v>
      </c>
      <c r="AA14" s="16" t="str">
        <f>IF('tmp２'!N15="","",'tmp２'!N15)</f>
        <v/>
      </c>
      <c r="AB14" s="16">
        <f>IF('tmp２'!S15="","",'tmp２'!S15)</f>
        <v>0</v>
      </c>
      <c r="AC14" s="16">
        <v>0</v>
      </c>
      <c r="AD14" s="16">
        <v>0</v>
      </c>
      <c r="AE14" s="16" t="str">
        <f>IF('tmp２'!O15="","",'tmp２'!O15)</f>
        <v/>
      </c>
      <c r="AF14" s="16">
        <f>IF('tmp２'!T15="","",'tmp２'!T15)</f>
        <v>0</v>
      </c>
      <c r="AG14" s="16">
        <v>0</v>
      </c>
      <c r="AH14" s="16">
        <v>0</v>
      </c>
      <c r="AJ14" s="16">
        <v>13</v>
      </c>
      <c r="AK14" s="16" t="str">
        <f t="shared" si="3"/>
        <v/>
      </c>
      <c r="AL14" s="16" t="str">
        <f t="shared" si="4"/>
        <v/>
      </c>
      <c r="AM14" s="16" t="str">
        <f t="shared" si="5"/>
        <v/>
      </c>
      <c r="AN14" s="16" t="str">
        <f t="shared" si="6"/>
        <v/>
      </c>
      <c r="AO14" s="16" t="e">
        <f t="shared" si="7"/>
        <v>#N/A</v>
      </c>
      <c r="AP14" s="16" t="str">
        <f t="shared" si="8"/>
        <v/>
      </c>
    </row>
    <row r="15" spans="1:42">
      <c r="A15" s="16">
        <f>COUNT(E$2:E15)</f>
        <v>1</v>
      </c>
      <c r="B15" s="16" t="str">
        <f>'tmp２'!B16</f>
        <v/>
      </c>
      <c r="E15" s="16" t="str">
        <f>'tmp２'!C16</f>
        <v/>
      </c>
      <c r="F15" s="16" t="str">
        <f>'tmp２'!D16</f>
        <v/>
      </c>
      <c r="G15" s="16" t="str">
        <f t="shared" si="0"/>
        <v/>
      </c>
      <c r="H15" s="16" t="str">
        <f>'tmp２'!D16</f>
        <v/>
      </c>
      <c r="I15" s="16" t="str">
        <f t="shared" si="1"/>
        <v/>
      </c>
      <c r="J15" s="16" t="str">
        <f>'tmp２'!E16</f>
        <v/>
      </c>
      <c r="L15" s="16">
        <v>0</v>
      </c>
      <c r="O15" s="16" t="str">
        <f>IF('tmp２'!K16="","",'tmp２'!K16)</f>
        <v/>
      </c>
      <c r="P15" s="16">
        <f>IF('tmp２'!P16="","",'tmp２'!P16)</f>
        <v>0</v>
      </c>
      <c r="Q15" s="16">
        <v>0</v>
      </c>
      <c r="R15" s="16">
        <f t="shared" si="2"/>
        <v>0</v>
      </c>
      <c r="S15" s="16" t="str">
        <f>IF('tmp２'!L16="","",'tmp２'!L16)</f>
        <v/>
      </c>
      <c r="T15" s="16">
        <f>IF('tmp２'!Q16="","",'tmp２'!Q16)</f>
        <v>0</v>
      </c>
      <c r="U15" s="16">
        <v>0</v>
      </c>
      <c r="V15" s="16">
        <v>0</v>
      </c>
      <c r="W15" s="16" t="str">
        <f>IF('tmp２'!M16="","",'tmp２'!M16)</f>
        <v/>
      </c>
      <c r="X15" s="16">
        <f>IF('tmp２'!R16="","",'tmp２'!R16)</f>
        <v>0</v>
      </c>
      <c r="Y15" s="16">
        <v>0</v>
      </c>
      <c r="Z15" s="16">
        <v>0</v>
      </c>
      <c r="AA15" s="16" t="str">
        <f>IF('tmp２'!N16="","",'tmp２'!N16)</f>
        <v/>
      </c>
      <c r="AB15" s="16">
        <f>IF('tmp２'!S16="","",'tmp２'!S16)</f>
        <v>0</v>
      </c>
      <c r="AC15" s="16">
        <v>0</v>
      </c>
      <c r="AD15" s="16">
        <v>0</v>
      </c>
      <c r="AE15" s="16" t="str">
        <f>IF('tmp２'!O16="","",'tmp２'!O16)</f>
        <v/>
      </c>
      <c r="AF15" s="16">
        <f>IF('tmp２'!T16="","",'tmp２'!T16)</f>
        <v>0</v>
      </c>
      <c r="AG15" s="16">
        <v>0</v>
      </c>
      <c r="AH15" s="16">
        <v>0</v>
      </c>
      <c r="AJ15" s="16">
        <v>14</v>
      </c>
      <c r="AK15" s="16" t="str">
        <f t="shared" si="3"/>
        <v/>
      </c>
      <c r="AL15" s="16" t="str">
        <f t="shared" si="4"/>
        <v/>
      </c>
      <c r="AM15" s="16" t="str">
        <f t="shared" si="5"/>
        <v/>
      </c>
      <c r="AN15" s="16" t="str">
        <f t="shared" si="6"/>
        <v/>
      </c>
      <c r="AO15" s="16" t="e">
        <f t="shared" si="7"/>
        <v>#N/A</v>
      </c>
      <c r="AP15" s="16" t="str">
        <f t="shared" si="8"/>
        <v/>
      </c>
    </row>
    <row r="16" spans="1:42">
      <c r="A16" s="16">
        <f>COUNT(E$2:E16)</f>
        <v>1</v>
      </c>
      <c r="B16" s="16" t="str">
        <f>'tmp２'!B17</f>
        <v/>
      </c>
      <c r="E16" s="16" t="str">
        <f>'tmp２'!C17</f>
        <v/>
      </c>
      <c r="F16" s="16" t="str">
        <f>'tmp２'!D17</f>
        <v/>
      </c>
      <c r="G16" s="16" t="str">
        <f t="shared" si="0"/>
        <v/>
      </c>
      <c r="H16" s="16" t="str">
        <f>'tmp２'!D17</f>
        <v/>
      </c>
      <c r="I16" s="16" t="str">
        <f t="shared" si="1"/>
        <v/>
      </c>
      <c r="J16" s="16" t="str">
        <f>'tmp２'!E17</f>
        <v/>
      </c>
      <c r="L16" s="16">
        <v>0</v>
      </c>
      <c r="O16" s="16" t="str">
        <f>IF('tmp２'!K17="","",'tmp２'!K17)</f>
        <v/>
      </c>
      <c r="P16" s="16">
        <f>IF('tmp２'!P17="","",'tmp２'!P17)</f>
        <v>0</v>
      </c>
      <c r="Q16" s="16">
        <v>0</v>
      </c>
      <c r="R16" s="16">
        <f t="shared" si="2"/>
        <v>0</v>
      </c>
      <c r="S16" s="16" t="str">
        <f>IF('tmp２'!L17="","",'tmp２'!L17)</f>
        <v/>
      </c>
      <c r="T16" s="16">
        <f>IF('tmp２'!Q17="","",'tmp２'!Q17)</f>
        <v>0</v>
      </c>
      <c r="U16" s="16">
        <v>0</v>
      </c>
      <c r="V16" s="16">
        <v>0</v>
      </c>
      <c r="W16" s="16" t="str">
        <f>IF('tmp２'!M17="","",'tmp２'!M17)</f>
        <v/>
      </c>
      <c r="X16" s="16">
        <f>IF('tmp２'!R17="","",'tmp２'!R17)</f>
        <v>0</v>
      </c>
      <c r="Y16" s="16">
        <v>0</v>
      </c>
      <c r="Z16" s="16">
        <v>0</v>
      </c>
      <c r="AA16" s="16" t="str">
        <f>IF('tmp２'!N17="","",'tmp２'!N17)</f>
        <v/>
      </c>
      <c r="AB16" s="16">
        <f>IF('tmp２'!S17="","",'tmp２'!S17)</f>
        <v>0</v>
      </c>
      <c r="AC16" s="16">
        <v>0</v>
      </c>
      <c r="AD16" s="16">
        <v>0</v>
      </c>
      <c r="AE16" s="16" t="str">
        <f>IF('tmp２'!O17="","",'tmp２'!O17)</f>
        <v/>
      </c>
      <c r="AF16" s="16">
        <f>IF('tmp２'!T17="","",'tmp２'!T17)</f>
        <v>0</v>
      </c>
      <c r="AG16" s="16">
        <v>0</v>
      </c>
      <c r="AH16" s="16">
        <v>0</v>
      </c>
      <c r="AJ16" s="16">
        <v>15</v>
      </c>
      <c r="AK16" s="16" t="str">
        <f t="shared" si="3"/>
        <v/>
      </c>
      <c r="AL16" s="16" t="str">
        <f t="shared" si="4"/>
        <v/>
      </c>
      <c r="AM16" s="16" t="str">
        <f t="shared" si="5"/>
        <v/>
      </c>
      <c r="AN16" s="16" t="str">
        <f t="shared" si="6"/>
        <v/>
      </c>
      <c r="AO16" s="16" t="e">
        <f t="shared" si="7"/>
        <v>#N/A</v>
      </c>
      <c r="AP16" s="16" t="str">
        <f t="shared" si="8"/>
        <v/>
      </c>
    </row>
    <row r="17" spans="1:42">
      <c r="A17" s="16">
        <f>COUNT(E$2:E17)</f>
        <v>1</v>
      </c>
      <c r="B17" s="16" t="str">
        <f>'tmp２'!B18</f>
        <v/>
      </c>
      <c r="E17" s="16" t="str">
        <f>'tmp２'!C18</f>
        <v/>
      </c>
      <c r="F17" s="16" t="str">
        <f>'tmp２'!D18</f>
        <v/>
      </c>
      <c r="G17" s="16" t="str">
        <f t="shared" si="0"/>
        <v/>
      </c>
      <c r="H17" s="16" t="str">
        <f>'tmp２'!D18</f>
        <v/>
      </c>
      <c r="I17" s="16" t="str">
        <f t="shared" si="1"/>
        <v/>
      </c>
      <c r="J17" s="16" t="str">
        <f>'tmp２'!E18</f>
        <v/>
      </c>
      <c r="L17" s="16">
        <v>0</v>
      </c>
      <c r="O17" s="16" t="str">
        <f>IF('tmp２'!K18="","",'tmp２'!K18)</f>
        <v/>
      </c>
      <c r="P17" s="16">
        <f>IF('tmp２'!P18="","",'tmp２'!P18)</f>
        <v>0</v>
      </c>
      <c r="Q17" s="16">
        <v>0</v>
      </c>
      <c r="R17" s="16">
        <f t="shared" si="2"/>
        <v>0</v>
      </c>
      <c r="S17" s="16" t="str">
        <f>IF('tmp２'!L18="","",'tmp２'!L18)</f>
        <v/>
      </c>
      <c r="T17" s="16">
        <f>IF('tmp２'!Q18="","",'tmp２'!Q18)</f>
        <v>0</v>
      </c>
      <c r="U17" s="16">
        <v>0</v>
      </c>
      <c r="V17" s="16">
        <v>0</v>
      </c>
      <c r="W17" s="16" t="str">
        <f>IF('tmp２'!M18="","",'tmp２'!M18)</f>
        <v/>
      </c>
      <c r="X17" s="16">
        <f>IF('tmp２'!R18="","",'tmp２'!R18)</f>
        <v>0</v>
      </c>
      <c r="Y17" s="16">
        <v>0</v>
      </c>
      <c r="Z17" s="16">
        <v>0</v>
      </c>
      <c r="AA17" s="16" t="str">
        <f>IF('tmp２'!N18="","",'tmp２'!N18)</f>
        <v/>
      </c>
      <c r="AB17" s="16">
        <f>IF('tmp２'!S18="","",'tmp２'!S18)</f>
        <v>0</v>
      </c>
      <c r="AC17" s="16">
        <v>0</v>
      </c>
      <c r="AD17" s="16">
        <v>0</v>
      </c>
      <c r="AE17" s="16" t="str">
        <f>IF('tmp２'!O18="","",'tmp２'!O18)</f>
        <v/>
      </c>
      <c r="AF17" s="16">
        <f>IF('tmp２'!T18="","",'tmp２'!T18)</f>
        <v>0</v>
      </c>
      <c r="AG17" s="16">
        <v>0</v>
      </c>
      <c r="AH17" s="16">
        <v>0</v>
      </c>
      <c r="AJ17" s="16">
        <v>16</v>
      </c>
      <c r="AK17" s="16" t="str">
        <f t="shared" si="3"/>
        <v/>
      </c>
      <c r="AL17" s="16" t="str">
        <f t="shared" si="4"/>
        <v/>
      </c>
      <c r="AM17" s="16" t="str">
        <f t="shared" si="5"/>
        <v/>
      </c>
      <c r="AN17" s="16" t="str">
        <f t="shared" si="6"/>
        <v/>
      </c>
      <c r="AO17" s="16" t="e">
        <f t="shared" si="7"/>
        <v>#N/A</v>
      </c>
      <c r="AP17" s="16" t="str">
        <f t="shared" si="8"/>
        <v/>
      </c>
    </row>
    <row r="18" spans="1:42">
      <c r="A18" s="16">
        <f>COUNT(E$2:E18)</f>
        <v>1</v>
      </c>
      <c r="B18" s="16" t="str">
        <f>'tmp２'!B19</f>
        <v/>
      </c>
      <c r="E18" s="16" t="str">
        <f>'tmp２'!C19</f>
        <v/>
      </c>
      <c r="F18" s="16" t="str">
        <f>'tmp２'!D19</f>
        <v/>
      </c>
      <c r="G18" s="16" t="str">
        <f t="shared" si="0"/>
        <v/>
      </c>
      <c r="H18" s="16" t="str">
        <f>'tmp２'!D19</f>
        <v/>
      </c>
      <c r="I18" s="16" t="str">
        <f t="shared" si="1"/>
        <v/>
      </c>
      <c r="J18" s="16" t="str">
        <f>'tmp２'!E19</f>
        <v/>
      </c>
      <c r="L18" s="16">
        <v>0</v>
      </c>
      <c r="O18" s="16" t="str">
        <f>IF('tmp２'!K19="","",'tmp２'!K19)</f>
        <v/>
      </c>
      <c r="P18" s="16">
        <f>IF('tmp２'!P19="","",'tmp２'!P19)</f>
        <v>0</v>
      </c>
      <c r="Q18" s="16">
        <v>0</v>
      </c>
      <c r="R18" s="16">
        <f t="shared" si="2"/>
        <v>0</v>
      </c>
      <c r="S18" s="16" t="str">
        <f>IF('tmp２'!L19="","",'tmp２'!L19)</f>
        <v/>
      </c>
      <c r="T18" s="16">
        <f>IF('tmp２'!Q19="","",'tmp２'!Q19)</f>
        <v>0</v>
      </c>
      <c r="U18" s="16">
        <v>0</v>
      </c>
      <c r="V18" s="16">
        <v>0</v>
      </c>
      <c r="W18" s="16" t="str">
        <f>IF('tmp２'!M19="","",'tmp２'!M19)</f>
        <v/>
      </c>
      <c r="X18" s="16">
        <f>IF('tmp２'!R19="","",'tmp２'!R19)</f>
        <v>0</v>
      </c>
      <c r="Y18" s="16">
        <v>0</v>
      </c>
      <c r="Z18" s="16">
        <v>0</v>
      </c>
      <c r="AA18" s="16" t="str">
        <f>IF('tmp２'!N19="","",'tmp２'!N19)</f>
        <v/>
      </c>
      <c r="AB18" s="16">
        <f>IF('tmp２'!S19="","",'tmp２'!S19)</f>
        <v>0</v>
      </c>
      <c r="AC18" s="16">
        <v>0</v>
      </c>
      <c r="AD18" s="16">
        <v>0</v>
      </c>
      <c r="AE18" s="16" t="str">
        <f>IF('tmp２'!O19="","",'tmp２'!O19)</f>
        <v/>
      </c>
      <c r="AF18" s="16">
        <f>IF('tmp２'!T19="","",'tmp２'!T19)</f>
        <v>0</v>
      </c>
      <c r="AG18" s="16">
        <v>0</v>
      </c>
      <c r="AH18" s="16">
        <v>0</v>
      </c>
      <c r="AJ18" s="16">
        <v>17</v>
      </c>
      <c r="AK18" s="16" t="str">
        <f t="shared" si="3"/>
        <v/>
      </c>
      <c r="AL18" s="16" t="str">
        <f t="shared" si="4"/>
        <v/>
      </c>
      <c r="AM18" s="16" t="str">
        <f t="shared" si="5"/>
        <v/>
      </c>
      <c r="AN18" s="16" t="str">
        <f t="shared" si="6"/>
        <v/>
      </c>
      <c r="AO18" s="16" t="e">
        <f t="shared" si="7"/>
        <v>#N/A</v>
      </c>
      <c r="AP18" s="16" t="str">
        <f t="shared" si="8"/>
        <v/>
      </c>
    </row>
    <row r="19" spans="1:42">
      <c r="A19" s="16">
        <f>COUNT(E$2:E19)</f>
        <v>1</v>
      </c>
      <c r="B19" s="16" t="str">
        <f>'tmp２'!B20</f>
        <v/>
      </c>
      <c r="E19" s="16" t="str">
        <f>'tmp２'!C20</f>
        <v/>
      </c>
      <c r="F19" s="16" t="str">
        <f>'tmp２'!D20</f>
        <v/>
      </c>
      <c r="G19" s="16" t="str">
        <f t="shared" si="0"/>
        <v/>
      </c>
      <c r="H19" s="16" t="str">
        <f>'tmp２'!D20</f>
        <v/>
      </c>
      <c r="I19" s="16" t="str">
        <f t="shared" si="1"/>
        <v/>
      </c>
      <c r="J19" s="16" t="str">
        <f>'tmp２'!E20</f>
        <v/>
      </c>
      <c r="L19" s="16">
        <v>0</v>
      </c>
      <c r="O19" s="16" t="str">
        <f>IF('tmp２'!K20="","",'tmp２'!K20)</f>
        <v/>
      </c>
      <c r="P19" s="16">
        <f>IF('tmp２'!P20="","",'tmp２'!P20)</f>
        <v>0</v>
      </c>
      <c r="Q19" s="16">
        <v>0</v>
      </c>
      <c r="R19" s="16">
        <f t="shared" si="2"/>
        <v>0</v>
      </c>
      <c r="S19" s="16" t="str">
        <f>IF('tmp２'!L20="","",'tmp２'!L20)</f>
        <v/>
      </c>
      <c r="T19" s="16">
        <f>IF('tmp２'!Q20="","",'tmp２'!Q20)</f>
        <v>0</v>
      </c>
      <c r="U19" s="16">
        <v>0</v>
      </c>
      <c r="V19" s="16">
        <v>0</v>
      </c>
      <c r="W19" s="16" t="str">
        <f>IF('tmp２'!M20="","",'tmp２'!M20)</f>
        <v/>
      </c>
      <c r="X19" s="16">
        <f>IF('tmp２'!R20="","",'tmp２'!R20)</f>
        <v>0</v>
      </c>
      <c r="Y19" s="16">
        <v>0</v>
      </c>
      <c r="Z19" s="16">
        <v>0</v>
      </c>
      <c r="AA19" s="16" t="str">
        <f>IF('tmp２'!N20="","",'tmp２'!N20)</f>
        <v/>
      </c>
      <c r="AB19" s="16">
        <f>IF('tmp２'!S20="","",'tmp２'!S20)</f>
        <v>0</v>
      </c>
      <c r="AC19" s="16">
        <v>0</v>
      </c>
      <c r="AD19" s="16">
        <v>0</v>
      </c>
      <c r="AE19" s="16" t="str">
        <f>IF('tmp２'!O20="","",'tmp２'!O20)</f>
        <v/>
      </c>
      <c r="AF19" s="16">
        <f>IF('tmp２'!T20="","",'tmp２'!T20)</f>
        <v>0</v>
      </c>
      <c r="AG19" s="16">
        <v>0</v>
      </c>
      <c r="AH19" s="16">
        <v>0</v>
      </c>
      <c r="AJ19" s="16">
        <v>18</v>
      </c>
      <c r="AK19" s="16" t="str">
        <f t="shared" si="3"/>
        <v/>
      </c>
      <c r="AL19" s="16" t="str">
        <f t="shared" si="4"/>
        <v/>
      </c>
      <c r="AM19" s="16" t="str">
        <f t="shared" si="5"/>
        <v/>
      </c>
      <c r="AN19" s="16" t="str">
        <f t="shared" si="6"/>
        <v/>
      </c>
      <c r="AO19" s="16" t="e">
        <f t="shared" si="7"/>
        <v>#N/A</v>
      </c>
      <c r="AP19" s="16" t="str">
        <f t="shared" si="8"/>
        <v/>
      </c>
    </row>
    <row r="20" spans="1:42">
      <c r="A20" s="16">
        <f>COUNT(E$2:E20)</f>
        <v>1</v>
      </c>
      <c r="B20" s="16" t="str">
        <f>'tmp２'!B21</f>
        <v/>
      </c>
      <c r="E20" s="16" t="str">
        <f>'tmp２'!C21</f>
        <v/>
      </c>
      <c r="F20" s="16" t="str">
        <f>'tmp２'!D21</f>
        <v/>
      </c>
      <c r="G20" s="16" t="str">
        <f t="shared" si="0"/>
        <v/>
      </c>
      <c r="H20" s="16" t="str">
        <f>'tmp２'!D21</f>
        <v/>
      </c>
      <c r="I20" s="16" t="str">
        <f t="shared" si="1"/>
        <v/>
      </c>
      <c r="J20" s="16" t="str">
        <f>'tmp２'!E21</f>
        <v/>
      </c>
      <c r="L20" s="16">
        <v>0</v>
      </c>
      <c r="O20" s="16" t="str">
        <f>IF('tmp２'!K21="","",'tmp２'!K21)</f>
        <v/>
      </c>
      <c r="P20" s="16">
        <f>IF('tmp２'!P21="","",'tmp２'!P21)</f>
        <v>0</v>
      </c>
      <c r="Q20" s="16">
        <v>0</v>
      </c>
      <c r="R20" s="16">
        <f t="shared" si="2"/>
        <v>0</v>
      </c>
      <c r="S20" s="16" t="str">
        <f>IF('tmp２'!L21="","",'tmp２'!L21)</f>
        <v/>
      </c>
      <c r="T20" s="16">
        <f>IF('tmp２'!Q21="","",'tmp２'!Q21)</f>
        <v>0</v>
      </c>
      <c r="U20" s="16">
        <v>0</v>
      </c>
      <c r="V20" s="16">
        <v>0</v>
      </c>
      <c r="W20" s="16" t="str">
        <f>IF('tmp２'!M21="","",'tmp２'!M21)</f>
        <v/>
      </c>
      <c r="X20" s="16">
        <f>IF('tmp２'!R21="","",'tmp２'!R21)</f>
        <v>0</v>
      </c>
      <c r="Y20" s="16">
        <v>0</v>
      </c>
      <c r="Z20" s="16">
        <v>0</v>
      </c>
      <c r="AA20" s="16" t="str">
        <f>IF('tmp２'!N21="","",'tmp２'!N21)</f>
        <v/>
      </c>
      <c r="AB20" s="16">
        <f>IF('tmp２'!S21="","",'tmp２'!S21)</f>
        <v>0</v>
      </c>
      <c r="AC20" s="16">
        <v>0</v>
      </c>
      <c r="AD20" s="16">
        <v>0</v>
      </c>
      <c r="AE20" s="16" t="str">
        <f>IF('tmp２'!O21="","",'tmp２'!O21)</f>
        <v/>
      </c>
      <c r="AF20" s="16">
        <f>IF('tmp２'!T21="","",'tmp２'!T21)</f>
        <v>0</v>
      </c>
      <c r="AG20" s="16">
        <v>0</v>
      </c>
      <c r="AH20" s="16">
        <v>0</v>
      </c>
      <c r="AJ20" s="16">
        <v>19</v>
      </c>
      <c r="AK20" s="16" t="str">
        <f t="shared" si="3"/>
        <v/>
      </c>
      <c r="AL20" s="16" t="str">
        <f t="shared" si="4"/>
        <v/>
      </c>
      <c r="AM20" s="16" t="str">
        <f t="shared" si="5"/>
        <v/>
      </c>
      <c r="AN20" s="16" t="str">
        <f t="shared" si="6"/>
        <v/>
      </c>
      <c r="AO20" s="16" t="e">
        <f t="shared" si="7"/>
        <v>#N/A</v>
      </c>
      <c r="AP20" s="16" t="str">
        <f t="shared" si="8"/>
        <v/>
      </c>
    </row>
    <row r="21" spans="1:42">
      <c r="A21" s="16">
        <f>COUNT(E$2:E21)</f>
        <v>1</v>
      </c>
      <c r="B21" s="16" t="str">
        <f>'tmp２'!B22</f>
        <v/>
      </c>
      <c r="E21" s="16" t="str">
        <f>'tmp２'!C22</f>
        <v/>
      </c>
      <c r="F21" s="16" t="str">
        <f>'tmp２'!D22</f>
        <v/>
      </c>
      <c r="G21" s="16" t="str">
        <f t="shared" si="0"/>
        <v/>
      </c>
      <c r="H21" s="16" t="str">
        <f>'tmp２'!D22</f>
        <v/>
      </c>
      <c r="I21" s="16" t="str">
        <f t="shared" si="1"/>
        <v/>
      </c>
      <c r="J21" s="16" t="str">
        <f>'tmp２'!E22</f>
        <v/>
      </c>
      <c r="L21" s="16">
        <v>0</v>
      </c>
      <c r="O21" s="16" t="str">
        <f>IF('tmp２'!K22="","",'tmp２'!K22)</f>
        <v/>
      </c>
      <c r="P21" s="16">
        <f>IF('tmp２'!P22="","",'tmp２'!P22)</f>
        <v>0</v>
      </c>
      <c r="Q21" s="16">
        <v>0</v>
      </c>
      <c r="R21" s="16">
        <f t="shared" si="2"/>
        <v>0</v>
      </c>
      <c r="S21" s="16" t="str">
        <f>IF('tmp２'!L22="","",'tmp２'!L22)</f>
        <v/>
      </c>
      <c r="T21" s="16">
        <f>IF('tmp２'!Q22="","",'tmp２'!Q22)</f>
        <v>0</v>
      </c>
      <c r="U21" s="16">
        <v>0</v>
      </c>
      <c r="V21" s="16">
        <v>0</v>
      </c>
      <c r="W21" s="16" t="str">
        <f>IF('tmp２'!M22="","",'tmp２'!M22)</f>
        <v/>
      </c>
      <c r="X21" s="16">
        <f>IF('tmp２'!R22="","",'tmp２'!R22)</f>
        <v>0</v>
      </c>
      <c r="Y21" s="16">
        <v>0</v>
      </c>
      <c r="Z21" s="16">
        <v>0</v>
      </c>
      <c r="AA21" s="16" t="str">
        <f>IF('tmp２'!N22="","",'tmp２'!N22)</f>
        <v/>
      </c>
      <c r="AB21" s="16">
        <f>IF('tmp２'!S22="","",'tmp２'!S22)</f>
        <v>0</v>
      </c>
      <c r="AC21" s="16">
        <v>0</v>
      </c>
      <c r="AD21" s="16">
        <v>0</v>
      </c>
      <c r="AE21" s="16" t="str">
        <f>IF('tmp２'!O22="","",'tmp２'!O22)</f>
        <v/>
      </c>
      <c r="AF21" s="16">
        <f>IF('tmp２'!T22="","",'tmp２'!T22)</f>
        <v>0</v>
      </c>
      <c r="AG21" s="16">
        <v>0</v>
      </c>
      <c r="AH21" s="16">
        <v>0</v>
      </c>
      <c r="AJ21" s="16">
        <v>20</v>
      </c>
      <c r="AK21" s="16" t="str">
        <f t="shared" si="3"/>
        <v/>
      </c>
      <c r="AL21" s="16" t="str">
        <f t="shared" si="4"/>
        <v/>
      </c>
      <c r="AM21" s="16" t="str">
        <f t="shared" si="5"/>
        <v/>
      </c>
      <c r="AN21" s="16" t="str">
        <f t="shared" si="6"/>
        <v/>
      </c>
      <c r="AO21" s="16" t="e">
        <f t="shared" si="7"/>
        <v>#N/A</v>
      </c>
      <c r="AP21" s="16" t="str">
        <f t="shared" si="8"/>
        <v/>
      </c>
    </row>
    <row r="22" spans="1:42">
      <c r="A22" s="16">
        <f>COUNT(E$2:E22)</f>
        <v>1</v>
      </c>
      <c r="B22" s="16" t="str">
        <f>'tmp２'!B23</f>
        <v/>
      </c>
      <c r="E22" s="16" t="str">
        <f>'tmp２'!C23</f>
        <v/>
      </c>
      <c r="F22" s="16" t="str">
        <f>'tmp２'!D23</f>
        <v/>
      </c>
      <c r="G22" s="16" t="str">
        <f t="shared" si="0"/>
        <v/>
      </c>
      <c r="H22" s="16" t="str">
        <f>'tmp２'!D23</f>
        <v/>
      </c>
      <c r="I22" s="16" t="str">
        <f t="shared" si="1"/>
        <v/>
      </c>
      <c r="J22" s="16" t="str">
        <f>'tmp２'!E23</f>
        <v/>
      </c>
      <c r="L22" s="16">
        <v>0</v>
      </c>
      <c r="O22" s="16" t="str">
        <f>IF('tmp２'!K23="","",'tmp２'!K23)</f>
        <v/>
      </c>
      <c r="P22" s="16">
        <f>IF('tmp２'!P23="","",'tmp２'!P23)</f>
        <v>0</v>
      </c>
      <c r="Q22" s="16">
        <v>0</v>
      </c>
      <c r="R22" s="16">
        <f t="shared" si="2"/>
        <v>0</v>
      </c>
      <c r="S22" s="16" t="str">
        <f>IF('tmp２'!L23="","",'tmp２'!L23)</f>
        <v/>
      </c>
      <c r="T22" s="16">
        <f>IF('tmp２'!Q23="","",'tmp２'!Q23)</f>
        <v>0</v>
      </c>
      <c r="U22" s="16">
        <v>0</v>
      </c>
      <c r="V22" s="16">
        <v>0</v>
      </c>
      <c r="W22" s="16" t="str">
        <f>IF('tmp２'!M23="","",'tmp２'!M23)</f>
        <v/>
      </c>
      <c r="X22" s="16">
        <f>IF('tmp２'!R23="","",'tmp２'!R23)</f>
        <v>0</v>
      </c>
      <c r="Y22" s="16">
        <v>0</v>
      </c>
      <c r="Z22" s="16">
        <v>0</v>
      </c>
      <c r="AA22" s="16" t="str">
        <f>IF('tmp２'!N23="","",'tmp２'!N23)</f>
        <v/>
      </c>
      <c r="AB22" s="16">
        <f>IF('tmp２'!S23="","",'tmp２'!S23)</f>
        <v>0</v>
      </c>
      <c r="AC22" s="16">
        <v>0</v>
      </c>
      <c r="AD22" s="16">
        <v>0</v>
      </c>
      <c r="AE22" s="16" t="str">
        <f>IF('tmp２'!O23="","",'tmp２'!O23)</f>
        <v/>
      </c>
      <c r="AF22" s="16">
        <f>IF('tmp２'!T23="","",'tmp２'!T23)</f>
        <v>0</v>
      </c>
      <c r="AG22" s="16">
        <v>0</v>
      </c>
      <c r="AH22" s="16">
        <v>0</v>
      </c>
      <c r="AJ22" s="16">
        <v>21</v>
      </c>
      <c r="AK22" s="16" t="str">
        <f t="shared" si="3"/>
        <v/>
      </c>
      <c r="AL22" s="16" t="str">
        <f t="shared" si="4"/>
        <v/>
      </c>
      <c r="AM22" s="16" t="str">
        <f t="shared" si="5"/>
        <v/>
      </c>
      <c r="AN22" s="16" t="str">
        <f t="shared" si="6"/>
        <v/>
      </c>
      <c r="AO22" s="16" t="e">
        <f t="shared" si="7"/>
        <v>#N/A</v>
      </c>
      <c r="AP22" s="16" t="str">
        <f t="shared" si="8"/>
        <v/>
      </c>
    </row>
    <row r="23" spans="1:42">
      <c r="A23" s="16">
        <f>COUNT(E$2:E23)</f>
        <v>1</v>
      </c>
      <c r="B23" s="16" t="str">
        <f>'tmp２'!B24</f>
        <v/>
      </c>
      <c r="E23" s="16" t="str">
        <f>'tmp２'!C24</f>
        <v/>
      </c>
      <c r="F23" s="16" t="str">
        <f>'tmp２'!D24</f>
        <v/>
      </c>
      <c r="G23" s="16" t="str">
        <f t="shared" si="0"/>
        <v/>
      </c>
      <c r="H23" s="16" t="str">
        <f>'tmp２'!D24</f>
        <v/>
      </c>
      <c r="I23" s="16" t="str">
        <f t="shared" si="1"/>
        <v/>
      </c>
      <c r="J23" s="16" t="str">
        <f>'tmp２'!E24</f>
        <v/>
      </c>
      <c r="L23" s="16">
        <v>0</v>
      </c>
      <c r="O23" s="16" t="str">
        <f>IF('tmp２'!K24="","",'tmp２'!K24)</f>
        <v/>
      </c>
      <c r="P23" s="16">
        <f>IF('tmp２'!P24="","",'tmp２'!P24)</f>
        <v>0</v>
      </c>
      <c r="Q23" s="16">
        <v>0</v>
      </c>
      <c r="R23" s="16">
        <f t="shared" si="2"/>
        <v>0</v>
      </c>
      <c r="S23" s="16" t="str">
        <f>IF('tmp２'!L24="","",'tmp２'!L24)</f>
        <v/>
      </c>
      <c r="T23" s="16">
        <f>IF('tmp２'!Q24="","",'tmp２'!Q24)</f>
        <v>0</v>
      </c>
      <c r="U23" s="16">
        <v>0</v>
      </c>
      <c r="V23" s="16">
        <v>0</v>
      </c>
      <c r="W23" s="16" t="str">
        <f>IF('tmp２'!M24="","",'tmp２'!M24)</f>
        <v/>
      </c>
      <c r="X23" s="16">
        <f>IF('tmp２'!R24="","",'tmp２'!R24)</f>
        <v>0</v>
      </c>
      <c r="Y23" s="16">
        <v>0</v>
      </c>
      <c r="Z23" s="16">
        <v>0</v>
      </c>
      <c r="AA23" s="16" t="str">
        <f>IF('tmp２'!N24="","",'tmp２'!N24)</f>
        <v/>
      </c>
      <c r="AB23" s="16">
        <f>IF('tmp２'!S24="","",'tmp２'!S24)</f>
        <v>0</v>
      </c>
      <c r="AC23" s="16">
        <v>0</v>
      </c>
      <c r="AD23" s="16">
        <v>0</v>
      </c>
      <c r="AE23" s="16" t="str">
        <f>IF('tmp２'!O24="","",'tmp２'!O24)</f>
        <v/>
      </c>
      <c r="AF23" s="16">
        <f>IF('tmp２'!T24="","",'tmp２'!T24)</f>
        <v>0</v>
      </c>
      <c r="AG23" s="16">
        <v>0</v>
      </c>
      <c r="AH23" s="16">
        <v>0</v>
      </c>
      <c r="AJ23" s="16">
        <v>22</v>
      </c>
      <c r="AK23" s="16" t="str">
        <f t="shared" si="3"/>
        <v/>
      </c>
      <c r="AL23" s="16" t="str">
        <f t="shared" si="4"/>
        <v/>
      </c>
      <c r="AM23" s="16" t="str">
        <f t="shared" si="5"/>
        <v/>
      </c>
      <c r="AN23" s="16" t="str">
        <f t="shared" si="6"/>
        <v/>
      </c>
      <c r="AO23" s="16" t="e">
        <f t="shared" si="7"/>
        <v>#N/A</v>
      </c>
      <c r="AP23" s="16" t="str">
        <f t="shared" si="8"/>
        <v/>
      </c>
    </row>
    <row r="24" spans="1:42">
      <c r="A24" s="16">
        <f>COUNT(E$2:E24)</f>
        <v>1</v>
      </c>
      <c r="B24" s="16" t="str">
        <f>'tmp２'!B25</f>
        <v/>
      </c>
      <c r="E24" s="16" t="str">
        <f>'tmp２'!C25</f>
        <v/>
      </c>
      <c r="F24" s="16" t="str">
        <f>'tmp２'!D25</f>
        <v/>
      </c>
      <c r="G24" s="16" t="str">
        <f t="shared" si="0"/>
        <v/>
      </c>
      <c r="H24" s="16" t="str">
        <f>'tmp２'!D25</f>
        <v/>
      </c>
      <c r="I24" s="16" t="str">
        <f t="shared" si="1"/>
        <v/>
      </c>
      <c r="J24" s="16" t="str">
        <f>'tmp２'!E25</f>
        <v/>
      </c>
      <c r="L24" s="16">
        <v>0</v>
      </c>
      <c r="O24" s="16" t="str">
        <f>IF('tmp２'!K25="","",'tmp２'!K25)</f>
        <v/>
      </c>
      <c r="P24" s="16">
        <f>IF('tmp２'!P25="","",'tmp２'!P25)</f>
        <v>0</v>
      </c>
      <c r="Q24" s="16">
        <v>0</v>
      </c>
      <c r="R24" s="16">
        <f t="shared" si="2"/>
        <v>0</v>
      </c>
      <c r="S24" s="16" t="str">
        <f>IF('tmp２'!L25="","",'tmp２'!L25)</f>
        <v/>
      </c>
      <c r="T24" s="16">
        <f>IF('tmp２'!Q25="","",'tmp２'!Q25)</f>
        <v>0</v>
      </c>
      <c r="U24" s="16">
        <v>0</v>
      </c>
      <c r="V24" s="16">
        <v>0</v>
      </c>
      <c r="W24" s="16" t="str">
        <f>IF('tmp２'!M25="","",'tmp２'!M25)</f>
        <v/>
      </c>
      <c r="X24" s="16">
        <f>IF('tmp２'!R25="","",'tmp２'!R25)</f>
        <v>0</v>
      </c>
      <c r="Y24" s="16">
        <v>0</v>
      </c>
      <c r="Z24" s="16">
        <v>0</v>
      </c>
      <c r="AA24" s="16" t="str">
        <f>IF('tmp２'!N25="","",'tmp２'!N25)</f>
        <v/>
      </c>
      <c r="AB24" s="16">
        <f>IF('tmp２'!S25="","",'tmp２'!S25)</f>
        <v>0</v>
      </c>
      <c r="AC24" s="16">
        <v>0</v>
      </c>
      <c r="AD24" s="16">
        <v>0</v>
      </c>
      <c r="AE24" s="16" t="str">
        <f>IF('tmp２'!O25="","",'tmp２'!O25)</f>
        <v/>
      </c>
      <c r="AF24" s="16">
        <f>IF('tmp２'!T25="","",'tmp２'!T25)</f>
        <v>0</v>
      </c>
      <c r="AG24" s="16">
        <v>0</v>
      </c>
      <c r="AH24" s="16">
        <v>0</v>
      </c>
      <c r="AJ24" s="16">
        <v>23</v>
      </c>
      <c r="AK24" s="16" t="str">
        <f t="shared" si="3"/>
        <v/>
      </c>
      <c r="AL24" s="16" t="str">
        <f t="shared" si="4"/>
        <v/>
      </c>
      <c r="AM24" s="16" t="str">
        <f t="shared" si="5"/>
        <v/>
      </c>
      <c r="AN24" s="16" t="str">
        <f t="shared" si="6"/>
        <v/>
      </c>
      <c r="AO24" s="16" t="e">
        <f t="shared" si="7"/>
        <v>#N/A</v>
      </c>
      <c r="AP24" s="16" t="str">
        <f t="shared" si="8"/>
        <v/>
      </c>
    </row>
    <row r="25" spans="1:42">
      <c r="A25" s="16">
        <f>COUNT(E$2:E25)</f>
        <v>1</v>
      </c>
      <c r="B25" s="16" t="str">
        <f>'tmp２'!B26</f>
        <v/>
      </c>
      <c r="E25" s="16" t="str">
        <f>'tmp２'!C26</f>
        <v/>
      </c>
      <c r="F25" s="16" t="str">
        <f>'tmp２'!D26</f>
        <v/>
      </c>
      <c r="G25" s="16" t="str">
        <f t="shared" si="0"/>
        <v/>
      </c>
      <c r="H25" s="16" t="str">
        <f>'tmp２'!D26</f>
        <v/>
      </c>
      <c r="I25" s="16" t="str">
        <f t="shared" si="1"/>
        <v/>
      </c>
      <c r="J25" s="16" t="str">
        <f>'tmp２'!E26</f>
        <v/>
      </c>
      <c r="L25" s="16">
        <v>0</v>
      </c>
      <c r="O25" s="16" t="str">
        <f>IF('tmp２'!K26="","",'tmp２'!K26)</f>
        <v/>
      </c>
      <c r="P25" s="16">
        <f>IF('tmp２'!P26="","",'tmp２'!P26)</f>
        <v>0</v>
      </c>
      <c r="Q25" s="16">
        <v>0</v>
      </c>
      <c r="R25" s="16">
        <f t="shared" si="2"/>
        <v>0</v>
      </c>
      <c r="S25" s="16" t="str">
        <f>IF('tmp２'!L26="","",'tmp２'!L26)</f>
        <v/>
      </c>
      <c r="T25" s="16">
        <f>IF('tmp２'!Q26="","",'tmp２'!Q26)</f>
        <v>0</v>
      </c>
      <c r="U25" s="16">
        <v>0</v>
      </c>
      <c r="V25" s="16">
        <v>0</v>
      </c>
      <c r="W25" s="16" t="str">
        <f>IF('tmp２'!M26="","",'tmp２'!M26)</f>
        <v/>
      </c>
      <c r="X25" s="16">
        <f>IF('tmp２'!R26="","",'tmp２'!R26)</f>
        <v>0</v>
      </c>
      <c r="Y25" s="16">
        <v>0</v>
      </c>
      <c r="Z25" s="16">
        <v>0</v>
      </c>
      <c r="AA25" s="16" t="str">
        <f>IF('tmp２'!N26="","",'tmp２'!N26)</f>
        <v/>
      </c>
      <c r="AB25" s="16">
        <f>IF('tmp２'!S26="","",'tmp２'!S26)</f>
        <v>0</v>
      </c>
      <c r="AC25" s="16">
        <v>0</v>
      </c>
      <c r="AD25" s="16">
        <v>0</v>
      </c>
      <c r="AE25" s="16" t="str">
        <f>IF('tmp２'!O26="","",'tmp２'!O26)</f>
        <v/>
      </c>
      <c r="AF25" s="16">
        <f>IF('tmp２'!T26="","",'tmp２'!T26)</f>
        <v>0</v>
      </c>
      <c r="AG25" s="16">
        <v>0</v>
      </c>
      <c r="AH25" s="16">
        <v>0</v>
      </c>
      <c r="AJ25" s="16">
        <v>24</v>
      </c>
      <c r="AK25" s="16" t="str">
        <f t="shared" si="3"/>
        <v/>
      </c>
      <c r="AL25" s="16" t="str">
        <f t="shared" si="4"/>
        <v/>
      </c>
      <c r="AM25" s="16" t="str">
        <f t="shared" si="5"/>
        <v/>
      </c>
      <c r="AN25" s="16" t="str">
        <f t="shared" si="6"/>
        <v/>
      </c>
      <c r="AO25" s="16" t="e">
        <f t="shared" si="7"/>
        <v>#N/A</v>
      </c>
      <c r="AP25" s="16" t="str">
        <f t="shared" si="8"/>
        <v/>
      </c>
    </row>
    <row r="26" spans="1:42">
      <c r="A26" s="16">
        <f>COUNT(E$2:E26)</f>
        <v>1</v>
      </c>
      <c r="B26" s="16" t="str">
        <f>'tmp２'!B27</f>
        <v/>
      </c>
      <c r="E26" s="16" t="str">
        <f>'tmp２'!C27</f>
        <v/>
      </c>
      <c r="F26" s="16" t="str">
        <f>'tmp２'!D27</f>
        <v/>
      </c>
      <c r="G26" s="16" t="str">
        <f t="shared" si="0"/>
        <v/>
      </c>
      <c r="H26" s="16" t="str">
        <f>'tmp２'!D27</f>
        <v/>
      </c>
      <c r="I26" s="16" t="str">
        <f t="shared" si="1"/>
        <v/>
      </c>
      <c r="J26" s="16" t="str">
        <f>'tmp２'!E27</f>
        <v/>
      </c>
      <c r="L26" s="16">
        <v>0</v>
      </c>
      <c r="O26" s="16" t="str">
        <f>IF('tmp２'!K27="","",'tmp２'!K27)</f>
        <v/>
      </c>
      <c r="P26" s="16">
        <f>IF('tmp２'!P27="","",'tmp２'!P27)</f>
        <v>0</v>
      </c>
      <c r="Q26" s="16">
        <v>0</v>
      </c>
      <c r="R26" s="16">
        <f t="shared" si="2"/>
        <v>0</v>
      </c>
      <c r="S26" s="16" t="str">
        <f>IF('tmp２'!L27="","",'tmp２'!L27)</f>
        <v/>
      </c>
      <c r="T26" s="16">
        <f>IF('tmp２'!Q27="","",'tmp２'!Q27)</f>
        <v>0</v>
      </c>
      <c r="U26" s="16">
        <v>0</v>
      </c>
      <c r="V26" s="16">
        <v>0</v>
      </c>
      <c r="W26" s="16" t="str">
        <f>IF('tmp２'!M27="","",'tmp２'!M27)</f>
        <v/>
      </c>
      <c r="X26" s="16">
        <f>IF('tmp２'!R27="","",'tmp２'!R27)</f>
        <v>0</v>
      </c>
      <c r="Y26" s="16">
        <v>0</v>
      </c>
      <c r="Z26" s="16">
        <v>0</v>
      </c>
      <c r="AA26" s="16" t="str">
        <f>IF('tmp２'!N27="","",'tmp２'!N27)</f>
        <v/>
      </c>
      <c r="AB26" s="16">
        <f>IF('tmp２'!S27="","",'tmp２'!S27)</f>
        <v>0</v>
      </c>
      <c r="AC26" s="16">
        <v>0</v>
      </c>
      <c r="AD26" s="16">
        <v>0</v>
      </c>
      <c r="AE26" s="16" t="str">
        <f>IF('tmp２'!O27="","",'tmp２'!O27)</f>
        <v/>
      </c>
      <c r="AF26" s="16">
        <f>IF('tmp２'!T27="","",'tmp２'!T27)</f>
        <v>0</v>
      </c>
      <c r="AG26" s="16">
        <v>0</v>
      </c>
      <c r="AH26" s="16">
        <v>0</v>
      </c>
      <c r="AJ26" s="16">
        <v>25</v>
      </c>
      <c r="AK26" s="16" t="str">
        <f t="shared" si="3"/>
        <v/>
      </c>
      <c r="AL26" s="16" t="str">
        <f t="shared" si="4"/>
        <v/>
      </c>
      <c r="AM26" s="16" t="str">
        <f t="shared" si="5"/>
        <v/>
      </c>
      <c r="AN26" s="16" t="str">
        <f t="shared" si="6"/>
        <v/>
      </c>
      <c r="AO26" s="16" t="e">
        <f t="shared" si="7"/>
        <v>#N/A</v>
      </c>
      <c r="AP26" s="16" t="str">
        <f t="shared" si="8"/>
        <v/>
      </c>
    </row>
    <row r="27" spans="1:42">
      <c r="A27" s="16">
        <f>COUNT(E$2:E27)</f>
        <v>1</v>
      </c>
      <c r="B27" s="16" t="str">
        <f>'tmp２'!B28</f>
        <v/>
      </c>
      <c r="E27" s="16" t="str">
        <f>'tmp２'!C28</f>
        <v/>
      </c>
      <c r="F27" s="16" t="str">
        <f>'tmp２'!D28</f>
        <v/>
      </c>
      <c r="G27" s="16" t="str">
        <f t="shared" si="0"/>
        <v/>
      </c>
      <c r="H27" s="16" t="str">
        <f>'tmp２'!D28</f>
        <v/>
      </c>
      <c r="I27" s="16" t="str">
        <f t="shared" si="1"/>
        <v/>
      </c>
      <c r="J27" s="16" t="str">
        <f>'tmp２'!E28</f>
        <v/>
      </c>
      <c r="L27" s="16">
        <v>0</v>
      </c>
      <c r="O27" s="16" t="str">
        <f>IF('tmp２'!K28="","",'tmp２'!K28)</f>
        <v/>
      </c>
      <c r="P27" s="16">
        <f>IF('tmp２'!P28="","",'tmp２'!P28)</f>
        <v>0</v>
      </c>
      <c r="Q27" s="16">
        <v>0</v>
      </c>
      <c r="R27" s="16">
        <f t="shared" si="2"/>
        <v>0</v>
      </c>
      <c r="S27" s="16" t="str">
        <f>IF('tmp２'!L28="","",'tmp２'!L28)</f>
        <v/>
      </c>
      <c r="T27" s="16">
        <f>IF('tmp２'!Q28="","",'tmp２'!Q28)</f>
        <v>0</v>
      </c>
      <c r="U27" s="16">
        <v>0</v>
      </c>
      <c r="V27" s="16">
        <v>0</v>
      </c>
      <c r="W27" s="16" t="str">
        <f>IF('tmp２'!M28="","",'tmp２'!M28)</f>
        <v/>
      </c>
      <c r="X27" s="16">
        <f>IF('tmp２'!R28="","",'tmp２'!R28)</f>
        <v>0</v>
      </c>
      <c r="Y27" s="16">
        <v>0</v>
      </c>
      <c r="Z27" s="16">
        <v>0</v>
      </c>
      <c r="AA27" s="16" t="str">
        <f>IF('tmp２'!N28="","",'tmp２'!N28)</f>
        <v/>
      </c>
      <c r="AB27" s="16">
        <f>IF('tmp２'!S28="","",'tmp２'!S28)</f>
        <v>0</v>
      </c>
      <c r="AC27" s="16">
        <v>0</v>
      </c>
      <c r="AD27" s="16">
        <v>0</v>
      </c>
      <c r="AE27" s="16" t="str">
        <f>IF('tmp２'!O28="","",'tmp２'!O28)</f>
        <v/>
      </c>
      <c r="AF27" s="16">
        <f>IF('tmp２'!T28="","",'tmp２'!T28)</f>
        <v>0</v>
      </c>
      <c r="AG27" s="16">
        <v>0</v>
      </c>
      <c r="AH27" s="16">
        <v>0</v>
      </c>
      <c r="AJ27" s="16">
        <v>26</v>
      </c>
      <c r="AK27" s="16" t="str">
        <f t="shared" si="3"/>
        <v/>
      </c>
      <c r="AL27" s="16" t="str">
        <f t="shared" si="4"/>
        <v/>
      </c>
      <c r="AM27" s="16" t="str">
        <f t="shared" si="5"/>
        <v/>
      </c>
      <c r="AN27" s="16" t="str">
        <f t="shared" si="6"/>
        <v/>
      </c>
      <c r="AO27" s="16" t="e">
        <f t="shared" si="7"/>
        <v>#N/A</v>
      </c>
      <c r="AP27" s="16" t="str">
        <f t="shared" si="8"/>
        <v/>
      </c>
    </row>
    <row r="28" spans="1:42">
      <c r="A28" s="16">
        <f>COUNT(E$2:E28)</f>
        <v>1</v>
      </c>
      <c r="B28" s="16" t="str">
        <f>'tmp２'!B29</f>
        <v/>
      </c>
      <c r="E28" s="16" t="str">
        <f>'tmp２'!C29</f>
        <v/>
      </c>
      <c r="F28" s="16" t="str">
        <f>'tmp２'!D29</f>
        <v/>
      </c>
      <c r="G28" s="16" t="str">
        <f t="shared" si="0"/>
        <v/>
      </c>
      <c r="H28" s="16" t="str">
        <f>'tmp２'!D29</f>
        <v/>
      </c>
      <c r="I28" s="16" t="str">
        <f t="shared" si="1"/>
        <v/>
      </c>
      <c r="J28" s="16" t="str">
        <f>'tmp２'!E29</f>
        <v/>
      </c>
      <c r="L28" s="16">
        <v>0</v>
      </c>
      <c r="O28" s="16" t="str">
        <f>IF('tmp２'!K29="","",'tmp２'!K29)</f>
        <v/>
      </c>
      <c r="P28" s="16">
        <f>IF('tmp２'!P29="","",'tmp２'!P29)</f>
        <v>0</v>
      </c>
      <c r="Q28" s="16">
        <v>0</v>
      </c>
      <c r="R28" s="16">
        <f t="shared" si="2"/>
        <v>0</v>
      </c>
      <c r="S28" s="16" t="str">
        <f>IF('tmp２'!L29="","",'tmp２'!L29)</f>
        <v/>
      </c>
      <c r="T28" s="16">
        <f>IF('tmp２'!Q29="","",'tmp２'!Q29)</f>
        <v>0</v>
      </c>
      <c r="U28" s="16">
        <v>0</v>
      </c>
      <c r="V28" s="16">
        <v>0</v>
      </c>
      <c r="W28" s="16" t="str">
        <f>IF('tmp２'!M29="","",'tmp２'!M29)</f>
        <v/>
      </c>
      <c r="X28" s="16">
        <f>IF('tmp２'!R29="","",'tmp２'!R29)</f>
        <v>0</v>
      </c>
      <c r="Y28" s="16">
        <v>0</v>
      </c>
      <c r="Z28" s="16">
        <v>0</v>
      </c>
      <c r="AA28" s="16" t="str">
        <f>IF('tmp２'!N29="","",'tmp２'!N29)</f>
        <v/>
      </c>
      <c r="AB28" s="16">
        <f>IF('tmp２'!S29="","",'tmp２'!S29)</f>
        <v>0</v>
      </c>
      <c r="AC28" s="16">
        <v>0</v>
      </c>
      <c r="AD28" s="16">
        <v>0</v>
      </c>
      <c r="AE28" s="16" t="str">
        <f>IF('tmp２'!O29="","",'tmp２'!O29)</f>
        <v/>
      </c>
      <c r="AF28" s="16">
        <f>IF('tmp２'!T29="","",'tmp２'!T29)</f>
        <v>0</v>
      </c>
      <c r="AG28" s="16">
        <v>0</v>
      </c>
      <c r="AH28" s="16">
        <v>0</v>
      </c>
      <c r="AJ28" s="16">
        <v>27</v>
      </c>
      <c r="AK28" s="16" t="str">
        <f t="shared" si="3"/>
        <v/>
      </c>
      <c r="AL28" s="16" t="str">
        <f t="shared" si="4"/>
        <v/>
      </c>
      <c r="AM28" s="16" t="str">
        <f t="shared" si="5"/>
        <v/>
      </c>
      <c r="AN28" s="16" t="str">
        <f t="shared" si="6"/>
        <v/>
      </c>
      <c r="AO28" s="16" t="e">
        <f t="shared" si="7"/>
        <v>#N/A</v>
      </c>
      <c r="AP28" s="16" t="str">
        <f t="shared" si="8"/>
        <v/>
      </c>
    </row>
    <row r="29" spans="1:42">
      <c r="A29" s="16">
        <f>COUNT(E$2:E29)</f>
        <v>1</v>
      </c>
      <c r="B29" s="16" t="str">
        <f>'tmp２'!B30</f>
        <v/>
      </c>
      <c r="E29" s="16" t="str">
        <f>'tmp２'!C30</f>
        <v/>
      </c>
      <c r="F29" s="16" t="str">
        <f>'tmp２'!D30</f>
        <v/>
      </c>
      <c r="G29" s="16" t="str">
        <f t="shared" si="0"/>
        <v/>
      </c>
      <c r="H29" s="16" t="str">
        <f>'tmp２'!D30</f>
        <v/>
      </c>
      <c r="I29" s="16" t="str">
        <f t="shared" si="1"/>
        <v/>
      </c>
      <c r="J29" s="16" t="str">
        <f>'tmp２'!E30</f>
        <v/>
      </c>
      <c r="L29" s="16">
        <v>0</v>
      </c>
      <c r="O29" s="16" t="str">
        <f>IF('tmp２'!K30="","",'tmp２'!K30)</f>
        <v/>
      </c>
      <c r="P29" s="16">
        <f>IF('tmp２'!P30="","",'tmp２'!P30)</f>
        <v>0</v>
      </c>
      <c r="Q29" s="16">
        <v>0</v>
      </c>
      <c r="R29" s="16">
        <f t="shared" si="2"/>
        <v>0</v>
      </c>
      <c r="S29" s="16" t="str">
        <f>IF('tmp２'!L30="","",'tmp２'!L30)</f>
        <v/>
      </c>
      <c r="T29" s="16">
        <f>IF('tmp２'!Q30="","",'tmp２'!Q30)</f>
        <v>0</v>
      </c>
      <c r="U29" s="16">
        <v>0</v>
      </c>
      <c r="V29" s="16">
        <v>0</v>
      </c>
      <c r="W29" s="16" t="str">
        <f>IF('tmp２'!M30="","",'tmp２'!M30)</f>
        <v/>
      </c>
      <c r="X29" s="16">
        <f>IF('tmp２'!R30="","",'tmp２'!R30)</f>
        <v>0</v>
      </c>
      <c r="Y29" s="16">
        <v>0</v>
      </c>
      <c r="Z29" s="16">
        <v>0</v>
      </c>
      <c r="AA29" s="16" t="str">
        <f>IF('tmp２'!N30="","",'tmp２'!N30)</f>
        <v/>
      </c>
      <c r="AB29" s="16">
        <f>IF('tmp２'!S30="","",'tmp２'!S30)</f>
        <v>0</v>
      </c>
      <c r="AC29" s="16">
        <v>0</v>
      </c>
      <c r="AD29" s="16">
        <v>0</v>
      </c>
      <c r="AE29" s="16" t="str">
        <f>IF('tmp２'!O30="","",'tmp２'!O30)</f>
        <v/>
      </c>
      <c r="AF29" s="16">
        <f>IF('tmp２'!T30="","",'tmp２'!T30)</f>
        <v>0</v>
      </c>
      <c r="AG29" s="16">
        <v>0</v>
      </c>
      <c r="AH29" s="16">
        <v>0</v>
      </c>
      <c r="AJ29" s="16">
        <v>28</v>
      </c>
      <c r="AK29" s="16" t="str">
        <f t="shared" si="3"/>
        <v/>
      </c>
      <c r="AL29" s="16" t="str">
        <f t="shared" si="4"/>
        <v/>
      </c>
      <c r="AM29" s="16" t="str">
        <f t="shared" si="5"/>
        <v/>
      </c>
      <c r="AN29" s="16" t="str">
        <f t="shared" si="6"/>
        <v/>
      </c>
      <c r="AO29" s="16" t="e">
        <f t="shared" si="7"/>
        <v>#N/A</v>
      </c>
      <c r="AP29" s="16" t="str">
        <f t="shared" si="8"/>
        <v/>
      </c>
    </row>
    <row r="30" spans="1:42">
      <c r="A30" s="16">
        <f>COUNT(E$2:E30)</f>
        <v>1</v>
      </c>
      <c r="B30" s="16" t="str">
        <f>'tmp２'!B31</f>
        <v/>
      </c>
      <c r="E30" s="16" t="str">
        <f>'tmp２'!C31</f>
        <v/>
      </c>
      <c r="F30" s="16" t="str">
        <f>'tmp２'!D31</f>
        <v/>
      </c>
      <c r="G30" s="16" t="str">
        <f t="shared" si="0"/>
        <v/>
      </c>
      <c r="H30" s="16" t="str">
        <f>'tmp２'!D31</f>
        <v/>
      </c>
      <c r="I30" s="16" t="str">
        <f t="shared" si="1"/>
        <v/>
      </c>
      <c r="J30" s="16" t="str">
        <f>'tmp２'!E31</f>
        <v/>
      </c>
      <c r="L30" s="16">
        <v>0</v>
      </c>
      <c r="O30" s="16" t="str">
        <f>IF('tmp２'!K31="","",'tmp２'!K31)</f>
        <v/>
      </c>
      <c r="P30" s="16">
        <f>IF('tmp２'!P31="","",'tmp２'!P31)</f>
        <v>0</v>
      </c>
      <c r="Q30" s="16">
        <v>0</v>
      </c>
      <c r="R30" s="16">
        <f t="shared" si="2"/>
        <v>0</v>
      </c>
      <c r="S30" s="16" t="str">
        <f>IF('tmp２'!L31="","",'tmp２'!L31)</f>
        <v/>
      </c>
      <c r="T30" s="16">
        <f>IF('tmp２'!Q31="","",'tmp２'!Q31)</f>
        <v>0</v>
      </c>
      <c r="U30" s="16">
        <v>0</v>
      </c>
      <c r="V30" s="16">
        <v>0</v>
      </c>
      <c r="W30" s="16" t="str">
        <f>IF('tmp２'!M31="","",'tmp２'!M31)</f>
        <v/>
      </c>
      <c r="X30" s="16">
        <f>IF('tmp２'!R31="","",'tmp２'!R31)</f>
        <v>0</v>
      </c>
      <c r="Y30" s="16">
        <v>0</v>
      </c>
      <c r="Z30" s="16">
        <v>0</v>
      </c>
      <c r="AA30" s="16" t="str">
        <f>IF('tmp２'!N31="","",'tmp２'!N31)</f>
        <v/>
      </c>
      <c r="AB30" s="16">
        <f>IF('tmp２'!S31="","",'tmp２'!S31)</f>
        <v>0</v>
      </c>
      <c r="AC30" s="16">
        <v>0</v>
      </c>
      <c r="AD30" s="16">
        <v>0</v>
      </c>
      <c r="AE30" s="16" t="str">
        <f>IF('tmp２'!O31="","",'tmp２'!O31)</f>
        <v/>
      </c>
      <c r="AF30" s="16">
        <f>IF('tmp２'!T31="","",'tmp２'!T31)</f>
        <v>0</v>
      </c>
      <c r="AG30" s="16">
        <v>0</v>
      </c>
      <c r="AH30" s="16">
        <v>0</v>
      </c>
      <c r="AJ30" s="16">
        <v>29</v>
      </c>
      <c r="AK30" s="16" t="str">
        <f t="shared" si="3"/>
        <v/>
      </c>
      <c r="AL30" s="16" t="str">
        <f t="shared" si="4"/>
        <v/>
      </c>
      <c r="AM30" s="16" t="str">
        <f t="shared" si="5"/>
        <v/>
      </c>
      <c r="AN30" s="16" t="str">
        <f t="shared" si="6"/>
        <v/>
      </c>
      <c r="AO30" s="16" t="e">
        <f t="shared" si="7"/>
        <v>#N/A</v>
      </c>
      <c r="AP30" s="16" t="str">
        <f t="shared" si="8"/>
        <v/>
      </c>
    </row>
    <row r="31" spans="1:42">
      <c r="A31" s="16">
        <f>COUNT(E$2:E31)</f>
        <v>1</v>
      </c>
      <c r="B31" s="16" t="str">
        <f>'tmp２'!B32</f>
        <v/>
      </c>
      <c r="E31" s="16" t="str">
        <f>'tmp２'!C32</f>
        <v/>
      </c>
      <c r="F31" s="16" t="str">
        <f>'tmp２'!D32</f>
        <v/>
      </c>
      <c r="G31" s="16" t="str">
        <f t="shared" si="0"/>
        <v/>
      </c>
      <c r="H31" s="16" t="str">
        <f>'tmp２'!D32</f>
        <v/>
      </c>
      <c r="I31" s="16" t="str">
        <f t="shared" si="1"/>
        <v/>
      </c>
      <c r="J31" s="16" t="str">
        <f>'tmp２'!E32</f>
        <v/>
      </c>
      <c r="L31" s="16">
        <v>0</v>
      </c>
      <c r="O31" s="16" t="str">
        <f>IF('tmp２'!K32="","",'tmp２'!K32)</f>
        <v/>
      </c>
      <c r="P31" s="16">
        <f>IF('tmp２'!P32="","",'tmp２'!P32)</f>
        <v>0</v>
      </c>
      <c r="Q31" s="16">
        <v>0</v>
      </c>
      <c r="R31" s="16">
        <f t="shared" si="2"/>
        <v>0</v>
      </c>
      <c r="S31" s="16" t="str">
        <f>IF('tmp２'!L32="","",'tmp２'!L32)</f>
        <v/>
      </c>
      <c r="T31" s="16">
        <f>IF('tmp２'!Q32="","",'tmp２'!Q32)</f>
        <v>0</v>
      </c>
      <c r="U31" s="16">
        <v>0</v>
      </c>
      <c r="V31" s="16">
        <v>0</v>
      </c>
      <c r="W31" s="16" t="str">
        <f>IF('tmp２'!M32="","",'tmp２'!M32)</f>
        <v/>
      </c>
      <c r="X31" s="16">
        <f>IF('tmp２'!R32="","",'tmp２'!R32)</f>
        <v>0</v>
      </c>
      <c r="Y31" s="16">
        <v>0</v>
      </c>
      <c r="Z31" s="16">
        <v>0</v>
      </c>
      <c r="AA31" s="16" t="str">
        <f>IF('tmp２'!N32="","",'tmp２'!N32)</f>
        <v/>
      </c>
      <c r="AB31" s="16">
        <f>IF('tmp２'!S32="","",'tmp２'!S32)</f>
        <v>0</v>
      </c>
      <c r="AC31" s="16">
        <v>0</v>
      </c>
      <c r="AD31" s="16">
        <v>0</v>
      </c>
      <c r="AE31" s="16" t="str">
        <f>IF('tmp２'!O32="","",'tmp２'!O32)</f>
        <v/>
      </c>
      <c r="AF31" s="16">
        <f>IF('tmp２'!T32="","",'tmp２'!T32)</f>
        <v>0</v>
      </c>
      <c r="AG31" s="16">
        <v>0</v>
      </c>
      <c r="AH31" s="16">
        <v>0</v>
      </c>
      <c r="AJ31" s="16">
        <v>30</v>
      </c>
      <c r="AK31" s="16" t="str">
        <f t="shared" si="3"/>
        <v/>
      </c>
      <c r="AL31" s="16" t="str">
        <f t="shared" si="4"/>
        <v/>
      </c>
      <c r="AM31" s="16" t="str">
        <f t="shared" si="5"/>
        <v/>
      </c>
      <c r="AN31" s="16" t="str">
        <f t="shared" si="6"/>
        <v/>
      </c>
      <c r="AO31" s="16" t="e">
        <f t="shared" si="7"/>
        <v>#N/A</v>
      </c>
      <c r="AP31" s="16" t="str">
        <f t="shared" si="8"/>
        <v/>
      </c>
    </row>
    <row r="32" spans="1:42">
      <c r="A32" s="16">
        <f>COUNT(E$2:E32)</f>
        <v>1</v>
      </c>
      <c r="B32" s="16" t="str">
        <f>'tmp２'!B33</f>
        <v/>
      </c>
      <c r="E32" s="16" t="str">
        <f>'tmp２'!C33</f>
        <v/>
      </c>
      <c r="F32" s="16" t="str">
        <f>'tmp２'!D33</f>
        <v/>
      </c>
      <c r="G32" s="16" t="str">
        <f t="shared" si="0"/>
        <v/>
      </c>
      <c r="H32" s="16" t="str">
        <f>'tmp２'!D33</f>
        <v/>
      </c>
      <c r="I32" s="16" t="str">
        <f t="shared" si="1"/>
        <v/>
      </c>
      <c r="J32" s="16" t="str">
        <f>'tmp２'!E33</f>
        <v/>
      </c>
      <c r="L32" s="16">
        <v>0</v>
      </c>
      <c r="O32" s="16" t="str">
        <f>IF('tmp２'!K33="","",'tmp２'!K33)</f>
        <v/>
      </c>
      <c r="P32" s="16">
        <f>IF('tmp２'!P33="","",'tmp２'!P33)</f>
        <v>0</v>
      </c>
      <c r="Q32" s="16">
        <v>0</v>
      </c>
      <c r="R32" s="16">
        <f t="shared" si="2"/>
        <v>0</v>
      </c>
      <c r="S32" s="16" t="str">
        <f>IF('tmp２'!L33="","",'tmp２'!L33)</f>
        <v/>
      </c>
      <c r="T32" s="16">
        <f>IF('tmp２'!Q33="","",'tmp２'!Q33)</f>
        <v>0</v>
      </c>
      <c r="U32" s="16">
        <v>0</v>
      </c>
      <c r="V32" s="16">
        <v>0</v>
      </c>
      <c r="W32" s="16" t="str">
        <f>IF('tmp２'!M33="","",'tmp２'!M33)</f>
        <v/>
      </c>
      <c r="X32" s="16">
        <f>IF('tmp２'!R33="","",'tmp２'!R33)</f>
        <v>0</v>
      </c>
      <c r="Y32" s="16">
        <v>0</v>
      </c>
      <c r="Z32" s="16">
        <v>0</v>
      </c>
      <c r="AA32" s="16" t="str">
        <f>IF('tmp２'!N33="","",'tmp２'!N33)</f>
        <v/>
      </c>
      <c r="AB32" s="16">
        <f>IF('tmp２'!S33="","",'tmp２'!S33)</f>
        <v>0</v>
      </c>
      <c r="AC32" s="16">
        <v>0</v>
      </c>
      <c r="AD32" s="16">
        <v>0</v>
      </c>
      <c r="AE32" s="16" t="str">
        <f>IF('tmp２'!O33="","",'tmp２'!O33)</f>
        <v/>
      </c>
      <c r="AF32" s="16">
        <f>IF('tmp２'!T33="","",'tmp２'!T33)</f>
        <v>0</v>
      </c>
      <c r="AG32" s="16">
        <v>0</v>
      </c>
      <c r="AH32" s="16">
        <v>0</v>
      </c>
      <c r="AJ32" s="16">
        <v>31</v>
      </c>
      <c r="AK32" s="16" t="str">
        <f t="shared" si="3"/>
        <v/>
      </c>
      <c r="AL32" s="16" t="str">
        <f t="shared" si="4"/>
        <v/>
      </c>
      <c r="AM32" s="16" t="str">
        <f t="shared" si="5"/>
        <v/>
      </c>
      <c r="AN32" s="16" t="str">
        <f t="shared" si="6"/>
        <v/>
      </c>
      <c r="AO32" s="16" t="e">
        <f t="shared" si="7"/>
        <v>#N/A</v>
      </c>
      <c r="AP32" s="16" t="str">
        <f t="shared" si="8"/>
        <v/>
      </c>
    </row>
    <row r="33" spans="1:42">
      <c r="A33" s="16">
        <f>COUNT(E$2:E33)</f>
        <v>1</v>
      </c>
      <c r="B33" s="16" t="str">
        <f>'tmp２'!B34</f>
        <v/>
      </c>
      <c r="E33" s="16" t="str">
        <f>'tmp２'!C34</f>
        <v/>
      </c>
      <c r="F33" s="16" t="str">
        <f>'tmp２'!D34</f>
        <v/>
      </c>
      <c r="G33" s="16" t="str">
        <f t="shared" si="0"/>
        <v/>
      </c>
      <c r="H33" s="16" t="str">
        <f>'tmp２'!D34</f>
        <v/>
      </c>
      <c r="I33" s="16" t="str">
        <f t="shared" si="1"/>
        <v/>
      </c>
      <c r="J33" s="16" t="str">
        <f>'tmp２'!E34</f>
        <v/>
      </c>
      <c r="L33" s="16">
        <v>0</v>
      </c>
      <c r="O33" s="16" t="str">
        <f>IF('tmp２'!K34="","",'tmp２'!K34)</f>
        <v/>
      </c>
      <c r="P33" s="16">
        <f>IF('tmp２'!P34="","",'tmp２'!P34)</f>
        <v>0</v>
      </c>
      <c r="Q33" s="16">
        <v>0</v>
      </c>
      <c r="R33" s="16">
        <f t="shared" si="2"/>
        <v>0</v>
      </c>
      <c r="S33" s="16" t="str">
        <f>IF('tmp２'!L34="","",'tmp２'!L34)</f>
        <v/>
      </c>
      <c r="T33" s="16">
        <f>IF('tmp２'!Q34="","",'tmp２'!Q34)</f>
        <v>0</v>
      </c>
      <c r="U33" s="16">
        <v>0</v>
      </c>
      <c r="V33" s="16">
        <v>0</v>
      </c>
      <c r="W33" s="16" t="str">
        <f>IF('tmp２'!M34="","",'tmp２'!M34)</f>
        <v/>
      </c>
      <c r="X33" s="16">
        <f>IF('tmp２'!R34="","",'tmp２'!R34)</f>
        <v>0</v>
      </c>
      <c r="Y33" s="16">
        <v>0</v>
      </c>
      <c r="Z33" s="16">
        <v>0</v>
      </c>
      <c r="AA33" s="16" t="str">
        <f>IF('tmp２'!N34="","",'tmp２'!N34)</f>
        <v/>
      </c>
      <c r="AB33" s="16">
        <f>IF('tmp２'!S34="","",'tmp２'!S34)</f>
        <v>0</v>
      </c>
      <c r="AC33" s="16">
        <v>0</v>
      </c>
      <c r="AD33" s="16">
        <v>0</v>
      </c>
      <c r="AE33" s="16" t="str">
        <f>IF('tmp２'!O34="","",'tmp２'!O34)</f>
        <v/>
      </c>
      <c r="AF33" s="16">
        <f>IF('tmp２'!T34="","",'tmp２'!T34)</f>
        <v>0</v>
      </c>
      <c r="AG33" s="16">
        <v>0</v>
      </c>
      <c r="AH33" s="16">
        <v>0</v>
      </c>
      <c r="AJ33" s="16">
        <v>32</v>
      </c>
      <c r="AK33" s="16" t="str">
        <f t="shared" si="3"/>
        <v/>
      </c>
      <c r="AL33" s="16" t="str">
        <f t="shared" si="4"/>
        <v/>
      </c>
      <c r="AM33" s="16" t="str">
        <f t="shared" si="5"/>
        <v/>
      </c>
      <c r="AN33" s="16" t="str">
        <f t="shared" si="6"/>
        <v/>
      </c>
      <c r="AO33" s="16" t="e">
        <f t="shared" si="7"/>
        <v>#N/A</v>
      </c>
      <c r="AP33" s="16" t="str">
        <f t="shared" si="8"/>
        <v/>
      </c>
    </row>
    <row r="34" spans="1:42">
      <c r="A34" s="16">
        <f>COUNT(E$2:E34)</f>
        <v>1</v>
      </c>
      <c r="B34" s="16" t="str">
        <f>'tmp２'!B35</f>
        <v/>
      </c>
      <c r="E34" s="16" t="str">
        <f>'tmp２'!C35</f>
        <v/>
      </c>
      <c r="F34" s="16" t="str">
        <f>'tmp２'!D35</f>
        <v/>
      </c>
      <c r="G34" s="16" t="str">
        <f t="shared" si="0"/>
        <v/>
      </c>
      <c r="H34" s="16" t="str">
        <f>'tmp２'!D35</f>
        <v/>
      </c>
      <c r="I34" s="16" t="str">
        <f t="shared" si="1"/>
        <v/>
      </c>
      <c r="J34" s="16" t="str">
        <f>'tmp２'!E35</f>
        <v/>
      </c>
      <c r="L34" s="16">
        <v>0</v>
      </c>
      <c r="O34" s="16" t="str">
        <f>IF('tmp２'!K35="","",'tmp２'!K35)</f>
        <v/>
      </c>
      <c r="P34" s="16">
        <f>IF('tmp２'!P35="","",'tmp２'!P35)</f>
        <v>0</v>
      </c>
      <c r="Q34" s="16">
        <v>0</v>
      </c>
      <c r="R34" s="16">
        <f t="shared" si="2"/>
        <v>0</v>
      </c>
      <c r="S34" s="16" t="str">
        <f>IF('tmp２'!L35="","",'tmp２'!L35)</f>
        <v/>
      </c>
      <c r="T34" s="16">
        <f>IF('tmp２'!Q35="","",'tmp２'!Q35)</f>
        <v>0</v>
      </c>
      <c r="U34" s="16">
        <v>0</v>
      </c>
      <c r="V34" s="16">
        <v>0</v>
      </c>
      <c r="W34" s="16" t="str">
        <f>IF('tmp２'!M35="","",'tmp２'!M35)</f>
        <v/>
      </c>
      <c r="X34" s="16">
        <f>IF('tmp２'!R35="","",'tmp２'!R35)</f>
        <v>0</v>
      </c>
      <c r="Y34" s="16">
        <v>0</v>
      </c>
      <c r="Z34" s="16">
        <v>0</v>
      </c>
      <c r="AA34" s="16" t="str">
        <f>IF('tmp２'!N35="","",'tmp２'!N35)</f>
        <v/>
      </c>
      <c r="AB34" s="16">
        <f>IF('tmp２'!S35="","",'tmp２'!S35)</f>
        <v>0</v>
      </c>
      <c r="AC34" s="16">
        <v>0</v>
      </c>
      <c r="AD34" s="16">
        <v>0</v>
      </c>
      <c r="AE34" s="16" t="str">
        <f>IF('tmp２'!O35="","",'tmp２'!O35)</f>
        <v/>
      </c>
      <c r="AF34" s="16">
        <f>IF('tmp２'!T35="","",'tmp２'!T35)</f>
        <v>0</v>
      </c>
      <c r="AG34" s="16">
        <v>0</v>
      </c>
      <c r="AH34" s="16">
        <v>0</v>
      </c>
      <c r="AJ34" s="16">
        <v>33</v>
      </c>
      <c r="AK34" s="16" t="str">
        <f t="shared" si="3"/>
        <v/>
      </c>
      <c r="AL34" s="16" t="str">
        <f t="shared" si="4"/>
        <v/>
      </c>
      <c r="AM34" s="16" t="str">
        <f t="shared" si="5"/>
        <v/>
      </c>
      <c r="AN34" s="16" t="str">
        <f t="shared" si="6"/>
        <v/>
      </c>
      <c r="AO34" s="16" t="e">
        <f t="shared" si="7"/>
        <v>#N/A</v>
      </c>
      <c r="AP34" s="16" t="str">
        <f t="shared" si="8"/>
        <v/>
      </c>
    </row>
    <row r="35" spans="1:42">
      <c r="A35" s="16">
        <f>COUNT(E$2:E35)</f>
        <v>1</v>
      </c>
      <c r="B35" s="16" t="str">
        <f>'tmp２'!B36</f>
        <v/>
      </c>
      <c r="E35" s="16" t="str">
        <f>'tmp２'!C36</f>
        <v/>
      </c>
      <c r="F35" s="16" t="str">
        <f>'tmp２'!D36</f>
        <v/>
      </c>
      <c r="G35" s="16" t="str">
        <f t="shared" si="0"/>
        <v/>
      </c>
      <c r="H35" s="16" t="str">
        <f>'tmp２'!D36</f>
        <v/>
      </c>
      <c r="I35" s="16" t="str">
        <f t="shared" si="1"/>
        <v/>
      </c>
      <c r="J35" s="16" t="str">
        <f>'tmp２'!E36</f>
        <v/>
      </c>
      <c r="L35" s="16">
        <v>0</v>
      </c>
      <c r="O35" s="16" t="str">
        <f>IF('tmp２'!K36="","",'tmp２'!K36)</f>
        <v/>
      </c>
      <c r="P35" s="16">
        <f>IF('tmp２'!P36="","",'tmp２'!P36)</f>
        <v>0</v>
      </c>
      <c r="Q35" s="16">
        <v>0</v>
      </c>
      <c r="R35" s="16">
        <f t="shared" si="2"/>
        <v>0</v>
      </c>
      <c r="S35" s="16" t="str">
        <f>IF('tmp２'!L36="","",'tmp２'!L36)</f>
        <v/>
      </c>
      <c r="T35" s="16">
        <f>IF('tmp２'!Q36="","",'tmp２'!Q36)</f>
        <v>0</v>
      </c>
      <c r="U35" s="16">
        <v>0</v>
      </c>
      <c r="V35" s="16">
        <v>0</v>
      </c>
      <c r="W35" s="16" t="str">
        <f>IF('tmp２'!M36="","",'tmp２'!M36)</f>
        <v/>
      </c>
      <c r="X35" s="16">
        <f>IF('tmp２'!R36="","",'tmp２'!R36)</f>
        <v>0</v>
      </c>
      <c r="Y35" s="16">
        <v>0</v>
      </c>
      <c r="Z35" s="16">
        <v>0</v>
      </c>
      <c r="AA35" s="16" t="str">
        <f>IF('tmp２'!N36="","",'tmp２'!N36)</f>
        <v/>
      </c>
      <c r="AB35" s="16">
        <f>IF('tmp２'!S36="","",'tmp２'!S36)</f>
        <v>0</v>
      </c>
      <c r="AC35" s="16">
        <v>0</v>
      </c>
      <c r="AD35" s="16">
        <v>0</v>
      </c>
      <c r="AE35" s="16" t="str">
        <f>IF('tmp２'!O36="","",'tmp２'!O36)</f>
        <v/>
      </c>
      <c r="AF35" s="16">
        <f>IF('tmp２'!T36="","",'tmp２'!T36)</f>
        <v>0</v>
      </c>
      <c r="AG35" s="16">
        <v>0</v>
      </c>
      <c r="AH35" s="16">
        <v>0</v>
      </c>
      <c r="AJ35" s="16">
        <v>34</v>
      </c>
      <c r="AK35" s="16" t="str">
        <f t="shared" si="3"/>
        <v/>
      </c>
      <c r="AL35" s="16" t="str">
        <f t="shared" si="4"/>
        <v/>
      </c>
      <c r="AM35" s="16" t="str">
        <f t="shared" si="5"/>
        <v/>
      </c>
      <c r="AN35" s="16" t="str">
        <f t="shared" si="6"/>
        <v/>
      </c>
      <c r="AO35" s="16" t="e">
        <f t="shared" si="7"/>
        <v>#N/A</v>
      </c>
      <c r="AP35" s="16" t="str">
        <f t="shared" si="8"/>
        <v/>
      </c>
    </row>
    <row r="36" spans="1:42">
      <c r="A36" s="16">
        <f>COUNT(E$2:E36)</f>
        <v>1</v>
      </c>
      <c r="B36" s="16" t="str">
        <f>'tmp２'!B37</f>
        <v/>
      </c>
      <c r="E36" s="16" t="str">
        <f>'tmp２'!C37</f>
        <v/>
      </c>
      <c r="F36" s="16" t="str">
        <f>'tmp２'!D37</f>
        <v/>
      </c>
      <c r="G36" s="16" t="str">
        <f t="shared" si="0"/>
        <v/>
      </c>
      <c r="H36" s="16" t="str">
        <f>'tmp２'!D37</f>
        <v/>
      </c>
      <c r="I36" s="16" t="str">
        <f t="shared" si="1"/>
        <v/>
      </c>
      <c r="J36" s="16" t="str">
        <f>'tmp２'!E37</f>
        <v/>
      </c>
      <c r="L36" s="16">
        <v>0</v>
      </c>
      <c r="O36" s="16" t="str">
        <f>IF('tmp２'!K37="","",'tmp２'!K37)</f>
        <v/>
      </c>
      <c r="P36" s="16">
        <f>IF('tmp２'!P37="","",'tmp２'!P37)</f>
        <v>0</v>
      </c>
      <c r="Q36" s="16">
        <v>0</v>
      </c>
      <c r="R36" s="16">
        <f t="shared" si="2"/>
        <v>0</v>
      </c>
      <c r="S36" s="16" t="str">
        <f>IF('tmp２'!L37="","",'tmp２'!L37)</f>
        <v/>
      </c>
      <c r="T36" s="16">
        <f>IF('tmp２'!Q37="","",'tmp２'!Q37)</f>
        <v>0</v>
      </c>
      <c r="U36" s="16">
        <v>0</v>
      </c>
      <c r="V36" s="16">
        <v>0</v>
      </c>
      <c r="W36" s="16" t="str">
        <f>IF('tmp２'!M37="","",'tmp２'!M37)</f>
        <v/>
      </c>
      <c r="X36" s="16">
        <f>IF('tmp２'!R37="","",'tmp２'!R37)</f>
        <v>0</v>
      </c>
      <c r="Y36" s="16">
        <v>0</v>
      </c>
      <c r="Z36" s="16">
        <v>0</v>
      </c>
      <c r="AA36" s="16" t="str">
        <f>IF('tmp２'!N37="","",'tmp２'!N37)</f>
        <v/>
      </c>
      <c r="AB36" s="16">
        <f>IF('tmp２'!S37="","",'tmp２'!S37)</f>
        <v>0</v>
      </c>
      <c r="AC36" s="16">
        <v>0</v>
      </c>
      <c r="AD36" s="16">
        <v>0</v>
      </c>
      <c r="AE36" s="16" t="str">
        <f>IF('tmp２'!O37="","",'tmp２'!O37)</f>
        <v/>
      </c>
      <c r="AF36" s="16">
        <f>IF('tmp２'!T37="","",'tmp２'!T37)</f>
        <v>0</v>
      </c>
      <c r="AG36" s="16">
        <v>0</v>
      </c>
      <c r="AH36" s="16">
        <v>0</v>
      </c>
      <c r="AJ36" s="16">
        <v>35</v>
      </c>
      <c r="AK36" s="16" t="str">
        <f t="shared" si="3"/>
        <v/>
      </c>
      <c r="AL36" s="16" t="str">
        <f t="shared" si="4"/>
        <v/>
      </c>
      <c r="AM36" s="16" t="str">
        <f t="shared" si="5"/>
        <v/>
      </c>
      <c r="AN36" s="16" t="str">
        <f t="shared" si="6"/>
        <v/>
      </c>
      <c r="AO36" s="16" t="e">
        <f t="shared" si="7"/>
        <v>#N/A</v>
      </c>
      <c r="AP36" s="16" t="str">
        <f t="shared" si="8"/>
        <v/>
      </c>
    </row>
    <row r="37" spans="1:42">
      <c r="A37" s="16">
        <f>COUNT(E$2:E37)</f>
        <v>1</v>
      </c>
      <c r="B37" s="16" t="str">
        <f>'tmp２'!B38</f>
        <v/>
      </c>
      <c r="E37" s="16" t="str">
        <f>'tmp２'!C38</f>
        <v/>
      </c>
      <c r="F37" s="16" t="str">
        <f>'tmp２'!D38</f>
        <v/>
      </c>
      <c r="G37" s="16" t="str">
        <f t="shared" si="0"/>
        <v/>
      </c>
      <c r="H37" s="16" t="str">
        <f>'tmp２'!D38</f>
        <v/>
      </c>
      <c r="I37" s="16" t="str">
        <f t="shared" si="1"/>
        <v/>
      </c>
      <c r="J37" s="16" t="str">
        <f>'tmp２'!E38</f>
        <v/>
      </c>
      <c r="L37" s="16">
        <v>0</v>
      </c>
      <c r="O37" s="16" t="str">
        <f>IF('tmp２'!K38="","",'tmp２'!K38)</f>
        <v/>
      </c>
      <c r="P37" s="16">
        <f>IF('tmp２'!P38="","",'tmp２'!P38)</f>
        <v>0</v>
      </c>
      <c r="Q37" s="16">
        <v>0</v>
      </c>
      <c r="R37" s="16">
        <f t="shared" si="2"/>
        <v>0</v>
      </c>
      <c r="S37" s="16" t="str">
        <f>IF('tmp２'!L38="","",'tmp２'!L38)</f>
        <v/>
      </c>
      <c r="T37" s="16">
        <f>IF('tmp２'!Q38="","",'tmp２'!Q38)</f>
        <v>0</v>
      </c>
      <c r="U37" s="16">
        <v>0</v>
      </c>
      <c r="V37" s="16">
        <v>0</v>
      </c>
      <c r="W37" s="16" t="str">
        <f>IF('tmp２'!M38="","",'tmp２'!M38)</f>
        <v/>
      </c>
      <c r="X37" s="16">
        <f>IF('tmp２'!R38="","",'tmp２'!R38)</f>
        <v>0</v>
      </c>
      <c r="Y37" s="16">
        <v>0</v>
      </c>
      <c r="Z37" s="16">
        <v>0</v>
      </c>
      <c r="AA37" s="16" t="str">
        <f>IF('tmp２'!N38="","",'tmp２'!N38)</f>
        <v/>
      </c>
      <c r="AB37" s="16">
        <f>IF('tmp２'!S38="","",'tmp２'!S38)</f>
        <v>0</v>
      </c>
      <c r="AC37" s="16">
        <v>0</v>
      </c>
      <c r="AD37" s="16">
        <v>0</v>
      </c>
      <c r="AE37" s="16" t="str">
        <f>IF('tmp２'!O38="","",'tmp２'!O38)</f>
        <v/>
      </c>
      <c r="AF37" s="16">
        <f>IF('tmp２'!T38="","",'tmp２'!T38)</f>
        <v>0</v>
      </c>
      <c r="AG37" s="16">
        <v>0</v>
      </c>
      <c r="AH37" s="16">
        <v>0</v>
      </c>
      <c r="AJ37" s="16">
        <v>36</v>
      </c>
      <c r="AK37" s="16" t="str">
        <f t="shared" si="3"/>
        <v/>
      </c>
      <c r="AL37" s="16" t="str">
        <f t="shared" si="4"/>
        <v/>
      </c>
      <c r="AM37" s="16" t="str">
        <f t="shared" si="5"/>
        <v/>
      </c>
      <c r="AN37" s="16" t="str">
        <f t="shared" si="6"/>
        <v/>
      </c>
      <c r="AO37" s="16" t="e">
        <f t="shared" si="7"/>
        <v>#N/A</v>
      </c>
      <c r="AP37" s="16" t="str">
        <f t="shared" si="8"/>
        <v/>
      </c>
    </row>
    <row r="38" spans="1:42">
      <c r="A38" s="16">
        <f>COUNT(E$2:E38)</f>
        <v>1</v>
      </c>
      <c r="B38" s="16" t="str">
        <f>'tmp２'!B39</f>
        <v/>
      </c>
      <c r="E38" s="16" t="str">
        <f>'tmp２'!C39</f>
        <v/>
      </c>
      <c r="F38" s="16" t="str">
        <f>'tmp２'!D39</f>
        <v/>
      </c>
      <c r="G38" s="16" t="str">
        <f t="shared" si="0"/>
        <v/>
      </c>
      <c r="H38" s="16" t="str">
        <f>'tmp２'!D39</f>
        <v/>
      </c>
      <c r="I38" s="16" t="str">
        <f t="shared" si="1"/>
        <v/>
      </c>
      <c r="J38" s="16" t="str">
        <f>'tmp２'!E39</f>
        <v/>
      </c>
      <c r="L38" s="16">
        <v>0</v>
      </c>
      <c r="O38" s="16" t="str">
        <f>IF('tmp２'!K39="","",'tmp２'!K39)</f>
        <v/>
      </c>
      <c r="P38" s="16">
        <f>IF('tmp２'!P39="","",'tmp２'!P39)</f>
        <v>0</v>
      </c>
      <c r="Q38" s="16">
        <v>0</v>
      </c>
      <c r="R38" s="16">
        <f t="shared" si="2"/>
        <v>0</v>
      </c>
      <c r="S38" s="16" t="str">
        <f>IF('tmp２'!L39="","",'tmp２'!L39)</f>
        <v/>
      </c>
      <c r="T38" s="16">
        <f>IF('tmp２'!Q39="","",'tmp２'!Q39)</f>
        <v>0</v>
      </c>
      <c r="U38" s="16">
        <v>0</v>
      </c>
      <c r="V38" s="16">
        <v>0</v>
      </c>
      <c r="W38" s="16" t="str">
        <f>IF('tmp２'!M39="","",'tmp２'!M39)</f>
        <v/>
      </c>
      <c r="X38" s="16">
        <f>IF('tmp２'!R39="","",'tmp２'!R39)</f>
        <v>0</v>
      </c>
      <c r="Y38" s="16">
        <v>0</v>
      </c>
      <c r="Z38" s="16">
        <v>0</v>
      </c>
      <c r="AA38" s="16" t="str">
        <f>IF('tmp２'!N39="","",'tmp２'!N39)</f>
        <v/>
      </c>
      <c r="AB38" s="16">
        <f>IF('tmp２'!S39="","",'tmp２'!S39)</f>
        <v>0</v>
      </c>
      <c r="AC38" s="16">
        <v>0</v>
      </c>
      <c r="AD38" s="16">
        <v>0</v>
      </c>
      <c r="AE38" s="16" t="str">
        <f>IF('tmp２'!O39="","",'tmp２'!O39)</f>
        <v/>
      </c>
      <c r="AF38" s="16">
        <f>IF('tmp２'!T39="","",'tmp２'!T39)</f>
        <v>0</v>
      </c>
      <c r="AG38" s="16">
        <v>0</v>
      </c>
      <c r="AH38" s="16">
        <v>0</v>
      </c>
      <c r="AJ38" s="16">
        <v>37</v>
      </c>
      <c r="AK38" s="16" t="str">
        <f t="shared" si="3"/>
        <v/>
      </c>
      <c r="AL38" s="16" t="str">
        <f t="shared" si="4"/>
        <v/>
      </c>
      <c r="AM38" s="16" t="str">
        <f t="shared" si="5"/>
        <v/>
      </c>
      <c r="AN38" s="16" t="str">
        <f t="shared" si="6"/>
        <v/>
      </c>
      <c r="AO38" s="16" t="e">
        <f t="shared" si="7"/>
        <v>#N/A</v>
      </c>
      <c r="AP38" s="16" t="str">
        <f t="shared" si="8"/>
        <v/>
      </c>
    </row>
    <row r="39" spans="1:42">
      <c r="A39" s="16">
        <f>COUNT(E$2:E39)</f>
        <v>1</v>
      </c>
      <c r="B39" s="16" t="str">
        <f>'tmp２'!B40</f>
        <v/>
      </c>
      <c r="E39" s="16" t="str">
        <f>'tmp２'!C40</f>
        <v/>
      </c>
      <c r="F39" s="16" t="str">
        <f>'tmp２'!D40</f>
        <v/>
      </c>
      <c r="G39" s="16" t="str">
        <f t="shared" si="0"/>
        <v/>
      </c>
      <c r="H39" s="16" t="str">
        <f>'tmp２'!D40</f>
        <v/>
      </c>
      <c r="I39" s="16" t="str">
        <f t="shared" si="1"/>
        <v/>
      </c>
      <c r="J39" s="16" t="str">
        <f>'tmp２'!E40</f>
        <v/>
      </c>
      <c r="L39" s="16">
        <v>0</v>
      </c>
      <c r="O39" s="16" t="str">
        <f>IF('tmp２'!K40="","",'tmp２'!K40)</f>
        <v/>
      </c>
      <c r="P39" s="16">
        <f>IF('tmp２'!P40="","",'tmp２'!P40)</f>
        <v>0</v>
      </c>
      <c r="Q39" s="16">
        <v>0</v>
      </c>
      <c r="R39" s="16">
        <f t="shared" si="2"/>
        <v>0</v>
      </c>
      <c r="S39" s="16" t="str">
        <f>IF('tmp２'!L40="","",'tmp２'!L40)</f>
        <v/>
      </c>
      <c r="T39" s="16">
        <f>IF('tmp２'!Q40="","",'tmp２'!Q40)</f>
        <v>0</v>
      </c>
      <c r="U39" s="16">
        <v>0</v>
      </c>
      <c r="V39" s="16">
        <v>0</v>
      </c>
      <c r="W39" s="16" t="str">
        <f>IF('tmp２'!M40="","",'tmp２'!M40)</f>
        <v/>
      </c>
      <c r="X39" s="16">
        <f>IF('tmp２'!R40="","",'tmp２'!R40)</f>
        <v>0</v>
      </c>
      <c r="Y39" s="16">
        <v>0</v>
      </c>
      <c r="Z39" s="16">
        <v>0</v>
      </c>
      <c r="AA39" s="16" t="str">
        <f>IF('tmp２'!N40="","",'tmp２'!N40)</f>
        <v/>
      </c>
      <c r="AB39" s="16">
        <f>IF('tmp２'!S40="","",'tmp２'!S40)</f>
        <v>0</v>
      </c>
      <c r="AC39" s="16">
        <v>0</v>
      </c>
      <c r="AD39" s="16">
        <v>0</v>
      </c>
      <c r="AE39" s="16" t="str">
        <f>IF('tmp２'!O40="","",'tmp２'!O40)</f>
        <v/>
      </c>
      <c r="AF39" s="16">
        <f>IF('tmp２'!T40="","",'tmp２'!T40)</f>
        <v>0</v>
      </c>
      <c r="AG39" s="16">
        <v>0</v>
      </c>
      <c r="AH39" s="16">
        <v>0</v>
      </c>
      <c r="AJ39" s="16">
        <v>38</v>
      </c>
      <c r="AK39" s="16" t="str">
        <f t="shared" si="3"/>
        <v/>
      </c>
      <c r="AL39" s="16" t="str">
        <f t="shared" si="4"/>
        <v/>
      </c>
      <c r="AM39" s="16" t="str">
        <f t="shared" si="5"/>
        <v/>
      </c>
      <c r="AN39" s="16" t="str">
        <f t="shared" si="6"/>
        <v/>
      </c>
      <c r="AO39" s="16" t="e">
        <f t="shared" si="7"/>
        <v>#N/A</v>
      </c>
      <c r="AP39" s="16" t="str">
        <f t="shared" si="8"/>
        <v/>
      </c>
    </row>
    <row r="40" spans="1:42">
      <c r="A40" s="16">
        <f>COUNT(E$2:E40)</f>
        <v>1</v>
      </c>
      <c r="B40" s="16" t="str">
        <f>'tmp２'!B41</f>
        <v/>
      </c>
      <c r="E40" s="16" t="str">
        <f>'tmp２'!C41</f>
        <v/>
      </c>
      <c r="F40" s="16" t="str">
        <f>'tmp２'!D41</f>
        <v/>
      </c>
      <c r="G40" s="16" t="str">
        <f t="shared" si="0"/>
        <v/>
      </c>
      <c r="H40" s="16" t="str">
        <f>'tmp２'!D41</f>
        <v/>
      </c>
      <c r="I40" s="16" t="str">
        <f t="shared" si="1"/>
        <v/>
      </c>
      <c r="J40" s="16" t="str">
        <f>'tmp２'!E41</f>
        <v/>
      </c>
      <c r="L40" s="16">
        <v>0</v>
      </c>
      <c r="O40" s="16" t="str">
        <f>IF('tmp２'!K41="","",'tmp２'!K41)</f>
        <v/>
      </c>
      <c r="P40" s="16">
        <f>IF('tmp２'!P41="","",'tmp２'!P41)</f>
        <v>0</v>
      </c>
      <c r="Q40" s="16">
        <v>0</v>
      </c>
      <c r="R40" s="16">
        <f t="shared" si="2"/>
        <v>0</v>
      </c>
      <c r="S40" s="16" t="str">
        <f>IF('tmp２'!L41="","",'tmp２'!L41)</f>
        <v/>
      </c>
      <c r="T40" s="16">
        <f>IF('tmp２'!Q41="","",'tmp２'!Q41)</f>
        <v>0</v>
      </c>
      <c r="U40" s="16">
        <v>0</v>
      </c>
      <c r="V40" s="16">
        <v>0</v>
      </c>
      <c r="W40" s="16" t="str">
        <f>IF('tmp２'!M41="","",'tmp２'!M41)</f>
        <v/>
      </c>
      <c r="X40" s="16">
        <f>IF('tmp２'!R41="","",'tmp２'!R41)</f>
        <v>0</v>
      </c>
      <c r="Y40" s="16">
        <v>0</v>
      </c>
      <c r="Z40" s="16">
        <v>0</v>
      </c>
      <c r="AA40" s="16" t="str">
        <f>IF('tmp２'!N41="","",'tmp２'!N41)</f>
        <v/>
      </c>
      <c r="AB40" s="16">
        <f>IF('tmp２'!S41="","",'tmp２'!S41)</f>
        <v>0</v>
      </c>
      <c r="AC40" s="16">
        <v>0</v>
      </c>
      <c r="AD40" s="16">
        <v>0</v>
      </c>
      <c r="AE40" s="16" t="str">
        <f>IF('tmp２'!O41="","",'tmp２'!O41)</f>
        <v/>
      </c>
      <c r="AF40" s="16">
        <f>IF('tmp２'!T41="","",'tmp２'!T41)</f>
        <v>0</v>
      </c>
      <c r="AG40" s="16">
        <v>0</v>
      </c>
      <c r="AH40" s="16">
        <v>0</v>
      </c>
      <c r="AJ40" s="16">
        <v>39</v>
      </c>
      <c r="AK40" s="16" t="str">
        <f t="shared" si="3"/>
        <v/>
      </c>
      <c r="AL40" s="16" t="str">
        <f t="shared" si="4"/>
        <v/>
      </c>
      <c r="AM40" s="16" t="str">
        <f t="shared" si="5"/>
        <v/>
      </c>
      <c r="AN40" s="16" t="str">
        <f t="shared" si="6"/>
        <v/>
      </c>
      <c r="AO40" s="16" t="e">
        <f t="shared" si="7"/>
        <v>#N/A</v>
      </c>
      <c r="AP40" s="16" t="str">
        <f t="shared" si="8"/>
        <v/>
      </c>
    </row>
    <row r="41" spans="1:42">
      <c r="A41" s="16">
        <f>COUNT(E$2:E41)</f>
        <v>1</v>
      </c>
      <c r="B41" s="16" t="str">
        <f>'tmp２'!B42</f>
        <v/>
      </c>
      <c r="E41" s="16" t="str">
        <f>'tmp２'!C42</f>
        <v/>
      </c>
      <c r="F41" s="16" t="str">
        <f>'tmp２'!D42</f>
        <v/>
      </c>
      <c r="G41" s="16" t="str">
        <f t="shared" si="0"/>
        <v/>
      </c>
      <c r="H41" s="16" t="str">
        <f>'tmp２'!D42</f>
        <v/>
      </c>
      <c r="I41" s="16" t="str">
        <f t="shared" si="1"/>
        <v/>
      </c>
      <c r="J41" s="16" t="str">
        <f>'tmp２'!E42</f>
        <v/>
      </c>
      <c r="L41" s="16">
        <v>0</v>
      </c>
      <c r="O41" s="16" t="str">
        <f>IF('tmp２'!K42="","",'tmp２'!K42)</f>
        <v/>
      </c>
      <c r="P41" s="16">
        <f>IF('tmp２'!P42="","",'tmp２'!P42)</f>
        <v>0</v>
      </c>
      <c r="Q41" s="16">
        <v>0</v>
      </c>
      <c r="R41" s="16">
        <f t="shared" si="2"/>
        <v>0</v>
      </c>
      <c r="S41" s="16" t="str">
        <f>IF('tmp２'!L42="","",'tmp２'!L42)</f>
        <v/>
      </c>
      <c r="T41" s="16">
        <f>IF('tmp２'!Q42="","",'tmp２'!Q42)</f>
        <v>0</v>
      </c>
      <c r="U41" s="16">
        <v>0</v>
      </c>
      <c r="V41" s="16">
        <v>0</v>
      </c>
      <c r="W41" s="16" t="str">
        <f>IF('tmp２'!M42="","",'tmp２'!M42)</f>
        <v/>
      </c>
      <c r="X41" s="16">
        <f>IF('tmp２'!R42="","",'tmp２'!R42)</f>
        <v>0</v>
      </c>
      <c r="Y41" s="16">
        <v>0</v>
      </c>
      <c r="Z41" s="16">
        <v>0</v>
      </c>
      <c r="AA41" s="16" t="str">
        <f>IF('tmp２'!N42="","",'tmp２'!N42)</f>
        <v/>
      </c>
      <c r="AB41" s="16">
        <f>IF('tmp２'!S42="","",'tmp２'!S42)</f>
        <v>0</v>
      </c>
      <c r="AC41" s="16">
        <v>0</v>
      </c>
      <c r="AD41" s="16">
        <v>0</v>
      </c>
      <c r="AE41" s="16" t="str">
        <f>IF('tmp２'!O42="","",'tmp２'!O42)</f>
        <v/>
      </c>
      <c r="AF41" s="16">
        <f>IF('tmp２'!T42="","",'tmp２'!T42)</f>
        <v>0</v>
      </c>
      <c r="AG41" s="16">
        <v>0</v>
      </c>
      <c r="AH41" s="16">
        <v>0</v>
      </c>
      <c r="AJ41" s="16">
        <v>40</v>
      </c>
      <c r="AK41" s="16" t="str">
        <f t="shared" si="3"/>
        <v/>
      </c>
      <c r="AL41" s="16" t="str">
        <f t="shared" si="4"/>
        <v/>
      </c>
      <c r="AM41" s="16" t="str">
        <f t="shared" si="5"/>
        <v/>
      </c>
      <c r="AN41" s="16" t="str">
        <f t="shared" si="6"/>
        <v/>
      </c>
      <c r="AO41" s="16" t="e">
        <f t="shared" si="7"/>
        <v>#N/A</v>
      </c>
      <c r="AP41" s="16" t="str">
        <f t="shared" si="8"/>
        <v/>
      </c>
    </row>
    <row r="42" spans="1:42">
      <c r="A42" s="16">
        <f>COUNT(E$2:E42)</f>
        <v>1</v>
      </c>
      <c r="E42" s="16" t="str">
        <f>'tmp２'!C43</f>
        <v/>
      </c>
      <c r="F42" s="16" t="str">
        <f>'tmp２'!D43</f>
        <v/>
      </c>
      <c r="G42" s="16" t="str">
        <f t="shared" si="0"/>
        <v/>
      </c>
      <c r="H42" s="16" t="str">
        <f>'tmp２'!D43</f>
        <v/>
      </c>
      <c r="I42" s="16" t="str">
        <f t="shared" si="1"/>
        <v/>
      </c>
      <c r="J42" s="16" t="str">
        <f>'tmp２'!E43</f>
        <v/>
      </c>
      <c r="L42" s="16">
        <v>0</v>
      </c>
      <c r="O42" s="16" t="str">
        <f>IF('tmp２'!K43="","",'tmp２'!K43)</f>
        <v/>
      </c>
      <c r="P42" s="16">
        <f>IF('tmp２'!P43="","",'tmp２'!P43)</f>
        <v>0</v>
      </c>
      <c r="Q42" s="16">
        <v>0</v>
      </c>
      <c r="R42" s="16">
        <f t="shared" si="2"/>
        <v>0</v>
      </c>
      <c r="S42" s="16" t="str">
        <f>IF('tmp２'!L43="","",'tmp２'!L43)</f>
        <v/>
      </c>
      <c r="T42" s="16">
        <f>IF('tmp２'!Q43="","",'tmp２'!Q43)</f>
        <v>0</v>
      </c>
      <c r="U42" s="16">
        <v>0</v>
      </c>
      <c r="V42" s="16">
        <v>0</v>
      </c>
      <c r="W42" s="16" t="str">
        <f>IF('tmp２'!M43="","",'tmp２'!M43)</f>
        <v/>
      </c>
      <c r="X42" s="16">
        <f>IF('tmp２'!R43="","",'tmp２'!R43)</f>
        <v>0</v>
      </c>
      <c r="Y42" s="16">
        <v>0</v>
      </c>
      <c r="Z42" s="16">
        <v>0</v>
      </c>
      <c r="AA42" s="16" t="str">
        <f>IF('tmp２'!N43="","",'tmp２'!N43)</f>
        <v/>
      </c>
      <c r="AB42" s="16">
        <f>IF('tmp２'!S43="","",'tmp２'!S43)</f>
        <v>0</v>
      </c>
      <c r="AC42" s="16">
        <v>0</v>
      </c>
      <c r="AD42" s="16">
        <v>0</v>
      </c>
      <c r="AE42" s="16" t="str">
        <f>IF('tmp２'!O43="","",'tmp２'!O43)</f>
        <v/>
      </c>
      <c r="AF42" s="16">
        <f>IF('tmp２'!T43="","",'tmp２'!T43)</f>
        <v>0</v>
      </c>
      <c r="AG42" s="16">
        <v>0</v>
      </c>
      <c r="AH42" s="16">
        <v>0</v>
      </c>
      <c r="AJ42" s="16">
        <v>41</v>
      </c>
      <c r="AK42" s="16" t="str">
        <f t="shared" si="3"/>
        <v/>
      </c>
      <c r="AL42" s="16" t="str">
        <f t="shared" si="4"/>
        <v/>
      </c>
      <c r="AM42" s="16" t="str">
        <f t="shared" si="5"/>
        <v/>
      </c>
      <c r="AN42" s="16" t="str">
        <f t="shared" si="6"/>
        <v/>
      </c>
      <c r="AO42" s="16" t="e">
        <f t="shared" si="7"/>
        <v>#N/A</v>
      </c>
      <c r="AP42" s="16" t="str">
        <f t="shared" si="8"/>
        <v/>
      </c>
    </row>
    <row r="43" spans="1:42">
      <c r="A43" s="16">
        <f>COUNT(E$2:E43)</f>
        <v>1</v>
      </c>
      <c r="E43" s="16" t="str">
        <f>'tmp２'!C44</f>
        <v/>
      </c>
      <c r="F43" s="16" t="str">
        <f>'tmp２'!D44</f>
        <v/>
      </c>
      <c r="G43" s="16" t="str">
        <f t="shared" si="0"/>
        <v/>
      </c>
      <c r="H43" s="16" t="str">
        <f>'tmp２'!D44</f>
        <v/>
      </c>
      <c r="I43" s="16" t="str">
        <f t="shared" si="1"/>
        <v/>
      </c>
      <c r="J43" s="16" t="str">
        <f>'tmp２'!E44</f>
        <v/>
      </c>
      <c r="L43" s="16">
        <v>0</v>
      </c>
      <c r="O43" s="16" t="str">
        <f>IF('tmp２'!K44="","",'tmp２'!K44)</f>
        <v/>
      </c>
      <c r="P43" s="16">
        <f>IF('tmp２'!P44="","",'tmp２'!P44)</f>
        <v>0</v>
      </c>
      <c r="Q43" s="16">
        <v>0</v>
      </c>
      <c r="R43" s="16">
        <f t="shared" si="2"/>
        <v>0</v>
      </c>
      <c r="S43" s="16" t="str">
        <f>IF('tmp２'!L44="","",'tmp２'!L44)</f>
        <v/>
      </c>
      <c r="T43" s="16">
        <f>IF('tmp２'!Q44="","",'tmp２'!Q44)</f>
        <v>0</v>
      </c>
      <c r="U43" s="16">
        <v>0</v>
      </c>
      <c r="V43" s="16">
        <v>0</v>
      </c>
      <c r="W43" s="16" t="str">
        <f>IF('tmp２'!M44="","",'tmp２'!M44)</f>
        <v/>
      </c>
      <c r="X43" s="16">
        <f>IF('tmp２'!R44="","",'tmp２'!R44)</f>
        <v>0</v>
      </c>
      <c r="Y43" s="16">
        <v>0</v>
      </c>
      <c r="Z43" s="16">
        <v>0</v>
      </c>
      <c r="AA43" s="16" t="str">
        <f>IF('tmp２'!N44="","",'tmp２'!N44)</f>
        <v/>
      </c>
      <c r="AB43" s="16">
        <f>IF('tmp２'!S44="","",'tmp２'!S44)</f>
        <v>0</v>
      </c>
      <c r="AC43" s="16">
        <v>0</v>
      </c>
      <c r="AD43" s="16">
        <v>0</v>
      </c>
      <c r="AE43" s="16" t="str">
        <f>IF('tmp２'!O44="","",'tmp２'!O44)</f>
        <v/>
      </c>
      <c r="AF43" s="16">
        <f>IF('tmp２'!T44="","",'tmp２'!T44)</f>
        <v>0</v>
      </c>
      <c r="AG43" s="16">
        <v>0</v>
      </c>
      <c r="AH43" s="16">
        <v>0</v>
      </c>
      <c r="AJ43" s="16">
        <v>42</v>
      </c>
      <c r="AK43" s="16" t="str">
        <f t="shared" si="3"/>
        <v/>
      </c>
      <c r="AL43" s="16" t="str">
        <f t="shared" si="4"/>
        <v/>
      </c>
      <c r="AM43" s="16" t="str">
        <f t="shared" si="5"/>
        <v/>
      </c>
      <c r="AN43" s="16" t="str">
        <f t="shared" si="6"/>
        <v/>
      </c>
      <c r="AO43" s="16" t="e">
        <f t="shared" si="7"/>
        <v>#N/A</v>
      </c>
      <c r="AP43" s="16" t="str">
        <f t="shared" si="8"/>
        <v/>
      </c>
    </row>
    <row r="44" spans="1:42">
      <c r="A44" s="16">
        <f>COUNT(E$2:E44)</f>
        <v>1</v>
      </c>
      <c r="E44" s="16" t="str">
        <f>'tmp２'!C45</f>
        <v/>
      </c>
      <c r="F44" s="16" t="str">
        <f>'tmp２'!D45</f>
        <v/>
      </c>
      <c r="G44" s="16" t="str">
        <f t="shared" si="0"/>
        <v/>
      </c>
      <c r="H44" s="16" t="str">
        <f>'tmp２'!D45</f>
        <v/>
      </c>
      <c r="I44" s="16" t="str">
        <f t="shared" si="1"/>
        <v/>
      </c>
      <c r="J44" s="16" t="str">
        <f>'tmp２'!E45</f>
        <v/>
      </c>
      <c r="L44" s="16">
        <v>0</v>
      </c>
      <c r="O44" s="16" t="str">
        <f>IF('tmp２'!K45="","",'tmp２'!K45)</f>
        <v/>
      </c>
      <c r="P44" s="16">
        <f>IF('tmp２'!P45="","",'tmp２'!P45)</f>
        <v>0</v>
      </c>
      <c r="Q44" s="16">
        <v>0</v>
      </c>
      <c r="R44" s="16">
        <f t="shared" si="2"/>
        <v>0</v>
      </c>
      <c r="S44" s="16" t="str">
        <f>IF('tmp２'!L45="","",'tmp２'!L45)</f>
        <v/>
      </c>
      <c r="T44" s="16">
        <f>IF('tmp２'!Q45="","",'tmp２'!Q45)</f>
        <v>0</v>
      </c>
      <c r="U44" s="16">
        <v>0</v>
      </c>
      <c r="V44" s="16">
        <v>0</v>
      </c>
      <c r="W44" s="16" t="str">
        <f>IF('tmp２'!M45="","",'tmp２'!M45)</f>
        <v/>
      </c>
      <c r="X44" s="16">
        <f>IF('tmp２'!R45="","",'tmp２'!R45)</f>
        <v>0</v>
      </c>
      <c r="Y44" s="16">
        <v>0</v>
      </c>
      <c r="Z44" s="16">
        <v>0</v>
      </c>
      <c r="AA44" s="16" t="str">
        <f>IF('tmp２'!N45="","",'tmp２'!N45)</f>
        <v/>
      </c>
      <c r="AB44" s="16">
        <f>IF('tmp２'!S45="","",'tmp２'!S45)</f>
        <v>0</v>
      </c>
      <c r="AC44" s="16">
        <v>0</v>
      </c>
      <c r="AD44" s="16">
        <v>0</v>
      </c>
      <c r="AE44" s="16" t="str">
        <f>IF('tmp２'!O45="","",'tmp２'!O45)</f>
        <v/>
      </c>
      <c r="AF44" s="16">
        <f>IF('tmp２'!T45="","",'tmp２'!T45)</f>
        <v>0</v>
      </c>
      <c r="AG44" s="16">
        <v>0</v>
      </c>
      <c r="AH44" s="16">
        <v>0</v>
      </c>
      <c r="AJ44" s="16">
        <v>43</v>
      </c>
      <c r="AK44" s="16" t="str">
        <f t="shared" si="3"/>
        <v/>
      </c>
      <c r="AL44" s="16" t="str">
        <f t="shared" si="4"/>
        <v/>
      </c>
      <c r="AM44" s="16" t="str">
        <f t="shared" si="5"/>
        <v/>
      </c>
      <c r="AN44" s="16" t="str">
        <f t="shared" si="6"/>
        <v/>
      </c>
      <c r="AO44" s="16" t="e">
        <f t="shared" si="7"/>
        <v>#N/A</v>
      </c>
      <c r="AP44" s="16" t="str">
        <f t="shared" si="8"/>
        <v/>
      </c>
    </row>
    <row r="45" spans="1:42">
      <c r="A45" s="16">
        <f>COUNT(E$2:E45)</f>
        <v>1</v>
      </c>
      <c r="E45" s="16" t="str">
        <f>'tmp２'!C46</f>
        <v/>
      </c>
      <c r="F45" s="16" t="str">
        <f>'tmp２'!D46</f>
        <v/>
      </c>
      <c r="G45" s="16" t="str">
        <f t="shared" si="0"/>
        <v/>
      </c>
      <c r="H45" s="16" t="str">
        <f>'tmp２'!D46</f>
        <v/>
      </c>
      <c r="I45" s="16" t="str">
        <f t="shared" si="1"/>
        <v/>
      </c>
      <c r="J45" s="16" t="str">
        <f>'tmp２'!E46</f>
        <v/>
      </c>
      <c r="L45" s="16">
        <v>0</v>
      </c>
      <c r="O45" s="16" t="str">
        <f>IF('tmp２'!K46="","",'tmp２'!K46)</f>
        <v/>
      </c>
      <c r="P45" s="16">
        <f>IF('tmp２'!P46="","",'tmp２'!P46)</f>
        <v>0</v>
      </c>
      <c r="Q45" s="16">
        <v>0</v>
      </c>
      <c r="R45" s="16">
        <f t="shared" si="2"/>
        <v>0</v>
      </c>
      <c r="S45" s="16" t="str">
        <f>IF('tmp２'!L46="","",'tmp２'!L46)</f>
        <v/>
      </c>
      <c r="T45" s="16">
        <f>IF('tmp２'!Q46="","",'tmp２'!Q46)</f>
        <v>0</v>
      </c>
      <c r="U45" s="16">
        <v>0</v>
      </c>
      <c r="V45" s="16">
        <v>0</v>
      </c>
      <c r="W45" s="16" t="str">
        <f>IF('tmp２'!M46="","",'tmp２'!M46)</f>
        <v/>
      </c>
      <c r="X45" s="16">
        <f>IF('tmp２'!R46="","",'tmp２'!R46)</f>
        <v>0</v>
      </c>
      <c r="Y45" s="16">
        <v>0</v>
      </c>
      <c r="Z45" s="16">
        <v>0</v>
      </c>
      <c r="AA45" s="16" t="str">
        <f>IF('tmp２'!N46="","",'tmp２'!N46)</f>
        <v/>
      </c>
      <c r="AB45" s="16">
        <f>IF('tmp２'!S46="","",'tmp２'!S46)</f>
        <v>0</v>
      </c>
      <c r="AC45" s="16">
        <v>0</v>
      </c>
      <c r="AD45" s="16">
        <v>0</v>
      </c>
      <c r="AE45" s="16" t="str">
        <f>IF('tmp２'!O46="","",'tmp２'!O46)</f>
        <v/>
      </c>
      <c r="AF45" s="16">
        <f>IF('tmp２'!T46="","",'tmp２'!T46)</f>
        <v>0</v>
      </c>
      <c r="AG45" s="16">
        <v>0</v>
      </c>
      <c r="AH45" s="16">
        <v>0</v>
      </c>
      <c r="AJ45" s="16">
        <v>44</v>
      </c>
      <c r="AK45" s="16" t="str">
        <f t="shared" si="3"/>
        <v/>
      </c>
      <c r="AL45" s="16" t="str">
        <f t="shared" si="4"/>
        <v/>
      </c>
      <c r="AM45" s="16" t="str">
        <f t="shared" si="5"/>
        <v/>
      </c>
      <c r="AN45" s="16" t="str">
        <f t="shared" si="6"/>
        <v/>
      </c>
      <c r="AO45" s="16" t="e">
        <f t="shared" si="7"/>
        <v>#N/A</v>
      </c>
      <c r="AP45" s="16" t="str">
        <f t="shared" si="8"/>
        <v/>
      </c>
    </row>
    <row r="46" spans="1:42">
      <c r="A46" s="16">
        <f>COUNT(E$2:E46)</f>
        <v>1</v>
      </c>
      <c r="E46" s="16" t="str">
        <f>'tmp２'!C47</f>
        <v/>
      </c>
      <c r="F46" s="16" t="str">
        <f>'tmp２'!D47</f>
        <v/>
      </c>
      <c r="G46" s="16" t="str">
        <f t="shared" si="0"/>
        <v/>
      </c>
      <c r="H46" s="16" t="str">
        <f>'tmp２'!D47</f>
        <v/>
      </c>
      <c r="I46" s="16" t="str">
        <f t="shared" si="1"/>
        <v/>
      </c>
      <c r="J46" s="16" t="str">
        <f>'tmp２'!E47</f>
        <v/>
      </c>
      <c r="L46" s="16">
        <v>0</v>
      </c>
      <c r="O46" s="16" t="str">
        <f>IF('tmp２'!K47="","",'tmp２'!K47)</f>
        <v/>
      </c>
      <c r="P46" s="16">
        <f>IF('tmp２'!P47="","",'tmp２'!P47)</f>
        <v>0</v>
      </c>
      <c r="Q46" s="16">
        <v>0</v>
      </c>
      <c r="R46" s="16">
        <f t="shared" si="2"/>
        <v>0</v>
      </c>
      <c r="S46" s="16" t="str">
        <f>IF('tmp２'!L47="","",'tmp２'!L47)</f>
        <v/>
      </c>
      <c r="T46" s="16">
        <f>IF('tmp２'!Q47="","",'tmp２'!Q47)</f>
        <v>0</v>
      </c>
      <c r="U46" s="16">
        <v>0</v>
      </c>
      <c r="V46" s="16">
        <v>0</v>
      </c>
      <c r="W46" s="16" t="str">
        <f>IF('tmp２'!M47="","",'tmp２'!M47)</f>
        <v/>
      </c>
      <c r="X46" s="16">
        <f>IF('tmp２'!R47="","",'tmp２'!R47)</f>
        <v>0</v>
      </c>
      <c r="Y46" s="16">
        <v>0</v>
      </c>
      <c r="Z46" s="16">
        <v>0</v>
      </c>
      <c r="AA46" s="16" t="str">
        <f>IF('tmp２'!N47="","",'tmp２'!N47)</f>
        <v/>
      </c>
      <c r="AB46" s="16">
        <f>IF('tmp２'!S47="","",'tmp２'!S47)</f>
        <v>0</v>
      </c>
      <c r="AC46" s="16">
        <v>0</v>
      </c>
      <c r="AD46" s="16">
        <v>0</v>
      </c>
      <c r="AE46" s="16" t="str">
        <f>IF('tmp２'!O47="","",'tmp２'!O47)</f>
        <v/>
      </c>
      <c r="AF46" s="16">
        <f>IF('tmp２'!T47="","",'tmp２'!T47)</f>
        <v>0</v>
      </c>
      <c r="AG46" s="16">
        <v>0</v>
      </c>
      <c r="AH46" s="16">
        <v>0</v>
      </c>
      <c r="AJ46" s="16">
        <v>45</v>
      </c>
      <c r="AK46" s="16" t="str">
        <f t="shared" si="3"/>
        <v/>
      </c>
      <c r="AL46" s="16" t="str">
        <f t="shared" si="4"/>
        <v/>
      </c>
      <c r="AM46" s="16" t="str">
        <f t="shared" si="5"/>
        <v/>
      </c>
      <c r="AN46" s="16" t="str">
        <f t="shared" si="6"/>
        <v/>
      </c>
      <c r="AO46" s="16" t="e">
        <f t="shared" si="7"/>
        <v>#N/A</v>
      </c>
      <c r="AP46" s="16" t="str">
        <f t="shared" si="8"/>
        <v/>
      </c>
    </row>
    <row r="47" spans="1:42">
      <c r="A47" s="16">
        <f>COUNT(E$2:E47)</f>
        <v>1</v>
      </c>
      <c r="E47" s="16" t="str">
        <f>'tmp２'!C48</f>
        <v/>
      </c>
      <c r="F47" s="16" t="str">
        <f>'tmp２'!D48</f>
        <v/>
      </c>
      <c r="G47" s="16" t="str">
        <f t="shared" si="0"/>
        <v/>
      </c>
      <c r="H47" s="16" t="str">
        <f>'tmp２'!D48</f>
        <v/>
      </c>
      <c r="I47" s="16" t="str">
        <f t="shared" si="1"/>
        <v/>
      </c>
      <c r="J47" s="16" t="str">
        <f>'tmp２'!E48</f>
        <v/>
      </c>
      <c r="L47" s="16">
        <v>0</v>
      </c>
      <c r="O47" s="16" t="str">
        <f>IF('tmp２'!K48="","",'tmp２'!K48)</f>
        <v/>
      </c>
      <c r="P47" s="16">
        <f>IF('tmp２'!P48="","",'tmp２'!P48)</f>
        <v>0</v>
      </c>
      <c r="Q47" s="16">
        <v>0</v>
      </c>
      <c r="R47" s="16">
        <f t="shared" si="2"/>
        <v>0</v>
      </c>
      <c r="S47" s="16" t="str">
        <f>IF('tmp２'!L48="","",'tmp２'!L48)</f>
        <v/>
      </c>
      <c r="T47" s="16">
        <f>IF('tmp２'!Q48="","",'tmp２'!Q48)</f>
        <v>0</v>
      </c>
      <c r="U47" s="16">
        <v>0</v>
      </c>
      <c r="V47" s="16">
        <v>0</v>
      </c>
      <c r="W47" s="16" t="str">
        <f>IF('tmp２'!M48="","",'tmp２'!M48)</f>
        <v/>
      </c>
      <c r="X47" s="16">
        <f>IF('tmp２'!R48="","",'tmp２'!R48)</f>
        <v>0</v>
      </c>
      <c r="Y47" s="16">
        <v>0</v>
      </c>
      <c r="Z47" s="16">
        <v>0</v>
      </c>
      <c r="AA47" s="16" t="str">
        <f>IF('tmp２'!N48="","",'tmp２'!N48)</f>
        <v/>
      </c>
      <c r="AB47" s="16">
        <f>IF('tmp２'!S48="","",'tmp２'!S48)</f>
        <v>0</v>
      </c>
      <c r="AC47" s="16">
        <v>0</v>
      </c>
      <c r="AD47" s="16">
        <v>0</v>
      </c>
      <c r="AE47" s="16" t="str">
        <f>IF('tmp２'!O48="","",'tmp２'!O48)</f>
        <v/>
      </c>
      <c r="AF47" s="16">
        <f>IF('tmp２'!T48="","",'tmp２'!T48)</f>
        <v>0</v>
      </c>
      <c r="AG47" s="16">
        <v>0</v>
      </c>
      <c r="AH47" s="16">
        <v>0</v>
      </c>
      <c r="AJ47" s="16">
        <v>46</v>
      </c>
      <c r="AK47" s="16" t="str">
        <f t="shared" si="3"/>
        <v/>
      </c>
      <c r="AL47" s="16" t="str">
        <f t="shared" si="4"/>
        <v/>
      </c>
      <c r="AM47" s="16" t="str">
        <f t="shared" si="5"/>
        <v/>
      </c>
      <c r="AN47" s="16" t="str">
        <f t="shared" si="6"/>
        <v/>
      </c>
      <c r="AO47" s="16" t="e">
        <f t="shared" si="7"/>
        <v>#N/A</v>
      </c>
      <c r="AP47" s="16" t="str">
        <f t="shared" si="8"/>
        <v/>
      </c>
    </row>
    <row r="48" spans="1:42">
      <c r="A48" s="16">
        <f>COUNT(E$2:E48)</f>
        <v>1</v>
      </c>
      <c r="E48" s="16" t="str">
        <f>'tmp２'!C49</f>
        <v/>
      </c>
      <c r="F48" s="16" t="str">
        <f>'tmp２'!D49</f>
        <v/>
      </c>
      <c r="G48" s="16" t="str">
        <f t="shared" si="0"/>
        <v/>
      </c>
      <c r="H48" s="16" t="str">
        <f>'tmp２'!D49</f>
        <v/>
      </c>
      <c r="I48" s="16" t="str">
        <f t="shared" si="1"/>
        <v/>
      </c>
      <c r="J48" s="16" t="str">
        <f>'tmp２'!E49</f>
        <v/>
      </c>
      <c r="L48" s="16">
        <v>0</v>
      </c>
      <c r="O48" s="16" t="str">
        <f>IF('tmp２'!K49="","",'tmp２'!K49)</f>
        <v/>
      </c>
      <c r="P48" s="16">
        <f>IF('tmp２'!P49="","",'tmp２'!P49)</f>
        <v>0</v>
      </c>
      <c r="Q48" s="16">
        <v>0</v>
      </c>
      <c r="R48" s="16">
        <f t="shared" si="2"/>
        <v>0</v>
      </c>
      <c r="S48" s="16" t="str">
        <f>IF('tmp２'!L49="","",'tmp２'!L49)</f>
        <v/>
      </c>
      <c r="T48" s="16">
        <f>IF('tmp２'!Q49="","",'tmp２'!Q49)</f>
        <v>0</v>
      </c>
      <c r="U48" s="16">
        <v>0</v>
      </c>
      <c r="V48" s="16">
        <v>0</v>
      </c>
      <c r="W48" s="16" t="str">
        <f>IF('tmp２'!M49="","",'tmp２'!M49)</f>
        <v/>
      </c>
      <c r="X48" s="16">
        <f>IF('tmp２'!R49="","",'tmp２'!R49)</f>
        <v>0</v>
      </c>
      <c r="Y48" s="16">
        <v>0</v>
      </c>
      <c r="Z48" s="16">
        <v>0</v>
      </c>
      <c r="AA48" s="16" t="str">
        <f>IF('tmp２'!N49="","",'tmp２'!N49)</f>
        <v/>
      </c>
      <c r="AB48" s="16">
        <f>IF('tmp２'!S49="","",'tmp２'!S49)</f>
        <v>0</v>
      </c>
      <c r="AC48" s="16">
        <v>0</v>
      </c>
      <c r="AD48" s="16">
        <v>0</v>
      </c>
      <c r="AE48" s="16" t="str">
        <f>IF('tmp２'!O49="","",'tmp２'!O49)</f>
        <v/>
      </c>
      <c r="AF48" s="16">
        <f>IF('tmp２'!T49="","",'tmp２'!T49)</f>
        <v>0</v>
      </c>
      <c r="AG48" s="16">
        <v>0</v>
      </c>
      <c r="AH48" s="16">
        <v>0</v>
      </c>
      <c r="AJ48" s="16">
        <v>47</v>
      </c>
      <c r="AK48" s="16" t="str">
        <f t="shared" si="3"/>
        <v/>
      </c>
      <c r="AL48" s="16" t="str">
        <f t="shared" si="4"/>
        <v/>
      </c>
      <c r="AM48" s="16" t="str">
        <f t="shared" si="5"/>
        <v/>
      </c>
      <c r="AN48" s="16" t="str">
        <f t="shared" si="6"/>
        <v/>
      </c>
      <c r="AO48" s="16" t="e">
        <f t="shared" si="7"/>
        <v>#N/A</v>
      </c>
      <c r="AP48" s="16" t="str">
        <f t="shared" si="8"/>
        <v/>
      </c>
    </row>
    <row r="49" spans="1:42">
      <c r="A49" s="16">
        <f>COUNT(E$2:E49)</f>
        <v>1</v>
      </c>
      <c r="E49" s="16" t="str">
        <f>'tmp２'!C50</f>
        <v/>
      </c>
      <c r="F49" s="16" t="str">
        <f>'tmp２'!D50</f>
        <v/>
      </c>
      <c r="G49" s="16" t="str">
        <f t="shared" si="0"/>
        <v/>
      </c>
      <c r="H49" s="16" t="str">
        <f>'tmp２'!D50</f>
        <v/>
      </c>
      <c r="I49" s="16" t="str">
        <f t="shared" si="1"/>
        <v/>
      </c>
      <c r="J49" s="16" t="str">
        <f>'tmp２'!E50</f>
        <v/>
      </c>
      <c r="L49" s="16">
        <v>0</v>
      </c>
      <c r="O49" s="16" t="str">
        <f>IF('tmp２'!K50="","",'tmp２'!K50)</f>
        <v/>
      </c>
      <c r="P49" s="16">
        <f>IF('tmp２'!P50="","",'tmp２'!P50)</f>
        <v>0</v>
      </c>
      <c r="Q49" s="16">
        <v>0</v>
      </c>
      <c r="R49" s="16">
        <f t="shared" si="2"/>
        <v>0</v>
      </c>
      <c r="S49" s="16" t="str">
        <f>IF('tmp２'!L50="","",'tmp２'!L50)</f>
        <v/>
      </c>
      <c r="T49" s="16">
        <f>IF('tmp２'!Q50="","",'tmp２'!Q50)</f>
        <v>0</v>
      </c>
      <c r="U49" s="16">
        <v>0</v>
      </c>
      <c r="V49" s="16">
        <v>0</v>
      </c>
      <c r="W49" s="16" t="str">
        <f>IF('tmp２'!M50="","",'tmp２'!M50)</f>
        <v/>
      </c>
      <c r="X49" s="16">
        <f>IF('tmp２'!R50="","",'tmp２'!R50)</f>
        <v>0</v>
      </c>
      <c r="Y49" s="16">
        <v>0</v>
      </c>
      <c r="Z49" s="16">
        <v>0</v>
      </c>
      <c r="AA49" s="16" t="str">
        <f>IF('tmp２'!N50="","",'tmp２'!N50)</f>
        <v/>
      </c>
      <c r="AB49" s="16">
        <f>IF('tmp２'!S50="","",'tmp２'!S50)</f>
        <v>0</v>
      </c>
      <c r="AC49" s="16">
        <v>0</v>
      </c>
      <c r="AD49" s="16">
        <v>0</v>
      </c>
      <c r="AE49" s="16" t="str">
        <f>IF('tmp２'!O50="","",'tmp２'!O50)</f>
        <v/>
      </c>
      <c r="AF49" s="16">
        <f>IF('tmp２'!T50="","",'tmp２'!T50)</f>
        <v>0</v>
      </c>
      <c r="AG49" s="16">
        <v>0</v>
      </c>
      <c r="AH49" s="16">
        <v>0</v>
      </c>
      <c r="AJ49" s="16">
        <v>48</v>
      </c>
      <c r="AK49" s="16" t="str">
        <f t="shared" si="3"/>
        <v/>
      </c>
      <c r="AL49" s="16" t="str">
        <f t="shared" si="4"/>
        <v/>
      </c>
      <c r="AM49" s="16" t="str">
        <f t="shared" si="5"/>
        <v/>
      </c>
      <c r="AN49" s="16" t="str">
        <f t="shared" si="6"/>
        <v/>
      </c>
      <c r="AO49" s="16" t="e">
        <f t="shared" si="7"/>
        <v>#N/A</v>
      </c>
      <c r="AP49" s="16" t="str">
        <f t="shared" si="8"/>
        <v/>
      </c>
    </row>
    <row r="50" spans="1:42">
      <c r="A50" s="16">
        <f>COUNT(E$2:E50)</f>
        <v>1</v>
      </c>
      <c r="E50" s="16" t="str">
        <f>'tmp２'!C51</f>
        <v/>
      </c>
      <c r="F50" s="16" t="str">
        <f>'tmp２'!D51</f>
        <v/>
      </c>
      <c r="G50" s="16" t="str">
        <f t="shared" si="0"/>
        <v/>
      </c>
      <c r="H50" s="16" t="str">
        <f>'tmp２'!D51</f>
        <v/>
      </c>
      <c r="I50" s="16" t="str">
        <f t="shared" si="1"/>
        <v/>
      </c>
      <c r="J50" s="16" t="str">
        <f>'tmp２'!E51</f>
        <v/>
      </c>
      <c r="L50" s="16">
        <v>0</v>
      </c>
      <c r="O50" s="16" t="str">
        <f>IF('tmp２'!K51="","",'tmp２'!K51)</f>
        <v/>
      </c>
      <c r="P50" s="16">
        <f>IF('tmp２'!P51="","",'tmp２'!P51)</f>
        <v>0</v>
      </c>
      <c r="Q50" s="16">
        <v>0</v>
      </c>
      <c r="R50" s="16">
        <f t="shared" si="2"/>
        <v>0</v>
      </c>
      <c r="S50" s="16" t="str">
        <f>IF('tmp２'!L51="","",'tmp２'!L51)</f>
        <v/>
      </c>
      <c r="T50" s="16">
        <f>IF('tmp２'!Q51="","",'tmp２'!Q51)</f>
        <v>0</v>
      </c>
      <c r="U50" s="16">
        <v>0</v>
      </c>
      <c r="V50" s="16">
        <v>0</v>
      </c>
      <c r="W50" s="16" t="str">
        <f>IF('tmp２'!M51="","",'tmp２'!M51)</f>
        <v/>
      </c>
      <c r="X50" s="16">
        <f>IF('tmp２'!R51="","",'tmp２'!R51)</f>
        <v>0</v>
      </c>
      <c r="Y50" s="16">
        <v>0</v>
      </c>
      <c r="Z50" s="16">
        <v>0</v>
      </c>
      <c r="AA50" s="16" t="str">
        <f>IF('tmp２'!N51="","",'tmp２'!N51)</f>
        <v/>
      </c>
      <c r="AB50" s="16">
        <f>IF('tmp２'!S51="","",'tmp２'!S51)</f>
        <v>0</v>
      </c>
      <c r="AC50" s="16">
        <v>0</v>
      </c>
      <c r="AD50" s="16">
        <v>0</v>
      </c>
      <c r="AE50" s="16" t="str">
        <f>IF('tmp２'!O51="","",'tmp２'!O51)</f>
        <v/>
      </c>
      <c r="AF50" s="16">
        <f>IF('tmp２'!T51="","",'tmp２'!T51)</f>
        <v>0</v>
      </c>
      <c r="AG50" s="16">
        <v>0</v>
      </c>
      <c r="AH50" s="16">
        <v>0</v>
      </c>
      <c r="AJ50" s="16">
        <v>49</v>
      </c>
      <c r="AK50" s="16" t="str">
        <f t="shared" si="3"/>
        <v/>
      </c>
      <c r="AL50" s="16" t="str">
        <f t="shared" si="4"/>
        <v/>
      </c>
      <c r="AM50" s="16" t="str">
        <f t="shared" si="5"/>
        <v/>
      </c>
      <c r="AN50" s="16" t="str">
        <f t="shared" si="6"/>
        <v/>
      </c>
      <c r="AO50" s="16" t="e">
        <f t="shared" si="7"/>
        <v>#N/A</v>
      </c>
      <c r="AP50" s="16" t="str">
        <f t="shared" si="8"/>
        <v/>
      </c>
    </row>
    <row r="51" spans="1:42">
      <c r="A51" s="16">
        <f>COUNT(E$2:E51)</f>
        <v>1</v>
      </c>
      <c r="E51" s="16" t="str">
        <f>'tmp２'!C52</f>
        <v/>
      </c>
      <c r="F51" s="16" t="str">
        <f>'tmp２'!D52</f>
        <v/>
      </c>
      <c r="G51" s="16" t="str">
        <f t="shared" si="0"/>
        <v/>
      </c>
      <c r="H51" s="16" t="str">
        <f>'tmp２'!D52</f>
        <v/>
      </c>
      <c r="I51" s="16" t="str">
        <f t="shared" si="1"/>
        <v/>
      </c>
      <c r="J51" s="16" t="str">
        <f>'tmp２'!E52</f>
        <v/>
      </c>
      <c r="L51" s="16">
        <v>0</v>
      </c>
      <c r="O51" s="16" t="str">
        <f>IF('tmp２'!K52="","",'tmp２'!K52)</f>
        <v/>
      </c>
      <c r="P51" s="16">
        <f>IF('tmp２'!P52="","",'tmp２'!P52)</f>
        <v>0</v>
      </c>
      <c r="Q51" s="16">
        <v>0</v>
      </c>
      <c r="R51" s="16">
        <f t="shared" si="2"/>
        <v>0</v>
      </c>
      <c r="S51" s="16" t="str">
        <f>IF('tmp２'!L52="","",'tmp２'!L52)</f>
        <v/>
      </c>
      <c r="T51" s="16">
        <f>IF('tmp２'!Q52="","",'tmp２'!Q52)</f>
        <v>0</v>
      </c>
      <c r="U51" s="16">
        <v>0</v>
      </c>
      <c r="V51" s="16">
        <v>0</v>
      </c>
      <c r="W51" s="16" t="str">
        <f>IF('tmp２'!M52="","",'tmp２'!M52)</f>
        <v/>
      </c>
      <c r="X51" s="16">
        <f>IF('tmp２'!R52="","",'tmp２'!R52)</f>
        <v>0</v>
      </c>
      <c r="Y51" s="16">
        <v>0</v>
      </c>
      <c r="Z51" s="16">
        <v>0</v>
      </c>
      <c r="AA51" s="16" t="str">
        <f>IF('tmp２'!N52="","",'tmp２'!N52)</f>
        <v/>
      </c>
      <c r="AB51" s="16">
        <f>IF('tmp２'!S52="","",'tmp２'!S52)</f>
        <v>0</v>
      </c>
      <c r="AC51" s="16">
        <v>0</v>
      </c>
      <c r="AD51" s="16">
        <v>0</v>
      </c>
      <c r="AE51" s="16" t="str">
        <f>IF('tmp２'!O52="","",'tmp２'!O52)</f>
        <v/>
      </c>
      <c r="AF51" s="16">
        <f>IF('tmp２'!T52="","",'tmp２'!T52)</f>
        <v>0</v>
      </c>
      <c r="AG51" s="16">
        <v>0</v>
      </c>
      <c r="AH51" s="16">
        <v>0</v>
      </c>
      <c r="AJ51" s="16">
        <v>50</v>
      </c>
      <c r="AK51" s="16" t="str">
        <f t="shared" si="3"/>
        <v/>
      </c>
      <c r="AL51" s="16" t="str">
        <f t="shared" si="4"/>
        <v/>
      </c>
      <c r="AM51" s="16" t="str">
        <f t="shared" si="5"/>
        <v/>
      </c>
      <c r="AN51" s="16" t="str">
        <f t="shared" si="6"/>
        <v/>
      </c>
      <c r="AO51" s="16" t="e">
        <f t="shared" si="7"/>
        <v>#N/A</v>
      </c>
      <c r="AP51" s="16" t="str">
        <f t="shared" si="8"/>
        <v/>
      </c>
    </row>
    <row r="52" spans="1:42">
      <c r="A52" s="16">
        <f>COUNT(E$2:E52)</f>
        <v>1</v>
      </c>
      <c r="E52" s="16" t="str">
        <f>'tmp２'!C53</f>
        <v/>
      </c>
      <c r="F52" s="16" t="str">
        <f>'tmp２'!D53</f>
        <v/>
      </c>
      <c r="G52" s="16" t="str">
        <f t="shared" si="0"/>
        <v/>
      </c>
      <c r="H52" s="16" t="str">
        <f>'tmp２'!D53</f>
        <v/>
      </c>
      <c r="I52" s="16" t="str">
        <f t="shared" si="1"/>
        <v/>
      </c>
      <c r="J52" s="16" t="str">
        <f>'tmp２'!E53</f>
        <v/>
      </c>
      <c r="L52" s="16">
        <v>0</v>
      </c>
      <c r="O52" s="16" t="str">
        <f>IF('tmp２'!K53="","",'tmp２'!K53)</f>
        <v/>
      </c>
      <c r="P52" s="16">
        <f>IF('tmp２'!P53="","",'tmp２'!P53)</f>
        <v>0</v>
      </c>
      <c r="Q52" s="16">
        <v>0</v>
      </c>
      <c r="R52" s="16">
        <f t="shared" si="2"/>
        <v>0</v>
      </c>
      <c r="S52" s="16" t="str">
        <f>IF('tmp２'!L53="","",'tmp２'!L53)</f>
        <v/>
      </c>
      <c r="T52" s="16">
        <f>IF('tmp２'!Q53="","",'tmp２'!Q53)</f>
        <v>0</v>
      </c>
      <c r="U52" s="16">
        <v>0</v>
      </c>
      <c r="V52" s="16">
        <v>0</v>
      </c>
      <c r="W52" s="16" t="str">
        <f>IF('tmp２'!M53="","",'tmp２'!M53)</f>
        <v/>
      </c>
      <c r="X52" s="16">
        <f>IF('tmp２'!R53="","",'tmp２'!R53)</f>
        <v>0</v>
      </c>
      <c r="Y52" s="16">
        <v>0</v>
      </c>
      <c r="Z52" s="16">
        <v>0</v>
      </c>
      <c r="AA52" s="16" t="str">
        <f>IF('tmp２'!N53="","",'tmp２'!N53)</f>
        <v/>
      </c>
      <c r="AB52" s="16">
        <f>IF('tmp２'!S53="","",'tmp２'!S53)</f>
        <v>0</v>
      </c>
      <c r="AC52" s="16">
        <v>0</v>
      </c>
      <c r="AD52" s="16">
        <v>0</v>
      </c>
      <c r="AE52" s="16" t="str">
        <f>IF('tmp２'!O53="","",'tmp２'!O53)</f>
        <v/>
      </c>
      <c r="AF52" s="16">
        <f>IF('tmp２'!T53="","",'tmp２'!T53)</f>
        <v>0</v>
      </c>
      <c r="AG52" s="16">
        <v>0</v>
      </c>
      <c r="AH52" s="16">
        <v>0</v>
      </c>
      <c r="AJ52" s="16">
        <v>51</v>
      </c>
      <c r="AK52" s="16" t="str">
        <f t="shared" si="3"/>
        <v/>
      </c>
      <c r="AL52" s="16" t="str">
        <f t="shared" si="4"/>
        <v/>
      </c>
      <c r="AM52" s="16" t="str">
        <f t="shared" si="5"/>
        <v/>
      </c>
      <c r="AN52" s="16" t="str">
        <f t="shared" si="6"/>
        <v/>
      </c>
      <c r="AO52" s="16" t="e">
        <f t="shared" si="7"/>
        <v>#N/A</v>
      </c>
      <c r="AP52" s="16" t="str">
        <f t="shared" si="8"/>
        <v/>
      </c>
    </row>
    <row r="53" spans="1:42">
      <c r="A53" s="16">
        <f>COUNT(E$2:E53)</f>
        <v>1</v>
      </c>
      <c r="E53" s="16" t="str">
        <f>'tmp２'!C54</f>
        <v/>
      </c>
      <c r="F53" s="16" t="str">
        <f>'tmp２'!D54</f>
        <v/>
      </c>
      <c r="G53" s="16" t="str">
        <f t="shared" si="0"/>
        <v/>
      </c>
      <c r="H53" s="16" t="str">
        <f>'tmp２'!D54</f>
        <v/>
      </c>
      <c r="I53" s="16" t="str">
        <f t="shared" si="1"/>
        <v/>
      </c>
      <c r="J53" s="16" t="str">
        <f>'tmp２'!E54</f>
        <v/>
      </c>
      <c r="L53" s="16">
        <v>0</v>
      </c>
      <c r="O53" s="16" t="str">
        <f>IF('tmp２'!K54="","",'tmp２'!K54)</f>
        <v/>
      </c>
      <c r="P53" s="16">
        <f>IF('tmp２'!P54="","",'tmp２'!P54)</f>
        <v>0</v>
      </c>
      <c r="Q53" s="16">
        <v>0</v>
      </c>
      <c r="R53" s="16">
        <f t="shared" si="2"/>
        <v>0</v>
      </c>
      <c r="S53" s="16" t="str">
        <f>IF('tmp２'!L54="","",'tmp２'!L54)</f>
        <v/>
      </c>
      <c r="T53" s="16">
        <f>IF('tmp２'!Q54="","",'tmp２'!Q54)</f>
        <v>0</v>
      </c>
      <c r="U53" s="16">
        <v>0</v>
      </c>
      <c r="V53" s="16">
        <v>0</v>
      </c>
      <c r="W53" s="16" t="str">
        <f>IF('tmp２'!M54="","",'tmp２'!M54)</f>
        <v/>
      </c>
      <c r="X53" s="16">
        <f>IF('tmp２'!R54="","",'tmp２'!R54)</f>
        <v>0</v>
      </c>
      <c r="Y53" s="16">
        <v>0</v>
      </c>
      <c r="Z53" s="16">
        <v>0</v>
      </c>
      <c r="AA53" s="16" t="str">
        <f>IF('tmp２'!N54="","",'tmp２'!N54)</f>
        <v/>
      </c>
      <c r="AB53" s="16">
        <f>IF('tmp２'!S54="","",'tmp２'!S54)</f>
        <v>0</v>
      </c>
      <c r="AC53" s="16">
        <v>0</v>
      </c>
      <c r="AD53" s="16">
        <v>0</v>
      </c>
      <c r="AE53" s="16" t="str">
        <f>IF('tmp２'!O54="","",'tmp２'!O54)</f>
        <v/>
      </c>
      <c r="AF53" s="16">
        <f>IF('tmp２'!T54="","",'tmp２'!T54)</f>
        <v>0</v>
      </c>
      <c r="AG53" s="16">
        <v>0</v>
      </c>
      <c r="AH53" s="16">
        <v>0</v>
      </c>
      <c r="AJ53" s="16">
        <v>52</v>
      </c>
      <c r="AK53" s="16" t="str">
        <f t="shared" si="3"/>
        <v/>
      </c>
      <c r="AL53" s="16" t="str">
        <f t="shared" si="4"/>
        <v/>
      </c>
      <c r="AM53" s="16" t="str">
        <f t="shared" si="5"/>
        <v/>
      </c>
      <c r="AN53" s="16" t="str">
        <f t="shared" si="6"/>
        <v/>
      </c>
      <c r="AO53" s="16" t="e">
        <f t="shared" si="7"/>
        <v>#N/A</v>
      </c>
      <c r="AP53" s="16" t="str">
        <f t="shared" si="8"/>
        <v/>
      </c>
    </row>
    <row r="54" spans="1:42">
      <c r="A54" s="16">
        <f>COUNT(E$2:E54)</f>
        <v>1</v>
      </c>
      <c r="E54" s="16" t="str">
        <f>'tmp２'!C55</f>
        <v/>
      </c>
      <c r="F54" s="16" t="str">
        <f>'tmp２'!D55</f>
        <v/>
      </c>
      <c r="G54" s="16" t="str">
        <f t="shared" si="0"/>
        <v/>
      </c>
      <c r="H54" s="16" t="str">
        <f>'tmp２'!D55</f>
        <v/>
      </c>
      <c r="I54" s="16" t="str">
        <f t="shared" si="1"/>
        <v/>
      </c>
      <c r="J54" s="16" t="str">
        <f>'tmp２'!E55</f>
        <v/>
      </c>
      <c r="L54" s="16">
        <v>0</v>
      </c>
      <c r="O54" s="16" t="str">
        <f>IF('tmp２'!K55="","",'tmp２'!K55)</f>
        <v/>
      </c>
      <c r="P54" s="16">
        <f>IF('tmp２'!P55="","",'tmp２'!P55)</f>
        <v>0</v>
      </c>
      <c r="Q54" s="16">
        <v>0</v>
      </c>
      <c r="R54" s="16">
        <f t="shared" si="2"/>
        <v>0</v>
      </c>
      <c r="S54" s="16" t="str">
        <f>IF('tmp２'!L55="","",'tmp２'!L55)</f>
        <v/>
      </c>
      <c r="T54" s="16">
        <f>IF('tmp２'!Q55="","",'tmp２'!Q55)</f>
        <v>0</v>
      </c>
      <c r="U54" s="16">
        <v>0</v>
      </c>
      <c r="V54" s="16">
        <v>0</v>
      </c>
      <c r="W54" s="16" t="str">
        <f>IF('tmp２'!M55="","",'tmp２'!M55)</f>
        <v/>
      </c>
      <c r="X54" s="16">
        <f>IF('tmp２'!R55="","",'tmp２'!R55)</f>
        <v>0</v>
      </c>
      <c r="Y54" s="16">
        <v>0</v>
      </c>
      <c r="Z54" s="16">
        <v>0</v>
      </c>
      <c r="AA54" s="16" t="str">
        <f>IF('tmp２'!N55="","",'tmp２'!N55)</f>
        <v/>
      </c>
      <c r="AB54" s="16">
        <f>IF('tmp２'!S55="","",'tmp２'!S55)</f>
        <v>0</v>
      </c>
      <c r="AC54" s="16">
        <v>0</v>
      </c>
      <c r="AD54" s="16">
        <v>0</v>
      </c>
      <c r="AE54" s="16" t="str">
        <f>IF('tmp２'!O55="","",'tmp２'!O55)</f>
        <v/>
      </c>
      <c r="AF54" s="16">
        <f>IF('tmp２'!T55="","",'tmp２'!T55)</f>
        <v>0</v>
      </c>
      <c r="AG54" s="16">
        <v>0</v>
      </c>
      <c r="AH54" s="16">
        <v>0</v>
      </c>
      <c r="AJ54" s="16">
        <v>53</v>
      </c>
      <c r="AK54" s="16" t="str">
        <f t="shared" si="3"/>
        <v/>
      </c>
      <c r="AL54" s="16" t="str">
        <f t="shared" si="4"/>
        <v/>
      </c>
      <c r="AM54" s="16" t="str">
        <f t="shared" si="5"/>
        <v/>
      </c>
      <c r="AN54" s="16" t="str">
        <f t="shared" si="6"/>
        <v/>
      </c>
      <c r="AO54" s="16" t="e">
        <f t="shared" si="7"/>
        <v>#N/A</v>
      </c>
      <c r="AP54" s="16" t="str">
        <f t="shared" si="8"/>
        <v/>
      </c>
    </row>
    <row r="55" spans="1:42">
      <c r="A55" s="16">
        <f>COUNT(E$2:E55)</f>
        <v>1</v>
      </c>
      <c r="E55" s="16" t="str">
        <f>'tmp２'!C56</f>
        <v/>
      </c>
      <c r="F55" s="16" t="str">
        <f>'tmp２'!D56</f>
        <v/>
      </c>
      <c r="G55" s="16" t="str">
        <f t="shared" si="0"/>
        <v/>
      </c>
      <c r="H55" s="16" t="str">
        <f>'tmp２'!D56</f>
        <v/>
      </c>
      <c r="I55" s="16" t="str">
        <f t="shared" si="1"/>
        <v/>
      </c>
      <c r="J55" s="16" t="str">
        <f>'tmp２'!E56</f>
        <v/>
      </c>
      <c r="L55" s="16">
        <v>0</v>
      </c>
      <c r="O55" s="16" t="str">
        <f>IF('tmp２'!K56="","",'tmp２'!K56)</f>
        <v/>
      </c>
      <c r="P55" s="16">
        <f>IF('tmp２'!P56="","",'tmp２'!P56)</f>
        <v>0</v>
      </c>
      <c r="Q55" s="16">
        <v>0</v>
      </c>
      <c r="R55" s="16">
        <f t="shared" si="2"/>
        <v>0</v>
      </c>
      <c r="S55" s="16" t="str">
        <f>IF('tmp２'!L56="","",'tmp２'!L56)</f>
        <v/>
      </c>
      <c r="T55" s="16">
        <f>IF('tmp２'!Q56="","",'tmp２'!Q56)</f>
        <v>0</v>
      </c>
      <c r="U55" s="16">
        <v>0</v>
      </c>
      <c r="V55" s="16">
        <v>0</v>
      </c>
      <c r="W55" s="16" t="str">
        <f>IF('tmp２'!M56="","",'tmp２'!M56)</f>
        <v/>
      </c>
      <c r="X55" s="16">
        <f>IF('tmp２'!R56="","",'tmp２'!R56)</f>
        <v>0</v>
      </c>
      <c r="Y55" s="16">
        <v>0</v>
      </c>
      <c r="Z55" s="16">
        <v>0</v>
      </c>
      <c r="AA55" s="16" t="str">
        <f>IF('tmp２'!N56="","",'tmp２'!N56)</f>
        <v/>
      </c>
      <c r="AB55" s="16">
        <f>IF('tmp２'!S56="","",'tmp２'!S56)</f>
        <v>0</v>
      </c>
      <c r="AC55" s="16">
        <v>0</v>
      </c>
      <c r="AD55" s="16">
        <v>0</v>
      </c>
      <c r="AE55" s="16" t="str">
        <f>IF('tmp２'!O56="","",'tmp２'!O56)</f>
        <v/>
      </c>
      <c r="AF55" s="16">
        <f>IF('tmp２'!T56="","",'tmp２'!T56)</f>
        <v>0</v>
      </c>
      <c r="AG55" s="16">
        <v>0</v>
      </c>
      <c r="AH55" s="16">
        <v>0</v>
      </c>
      <c r="AJ55" s="16">
        <v>54</v>
      </c>
      <c r="AK55" s="16" t="str">
        <f t="shared" si="3"/>
        <v/>
      </c>
      <c r="AL55" s="16" t="str">
        <f t="shared" si="4"/>
        <v/>
      </c>
      <c r="AM55" s="16" t="str">
        <f t="shared" si="5"/>
        <v/>
      </c>
      <c r="AN55" s="16" t="str">
        <f t="shared" si="6"/>
        <v/>
      </c>
      <c r="AO55" s="16" t="e">
        <f t="shared" si="7"/>
        <v>#N/A</v>
      </c>
      <c r="AP55" s="16" t="str">
        <f t="shared" si="8"/>
        <v/>
      </c>
    </row>
    <row r="56" spans="1:42">
      <c r="A56" s="16">
        <f>COUNT(E$2:E56)</f>
        <v>1</v>
      </c>
      <c r="E56" s="16" t="str">
        <f>'tmp２'!C57</f>
        <v/>
      </c>
      <c r="F56" s="16" t="str">
        <f>'tmp２'!D57</f>
        <v/>
      </c>
      <c r="G56" s="16" t="str">
        <f t="shared" si="0"/>
        <v/>
      </c>
      <c r="H56" s="16" t="str">
        <f>'tmp２'!D57</f>
        <v/>
      </c>
      <c r="I56" s="16" t="str">
        <f t="shared" si="1"/>
        <v/>
      </c>
      <c r="J56" s="16" t="str">
        <f>'tmp２'!E57</f>
        <v/>
      </c>
      <c r="L56" s="16">
        <v>0</v>
      </c>
      <c r="O56" s="16" t="str">
        <f>IF('tmp２'!K57="","",'tmp２'!K57)</f>
        <v/>
      </c>
      <c r="P56" s="16">
        <f>IF('tmp２'!P57="","",'tmp２'!P57)</f>
        <v>0</v>
      </c>
      <c r="Q56" s="16">
        <v>0</v>
      </c>
      <c r="R56" s="16">
        <f t="shared" si="2"/>
        <v>0</v>
      </c>
      <c r="S56" s="16" t="str">
        <f>IF('tmp２'!L57="","",'tmp２'!L57)</f>
        <v/>
      </c>
      <c r="T56" s="16">
        <f>IF('tmp２'!Q57="","",'tmp２'!Q57)</f>
        <v>0</v>
      </c>
      <c r="U56" s="16">
        <v>0</v>
      </c>
      <c r="V56" s="16">
        <v>0</v>
      </c>
      <c r="W56" s="16" t="str">
        <f>IF('tmp２'!M57="","",'tmp２'!M57)</f>
        <v/>
      </c>
      <c r="X56" s="16">
        <f>IF('tmp２'!R57="","",'tmp２'!R57)</f>
        <v>0</v>
      </c>
      <c r="Y56" s="16">
        <v>0</v>
      </c>
      <c r="Z56" s="16">
        <v>0</v>
      </c>
      <c r="AA56" s="16" t="str">
        <f>IF('tmp２'!N57="","",'tmp２'!N57)</f>
        <v/>
      </c>
      <c r="AB56" s="16">
        <f>IF('tmp２'!S57="","",'tmp２'!S57)</f>
        <v>0</v>
      </c>
      <c r="AC56" s="16">
        <v>0</v>
      </c>
      <c r="AD56" s="16">
        <v>0</v>
      </c>
      <c r="AE56" s="16" t="str">
        <f>IF('tmp２'!O57="","",'tmp２'!O57)</f>
        <v/>
      </c>
      <c r="AF56" s="16">
        <f>IF('tmp２'!T57="","",'tmp２'!T57)</f>
        <v>0</v>
      </c>
      <c r="AG56" s="16">
        <v>0</v>
      </c>
      <c r="AH56" s="16">
        <v>0</v>
      </c>
      <c r="AJ56" s="16">
        <v>55</v>
      </c>
      <c r="AK56" s="16" t="str">
        <f t="shared" si="3"/>
        <v/>
      </c>
      <c r="AL56" s="16" t="str">
        <f t="shared" si="4"/>
        <v/>
      </c>
      <c r="AM56" s="16" t="str">
        <f t="shared" si="5"/>
        <v/>
      </c>
      <c r="AN56" s="16" t="str">
        <f t="shared" si="6"/>
        <v/>
      </c>
      <c r="AO56" s="16" t="e">
        <f t="shared" si="7"/>
        <v>#N/A</v>
      </c>
      <c r="AP56" s="16" t="str">
        <f t="shared" si="8"/>
        <v/>
      </c>
    </row>
    <row r="57" spans="1:42">
      <c r="A57" s="16">
        <f>COUNT(E$2:E57)</f>
        <v>1</v>
      </c>
      <c r="E57" s="16" t="str">
        <f>'tmp２'!C58</f>
        <v/>
      </c>
      <c r="F57" s="16" t="str">
        <f>'tmp２'!D58</f>
        <v/>
      </c>
      <c r="G57" s="16" t="str">
        <f t="shared" si="0"/>
        <v/>
      </c>
      <c r="H57" s="16" t="str">
        <f>'tmp２'!D58</f>
        <v/>
      </c>
      <c r="I57" s="16" t="str">
        <f t="shared" si="1"/>
        <v/>
      </c>
      <c r="J57" s="16" t="str">
        <f>'tmp２'!E58</f>
        <v/>
      </c>
      <c r="L57" s="16">
        <v>0</v>
      </c>
      <c r="O57" s="16" t="str">
        <f>IF('tmp２'!K58="","",'tmp２'!K58)</f>
        <v/>
      </c>
      <c r="P57" s="16">
        <f>IF('tmp２'!P58="","",'tmp２'!P58)</f>
        <v>0</v>
      </c>
      <c r="Q57" s="16">
        <v>0</v>
      </c>
      <c r="R57" s="16">
        <f t="shared" si="2"/>
        <v>0</v>
      </c>
      <c r="S57" s="16" t="str">
        <f>IF('tmp２'!L58="","",'tmp２'!L58)</f>
        <v/>
      </c>
      <c r="T57" s="16">
        <f>IF('tmp２'!Q58="","",'tmp２'!Q58)</f>
        <v>0</v>
      </c>
      <c r="U57" s="16">
        <v>0</v>
      </c>
      <c r="V57" s="16">
        <v>0</v>
      </c>
      <c r="W57" s="16" t="str">
        <f>IF('tmp２'!M58="","",'tmp２'!M58)</f>
        <v/>
      </c>
      <c r="X57" s="16">
        <f>IF('tmp２'!R58="","",'tmp２'!R58)</f>
        <v>0</v>
      </c>
      <c r="Y57" s="16">
        <v>0</v>
      </c>
      <c r="Z57" s="16">
        <v>0</v>
      </c>
      <c r="AA57" s="16" t="str">
        <f>IF('tmp２'!N58="","",'tmp２'!N58)</f>
        <v/>
      </c>
      <c r="AB57" s="16">
        <f>IF('tmp２'!S58="","",'tmp２'!S58)</f>
        <v>0</v>
      </c>
      <c r="AC57" s="16">
        <v>0</v>
      </c>
      <c r="AD57" s="16">
        <v>0</v>
      </c>
      <c r="AE57" s="16" t="str">
        <f>IF('tmp２'!O58="","",'tmp２'!O58)</f>
        <v/>
      </c>
      <c r="AF57" s="16">
        <f>IF('tmp２'!T58="","",'tmp２'!T58)</f>
        <v>0</v>
      </c>
      <c r="AG57" s="16">
        <v>0</v>
      </c>
      <c r="AH57" s="16">
        <v>0</v>
      </c>
      <c r="AJ57" s="16">
        <v>56</v>
      </c>
      <c r="AK57" s="16" t="str">
        <f t="shared" si="3"/>
        <v/>
      </c>
      <c r="AL57" s="16" t="str">
        <f t="shared" si="4"/>
        <v/>
      </c>
      <c r="AM57" s="16" t="str">
        <f t="shared" si="5"/>
        <v/>
      </c>
      <c r="AN57" s="16" t="str">
        <f t="shared" si="6"/>
        <v/>
      </c>
      <c r="AO57" s="16" t="e">
        <f t="shared" si="7"/>
        <v>#N/A</v>
      </c>
      <c r="AP57" s="16" t="str">
        <f t="shared" si="8"/>
        <v/>
      </c>
    </row>
    <row r="58" spans="1:42">
      <c r="A58" s="16">
        <f>COUNT(E$2:E58)</f>
        <v>1</v>
      </c>
      <c r="E58" s="16" t="str">
        <f>'tmp２'!C59</f>
        <v/>
      </c>
      <c r="F58" s="16" t="str">
        <f>'tmp２'!D59</f>
        <v/>
      </c>
      <c r="G58" s="16" t="str">
        <f t="shared" si="0"/>
        <v/>
      </c>
      <c r="H58" s="16" t="str">
        <f>'tmp２'!D59</f>
        <v/>
      </c>
      <c r="I58" s="16" t="str">
        <f t="shared" si="1"/>
        <v/>
      </c>
      <c r="J58" s="16" t="str">
        <f>'tmp２'!E59</f>
        <v/>
      </c>
      <c r="L58" s="16">
        <v>0</v>
      </c>
      <c r="O58" s="16" t="str">
        <f>IF('tmp２'!K59="","",'tmp２'!K59)</f>
        <v/>
      </c>
      <c r="P58" s="16">
        <f>IF('tmp２'!P59="","",'tmp２'!P59)</f>
        <v>0</v>
      </c>
      <c r="Q58" s="16">
        <v>0</v>
      </c>
      <c r="R58" s="16">
        <f t="shared" si="2"/>
        <v>0</v>
      </c>
      <c r="S58" s="16" t="str">
        <f>IF('tmp２'!L59="","",'tmp２'!L59)</f>
        <v/>
      </c>
      <c r="T58" s="16">
        <f>IF('tmp２'!Q59="","",'tmp２'!Q59)</f>
        <v>0</v>
      </c>
      <c r="U58" s="16">
        <v>0</v>
      </c>
      <c r="V58" s="16">
        <v>0</v>
      </c>
      <c r="W58" s="16" t="str">
        <f>IF('tmp２'!M59="","",'tmp２'!M59)</f>
        <v/>
      </c>
      <c r="X58" s="16">
        <f>IF('tmp２'!R59="","",'tmp２'!R59)</f>
        <v>0</v>
      </c>
      <c r="Y58" s="16">
        <v>0</v>
      </c>
      <c r="Z58" s="16">
        <v>0</v>
      </c>
      <c r="AA58" s="16" t="str">
        <f>IF('tmp２'!N59="","",'tmp２'!N59)</f>
        <v/>
      </c>
      <c r="AB58" s="16">
        <f>IF('tmp２'!S59="","",'tmp２'!S59)</f>
        <v>0</v>
      </c>
      <c r="AC58" s="16">
        <v>0</v>
      </c>
      <c r="AD58" s="16">
        <v>0</v>
      </c>
      <c r="AE58" s="16" t="str">
        <f>IF('tmp２'!O59="","",'tmp２'!O59)</f>
        <v/>
      </c>
      <c r="AF58" s="16">
        <f>IF('tmp２'!T59="","",'tmp２'!T59)</f>
        <v>0</v>
      </c>
      <c r="AG58" s="16">
        <v>0</v>
      </c>
      <c r="AH58" s="16">
        <v>0</v>
      </c>
      <c r="AJ58" s="16">
        <v>57</v>
      </c>
      <c r="AK58" s="16" t="str">
        <f t="shared" si="3"/>
        <v/>
      </c>
      <c r="AL58" s="16" t="str">
        <f t="shared" si="4"/>
        <v/>
      </c>
      <c r="AM58" s="16" t="str">
        <f t="shared" si="5"/>
        <v/>
      </c>
      <c r="AN58" s="16" t="str">
        <f t="shared" si="6"/>
        <v/>
      </c>
      <c r="AO58" s="16" t="e">
        <f t="shared" si="7"/>
        <v>#N/A</v>
      </c>
      <c r="AP58" s="16" t="str">
        <f t="shared" si="8"/>
        <v/>
      </c>
    </row>
    <row r="59" spans="1:42">
      <c r="A59" s="16">
        <f>COUNT(E$2:E59)</f>
        <v>1</v>
      </c>
      <c r="E59" s="16" t="str">
        <f>'tmp２'!C60</f>
        <v/>
      </c>
      <c r="F59" s="16" t="str">
        <f>'tmp２'!D60</f>
        <v/>
      </c>
      <c r="G59" s="16" t="str">
        <f t="shared" si="0"/>
        <v/>
      </c>
      <c r="H59" s="16" t="str">
        <f>'tmp２'!D60</f>
        <v/>
      </c>
      <c r="I59" s="16" t="str">
        <f t="shared" si="1"/>
        <v/>
      </c>
      <c r="J59" s="16" t="str">
        <f>'tmp２'!E60</f>
        <v/>
      </c>
      <c r="L59" s="16">
        <v>0</v>
      </c>
      <c r="O59" s="16" t="str">
        <f>IF('tmp２'!K60="","",'tmp２'!K60)</f>
        <v/>
      </c>
      <c r="P59" s="16">
        <f>IF('tmp２'!P60="","",'tmp２'!P60)</f>
        <v>0</v>
      </c>
      <c r="Q59" s="16">
        <v>0</v>
      </c>
      <c r="R59" s="16">
        <f t="shared" si="2"/>
        <v>0</v>
      </c>
      <c r="S59" s="16" t="str">
        <f>IF('tmp２'!L60="","",'tmp２'!L60)</f>
        <v/>
      </c>
      <c r="T59" s="16">
        <f>IF('tmp２'!Q60="","",'tmp２'!Q60)</f>
        <v>0</v>
      </c>
      <c r="U59" s="16">
        <v>0</v>
      </c>
      <c r="V59" s="16">
        <v>0</v>
      </c>
      <c r="W59" s="16" t="str">
        <f>IF('tmp２'!M60="","",'tmp２'!M60)</f>
        <v/>
      </c>
      <c r="X59" s="16">
        <f>IF('tmp２'!R60="","",'tmp２'!R60)</f>
        <v>0</v>
      </c>
      <c r="Y59" s="16">
        <v>0</v>
      </c>
      <c r="Z59" s="16">
        <v>0</v>
      </c>
      <c r="AA59" s="16" t="str">
        <f>IF('tmp２'!N60="","",'tmp２'!N60)</f>
        <v/>
      </c>
      <c r="AB59" s="16">
        <f>IF('tmp２'!S60="","",'tmp２'!S60)</f>
        <v>0</v>
      </c>
      <c r="AC59" s="16">
        <v>0</v>
      </c>
      <c r="AD59" s="16">
        <v>0</v>
      </c>
      <c r="AE59" s="16" t="str">
        <f>IF('tmp２'!O60="","",'tmp２'!O60)</f>
        <v/>
      </c>
      <c r="AF59" s="16">
        <f>IF('tmp２'!T60="","",'tmp２'!T60)</f>
        <v>0</v>
      </c>
      <c r="AG59" s="16">
        <v>0</v>
      </c>
      <c r="AH59" s="16">
        <v>0</v>
      </c>
      <c r="AJ59" s="16">
        <v>58</v>
      </c>
      <c r="AK59" s="16" t="str">
        <f t="shared" si="3"/>
        <v/>
      </c>
      <c r="AL59" s="16" t="str">
        <f t="shared" si="4"/>
        <v/>
      </c>
      <c r="AM59" s="16" t="str">
        <f t="shared" si="5"/>
        <v/>
      </c>
      <c r="AN59" s="16" t="str">
        <f t="shared" si="6"/>
        <v/>
      </c>
      <c r="AO59" s="16" t="e">
        <f t="shared" si="7"/>
        <v>#N/A</v>
      </c>
      <c r="AP59" s="16" t="str">
        <f t="shared" si="8"/>
        <v/>
      </c>
    </row>
    <row r="60" spans="1:42">
      <c r="A60" s="16">
        <f>COUNT(E$2:E60)</f>
        <v>1</v>
      </c>
      <c r="E60" s="16" t="str">
        <f>'tmp２'!C61</f>
        <v/>
      </c>
      <c r="F60" s="16" t="str">
        <f>'tmp２'!D61</f>
        <v/>
      </c>
      <c r="G60" s="16" t="str">
        <f t="shared" si="0"/>
        <v/>
      </c>
      <c r="H60" s="16" t="str">
        <f>'tmp２'!D61</f>
        <v/>
      </c>
      <c r="I60" s="16" t="str">
        <f t="shared" si="1"/>
        <v/>
      </c>
      <c r="J60" s="16" t="str">
        <f>'tmp２'!E61</f>
        <v/>
      </c>
      <c r="L60" s="16">
        <v>0</v>
      </c>
      <c r="O60" s="16" t="str">
        <f>IF('tmp２'!K61="","",'tmp２'!K61)</f>
        <v/>
      </c>
      <c r="P60" s="16">
        <f>IF('tmp２'!P61="","",'tmp２'!P61)</f>
        <v>0</v>
      </c>
      <c r="Q60" s="16">
        <v>0</v>
      </c>
      <c r="R60" s="16">
        <f t="shared" si="2"/>
        <v>0</v>
      </c>
      <c r="S60" s="16" t="str">
        <f>IF('tmp２'!L61="","",'tmp２'!L61)</f>
        <v/>
      </c>
      <c r="T60" s="16">
        <f>IF('tmp２'!Q61="","",'tmp２'!Q61)</f>
        <v>0</v>
      </c>
      <c r="U60" s="16">
        <v>0</v>
      </c>
      <c r="V60" s="16">
        <v>0</v>
      </c>
      <c r="W60" s="16" t="str">
        <f>IF('tmp２'!M61="","",'tmp２'!M61)</f>
        <v/>
      </c>
      <c r="X60" s="16">
        <f>IF('tmp２'!R61="","",'tmp２'!R61)</f>
        <v>0</v>
      </c>
      <c r="Y60" s="16">
        <v>0</v>
      </c>
      <c r="Z60" s="16">
        <v>0</v>
      </c>
      <c r="AA60" s="16" t="str">
        <f>IF('tmp２'!N61="","",'tmp２'!N61)</f>
        <v/>
      </c>
      <c r="AB60" s="16">
        <f>IF('tmp２'!S61="","",'tmp２'!S61)</f>
        <v>0</v>
      </c>
      <c r="AC60" s="16">
        <v>0</v>
      </c>
      <c r="AD60" s="16">
        <v>0</v>
      </c>
      <c r="AE60" s="16" t="str">
        <f>IF('tmp２'!O61="","",'tmp２'!O61)</f>
        <v/>
      </c>
      <c r="AF60" s="16">
        <f>IF('tmp２'!T61="","",'tmp２'!T61)</f>
        <v>0</v>
      </c>
      <c r="AG60" s="16">
        <v>0</v>
      </c>
      <c r="AH60" s="16">
        <v>0</v>
      </c>
      <c r="AJ60" s="16">
        <v>59</v>
      </c>
      <c r="AK60" s="16" t="str">
        <f t="shared" si="3"/>
        <v/>
      </c>
      <c r="AL60" s="16" t="str">
        <f t="shared" si="4"/>
        <v/>
      </c>
      <c r="AM60" s="16" t="str">
        <f t="shared" si="5"/>
        <v/>
      </c>
      <c r="AN60" s="16" t="str">
        <f t="shared" si="6"/>
        <v/>
      </c>
      <c r="AO60" s="16" t="e">
        <f t="shared" si="7"/>
        <v>#N/A</v>
      </c>
      <c r="AP60" s="16" t="str">
        <f t="shared" si="8"/>
        <v/>
      </c>
    </row>
    <row r="61" spans="1:42">
      <c r="A61" s="16">
        <f>COUNT(E$2:E61)</f>
        <v>1</v>
      </c>
      <c r="E61" s="16" t="str">
        <f>'tmp２'!C62</f>
        <v/>
      </c>
      <c r="F61" s="16" t="str">
        <f>'tmp２'!D62</f>
        <v/>
      </c>
      <c r="G61" s="16" t="str">
        <f t="shared" si="0"/>
        <v/>
      </c>
      <c r="H61" s="16" t="str">
        <f>'tmp２'!D62</f>
        <v/>
      </c>
      <c r="I61" s="16" t="str">
        <f t="shared" si="1"/>
        <v/>
      </c>
      <c r="J61" s="16" t="str">
        <f>'tmp２'!E62</f>
        <v/>
      </c>
      <c r="L61" s="16">
        <v>0</v>
      </c>
      <c r="O61" s="16" t="str">
        <f>IF('tmp２'!K62="","",'tmp２'!K62)</f>
        <v/>
      </c>
      <c r="P61" s="16">
        <f>IF('tmp２'!P62="","",'tmp２'!P62)</f>
        <v>0</v>
      </c>
      <c r="Q61" s="16">
        <v>0</v>
      </c>
      <c r="R61" s="16">
        <f t="shared" si="2"/>
        <v>0</v>
      </c>
      <c r="S61" s="16" t="str">
        <f>IF('tmp２'!L62="","",'tmp２'!L62)</f>
        <v/>
      </c>
      <c r="T61" s="16">
        <f>IF('tmp２'!Q62="","",'tmp２'!Q62)</f>
        <v>0</v>
      </c>
      <c r="U61" s="16">
        <v>0</v>
      </c>
      <c r="V61" s="16">
        <v>0</v>
      </c>
      <c r="W61" s="16" t="str">
        <f>IF('tmp２'!M62="","",'tmp２'!M62)</f>
        <v/>
      </c>
      <c r="X61" s="16">
        <f>IF('tmp２'!R62="","",'tmp２'!R62)</f>
        <v>0</v>
      </c>
      <c r="Y61" s="16">
        <v>0</v>
      </c>
      <c r="Z61" s="16">
        <v>0</v>
      </c>
      <c r="AA61" s="16" t="str">
        <f>IF('tmp２'!N62="","",'tmp２'!N62)</f>
        <v/>
      </c>
      <c r="AB61" s="16">
        <f>IF('tmp２'!S62="","",'tmp２'!S62)</f>
        <v>0</v>
      </c>
      <c r="AC61" s="16">
        <v>0</v>
      </c>
      <c r="AD61" s="16">
        <v>0</v>
      </c>
      <c r="AE61" s="16" t="str">
        <f>IF('tmp２'!O62="","",'tmp２'!O62)</f>
        <v/>
      </c>
      <c r="AF61" s="16">
        <f>IF('tmp２'!T62="","",'tmp２'!T62)</f>
        <v>0</v>
      </c>
      <c r="AG61" s="16">
        <v>0</v>
      </c>
      <c r="AH61" s="16">
        <v>0</v>
      </c>
      <c r="AJ61" s="16">
        <v>60</v>
      </c>
      <c r="AK61" s="16" t="str">
        <f t="shared" si="3"/>
        <v/>
      </c>
      <c r="AL61" s="16" t="str">
        <f t="shared" si="4"/>
        <v/>
      </c>
      <c r="AM61" s="16" t="str">
        <f t="shared" si="5"/>
        <v/>
      </c>
      <c r="AN61" s="16" t="str">
        <f t="shared" si="6"/>
        <v/>
      </c>
      <c r="AO61" s="16" t="e">
        <f t="shared" si="7"/>
        <v>#N/A</v>
      </c>
      <c r="AP61" s="16" t="str">
        <f t="shared" si="8"/>
        <v/>
      </c>
    </row>
    <row r="62" spans="1:42">
      <c r="A62" s="16">
        <f>COUNT(E$2:E62)</f>
        <v>1</v>
      </c>
      <c r="E62" s="16" t="str">
        <f>'tmp２'!C63</f>
        <v/>
      </c>
      <c r="F62" s="16" t="str">
        <f>'tmp２'!D63</f>
        <v/>
      </c>
      <c r="G62" s="16" t="str">
        <f t="shared" si="0"/>
        <v/>
      </c>
      <c r="H62" s="16" t="str">
        <f>'tmp２'!D63</f>
        <v/>
      </c>
      <c r="I62" s="16" t="str">
        <f t="shared" si="1"/>
        <v/>
      </c>
      <c r="J62" s="16" t="str">
        <f>'tmp２'!E63</f>
        <v/>
      </c>
      <c r="L62" s="16">
        <v>0</v>
      </c>
      <c r="O62" s="16" t="str">
        <f>IF('tmp２'!K63="","",'tmp２'!K63)</f>
        <v/>
      </c>
      <c r="P62" s="16">
        <f>IF('tmp２'!P63="","",'tmp２'!P63)</f>
        <v>0</v>
      </c>
      <c r="Q62" s="16">
        <v>0</v>
      </c>
      <c r="R62" s="16">
        <f t="shared" si="2"/>
        <v>0</v>
      </c>
      <c r="S62" s="16" t="str">
        <f>IF('tmp２'!L63="","",'tmp２'!L63)</f>
        <v/>
      </c>
      <c r="T62" s="16">
        <f>IF('tmp２'!Q63="","",'tmp２'!Q63)</f>
        <v>0</v>
      </c>
      <c r="U62" s="16">
        <v>0</v>
      </c>
      <c r="V62" s="16">
        <v>0</v>
      </c>
      <c r="W62" s="16" t="str">
        <f>IF('tmp２'!M63="","",'tmp２'!M63)</f>
        <v/>
      </c>
      <c r="X62" s="16">
        <f>IF('tmp２'!R63="","",'tmp２'!R63)</f>
        <v>0</v>
      </c>
      <c r="Y62" s="16">
        <v>0</v>
      </c>
      <c r="Z62" s="16">
        <v>0</v>
      </c>
      <c r="AA62" s="16" t="str">
        <f>IF('tmp２'!N63="","",'tmp２'!N63)</f>
        <v/>
      </c>
      <c r="AB62" s="16">
        <f>IF('tmp２'!S63="","",'tmp２'!S63)</f>
        <v>0</v>
      </c>
      <c r="AC62" s="16">
        <v>0</v>
      </c>
      <c r="AD62" s="16">
        <v>0</v>
      </c>
      <c r="AE62" s="16" t="str">
        <f>IF('tmp２'!O63="","",'tmp２'!O63)</f>
        <v/>
      </c>
      <c r="AF62" s="16">
        <f>IF('tmp２'!T63="","",'tmp２'!T63)</f>
        <v>0</v>
      </c>
      <c r="AG62" s="16">
        <v>0</v>
      </c>
      <c r="AH62" s="16">
        <v>0</v>
      </c>
      <c r="AJ62" s="16">
        <v>61</v>
      </c>
      <c r="AK62" s="16" t="str">
        <f t="shared" si="3"/>
        <v/>
      </c>
      <c r="AL62" s="16" t="str">
        <f t="shared" si="4"/>
        <v/>
      </c>
      <c r="AM62" s="16" t="str">
        <f t="shared" si="5"/>
        <v/>
      </c>
      <c r="AN62" s="16" t="str">
        <f t="shared" si="6"/>
        <v/>
      </c>
      <c r="AO62" s="16" t="e">
        <f t="shared" si="7"/>
        <v>#N/A</v>
      </c>
      <c r="AP62" s="16" t="str">
        <f t="shared" si="8"/>
        <v/>
      </c>
    </row>
    <row r="63" spans="1:42">
      <c r="A63" s="16">
        <f>COUNT(E$2:E63)</f>
        <v>1</v>
      </c>
      <c r="E63" s="16" t="str">
        <f>'tmp２'!C64</f>
        <v/>
      </c>
      <c r="F63" s="16" t="str">
        <f>'tmp２'!D64</f>
        <v/>
      </c>
      <c r="G63" s="16" t="str">
        <f t="shared" si="0"/>
        <v/>
      </c>
      <c r="H63" s="16" t="str">
        <f>'tmp２'!D64</f>
        <v/>
      </c>
      <c r="I63" s="16" t="str">
        <f t="shared" si="1"/>
        <v/>
      </c>
      <c r="J63" s="16" t="str">
        <f>'tmp２'!E64</f>
        <v/>
      </c>
      <c r="L63" s="16">
        <v>0</v>
      </c>
      <c r="O63" s="16" t="str">
        <f>IF('tmp２'!K64="","",'tmp２'!K64)</f>
        <v/>
      </c>
      <c r="P63" s="16">
        <f>IF('tmp２'!P64="","",'tmp２'!P64)</f>
        <v>0</v>
      </c>
      <c r="Q63" s="16">
        <v>0</v>
      </c>
      <c r="R63" s="16">
        <f t="shared" si="2"/>
        <v>0</v>
      </c>
      <c r="S63" s="16" t="str">
        <f>IF('tmp２'!L64="","",'tmp２'!L64)</f>
        <v/>
      </c>
      <c r="T63" s="16">
        <f>IF('tmp２'!Q64="","",'tmp２'!Q64)</f>
        <v>0</v>
      </c>
      <c r="U63" s="16">
        <v>0</v>
      </c>
      <c r="V63" s="16">
        <v>0</v>
      </c>
      <c r="W63" s="16" t="str">
        <f>IF('tmp２'!M64="","",'tmp２'!M64)</f>
        <v/>
      </c>
      <c r="X63" s="16">
        <f>IF('tmp２'!R64="","",'tmp２'!R64)</f>
        <v>0</v>
      </c>
      <c r="Y63" s="16">
        <v>0</v>
      </c>
      <c r="Z63" s="16">
        <v>0</v>
      </c>
      <c r="AA63" s="16" t="str">
        <f>IF('tmp２'!N64="","",'tmp２'!N64)</f>
        <v/>
      </c>
      <c r="AB63" s="16">
        <f>IF('tmp２'!S64="","",'tmp２'!S64)</f>
        <v>0</v>
      </c>
      <c r="AC63" s="16">
        <v>0</v>
      </c>
      <c r="AD63" s="16">
        <v>0</v>
      </c>
      <c r="AE63" s="16" t="str">
        <f>IF('tmp２'!O64="","",'tmp２'!O64)</f>
        <v/>
      </c>
      <c r="AF63" s="16">
        <f>IF('tmp２'!T64="","",'tmp２'!T64)</f>
        <v>0</v>
      </c>
      <c r="AG63" s="16">
        <v>0</v>
      </c>
      <c r="AH63" s="16">
        <v>0</v>
      </c>
      <c r="AJ63" s="16">
        <v>62</v>
      </c>
      <c r="AK63" s="16" t="str">
        <f t="shared" si="3"/>
        <v/>
      </c>
      <c r="AL63" s="16" t="str">
        <f t="shared" si="4"/>
        <v/>
      </c>
      <c r="AM63" s="16" t="str">
        <f t="shared" si="5"/>
        <v/>
      </c>
      <c r="AN63" s="16" t="str">
        <f t="shared" si="6"/>
        <v/>
      </c>
      <c r="AO63" s="16" t="e">
        <f t="shared" si="7"/>
        <v>#N/A</v>
      </c>
      <c r="AP63" s="16" t="str">
        <f t="shared" si="8"/>
        <v/>
      </c>
    </row>
    <row r="64" spans="1:42">
      <c r="A64" s="16">
        <f>COUNT(E$2:E64)</f>
        <v>1</v>
      </c>
      <c r="E64" s="16" t="str">
        <f>'tmp２'!C65</f>
        <v/>
      </c>
      <c r="F64" s="16" t="str">
        <f>'tmp２'!D65</f>
        <v/>
      </c>
      <c r="G64" s="16" t="str">
        <f t="shared" si="0"/>
        <v/>
      </c>
      <c r="H64" s="16" t="str">
        <f>'tmp２'!D65</f>
        <v/>
      </c>
      <c r="I64" s="16" t="str">
        <f t="shared" si="1"/>
        <v/>
      </c>
      <c r="J64" s="16" t="str">
        <f>'tmp２'!E65</f>
        <v/>
      </c>
      <c r="L64" s="16">
        <v>0</v>
      </c>
      <c r="O64" s="16" t="str">
        <f>IF('tmp２'!K65="","",'tmp２'!K65)</f>
        <v/>
      </c>
      <c r="P64" s="16">
        <f>IF('tmp２'!P65="","",'tmp２'!P65)</f>
        <v>0</v>
      </c>
      <c r="Q64" s="16">
        <v>0</v>
      </c>
      <c r="R64" s="16">
        <f t="shared" si="2"/>
        <v>0</v>
      </c>
      <c r="S64" s="16" t="str">
        <f>IF('tmp２'!L65="","",'tmp２'!L65)</f>
        <v/>
      </c>
      <c r="T64" s="16">
        <f>IF('tmp２'!Q65="","",'tmp２'!Q65)</f>
        <v>0</v>
      </c>
      <c r="U64" s="16">
        <v>0</v>
      </c>
      <c r="V64" s="16">
        <v>0</v>
      </c>
      <c r="W64" s="16" t="str">
        <f>IF('tmp２'!M65="","",'tmp２'!M65)</f>
        <v/>
      </c>
      <c r="X64" s="16">
        <f>IF('tmp２'!R65="","",'tmp２'!R65)</f>
        <v>0</v>
      </c>
      <c r="Y64" s="16">
        <v>0</v>
      </c>
      <c r="Z64" s="16">
        <v>0</v>
      </c>
      <c r="AA64" s="16" t="str">
        <f>IF('tmp２'!N65="","",'tmp２'!N65)</f>
        <v/>
      </c>
      <c r="AB64" s="16">
        <f>IF('tmp２'!S65="","",'tmp２'!S65)</f>
        <v>0</v>
      </c>
      <c r="AC64" s="16">
        <v>0</v>
      </c>
      <c r="AD64" s="16">
        <v>0</v>
      </c>
      <c r="AE64" s="16" t="str">
        <f>IF('tmp２'!O65="","",'tmp２'!O65)</f>
        <v/>
      </c>
      <c r="AF64" s="16">
        <f>IF('tmp２'!T65="","",'tmp２'!T65)</f>
        <v>0</v>
      </c>
      <c r="AG64" s="16">
        <v>0</v>
      </c>
      <c r="AH64" s="16">
        <v>0</v>
      </c>
      <c r="AJ64" s="16">
        <v>63</v>
      </c>
      <c r="AK64" s="16" t="str">
        <f t="shared" si="3"/>
        <v/>
      </c>
      <c r="AL64" s="16" t="str">
        <f t="shared" si="4"/>
        <v/>
      </c>
      <c r="AM64" s="16" t="str">
        <f t="shared" si="5"/>
        <v/>
      </c>
      <c r="AN64" s="16" t="str">
        <f t="shared" si="6"/>
        <v/>
      </c>
      <c r="AO64" s="16" t="e">
        <f t="shared" si="7"/>
        <v>#N/A</v>
      </c>
      <c r="AP64" s="16" t="str">
        <f t="shared" si="8"/>
        <v/>
      </c>
    </row>
    <row r="65" spans="1:42">
      <c r="A65" s="16">
        <f>COUNT(E$2:E65)</f>
        <v>1</v>
      </c>
      <c r="E65" s="16" t="str">
        <f>'tmp２'!C66</f>
        <v/>
      </c>
      <c r="F65" s="16" t="str">
        <f>'tmp２'!D66</f>
        <v/>
      </c>
      <c r="G65" s="16" t="str">
        <f t="shared" si="0"/>
        <v/>
      </c>
      <c r="H65" s="16" t="str">
        <f>'tmp２'!D66</f>
        <v/>
      </c>
      <c r="I65" s="16" t="str">
        <f t="shared" si="1"/>
        <v/>
      </c>
      <c r="J65" s="16" t="str">
        <f>'tmp２'!E66</f>
        <v/>
      </c>
      <c r="L65" s="16">
        <v>0</v>
      </c>
      <c r="O65" s="16" t="str">
        <f>IF('tmp２'!K66="","",'tmp２'!K66)</f>
        <v/>
      </c>
      <c r="P65" s="16">
        <f>IF('tmp２'!P66="","",'tmp２'!P66)</f>
        <v>0</v>
      </c>
      <c r="Q65" s="16">
        <v>0</v>
      </c>
      <c r="R65" s="16">
        <f t="shared" si="2"/>
        <v>0</v>
      </c>
      <c r="S65" s="16" t="str">
        <f>IF('tmp２'!L66="","",'tmp２'!L66)</f>
        <v/>
      </c>
      <c r="T65" s="16">
        <f>IF('tmp２'!Q66="","",'tmp２'!Q66)</f>
        <v>0</v>
      </c>
      <c r="U65" s="16">
        <v>0</v>
      </c>
      <c r="V65" s="16">
        <v>0</v>
      </c>
      <c r="W65" s="16" t="str">
        <f>IF('tmp２'!M66="","",'tmp２'!M66)</f>
        <v/>
      </c>
      <c r="X65" s="16">
        <f>IF('tmp２'!R66="","",'tmp２'!R66)</f>
        <v>0</v>
      </c>
      <c r="Y65" s="16">
        <v>0</v>
      </c>
      <c r="Z65" s="16">
        <v>0</v>
      </c>
      <c r="AA65" s="16" t="str">
        <f>IF('tmp２'!N66="","",'tmp２'!N66)</f>
        <v/>
      </c>
      <c r="AB65" s="16">
        <f>IF('tmp２'!S66="","",'tmp２'!S66)</f>
        <v>0</v>
      </c>
      <c r="AC65" s="16">
        <v>0</v>
      </c>
      <c r="AD65" s="16">
        <v>0</v>
      </c>
      <c r="AE65" s="16" t="str">
        <f>IF('tmp２'!O66="","",'tmp２'!O66)</f>
        <v/>
      </c>
      <c r="AF65" s="16">
        <f>IF('tmp２'!T66="","",'tmp２'!T66)</f>
        <v>0</v>
      </c>
      <c r="AG65" s="16">
        <v>0</v>
      </c>
      <c r="AH65" s="16">
        <v>0</v>
      </c>
      <c r="AJ65" s="16">
        <v>64</v>
      </c>
      <c r="AK65" s="16" t="str">
        <f t="shared" si="3"/>
        <v/>
      </c>
      <c r="AL65" s="16" t="str">
        <f t="shared" si="4"/>
        <v/>
      </c>
      <c r="AM65" s="16" t="str">
        <f t="shared" si="5"/>
        <v/>
      </c>
      <c r="AN65" s="16" t="str">
        <f t="shared" si="6"/>
        <v/>
      </c>
      <c r="AO65" s="16" t="e">
        <f t="shared" si="7"/>
        <v>#N/A</v>
      </c>
      <c r="AP65" s="16" t="str">
        <f t="shared" si="8"/>
        <v/>
      </c>
    </row>
    <row r="66" spans="1:42">
      <c r="A66" s="16">
        <f>COUNT(E$2:E66)</f>
        <v>1</v>
      </c>
      <c r="E66" s="16" t="str">
        <f>'tmp２'!C67</f>
        <v/>
      </c>
      <c r="F66" s="16" t="str">
        <f>'tmp２'!D67</f>
        <v/>
      </c>
      <c r="G66" s="16" t="str">
        <f t="shared" si="0"/>
        <v/>
      </c>
      <c r="H66" s="16" t="str">
        <f>'tmp２'!D67</f>
        <v/>
      </c>
      <c r="I66" s="16" t="str">
        <f t="shared" si="1"/>
        <v/>
      </c>
      <c r="J66" s="16" t="str">
        <f>'tmp２'!E67</f>
        <v/>
      </c>
      <c r="L66" s="16">
        <v>0</v>
      </c>
      <c r="O66" s="16" t="str">
        <f>IF('tmp２'!K67="","",'tmp２'!K67)</f>
        <v/>
      </c>
      <c r="P66" s="16">
        <f>IF('tmp２'!P67="","",'tmp２'!P67)</f>
        <v>0</v>
      </c>
      <c r="Q66" s="16">
        <v>0</v>
      </c>
      <c r="R66" s="16">
        <f t="shared" si="2"/>
        <v>0</v>
      </c>
      <c r="S66" s="16" t="str">
        <f>IF('tmp２'!L67="","",'tmp２'!L67)</f>
        <v/>
      </c>
      <c r="T66" s="16">
        <f>IF('tmp２'!Q67="","",'tmp２'!Q67)</f>
        <v>0</v>
      </c>
      <c r="U66" s="16">
        <v>0</v>
      </c>
      <c r="V66" s="16">
        <v>0</v>
      </c>
      <c r="W66" s="16" t="str">
        <f>IF('tmp２'!M67="","",'tmp２'!M67)</f>
        <v/>
      </c>
      <c r="X66" s="16">
        <f>IF('tmp２'!R67="","",'tmp２'!R67)</f>
        <v>0</v>
      </c>
      <c r="Y66" s="16">
        <v>0</v>
      </c>
      <c r="Z66" s="16">
        <v>0</v>
      </c>
      <c r="AA66" s="16" t="str">
        <f>IF('tmp２'!N67="","",'tmp２'!N67)</f>
        <v/>
      </c>
      <c r="AB66" s="16">
        <f>IF('tmp２'!S67="","",'tmp２'!S67)</f>
        <v>0</v>
      </c>
      <c r="AC66" s="16">
        <v>0</v>
      </c>
      <c r="AD66" s="16">
        <v>0</v>
      </c>
      <c r="AE66" s="16" t="str">
        <f>IF('tmp２'!O67="","",'tmp２'!O67)</f>
        <v/>
      </c>
      <c r="AF66" s="16">
        <f>IF('tmp２'!T67="","",'tmp２'!T67)</f>
        <v>0</v>
      </c>
      <c r="AG66" s="16">
        <v>0</v>
      </c>
      <c r="AH66" s="16">
        <v>0</v>
      </c>
      <c r="AJ66" s="16">
        <v>65</v>
      </c>
      <c r="AK66" s="16" t="str">
        <f t="shared" si="3"/>
        <v/>
      </c>
      <c r="AL66" s="16" t="str">
        <f t="shared" si="4"/>
        <v/>
      </c>
      <c r="AM66" s="16" t="str">
        <f t="shared" si="5"/>
        <v/>
      </c>
      <c r="AN66" s="16" t="str">
        <f t="shared" si="6"/>
        <v/>
      </c>
      <c r="AO66" s="16" t="e">
        <f t="shared" si="7"/>
        <v>#N/A</v>
      </c>
      <c r="AP66" s="16" t="str">
        <f t="shared" si="8"/>
        <v/>
      </c>
    </row>
    <row r="67" spans="1:42">
      <c r="A67" s="16">
        <f>COUNT(E$2:E67)</f>
        <v>1</v>
      </c>
      <c r="E67" s="16" t="str">
        <f>'tmp２'!C68</f>
        <v/>
      </c>
      <c r="F67" s="16" t="str">
        <f>'tmp２'!D68</f>
        <v/>
      </c>
      <c r="G67" s="16" t="str">
        <f t="shared" ref="G67:G101" si="9">IF(E67="","",VLOOKUP(E67,一覧範囲,8,FALSE))</f>
        <v/>
      </c>
      <c r="H67" s="16" t="str">
        <f>'tmp２'!D68</f>
        <v/>
      </c>
      <c r="I67" s="16" t="str">
        <f t="shared" ref="I67:I101" si="10">IF(E67="","",1)</f>
        <v/>
      </c>
      <c r="J67" s="16" t="str">
        <f>'tmp２'!E68</f>
        <v/>
      </c>
      <c r="L67" s="16">
        <v>0</v>
      </c>
      <c r="O67" s="16" t="str">
        <f>IF('tmp２'!K68="","",'tmp２'!K68)</f>
        <v/>
      </c>
      <c r="P67" s="16">
        <f>IF('tmp２'!P68="","",'tmp２'!P68)</f>
        <v>0</v>
      </c>
      <c r="Q67" s="16">
        <v>0</v>
      </c>
      <c r="R67" s="16">
        <f t="shared" ref="R67:R101" si="11">IF(P67=0,0,2)</f>
        <v>0</v>
      </c>
      <c r="S67" s="16" t="str">
        <f>IF('tmp２'!L68="","",'tmp２'!L68)</f>
        <v/>
      </c>
      <c r="T67" s="16">
        <f>IF('tmp２'!Q68="","",'tmp２'!Q68)</f>
        <v>0</v>
      </c>
      <c r="U67" s="16">
        <v>0</v>
      </c>
      <c r="V67" s="16">
        <v>0</v>
      </c>
      <c r="W67" s="16" t="str">
        <f>IF('tmp２'!M68="","",'tmp２'!M68)</f>
        <v/>
      </c>
      <c r="X67" s="16">
        <f>IF('tmp２'!R68="","",'tmp２'!R68)</f>
        <v>0</v>
      </c>
      <c r="Y67" s="16">
        <v>0</v>
      </c>
      <c r="Z67" s="16">
        <v>0</v>
      </c>
      <c r="AA67" s="16" t="str">
        <f>IF('tmp２'!N68="","",'tmp２'!N68)</f>
        <v/>
      </c>
      <c r="AB67" s="16">
        <f>IF('tmp２'!S68="","",'tmp２'!S68)</f>
        <v>0</v>
      </c>
      <c r="AC67" s="16">
        <v>0</v>
      </c>
      <c r="AD67" s="16">
        <v>0</v>
      </c>
      <c r="AE67" s="16" t="str">
        <f>IF('tmp２'!O68="","",'tmp２'!O68)</f>
        <v/>
      </c>
      <c r="AF67" s="16">
        <f>IF('tmp２'!T68="","",'tmp２'!T68)</f>
        <v>0</v>
      </c>
      <c r="AG67" s="16">
        <v>0</v>
      </c>
      <c r="AH67" s="16">
        <v>0</v>
      </c>
      <c r="AJ67" s="16">
        <v>66</v>
      </c>
      <c r="AK67" s="16" t="str">
        <f t="shared" ref="AK67:AK101" si="12">E67</f>
        <v/>
      </c>
      <c r="AL67" s="16" t="str">
        <f t="shared" ref="AL67:AL101" si="13">IF(AK67="","",AJ67+AP67)</f>
        <v/>
      </c>
      <c r="AM67" s="16" t="str">
        <f t="shared" ref="AM67:AM101" si="14">IF(AL67="","",RANK(AL67,AL$2:AL$401,1))</f>
        <v/>
      </c>
      <c r="AN67" s="16" t="str">
        <f t="shared" ref="AN67:AN101" si="15">AK67</f>
        <v/>
      </c>
      <c r="AO67" s="16" t="e">
        <f t="shared" ref="AO67:AO101" si="16">VLOOKUP(AJ67,AM$2:AN$401,2,FALSE)</f>
        <v>#N/A</v>
      </c>
      <c r="AP67" s="16" t="str">
        <f t="shared" ref="AP67:AP101" si="17">IF(AK67="","",AK67/1000)</f>
        <v/>
      </c>
    </row>
    <row r="68" spans="1:42">
      <c r="A68" s="16">
        <f>COUNT(E$2:E68)</f>
        <v>1</v>
      </c>
      <c r="E68" s="16" t="str">
        <f>'tmp２'!C69</f>
        <v/>
      </c>
      <c r="F68" s="16" t="str">
        <f>'tmp２'!D69</f>
        <v/>
      </c>
      <c r="G68" s="16" t="str">
        <f t="shared" si="9"/>
        <v/>
      </c>
      <c r="H68" s="16" t="str">
        <f>'tmp２'!D69</f>
        <v/>
      </c>
      <c r="I68" s="16" t="str">
        <f t="shared" si="10"/>
        <v/>
      </c>
      <c r="J68" s="16" t="str">
        <f>'tmp２'!E69</f>
        <v/>
      </c>
      <c r="L68" s="16">
        <v>0</v>
      </c>
      <c r="O68" s="16" t="str">
        <f>IF('tmp２'!K69="","",'tmp２'!K69)</f>
        <v/>
      </c>
      <c r="P68" s="16">
        <f>IF('tmp２'!P69="","",'tmp２'!P69)</f>
        <v>0</v>
      </c>
      <c r="Q68" s="16">
        <v>0</v>
      </c>
      <c r="R68" s="16">
        <f t="shared" si="11"/>
        <v>0</v>
      </c>
      <c r="S68" s="16" t="str">
        <f>IF('tmp２'!L69="","",'tmp２'!L69)</f>
        <v/>
      </c>
      <c r="T68" s="16">
        <f>IF('tmp２'!Q69="","",'tmp２'!Q69)</f>
        <v>0</v>
      </c>
      <c r="U68" s="16">
        <v>0</v>
      </c>
      <c r="V68" s="16">
        <v>0</v>
      </c>
      <c r="W68" s="16" t="str">
        <f>IF('tmp２'!M69="","",'tmp２'!M69)</f>
        <v/>
      </c>
      <c r="X68" s="16">
        <f>IF('tmp２'!R69="","",'tmp２'!R69)</f>
        <v>0</v>
      </c>
      <c r="Y68" s="16">
        <v>0</v>
      </c>
      <c r="Z68" s="16">
        <v>0</v>
      </c>
      <c r="AA68" s="16" t="str">
        <f>IF('tmp２'!N69="","",'tmp２'!N69)</f>
        <v/>
      </c>
      <c r="AB68" s="16">
        <f>IF('tmp２'!S69="","",'tmp２'!S69)</f>
        <v>0</v>
      </c>
      <c r="AC68" s="16">
        <v>0</v>
      </c>
      <c r="AD68" s="16">
        <v>0</v>
      </c>
      <c r="AE68" s="16" t="str">
        <f>IF('tmp２'!O69="","",'tmp２'!O69)</f>
        <v/>
      </c>
      <c r="AF68" s="16">
        <f>IF('tmp２'!T69="","",'tmp２'!T69)</f>
        <v>0</v>
      </c>
      <c r="AG68" s="16">
        <v>0</v>
      </c>
      <c r="AH68" s="16">
        <v>0</v>
      </c>
      <c r="AJ68" s="16">
        <v>67</v>
      </c>
      <c r="AK68" s="16" t="str">
        <f t="shared" si="12"/>
        <v/>
      </c>
      <c r="AL68" s="16" t="str">
        <f t="shared" si="13"/>
        <v/>
      </c>
      <c r="AM68" s="16" t="str">
        <f t="shared" si="14"/>
        <v/>
      </c>
      <c r="AN68" s="16" t="str">
        <f t="shared" si="15"/>
        <v/>
      </c>
      <c r="AO68" s="16" t="e">
        <f t="shared" si="16"/>
        <v>#N/A</v>
      </c>
      <c r="AP68" s="16" t="str">
        <f t="shared" si="17"/>
        <v/>
      </c>
    </row>
    <row r="69" spans="1:42">
      <c r="A69" s="16">
        <f>COUNT(E$2:E69)</f>
        <v>1</v>
      </c>
      <c r="E69" s="16" t="str">
        <f>'tmp２'!C70</f>
        <v/>
      </c>
      <c r="F69" s="16" t="str">
        <f>'tmp２'!D70</f>
        <v/>
      </c>
      <c r="G69" s="16" t="str">
        <f t="shared" si="9"/>
        <v/>
      </c>
      <c r="H69" s="16" t="str">
        <f>'tmp２'!D70</f>
        <v/>
      </c>
      <c r="I69" s="16" t="str">
        <f t="shared" si="10"/>
        <v/>
      </c>
      <c r="J69" s="16" t="str">
        <f>'tmp２'!E70</f>
        <v/>
      </c>
      <c r="L69" s="16">
        <v>0</v>
      </c>
      <c r="O69" s="16" t="str">
        <f>IF('tmp２'!K70="","",'tmp２'!K70)</f>
        <v/>
      </c>
      <c r="P69" s="16">
        <f>IF('tmp２'!P70="","",'tmp２'!P70)</f>
        <v>0</v>
      </c>
      <c r="Q69" s="16">
        <v>0</v>
      </c>
      <c r="R69" s="16">
        <f t="shared" si="11"/>
        <v>0</v>
      </c>
      <c r="S69" s="16" t="str">
        <f>IF('tmp２'!L70="","",'tmp２'!L70)</f>
        <v/>
      </c>
      <c r="T69" s="16">
        <f>IF('tmp２'!Q70="","",'tmp２'!Q70)</f>
        <v>0</v>
      </c>
      <c r="U69" s="16">
        <v>0</v>
      </c>
      <c r="V69" s="16">
        <v>0</v>
      </c>
      <c r="W69" s="16" t="str">
        <f>IF('tmp２'!M70="","",'tmp２'!M70)</f>
        <v/>
      </c>
      <c r="X69" s="16">
        <f>IF('tmp２'!R70="","",'tmp２'!R70)</f>
        <v>0</v>
      </c>
      <c r="Y69" s="16">
        <v>0</v>
      </c>
      <c r="Z69" s="16">
        <v>0</v>
      </c>
      <c r="AA69" s="16" t="str">
        <f>IF('tmp２'!N70="","",'tmp２'!N70)</f>
        <v/>
      </c>
      <c r="AB69" s="16">
        <f>IF('tmp２'!S70="","",'tmp２'!S70)</f>
        <v>0</v>
      </c>
      <c r="AC69" s="16">
        <v>0</v>
      </c>
      <c r="AD69" s="16">
        <v>0</v>
      </c>
      <c r="AE69" s="16" t="str">
        <f>IF('tmp２'!O70="","",'tmp２'!O70)</f>
        <v/>
      </c>
      <c r="AF69" s="16">
        <f>IF('tmp２'!T70="","",'tmp２'!T70)</f>
        <v>0</v>
      </c>
      <c r="AG69" s="16">
        <v>0</v>
      </c>
      <c r="AH69" s="16">
        <v>0</v>
      </c>
      <c r="AJ69" s="16">
        <v>68</v>
      </c>
      <c r="AK69" s="16" t="str">
        <f t="shared" si="12"/>
        <v/>
      </c>
      <c r="AL69" s="16" t="str">
        <f t="shared" si="13"/>
        <v/>
      </c>
      <c r="AM69" s="16" t="str">
        <f t="shared" si="14"/>
        <v/>
      </c>
      <c r="AN69" s="16" t="str">
        <f t="shared" si="15"/>
        <v/>
      </c>
      <c r="AO69" s="16" t="e">
        <f t="shared" si="16"/>
        <v>#N/A</v>
      </c>
      <c r="AP69" s="16" t="str">
        <f t="shared" si="17"/>
        <v/>
      </c>
    </row>
    <row r="70" spans="1:42">
      <c r="A70" s="16">
        <f>COUNT(E$2:E70)</f>
        <v>1</v>
      </c>
      <c r="E70" s="16" t="str">
        <f>'tmp２'!C71</f>
        <v/>
      </c>
      <c r="F70" s="16" t="str">
        <f>'tmp２'!D71</f>
        <v/>
      </c>
      <c r="G70" s="16" t="str">
        <f t="shared" si="9"/>
        <v/>
      </c>
      <c r="H70" s="16" t="str">
        <f>'tmp２'!D71</f>
        <v/>
      </c>
      <c r="I70" s="16" t="str">
        <f t="shared" si="10"/>
        <v/>
      </c>
      <c r="J70" s="16" t="str">
        <f>'tmp２'!E71</f>
        <v/>
      </c>
      <c r="L70" s="16">
        <v>0</v>
      </c>
      <c r="O70" s="16" t="str">
        <f>IF('tmp２'!K71="","",'tmp２'!K71)</f>
        <v/>
      </c>
      <c r="P70" s="16">
        <f>IF('tmp２'!P71="","",'tmp２'!P71)</f>
        <v>0</v>
      </c>
      <c r="Q70" s="16">
        <v>0</v>
      </c>
      <c r="R70" s="16">
        <f t="shared" si="11"/>
        <v>0</v>
      </c>
      <c r="S70" s="16" t="str">
        <f>IF('tmp２'!L71="","",'tmp２'!L71)</f>
        <v/>
      </c>
      <c r="T70" s="16">
        <f>IF('tmp２'!Q71="","",'tmp２'!Q71)</f>
        <v>0</v>
      </c>
      <c r="U70" s="16">
        <v>0</v>
      </c>
      <c r="V70" s="16">
        <v>0</v>
      </c>
      <c r="W70" s="16" t="str">
        <f>IF('tmp２'!M71="","",'tmp２'!M71)</f>
        <v/>
      </c>
      <c r="X70" s="16">
        <f>IF('tmp２'!R71="","",'tmp２'!R71)</f>
        <v>0</v>
      </c>
      <c r="Y70" s="16">
        <v>0</v>
      </c>
      <c r="Z70" s="16">
        <v>0</v>
      </c>
      <c r="AA70" s="16" t="str">
        <f>IF('tmp２'!N71="","",'tmp２'!N71)</f>
        <v/>
      </c>
      <c r="AB70" s="16">
        <f>IF('tmp２'!S71="","",'tmp２'!S71)</f>
        <v>0</v>
      </c>
      <c r="AC70" s="16">
        <v>0</v>
      </c>
      <c r="AD70" s="16">
        <v>0</v>
      </c>
      <c r="AE70" s="16" t="str">
        <f>IF('tmp２'!O71="","",'tmp２'!O71)</f>
        <v/>
      </c>
      <c r="AF70" s="16">
        <f>IF('tmp２'!T71="","",'tmp２'!T71)</f>
        <v>0</v>
      </c>
      <c r="AG70" s="16">
        <v>0</v>
      </c>
      <c r="AH70" s="16">
        <v>0</v>
      </c>
      <c r="AJ70" s="16">
        <v>69</v>
      </c>
      <c r="AK70" s="16" t="str">
        <f t="shared" si="12"/>
        <v/>
      </c>
      <c r="AL70" s="16" t="str">
        <f t="shared" si="13"/>
        <v/>
      </c>
      <c r="AM70" s="16" t="str">
        <f t="shared" si="14"/>
        <v/>
      </c>
      <c r="AN70" s="16" t="str">
        <f t="shared" si="15"/>
        <v/>
      </c>
      <c r="AO70" s="16" t="e">
        <f t="shared" si="16"/>
        <v>#N/A</v>
      </c>
      <c r="AP70" s="16" t="str">
        <f t="shared" si="17"/>
        <v/>
      </c>
    </row>
    <row r="71" spans="1:42">
      <c r="A71" s="16">
        <f>COUNT(E$2:E71)</f>
        <v>1</v>
      </c>
      <c r="E71" s="16" t="str">
        <f>'tmp２'!C72</f>
        <v/>
      </c>
      <c r="F71" s="16" t="str">
        <f>'tmp２'!D72</f>
        <v/>
      </c>
      <c r="G71" s="16" t="str">
        <f t="shared" si="9"/>
        <v/>
      </c>
      <c r="H71" s="16" t="str">
        <f>'tmp２'!D72</f>
        <v/>
      </c>
      <c r="I71" s="16" t="str">
        <f t="shared" si="10"/>
        <v/>
      </c>
      <c r="J71" s="16" t="str">
        <f>'tmp２'!E72</f>
        <v/>
      </c>
      <c r="L71" s="16">
        <v>0</v>
      </c>
      <c r="O71" s="16" t="str">
        <f>IF('tmp２'!K72="","",'tmp２'!K72)</f>
        <v/>
      </c>
      <c r="P71" s="16">
        <f>IF('tmp２'!P72="","",'tmp２'!P72)</f>
        <v>0</v>
      </c>
      <c r="Q71" s="16">
        <v>0</v>
      </c>
      <c r="R71" s="16">
        <f t="shared" si="11"/>
        <v>0</v>
      </c>
      <c r="S71" s="16" t="str">
        <f>IF('tmp２'!L72="","",'tmp２'!L72)</f>
        <v/>
      </c>
      <c r="T71" s="16">
        <f>IF('tmp２'!Q72="","",'tmp２'!Q72)</f>
        <v>0</v>
      </c>
      <c r="U71" s="16">
        <v>0</v>
      </c>
      <c r="V71" s="16">
        <v>0</v>
      </c>
      <c r="W71" s="16" t="str">
        <f>IF('tmp２'!M72="","",'tmp２'!M72)</f>
        <v/>
      </c>
      <c r="X71" s="16">
        <f>IF('tmp２'!R72="","",'tmp２'!R72)</f>
        <v>0</v>
      </c>
      <c r="Y71" s="16">
        <v>0</v>
      </c>
      <c r="Z71" s="16">
        <v>0</v>
      </c>
      <c r="AA71" s="16" t="str">
        <f>IF('tmp２'!N72="","",'tmp２'!N72)</f>
        <v/>
      </c>
      <c r="AB71" s="16">
        <f>IF('tmp２'!S72="","",'tmp２'!S72)</f>
        <v>0</v>
      </c>
      <c r="AC71" s="16">
        <v>0</v>
      </c>
      <c r="AD71" s="16">
        <v>0</v>
      </c>
      <c r="AE71" s="16" t="str">
        <f>IF('tmp２'!O72="","",'tmp２'!O72)</f>
        <v/>
      </c>
      <c r="AF71" s="16">
        <f>IF('tmp２'!T72="","",'tmp２'!T72)</f>
        <v>0</v>
      </c>
      <c r="AG71" s="16">
        <v>0</v>
      </c>
      <c r="AH71" s="16">
        <v>0</v>
      </c>
      <c r="AJ71" s="16">
        <v>70</v>
      </c>
      <c r="AK71" s="16" t="str">
        <f t="shared" si="12"/>
        <v/>
      </c>
      <c r="AL71" s="16" t="str">
        <f t="shared" si="13"/>
        <v/>
      </c>
      <c r="AM71" s="16" t="str">
        <f t="shared" si="14"/>
        <v/>
      </c>
      <c r="AN71" s="16" t="str">
        <f t="shared" si="15"/>
        <v/>
      </c>
      <c r="AO71" s="16" t="e">
        <f t="shared" si="16"/>
        <v>#N/A</v>
      </c>
      <c r="AP71" s="16" t="str">
        <f t="shared" si="17"/>
        <v/>
      </c>
    </row>
    <row r="72" spans="1:42">
      <c r="A72" s="16">
        <f>COUNT(E$2:E72)</f>
        <v>1</v>
      </c>
      <c r="E72" s="16" t="str">
        <f>'tmp２'!C73</f>
        <v/>
      </c>
      <c r="F72" s="16" t="str">
        <f>'tmp２'!D73</f>
        <v/>
      </c>
      <c r="G72" s="16" t="str">
        <f t="shared" si="9"/>
        <v/>
      </c>
      <c r="H72" s="16" t="str">
        <f>'tmp２'!D73</f>
        <v/>
      </c>
      <c r="I72" s="16" t="str">
        <f t="shared" si="10"/>
        <v/>
      </c>
      <c r="J72" s="16" t="str">
        <f>'tmp２'!E73</f>
        <v/>
      </c>
      <c r="L72" s="16">
        <v>0</v>
      </c>
      <c r="O72" s="16" t="str">
        <f>IF('tmp２'!K73="","",'tmp２'!K73)</f>
        <v/>
      </c>
      <c r="P72" s="16">
        <f>IF('tmp２'!P73="","",'tmp２'!P73)</f>
        <v>0</v>
      </c>
      <c r="Q72" s="16">
        <v>0</v>
      </c>
      <c r="R72" s="16">
        <f t="shared" si="11"/>
        <v>0</v>
      </c>
      <c r="S72" s="16" t="str">
        <f>IF('tmp２'!L73="","",'tmp２'!L73)</f>
        <v/>
      </c>
      <c r="T72" s="16">
        <f>IF('tmp２'!Q73="","",'tmp２'!Q73)</f>
        <v>0</v>
      </c>
      <c r="U72" s="16">
        <v>0</v>
      </c>
      <c r="V72" s="16">
        <v>0</v>
      </c>
      <c r="W72" s="16" t="str">
        <f>IF('tmp２'!M73="","",'tmp２'!M73)</f>
        <v/>
      </c>
      <c r="X72" s="16">
        <f>IF('tmp２'!R73="","",'tmp２'!R73)</f>
        <v>0</v>
      </c>
      <c r="Y72" s="16">
        <v>0</v>
      </c>
      <c r="Z72" s="16">
        <v>0</v>
      </c>
      <c r="AA72" s="16" t="str">
        <f>IF('tmp２'!N73="","",'tmp２'!N73)</f>
        <v/>
      </c>
      <c r="AB72" s="16">
        <f>IF('tmp２'!S73="","",'tmp２'!S73)</f>
        <v>0</v>
      </c>
      <c r="AC72" s="16">
        <v>0</v>
      </c>
      <c r="AD72" s="16">
        <v>0</v>
      </c>
      <c r="AE72" s="16" t="str">
        <f>IF('tmp２'!O73="","",'tmp２'!O73)</f>
        <v/>
      </c>
      <c r="AF72" s="16">
        <f>IF('tmp２'!T73="","",'tmp２'!T73)</f>
        <v>0</v>
      </c>
      <c r="AG72" s="16">
        <v>0</v>
      </c>
      <c r="AH72" s="16">
        <v>0</v>
      </c>
      <c r="AJ72" s="16">
        <v>71</v>
      </c>
      <c r="AK72" s="16" t="str">
        <f t="shared" si="12"/>
        <v/>
      </c>
      <c r="AL72" s="16" t="str">
        <f t="shared" si="13"/>
        <v/>
      </c>
      <c r="AM72" s="16" t="str">
        <f t="shared" si="14"/>
        <v/>
      </c>
      <c r="AN72" s="16" t="str">
        <f t="shared" si="15"/>
        <v/>
      </c>
      <c r="AO72" s="16" t="e">
        <f t="shared" si="16"/>
        <v>#N/A</v>
      </c>
      <c r="AP72" s="16" t="str">
        <f t="shared" si="17"/>
        <v/>
      </c>
    </row>
    <row r="73" spans="1:42">
      <c r="A73" s="16">
        <f>COUNT(E$2:E73)</f>
        <v>1</v>
      </c>
      <c r="E73" s="16" t="str">
        <f>'tmp２'!C74</f>
        <v/>
      </c>
      <c r="F73" s="16" t="str">
        <f>'tmp２'!D74</f>
        <v/>
      </c>
      <c r="G73" s="16" t="str">
        <f t="shared" si="9"/>
        <v/>
      </c>
      <c r="H73" s="16" t="str">
        <f>'tmp２'!D74</f>
        <v/>
      </c>
      <c r="I73" s="16" t="str">
        <f t="shared" si="10"/>
        <v/>
      </c>
      <c r="J73" s="16" t="str">
        <f>'tmp２'!E74</f>
        <v/>
      </c>
      <c r="L73" s="16">
        <v>0</v>
      </c>
      <c r="O73" s="16" t="str">
        <f>IF('tmp２'!K74="","",'tmp２'!K74)</f>
        <v/>
      </c>
      <c r="P73" s="16">
        <f>IF('tmp２'!P74="","",'tmp２'!P74)</f>
        <v>0</v>
      </c>
      <c r="Q73" s="16">
        <v>0</v>
      </c>
      <c r="R73" s="16">
        <f t="shared" si="11"/>
        <v>0</v>
      </c>
      <c r="S73" s="16" t="str">
        <f>IF('tmp２'!L74="","",'tmp２'!L74)</f>
        <v/>
      </c>
      <c r="T73" s="16">
        <f>IF('tmp２'!Q74="","",'tmp２'!Q74)</f>
        <v>0</v>
      </c>
      <c r="U73" s="16">
        <v>0</v>
      </c>
      <c r="V73" s="16">
        <v>0</v>
      </c>
      <c r="W73" s="16" t="str">
        <f>IF('tmp２'!M74="","",'tmp２'!M74)</f>
        <v/>
      </c>
      <c r="X73" s="16">
        <f>IF('tmp２'!R74="","",'tmp２'!R74)</f>
        <v>0</v>
      </c>
      <c r="Y73" s="16">
        <v>0</v>
      </c>
      <c r="Z73" s="16">
        <v>0</v>
      </c>
      <c r="AA73" s="16" t="str">
        <f>IF('tmp２'!N74="","",'tmp２'!N74)</f>
        <v/>
      </c>
      <c r="AB73" s="16">
        <f>IF('tmp２'!S74="","",'tmp２'!S74)</f>
        <v>0</v>
      </c>
      <c r="AC73" s="16">
        <v>0</v>
      </c>
      <c r="AD73" s="16">
        <v>0</v>
      </c>
      <c r="AE73" s="16" t="str">
        <f>IF('tmp２'!O74="","",'tmp２'!O74)</f>
        <v/>
      </c>
      <c r="AF73" s="16">
        <f>IF('tmp２'!T74="","",'tmp２'!T74)</f>
        <v>0</v>
      </c>
      <c r="AG73" s="16">
        <v>0</v>
      </c>
      <c r="AH73" s="16">
        <v>0</v>
      </c>
      <c r="AJ73" s="16">
        <v>72</v>
      </c>
      <c r="AK73" s="16" t="str">
        <f t="shared" si="12"/>
        <v/>
      </c>
      <c r="AL73" s="16" t="str">
        <f t="shared" si="13"/>
        <v/>
      </c>
      <c r="AM73" s="16" t="str">
        <f t="shared" si="14"/>
        <v/>
      </c>
      <c r="AN73" s="16" t="str">
        <f t="shared" si="15"/>
        <v/>
      </c>
      <c r="AO73" s="16" t="e">
        <f t="shared" si="16"/>
        <v>#N/A</v>
      </c>
      <c r="AP73" s="16" t="str">
        <f t="shared" si="17"/>
        <v/>
      </c>
    </row>
    <row r="74" spans="1:42">
      <c r="A74" s="16">
        <f>COUNT(E$2:E74)</f>
        <v>1</v>
      </c>
      <c r="E74" s="16" t="str">
        <f>'tmp２'!C75</f>
        <v/>
      </c>
      <c r="F74" s="16" t="str">
        <f>'tmp２'!D75</f>
        <v/>
      </c>
      <c r="G74" s="16" t="str">
        <f t="shared" si="9"/>
        <v/>
      </c>
      <c r="H74" s="16" t="str">
        <f>'tmp２'!D75</f>
        <v/>
      </c>
      <c r="I74" s="16" t="str">
        <f t="shared" si="10"/>
        <v/>
      </c>
      <c r="J74" s="16" t="str">
        <f>'tmp２'!E75</f>
        <v/>
      </c>
      <c r="L74" s="16">
        <v>0</v>
      </c>
      <c r="O74" s="16" t="str">
        <f>IF('tmp２'!K75="","",'tmp２'!K75)</f>
        <v/>
      </c>
      <c r="P74" s="16">
        <f>IF('tmp２'!P75="","",'tmp２'!P75)</f>
        <v>0</v>
      </c>
      <c r="Q74" s="16">
        <v>0</v>
      </c>
      <c r="R74" s="16">
        <f t="shared" si="11"/>
        <v>0</v>
      </c>
      <c r="S74" s="16" t="str">
        <f>IF('tmp２'!L75="","",'tmp２'!L75)</f>
        <v/>
      </c>
      <c r="T74" s="16">
        <f>IF('tmp２'!Q75="","",'tmp２'!Q75)</f>
        <v>0</v>
      </c>
      <c r="U74" s="16">
        <v>0</v>
      </c>
      <c r="V74" s="16">
        <v>0</v>
      </c>
      <c r="W74" s="16" t="str">
        <f>IF('tmp２'!M75="","",'tmp２'!M75)</f>
        <v/>
      </c>
      <c r="X74" s="16">
        <f>IF('tmp２'!R75="","",'tmp２'!R75)</f>
        <v>0</v>
      </c>
      <c r="Y74" s="16">
        <v>0</v>
      </c>
      <c r="Z74" s="16">
        <v>0</v>
      </c>
      <c r="AA74" s="16" t="str">
        <f>IF('tmp２'!N75="","",'tmp２'!N75)</f>
        <v/>
      </c>
      <c r="AB74" s="16">
        <f>IF('tmp２'!S75="","",'tmp２'!S75)</f>
        <v>0</v>
      </c>
      <c r="AC74" s="16">
        <v>0</v>
      </c>
      <c r="AD74" s="16">
        <v>0</v>
      </c>
      <c r="AE74" s="16" t="str">
        <f>IF('tmp２'!O75="","",'tmp２'!O75)</f>
        <v/>
      </c>
      <c r="AF74" s="16">
        <f>IF('tmp２'!T75="","",'tmp２'!T75)</f>
        <v>0</v>
      </c>
      <c r="AG74" s="16">
        <v>0</v>
      </c>
      <c r="AH74" s="16">
        <v>0</v>
      </c>
      <c r="AJ74" s="16">
        <v>73</v>
      </c>
      <c r="AK74" s="16" t="str">
        <f t="shared" si="12"/>
        <v/>
      </c>
      <c r="AL74" s="16" t="str">
        <f t="shared" si="13"/>
        <v/>
      </c>
      <c r="AM74" s="16" t="str">
        <f t="shared" si="14"/>
        <v/>
      </c>
      <c r="AN74" s="16" t="str">
        <f t="shared" si="15"/>
        <v/>
      </c>
      <c r="AO74" s="16" t="e">
        <f t="shared" si="16"/>
        <v>#N/A</v>
      </c>
      <c r="AP74" s="16" t="str">
        <f t="shared" si="17"/>
        <v/>
      </c>
    </row>
    <row r="75" spans="1:42">
      <c r="A75" s="16">
        <f>COUNT(E$2:E75)</f>
        <v>1</v>
      </c>
      <c r="E75" s="16" t="str">
        <f>'tmp２'!C76</f>
        <v/>
      </c>
      <c r="F75" s="16" t="str">
        <f>'tmp２'!D76</f>
        <v/>
      </c>
      <c r="G75" s="16" t="str">
        <f t="shared" si="9"/>
        <v/>
      </c>
      <c r="H75" s="16" t="str">
        <f>'tmp２'!D76</f>
        <v/>
      </c>
      <c r="I75" s="16" t="str">
        <f t="shared" si="10"/>
        <v/>
      </c>
      <c r="J75" s="16" t="str">
        <f>'tmp２'!E76</f>
        <v/>
      </c>
      <c r="L75" s="16">
        <v>0</v>
      </c>
      <c r="O75" s="16" t="str">
        <f>IF('tmp２'!K76="","",'tmp２'!K76)</f>
        <v/>
      </c>
      <c r="P75" s="16">
        <f>IF('tmp２'!P76="","",'tmp２'!P76)</f>
        <v>0</v>
      </c>
      <c r="Q75" s="16">
        <v>0</v>
      </c>
      <c r="R75" s="16">
        <f t="shared" si="11"/>
        <v>0</v>
      </c>
      <c r="S75" s="16" t="str">
        <f>IF('tmp２'!L76="","",'tmp２'!L76)</f>
        <v/>
      </c>
      <c r="T75" s="16">
        <f>IF('tmp２'!Q76="","",'tmp２'!Q76)</f>
        <v>0</v>
      </c>
      <c r="U75" s="16">
        <v>0</v>
      </c>
      <c r="V75" s="16">
        <v>0</v>
      </c>
      <c r="W75" s="16" t="str">
        <f>IF('tmp２'!M76="","",'tmp２'!M76)</f>
        <v/>
      </c>
      <c r="X75" s="16">
        <f>IF('tmp２'!R76="","",'tmp２'!R76)</f>
        <v>0</v>
      </c>
      <c r="Y75" s="16">
        <v>0</v>
      </c>
      <c r="Z75" s="16">
        <v>0</v>
      </c>
      <c r="AA75" s="16" t="str">
        <f>IF('tmp２'!N76="","",'tmp２'!N76)</f>
        <v/>
      </c>
      <c r="AB75" s="16">
        <f>IF('tmp２'!S76="","",'tmp２'!S76)</f>
        <v>0</v>
      </c>
      <c r="AC75" s="16">
        <v>0</v>
      </c>
      <c r="AD75" s="16">
        <v>0</v>
      </c>
      <c r="AE75" s="16" t="str">
        <f>IF('tmp２'!O76="","",'tmp２'!O76)</f>
        <v/>
      </c>
      <c r="AF75" s="16">
        <f>IF('tmp２'!T76="","",'tmp２'!T76)</f>
        <v>0</v>
      </c>
      <c r="AG75" s="16">
        <v>0</v>
      </c>
      <c r="AH75" s="16">
        <v>0</v>
      </c>
      <c r="AJ75" s="16">
        <v>74</v>
      </c>
      <c r="AK75" s="16" t="str">
        <f t="shared" si="12"/>
        <v/>
      </c>
      <c r="AL75" s="16" t="str">
        <f t="shared" si="13"/>
        <v/>
      </c>
      <c r="AM75" s="16" t="str">
        <f t="shared" si="14"/>
        <v/>
      </c>
      <c r="AN75" s="16" t="str">
        <f t="shared" si="15"/>
        <v/>
      </c>
      <c r="AO75" s="16" t="e">
        <f t="shared" si="16"/>
        <v>#N/A</v>
      </c>
      <c r="AP75" s="16" t="str">
        <f t="shared" si="17"/>
        <v/>
      </c>
    </row>
    <row r="76" spans="1:42">
      <c r="A76" s="16">
        <f>COUNT(E$2:E76)</f>
        <v>1</v>
      </c>
      <c r="E76" s="16" t="str">
        <f>'tmp２'!C77</f>
        <v/>
      </c>
      <c r="F76" s="16" t="str">
        <f>'tmp２'!D77</f>
        <v/>
      </c>
      <c r="G76" s="16" t="str">
        <f t="shared" si="9"/>
        <v/>
      </c>
      <c r="H76" s="16" t="str">
        <f>'tmp２'!D77</f>
        <v/>
      </c>
      <c r="I76" s="16" t="str">
        <f t="shared" si="10"/>
        <v/>
      </c>
      <c r="J76" s="16" t="str">
        <f>'tmp２'!E77</f>
        <v/>
      </c>
      <c r="L76" s="16">
        <v>0</v>
      </c>
      <c r="O76" s="16" t="str">
        <f>IF('tmp２'!K77="","",'tmp２'!K77)</f>
        <v/>
      </c>
      <c r="P76" s="16">
        <f>IF('tmp２'!P77="","",'tmp２'!P77)</f>
        <v>0</v>
      </c>
      <c r="Q76" s="16">
        <v>0</v>
      </c>
      <c r="R76" s="16">
        <f t="shared" si="11"/>
        <v>0</v>
      </c>
      <c r="S76" s="16" t="str">
        <f>IF('tmp２'!L77="","",'tmp２'!L77)</f>
        <v/>
      </c>
      <c r="T76" s="16">
        <f>IF('tmp２'!Q77="","",'tmp２'!Q77)</f>
        <v>0</v>
      </c>
      <c r="U76" s="16">
        <v>0</v>
      </c>
      <c r="V76" s="16">
        <v>0</v>
      </c>
      <c r="W76" s="16" t="str">
        <f>IF('tmp２'!M77="","",'tmp２'!M77)</f>
        <v/>
      </c>
      <c r="X76" s="16">
        <f>IF('tmp２'!R77="","",'tmp２'!R77)</f>
        <v>0</v>
      </c>
      <c r="Y76" s="16">
        <v>0</v>
      </c>
      <c r="Z76" s="16">
        <v>0</v>
      </c>
      <c r="AA76" s="16" t="str">
        <f>IF('tmp２'!N77="","",'tmp２'!N77)</f>
        <v/>
      </c>
      <c r="AB76" s="16">
        <f>IF('tmp２'!S77="","",'tmp２'!S77)</f>
        <v>0</v>
      </c>
      <c r="AC76" s="16">
        <v>0</v>
      </c>
      <c r="AD76" s="16">
        <v>0</v>
      </c>
      <c r="AE76" s="16" t="str">
        <f>IF('tmp２'!O77="","",'tmp２'!O77)</f>
        <v/>
      </c>
      <c r="AF76" s="16">
        <f>IF('tmp２'!T77="","",'tmp２'!T77)</f>
        <v>0</v>
      </c>
      <c r="AG76" s="16">
        <v>0</v>
      </c>
      <c r="AH76" s="16">
        <v>0</v>
      </c>
      <c r="AJ76" s="16">
        <v>75</v>
      </c>
      <c r="AK76" s="16" t="str">
        <f t="shared" si="12"/>
        <v/>
      </c>
      <c r="AL76" s="16" t="str">
        <f t="shared" si="13"/>
        <v/>
      </c>
      <c r="AM76" s="16" t="str">
        <f t="shared" si="14"/>
        <v/>
      </c>
      <c r="AN76" s="16" t="str">
        <f t="shared" si="15"/>
        <v/>
      </c>
      <c r="AO76" s="16" t="e">
        <f t="shared" si="16"/>
        <v>#N/A</v>
      </c>
      <c r="AP76" s="16" t="str">
        <f t="shared" si="17"/>
        <v/>
      </c>
    </row>
    <row r="77" spans="1:42">
      <c r="A77" s="16">
        <f>COUNT(E$2:E77)</f>
        <v>1</v>
      </c>
      <c r="E77" s="16" t="str">
        <f>'tmp２'!C78</f>
        <v/>
      </c>
      <c r="F77" s="16" t="str">
        <f>'tmp２'!D78</f>
        <v/>
      </c>
      <c r="G77" s="16" t="str">
        <f t="shared" si="9"/>
        <v/>
      </c>
      <c r="H77" s="16" t="str">
        <f>'tmp２'!D78</f>
        <v/>
      </c>
      <c r="I77" s="16" t="str">
        <f t="shared" si="10"/>
        <v/>
      </c>
      <c r="J77" s="16" t="str">
        <f>'tmp２'!E78</f>
        <v/>
      </c>
      <c r="L77" s="16">
        <v>0</v>
      </c>
      <c r="O77" s="16" t="str">
        <f>IF('tmp２'!K78="","",'tmp２'!K78)</f>
        <v/>
      </c>
      <c r="P77" s="16">
        <f>IF('tmp２'!P78="","",'tmp２'!P78)</f>
        <v>0</v>
      </c>
      <c r="Q77" s="16">
        <v>0</v>
      </c>
      <c r="R77" s="16">
        <f t="shared" si="11"/>
        <v>0</v>
      </c>
      <c r="S77" s="16" t="str">
        <f>IF('tmp２'!L78="","",'tmp２'!L78)</f>
        <v/>
      </c>
      <c r="T77" s="16">
        <f>IF('tmp２'!Q78="","",'tmp２'!Q78)</f>
        <v>0</v>
      </c>
      <c r="U77" s="16">
        <v>0</v>
      </c>
      <c r="V77" s="16">
        <v>0</v>
      </c>
      <c r="W77" s="16" t="str">
        <f>IF('tmp２'!M78="","",'tmp２'!M78)</f>
        <v/>
      </c>
      <c r="X77" s="16">
        <f>IF('tmp２'!R78="","",'tmp２'!R78)</f>
        <v>0</v>
      </c>
      <c r="Y77" s="16">
        <v>0</v>
      </c>
      <c r="Z77" s="16">
        <v>0</v>
      </c>
      <c r="AA77" s="16" t="str">
        <f>IF('tmp２'!N78="","",'tmp２'!N78)</f>
        <v/>
      </c>
      <c r="AB77" s="16">
        <f>IF('tmp２'!S78="","",'tmp２'!S78)</f>
        <v>0</v>
      </c>
      <c r="AC77" s="16">
        <v>0</v>
      </c>
      <c r="AD77" s="16">
        <v>0</v>
      </c>
      <c r="AE77" s="16" t="str">
        <f>IF('tmp２'!O78="","",'tmp２'!O78)</f>
        <v/>
      </c>
      <c r="AF77" s="16">
        <f>IF('tmp２'!T78="","",'tmp２'!T78)</f>
        <v>0</v>
      </c>
      <c r="AG77" s="16">
        <v>0</v>
      </c>
      <c r="AH77" s="16">
        <v>0</v>
      </c>
      <c r="AJ77" s="16">
        <v>76</v>
      </c>
      <c r="AK77" s="16" t="str">
        <f t="shared" si="12"/>
        <v/>
      </c>
      <c r="AL77" s="16" t="str">
        <f t="shared" si="13"/>
        <v/>
      </c>
      <c r="AM77" s="16" t="str">
        <f t="shared" si="14"/>
        <v/>
      </c>
      <c r="AN77" s="16" t="str">
        <f t="shared" si="15"/>
        <v/>
      </c>
      <c r="AO77" s="16" t="e">
        <f t="shared" si="16"/>
        <v>#N/A</v>
      </c>
      <c r="AP77" s="16" t="str">
        <f t="shared" si="17"/>
        <v/>
      </c>
    </row>
    <row r="78" spans="1:42">
      <c r="A78" s="16">
        <f>COUNT(E$2:E78)</f>
        <v>1</v>
      </c>
      <c r="E78" s="16" t="str">
        <f>'tmp２'!C79</f>
        <v/>
      </c>
      <c r="F78" s="16" t="str">
        <f>'tmp２'!D79</f>
        <v/>
      </c>
      <c r="G78" s="16" t="str">
        <f t="shared" si="9"/>
        <v/>
      </c>
      <c r="H78" s="16" t="str">
        <f>'tmp２'!D79</f>
        <v/>
      </c>
      <c r="I78" s="16" t="str">
        <f t="shared" si="10"/>
        <v/>
      </c>
      <c r="J78" s="16" t="str">
        <f>'tmp２'!E79</f>
        <v/>
      </c>
      <c r="L78" s="16">
        <v>0</v>
      </c>
      <c r="O78" s="16" t="str">
        <f>IF('tmp２'!K79="","",'tmp２'!K79)</f>
        <v/>
      </c>
      <c r="P78" s="16">
        <f>IF('tmp２'!P79="","",'tmp２'!P79)</f>
        <v>0</v>
      </c>
      <c r="Q78" s="16">
        <v>0</v>
      </c>
      <c r="R78" s="16">
        <f t="shared" si="11"/>
        <v>0</v>
      </c>
      <c r="S78" s="16" t="str">
        <f>IF('tmp２'!L79="","",'tmp２'!L79)</f>
        <v/>
      </c>
      <c r="T78" s="16">
        <f>IF('tmp２'!Q79="","",'tmp２'!Q79)</f>
        <v>0</v>
      </c>
      <c r="U78" s="16">
        <v>0</v>
      </c>
      <c r="V78" s="16">
        <v>0</v>
      </c>
      <c r="W78" s="16" t="str">
        <f>IF('tmp２'!M79="","",'tmp２'!M79)</f>
        <v/>
      </c>
      <c r="X78" s="16">
        <f>IF('tmp２'!R79="","",'tmp２'!R79)</f>
        <v>0</v>
      </c>
      <c r="Y78" s="16">
        <v>0</v>
      </c>
      <c r="Z78" s="16">
        <v>0</v>
      </c>
      <c r="AA78" s="16" t="str">
        <f>IF('tmp２'!N79="","",'tmp２'!N79)</f>
        <v/>
      </c>
      <c r="AB78" s="16">
        <f>IF('tmp２'!S79="","",'tmp２'!S79)</f>
        <v>0</v>
      </c>
      <c r="AC78" s="16">
        <v>0</v>
      </c>
      <c r="AD78" s="16">
        <v>0</v>
      </c>
      <c r="AE78" s="16" t="str">
        <f>IF('tmp２'!O79="","",'tmp２'!O79)</f>
        <v/>
      </c>
      <c r="AF78" s="16">
        <f>IF('tmp２'!T79="","",'tmp２'!T79)</f>
        <v>0</v>
      </c>
      <c r="AG78" s="16">
        <v>0</v>
      </c>
      <c r="AH78" s="16">
        <v>0</v>
      </c>
      <c r="AJ78" s="16">
        <v>77</v>
      </c>
      <c r="AK78" s="16" t="str">
        <f t="shared" si="12"/>
        <v/>
      </c>
      <c r="AL78" s="16" t="str">
        <f t="shared" si="13"/>
        <v/>
      </c>
      <c r="AM78" s="16" t="str">
        <f t="shared" si="14"/>
        <v/>
      </c>
      <c r="AN78" s="16" t="str">
        <f t="shared" si="15"/>
        <v/>
      </c>
      <c r="AO78" s="16" t="e">
        <f t="shared" si="16"/>
        <v>#N/A</v>
      </c>
      <c r="AP78" s="16" t="str">
        <f t="shared" si="17"/>
        <v/>
      </c>
    </row>
    <row r="79" spans="1:42">
      <c r="A79" s="16">
        <f>COUNT(E$2:E79)</f>
        <v>1</v>
      </c>
      <c r="E79" s="16" t="str">
        <f>'tmp２'!C80</f>
        <v/>
      </c>
      <c r="F79" s="16" t="str">
        <f>'tmp２'!D80</f>
        <v/>
      </c>
      <c r="G79" s="16" t="str">
        <f t="shared" si="9"/>
        <v/>
      </c>
      <c r="H79" s="16" t="str">
        <f>'tmp２'!D80</f>
        <v/>
      </c>
      <c r="I79" s="16" t="str">
        <f t="shared" si="10"/>
        <v/>
      </c>
      <c r="J79" s="16" t="str">
        <f>'tmp２'!E80</f>
        <v/>
      </c>
      <c r="L79" s="16">
        <v>0</v>
      </c>
      <c r="O79" s="16" t="str">
        <f>IF('tmp２'!K80="","",'tmp２'!K80)</f>
        <v/>
      </c>
      <c r="P79" s="16">
        <f>IF('tmp２'!P80="","",'tmp２'!P80)</f>
        <v>0</v>
      </c>
      <c r="Q79" s="16">
        <v>0</v>
      </c>
      <c r="R79" s="16">
        <f t="shared" si="11"/>
        <v>0</v>
      </c>
      <c r="S79" s="16" t="str">
        <f>IF('tmp２'!L80="","",'tmp２'!L80)</f>
        <v/>
      </c>
      <c r="T79" s="16">
        <f>IF('tmp２'!Q80="","",'tmp２'!Q80)</f>
        <v>0</v>
      </c>
      <c r="U79" s="16">
        <v>0</v>
      </c>
      <c r="V79" s="16">
        <v>0</v>
      </c>
      <c r="W79" s="16" t="str">
        <f>IF('tmp２'!M80="","",'tmp２'!M80)</f>
        <v/>
      </c>
      <c r="X79" s="16">
        <f>IF('tmp２'!R80="","",'tmp２'!R80)</f>
        <v>0</v>
      </c>
      <c r="Y79" s="16">
        <v>0</v>
      </c>
      <c r="Z79" s="16">
        <v>0</v>
      </c>
      <c r="AA79" s="16" t="str">
        <f>IF('tmp２'!N80="","",'tmp２'!N80)</f>
        <v/>
      </c>
      <c r="AB79" s="16">
        <f>IF('tmp２'!S80="","",'tmp２'!S80)</f>
        <v>0</v>
      </c>
      <c r="AC79" s="16">
        <v>0</v>
      </c>
      <c r="AD79" s="16">
        <v>0</v>
      </c>
      <c r="AE79" s="16" t="str">
        <f>IF('tmp２'!O80="","",'tmp２'!O80)</f>
        <v/>
      </c>
      <c r="AF79" s="16">
        <f>IF('tmp２'!T80="","",'tmp２'!T80)</f>
        <v>0</v>
      </c>
      <c r="AG79" s="16">
        <v>0</v>
      </c>
      <c r="AH79" s="16">
        <v>0</v>
      </c>
      <c r="AJ79" s="16">
        <v>78</v>
      </c>
      <c r="AK79" s="16" t="str">
        <f t="shared" si="12"/>
        <v/>
      </c>
      <c r="AL79" s="16" t="str">
        <f t="shared" si="13"/>
        <v/>
      </c>
      <c r="AM79" s="16" t="str">
        <f t="shared" si="14"/>
        <v/>
      </c>
      <c r="AN79" s="16" t="str">
        <f t="shared" si="15"/>
        <v/>
      </c>
      <c r="AO79" s="16" t="e">
        <f t="shared" si="16"/>
        <v>#N/A</v>
      </c>
      <c r="AP79" s="16" t="str">
        <f t="shared" si="17"/>
        <v/>
      </c>
    </row>
    <row r="80" spans="1:42">
      <c r="A80" s="16">
        <f>COUNT(E$2:E80)</f>
        <v>1</v>
      </c>
      <c r="E80" s="16" t="str">
        <f>'tmp２'!C81</f>
        <v/>
      </c>
      <c r="F80" s="16" t="str">
        <f>'tmp２'!D81</f>
        <v/>
      </c>
      <c r="G80" s="16" t="str">
        <f t="shared" si="9"/>
        <v/>
      </c>
      <c r="H80" s="16" t="str">
        <f>'tmp２'!D81</f>
        <v/>
      </c>
      <c r="I80" s="16" t="str">
        <f t="shared" si="10"/>
        <v/>
      </c>
      <c r="J80" s="16" t="str">
        <f>'tmp２'!E81</f>
        <v/>
      </c>
      <c r="L80" s="16">
        <v>0</v>
      </c>
      <c r="O80" s="16" t="str">
        <f>IF('tmp２'!K81="","",'tmp２'!K81)</f>
        <v/>
      </c>
      <c r="P80" s="16">
        <f>IF('tmp２'!P81="","",'tmp２'!P81)</f>
        <v>0</v>
      </c>
      <c r="Q80" s="16">
        <v>0</v>
      </c>
      <c r="R80" s="16">
        <f t="shared" si="11"/>
        <v>0</v>
      </c>
      <c r="S80" s="16" t="str">
        <f>IF('tmp２'!L81="","",'tmp２'!L81)</f>
        <v/>
      </c>
      <c r="T80" s="16">
        <f>IF('tmp２'!Q81="","",'tmp２'!Q81)</f>
        <v>0</v>
      </c>
      <c r="U80" s="16">
        <v>0</v>
      </c>
      <c r="V80" s="16">
        <v>0</v>
      </c>
      <c r="W80" s="16" t="str">
        <f>IF('tmp２'!M81="","",'tmp２'!M81)</f>
        <v/>
      </c>
      <c r="X80" s="16">
        <f>IF('tmp２'!R81="","",'tmp２'!R81)</f>
        <v>0</v>
      </c>
      <c r="Y80" s="16">
        <v>0</v>
      </c>
      <c r="Z80" s="16">
        <v>0</v>
      </c>
      <c r="AA80" s="16" t="str">
        <f>IF('tmp２'!N81="","",'tmp２'!N81)</f>
        <v/>
      </c>
      <c r="AB80" s="16">
        <f>IF('tmp２'!S81="","",'tmp２'!S81)</f>
        <v>0</v>
      </c>
      <c r="AC80" s="16">
        <v>0</v>
      </c>
      <c r="AD80" s="16">
        <v>0</v>
      </c>
      <c r="AE80" s="16" t="str">
        <f>IF('tmp２'!O81="","",'tmp２'!O81)</f>
        <v/>
      </c>
      <c r="AF80" s="16">
        <f>IF('tmp２'!T81="","",'tmp２'!T81)</f>
        <v>0</v>
      </c>
      <c r="AG80" s="16">
        <v>0</v>
      </c>
      <c r="AH80" s="16">
        <v>0</v>
      </c>
      <c r="AJ80" s="16">
        <v>79</v>
      </c>
      <c r="AK80" s="16" t="str">
        <f t="shared" si="12"/>
        <v/>
      </c>
      <c r="AL80" s="16" t="str">
        <f t="shared" si="13"/>
        <v/>
      </c>
      <c r="AM80" s="16" t="str">
        <f t="shared" si="14"/>
        <v/>
      </c>
      <c r="AN80" s="16" t="str">
        <f t="shared" si="15"/>
        <v/>
      </c>
      <c r="AO80" s="16" t="e">
        <f t="shared" si="16"/>
        <v>#N/A</v>
      </c>
      <c r="AP80" s="16" t="str">
        <f t="shared" si="17"/>
        <v/>
      </c>
    </row>
    <row r="81" spans="1:42">
      <c r="A81" s="16">
        <f>COUNT(E$2:E81)</f>
        <v>1</v>
      </c>
      <c r="E81" s="16" t="str">
        <f>'tmp２'!C82</f>
        <v/>
      </c>
      <c r="F81" s="16" t="str">
        <f>'tmp２'!D82</f>
        <v/>
      </c>
      <c r="G81" s="16" t="str">
        <f t="shared" si="9"/>
        <v/>
      </c>
      <c r="H81" s="16" t="str">
        <f>'tmp２'!D82</f>
        <v/>
      </c>
      <c r="I81" s="16" t="str">
        <f t="shared" si="10"/>
        <v/>
      </c>
      <c r="J81" s="16" t="str">
        <f>'tmp２'!E82</f>
        <v/>
      </c>
      <c r="L81" s="16">
        <v>0</v>
      </c>
      <c r="O81" s="16" t="str">
        <f>IF('tmp２'!K82="","",'tmp２'!K82)</f>
        <v/>
      </c>
      <c r="P81" s="16">
        <f>IF('tmp２'!P82="","",'tmp２'!P82)</f>
        <v>0</v>
      </c>
      <c r="Q81" s="16">
        <v>0</v>
      </c>
      <c r="R81" s="16">
        <f t="shared" si="11"/>
        <v>0</v>
      </c>
      <c r="S81" s="16" t="str">
        <f>IF('tmp２'!L82="","",'tmp２'!L82)</f>
        <v/>
      </c>
      <c r="T81" s="16">
        <f>IF('tmp２'!Q82="","",'tmp２'!Q82)</f>
        <v>0</v>
      </c>
      <c r="U81" s="16">
        <v>0</v>
      </c>
      <c r="V81" s="16">
        <v>0</v>
      </c>
      <c r="W81" s="16" t="str">
        <f>IF('tmp２'!M82="","",'tmp２'!M82)</f>
        <v/>
      </c>
      <c r="X81" s="16">
        <f>IF('tmp２'!R82="","",'tmp２'!R82)</f>
        <v>0</v>
      </c>
      <c r="Y81" s="16">
        <v>0</v>
      </c>
      <c r="Z81" s="16">
        <v>0</v>
      </c>
      <c r="AA81" s="16" t="str">
        <f>IF('tmp２'!N82="","",'tmp２'!N82)</f>
        <v/>
      </c>
      <c r="AB81" s="16">
        <f>IF('tmp２'!S82="","",'tmp２'!S82)</f>
        <v>0</v>
      </c>
      <c r="AC81" s="16">
        <v>0</v>
      </c>
      <c r="AD81" s="16">
        <v>0</v>
      </c>
      <c r="AE81" s="16" t="str">
        <f>IF('tmp２'!O82="","",'tmp２'!O82)</f>
        <v/>
      </c>
      <c r="AF81" s="16">
        <f>IF('tmp２'!T82="","",'tmp２'!T82)</f>
        <v>0</v>
      </c>
      <c r="AG81" s="16">
        <v>0</v>
      </c>
      <c r="AH81" s="16">
        <v>0</v>
      </c>
      <c r="AJ81" s="16">
        <v>80</v>
      </c>
      <c r="AK81" s="16" t="str">
        <f t="shared" si="12"/>
        <v/>
      </c>
      <c r="AL81" s="16" t="str">
        <f t="shared" si="13"/>
        <v/>
      </c>
      <c r="AM81" s="16" t="str">
        <f t="shared" si="14"/>
        <v/>
      </c>
      <c r="AN81" s="16" t="str">
        <f t="shared" si="15"/>
        <v/>
      </c>
      <c r="AO81" s="16" t="e">
        <f t="shared" si="16"/>
        <v>#N/A</v>
      </c>
      <c r="AP81" s="16" t="str">
        <f t="shared" si="17"/>
        <v/>
      </c>
    </row>
    <row r="82" spans="1:42">
      <c r="A82" s="16">
        <f>COUNT(E$2:E82)</f>
        <v>1</v>
      </c>
      <c r="E82" s="16" t="str">
        <f>'tmp２'!C83</f>
        <v/>
      </c>
      <c r="F82" s="16" t="str">
        <f>'tmp２'!D83</f>
        <v/>
      </c>
      <c r="G82" s="16" t="str">
        <f t="shared" si="9"/>
        <v/>
      </c>
      <c r="H82" s="16" t="str">
        <f>'tmp２'!D83</f>
        <v/>
      </c>
      <c r="I82" s="16" t="str">
        <f t="shared" si="10"/>
        <v/>
      </c>
      <c r="J82" s="16" t="str">
        <f>'tmp２'!E83</f>
        <v/>
      </c>
      <c r="L82" s="16">
        <v>0</v>
      </c>
      <c r="O82" s="16" t="str">
        <f>IF('tmp２'!K83="","",'tmp２'!K83)</f>
        <v/>
      </c>
      <c r="P82" s="16">
        <f>IF('tmp２'!P83="","",'tmp２'!P83)</f>
        <v>0</v>
      </c>
      <c r="Q82" s="16">
        <v>0</v>
      </c>
      <c r="R82" s="16">
        <f t="shared" si="11"/>
        <v>0</v>
      </c>
      <c r="S82" s="16" t="str">
        <f>IF('tmp２'!L83="","",'tmp２'!L83)</f>
        <v/>
      </c>
      <c r="T82" s="16">
        <f>IF('tmp２'!Q83="","",'tmp２'!Q83)</f>
        <v>0</v>
      </c>
      <c r="U82" s="16">
        <v>0</v>
      </c>
      <c r="V82" s="16">
        <v>0</v>
      </c>
      <c r="W82" s="16" t="str">
        <f>IF('tmp２'!M83="","",'tmp２'!M83)</f>
        <v/>
      </c>
      <c r="X82" s="16">
        <f>IF('tmp２'!R83="","",'tmp２'!R83)</f>
        <v>0</v>
      </c>
      <c r="Y82" s="16">
        <v>0</v>
      </c>
      <c r="Z82" s="16">
        <v>0</v>
      </c>
      <c r="AA82" s="16" t="str">
        <f>IF('tmp２'!N83="","",'tmp２'!N83)</f>
        <v/>
      </c>
      <c r="AB82" s="16">
        <f>IF('tmp２'!S83="","",'tmp２'!S83)</f>
        <v>0</v>
      </c>
      <c r="AC82" s="16">
        <v>0</v>
      </c>
      <c r="AD82" s="16">
        <v>0</v>
      </c>
      <c r="AE82" s="16" t="str">
        <f>IF('tmp２'!O83="","",'tmp２'!O83)</f>
        <v/>
      </c>
      <c r="AF82" s="16">
        <f>IF('tmp２'!T83="","",'tmp２'!T83)</f>
        <v>0</v>
      </c>
      <c r="AG82" s="16">
        <v>0</v>
      </c>
      <c r="AH82" s="16">
        <v>0</v>
      </c>
      <c r="AJ82" s="16">
        <v>81</v>
      </c>
      <c r="AK82" s="16" t="str">
        <f t="shared" si="12"/>
        <v/>
      </c>
      <c r="AL82" s="16" t="str">
        <f t="shared" si="13"/>
        <v/>
      </c>
      <c r="AM82" s="16" t="str">
        <f t="shared" si="14"/>
        <v/>
      </c>
      <c r="AN82" s="16" t="str">
        <f t="shared" si="15"/>
        <v/>
      </c>
      <c r="AO82" s="16" t="e">
        <f t="shared" si="16"/>
        <v>#N/A</v>
      </c>
      <c r="AP82" s="16" t="str">
        <f t="shared" si="17"/>
        <v/>
      </c>
    </row>
    <row r="83" spans="1:42">
      <c r="A83" s="16">
        <f>COUNT(E$2:E83)</f>
        <v>1</v>
      </c>
      <c r="E83" s="16" t="str">
        <f>'tmp２'!C84</f>
        <v/>
      </c>
      <c r="F83" s="16" t="str">
        <f>'tmp２'!D84</f>
        <v/>
      </c>
      <c r="G83" s="16" t="str">
        <f t="shared" si="9"/>
        <v/>
      </c>
      <c r="H83" s="16" t="str">
        <f>'tmp２'!D84</f>
        <v/>
      </c>
      <c r="I83" s="16" t="str">
        <f t="shared" si="10"/>
        <v/>
      </c>
      <c r="J83" s="16" t="str">
        <f>'tmp２'!E84</f>
        <v/>
      </c>
      <c r="L83" s="16">
        <v>0</v>
      </c>
      <c r="O83" s="16" t="str">
        <f>IF('tmp２'!K84="","",'tmp２'!K84)</f>
        <v/>
      </c>
      <c r="P83" s="16">
        <f>IF('tmp２'!P84="","",'tmp２'!P84)</f>
        <v>0</v>
      </c>
      <c r="Q83" s="16">
        <v>0</v>
      </c>
      <c r="R83" s="16">
        <f t="shared" si="11"/>
        <v>0</v>
      </c>
      <c r="S83" s="16" t="str">
        <f>IF('tmp２'!L84="","",'tmp２'!L84)</f>
        <v/>
      </c>
      <c r="T83" s="16">
        <f>IF('tmp２'!Q84="","",'tmp２'!Q84)</f>
        <v>0</v>
      </c>
      <c r="U83" s="16">
        <v>0</v>
      </c>
      <c r="V83" s="16">
        <v>0</v>
      </c>
      <c r="W83" s="16" t="str">
        <f>IF('tmp２'!M84="","",'tmp２'!M84)</f>
        <v/>
      </c>
      <c r="X83" s="16">
        <f>IF('tmp２'!R84="","",'tmp２'!R84)</f>
        <v>0</v>
      </c>
      <c r="Y83" s="16">
        <v>0</v>
      </c>
      <c r="Z83" s="16">
        <v>0</v>
      </c>
      <c r="AA83" s="16" t="str">
        <f>IF('tmp２'!N84="","",'tmp２'!N84)</f>
        <v/>
      </c>
      <c r="AB83" s="16">
        <f>IF('tmp２'!S84="","",'tmp２'!S84)</f>
        <v>0</v>
      </c>
      <c r="AC83" s="16">
        <v>0</v>
      </c>
      <c r="AD83" s="16">
        <v>0</v>
      </c>
      <c r="AE83" s="16" t="str">
        <f>IF('tmp２'!O84="","",'tmp２'!O84)</f>
        <v/>
      </c>
      <c r="AF83" s="16">
        <f>IF('tmp２'!T84="","",'tmp２'!T84)</f>
        <v>0</v>
      </c>
      <c r="AG83" s="16">
        <v>0</v>
      </c>
      <c r="AH83" s="16">
        <v>0</v>
      </c>
      <c r="AJ83" s="16">
        <v>82</v>
      </c>
      <c r="AK83" s="16" t="str">
        <f t="shared" si="12"/>
        <v/>
      </c>
      <c r="AL83" s="16" t="str">
        <f t="shared" si="13"/>
        <v/>
      </c>
      <c r="AM83" s="16" t="str">
        <f t="shared" si="14"/>
        <v/>
      </c>
      <c r="AN83" s="16" t="str">
        <f t="shared" si="15"/>
        <v/>
      </c>
      <c r="AO83" s="16" t="e">
        <f t="shared" si="16"/>
        <v>#N/A</v>
      </c>
      <c r="AP83" s="16" t="str">
        <f t="shared" si="17"/>
        <v/>
      </c>
    </row>
    <row r="84" spans="1:42">
      <c r="A84" s="16">
        <f>COUNT(E$2:E84)</f>
        <v>1</v>
      </c>
      <c r="E84" s="16" t="str">
        <f>'tmp２'!C85</f>
        <v/>
      </c>
      <c r="F84" s="16" t="str">
        <f>'tmp２'!D85</f>
        <v/>
      </c>
      <c r="G84" s="16" t="str">
        <f t="shared" si="9"/>
        <v/>
      </c>
      <c r="H84" s="16" t="str">
        <f>'tmp２'!D85</f>
        <v/>
      </c>
      <c r="I84" s="16" t="str">
        <f t="shared" si="10"/>
        <v/>
      </c>
      <c r="J84" s="16" t="str">
        <f>'tmp２'!E85</f>
        <v/>
      </c>
      <c r="L84" s="16">
        <v>0</v>
      </c>
      <c r="O84" s="16" t="str">
        <f>IF('tmp２'!K85="","",'tmp２'!K85)</f>
        <v/>
      </c>
      <c r="P84" s="16">
        <f>IF('tmp２'!P85="","",'tmp２'!P85)</f>
        <v>0</v>
      </c>
      <c r="Q84" s="16">
        <v>0</v>
      </c>
      <c r="R84" s="16">
        <f t="shared" si="11"/>
        <v>0</v>
      </c>
      <c r="S84" s="16" t="str">
        <f>IF('tmp２'!L85="","",'tmp２'!L85)</f>
        <v/>
      </c>
      <c r="T84" s="16">
        <f>IF('tmp２'!Q85="","",'tmp２'!Q85)</f>
        <v>0</v>
      </c>
      <c r="U84" s="16">
        <v>0</v>
      </c>
      <c r="V84" s="16">
        <v>0</v>
      </c>
      <c r="W84" s="16" t="str">
        <f>IF('tmp２'!M85="","",'tmp２'!M85)</f>
        <v/>
      </c>
      <c r="X84" s="16">
        <f>IF('tmp２'!R85="","",'tmp２'!R85)</f>
        <v>0</v>
      </c>
      <c r="Y84" s="16">
        <v>0</v>
      </c>
      <c r="Z84" s="16">
        <v>0</v>
      </c>
      <c r="AA84" s="16" t="str">
        <f>IF('tmp２'!N85="","",'tmp２'!N85)</f>
        <v/>
      </c>
      <c r="AB84" s="16">
        <f>IF('tmp２'!S85="","",'tmp２'!S85)</f>
        <v>0</v>
      </c>
      <c r="AC84" s="16">
        <v>0</v>
      </c>
      <c r="AD84" s="16">
        <v>0</v>
      </c>
      <c r="AE84" s="16" t="str">
        <f>IF('tmp２'!O85="","",'tmp２'!O85)</f>
        <v/>
      </c>
      <c r="AF84" s="16">
        <f>IF('tmp２'!T85="","",'tmp２'!T85)</f>
        <v>0</v>
      </c>
      <c r="AG84" s="16">
        <v>0</v>
      </c>
      <c r="AH84" s="16">
        <v>0</v>
      </c>
      <c r="AJ84" s="16">
        <v>83</v>
      </c>
      <c r="AK84" s="16" t="str">
        <f t="shared" si="12"/>
        <v/>
      </c>
      <c r="AL84" s="16" t="str">
        <f t="shared" si="13"/>
        <v/>
      </c>
      <c r="AM84" s="16" t="str">
        <f t="shared" si="14"/>
        <v/>
      </c>
      <c r="AN84" s="16" t="str">
        <f t="shared" si="15"/>
        <v/>
      </c>
      <c r="AO84" s="16" t="e">
        <f t="shared" si="16"/>
        <v>#N/A</v>
      </c>
      <c r="AP84" s="16" t="str">
        <f t="shared" si="17"/>
        <v/>
      </c>
    </row>
    <row r="85" spans="1:42">
      <c r="A85" s="16">
        <f>COUNT(E$2:E85)</f>
        <v>1</v>
      </c>
      <c r="E85" s="16" t="str">
        <f>'tmp２'!C86</f>
        <v/>
      </c>
      <c r="F85" s="16" t="str">
        <f>'tmp２'!D86</f>
        <v/>
      </c>
      <c r="G85" s="16" t="str">
        <f t="shared" si="9"/>
        <v/>
      </c>
      <c r="H85" s="16" t="str">
        <f>'tmp２'!D86</f>
        <v/>
      </c>
      <c r="I85" s="16" t="str">
        <f t="shared" si="10"/>
        <v/>
      </c>
      <c r="J85" s="16" t="str">
        <f>'tmp２'!E86</f>
        <v/>
      </c>
      <c r="L85" s="16">
        <v>0</v>
      </c>
      <c r="O85" s="16" t="str">
        <f>IF('tmp２'!K86="","",'tmp２'!K86)</f>
        <v/>
      </c>
      <c r="P85" s="16">
        <f>IF('tmp２'!P86="","",'tmp２'!P86)</f>
        <v>0</v>
      </c>
      <c r="Q85" s="16">
        <v>0</v>
      </c>
      <c r="R85" s="16">
        <f t="shared" si="11"/>
        <v>0</v>
      </c>
      <c r="S85" s="16" t="str">
        <f>IF('tmp２'!L86="","",'tmp２'!L86)</f>
        <v/>
      </c>
      <c r="T85" s="16">
        <f>IF('tmp２'!Q86="","",'tmp２'!Q86)</f>
        <v>0</v>
      </c>
      <c r="U85" s="16">
        <v>0</v>
      </c>
      <c r="V85" s="16">
        <v>0</v>
      </c>
      <c r="W85" s="16" t="str">
        <f>IF('tmp２'!M86="","",'tmp２'!M86)</f>
        <v/>
      </c>
      <c r="X85" s="16">
        <f>IF('tmp２'!R86="","",'tmp２'!R86)</f>
        <v>0</v>
      </c>
      <c r="Y85" s="16">
        <v>0</v>
      </c>
      <c r="Z85" s="16">
        <v>0</v>
      </c>
      <c r="AA85" s="16" t="str">
        <f>IF('tmp２'!N86="","",'tmp２'!N86)</f>
        <v/>
      </c>
      <c r="AB85" s="16">
        <f>IF('tmp２'!S86="","",'tmp２'!S86)</f>
        <v>0</v>
      </c>
      <c r="AC85" s="16">
        <v>0</v>
      </c>
      <c r="AD85" s="16">
        <v>0</v>
      </c>
      <c r="AE85" s="16" t="str">
        <f>IF('tmp２'!O86="","",'tmp２'!O86)</f>
        <v/>
      </c>
      <c r="AF85" s="16">
        <f>IF('tmp２'!T86="","",'tmp２'!T86)</f>
        <v>0</v>
      </c>
      <c r="AG85" s="16">
        <v>0</v>
      </c>
      <c r="AH85" s="16">
        <v>0</v>
      </c>
      <c r="AJ85" s="16">
        <v>84</v>
      </c>
      <c r="AK85" s="16" t="str">
        <f t="shared" si="12"/>
        <v/>
      </c>
      <c r="AL85" s="16" t="str">
        <f t="shared" si="13"/>
        <v/>
      </c>
      <c r="AM85" s="16" t="str">
        <f t="shared" si="14"/>
        <v/>
      </c>
      <c r="AN85" s="16" t="str">
        <f t="shared" si="15"/>
        <v/>
      </c>
      <c r="AO85" s="16" t="e">
        <f t="shared" si="16"/>
        <v>#N/A</v>
      </c>
      <c r="AP85" s="16" t="str">
        <f t="shared" si="17"/>
        <v/>
      </c>
    </row>
    <row r="86" spans="1:42">
      <c r="A86" s="16">
        <f>COUNT(E$2:E86)</f>
        <v>1</v>
      </c>
      <c r="E86" s="16" t="str">
        <f>'tmp２'!C87</f>
        <v/>
      </c>
      <c r="F86" s="16" t="str">
        <f>'tmp２'!D87</f>
        <v/>
      </c>
      <c r="G86" s="16" t="str">
        <f t="shared" si="9"/>
        <v/>
      </c>
      <c r="H86" s="16" t="str">
        <f>'tmp２'!D87</f>
        <v/>
      </c>
      <c r="I86" s="16" t="str">
        <f t="shared" si="10"/>
        <v/>
      </c>
      <c r="J86" s="16" t="str">
        <f>'tmp２'!E87</f>
        <v/>
      </c>
      <c r="L86" s="16">
        <v>0</v>
      </c>
      <c r="O86" s="16" t="str">
        <f>IF('tmp２'!K87="","",'tmp２'!K87)</f>
        <v/>
      </c>
      <c r="P86" s="16">
        <f>IF('tmp２'!P87="","",'tmp２'!P87)</f>
        <v>0</v>
      </c>
      <c r="Q86" s="16">
        <v>0</v>
      </c>
      <c r="R86" s="16">
        <f t="shared" si="11"/>
        <v>0</v>
      </c>
      <c r="S86" s="16" t="str">
        <f>IF('tmp２'!L87="","",'tmp２'!L87)</f>
        <v/>
      </c>
      <c r="T86" s="16">
        <f>IF('tmp２'!Q87="","",'tmp２'!Q87)</f>
        <v>0</v>
      </c>
      <c r="U86" s="16">
        <v>0</v>
      </c>
      <c r="V86" s="16">
        <v>0</v>
      </c>
      <c r="W86" s="16" t="str">
        <f>IF('tmp２'!M87="","",'tmp２'!M87)</f>
        <v/>
      </c>
      <c r="X86" s="16">
        <f>IF('tmp２'!R87="","",'tmp２'!R87)</f>
        <v>0</v>
      </c>
      <c r="Y86" s="16">
        <v>0</v>
      </c>
      <c r="Z86" s="16">
        <v>0</v>
      </c>
      <c r="AA86" s="16" t="str">
        <f>IF('tmp２'!N87="","",'tmp２'!N87)</f>
        <v/>
      </c>
      <c r="AB86" s="16">
        <f>IF('tmp２'!S87="","",'tmp２'!S87)</f>
        <v>0</v>
      </c>
      <c r="AC86" s="16">
        <v>0</v>
      </c>
      <c r="AD86" s="16">
        <v>0</v>
      </c>
      <c r="AE86" s="16" t="str">
        <f>IF('tmp２'!O87="","",'tmp２'!O87)</f>
        <v/>
      </c>
      <c r="AF86" s="16">
        <f>IF('tmp２'!T87="","",'tmp２'!T87)</f>
        <v>0</v>
      </c>
      <c r="AG86" s="16">
        <v>0</v>
      </c>
      <c r="AH86" s="16">
        <v>0</v>
      </c>
      <c r="AJ86" s="16">
        <v>85</v>
      </c>
      <c r="AK86" s="16" t="str">
        <f t="shared" si="12"/>
        <v/>
      </c>
      <c r="AL86" s="16" t="str">
        <f t="shared" si="13"/>
        <v/>
      </c>
      <c r="AM86" s="16" t="str">
        <f t="shared" si="14"/>
        <v/>
      </c>
      <c r="AN86" s="16" t="str">
        <f t="shared" si="15"/>
        <v/>
      </c>
      <c r="AO86" s="16" t="e">
        <f t="shared" si="16"/>
        <v>#N/A</v>
      </c>
      <c r="AP86" s="16" t="str">
        <f t="shared" si="17"/>
        <v/>
      </c>
    </row>
    <row r="87" spans="1:42">
      <c r="A87" s="16">
        <f>COUNT(E$2:E87)</f>
        <v>1</v>
      </c>
      <c r="E87" s="16" t="str">
        <f>'tmp２'!C88</f>
        <v/>
      </c>
      <c r="F87" s="16" t="str">
        <f>'tmp２'!D88</f>
        <v/>
      </c>
      <c r="G87" s="16" t="str">
        <f t="shared" si="9"/>
        <v/>
      </c>
      <c r="H87" s="16" t="str">
        <f>'tmp２'!D88</f>
        <v/>
      </c>
      <c r="I87" s="16" t="str">
        <f t="shared" si="10"/>
        <v/>
      </c>
      <c r="J87" s="16" t="str">
        <f>'tmp２'!E88</f>
        <v/>
      </c>
      <c r="L87" s="16">
        <v>0</v>
      </c>
      <c r="O87" s="16" t="str">
        <f>IF('tmp２'!K88="","",'tmp２'!K88)</f>
        <v/>
      </c>
      <c r="P87" s="16">
        <f>IF('tmp２'!P88="","",'tmp２'!P88)</f>
        <v>0</v>
      </c>
      <c r="Q87" s="16">
        <v>0</v>
      </c>
      <c r="R87" s="16">
        <f t="shared" si="11"/>
        <v>0</v>
      </c>
      <c r="S87" s="16" t="str">
        <f>IF('tmp２'!L88="","",'tmp２'!L88)</f>
        <v/>
      </c>
      <c r="T87" s="16">
        <f>IF('tmp２'!Q88="","",'tmp２'!Q88)</f>
        <v>0</v>
      </c>
      <c r="U87" s="16">
        <v>0</v>
      </c>
      <c r="V87" s="16">
        <v>0</v>
      </c>
      <c r="W87" s="16" t="str">
        <f>IF('tmp２'!M88="","",'tmp２'!M88)</f>
        <v/>
      </c>
      <c r="X87" s="16">
        <f>IF('tmp２'!R88="","",'tmp２'!R88)</f>
        <v>0</v>
      </c>
      <c r="Y87" s="16">
        <v>0</v>
      </c>
      <c r="Z87" s="16">
        <v>0</v>
      </c>
      <c r="AA87" s="16" t="str">
        <f>IF('tmp２'!N88="","",'tmp２'!N88)</f>
        <v/>
      </c>
      <c r="AB87" s="16">
        <f>IF('tmp２'!S88="","",'tmp２'!S88)</f>
        <v>0</v>
      </c>
      <c r="AC87" s="16">
        <v>0</v>
      </c>
      <c r="AD87" s="16">
        <v>0</v>
      </c>
      <c r="AE87" s="16" t="str">
        <f>IF('tmp２'!O88="","",'tmp２'!O88)</f>
        <v/>
      </c>
      <c r="AF87" s="16">
        <f>IF('tmp２'!T88="","",'tmp２'!T88)</f>
        <v>0</v>
      </c>
      <c r="AG87" s="16">
        <v>0</v>
      </c>
      <c r="AH87" s="16">
        <v>0</v>
      </c>
      <c r="AJ87" s="16">
        <v>86</v>
      </c>
      <c r="AK87" s="16" t="str">
        <f t="shared" si="12"/>
        <v/>
      </c>
      <c r="AL87" s="16" t="str">
        <f t="shared" si="13"/>
        <v/>
      </c>
      <c r="AM87" s="16" t="str">
        <f t="shared" si="14"/>
        <v/>
      </c>
      <c r="AN87" s="16" t="str">
        <f t="shared" si="15"/>
        <v/>
      </c>
      <c r="AO87" s="16" t="e">
        <f t="shared" si="16"/>
        <v>#N/A</v>
      </c>
      <c r="AP87" s="16" t="str">
        <f t="shared" si="17"/>
        <v/>
      </c>
    </row>
    <row r="88" spans="1:42">
      <c r="A88" s="16">
        <f>COUNT(E$2:E88)</f>
        <v>1</v>
      </c>
      <c r="E88" s="16" t="str">
        <f>'tmp２'!C89</f>
        <v/>
      </c>
      <c r="F88" s="16" t="str">
        <f>'tmp２'!D89</f>
        <v/>
      </c>
      <c r="G88" s="16" t="str">
        <f t="shared" si="9"/>
        <v/>
      </c>
      <c r="H88" s="16" t="str">
        <f>'tmp２'!D89</f>
        <v/>
      </c>
      <c r="I88" s="16" t="str">
        <f t="shared" si="10"/>
        <v/>
      </c>
      <c r="J88" s="16" t="str">
        <f>'tmp２'!E89</f>
        <v/>
      </c>
      <c r="L88" s="16">
        <v>0</v>
      </c>
      <c r="O88" s="16" t="str">
        <f>IF('tmp２'!K89="","",'tmp２'!K89)</f>
        <v/>
      </c>
      <c r="P88" s="16">
        <f>IF('tmp２'!P89="","",'tmp２'!P89)</f>
        <v>0</v>
      </c>
      <c r="Q88" s="16">
        <v>0</v>
      </c>
      <c r="R88" s="16">
        <f t="shared" si="11"/>
        <v>0</v>
      </c>
      <c r="S88" s="16" t="str">
        <f>IF('tmp２'!L89="","",'tmp２'!L89)</f>
        <v/>
      </c>
      <c r="T88" s="16">
        <f>IF('tmp２'!Q89="","",'tmp２'!Q89)</f>
        <v>0</v>
      </c>
      <c r="U88" s="16">
        <v>0</v>
      </c>
      <c r="V88" s="16">
        <v>0</v>
      </c>
      <c r="W88" s="16" t="str">
        <f>IF('tmp２'!M89="","",'tmp２'!M89)</f>
        <v/>
      </c>
      <c r="X88" s="16">
        <f>IF('tmp２'!R89="","",'tmp２'!R89)</f>
        <v>0</v>
      </c>
      <c r="Y88" s="16">
        <v>0</v>
      </c>
      <c r="Z88" s="16">
        <v>0</v>
      </c>
      <c r="AA88" s="16" t="str">
        <f>IF('tmp２'!N89="","",'tmp２'!N89)</f>
        <v/>
      </c>
      <c r="AB88" s="16">
        <f>IF('tmp２'!S89="","",'tmp２'!S89)</f>
        <v>0</v>
      </c>
      <c r="AC88" s="16">
        <v>0</v>
      </c>
      <c r="AD88" s="16">
        <v>0</v>
      </c>
      <c r="AE88" s="16" t="str">
        <f>IF('tmp２'!O89="","",'tmp２'!O89)</f>
        <v/>
      </c>
      <c r="AF88" s="16">
        <f>IF('tmp２'!T89="","",'tmp２'!T89)</f>
        <v>0</v>
      </c>
      <c r="AG88" s="16">
        <v>0</v>
      </c>
      <c r="AH88" s="16">
        <v>0</v>
      </c>
      <c r="AJ88" s="16">
        <v>87</v>
      </c>
      <c r="AK88" s="16" t="str">
        <f t="shared" si="12"/>
        <v/>
      </c>
      <c r="AL88" s="16" t="str">
        <f t="shared" si="13"/>
        <v/>
      </c>
      <c r="AM88" s="16" t="str">
        <f t="shared" si="14"/>
        <v/>
      </c>
      <c r="AN88" s="16" t="str">
        <f t="shared" si="15"/>
        <v/>
      </c>
      <c r="AO88" s="16" t="e">
        <f t="shared" si="16"/>
        <v>#N/A</v>
      </c>
      <c r="AP88" s="16" t="str">
        <f t="shared" si="17"/>
        <v/>
      </c>
    </row>
    <row r="89" spans="1:42">
      <c r="A89" s="16">
        <f>COUNT(E$2:E89)</f>
        <v>1</v>
      </c>
      <c r="E89" s="16" t="str">
        <f>'tmp２'!C90</f>
        <v/>
      </c>
      <c r="F89" s="16" t="str">
        <f>'tmp２'!D90</f>
        <v/>
      </c>
      <c r="G89" s="16" t="str">
        <f t="shared" si="9"/>
        <v/>
      </c>
      <c r="H89" s="16" t="str">
        <f>'tmp２'!D90</f>
        <v/>
      </c>
      <c r="I89" s="16" t="str">
        <f t="shared" si="10"/>
        <v/>
      </c>
      <c r="J89" s="16" t="str">
        <f>'tmp２'!E90</f>
        <v/>
      </c>
      <c r="L89" s="16">
        <v>0</v>
      </c>
      <c r="O89" s="16" t="str">
        <f>IF('tmp２'!K90="","",'tmp２'!K90)</f>
        <v/>
      </c>
      <c r="P89" s="16">
        <f>IF('tmp２'!P90="","",'tmp２'!P90)</f>
        <v>0</v>
      </c>
      <c r="Q89" s="16">
        <v>0</v>
      </c>
      <c r="R89" s="16">
        <f t="shared" si="11"/>
        <v>0</v>
      </c>
      <c r="S89" s="16" t="str">
        <f>IF('tmp２'!L90="","",'tmp２'!L90)</f>
        <v/>
      </c>
      <c r="T89" s="16">
        <f>IF('tmp２'!Q90="","",'tmp２'!Q90)</f>
        <v>0</v>
      </c>
      <c r="U89" s="16">
        <v>0</v>
      </c>
      <c r="V89" s="16">
        <v>0</v>
      </c>
      <c r="W89" s="16" t="str">
        <f>IF('tmp２'!M90="","",'tmp２'!M90)</f>
        <v/>
      </c>
      <c r="X89" s="16">
        <f>IF('tmp２'!R90="","",'tmp２'!R90)</f>
        <v>0</v>
      </c>
      <c r="Y89" s="16">
        <v>0</v>
      </c>
      <c r="Z89" s="16">
        <v>0</v>
      </c>
      <c r="AA89" s="16" t="str">
        <f>IF('tmp２'!N90="","",'tmp２'!N90)</f>
        <v/>
      </c>
      <c r="AB89" s="16">
        <f>IF('tmp２'!S90="","",'tmp２'!S90)</f>
        <v>0</v>
      </c>
      <c r="AC89" s="16">
        <v>0</v>
      </c>
      <c r="AD89" s="16">
        <v>0</v>
      </c>
      <c r="AE89" s="16" t="str">
        <f>IF('tmp２'!O90="","",'tmp２'!O90)</f>
        <v/>
      </c>
      <c r="AF89" s="16">
        <f>IF('tmp２'!T90="","",'tmp２'!T90)</f>
        <v>0</v>
      </c>
      <c r="AG89" s="16">
        <v>0</v>
      </c>
      <c r="AH89" s="16">
        <v>0</v>
      </c>
      <c r="AJ89" s="16">
        <v>88</v>
      </c>
      <c r="AK89" s="16" t="str">
        <f t="shared" si="12"/>
        <v/>
      </c>
      <c r="AL89" s="16" t="str">
        <f t="shared" si="13"/>
        <v/>
      </c>
      <c r="AM89" s="16" t="str">
        <f t="shared" si="14"/>
        <v/>
      </c>
      <c r="AN89" s="16" t="str">
        <f t="shared" si="15"/>
        <v/>
      </c>
      <c r="AO89" s="16" t="e">
        <f t="shared" si="16"/>
        <v>#N/A</v>
      </c>
      <c r="AP89" s="16" t="str">
        <f t="shared" si="17"/>
        <v/>
      </c>
    </row>
    <row r="90" spans="1:42">
      <c r="A90" s="16">
        <f>COUNT(E$2:E90)</f>
        <v>1</v>
      </c>
      <c r="E90" s="16" t="str">
        <f>'tmp２'!C91</f>
        <v/>
      </c>
      <c r="F90" s="16" t="str">
        <f>'tmp２'!D91</f>
        <v/>
      </c>
      <c r="G90" s="16" t="str">
        <f t="shared" si="9"/>
        <v/>
      </c>
      <c r="H90" s="16" t="str">
        <f>'tmp２'!D91</f>
        <v/>
      </c>
      <c r="I90" s="16" t="str">
        <f t="shared" si="10"/>
        <v/>
      </c>
      <c r="J90" s="16" t="str">
        <f>'tmp２'!E91</f>
        <v/>
      </c>
      <c r="L90" s="16">
        <v>0</v>
      </c>
      <c r="O90" s="16" t="str">
        <f>IF('tmp２'!K91="","",'tmp２'!K91)</f>
        <v/>
      </c>
      <c r="P90" s="16">
        <f>IF('tmp２'!P91="","",'tmp２'!P91)</f>
        <v>0</v>
      </c>
      <c r="Q90" s="16">
        <v>0</v>
      </c>
      <c r="R90" s="16">
        <f t="shared" si="11"/>
        <v>0</v>
      </c>
      <c r="S90" s="16" t="str">
        <f>IF('tmp２'!L91="","",'tmp２'!L91)</f>
        <v/>
      </c>
      <c r="T90" s="16">
        <f>IF('tmp２'!Q91="","",'tmp２'!Q91)</f>
        <v>0</v>
      </c>
      <c r="U90" s="16">
        <v>0</v>
      </c>
      <c r="V90" s="16">
        <v>0</v>
      </c>
      <c r="W90" s="16" t="str">
        <f>IF('tmp２'!M91="","",'tmp２'!M91)</f>
        <v/>
      </c>
      <c r="X90" s="16">
        <f>IF('tmp２'!R91="","",'tmp２'!R91)</f>
        <v>0</v>
      </c>
      <c r="Y90" s="16">
        <v>0</v>
      </c>
      <c r="Z90" s="16">
        <v>0</v>
      </c>
      <c r="AA90" s="16" t="str">
        <f>IF('tmp２'!N91="","",'tmp２'!N91)</f>
        <v/>
      </c>
      <c r="AB90" s="16">
        <f>IF('tmp２'!S91="","",'tmp２'!S91)</f>
        <v>0</v>
      </c>
      <c r="AC90" s="16">
        <v>0</v>
      </c>
      <c r="AD90" s="16">
        <v>0</v>
      </c>
      <c r="AE90" s="16" t="str">
        <f>IF('tmp２'!O91="","",'tmp２'!O91)</f>
        <v/>
      </c>
      <c r="AF90" s="16">
        <f>IF('tmp２'!T91="","",'tmp２'!T91)</f>
        <v>0</v>
      </c>
      <c r="AG90" s="16">
        <v>0</v>
      </c>
      <c r="AH90" s="16">
        <v>0</v>
      </c>
      <c r="AJ90" s="16">
        <v>89</v>
      </c>
      <c r="AK90" s="16" t="str">
        <f t="shared" si="12"/>
        <v/>
      </c>
      <c r="AL90" s="16" t="str">
        <f t="shared" si="13"/>
        <v/>
      </c>
      <c r="AM90" s="16" t="str">
        <f t="shared" si="14"/>
        <v/>
      </c>
      <c r="AN90" s="16" t="str">
        <f t="shared" si="15"/>
        <v/>
      </c>
      <c r="AO90" s="16" t="e">
        <f t="shared" si="16"/>
        <v>#N/A</v>
      </c>
      <c r="AP90" s="16" t="str">
        <f t="shared" si="17"/>
        <v/>
      </c>
    </row>
    <row r="91" spans="1:42">
      <c r="A91" s="16">
        <f>COUNT(E$2:E91)</f>
        <v>1</v>
      </c>
      <c r="E91" s="16" t="str">
        <f>'tmp２'!C92</f>
        <v/>
      </c>
      <c r="F91" s="16" t="str">
        <f>'tmp２'!D92</f>
        <v/>
      </c>
      <c r="G91" s="16" t="str">
        <f t="shared" si="9"/>
        <v/>
      </c>
      <c r="H91" s="16" t="str">
        <f>'tmp２'!D92</f>
        <v/>
      </c>
      <c r="I91" s="16" t="str">
        <f t="shared" si="10"/>
        <v/>
      </c>
      <c r="J91" s="16" t="str">
        <f>'tmp２'!E92</f>
        <v/>
      </c>
      <c r="L91" s="16">
        <v>0</v>
      </c>
      <c r="O91" s="16" t="str">
        <f>IF('tmp２'!K92="","",'tmp２'!K92)</f>
        <v/>
      </c>
      <c r="P91" s="16">
        <f>IF('tmp２'!P92="","",'tmp２'!P92)</f>
        <v>0</v>
      </c>
      <c r="Q91" s="16">
        <v>0</v>
      </c>
      <c r="R91" s="16">
        <f t="shared" si="11"/>
        <v>0</v>
      </c>
      <c r="S91" s="16" t="str">
        <f>IF('tmp２'!L92="","",'tmp２'!L92)</f>
        <v/>
      </c>
      <c r="T91" s="16">
        <f>IF('tmp２'!Q92="","",'tmp２'!Q92)</f>
        <v>0</v>
      </c>
      <c r="U91" s="16">
        <v>0</v>
      </c>
      <c r="V91" s="16">
        <v>0</v>
      </c>
      <c r="W91" s="16" t="str">
        <f>IF('tmp２'!M92="","",'tmp２'!M92)</f>
        <v/>
      </c>
      <c r="X91" s="16">
        <f>IF('tmp２'!R92="","",'tmp２'!R92)</f>
        <v>0</v>
      </c>
      <c r="Y91" s="16">
        <v>0</v>
      </c>
      <c r="Z91" s="16">
        <v>0</v>
      </c>
      <c r="AA91" s="16" t="str">
        <f>IF('tmp２'!N92="","",'tmp２'!N92)</f>
        <v/>
      </c>
      <c r="AB91" s="16">
        <f>IF('tmp２'!S92="","",'tmp２'!S92)</f>
        <v>0</v>
      </c>
      <c r="AC91" s="16">
        <v>0</v>
      </c>
      <c r="AD91" s="16">
        <v>0</v>
      </c>
      <c r="AE91" s="16" t="str">
        <f>IF('tmp２'!O92="","",'tmp２'!O92)</f>
        <v/>
      </c>
      <c r="AF91" s="16">
        <f>IF('tmp２'!T92="","",'tmp２'!T92)</f>
        <v>0</v>
      </c>
      <c r="AG91" s="16">
        <v>0</v>
      </c>
      <c r="AH91" s="16">
        <v>0</v>
      </c>
      <c r="AJ91" s="16">
        <v>90</v>
      </c>
      <c r="AK91" s="16" t="str">
        <f t="shared" si="12"/>
        <v/>
      </c>
      <c r="AL91" s="16" t="str">
        <f t="shared" si="13"/>
        <v/>
      </c>
      <c r="AM91" s="16" t="str">
        <f t="shared" si="14"/>
        <v/>
      </c>
      <c r="AN91" s="16" t="str">
        <f t="shared" si="15"/>
        <v/>
      </c>
      <c r="AO91" s="16" t="e">
        <f t="shared" si="16"/>
        <v>#N/A</v>
      </c>
      <c r="AP91" s="16" t="str">
        <f t="shared" si="17"/>
        <v/>
      </c>
    </row>
    <row r="92" spans="1:42">
      <c r="A92" s="16">
        <f>COUNT(E$2:E92)</f>
        <v>1</v>
      </c>
      <c r="E92" s="16" t="str">
        <f>'tmp２'!C93</f>
        <v/>
      </c>
      <c r="F92" s="16" t="str">
        <f>'tmp２'!D93</f>
        <v/>
      </c>
      <c r="G92" s="16" t="str">
        <f t="shared" si="9"/>
        <v/>
      </c>
      <c r="H92" s="16" t="str">
        <f>'tmp２'!D93</f>
        <v/>
      </c>
      <c r="I92" s="16" t="str">
        <f t="shared" si="10"/>
        <v/>
      </c>
      <c r="J92" s="16" t="str">
        <f>'tmp２'!E93</f>
        <v/>
      </c>
      <c r="L92" s="16">
        <v>0</v>
      </c>
      <c r="O92" s="16" t="str">
        <f>IF('tmp２'!K93="","",'tmp２'!K93)</f>
        <v/>
      </c>
      <c r="P92" s="16">
        <f>IF('tmp２'!P93="","",'tmp２'!P93)</f>
        <v>0</v>
      </c>
      <c r="Q92" s="16">
        <v>0</v>
      </c>
      <c r="R92" s="16">
        <f t="shared" si="11"/>
        <v>0</v>
      </c>
      <c r="S92" s="16" t="str">
        <f>IF('tmp２'!L93="","",'tmp２'!L93)</f>
        <v/>
      </c>
      <c r="T92" s="16">
        <f>IF('tmp２'!Q93="","",'tmp２'!Q93)</f>
        <v>0</v>
      </c>
      <c r="U92" s="16">
        <v>0</v>
      </c>
      <c r="V92" s="16">
        <v>0</v>
      </c>
      <c r="W92" s="16" t="str">
        <f>IF('tmp２'!M93="","",'tmp２'!M93)</f>
        <v/>
      </c>
      <c r="X92" s="16">
        <f>IF('tmp２'!R93="","",'tmp２'!R93)</f>
        <v>0</v>
      </c>
      <c r="Y92" s="16">
        <v>0</v>
      </c>
      <c r="Z92" s="16">
        <v>0</v>
      </c>
      <c r="AA92" s="16" t="str">
        <f>IF('tmp２'!N93="","",'tmp２'!N93)</f>
        <v/>
      </c>
      <c r="AB92" s="16">
        <f>IF('tmp２'!S93="","",'tmp２'!S93)</f>
        <v>0</v>
      </c>
      <c r="AC92" s="16">
        <v>0</v>
      </c>
      <c r="AD92" s="16">
        <v>0</v>
      </c>
      <c r="AE92" s="16" t="str">
        <f>IF('tmp２'!O93="","",'tmp２'!O93)</f>
        <v/>
      </c>
      <c r="AF92" s="16">
        <f>IF('tmp２'!T93="","",'tmp２'!T93)</f>
        <v>0</v>
      </c>
      <c r="AG92" s="16">
        <v>0</v>
      </c>
      <c r="AH92" s="16">
        <v>0</v>
      </c>
      <c r="AJ92" s="16">
        <v>91</v>
      </c>
      <c r="AK92" s="16" t="str">
        <f t="shared" si="12"/>
        <v/>
      </c>
      <c r="AL92" s="16" t="str">
        <f t="shared" si="13"/>
        <v/>
      </c>
      <c r="AM92" s="16" t="str">
        <f t="shared" si="14"/>
        <v/>
      </c>
      <c r="AN92" s="16" t="str">
        <f t="shared" si="15"/>
        <v/>
      </c>
      <c r="AO92" s="16" t="e">
        <f t="shared" si="16"/>
        <v>#N/A</v>
      </c>
      <c r="AP92" s="16" t="str">
        <f t="shared" si="17"/>
        <v/>
      </c>
    </row>
    <row r="93" spans="1:42">
      <c r="A93" s="16">
        <f>COUNT(E$2:E93)</f>
        <v>1</v>
      </c>
      <c r="E93" s="16" t="str">
        <f>'tmp２'!C94</f>
        <v/>
      </c>
      <c r="F93" s="16" t="str">
        <f>'tmp２'!D94</f>
        <v/>
      </c>
      <c r="G93" s="16" t="str">
        <f t="shared" si="9"/>
        <v/>
      </c>
      <c r="H93" s="16" t="str">
        <f>'tmp２'!D94</f>
        <v/>
      </c>
      <c r="I93" s="16" t="str">
        <f t="shared" si="10"/>
        <v/>
      </c>
      <c r="J93" s="16" t="str">
        <f>'tmp２'!E94</f>
        <v/>
      </c>
      <c r="L93" s="16">
        <v>0</v>
      </c>
      <c r="O93" s="16" t="str">
        <f>IF('tmp２'!K94="","",'tmp２'!K94)</f>
        <v/>
      </c>
      <c r="P93" s="16">
        <f>IF('tmp２'!P94="","",'tmp２'!P94)</f>
        <v>0</v>
      </c>
      <c r="Q93" s="16">
        <v>0</v>
      </c>
      <c r="R93" s="16">
        <f t="shared" si="11"/>
        <v>0</v>
      </c>
      <c r="S93" s="16" t="str">
        <f>IF('tmp２'!L94="","",'tmp２'!L94)</f>
        <v/>
      </c>
      <c r="T93" s="16">
        <f>IF('tmp２'!Q94="","",'tmp２'!Q94)</f>
        <v>0</v>
      </c>
      <c r="U93" s="16">
        <v>0</v>
      </c>
      <c r="V93" s="16">
        <v>0</v>
      </c>
      <c r="W93" s="16" t="str">
        <f>IF('tmp２'!M94="","",'tmp２'!M94)</f>
        <v/>
      </c>
      <c r="X93" s="16">
        <f>IF('tmp２'!R94="","",'tmp２'!R94)</f>
        <v>0</v>
      </c>
      <c r="Y93" s="16">
        <v>0</v>
      </c>
      <c r="Z93" s="16">
        <v>0</v>
      </c>
      <c r="AA93" s="16" t="str">
        <f>IF('tmp２'!N94="","",'tmp２'!N94)</f>
        <v/>
      </c>
      <c r="AB93" s="16">
        <f>IF('tmp２'!S94="","",'tmp２'!S94)</f>
        <v>0</v>
      </c>
      <c r="AC93" s="16">
        <v>0</v>
      </c>
      <c r="AD93" s="16">
        <v>0</v>
      </c>
      <c r="AE93" s="16" t="str">
        <f>IF('tmp２'!O94="","",'tmp２'!O94)</f>
        <v/>
      </c>
      <c r="AF93" s="16">
        <f>IF('tmp２'!T94="","",'tmp２'!T94)</f>
        <v>0</v>
      </c>
      <c r="AG93" s="16">
        <v>0</v>
      </c>
      <c r="AH93" s="16">
        <v>0</v>
      </c>
      <c r="AJ93" s="16">
        <v>92</v>
      </c>
      <c r="AK93" s="16" t="str">
        <f t="shared" si="12"/>
        <v/>
      </c>
      <c r="AL93" s="16" t="str">
        <f t="shared" si="13"/>
        <v/>
      </c>
      <c r="AM93" s="16" t="str">
        <f t="shared" si="14"/>
        <v/>
      </c>
      <c r="AN93" s="16" t="str">
        <f t="shared" si="15"/>
        <v/>
      </c>
      <c r="AO93" s="16" t="e">
        <f t="shared" si="16"/>
        <v>#N/A</v>
      </c>
      <c r="AP93" s="16" t="str">
        <f t="shared" si="17"/>
        <v/>
      </c>
    </row>
    <row r="94" spans="1:42">
      <c r="A94" s="16">
        <f>COUNT(E$2:E94)</f>
        <v>1</v>
      </c>
      <c r="E94" s="16" t="str">
        <f>'tmp２'!C95</f>
        <v/>
      </c>
      <c r="F94" s="16" t="str">
        <f>'tmp２'!D95</f>
        <v/>
      </c>
      <c r="G94" s="16" t="str">
        <f t="shared" si="9"/>
        <v/>
      </c>
      <c r="H94" s="16" t="str">
        <f>'tmp２'!D95</f>
        <v/>
      </c>
      <c r="I94" s="16" t="str">
        <f t="shared" si="10"/>
        <v/>
      </c>
      <c r="J94" s="16" t="str">
        <f>'tmp２'!E95</f>
        <v/>
      </c>
      <c r="L94" s="16">
        <v>0</v>
      </c>
      <c r="O94" s="16" t="str">
        <f>IF('tmp２'!K95="","",'tmp２'!K95)</f>
        <v/>
      </c>
      <c r="P94" s="16">
        <f>IF('tmp２'!P95="","",'tmp２'!P95)</f>
        <v>0</v>
      </c>
      <c r="Q94" s="16">
        <v>0</v>
      </c>
      <c r="R94" s="16">
        <f t="shared" si="11"/>
        <v>0</v>
      </c>
      <c r="S94" s="16" t="str">
        <f>IF('tmp２'!L95="","",'tmp２'!L95)</f>
        <v/>
      </c>
      <c r="T94" s="16">
        <f>IF('tmp２'!Q95="","",'tmp２'!Q95)</f>
        <v>0</v>
      </c>
      <c r="U94" s="16">
        <v>0</v>
      </c>
      <c r="V94" s="16">
        <v>0</v>
      </c>
      <c r="W94" s="16" t="str">
        <f>IF('tmp２'!M95="","",'tmp２'!M95)</f>
        <v/>
      </c>
      <c r="X94" s="16">
        <f>IF('tmp２'!R95="","",'tmp２'!R95)</f>
        <v>0</v>
      </c>
      <c r="Y94" s="16">
        <v>0</v>
      </c>
      <c r="Z94" s="16">
        <v>0</v>
      </c>
      <c r="AA94" s="16" t="str">
        <f>IF('tmp２'!N95="","",'tmp２'!N95)</f>
        <v/>
      </c>
      <c r="AB94" s="16">
        <f>IF('tmp２'!S95="","",'tmp２'!S95)</f>
        <v>0</v>
      </c>
      <c r="AC94" s="16">
        <v>0</v>
      </c>
      <c r="AD94" s="16">
        <v>0</v>
      </c>
      <c r="AE94" s="16" t="str">
        <f>IF('tmp２'!O95="","",'tmp２'!O95)</f>
        <v/>
      </c>
      <c r="AF94" s="16">
        <f>IF('tmp２'!T95="","",'tmp２'!T95)</f>
        <v>0</v>
      </c>
      <c r="AG94" s="16">
        <v>0</v>
      </c>
      <c r="AH94" s="16">
        <v>0</v>
      </c>
      <c r="AJ94" s="16">
        <v>93</v>
      </c>
      <c r="AK94" s="16" t="str">
        <f t="shared" si="12"/>
        <v/>
      </c>
      <c r="AL94" s="16" t="str">
        <f t="shared" si="13"/>
        <v/>
      </c>
      <c r="AM94" s="16" t="str">
        <f t="shared" si="14"/>
        <v/>
      </c>
      <c r="AN94" s="16" t="str">
        <f t="shared" si="15"/>
        <v/>
      </c>
      <c r="AO94" s="16" t="e">
        <f t="shared" si="16"/>
        <v>#N/A</v>
      </c>
      <c r="AP94" s="16" t="str">
        <f t="shared" si="17"/>
        <v/>
      </c>
    </row>
    <row r="95" spans="1:42">
      <c r="A95" s="16">
        <f>COUNT(E$2:E95)</f>
        <v>1</v>
      </c>
      <c r="E95" s="16" t="str">
        <f>'tmp２'!C96</f>
        <v/>
      </c>
      <c r="F95" s="16" t="str">
        <f>'tmp２'!D96</f>
        <v/>
      </c>
      <c r="G95" s="16" t="str">
        <f t="shared" si="9"/>
        <v/>
      </c>
      <c r="H95" s="16" t="str">
        <f>'tmp２'!D96</f>
        <v/>
      </c>
      <c r="I95" s="16" t="str">
        <f t="shared" si="10"/>
        <v/>
      </c>
      <c r="J95" s="16" t="str">
        <f>'tmp２'!E96</f>
        <v/>
      </c>
      <c r="L95" s="16">
        <v>0</v>
      </c>
      <c r="O95" s="16" t="str">
        <f>IF('tmp２'!K96="","",'tmp２'!K96)</f>
        <v/>
      </c>
      <c r="P95" s="16">
        <f>IF('tmp２'!P96="","",'tmp２'!P96)</f>
        <v>0</v>
      </c>
      <c r="Q95" s="16">
        <v>0</v>
      </c>
      <c r="R95" s="16">
        <f t="shared" si="11"/>
        <v>0</v>
      </c>
      <c r="S95" s="16" t="str">
        <f>IF('tmp２'!L96="","",'tmp２'!L96)</f>
        <v/>
      </c>
      <c r="T95" s="16">
        <f>IF('tmp２'!Q96="","",'tmp２'!Q96)</f>
        <v>0</v>
      </c>
      <c r="U95" s="16">
        <v>0</v>
      </c>
      <c r="V95" s="16">
        <v>0</v>
      </c>
      <c r="W95" s="16" t="str">
        <f>IF('tmp２'!M96="","",'tmp２'!M96)</f>
        <v/>
      </c>
      <c r="X95" s="16">
        <f>IF('tmp２'!R96="","",'tmp２'!R96)</f>
        <v>0</v>
      </c>
      <c r="Y95" s="16">
        <v>0</v>
      </c>
      <c r="Z95" s="16">
        <v>0</v>
      </c>
      <c r="AA95" s="16" t="str">
        <f>IF('tmp２'!N96="","",'tmp２'!N96)</f>
        <v/>
      </c>
      <c r="AB95" s="16">
        <f>IF('tmp２'!S96="","",'tmp２'!S96)</f>
        <v>0</v>
      </c>
      <c r="AC95" s="16">
        <v>0</v>
      </c>
      <c r="AD95" s="16">
        <v>0</v>
      </c>
      <c r="AE95" s="16" t="str">
        <f>IF('tmp２'!O96="","",'tmp２'!O96)</f>
        <v/>
      </c>
      <c r="AF95" s="16">
        <f>IF('tmp２'!T96="","",'tmp２'!T96)</f>
        <v>0</v>
      </c>
      <c r="AG95" s="16">
        <v>0</v>
      </c>
      <c r="AH95" s="16">
        <v>0</v>
      </c>
      <c r="AJ95" s="16">
        <v>94</v>
      </c>
      <c r="AK95" s="16" t="str">
        <f t="shared" si="12"/>
        <v/>
      </c>
      <c r="AL95" s="16" t="str">
        <f t="shared" si="13"/>
        <v/>
      </c>
      <c r="AM95" s="16" t="str">
        <f t="shared" si="14"/>
        <v/>
      </c>
      <c r="AN95" s="16" t="str">
        <f t="shared" si="15"/>
        <v/>
      </c>
      <c r="AO95" s="16" t="e">
        <f t="shared" si="16"/>
        <v>#N/A</v>
      </c>
      <c r="AP95" s="16" t="str">
        <f t="shared" si="17"/>
        <v/>
      </c>
    </row>
    <row r="96" spans="1:42">
      <c r="A96" s="16">
        <f>COUNT(E$2:E96)</f>
        <v>1</v>
      </c>
      <c r="E96" s="16" t="str">
        <f>'tmp２'!C97</f>
        <v/>
      </c>
      <c r="F96" s="16" t="str">
        <f>'tmp２'!D97</f>
        <v/>
      </c>
      <c r="G96" s="16" t="str">
        <f t="shared" si="9"/>
        <v/>
      </c>
      <c r="H96" s="16" t="str">
        <f>'tmp２'!D97</f>
        <v/>
      </c>
      <c r="I96" s="16" t="str">
        <f t="shared" si="10"/>
        <v/>
      </c>
      <c r="J96" s="16" t="str">
        <f>'tmp２'!E97</f>
        <v/>
      </c>
      <c r="L96" s="16">
        <v>0</v>
      </c>
      <c r="O96" s="16" t="str">
        <f>IF('tmp２'!K97="","",'tmp２'!K97)</f>
        <v/>
      </c>
      <c r="P96" s="16">
        <f>IF('tmp２'!P97="","",'tmp２'!P97)</f>
        <v>0</v>
      </c>
      <c r="Q96" s="16">
        <v>0</v>
      </c>
      <c r="R96" s="16">
        <f t="shared" si="11"/>
        <v>0</v>
      </c>
      <c r="S96" s="16" t="str">
        <f>IF('tmp２'!L97="","",'tmp２'!L97)</f>
        <v/>
      </c>
      <c r="T96" s="16">
        <f>IF('tmp２'!Q97="","",'tmp２'!Q97)</f>
        <v>0</v>
      </c>
      <c r="U96" s="16">
        <v>0</v>
      </c>
      <c r="V96" s="16">
        <v>0</v>
      </c>
      <c r="W96" s="16" t="str">
        <f>IF('tmp２'!M97="","",'tmp２'!M97)</f>
        <v/>
      </c>
      <c r="X96" s="16">
        <f>IF('tmp２'!R97="","",'tmp２'!R97)</f>
        <v>0</v>
      </c>
      <c r="Y96" s="16">
        <v>0</v>
      </c>
      <c r="Z96" s="16">
        <v>0</v>
      </c>
      <c r="AA96" s="16" t="str">
        <f>IF('tmp２'!N97="","",'tmp２'!N97)</f>
        <v/>
      </c>
      <c r="AB96" s="16">
        <f>IF('tmp２'!S97="","",'tmp２'!S97)</f>
        <v>0</v>
      </c>
      <c r="AC96" s="16">
        <v>0</v>
      </c>
      <c r="AD96" s="16">
        <v>0</v>
      </c>
      <c r="AE96" s="16" t="str">
        <f>IF('tmp２'!O97="","",'tmp２'!O97)</f>
        <v/>
      </c>
      <c r="AF96" s="16">
        <f>IF('tmp２'!T97="","",'tmp２'!T97)</f>
        <v>0</v>
      </c>
      <c r="AG96" s="16">
        <v>0</v>
      </c>
      <c r="AH96" s="16">
        <v>0</v>
      </c>
      <c r="AJ96" s="16">
        <v>95</v>
      </c>
      <c r="AK96" s="16" t="str">
        <f t="shared" si="12"/>
        <v/>
      </c>
      <c r="AL96" s="16" t="str">
        <f t="shared" si="13"/>
        <v/>
      </c>
      <c r="AM96" s="16" t="str">
        <f t="shared" si="14"/>
        <v/>
      </c>
      <c r="AN96" s="16" t="str">
        <f t="shared" si="15"/>
        <v/>
      </c>
      <c r="AO96" s="16" t="e">
        <f t="shared" si="16"/>
        <v>#N/A</v>
      </c>
      <c r="AP96" s="16" t="str">
        <f t="shared" si="17"/>
        <v/>
      </c>
    </row>
    <row r="97" spans="1:42">
      <c r="A97" s="16">
        <f>COUNT(E$2:E97)</f>
        <v>1</v>
      </c>
      <c r="E97" s="16" t="str">
        <f>'tmp２'!C98</f>
        <v/>
      </c>
      <c r="F97" s="16" t="str">
        <f>'tmp２'!D98</f>
        <v/>
      </c>
      <c r="G97" s="16" t="str">
        <f t="shared" si="9"/>
        <v/>
      </c>
      <c r="H97" s="16" t="str">
        <f>'tmp２'!D98</f>
        <v/>
      </c>
      <c r="I97" s="16" t="str">
        <f t="shared" si="10"/>
        <v/>
      </c>
      <c r="J97" s="16" t="str">
        <f>'tmp２'!E98</f>
        <v/>
      </c>
      <c r="L97" s="16">
        <v>0</v>
      </c>
      <c r="O97" s="16" t="str">
        <f>IF('tmp２'!K98="","",'tmp２'!K98)</f>
        <v/>
      </c>
      <c r="P97" s="16">
        <f>IF('tmp２'!P98="","",'tmp２'!P98)</f>
        <v>0</v>
      </c>
      <c r="Q97" s="16">
        <v>0</v>
      </c>
      <c r="R97" s="16">
        <f t="shared" si="11"/>
        <v>0</v>
      </c>
      <c r="S97" s="16" t="str">
        <f>IF('tmp２'!L98="","",'tmp２'!L98)</f>
        <v/>
      </c>
      <c r="T97" s="16">
        <f>IF('tmp２'!Q98="","",'tmp２'!Q98)</f>
        <v>0</v>
      </c>
      <c r="U97" s="16">
        <v>0</v>
      </c>
      <c r="V97" s="16">
        <v>0</v>
      </c>
      <c r="W97" s="16" t="str">
        <f>IF('tmp２'!M98="","",'tmp２'!M98)</f>
        <v/>
      </c>
      <c r="X97" s="16">
        <f>IF('tmp２'!R98="","",'tmp２'!R98)</f>
        <v>0</v>
      </c>
      <c r="Y97" s="16">
        <v>0</v>
      </c>
      <c r="Z97" s="16">
        <v>0</v>
      </c>
      <c r="AA97" s="16" t="str">
        <f>IF('tmp２'!N98="","",'tmp２'!N98)</f>
        <v/>
      </c>
      <c r="AB97" s="16">
        <f>IF('tmp２'!S98="","",'tmp２'!S98)</f>
        <v>0</v>
      </c>
      <c r="AC97" s="16">
        <v>0</v>
      </c>
      <c r="AD97" s="16">
        <v>0</v>
      </c>
      <c r="AE97" s="16" t="str">
        <f>IF('tmp２'!O98="","",'tmp２'!O98)</f>
        <v/>
      </c>
      <c r="AF97" s="16">
        <f>IF('tmp２'!T98="","",'tmp２'!T98)</f>
        <v>0</v>
      </c>
      <c r="AG97" s="16">
        <v>0</v>
      </c>
      <c r="AH97" s="16">
        <v>0</v>
      </c>
      <c r="AJ97" s="16">
        <v>96</v>
      </c>
      <c r="AK97" s="16" t="str">
        <f t="shared" si="12"/>
        <v/>
      </c>
      <c r="AL97" s="16" t="str">
        <f t="shared" si="13"/>
        <v/>
      </c>
      <c r="AM97" s="16" t="str">
        <f t="shared" si="14"/>
        <v/>
      </c>
      <c r="AN97" s="16" t="str">
        <f t="shared" si="15"/>
        <v/>
      </c>
      <c r="AO97" s="16" t="e">
        <f t="shared" si="16"/>
        <v>#N/A</v>
      </c>
      <c r="AP97" s="16" t="str">
        <f t="shared" si="17"/>
        <v/>
      </c>
    </row>
    <row r="98" spans="1:42">
      <c r="A98" s="16">
        <f>COUNT(E$2:E98)</f>
        <v>1</v>
      </c>
      <c r="E98" s="16" t="str">
        <f>'tmp２'!C99</f>
        <v/>
      </c>
      <c r="F98" s="16" t="str">
        <f>'tmp２'!D99</f>
        <v/>
      </c>
      <c r="G98" s="16" t="str">
        <f t="shared" si="9"/>
        <v/>
      </c>
      <c r="H98" s="16" t="str">
        <f>'tmp２'!D99</f>
        <v/>
      </c>
      <c r="I98" s="16" t="str">
        <f t="shared" si="10"/>
        <v/>
      </c>
      <c r="J98" s="16" t="str">
        <f>'tmp２'!E99</f>
        <v/>
      </c>
      <c r="L98" s="16">
        <v>0</v>
      </c>
      <c r="O98" s="16" t="str">
        <f>IF('tmp２'!K99="","",'tmp２'!K99)</f>
        <v/>
      </c>
      <c r="P98" s="16">
        <f>IF('tmp２'!P99="","",'tmp２'!P99)</f>
        <v>0</v>
      </c>
      <c r="Q98" s="16">
        <v>0</v>
      </c>
      <c r="R98" s="16">
        <f t="shared" si="11"/>
        <v>0</v>
      </c>
      <c r="S98" s="16" t="str">
        <f>IF('tmp２'!L99="","",'tmp２'!L99)</f>
        <v/>
      </c>
      <c r="T98" s="16">
        <f>IF('tmp２'!Q99="","",'tmp２'!Q99)</f>
        <v>0</v>
      </c>
      <c r="U98" s="16">
        <v>0</v>
      </c>
      <c r="V98" s="16">
        <v>0</v>
      </c>
      <c r="W98" s="16" t="str">
        <f>IF('tmp２'!M99="","",'tmp２'!M99)</f>
        <v/>
      </c>
      <c r="X98" s="16">
        <f>IF('tmp２'!R99="","",'tmp２'!R99)</f>
        <v>0</v>
      </c>
      <c r="Y98" s="16">
        <v>0</v>
      </c>
      <c r="Z98" s="16">
        <v>0</v>
      </c>
      <c r="AA98" s="16" t="str">
        <f>IF('tmp２'!N99="","",'tmp２'!N99)</f>
        <v/>
      </c>
      <c r="AB98" s="16">
        <f>IF('tmp２'!S99="","",'tmp２'!S99)</f>
        <v>0</v>
      </c>
      <c r="AC98" s="16">
        <v>0</v>
      </c>
      <c r="AD98" s="16">
        <v>0</v>
      </c>
      <c r="AE98" s="16" t="str">
        <f>IF('tmp２'!O99="","",'tmp２'!O99)</f>
        <v/>
      </c>
      <c r="AF98" s="16">
        <f>IF('tmp２'!T99="","",'tmp２'!T99)</f>
        <v>0</v>
      </c>
      <c r="AG98" s="16">
        <v>0</v>
      </c>
      <c r="AH98" s="16">
        <v>0</v>
      </c>
      <c r="AJ98" s="16">
        <v>97</v>
      </c>
      <c r="AK98" s="16" t="str">
        <f t="shared" si="12"/>
        <v/>
      </c>
      <c r="AL98" s="16" t="str">
        <f t="shared" si="13"/>
        <v/>
      </c>
      <c r="AM98" s="16" t="str">
        <f t="shared" si="14"/>
        <v/>
      </c>
      <c r="AN98" s="16" t="str">
        <f t="shared" si="15"/>
        <v/>
      </c>
      <c r="AO98" s="16" t="e">
        <f t="shared" si="16"/>
        <v>#N/A</v>
      </c>
      <c r="AP98" s="16" t="str">
        <f t="shared" si="17"/>
        <v/>
      </c>
    </row>
    <row r="99" spans="1:42">
      <c r="A99" s="16">
        <f>COUNT(E$2:E99)</f>
        <v>1</v>
      </c>
      <c r="E99" s="16" t="str">
        <f>'tmp２'!C100</f>
        <v/>
      </c>
      <c r="F99" s="16" t="str">
        <f>'tmp２'!D100</f>
        <v/>
      </c>
      <c r="G99" s="16" t="str">
        <f t="shared" si="9"/>
        <v/>
      </c>
      <c r="H99" s="16" t="str">
        <f>'tmp２'!D100</f>
        <v/>
      </c>
      <c r="I99" s="16" t="str">
        <f t="shared" si="10"/>
        <v/>
      </c>
      <c r="J99" s="16" t="str">
        <f>'tmp２'!E100</f>
        <v/>
      </c>
      <c r="L99" s="16">
        <v>0</v>
      </c>
      <c r="O99" s="16" t="str">
        <f>IF('tmp２'!K100="","",'tmp２'!K100)</f>
        <v/>
      </c>
      <c r="P99" s="16">
        <f>IF('tmp２'!P100="","",'tmp２'!P100)</f>
        <v>0</v>
      </c>
      <c r="Q99" s="16">
        <v>0</v>
      </c>
      <c r="R99" s="16">
        <f t="shared" si="11"/>
        <v>0</v>
      </c>
      <c r="S99" s="16" t="str">
        <f>IF('tmp２'!L100="","",'tmp２'!L100)</f>
        <v/>
      </c>
      <c r="T99" s="16">
        <f>IF('tmp２'!Q100="","",'tmp２'!Q100)</f>
        <v>0</v>
      </c>
      <c r="U99" s="16">
        <v>0</v>
      </c>
      <c r="V99" s="16">
        <v>0</v>
      </c>
      <c r="W99" s="16" t="str">
        <f>IF('tmp２'!M100="","",'tmp２'!M100)</f>
        <v/>
      </c>
      <c r="X99" s="16">
        <f>IF('tmp２'!R100="","",'tmp２'!R100)</f>
        <v>0</v>
      </c>
      <c r="Y99" s="16">
        <v>0</v>
      </c>
      <c r="Z99" s="16">
        <v>0</v>
      </c>
      <c r="AA99" s="16" t="str">
        <f>IF('tmp２'!N100="","",'tmp２'!N100)</f>
        <v/>
      </c>
      <c r="AB99" s="16">
        <f>IF('tmp２'!S100="","",'tmp２'!S100)</f>
        <v>0</v>
      </c>
      <c r="AC99" s="16">
        <v>0</v>
      </c>
      <c r="AD99" s="16">
        <v>0</v>
      </c>
      <c r="AE99" s="16" t="str">
        <f>IF('tmp２'!O100="","",'tmp２'!O100)</f>
        <v/>
      </c>
      <c r="AF99" s="16">
        <f>IF('tmp２'!T100="","",'tmp２'!T100)</f>
        <v>0</v>
      </c>
      <c r="AG99" s="16">
        <v>0</v>
      </c>
      <c r="AH99" s="16">
        <v>0</v>
      </c>
      <c r="AJ99" s="16">
        <v>98</v>
      </c>
      <c r="AK99" s="16" t="str">
        <f t="shared" si="12"/>
        <v/>
      </c>
      <c r="AL99" s="16" t="str">
        <f t="shared" si="13"/>
        <v/>
      </c>
      <c r="AM99" s="16" t="str">
        <f t="shared" si="14"/>
        <v/>
      </c>
      <c r="AN99" s="16" t="str">
        <f t="shared" si="15"/>
        <v/>
      </c>
      <c r="AO99" s="16" t="e">
        <f t="shared" si="16"/>
        <v>#N/A</v>
      </c>
      <c r="AP99" s="16" t="str">
        <f t="shared" si="17"/>
        <v/>
      </c>
    </row>
    <row r="100" spans="1:42">
      <c r="A100" s="16">
        <f>COUNT(E$2:E100)</f>
        <v>1</v>
      </c>
      <c r="E100" s="16" t="str">
        <f>'tmp２'!C101</f>
        <v/>
      </c>
      <c r="F100" s="16" t="str">
        <f>'tmp２'!D101</f>
        <v/>
      </c>
      <c r="G100" s="16" t="str">
        <f t="shared" si="9"/>
        <v/>
      </c>
      <c r="H100" s="16" t="str">
        <f>'tmp２'!D101</f>
        <v/>
      </c>
      <c r="I100" s="16" t="str">
        <f t="shared" si="10"/>
        <v/>
      </c>
      <c r="J100" s="16" t="str">
        <f>'tmp２'!E101</f>
        <v/>
      </c>
      <c r="L100" s="16">
        <v>0</v>
      </c>
      <c r="O100" s="16" t="str">
        <f>IF('tmp２'!K101="","",'tmp２'!K101)</f>
        <v/>
      </c>
      <c r="P100" s="16">
        <f>IF('tmp２'!P101="","",'tmp２'!P101)</f>
        <v>0</v>
      </c>
      <c r="Q100" s="16">
        <v>0</v>
      </c>
      <c r="R100" s="16">
        <f t="shared" si="11"/>
        <v>0</v>
      </c>
      <c r="S100" s="16" t="str">
        <f>IF('tmp２'!L101="","",'tmp２'!L101)</f>
        <v/>
      </c>
      <c r="T100" s="16">
        <f>IF('tmp２'!Q101="","",'tmp２'!Q101)</f>
        <v>0</v>
      </c>
      <c r="U100" s="16">
        <v>0</v>
      </c>
      <c r="V100" s="16">
        <v>0</v>
      </c>
      <c r="W100" s="16" t="str">
        <f>IF('tmp２'!M101="","",'tmp２'!M101)</f>
        <v/>
      </c>
      <c r="X100" s="16">
        <f>IF('tmp２'!R101="","",'tmp２'!R101)</f>
        <v>0</v>
      </c>
      <c r="Y100" s="16">
        <v>0</v>
      </c>
      <c r="Z100" s="16">
        <v>0</v>
      </c>
      <c r="AA100" s="16" t="str">
        <f>IF('tmp２'!N101="","",'tmp２'!N101)</f>
        <v/>
      </c>
      <c r="AB100" s="16">
        <f>IF('tmp２'!S101="","",'tmp２'!S101)</f>
        <v>0</v>
      </c>
      <c r="AC100" s="16">
        <v>0</v>
      </c>
      <c r="AD100" s="16">
        <v>0</v>
      </c>
      <c r="AE100" s="16" t="str">
        <f>IF('tmp２'!O101="","",'tmp２'!O101)</f>
        <v/>
      </c>
      <c r="AF100" s="16">
        <f>IF('tmp２'!T101="","",'tmp２'!T101)</f>
        <v>0</v>
      </c>
      <c r="AG100" s="16">
        <v>0</v>
      </c>
      <c r="AH100" s="16">
        <v>0</v>
      </c>
      <c r="AJ100" s="16">
        <v>99</v>
      </c>
      <c r="AK100" s="16" t="str">
        <f t="shared" si="12"/>
        <v/>
      </c>
      <c r="AL100" s="16" t="str">
        <f t="shared" si="13"/>
        <v/>
      </c>
      <c r="AM100" s="16" t="str">
        <f t="shared" si="14"/>
        <v/>
      </c>
      <c r="AN100" s="16" t="str">
        <f t="shared" si="15"/>
        <v/>
      </c>
      <c r="AO100" s="16" t="e">
        <f t="shared" si="16"/>
        <v>#N/A</v>
      </c>
      <c r="AP100" s="16" t="str">
        <f t="shared" si="17"/>
        <v/>
      </c>
    </row>
    <row r="101" spans="1:42">
      <c r="A101" s="16">
        <f>COUNT(E$2:E101)</f>
        <v>1</v>
      </c>
      <c r="E101" s="16" t="str">
        <f>'tmp２'!C102</f>
        <v/>
      </c>
      <c r="F101" s="16" t="str">
        <f>'tmp２'!D102</f>
        <v/>
      </c>
      <c r="G101" s="16" t="str">
        <f t="shared" si="9"/>
        <v/>
      </c>
      <c r="H101" s="16" t="str">
        <f>'tmp２'!D102</f>
        <v/>
      </c>
      <c r="I101" s="16" t="str">
        <f t="shared" si="10"/>
        <v/>
      </c>
      <c r="J101" s="16" t="str">
        <f>'tmp２'!E102</f>
        <v/>
      </c>
      <c r="L101" s="16">
        <v>0</v>
      </c>
      <c r="O101" s="16" t="str">
        <f>IF('tmp２'!K102="","",'tmp２'!K102)</f>
        <v/>
      </c>
      <c r="P101" s="16">
        <f>IF('tmp２'!P102="","",'tmp２'!P102)</f>
        <v>0</v>
      </c>
      <c r="Q101" s="16">
        <v>0</v>
      </c>
      <c r="R101" s="16">
        <f t="shared" si="11"/>
        <v>0</v>
      </c>
      <c r="S101" s="16" t="str">
        <f>IF('tmp２'!L102="","",'tmp２'!L102)</f>
        <v/>
      </c>
      <c r="T101" s="16">
        <f>IF('tmp２'!Q102="","",'tmp２'!Q102)</f>
        <v>0</v>
      </c>
      <c r="U101" s="16">
        <v>0</v>
      </c>
      <c r="V101" s="16">
        <v>0</v>
      </c>
      <c r="W101" s="16" t="str">
        <f>IF('tmp２'!M102="","",'tmp２'!M102)</f>
        <v/>
      </c>
      <c r="X101" s="16">
        <f>IF('tmp２'!R102="","",'tmp２'!R102)</f>
        <v>0</v>
      </c>
      <c r="Y101" s="16">
        <v>0</v>
      </c>
      <c r="Z101" s="16">
        <v>0</v>
      </c>
      <c r="AA101" s="16" t="str">
        <f>IF('tmp２'!N102="","",'tmp２'!N102)</f>
        <v/>
      </c>
      <c r="AB101" s="16">
        <f>IF('tmp２'!S102="","",'tmp２'!S102)</f>
        <v>0</v>
      </c>
      <c r="AC101" s="16">
        <v>0</v>
      </c>
      <c r="AD101" s="16">
        <v>0</v>
      </c>
      <c r="AE101" s="16" t="str">
        <f>IF('tmp２'!O102="","",'tmp２'!O102)</f>
        <v/>
      </c>
      <c r="AF101" s="16">
        <f>IF('tmp２'!T102="","",'tmp２'!T102)</f>
        <v>0</v>
      </c>
      <c r="AG101" s="16">
        <v>0</v>
      </c>
      <c r="AH101" s="16">
        <v>0</v>
      </c>
      <c r="AJ101" s="16">
        <v>100</v>
      </c>
      <c r="AK101" s="16" t="str">
        <f t="shared" si="12"/>
        <v/>
      </c>
      <c r="AL101" s="16" t="str">
        <f t="shared" si="13"/>
        <v/>
      </c>
      <c r="AM101" s="16" t="str">
        <f t="shared" si="14"/>
        <v/>
      </c>
      <c r="AN101" s="16" t="str">
        <f t="shared" si="15"/>
        <v/>
      </c>
      <c r="AO101" s="16" t="e">
        <f t="shared" si="16"/>
        <v>#N/A</v>
      </c>
      <c r="AP101" s="16" t="str">
        <f t="shared" si="17"/>
        <v/>
      </c>
    </row>
    <row r="102" spans="1:42">
      <c r="A102" s="16">
        <f>COUNT(E$2:E102)</f>
        <v>1</v>
      </c>
      <c r="E102" s="16" t="str">
        <f>'tmp２'!C103</f>
        <v/>
      </c>
      <c r="F102" s="16" t="str">
        <f>'tmp２'!D103</f>
        <v/>
      </c>
      <c r="G102" s="16" t="str">
        <f t="shared" ref="G102" si="18">IF(E102="","",VLOOKUP(E102,一覧範囲,8,FALSE))</f>
        <v/>
      </c>
      <c r="H102" s="16" t="str">
        <f>'tmp２'!D103</f>
        <v/>
      </c>
      <c r="I102" s="16" t="str">
        <f t="shared" ref="I102" si="19">IF(E102="","",1)</f>
        <v/>
      </c>
      <c r="J102" s="16" t="str">
        <f>'tmp２'!E103</f>
        <v/>
      </c>
      <c r="L102" s="16">
        <v>0</v>
      </c>
      <c r="O102" s="16" t="str">
        <f>IF('tmp２'!K103="","",'tmp２'!K103)</f>
        <v/>
      </c>
      <c r="P102" s="16">
        <f>IF('tmp２'!P103="","",'tmp２'!P103)</f>
        <v>0</v>
      </c>
      <c r="Q102" s="16">
        <v>0</v>
      </c>
      <c r="R102" s="16">
        <f t="shared" ref="R102" si="20">IF(P102=0,0,2)</f>
        <v>0</v>
      </c>
      <c r="S102" s="16" t="str">
        <f>IF('tmp２'!L103="","",'tmp２'!L103)</f>
        <v/>
      </c>
      <c r="T102" s="16">
        <f>IF('tmp２'!Q103="","",'tmp２'!Q103)</f>
        <v>0</v>
      </c>
      <c r="U102" s="16">
        <v>0</v>
      </c>
      <c r="V102" s="16">
        <v>0</v>
      </c>
      <c r="W102" s="16" t="str">
        <f>IF('tmp２'!M103="","",'tmp２'!M103)</f>
        <v/>
      </c>
      <c r="X102" s="16">
        <f>IF('tmp２'!R103="","",'tmp２'!R103)</f>
        <v>0</v>
      </c>
      <c r="Y102" s="16">
        <v>0</v>
      </c>
      <c r="Z102" s="16">
        <v>0</v>
      </c>
      <c r="AA102" s="16" t="str">
        <f>IF('tmp２'!N103="","",'tmp２'!N103)</f>
        <v/>
      </c>
      <c r="AB102" s="16">
        <f>IF('tmp２'!S103="","",'tmp２'!S103)</f>
        <v>0</v>
      </c>
      <c r="AC102" s="16">
        <v>0</v>
      </c>
      <c r="AD102" s="16">
        <v>0</v>
      </c>
      <c r="AE102" s="16" t="str">
        <f>IF('tmp２'!O103="","",'tmp２'!O103)</f>
        <v/>
      </c>
      <c r="AF102" s="16">
        <f>IF('tmp２'!T103="","",'tmp２'!T103)</f>
        <v>0</v>
      </c>
      <c r="AG102" s="16">
        <v>0</v>
      </c>
      <c r="AH102" s="16">
        <v>0</v>
      </c>
      <c r="AJ102" s="16">
        <v>101</v>
      </c>
      <c r="AK102" s="16" t="str">
        <f t="shared" ref="AK102" si="21">E102</f>
        <v/>
      </c>
      <c r="AL102" s="16" t="str">
        <f t="shared" ref="AL102" si="22">IF(AK102="","",AJ102+AP102)</f>
        <v/>
      </c>
      <c r="AM102" s="16" t="str">
        <f t="shared" ref="AM102" si="23">IF(AL102="","",RANK(AL102,AL$2:AL$401,1))</f>
        <v/>
      </c>
      <c r="AN102" s="16" t="str">
        <f t="shared" ref="AN102" si="24">AK102</f>
        <v/>
      </c>
      <c r="AO102" s="16" t="e">
        <f t="shared" ref="AO102" si="25">VLOOKUP(AJ102,AM$2:AN$401,2,FALSE)</f>
        <v>#N/A</v>
      </c>
      <c r="AP102" s="16" t="str">
        <f t="shared" ref="AP102" si="26">IF(AK102="","",AK102/1000)</f>
        <v/>
      </c>
    </row>
    <row r="202" spans="1:42">
      <c r="A202" s="16">
        <f>COUNT(E$2:E202)</f>
        <v>2</v>
      </c>
      <c r="B202" s="16">
        <f>IF('csv２'!B2="","",'csv２'!B2)</f>
        <v>204</v>
      </c>
      <c r="C202" s="16" t="str">
        <f>IF('csv２'!C2="","",'csv２'!C2)</f>
        <v/>
      </c>
      <c r="D202" s="16" t="str">
        <f>IF('csv２'!D2="","",'csv２'!D2)</f>
        <v/>
      </c>
      <c r="E202" s="16">
        <f>IF('csv２'!E2="","",'csv２'!E2)</f>
        <v>1457</v>
      </c>
      <c r="F202" s="16" t="str">
        <f>IF('csv２'!F2="","",'csv２'!F2)</f>
        <v>岩渕　文沙</v>
      </c>
      <c r="G202" s="16" t="str">
        <f>IF('csv２'!G2="","",'csv２'!G2)</f>
        <v>ｲﾜﾌﾞﾁ ﾌｻ</v>
      </c>
      <c r="H202" s="16" t="str">
        <f>IF('csv２'!H2="","",'csv２'!H2)</f>
        <v>岩渕　文沙</v>
      </c>
      <c r="I202" s="16">
        <f>IF('csv２'!I2="","",'csv２'!I2)</f>
        <v>2</v>
      </c>
      <c r="J202" s="16">
        <f>IF('csv２'!J2="","",'csv２'!J2)</f>
        <v>5</v>
      </c>
      <c r="K202" s="16" t="str">
        <f>IF('csv２'!K2="","",'csv２'!K2)</f>
        <v/>
      </c>
      <c r="L202" s="16">
        <f>IF('csv２'!L2="","",'csv２'!L2)</f>
        <v>0</v>
      </c>
      <c r="M202" s="16" t="str">
        <f>IF('csv２'!M2="","",'csv２'!M2)</f>
        <v/>
      </c>
      <c r="N202" s="16" t="str">
        <f>IF('csv２'!N2="","",'csv２'!N2)</f>
        <v/>
      </c>
      <c r="O202" s="16">
        <f>IF('csv２'!O2="","",'csv２'!O2)</f>
        <v>625</v>
      </c>
      <c r="P202" s="16">
        <f>IF('csv２'!P2="","",'csv２'!P2)</f>
        <v>57.89</v>
      </c>
      <c r="Q202" s="16">
        <f>IF('csv２'!Q2="","",'csv２'!Q2)</f>
        <v>0</v>
      </c>
      <c r="R202" s="16">
        <f t="shared" ref="R202:R258" si="27">IF(P202=0,0,2)</f>
        <v>2</v>
      </c>
      <c r="S202" s="16" t="str">
        <f>IF('csv２'!S2="","",'csv２'!S2)</f>
        <v/>
      </c>
      <c r="T202" s="16">
        <f>IF('csv２'!T2="","",'csv２'!T2)</f>
        <v>0</v>
      </c>
      <c r="U202" s="16">
        <f>IF('csv２'!U2="","",'csv２'!U2)</f>
        <v>0</v>
      </c>
      <c r="V202" s="16">
        <f t="shared" ref="V202:V258" si="28">IF(T202=0,0,2)</f>
        <v>0</v>
      </c>
      <c r="W202" s="16" t="str">
        <f>IF('csv２'!W2="","",'csv２'!W2)</f>
        <v/>
      </c>
      <c r="X202" s="16">
        <f>IF('csv２'!X2="","",'csv２'!X2)</f>
        <v>0</v>
      </c>
      <c r="Y202" s="16">
        <f>IF('csv２'!Y2="","",'csv２'!Y2)</f>
        <v>0</v>
      </c>
      <c r="Z202" s="16">
        <v>0</v>
      </c>
      <c r="AA202" s="16" t="str">
        <f>IF('csv２'!AA2="","",'csv２'!AA2)</f>
        <v/>
      </c>
      <c r="AB202" s="16">
        <f>IF('csv２'!AB2="","",'csv２'!AB2)</f>
        <v>0</v>
      </c>
      <c r="AC202" s="16">
        <f>IF('csv２'!AC2="","",'csv２'!AC2)</f>
        <v>0</v>
      </c>
      <c r="AD202" s="16">
        <v>0</v>
      </c>
      <c r="AE202" s="16" t="str">
        <f>IF('csv２'!AE2="","",'csv２'!AE2)</f>
        <v/>
      </c>
      <c r="AF202" s="16">
        <f>IF('csv２'!AF2="","",'csv２'!AF2)</f>
        <v>0</v>
      </c>
      <c r="AG202" s="16">
        <f>IF('csv２'!AG2="","",'csv２'!AG2)</f>
        <v>0</v>
      </c>
      <c r="AH202" s="16">
        <v>0</v>
      </c>
      <c r="AJ202" s="16">
        <v>201</v>
      </c>
      <c r="AK202" s="16">
        <f t="shared" ref="AK202:AK258" si="29">E202</f>
        <v>1457</v>
      </c>
      <c r="AL202" s="16">
        <f t="shared" ref="AL202:AL258" si="30">IF(AK202="","",AJ202+AP202)</f>
        <v>202.45699999999999</v>
      </c>
      <c r="AM202" s="16">
        <f t="shared" ref="AM202:AM258" si="31">IF(AL202="","",RANK(AL202,AL$2:AL$401,1))</f>
        <v>2</v>
      </c>
      <c r="AN202" s="16">
        <f t="shared" ref="AN202:AN258" si="32">AK202</f>
        <v>1457</v>
      </c>
      <c r="AO202" s="16" t="e">
        <f t="shared" ref="AO202:AO258" si="33">VLOOKUP(AJ202,AM$2:AN$401,2,FALSE)</f>
        <v>#N/A</v>
      </c>
      <c r="AP202" s="16">
        <f t="shared" ref="AP202:AP258" si="34">IF(AK202="","",AK202/1000)</f>
        <v>1.4570000000000001</v>
      </c>
    </row>
    <row r="203" spans="1:42">
      <c r="A203" s="16">
        <f>COUNT(E$2:E203)</f>
        <v>2</v>
      </c>
      <c r="B203" s="16" t="str">
        <f>IF('csv２'!B3="","",'csv２'!B3)</f>
        <v/>
      </c>
      <c r="C203" s="16" t="str">
        <f>IF('csv２'!C3="","",'csv２'!C3)</f>
        <v/>
      </c>
      <c r="D203" s="16" t="str">
        <f>IF('csv２'!D3="","",'csv２'!D3)</f>
        <v/>
      </c>
      <c r="E203" s="16" t="str">
        <f>IF('csv２'!E3="","",'csv２'!E3)</f>
        <v/>
      </c>
      <c r="F203" s="16" t="str">
        <f>IF('csv２'!F3="","",'csv２'!F3)</f>
        <v/>
      </c>
      <c r="G203" s="16" t="str">
        <f>IF('csv２'!G3="","",'csv２'!G3)</f>
        <v/>
      </c>
      <c r="H203" s="16" t="str">
        <f>IF('csv２'!H3="","",'csv２'!H3)</f>
        <v/>
      </c>
      <c r="I203" s="16" t="str">
        <f>IF('csv２'!I3="","",'csv２'!I3)</f>
        <v/>
      </c>
      <c r="J203" s="16" t="str">
        <f>IF('csv２'!J3="","",'csv２'!J3)</f>
        <v/>
      </c>
      <c r="K203" s="16" t="str">
        <f>IF('csv２'!K3="","",'csv２'!K3)</f>
        <v/>
      </c>
      <c r="L203" s="16">
        <f>IF('csv２'!L3="","",'csv２'!L3)</f>
        <v>1</v>
      </c>
      <c r="M203" s="16" t="str">
        <f>IF('csv２'!M3="","",'csv２'!M3)</f>
        <v/>
      </c>
      <c r="N203" s="16" t="str">
        <f>IF('csv２'!N3="","",'csv２'!N3)</f>
        <v/>
      </c>
      <c r="O203" s="16" t="str">
        <f>IF('csv２'!O3="","",'csv２'!O3)</f>
        <v/>
      </c>
      <c r="P203" s="16">
        <f>IF('csv２'!P3="","",'csv２'!P3)</f>
        <v>0</v>
      </c>
      <c r="Q203" s="16">
        <f>IF('csv２'!Q3="","",'csv２'!Q3)</f>
        <v>0</v>
      </c>
      <c r="R203" s="16">
        <f t="shared" si="27"/>
        <v>0</v>
      </c>
      <c r="S203" s="16" t="str">
        <f>IF('csv２'!S3="","",'csv２'!S3)</f>
        <v/>
      </c>
      <c r="T203" s="16">
        <f>IF('csv２'!T3="","",'csv２'!T3)</f>
        <v>0</v>
      </c>
      <c r="U203" s="16">
        <f>IF('csv２'!U3="","",'csv２'!U3)</f>
        <v>0</v>
      </c>
      <c r="V203" s="16">
        <f t="shared" si="28"/>
        <v>0</v>
      </c>
      <c r="W203" s="16" t="str">
        <f>IF('csv２'!W3="","",'csv２'!W3)</f>
        <v/>
      </c>
      <c r="X203" s="16">
        <f>IF('csv２'!X3="","",'csv２'!X3)</f>
        <v>0</v>
      </c>
      <c r="Y203" s="16">
        <f>IF('csv２'!Y3="","",'csv２'!Y3)</f>
        <v>0</v>
      </c>
      <c r="Z203" s="16">
        <v>0</v>
      </c>
      <c r="AA203" s="16" t="str">
        <f>IF('csv２'!AA3="","",'csv２'!AA3)</f>
        <v/>
      </c>
      <c r="AB203" s="16">
        <f>IF('csv２'!AB3="","",'csv２'!AB3)</f>
        <v>0</v>
      </c>
      <c r="AC203" s="16">
        <f>IF('csv２'!AC3="","",'csv２'!AC3)</f>
        <v>0</v>
      </c>
      <c r="AD203" s="16">
        <v>0</v>
      </c>
      <c r="AE203" s="16" t="str">
        <f>IF('csv２'!AE3="","",'csv２'!AE3)</f>
        <v/>
      </c>
      <c r="AF203" s="16">
        <f>IF('csv２'!AF3="","",'csv２'!AF3)</f>
        <v>0</v>
      </c>
      <c r="AG203" s="16">
        <f>IF('csv２'!AG3="","",'csv２'!AG3)</f>
        <v>0</v>
      </c>
      <c r="AH203" s="16">
        <v>0</v>
      </c>
      <c r="AJ203" s="16">
        <v>202</v>
      </c>
      <c r="AK203" s="16" t="str">
        <f t="shared" si="29"/>
        <v/>
      </c>
      <c r="AL203" s="16" t="str">
        <f t="shared" si="30"/>
        <v/>
      </c>
      <c r="AM203" s="16" t="str">
        <f t="shared" si="31"/>
        <v/>
      </c>
      <c r="AN203" s="16" t="str">
        <f t="shared" si="32"/>
        <v/>
      </c>
      <c r="AO203" s="16" t="e">
        <f t="shared" si="33"/>
        <v>#N/A</v>
      </c>
      <c r="AP203" s="16" t="str">
        <f t="shared" si="34"/>
        <v/>
      </c>
    </row>
    <row r="204" spans="1:42">
      <c r="A204" s="16">
        <f>COUNT(E$2:E204)</f>
        <v>2</v>
      </c>
      <c r="B204" s="16" t="str">
        <f>IF('csv２'!B4="","",'csv２'!B4)</f>
        <v/>
      </c>
      <c r="C204" s="16" t="str">
        <f>IF('csv２'!C4="","",'csv２'!C4)</f>
        <v/>
      </c>
      <c r="D204" s="16" t="str">
        <f>IF('csv２'!D4="","",'csv２'!D4)</f>
        <v/>
      </c>
      <c r="E204" s="16" t="str">
        <f>IF('csv２'!E4="","",'csv２'!E4)</f>
        <v/>
      </c>
      <c r="F204" s="16" t="str">
        <f>IF('csv２'!F4="","",'csv２'!F4)</f>
        <v/>
      </c>
      <c r="G204" s="16" t="str">
        <f>IF('csv２'!G4="","",'csv２'!G4)</f>
        <v/>
      </c>
      <c r="H204" s="16" t="str">
        <f>IF('csv２'!H4="","",'csv２'!H4)</f>
        <v/>
      </c>
      <c r="I204" s="16" t="str">
        <f>IF('csv２'!I4="","",'csv２'!I4)</f>
        <v/>
      </c>
      <c r="J204" s="16" t="str">
        <f>IF('csv２'!J4="","",'csv２'!J4)</f>
        <v/>
      </c>
      <c r="K204" s="16" t="str">
        <f>IF('csv２'!K4="","",'csv２'!K4)</f>
        <v/>
      </c>
      <c r="L204" s="16">
        <f>IF('csv２'!L4="","",'csv２'!L4)</f>
        <v>2</v>
      </c>
      <c r="M204" s="16" t="str">
        <f>IF('csv２'!M4="","",'csv２'!M4)</f>
        <v/>
      </c>
      <c r="N204" s="16" t="str">
        <f>IF('csv２'!N4="","",'csv２'!N4)</f>
        <v/>
      </c>
      <c r="O204" s="16" t="str">
        <f>IF('csv２'!O4="","",'csv２'!O4)</f>
        <v/>
      </c>
      <c r="P204" s="16">
        <f>IF('csv２'!P4="","",'csv２'!P4)</f>
        <v>0</v>
      </c>
      <c r="Q204" s="16">
        <f>IF('csv２'!Q4="","",'csv２'!Q4)</f>
        <v>0</v>
      </c>
      <c r="R204" s="16">
        <f t="shared" si="27"/>
        <v>0</v>
      </c>
      <c r="S204" s="16" t="str">
        <f>IF('csv２'!S4="","",'csv２'!S4)</f>
        <v/>
      </c>
      <c r="T204" s="16">
        <f>IF('csv２'!T4="","",'csv２'!T4)</f>
        <v>0</v>
      </c>
      <c r="U204" s="16">
        <f>IF('csv２'!U4="","",'csv２'!U4)</f>
        <v>0</v>
      </c>
      <c r="V204" s="16">
        <f t="shared" si="28"/>
        <v>0</v>
      </c>
      <c r="W204" s="16" t="str">
        <f>IF('csv２'!W4="","",'csv２'!W4)</f>
        <v/>
      </c>
      <c r="X204" s="16">
        <f>IF('csv２'!X4="","",'csv２'!X4)</f>
        <v>0</v>
      </c>
      <c r="Y204" s="16">
        <f>IF('csv２'!Y4="","",'csv２'!Y4)</f>
        <v>0</v>
      </c>
      <c r="Z204" s="16">
        <v>0</v>
      </c>
      <c r="AA204" s="16" t="str">
        <f>IF('csv２'!AA4="","",'csv２'!AA4)</f>
        <v/>
      </c>
      <c r="AB204" s="16">
        <f>IF('csv２'!AB4="","",'csv２'!AB4)</f>
        <v>0</v>
      </c>
      <c r="AC204" s="16">
        <f>IF('csv２'!AC4="","",'csv２'!AC4)</f>
        <v>0</v>
      </c>
      <c r="AD204" s="16">
        <v>0</v>
      </c>
      <c r="AE204" s="16" t="str">
        <f>IF('csv２'!AE4="","",'csv２'!AE4)</f>
        <v/>
      </c>
      <c r="AF204" s="16">
        <f>IF('csv２'!AF4="","",'csv２'!AF4)</f>
        <v>0</v>
      </c>
      <c r="AG204" s="16">
        <f>IF('csv２'!AG4="","",'csv２'!AG4)</f>
        <v>0</v>
      </c>
      <c r="AH204" s="16">
        <v>0</v>
      </c>
      <c r="AJ204" s="16">
        <v>203</v>
      </c>
      <c r="AK204" s="16" t="str">
        <f t="shared" si="29"/>
        <v/>
      </c>
      <c r="AL204" s="16" t="str">
        <f t="shared" si="30"/>
        <v/>
      </c>
      <c r="AM204" s="16" t="str">
        <f t="shared" si="31"/>
        <v/>
      </c>
      <c r="AN204" s="16" t="str">
        <f t="shared" si="32"/>
        <v/>
      </c>
      <c r="AO204" s="16" t="e">
        <f t="shared" si="33"/>
        <v>#N/A</v>
      </c>
      <c r="AP204" s="16" t="str">
        <f t="shared" si="34"/>
        <v/>
      </c>
    </row>
    <row r="205" spans="1:42">
      <c r="A205" s="16">
        <f>COUNT(E$2:E205)</f>
        <v>2</v>
      </c>
      <c r="B205" s="16" t="str">
        <f>IF('csv２'!B5="","",'csv２'!B5)</f>
        <v/>
      </c>
      <c r="C205" s="16" t="str">
        <f>IF('csv２'!C5="","",'csv２'!C5)</f>
        <v/>
      </c>
      <c r="D205" s="16" t="str">
        <f>IF('csv２'!D5="","",'csv２'!D5)</f>
        <v/>
      </c>
      <c r="E205" s="16" t="str">
        <f>IF('csv２'!E5="","",'csv２'!E5)</f>
        <v/>
      </c>
      <c r="F205" s="16" t="str">
        <f>IF('csv２'!F5="","",'csv２'!F5)</f>
        <v/>
      </c>
      <c r="G205" s="16" t="str">
        <f>IF('csv２'!G5="","",'csv２'!G5)</f>
        <v/>
      </c>
      <c r="H205" s="16" t="str">
        <f>IF('csv２'!H5="","",'csv２'!H5)</f>
        <v/>
      </c>
      <c r="I205" s="16" t="str">
        <f>IF('csv２'!I5="","",'csv２'!I5)</f>
        <v/>
      </c>
      <c r="J205" s="16" t="str">
        <f>IF('csv２'!J5="","",'csv２'!J5)</f>
        <v/>
      </c>
      <c r="K205" s="16" t="str">
        <f>IF('csv２'!K5="","",'csv２'!K5)</f>
        <v/>
      </c>
      <c r="L205" s="16">
        <f>IF('csv２'!L5="","",'csv２'!L5)</f>
        <v>3</v>
      </c>
      <c r="M205" s="16" t="str">
        <f>IF('csv２'!M5="","",'csv２'!M5)</f>
        <v/>
      </c>
      <c r="N205" s="16" t="str">
        <f>IF('csv２'!N5="","",'csv２'!N5)</f>
        <v/>
      </c>
      <c r="O205" s="16" t="str">
        <f>IF('csv２'!O5="","",'csv２'!O5)</f>
        <v/>
      </c>
      <c r="P205" s="16">
        <f>IF('csv２'!P5="","",'csv２'!P5)</f>
        <v>0</v>
      </c>
      <c r="Q205" s="16">
        <f>IF('csv２'!Q5="","",'csv２'!Q5)</f>
        <v>0</v>
      </c>
      <c r="R205" s="16">
        <f t="shared" si="27"/>
        <v>0</v>
      </c>
      <c r="S205" s="16" t="str">
        <f>IF('csv２'!S5="","",'csv２'!S5)</f>
        <v/>
      </c>
      <c r="T205" s="16">
        <f>IF('csv２'!T5="","",'csv２'!T5)</f>
        <v>0</v>
      </c>
      <c r="U205" s="16">
        <f>IF('csv２'!U5="","",'csv２'!U5)</f>
        <v>0</v>
      </c>
      <c r="V205" s="16">
        <f t="shared" si="28"/>
        <v>0</v>
      </c>
      <c r="W205" s="16" t="str">
        <f>IF('csv２'!W5="","",'csv２'!W5)</f>
        <v/>
      </c>
      <c r="X205" s="16">
        <f>IF('csv２'!X5="","",'csv２'!X5)</f>
        <v>0</v>
      </c>
      <c r="Y205" s="16">
        <f>IF('csv２'!Y5="","",'csv２'!Y5)</f>
        <v>0</v>
      </c>
      <c r="Z205" s="16">
        <v>0</v>
      </c>
      <c r="AA205" s="16" t="str">
        <f>IF('csv２'!AA5="","",'csv２'!AA5)</f>
        <v/>
      </c>
      <c r="AB205" s="16">
        <f>IF('csv２'!AB5="","",'csv２'!AB5)</f>
        <v>0</v>
      </c>
      <c r="AC205" s="16">
        <f>IF('csv２'!AC5="","",'csv２'!AC5)</f>
        <v>0</v>
      </c>
      <c r="AD205" s="16">
        <v>0</v>
      </c>
      <c r="AE205" s="16" t="str">
        <f>IF('csv２'!AE5="","",'csv２'!AE5)</f>
        <v/>
      </c>
      <c r="AF205" s="16">
        <f>IF('csv２'!AF5="","",'csv２'!AF5)</f>
        <v>0</v>
      </c>
      <c r="AG205" s="16">
        <f>IF('csv２'!AG5="","",'csv２'!AG5)</f>
        <v>0</v>
      </c>
      <c r="AH205" s="16">
        <v>0</v>
      </c>
      <c r="AJ205" s="16">
        <v>204</v>
      </c>
      <c r="AK205" s="16" t="str">
        <f t="shared" si="29"/>
        <v/>
      </c>
      <c r="AL205" s="16" t="str">
        <f t="shared" si="30"/>
        <v/>
      </c>
      <c r="AM205" s="16" t="str">
        <f t="shared" si="31"/>
        <v/>
      </c>
      <c r="AN205" s="16" t="str">
        <f t="shared" si="32"/>
        <v/>
      </c>
      <c r="AO205" s="16" t="e">
        <f t="shared" si="33"/>
        <v>#N/A</v>
      </c>
      <c r="AP205" s="16" t="str">
        <f t="shared" si="34"/>
        <v/>
      </c>
    </row>
    <row r="206" spans="1:42">
      <c r="A206" s="16">
        <f>COUNT(E$2:E206)</f>
        <v>2</v>
      </c>
      <c r="B206" s="16" t="str">
        <f>IF('csv２'!B6="","",'csv２'!B6)</f>
        <v/>
      </c>
      <c r="C206" s="16" t="str">
        <f>IF('csv２'!C6="","",'csv２'!C6)</f>
        <v/>
      </c>
      <c r="D206" s="16" t="str">
        <f>IF('csv２'!D6="","",'csv２'!D6)</f>
        <v/>
      </c>
      <c r="E206" s="16" t="str">
        <f>IF('csv２'!E6="","",'csv２'!E6)</f>
        <v/>
      </c>
      <c r="F206" s="16" t="str">
        <f>IF('csv２'!F6="","",'csv２'!F6)</f>
        <v/>
      </c>
      <c r="G206" s="16" t="str">
        <f>IF('csv２'!G6="","",'csv２'!G6)</f>
        <v/>
      </c>
      <c r="H206" s="16" t="str">
        <f>IF('csv２'!H6="","",'csv２'!H6)</f>
        <v/>
      </c>
      <c r="I206" s="16" t="str">
        <f>IF('csv２'!I6="","",'csv２'!I6)</f>
        <v/>
      </c>
      <c r="J206" s="16" t="str">
        <f>IF('csv２'!J6="","",'csv２'!J6)</f>
        <v/>
      </c>
      <c r="K206" s="16" t="str">
        <f>IF('csv２'!K6="","",'csv２'!K6)</f>
        <v/>
      </c>
      <c r="L206" s="16">
        <f>IF('csv２'!L6="","",'csv２'!L6)</f>
        <v>4</v>
      </c>
      <c r="M206" s="16" t="str">
        <f>IF('csv２'!M6="","",'csv２'!M6)</f>
        <v/>
      </c>
      <c r="N206" s="16" t="str">
        <f>IF('csv２'!N6="","",'csv２'!N6)</f>
        <v/>
      </c>
      <c r="O206" s="16" t="str">
        <f>IF('csv２'!O6="","",'csv２'!O6)</f>
        <v/>
      </c>
      <c r="P206" s="16">
        <f>IF('csv２'!P6="","",'csv２'!P6)</f>
        <v>0</v>
      </c>
      <c r="Q206" s="16">
        <f>IF('csv２'!Q6="","",'csv２'!Q6)</f>
        <v>0</v>
      </c>
      <c r="R206" s="16">
        <f t="shared" si="27"/>
        <v>0</v>
      </c>
      <c r="S206" s="16" t="str">
        <f>IF('csv２'!S6="","",'csv２'!S6)</f>
        <v/>
      </c>
      <c r="T206" s="16">
        <f>IF('csv２'!T6="","",'csv２'!T6)</f>
        <v>0</v>
      </c>
      <c r="U206" s="16">
        <f>IF('csv２'!U6="","",'csv２'!U6)</f>
        <v>0</v>
      </c>
      <c r="V206" s="16">
        <f t="shared" si="28"/>
        <v>0</v>
      </c>
      <c r="W206" s="16" t="str">
        <f>IF('csv２'!W6="","",'csv２'!W6)</f>
        <v/>
      </c>
      <c r="X206" s="16">
        <f>IF('csv２'!X6="","",'csv２'!X6)</f>
        <v>0</v>
      </c>
      <c r="Y206" s="16">
        <f>IF('csv２'!Y6="","",'csv２'!Y6)</f>
        <v>0</v>
      </c>
      <c r="Z206" s="16">
        <v>0</v>
      </c>
      <c r="AA206" s="16" t="str">
        <f>IF('csv２'!AA6="","",'csv２'!AA6)</f>
        <v/>
      </c>
      <c r="AB206" s="16">
        <f>IF('csv２'!AB6="","",'csv２'!AB6)</f>
        <v>0</v>
      </c>
      <c r="AC206" s="16">
        <f>IF('csv２'!AC6="","",'csv２'!AC6)</f>
        <v>0</v>
      </c>
      <c r="AD206" s="16">
        <v>0</v>
      </c>
      <c r="AE206" s="16" t="str">
        <f>IF('csv２'!AE6="","",'csv２'!AE6)</f>
        <v/>
      </c>
      <c r="AF206" s="16">
        <f>IF('csv２'!AF6="","",'csv２'!AF6)</f>
        <v>0</v>
      </c>
      <c r="AG206" s="16">
        <f>IF('csv２'!AG6="","",'csv２'!AG6)</f>
        <v>0</v>
      </c>
      <c r="AH206" s="16">
        <v>0</v>
      </c>
      <c r="AJ206" s="16">
        <v>205</v>
      </c>
      <c r="AK206" s="16" t="str">
        <f t="shared" si="29"/>
        <v/>
      </c>
      <c r="AL206" s="16" t="str">
        <f t="shared" si="30"/>
        <v/>
      </c>
      <c r="AM206" s="16" t="str">
        <f t="shared" si="31"/>
        <v/>
      </c>
      <c r="AN206" s="16" t="str">
        <f t="shared" si="32"/>
        <v/>
      </c>
      <c r="AO206" s="16" t="e">
        <f t="shared" si="33"/>
        <v>#N/A</v>
      </c>
      <c r="AP206" s="16" t="str">
        <f t="shared" si="34"/>
        <v/>
      </c>
    </row>
    <row r="207" spans="1:42">
      <c r="A207" s="16">
        <f>COUNT(E$2:E207)</f>
        <v>2</v>
      </c>
      <c r="B207" s="16" t="str">
        <f>IF('csv２'!B7="","",'csv２'!B7)</f>
        <v/>
      </c>
      <c r="C207" s="16" t="str">
        <f>IF('csv２'!C7="","",'csv２'!C7)</f>
        <v/>
      </c>
      <c r="D207" s="16" t="str">
        <f>IF('csv２'!D7="","",'csv２'!D7)</f>
        <v/>
      </c>
      <c r="E207" s="16" t="str">
        <f>IF('csv２'!E7="","",'csv２'!E7)</f>
        <v/>
      </c>
      <c r="F207" s="16" t="str">
        <f>IF('csv２'!F7="","",'csv２'!F7)</f>
        <v/>
      </c>
      <c r="G207" s="16" t="str">
        <f>IF('csv２'!G7="","",'csv２'!G7)</f>
        <v/>
      </c>
      <c r="H207" s="16" t="str">
        <f>IF('csv２'!H7="","",'csv２'!H7)</f>
        <v/>
      </c>
      <c r="I207" s="16" t="str">
        <f>IF('csv２'!I7="","",'csv２'!I7)</f>
        <v/>
      </c>
      <c r="J207" s="16" t="str">
        <f>IF('csv２'!J7="","",'csv２'!J7)</f>
        <v/>
      </c>
      <c r="K207" s="16" t="str">
        <f>IF('csv２'!K7="","",'csv２'!K7)</f>
        <v/>
      </c>
      <c r="L207" s="16">
        <f>IF('csv２'!L7="","",'csv２'!L7)</f>
        <v>5</v>
      </c>
      <c r="M207" s="16" t="str">
        <f>IF('csv２'!M7="","",'csv２'!M7)</f>
        <v/>
      </c>
      <c r="N207" s="16" t="str">
        <f>IF('csv２'!N7="","",'csv２'!N7)</f>
        <v/>
      </c>
      <c r="O207" s="16" t="str">
        <f>IF('csv２'!O7="","",'csv２'!O7)</f>
        <v/>
      </c>
      <c r="P207" s="16">
        <f>IF('csv２'!P7="","",'csv２'!P7)</f>
        <v>0</v>
      </c>
      <c r="Q207" s="16">
        <f>IF('csv２'!Q7="","",'csv２'!Q7)</f>
        <v>0</v>
      </c>
      <c r="R207" s="16">
        <f t="shared" si="27"/>
        <v>0</v>
      </c>
      <c r="S207" s="16" t="str">
        <f>IF('csv２'!S7="","",'csv２'!S7)</f>
        <v/>
      </c>
      <c r="T207" s="16">
        <f>IF('csv２'!T7="","",'csv２'!T7)</f>
        <v>0</v>
      </c>
      <c r="U207" s="16">
        <f>IF('csv２'!U7="","",'csv２'!U7)</f>
        <v>0</v>
      </c>
      <c r="V207" s="16">
        <f t="shared" si="28"/>
        <v>0</v>
      </c>
      <c r="W207" s="16" t="str">
        <f>IF('csv２'!W7="","",'csv２'!W7)</f>
        <v/>
      </c>
      <c r="X207" s="16">
        <f>IF('csv２'!X7="","",'csv２'!X7)</f>
        <v>0</v>
      </c>
      <c r="Y207" s="16">
        <f>IF('csv２'!Y7="","",'csv２'!Y7)</f>
        <v>0</v>
      </c>
      <c r="Z207" s="16">
        <v>0</v>
      </c>
      <c r="AA207" s="16" t="str">
        <f>IF('csv２'!AA7="","",'csv２'!AA7)</f>
        <v/>
      </c>
      <c r="AB207" s="16">
        <f>IF('csv２'!AB7="","",'csv２'!AB7)</f>
        <v>0</v>
      </c>
      <c r="AC207" s="16">
        <f>IF('csv２'!AC7="","",'csv２'!AC7)</f>
        <v>0</v>
      </c>
      <c r="AD207" s="16">
        <v>0</v>
      </c>
      <c r="AE207" s="16" t="str">
        <f>IF('csv２'!AE7="","",'csv２'!AE7)</f>
        <v/>
      </c>
      <c r="AF207" s="16">
        <f>IF('csv２'!AF7="","",'csv２'!AF7)</f>
        <v>0</v>
      </c>
      <c r="AG207" s="16">
        <f>IF('csv２'!AG7="","",'csv２'!AG7)</f>
        <v>0</v>
      </c>
      <c r="AH207" s="16">
        <v>0</v>
      </c>
      <c r="AJ207" s="16">
        <v>206</v>
      </c>
      <c r="AK207" s="16" t="str">
        <f t="shared" si="29"/>
        <v/>
      </c>
      <c r="AL207" s="16" t="str">
        <f t="shared" si="30"/>
        <v/>
      </c>
      <c r="AM207" s="16" t="str">
        <f t="shared" si="31"/>
        <v/>
      </c>
      <c r="AN207" s="16" t="str">
        <f t="shared" si="32"/>
        <v/>
      </c>
      <c r="AO207" s="16" t="e">
        <f t="shared" si="33"/>
        <v>#N/A</v>
      </c>
      <c r="AP207" s="16" t="str">
        <f t="shared" si="34"/>
        <v/>
      </c>
    </row>
    <row r="208" spans="1:42">
      <c r="A208" s="16">
        <f>COUNT(E$2:E208)</f>
        <v>2</v>
      </c>
      <c r="B208" s="16" t="str">
        <f>IF('csv２'!B8="","",'csv２'!B8)</f>
        <v/>
      </c>
      <c r="C208" s="16" t="str">
        <f>IF('csv２'!C8="","",'csv２'!C8)</f>
        <v/>
      </c>
      <c r="D208" s="16" t="str">
        <f>IF('csv２'!D8="","",'csv２'!D8)</f>
        <v/>
      </c>
      <c r="E208" s="16" t="str">
        <f>IF('csv２'!E8="","",'csv２'!E8)</f>
        <v/>
      </c>
      <c r="F208" s="16" t="str">
        <f>IF('csv２'!F8="","",'csv２'!F8)</f>
        <v/>
      </c>
      <c r="G208" s="16" t="str">
        <f>IF('csv２'!G8="","",'csv２'!G8)</f>
        <v/>
      </c>
      <c r="H208" s="16" t="str">
        <f>IF('csv２'!H8="","",'csv２'!H8)</f>
        <v/>
      </c>
      <c r="I208" s="16" t="str">
        <f>IF('csv２'!I8="","",'csv２'!I8)</f>
        <v/>
      </c>
      <c r="J208" s="16" t="str">
        <f>IF('csv２'!J8="","",'csv２'!J8)</f>
        <v/>
      </c>
      <c r="K208" s="16" t="str">
        <f>IF('csv２'!K8="","",'csv２'!K8)</f>
        <v/>
      </c>
      <c r="L208" s="16">
        <f>IF('csv２'!L8="","",'csv２'!L8)</f>
        <v>6</v>
      </c>
      <c r="M208" s="16" t="str">
        <f>IF('csv２'!M8="","",'csv２'!M8)</f>
        <v/>
      </c>
      <c r="N208" s="16" t="str">
        <f>IF('csv２'!N8="","",'csv２'!N8)</f>
        <v/>
      </c>
      <c r="O208" s="16" t="str">
        <f>IF('csv２'!O8="","",'csv２'!O8)</f>
        <v/>
      </c>
      <c r="P208" s="16">
        <f>IF('csv２'!P8="","",'csv２'!P8)</f>
        <v>0</v>
      </c>
      <c r="Q208" s="16">
        <f>IF('csv２'!Q8="","",'csv２'!Q8)</f>
        <v>0</v>
      </c>
      <c r="R208" s="16">
        <f t="shared" si="27"/>
        <v>0</v>
      </c>
      <c r="S208" s="16" t="str">
        <f>IF('csv２'!S8="","",'csv２'!S8)</f>
        <v/>
      </c>
      <c r="T208" s="16">
        <f>IF('csv２'!T8="","",'csv２'!T8)</f>
        <v>0</v>
      </c>
      <c r="U208" s="16">
        <f>IF('csv２'!U8="","",'csv２'!U8)</f>
        <v>0</v>
      </c>
      <c r="V208" s="16">
        <f t="shared" si="28"/>
        <v>0</v>
      </c>
      <c r="W208" s="16" t="str">
        <f>IF('csv２'!W8="","",'csv２'!W8)</f>
        <v/>
      </c>
      <c r="X208" s="16">
        <f>IF('csv２'!X8="","",'csv２'!X8)</f>
        <v>0</v>
      </c>
      <c r="Y208" s="16">
        <f>IF('csv２'!Y8="","",'csv２'!Y8)</f>
        <v>0</v>
      </c>
      <c r="Z208" s="16">
        <v>0</v>
      </c>
      <c r="AA208" s="16" t="str">
        <f>IF('csv２'!AA8="","",'csv２'!AA8)</f>
        <v/>
      </c>
      <c r="AB208" s="16">
        <f>IF('csv２'!AB8="","",'csv２'!AB8)</f>
        <v>0</v>
      </c>
      <c r="AC208" s="16">
        <f>IF('csv２'!AC8="","",'csv２'!AC8)</f>
        <v>0</v>
      </c>
      <c r="AD208" s="16">
        <v>0</v>
      </c>
      <c r="AE208" s="16" t="str">
        <f>IF('csv２'!AE8="","",'csv２'!AE8)</f>
        <v/>
      </c>
      <c r="AF208" s="16">
        <f>IF('csv２'!AF8="","",'csv２'!AF8)</f>
        <v>0</v>
      </c>
      <c r="AG208" s="16">
        <f>IF('csv２'!AG8="","",'csv２'!AG8)</f>
        <v>0</v>
      </c>
      <c r="AH208" s="16">
        <v>0</v>
      </c>
      <c r="AJ208" s="16">
        <v>207</v>
      </c>
      <c r="AK208" s="16" t="str">
        <f t="shared" si="29"/>
        <v/>
      </c>
      <c r="AL208" s="16" t="str">
        <f t="shared" si="30"/>
        <v/>
      </c>
      <c r="AM208" s="16" t="str">
        <f t="shared" si="31"/>
        <v/>
      </c>
      <c r="AN208" s="16" t="str">
        <f t="shared" si="32"/>
        <v/>
      </c>
      <c r="AO208" s="16" t="e">
        <f t="shared" si="33"/>
        <v>#N/A</v>
      </c>
      <c r="AP208" s="16" t="str">
        <f t="shared" si="34"/>
        <v/>
      </c>
    </row>
    <row r="209" spans="1:42">
      <c r="A209" s="16">
        <f>COUNT(E$2:E209)</f>
        <v>2</v>
      </c>
      <c r="B209" s="16" t="str">
        <f>IF('csv２'!B9="","",'csv２'!B9)</f>
        <v/>
      </c>
      <c r="C209" s="16" t="str">
        <f>IF('csv２'!C9="","",'csv２'!C9)</f>
        <v/>
      </c>
      <c r="D209" s="16" t="str">
        <f>IF('csv２'!D9="","",'csv２'!D9)</f>
        <v/>
      </c>
      <c r="E209" s="16" t="str">
        <f>IF('csv２'!E9="","",'csv２'!E9)</f>
        <v/>
      </c>
      <c r="F209" s="16" t="str">
        <f>IF('csv２'!F9="","",'csv２'!F9)</f>
        <v/>
      </c>
      <c r="G209" s="16" t="str">
        <f>IF('csv２'!G9="","",'csv２'!G9)</f>
        <v/>
      </c>
      <c r="H209" s="16" t="str">
        <f>IF('csv２'!H9="","",'csv２'!H9)</f>
        <v/>
      </c>
      <c r="I209" s="16" t="str">
        <f>IF('csv２'!I9="","",'csv２'!I9)</f>
        <v/>
      </c>
      <c r="J209" s="16" t="str">
        <f>IF('csv２'!J9="","",'csv２'!J9)</f>
        <v/>
      </c>
      <c r="K209" s="16" t="str">
        <f>IF('csv２'!K9="","",'csv２'!K9)</f>
        <v/>
      </c>
      <c r="L209" s="16">
        <f>IF('csv２'!L9="","",'csv２'!L9)</f>
        <v>7</v>
      </c>
      <c r="M209" s="16" t="str">
        <f>IF('csv２'!M9="","",'csv２'!M9)</f>
        <v/>
      </c>
      <c r="N209" s="16" t="str">
        <f>IF('csv２'!N9="","",'csv２'!N9)</f>
        <v/>
      </c>
      <c r="O209" s="16" t="str">
        <f>IF('csv２'!O9="","",'csv２'!O9)</f>
        <v/>
      </c>
      <c r="P209" s="16">
        <f>IF('csv２'!P9="","",'csv２'!P9)</f>
        <v>0</v>
      </c>
      <c r="Q209" s="16">
        <f>IF('csv２'!Q9="","",'csv２'!Q9)</f>
        <v>0</v>
      </c>
      <c r="R209" s="16">
        <f t="shared" si="27"/>
        <v>0</v>
      </c>
      <c r="S209" s="16" t="str">
        <f>IF('csv２'!S9="","",'csv２'!S9)</f>
        <v/>
      </c>
      <c r="T209" s="16">
        <f>IF('csv２'!T9="","",'csv２'!T9)</f>
        <v>0</v>
      </c>
      <c r="U209" s="16">
        <f>IF('csv２'!U9="","",'csv２'!U9)</f>
        <v>0</v>
      </c>
      <c r="V209" s="16">
        <f t="shared" si="28"/>
        <v>0</v>
      </c>
      <c r="W209" s="16" t="str">
        <f>IF('csv２'!W9="","",'csv２'!W9)</f>
        <v/>
      </c>
      <c r="X209" s="16">
        <f>IF('csv２'!X9="","",'csv２'!X9)</f>
        <v>0</v>
      </c>
      <c r="Y209" s="16">
        <f>IF('csv２'!Y9="","",'csv２'!Y9)</f>
        <v>0</v>
      </c>
      <c r="Z209" s="16">
        <v>0</v>
      </c>
      <c r="AA209" s="16" t="str">
        <f>IF('csv２'!AA9="","",'csv２'!AA9)</f>
        <v/>
      </c>
      <c r="AB209" s="16">
        <f>IF('csv２'!AB9="","",'csv２'!AB9)</f>
        <v>0</v>
      </c>
      <c r="AC209" s="16">
        <f>IF('csv２'!AC9="","",'csv２'!AC9)</f>
        <v>0</v>
      </c>
      <c r="AD209" s="16">
        <v>0</v>
      </c>
      <c r="AE209" s="16" t="str">
        <f>IF('csv２'!AE9="","",'csv２'!AE9)</f>
        <v/>
      </c>
      <c r="AF209" s="16">
        <f>IF('csv２'!AF9="","",'csv２'!AF9)</f>
        <v>0</v>
      </c>
      <c r="AG209" s="16">
        <f>IF('csv２'!AG9="","",'csv２'!AG9)</f>
        <v>0</v>
      </c>
      <c r="AH209" s="16">
        <v>0</v>
      </c>
      <c r="AJ209" s="16">
        <v>208</v>
      </c>
      <c r="AK209" s="16" t="str">
        <f t="shared" si="29"/>
        <v/>
      </c>
      <c r="AL209" s="16" t="str">
        <f t="shared" si="30"/>
        <v/>
      </c>
      <c r="AM209" s="16" t="str">
        <f t="shared" si="31"/>
        <v/>
      </c>
      <c r="AN209" s="16" t="str">
        <f t="shared" si="32"/>
        <v/>
      </c>
      <c r="AO209" s="16" t="e">
        <f t="shared" si="33"/>
        <v>#N/A</v>
      </c>
      <c r="AP209" s="16" t="str">
        <f t="shared" si="34"/>
        <v/>
      </c>
    </row>
    <row r="210" spans="1:42">
      <c r="A210" s="16">
        <f>COUNT(E$2:E210)</f>
        <v>2</v>
      </c>
      <c r="B210" s="16" t="str">
        <f>IF('csv２'!B10="","",'csv２'!B10)</f>
        <v/>
      </c>
      <c r="C210" s="16" t="str">
        <f>IF('csv２'!C10="","",'csv２'!C10)</f>
        <v/>
      </c>
      <c r="D210" s="16" t="str">
        <f>IF('csv２'!D10="","",'csv２'!D10)</f>
        <v/>
      </c>
      <c r="E210" s="16" t="str">
        <f>IF('csv２'!E10="","",'csv２'!E10)</f>
        <v/>
      </c>
      <c r="F210" s="16" t="str">
        <f>IF('csv２'!F10="","",'csv２'!F10)</f>
        <v/>
      </c>
      <c r="G210" s="16" t="str">
        <f>IF('csv２'!G10="","",'csv２'!G10)</f>
        <v/>
      </c>
      <c r="H210" s="16" t="str">
        <f>IF('csv２'!H10="","",'csv２'!H10)</f>
        <v/>
      </c>
      <c r="I210" s="16" t="str">
        <f>IF('csv２'!I10="","",'csv２'!I10)</f>
        <v/>
      </c>
      <c r="J210" s="16" t="str">
        <f>IF('csv２'!J10="","",'csv２'!J10)</f>
        <v/>
      </c>
      <c r="K210" s="16" t="str">
        <f>IF('csv２'!K10="","",'csv２'!K10)</f>
        <v/>
      </c>
      <c r="L210" s="16">
        <f>IF('csv２'!L10="","",'csv２'!L10)</f>
        <v>8</v>
      </c>
      <c r="M210" s="16" t="str">
        <f>IF('csv２'!M10="","",'csv２'!M10)</f>
        <v/>
      </c>
      <c r="N210" s="16" t="str">
        <f>IF('csv２'!N10="","",'csv２'!N10)</f>
        <v/>
      </c>
      <c r="O210" s="16" t="str">
        <f>IF('csv２'!O10="","",'csv２'!O10)</f>
        <v/>
      </c>
      <c r="P210" s="16">
        <f>IF('csv２'!P10="","",'csv２'!P10)</f>
        <v>0</v>
      </c>
      <c r="Q210" s="16">
        <f>IF('csv２'!Q10="","",'csv２'!Q10)</f>
        <v>0</v>
      </c>
      <c r="R210" s="16">
        <f t="shared" si="27"/>
        <v>0</v>
      </c>
      <c r="S210" s="16" t="str">
        <f>IF('csv２'!S10="","",'csv２'!S10)</f>
        <v/>
      </c>
      <c r="T210" s="16">
        <f>IF('csv２'!T10="","",'csv２'!T10)</f>
        <v>0</v>
      </c>
      <c r="U210" s="16">
        <f>IF('csv２'!U10="","",'csv２'!U10)</f>
        <v>0</v>
      </c>
      <c r="V210" s="16">
        <f t="shared" si="28"/>
        <v>0</v>
      </c>
      <c r="W210" s="16" t="str">
        <f>IF('csv２'!W10="","",'csv２'!W10)</f>
        <v/>
      </c>
      <c r="X210" s="16">
        <f>IF('csv２'!X10="","",'csv２'!X10)</f>
        <v>0</v>
      </c>
      <c r="Y210" s="16">
        <f>IF('csv２'!Y10="","",'csv２'!Y10)</f>
        <v>0</v>
      </c>
      <c r="Z210" s="16">
        <v>0</v>
      </c>
      <c r="AA210" s="16" t="str">
        <f>IF('csv２'!AA10="","",'csv２'!AA10)</f>
        <v/>
      </c>
      <c r="AB210" s="16">
        <f>IF('csv２'!AB10="","",'csv２'!AB10)</f>
        <v>0</v>
      </c>
      <c r="AC210" s="16">
        <f>IF('csv２'!AC10="","",'csv２'!AC10)</f>
        <v>0</v>
      </c>
      <c r="AD210" s="16">
        <v>0</v>
      </c>
      <c r="AE210" s="16" t="str">
        <f>IF('csv２'!AE10="","",'csv２'!AE10)</f>
        <v/>
      </c>
      <c r="AF210" s="16">
        <f>IF('csv２'!AF10="","",'csv２'!AF10)</f>
        <v>0</v>
      </c>
      <c r="AG210" s="16">
        <f>IF('csv２'!AG10="","",'csv２'!AG10)</f>
        <v>0</v>
      </c>
      <c r="AH210" s="16">
        <v>0</v>
      </c>
      <c r="AJ210" s="16">
        <v>209</v>
      </c>
      <c r="AK210" s="16" t="str">
        <f t="shared" si="29"/>
        <v/>
      </c>
      <c r="AL210" s="16" t="str">
        <f t="shared" si="30"/>
        <v/>
      </c>
      <c r="AM210" s="16" t="str">
        <f t="shared" si="31"/>
        <v/>
      </c>
      <c r="AN210" s="16" t="str">
        <f t="shared" si="32"/>
        <v/>
      </c>
      <c r="AO210" s="16" t="e">
        <f t="shared" si="33"/>
        <v>#N/A</v>
      </c>
      <c r="AP210" s="16" t="str">
        <f t="shared" si="34"/>
        <v/>
      </c>
    </row>
    <row r="211" spans="1:42">
      <c r="A211" s="16">
        <f>COUNT(E$2:E211)</f>
        <v>2</v>
      </c>
      <c r="B211" s="16" t="str">
        <f>IF('csv２'!B11="","",'csv２'!B11)</f>
        <v/>
      </c>
      <c r="C211" s="16" t="str">
        <f>IF('csv２'!C11="","",'csv２'!C11)</f>
        <v/>
      </c>
      <c r="D211" s="16" t="str">
        <f>IF('csv２'!D11="","",'csv２'!D11)</f>
        <v/>
      </c>
      <c r="E211" s="16" t="str">
        <f>IF('csv２'!E11="","",'csv２'!E11)</f>
        <v/>
      </c>
      <c r="F211" s="16" t="str">
        <f>IF('csv２'!F11="","",'csv２'!F11)</f>
        <v/>
      </c>
      <c r="G211" s="16" t="str">
        <f>IF('csv２'!G11="","",'csv２'!G11)</f>
        <v/>
      </c>
      <c r="H211" s="16" t="str">
        <f>IF('csv２'!H11="","",'csv２'!H11)</f>
        <v/>
      </c>
      <c r="I211" s="16" t="str">
        <f>IF('csv２'!I11="","",'csv２'!I11)</f>
        <v/>
      </c>
      <c r="J211" s="16" t="str">
        <f>IF('csv２'!J11="","",'csv２'!J11)</f>
        <v/>
      </c>
      <c r="K211" s="16" t="str">
        <f>IF('csv２'!K11="","",'csv２'!K11)</f>
        <v/>
      </c>
      <c r="L211" s="16">
        <f>IF('csv２'!L11="","",'csv２'!L11)</f>
        <v>9</v>
      </c>
      <c r="M211" s="16" t="str">
        <f>IF('csv２'!M11="","",'csv２'!M11)</f>
        <v/>
      </c>
      <c r="N211" s="16" t="str">
        <f>IF('csv２'!N11="","",'csv２'!N11)</f>
        <v/>
      </c>
      <c r="O211" s="16" t="str">
        <f>IF('csv２'!O11="","",'csv２'!O11)</f>
        <v/>
      </c>
      <c r="P211" s="16">
        <f>IF('csv２'!P11="","",'csv２'!P11)</f>
        <v>0</v>
      </c>
      <c r="Q211" s="16">
        <f>IF('csv２'!Q11="","",'csv２'!Q11)</f>
        <v>0</v>
      </c>
      <c r="R211" s="16">
        <f t="shared" si="27"/>
        <v>0</v>
      </c>
      <c r="S211" s="16" t="str">
        <f>IF('csv２'!S11="","",'csv２'!S11)</f>
        <v/>
      </c>
      <c r="T211" s="16">
        <f>IF('csv２'!T11="","",'csv２'!T11)</f>
        <v>0</v>
      </c>
      <c r="U211" s="16">
        <f>IF('csv２'!U11="","",'csv２'!U11)</f>
        <v>0</v>
      </c>
      <c r="V211" s="16">
        <f t="shared" si="28"/>
        <v>0</v>
      </c>
      <c r="W211" s="16" t="str">
        <f>IF('csv２'!W11="","",'csv２'!W11)</f>
        <v/>
      </c>
      <c r="X211" s="16">
        <f>IF('csv２'!X11="","",'csv２'!X11)</f>
        <v>0</v>
      </c>
      <c r="Y211" s="16">
        <f>IF('csv２'!Y11="","",'csv２'!Y11)</f>
        <v>0</v>
      </c>
      <c r="Z211" s="16">
        <v>0</v>
      </c>
      <c r="AA211" s="16" t="str">
        <f>IF('csv２'!AA11="","",'csv２'!AA11)</f>
        <v/>
      </c>
      <c r="AB211" s="16">
        <f>IF('csv２'!AB11="","",'csv２'!AB11)</f>
        <v>0</v>
      </c>
      <c r="AC211" s="16">
        <f>IF('csv２'!AC11="","",'csv２'!AC11)</f>
        <v>0</v>
      </c>
      <c r="AD211" s="16">
        <v>0</v>
      </c>
      <c r="AE211" s="16" t="str">
        <f>IF('csv２'!AE11="","",'csv２'!AE11)</f>
        <v/>
      </c>
      <c r="AF211" s="16">
        <f>IF('csv２'!AF11="","",'csv２'!AF11)</f>
        <v>0</v>
      </c>
      <c r="AG211" s="16">
        <f>IF('csv２'!AG11="","",'csv２'!AG11)</f>
        <v>0</v>
      </c>
      <c r="AH211" s="16">
        <v>0</v>
      </c>
      <c r="AJ211" s="16">
        <v>210</v>
      </c>
      <c r="AK211" s="16" t="str">
        <f t="shared" si="29"/>
        <v/>
      </c>
      <c r="AL211" s="16" t="str">
        <f t="shared" si="30"/>
        <v/>
      </c>
      <c r="AM211" s="16" t="str">
        <f t="shared" si="31"/>
        <v/>
      </c>
      <c r="AN211" s="16" t="str">
        <f t="shared" si="32"/>
        <v/>
      </c>
      <c r="AO211" s="16" t="e">
        <f t="shared" si="33"/>
        <v>#N/A</v>
      </c>
      <c r="AP211" s="16" t="str">
        <f t="shared" si="34"/>
        <v/>
      </c>
    </row>
    <row r="212" spans="1:42">
      <c r="A212" s="16">
        <f>COUNT(E$2:E212)</f>
        <v>2</v>
      </c>
      <c r="B212" s="16" t="str">
        <f>IF('csv２'!B12="","",'csv２'!B12)</f>
        <v/>
      </c>
      <c r="C212" s="16" t="str">
        <f>IF('csv２'!C12="","",'csv２'!C12)</f>
        <v/>
      </c>
      <c r="D212" s="16" t="str">
        <f>IF('csv２'!D12="","",'csv２'!D12)</f>
        <v/>
      </c>
      <c r="E212" s="16" t="str">
        <f>IF('csv２'!E12="","",'csv２'!E12)</f>
        <v/>
      </c>
      <c r="F212" s="16" t="str">
        <f>IF('csv２'!F12="","",'csv２'!F12)</f>
        <v/>
      </c>
      <c r="G212" s="16" t="str">
        <f>IF('csv２'!G12="","",'csv２'!G12)</f>
        <v/>
      </c>
      <c r="H212" s="16" t="str">
        <f>IF('csv２'!H12="","",'csv２'!H12)</f>
        <v/>
      </c>
      <c r="I212" s="16" t="str">
        <f>IF('csv２'!I12="","",'csv２'!I12)</f>
        <v/>
      </c>
      <c r="J212" s="16" t="str">
        <f>IF('csv２'!J12="","",'csv２'!J12)</f>
        <v/>
      </c>
      <c r="K212" s="16" t="str">
        <f>IF('csv２'!K12="","",'csv２'!K12)</f>
        <v/>
      </c>
      <c r="L212" s="16">
        <f>IF('csv２'!L12="","",'csv２'!L12)</f>
        <v>10</v>
      </c>
      <c r="M212" s="16" t="str">
        <f>IF('csv２'!M12="","",'csv２'!M12)</f>
        <v/>
      </c>
      <c r="N212" s="16" t="str">
        <f>IF('csv２'!N12="","",'csv２'!N12)</f>
        <v/>
      </c>
      <c r="O212" s="16" t="str">
        <f>IF('csv２'!O12="","",'csv２'!O12)</f>
        <v/>
      </c>
      <c r="P212" s="16">
        <f>IF('csv２'!P12="","",'csv２'!P12)</f>
        <v>0</v>
      </c>
      <c r="Q212" s="16">
        <f>IF('csv２'!Q12="","",'csv２'!Q12)</f>
        <v>0</v>
      </c>
      <c r="R212" s="16">
        <f t="shared" si="27"/>
        <v>0</v>
      </c>
      <c r="S212" s="16" t="str">
        <f>IF('csv２'!S12="","",'csv２'!S12)</f>
        <v/>
      </c>
      <c r="T212" s="16">
        <f>IF('csv２'!T12="","",'csv２'!T12)</f>
        <v>0</v>
      </c>
      <c r="U212" s="16">
        <f>IF('csv２'!U12="","",'csv２'!U12)</f>
        <v>0</v>
      </c>
      <c r="V212" s="16">
        <f t="shared" si="28"/>
        <v>0</v>
      </c>
      <c r="W212" s="16" t="str">
        <f>IF('csv２'!W12="","",'csv２'!W12)</f>
        <v/>
      </c>
      <c r="X212" s="16">
        <f>IF('csv２'!X12="","",'csv２'!X12)</f>
        <v>0</v>
      </c>
      <c r="Y212" s="16">
        <f>IF('csv２'!Y12="","",'csv２'!Y12)</f>
        <v>0</v>
      </c>
      <c r="Z212" s="16">
        <v>0</v>
      </c>
      <c r="AA212" s="16" t="str">
        <f>IF('csv２'!AA12="","",'csv２'!AA12)</f>
        <v/>
      </c>
      <c r="AB212" s="16">
        <f>IF('csv２'!AB12="","",'csv２'!AB12)</f>
        <v>0</v>
      </c>
      <c r="AC212" s="16">
        <f>IF('csv２'!AC12="","",'csv２'!AC12)</f>
        <v>0</v>
      </c>
      <c r="AD212" s="16">
        <v>0</v>
      </c>
      <c r="AE212" s="16" t="str">
        <f>IF('csv２'!AE12="","",'csv２'!AE12)</f>
        <v/>
      </c>
      <c r="AF212" s="16">
        <f>IF('csv２'!AF12="","",'csv２'!AF12)</f>
        <v>0</v>
      </c>
      <c r="AG212" s="16">
        <f>IF('csv２'!AG12="","",'csv２'!AG12)</f>
        <v>0</v>
      </c>
      <c r="AH212" s="16">
        <v>0</v>
      </c>
      <c r="AJ212" s="16">
        <v>211</v>
      </c>
      <c r="AK212" s="16" t="str">
        <f t="shared" si="29"/>
        <v/>
      </c>
      <c r="AL212" s="16" t="str">
        <f t="shared" si="30"/>
        <v/>
      </c>
      <c r="AM212" s="16" t="str">
        <f t="shared" si="31"/>
        <v/>
      </c>
      <c r="AN212" s="16" t="str">
        <f t="shared" si="32"/>
        <v/>
      </c>
      <c r="AO212" s="16" t="e">
        <f t="shared" si="33"/>
        <v>#N/A</v>
      </c>
      <c r="AP212" s="16" t="str">
        <f t="shared" si="34"/>
        <v/>
      </c>
    </row>
    <row r="213" spans="1:42">
      <c r="A213" s="16">
        <f>COUNT(E$2:E213)</f>
        <v>2</v>
      </c>
      <c r="B213" s="16" t="str">
        <f>IF('csv２'!B13="","",'csv２'!B13)</f>
        <v/>
      </c>
      <c r="C213" s="16" t="str">
        <f>IF('csv２'!C13="","",'csv２'!C13)</f>
        <v/>
      </c>
      <c r="D213" s="16" t="str">
        <f>IF('csv２'!D13="","",'csv２'!D13)</f>
        <v/>
      </c>
      <c r="E213" s="16" t="str">
        <f>IF('csv２'!E13="","",'csv２'!E13)</f>
        <v/>
      </c>
      <c r="F213" s="16" t="str">
        <f>IF('csv２'!F13="","",'csv２'!F13)</f>
        <v/>
      </c>
      <c r="G213" s="16" t="str">
        <f>IF('csv２'!G13="","",'csv２'!G13)</f>
        <v/>
      </c>
      <c r="H213" s="16" t="str">
        <f>IF('csv２'!H13="","",'csv２'!H13)</f>
        <v/>
      </c>
      <c r="I213" s="16" t="str">
        <f>IF('csv２'!I13="","",'csv２'!I13)</f>
        <v/>
      </c>
      <c r="J213" s="16" t="str">
        <f>IF('csv２'!J13="","",'csv２'!J13)</f>
        <v/>
      </c>
      <c r="K213" s="16" t="str">
        <f>IF('csv２'!K13="","",'csv２'!K13)</f>
        <v/>
      </c>
      <c r="L213" s="16">
        <f>IF('csv２'!L13="","",'csv２'!L13)</f>
        <v>11</v>
      </c>
      <c r="M213" s="16" t="str">
        <f>IF('csv２'!M13="","",'csv２'!M13)</f>
        <v/>
      </c>
      <c r="N213" s="16" t="str">
        <f>IF('csv２'!N13="","",'csv２'!N13)</f>
        <v/>
      </c>
      <c r="O213" s="16" t="str">
        <f>IF('csv２'!O13="","",'csv２'!O13)</f>
        <v/>
      </c>
      <c r="P213" s="16">
        <f>IF('csv２'!P13="","",'csv２'!P13)</f>
        <v>0</v>
      </c>
      <c r="Q213" s="16">
        <f>IF('csv２'!Q13="","",'csv２'!Q13)</f>
        <v>0</v>
      </c>
      <c r="R213" s="16">
        <f t="shared" si="27"/>
        <v>0</v>
      </c>
      <c r="S213" s="16" t="str">
        <f>IF('csv２'!S13="","",'csv２'!S13)</f>
        <v/>
      </c>
      <c r="T213" s="16">
        <f>IF('csv２'!T13="","",'csv２'!T13)</f>
        <v>0</v>
      </c>
      <c r="U213" s="16">
        <f>IF('csv２'!U13="","",'csv２'!U13)</f>
        <v>0</v>
      </c>
      <c r="V213" s="16">
        <f t="shared" si="28"/>
        <v>0</v>
      </c>
      <c r="W213" s="16" t="str">
        <f>IF('csv２'!W13="","",'csv２'!W13)</f>
        <v/>
      </c>
      <c r="X213" s="16">
        <f>IF('csv２'!X13="","",'csv２'!X13)</f>
        <v>0</v>
      </c>
      <c r="Y213" s="16">
        <f>IF('csv２'!Y13="","",'csv２'!Y13)</f>
        <v>0</v>
      </c>
      <c r="Z213" s="16">
        <v>0</v>
      </c>
      <c r="AA213" s="16" t="str">
        <f>IF('csv２'!AA13="","",'csv２'!AA13)</f>
        <v/>
      </c>
      <c r="AB213" s="16">
        <f>IF('csv２'!AB13="","",'csv２'!AB13)</f>
        <v>0</v>
      </c>
      <c r="AC213" s="16">
        <f>IF('csv２'!AC13="","",'csv２'!AC13)</f>
        <v>0</v>
      </c>
      <c r="AD213" s="16">
        <v>0</v>
      </c>
      <c r="AE213" s="16" t="str">
        <f>IF('csv２'!AE13="","",'csv２'!AE13)</f>
        <v/>
      </c>
      <c r="AF213" s="16">
        <f>IF('csv２'!AF13="","",'csv２'!AF13)</f>
        <v>0</v>
      </c>
      <c r="AG213" s="16">
        <f>IF('csv２'!AG13="","",'csv２'!AG13)</f>
        <v>0</v>
      </c>
      <c r="AH213" s="16">
        <v>0</v>
      </c>
      <c r="AJ213" s="16">
        <v>212</v>
      </c>
      <c r="AK213" s="16" t="str">
        <f t="shared" si="29"/>
        <v/>
      </c>
      <c r="AL213" s="16" t="str">
        <f t="shared" si="30"/>
        <v/>
      </c>
      <c r="AM213" s="16" t="str">
        <f t="shared" si="31"/>
        <v/>
      </c>
      <c r="AN213" s="16" t="str">
        <f t="shared" si="32"/>
        <v/>
      </c>
      <c r="AO213" s="16" t="e">
        <f t="shared" si="33"/>
        <v>#N/A</v>
      </c>
      <c r="AP213" s="16" t="str">
        <f t="shared" si="34"/>
        <v/>
      </c>
    </row>
    <row r="214" spans="1:42">
      <c r="A214" s="16">
        <f>COUNT(E$2:E214)</f>
        <v>2</v>
      </c>
      <c r="B214" s="16" t="str">
        <f>IF('csv２'!B14="","",'csv２'!B14)</f>
        <v/>
      </c>
      <c r="C214" s="16" t="str">
        <f>IF('csv２'!C14="","",'csv２'!C14)</f>
        <v/>
      </c>
      <c r="D214" s="16" t="str">
        <f>IF('csv２'!D14="","",'csv２'!D14)</f>
        <v/>
      </c>
      <c r="E214" s="16" t="str">
        <f>IF('csv２'!E14="","",'csv２'!E14)</f>
        <v/>
      </c>
      <c r="F214" s="16" t="str">
        <f>IF('csv２'!F14="","",'csv２'!F14)</f>
        <v/>
      </c>
      <c r="G214" s="16" t="str">
        <f>IF('csv２'!G14="","",'csv２'!G14)</f>
        <v/>
      </c>
      <c r="H214" s="16" t="str">
        <f>IF('csv２'!H14="","",'csv２'!H14)</f>
        <v/>
      </c>
      <c r="I214" s="16" t="str">
        <f>IF('csv２'!I14="","",'csv２'!I14)</f>
        <v/>
      </c>
      <c r="J214" s="16" t="str">
        <f>IF('csv２'!J14="","",'csv２'!J14)</f>
        <v/>
      </c>
      <c r="K214" s="16" t="str">
        <f>IF('csv２'!K14="","",'csv２'!K14)</f>
        <v/>
      </c>
      <c r="L214" s="16">
        <f>IF('csv２'!L14="","",'csv２'!L14)</f>
        <v>12</v>
      </c>
      <c r="M214" s="16" t="str">
        <f>IF('csv２'!M14="","",'csv２'!M14)</f>
        <v/>
      </c>
      <c r="N214" s="16" t="str">
        <f>IF('csv２'!N14="","",'csv２'!N14)</f>
        <v/>
      </c>
      <c r="O214" s="16" t="str">
        <f>IF('csv２'!O14="","",'csv２'!O14)</f>
        <v/>
      </c>
      <c r="P214" s="16">
        <f>IF('csv２'!P14="","",'csv２'!P14)</f>
        <v>0</v>
      </c>
      <c r="Q214" s="16">
        <f>IF('csv２'!Q14="","",'csv２'!Q14)</f>
        <v>0</v>
      </c>
      <c r="R214" s="16">
        <f t="shared" si="27"/>
        <v>0</v>
      </c>
      <c r="S214" s="16" t="str">
        <f>IF('csv２'!S14="","",'csv２'!S14)</f>
        <v/>
      </c>
      <c r="T214" s="16">
        <f>IF('csv２'!T14="","",'csv２'!T14)</f>
        <v>0</v>
      </c>
      <c r="U214" s="16">
        <f>IF('csv２'!U14="","",'csv２'!U14)</f>
        <v>0</v>
      </c>
      <c r="V214" s="16">
        <f t="shared" si="28"/>
        <v>0</v>
      </c>
      <c r="W214" s="16" t="str">
        <f>IF('csv２'!W14="","",'csv２'!W14)</f>
        <v/>
      </c>
      <c r="X214" s="16">
        <f>IF('csv２'!X14="","",'csv２'!X14)</f>
        <v>0</v>
      </c>
      <c r="Y214" s="16">
        <f>IF('csv２'!Y14="","",'csv２'!Y14)</f>
        <v>0</v>
      </c>
      <c r="Z214" s="16">
        <v>0</v>
      </c>
      <c r="AA214" s="16" t="str">
        <f>IF('csv２'!AA14="","",'csv２'!AA14)</f>
        <v/>
      </c>
      <c r="AB214" s="16">
        <f>IF('csv２'!AB14="","",'csv２'!AB14)</f>
        <v>0</v>
      </c>
      <c r="AC214" s="16">
        <f>IF('csv２'!AC14="","",'csv２'!AC14)</f>
        <v>0</v>
      </c>
      <c r="AD214" s="16">
        <v>0</v>
      </c>
      <c r="AE214" s="16" t="str">
        <f>IF('csv２'!AE14="","",'csv２'!AE14)</f>
        <v/>
      </c>
      <c r="AF214" s="16">
        <f>IF('csv２'!AF14="","",'csv２'!AF14)</f>
        <v>0</v>
      </c>
      <c r="AG214" s="16">
        <f>IF('csv２'!AG14="","",'csv２'!AG14)</f>
        <v>0</v>
      </c>
      <c r="AH214" s="16">
        <v>0</v>
      </c>
      <c r="AJ214" s="16">
        <v>213</v>
      </c>
      <c r="AK214" s="16" t="str">
        <f t="shared" si="29"/>
        <v/>
      </c>
      <c r="AL214" s="16" t="str">
        <f t="shared" si="30"/>
        <v/>
      </c>
      <c r="AM214" s="16" t="str">
        <f t="shared" si="31"/>
        <v/>
      </c>
      <c r="AN214" s="16" t="str">
        <f t="shared" si="32"/>
        <v/>
      </c>
      <c r="AO214" s="16" t="e">
        <f t="shared" si="33"/>
        <v>#N/A</v>
      </c>
      <c r="AP214" s="16" t="str">
        <f t="shared" si="34"/>
        <v/>
      </c>
    </row>
    <row r="215" spans="1:42">
      <c r="A215" s="16">
        <f>COUNT(E$2:E215)</f>
        <v>2</v>
      </c>
      <c r="B215" s="16" t="str">
        <f>IF('csv２'!B15="","",'csv２'!B15)</f>
        <v/>
      </c>
      <c r="C215" s="16" t="str">
        <f>IF('csv２'!C15="","",'csv２'!C15)</f>
        <v/>
      </c>
      <c r="D215" s="16" t="str">
        <f>IF('csv２'!D15="","",'csv２'!D15)</f>
        <v/>
      </c>
      <c r="E215" s="16" t="str">
        <f>IF('csv２'!E15="","",'csv２'!E15)</f>
        <v/>
      </c>
      <c r="F215" s="16" t="str">
        <f>IF('csv２'!F15="","",'csv２'!F15)</f>
        <v/>
      </c>
      <c r="G215" s="16" t="str">
        <f>IF('csv２'!G15="","",'csv２'!G15)</f>
        <v/>
      </c>
      <c r="H215" s="16" t="str">
        <f>IF('csv２'!H15="","",'csv２'!H15)</f>
        <v/>
      </c>
      <c r="I215" s="16" t="str">
        <f>IF('csv２'!I15="","",'csv２'!I15)</f>
        <v/>
      </c>
      <c r="J215" s="16" t="str">
        <f>IF('csv２'!J15="","",'csv２'!J15)</f>
        <v/>
      </c>
      <c r="K215" s="16" t="str">
        <f>IF('csv２'!K15="","",'csv２'!K15)</f>
        <v/>
      </c>
      <c r="L215" s="16">
        <f>IF('csv２'!L15="","",'csv２'!L15)</f>
        <v>13</v>
      </c>
      <c r="M215" s="16" t="str">
        <f>IF('csv２'!M15="","",'csv２'!M15)</f>
        <v/>
      </c>
      <c r="N215" s="16" t="str">
        <f>IF('csv２'!N15="","",'csv２'!N15)</f>
        <v/>
      </c>
      <c r="O215" s="16" t="str">
        <f>IF('csv２'!O15="","",'csv２'!O15)</f>
        <v/>
      </c>
      <c r="P215" s="16">
        <f>IF('csv２'!P15="","",'csv２'!P15)</f>
        <v>0</v>
      </c>
      <c r="Q215" s="16">
        <f>IF('csv２'!Q15="","",'csv２'!Q15)</f>
        <v>0</v>
      </c>
      <c r="R215" s="16">
        <f t="shared" si="27"/>
        <v>0</v>
      </c>
      <c r="S215" s="16" t="str">
        <f>IF('csv２'!S15="","",'csv２'!S15)</f>
        <v/>
      </c>
      <c r="T215" s="16">
        <f>IF('csv２'!T15="","",'csv２'!T15)</f>
        <v>0</v>
      </c>
      <c r="U215" s="16">
        <f>IF('csv２'!U15="","",'csv２'!U15)</f>
        <v>0</v>
      </c>
      <c r="V215" s="16">
        <f t="shared" si="28"/>
        <v>0</v>
      </c>
      <c r="W215" s="16" t="str">
        <f>IF('csv２'!W15="","",'csv２'!W15)</f>
        <v/>
      </c>
      <c r="X215" s="16">
        <f>IF('csv２'!X15="","",'csv２'!X15)</f>
        <v>0</v>
      </c>
      <c r="Y215" s="16">
        <f>IF('csv２'!Y15="","",'csv２'!Y15)</f>
        <v>0</v>
      </c>
      <c r="Z215" s="16">
        <v>0</v>
      </c>
      <c r="AA215" s="16" t="str">
        <f>IF('csv２'!AA15="","",'csv２'!AA15)</f>
        <v/>
      </c>
      <c r="AB215" s="16">
        <f>IF('csv２'!AB15="","",'csv２'!AB15)</f>
        <v>0</v>
      </c>
      <c r="AC215" s="16">
        <f>IF('csv２'!AC15="","",'csv２'!AC15)</f>
        <v>0</v>
      </c>
      <c r="AD215" s="16">
        <v>0</v>
      </c>
      <c r="AE215" s="16" t="str">
        <f>IF('csv２'!AE15="","",'csv２'!AE15)</f>
        <v/>
      </c>
      <c r="AF215" s="16">
        <f>IF('csv２'!AF15="","",'csv２'!AF15)</f>
        <v>0</v>
      </c>
      <c r="AG215" s="16">
        <f>IF('csv２'!AG15="","",'csv２'!AG15)</f>
        <v>0</v>
      </c>
      <c r="AH215" s="16">
        <v>0</v>
      </c>
      <c r="AJ215" s="16">
        <v>214</v>
      </c>
      <c r="AK215" s="16" t="str">
        <f t="shared" si="29"/>
        <v/>
      </c>
      <c r="AL215" s="16" t="str">
        <f t="shared" si="30"/>
        <v/>
      </c>
      <c r="AM215" s="16" t="str">
        <f t="shared" si="31"/>
        <v/>
      </c>
      <c r="AN215" s="16" t="str">
        <f t="shared" si="32"/>
        <v/>
      </c>
      <c r="AO215" s="16" t="e">
        <f t="shared" si="33"/>
        <v>#N/A</v>
      </c>
      <c r="AP215" s="16" t="str">
        <f t="shared" si="34"/>
        <v/>
      </c>
    </row>
    <row r="216" spans="1:42">
      <c r="A216" s="16">
        <f>COUNT(E$2:E216)</f>
        <v>2</v>
      </c>
      <c r="B216" s="16" t="str">
        <f>IF('csv２'!B16="","",'csv２'!B16)</f>
        <v/>
      </c>
      <c r="C216" s="16" t="str">
        <f>IF('csv２'!C16="","",'csv２'!C16)</f>
        <v/>
      </c>
      <c r="D216" s="16" t="str">
        <f>IF('csv２'!D16="","",'csv２'!D16)</f>
        <v/>
      </c>
      <c r="E216" s="16" t="str">
        <f>IF('csv２'!E16="","",'csv２'!E16)</f>
        <v/>
      </c>
      <c r="F216" s="16" t="str">
        <f>IF('csv２'!F16="","",'csv２'!F16)</f>
        <v/>
      </c>
      <c r="G216" s="16" t="str">
        <f>IF('csv２'!G16="","",'csv２'!G16)</f>
        <v/>
      </c>
      <c r="H216" s="16" t="str">
        <f>IF('csv２'!H16="","",'csv２'!H16)</f>
        <v/>
      </c>
      <c r="I216" s="16" t="str">
        <f>IF('csv２'!I16="","",'csv２'!I16)</f>
        <v/>
      </c>
      <c r="J216" s="16" t="str">
        <f>IF('csv２'!J16="","",'csv２'!J16)</f>
        <v/>
      </c>
      <c r="K216" s="16" t="str">
        <f>IF('csv２'!K16="","",'csv２'!K16)</f>
        <v/>
      </c>
      <c r="L216" s="16">
        <f>IF('csv２'!L16="","",'csv２'!L16)</f>
        <v>14</v>
      </c>
      <c r="M216" s="16" t="str">
        <f>IF('csv２'!M16="","",'csv２'!M16)</f>
        <v/>
      </c>
      <c r="N216" s="16" t="str">
        <f>IF('csv２'!N16="","",'csv２'!N16)</f>
        <v/>
      </c>
      <c r="O216" s="16" t="str">
        <f>IF('csv２'!O16="","",'csv２'!O16)</f>
        <v/>
      </c>
      <c r="P216" s="16">
        <f>IF('csv２'!P16="","",'csv２'!P16)</f>
        <v>0</v>
      </c>
      <c r="Q216" s="16">
        <f>IF('csv２'!Q16="","",'csv２'!Q16)</f>
        <v>0</v>
      </c>
      <c r="R216" s="16">
        <f t="shared" si="27"/>
        <v>0</v>
      </c>
      <c r="S216" s="16" t="str">
        <f>IF('csv２'!S16="","",'csv２'!S16)</f>
        <v/>
      </c>
      <c r="T216" s="16">
        <f>IF('csv２'!T16="","",'csv２'!T16)</f>
        <v>0</v>
      </c>
      <c r="U216" s="16">
        <f>IF('csv２'!U16="","",'csv２'!U16)</f>
        <v>0</v>
      </c>
      <c r="V216" s="16">
        <f t="shared" si="28"/>
        <v>0</v>
      </c>
      <c r="W216" s="16" t="str">
        <f>IF('csv２'!W16="","",'csv２'!W16)</f>
        <v/>
      </c>
      <c r="X216" s="16">
        <f>IF('csv２'!X16="","",'csv２'!X16)</f>
        <v>0</v>
      </c>
      <c r="Y216" s="16">
        <f>IF('csv２'!Y16="","",'csv２'!Y16)</f>
        <v>0</v>
      </c>
      <c r="Z216" s="16">
        <v>0</v>
      </c>
      <c r="AA216" s="16" t="str">
        <f>IF('csv２'!AA16="","",'csv２'!AA16)</f>
        <v/>
      </c>
      <c r="AB216" s="16">
        <f>IF('csv２'!AB16="","",'csv２'!AB16)</f>
        <v>0</v>
      </c>
      <c r="AC216" s="16">
        <f>IF('csv２'!AC16="","",'csv２'!AC16)</f>
        <v>0</v>
      </c>
      <c r="AD216" s="16">
        <v>0</v>
      </c>
      <c r="AE216" s="16" t="str">
        <f>IF('csv２'!AE16="","",'csv２'!AE16)</f>
        <v/>
      </c>
      <c r="AF216" s="16">
        <f>IF('csv２'!AF16="","",'csv２'!AF16)</f>
        <v>0</v>
      </c>
      <c r="AG216" s="16">
        <f>IF('csv２'!AG16="","",'csv２'!AG16)</f>
        <v>0</v>
      </c>
      <c r="AH216" s="16">
        <v>0</v>
      </c>
      <c r="AJ216" s="16">
        <v>215</v>
      </c>
      <c r="AK216" s="16" t="str">
        <f t="shared" si="29"/>
        <v/>
      </c>
      <c r="AL216" s="16" t="str">
        <f t="shared" si="30"/>
        <v/>
      </c>
      <c r="AM216" s="16" t="str">
        <f t="shared" si="31"/>
        <v/>
      </c>
      <c r="AN216" s="16" t="str">
        <f t="shared" si="32"/>
        <v/>
      </c>
      <c r="AO216" s="16" t="e">
        <f t="shared" si="33"/>
        <v>#N/A</v>
      </c>
      <c r="AP216" s="16" t="str">
        <f t="shared" si="34"/>
        <v/>
      </c>
    </row>
    <row r="217" spans="1:42">
      <c r="A217" s="16">
        <f>COUNT(E$2:E217)</f>
        <v>2</v>
      </c>
      <c r="B217" s="16" t="str">
        <f>IF('csv２'!B17="","",'csv２'!B17)</f>
        <v/>
      </c>
      <c r="C217" s="16" t="str">
        <f>IF('csv２'!C17="","",'csv２'!C17)</f>
        <v/>
      </c>
      <c r="D217" s="16" t="str">
        <f>IF('csv２'!D17="","",'csv２'!D17)</f>
        <v/>
      </c>
      <c r="E217" s="16" t="str">
        <f>IF('csv２'!E17="","",'csv２'!E17)</f>
        <v/>
      </c>
      <c r="F217" s="16" t="str">
        <f>IF('csv２'!F17="","",'csv２'!F17)</f>
        <v/>
      </c>
      <c r="G217" s="16" t="str">
        <f>IF('csv２'!G17="","",'csv２'!G17)</f>
        <v/>
      </c>
      <c r="H217" s="16" t="str">
        <f>IF('csv２'!H17="","",'csv２'!H17)</f>
        <v/>
      </c>
      <c r="I217" s="16" t="str">
        <f>IF('csv２'!I17="","",'csv２'!I17)</f>
        <v/>
      </c>
      <c r="J217" s="16" t="str">
        <f>IF('csv２'!J17="","",'csv２'!J17)</f>
        <v/>
      </c>
      <c r="K217" s="16" t="str">
        <f>IF('csv２'!K17="","",'csv２'!K17)</f>
        <v/>
      </c>
      <c r="L217" s="16">
        <f>IF('csv２'!L17="","",'csv２'!L17)</f>
        <v>15</v>
      </c>
      <c r="M217" s="16" t="str">
        <f>IF('csv２'!M17="","",'csv２'!M17)</f>
        <v/>
      </c>
      <c r="N217" s="16" t="str">
        <f>IF('csv２'!N17="","",'csv２'!N17)</f>
        <v/>
      </c>
      <c r="O217" s="16" t="str">
        <f>IF('csv２'!O17="","",'csv２'!O17)</f>
        <v/>
      </c>
      <c r="P217" s="16">
        <f>IF('csv２'!P17="","",'csv２'!P17)</f>
        <v>0</v>
      </c>
      <c r="Q217" s="16">
        <f>IF('csv２'!Q17="","",'csv２'!Q17)</f>
        <v>0</v>
      </c>
      <c r="R217" s="16">
        <f t="shared" si="27"/>
        <v>0</v>
      </c>
      <c r="S217" s="16" t="str">
        <f>IF('csv２'!S17="","",'csv２'!S17)</f>
        <v/>
      </c>
      <c r="T217" s="16">
        <f>IF('csv２'!T17="","",'csv２'!T17)</f>
        <v>0</v>
      </c>
      <c r="U217" s="16">
        <f>IF('csv２'!U17="","",'csv２'!U17)</f>
        <v>0</v>
      </c>
      <c r="V217" s="16">
        <f t="shared" si="28"/>
        <v>0</v>
      </c>
      <c r="W217" s="16" t="str">
        <f>IF('csv２'!W17="","",'csv２'!W17)</f>
        <v/>
      </c>
      <c r="X217" s="16">
        <f>IF('csv２'!X17="","",'csv２'!X17)</f>
        <v>0</v>
      </c>
      <c r="Y217" s="16">
        <f>IF('csv２'!Y17="","",'csv２'!Y17)</f>
        <v>0</v>
      </c>
      <c r="Z217" s="16">
        <v>0</v>
      </c>
      <c r="AA217" s="16" t="str">
        <f>IF('csv２'!AA17="","",'csv２'!AA17)</f>
        <v/>
      </c>
      <c r="AB217" s="16">
        <f>IF('csv２'!AB17="","",'csv２'!AB17)</f>
        <v>0</v>
      </c>
      <c r="AC217" s="16">
        <f>IF('csv２'!AC17="","",'csv２'!AC17)</f>
        <v>0</v>
      </c>
      <c r="AD217" s="16">
        <v>0</v>
      </c>
      <c r="AE217" s="16" t="str">
        <f>IF('csv２'!AE17="","",'csv２'!AE17)</f>
        <v/>
      </c>
      <c r="AF217" s="16">
        <f>IF('csv２'!AF17="","",'csv２'!AF17)</f>
        <v>0</v>
      </c>
      <c r="AG217" s="16">
        <f>IF('csv２'!AG17="","",'csv２'!AG17)</f>
        <v>0</v>
      </c>
      <c r="AH217" s="16">
        <v>0</v>
      </c>
      <c r="AJ217" s="16">
        <v>216</v>
      </c>
      <c r="AK217" s="16" t="str">
        <f t="shared" si="29"/>
        <v/>
      </c>
      <c r="AL217" s="16" t="str">
        <f t="shared" si="30"/>
        <v/>
      </c>
      <c r="AM217" s="16" t="str">
        <f t="shared" si="31"/>
        <v/>
      </c>
      <c r="AN217" s="16" t="str">
        <f t="shared" si="32"/>
        <v/>
      </c>
      <c r="AO217" s="16" t="e">
        <f t="shared" si="33"/>
        <v>#N/A</v>
      </c>
      <c r="AP217" s="16" t="str">
        <f t="shared" si="34"/>
        <v/>
      </c>
    </row>
    <row r="218" spans="1:42">
      <c r="A218" s="16">
        <f>COUNT(E$2:E218)</f>
        <v>2</v>
      </c>
      <c r="B218" s="16" t="str">
        <f>IF('csv２'!B18="","",'csv２'!B18)</f>
        <v/>
      </c>
      <c r="C218" s="16" t="str">
        <f>IF('csv２'!C18="","",'csv２'!C18)</f>
        <v/>
      </c>
      <c r="D218" s="16" t="str">
        <f>IF('csv２'!D18="","",'csv２'!D18)</f>
        <v/>
      </c>
      <c r="E218" s="16" t="str">
        <f>IF('csv２'!E18="","",'csv２'!E18)</f>
        <v/>
      </c>
      <c r="F218" s="16" t="str">
        <f>IF('csv２'!F18="","",'csv２'!F18)</f>
        <v/>
      </c>
      <c r="G218" s="16" t="str">
        <f>IF('csv２'!G18="","",'csv２'!G18)</f>
        <v/>
      </c>
      <c r="H218" s="16" t="str">
        <f>IF('csv２'!H18="","",'csv２'!H18)</f>
        <v/>
      </c>
      <c r="I218" s="16" t="str">
        <f>IF('csv２'!I18="","",'csv２'!I18)</f>
        <v/>
      </c>
      <c r="J218" s="16" t="str">
        <f>IF('csv２'!J18="","",'csv２'!J18)</f>
        <v/>
      </c>
      <c r="K218" s="16" t="str">
        <f>IF('csv２'!K18="","",'csv２'!K18)</f>
        <v/>
      </c>
      <c r="L218" s="16">
        <f>IF('csv２'!L18="","",'csv２'!L18)</f>
        <v>16</v>
      </c>
      <c r="M218" s="16" t="str">
        <f>IF('csv２'!M18="","",'csv２'!M18)</f>
        <v/>
      </c>
      <c r="N218" s="16" t="str">
        <f>IF('csv２'!N18="","",'csv２'!N18)</f>
        <v/>
      </c>
      <c r="O218" s="16" t="str">
        <f>IF('csv２'!O18="","",'csv２'!O18)</f>
        <v/>
      </c>
      <c r="P218" s="16">
        <f>IF('csv２'!P18="","",'csv２'!P18)</f>
        <v>0</v>
      </c>
      <c r="Q218" s="16">
        <f>IF('csv２'!Q18="","",'csv２'!Q18)</f>
        <v>0</v>
      </c>
      <c r="R218" s="16">
        <f t="shared" si="27"/>
        <v>0</v>
      </c>
      <c r="S218" s="16" t="str">
        <f>IF('csv２'!S18="","",'csv２'!S18)</f>
        <v/>
      </c>
      <c r="T218" s="16">
        <f>IF('csv２'!T18="","",'csv２'!T18)</f>
        <v>0</v>
      </c>
      <c r="U218" s="16">
        <f>IF('csv２'!U18="","",'csv２'!U18)</f>
        <v>0</v>
      </c>
      <c r="V218" s="16">
        <f t="shared" si="28"/>
        <v>0</v>
      </c>
      <c r="W218" s="16" t="str">
        <f>IF('csv２'!W18="","",'csv２'!W18)</f>
        <v/>
      </c>
      <c r="X218" s="16">
        <f>IF('csv２'!X18="","",'csv２'!X18)</f>
        <v>0</v>
      </c>
      <c r="Y218" s="16">
        <f>IF('csv２'!Y18="","",'csv２'!Y18)</f>
        <v>0</v>
      </c>
      <c r="Z218" s="16">
        <v>0</v>
      </c>
      <c r="AA218" s="16" t="str">
        <f>IF('csv２'!AA18="","",'csv２'!AA18)</f>
        <v/>
      </c>
      <c r="AB218" s="16">
        <f>IF('csv２'!AB18="","",'csv２'!AB18)</f>
        <v>0</v>
      </c>
      <c r="AC218" s="16">
        <f>IF('csv２'!AC18="","",'csv２'!AC18)</f>
        <v>0</v>
      </c>
      <c r="AD218" s="16">
        <v>0</v>
      </c>
      <c r="AE218" s="16" t="str">
        <f>IF('csv２'!AE18="","",'csv２'!AE18)</f>
        <v/>
      </c>
      <c r="AF218" s="16">
        <f>IF('csv２'!AF18="","",'csv２'!AF18)</f>
        <v>0</v>
      </c>
      <c r="AG218" s="16">
        <f>IF('csv２'!AG18="","",'csv２'!AG18)</f>
        <v>0</v>
      </c>
      <c r="AH218" s="16">
        <v>0</v>
      </c>
      <c r="AJ218" s="16">
        <v>217</v>
      </c>
      <c r="AK218" s="16" t="str">
        <f t="shared" si="29"/>
        <v/>
      </c>
      <c r="AL218" s="16" t="str">
        <f t="shared" si="30"/>
        <v/>
      </c>
      <c r="AM218" s="16" t="str">
        <f t="shared" si="31"/>
        <v/>
      </c>
      <c r="AN218" s="16" t="str">
        <f t="shared" si="32"/>
        <v/>
      </c>
      <c r="AO218" s="16" t="e">
        <f t="shared" si="33"/>
        <v>#N/A</v>
      </c>
      <c r="AP218" s="16" t="str">
        <f t="shared" si="34"/>
        <v/>
      </c>
    </row>
    <row r="219" spans="1:42">
      <c r="A219" s="16">
        <f>COUNT(E$2:E219)</f>
        <v>2</v>
      </c>
      <c r="B219" s="16" t="str">
        <f>IF('csv２'!B19="","",'csv２'!B19)</f>
        <v/>
      </c>
      <c r="C219" s="16" t="str">
        <f>IF('csv２'!C19="","",'csv２'!C19)</f>
        <v/>
      </c>
      <c r="D219" s="16" t="str">
        <f>IF('csv２'!D19="","",'csv２'!D19)</f>
        <v/>
      </c>
      <c r="E219" s="16" t="str">
        <f>IF('csv２'!E19="","",'csv２'!E19)</f>
        <v/>
      </c>
      <c r="F219" s="16" t="str">
        <f>IF('csv２'!F19="","",'csv２'!F19)</f>
        <v/>
      </c>
      <c r="G219" s="16" t="str">
        <f>IF('csv２'!G19="","",'csv２'!G19)</f>
        <v/>
      </c>
      <c r="H219" s="16" t="str">
        <f>IF('csv２'!H19="","",'csv２'!H19)</f>
        <v/>
      </c>
      <c r="I219" s="16" t="str">
        <f>IF('csv２'!I19="","",'csv２'!I19)</f>
        <v/>
      </c>
      <c r="J219" s="16" t="str">
        <f>IF('csv２'!J19="","",'csv２'!J19)</f>
        <v/>
      </c>
      <c r="K219" s="16" t="str">
        <f>IF('csv２'!K19="","",'csv２'!K19)</f>
        <v/>
      </c>
      <c r="L219" s="16">
        <f>IF('csv２'!L19="","",'csv２'!L19)</f>
        <v>17</v>
      </c>
      <c r="M219" s="16" t="str">
        <f>IF('csv２'!M19="","",'csv２'!M19)</f>
        <v/>
      </c>
      <c r="N219" s="16" t="str">
        <f>IF('csv２'!N19="","",'csv２'!N19)</f>
        <v/>
      </c>
      <c r="O219" s="16" t="str">
        <f>IF('csv２'!O19="","",'csv２'!O19)</f>
        <v/>
      </c>
      <c r="P219" s="16">
        <f>IF('csv２'!P19="","",'csv２'!P19)</f>
        <v>0</v>
      </c>
      <c r="Q219" s="16">
        <f>IF('csv２'!Q19="","",'csv２'!Q19)</f>
        <v>0</v>
      </c>
      <c r="R219" s="16">
        <f t="shared" si="27"/>
        <v>0</v>
      </c>
      <c r="S219" s="16" t="str">
        <f>IF('csv２'!S19="","",'csv２'!S19)</f>
        <v/>
      </c>
      <c r="T219" s="16">
        <f>IF('csv２'!T19="","",'csv２'!T19)</f>
        <v>0</v>
      </c>
      <c r="U219" s="16">
        <f>IF('csv２'!U19="","",'csv２'!U19)</f>
        <v>0</v>
      </c>
      <c r="V219" s="16">
        <f t="shared" si="28"/>
        <v>0</v>
      </c>
      <c r="W219" s="16" t="str">
        <f>IF('csv２'!W19="","",'csv２'!W19)</f>
        <v/>
      </c>
      <c r="X219" s="16">
        <f>IF('csv２'!X19="","",'csv２'!X19)</f>
        <v>0</v>
      </c>
      <c r="Y219" s="16">
        <f>IF('csv２'!Y19="","",'csv２'!Y19)</f>
        <v>0</v>
      </c>
      <c r="Z219" s="16">
        <v>0</v>
      </c>
      <c r="AA219" s="16" t="str">
        <f>IF('csv２'!AA19="","",'csv２'!AA19)</f>
        <v/>
      </c>
      <c r="AB219" s="16">
        <f>IF('csv２'!AB19="","",'csv２'!AB19)</f>
        <v>0</v>
      </c>
      <c r="AC219" s="16">
        <f>IF('csv２'!AC19="","",'csv２'!AC19)</f>
        <v>0</v>
      </c>
      <c r="AD219" s="16">
        <v>0</v>
      </c>
      <c r="AE219" s="16" t="str">
        <f>IF('csv２'!AE19="","",'csv２'!AE19)</f>
        <v/>
      </c>
      <c r="AF219" s="16">
        <f>IF('csv２'!AF19="","",'csv２'!AF19)</f>
        <v>0</v>
      </c>
      <c r="AG219" s="16">
        <f>IF('csv２'!AG19="","",'csv２'!AG19)</f>
        <v>0</v>
      </c>
      <c r="AH219" s="16">
        <v>0</v>
      </c>
      <c r="AJ219" s="16">
        <v>218</v>
      </c>
      <c r="AK219" s="16" t="str">
        <f t="shared" si="29"/>
        <v/>
      </c>
      <c r="AL219" s="16" t="str">
        <f t="shared" si="30"/>
        <v/>
      </c>
      <c r="AM219" s="16" t="str">
        <f t="shared" si="31"/>
        <v/>
      </c>
      <c r="AN219" s="16" t="str">
        <f t="shared" si="32"/>
        <v/>
      </c>
      <c r="AO219" s="16" t="e">
        <f t="shared" si="33"/>
        <v>#N/A</v>
      </c>
      <c r="AP219" s="16" t="str">
        <f t="shared" si="34"/>
        <v/>
      </c>
    </row>
    <row r="220" spans="1:42">
      <c r="A220" s="16">
        <f>COUNT(E$2:E220)</f>
        <v>2</v>
      </c>
      <c r="B220" s="16" t="str">
        <f>IF('csv２'!B20="","",'csv２'!B20)</f>
        <v/>
      </c>
      <c r="C220" s="16" t="str">
        <f>IF('csv２'!C20="","",'csv２'!C20)</f>
        <v/>
      </c>
      <c r="D220" s="16" t="str">
        <f>IF('csv２'!D20="","",'csv２'!D20)</f>
        <v/>
      </c>
      <c r="E220" s="16" t="str">
        <f>IF('csv２'!E20="","",'csv２'!E20)</f>
        <v/>
      </c>
      <c r="F220" s="16" t="str">
        <f>IF('csv２'!F20="","",'csv２'!F20)</f>
        <v/>
      </c>
      <c r="G220" s="16" t="str">
        <f>IF('csv２'!G20="","",'csv２'!G20)</f>
        <v/>
      </c>
      <c r="H220" s="16" t="str">
        <f>IF('csv２'!H20="","",'csv２'!H20)</f>
        <v/>
      </c>
      <c r="I220" s="16" t="str">
        <f>IF('csv２'!I20="","",'csv２'!I20)</f>
        <v/>
      </c>
      <c r="J220" s="16" t="str">
        <f>IF('csv２'!J20="","",'csv２'!J20)</f>
        <v/>
      </c>
      <c r="K220" s="16" t="str">
        <f>IF('csv２'!K20="","",'csv２'!K20)</f>
        <v/>
      </c>
      <c r="L220" s="16">
        <f>IF('csv２'!L20="","",'csv２'!L20)</f>
        <v>18</v>
      </c>
      <c r="M220" s="16" t="str">
        <f>IF('csv２'!M20="","",'csv２'!M20)</f>
        <v/>
      </c>
      <c r="N220" s="16" t="str">
        <f>IF('csv２'!N20="","",'csv２'!N20)</f>
        <v/>
      </c>
      <c r="O220" s="16" t="str">
        <f>IF('csv２'!O20="","",'csv２'!O20)</f>
        <v/>
      </c>
      <c r="P220" s="16">
        <f>IF('csv２'!P20="","",'csv２'!P20)</f>
        <v>0</v>
      </c>
      <c r="Q220" s="16">
        <f>IF('csv２'!Q20="","",'csv２'!Q20)</f>
        <v>0</v>
      </c>
      <c r="R220" s="16">
        <f t="shared" si="27"/>
        <v>0</v>
      </c>
      <c r="S220" s="16" t="str">
        <f>IF('csv２'!S20="","",'csv２'!S20)</f>
        <v/>
      </c>
      <c r="T220" s="16">
        <f>IF('csv２'!T20="","",'csv２'!T20)</f>
        <v>0</v>
      </c>
      <c r="U220" s="16">
        <f>IF('csv２'!U20="","",'csv２'!U20)</f>
        <v>0</v>
      </c>
      <c r="V220" s="16">
        <f t="shared" si="28"/>
        <v>0</v>
      </c>
      <c r="W220" s="16" t="str">
        <f>IF('csv２'!W20="","",'csv２'!W20)</f>
        <v/>
      </c>
      <c r="X220" s="16">
        <f>IF('csv２'!X20="","",'csv２'!X20)</f>
        <v>0</v>
      </c>
      <c r="Y220" s="16">
        <f>IF('csv２'!Y20="","",'csv２'!Y20)</f>
        <v>0</v>
      </c>
      <c r="Z220" s="16">
        <v>0</v>
      </c>
      <c r="AA220" s="16" t="str">
        <f>IF('csv２'!AA20="","",'csv２'!AA20)</f>
        <v/>
      </c>
      <c r="AB220" s="16">
        <f>IF('csv２'!AB20="","",'csv２'!AB20)</f>
        <v>0</v>
      </c>
      <c r="AC220" s="16">
        <f>IF('csv２'!AC20="","",'csv２'!AC20)</f>
        <v>0</v>
      </c>
      <c r="AD220" s="16">
        <v>0</v>
      </c>
      <c r="AE220" s="16" t="str">
        <f>IF('csv２'!AE20="","",'csv２'!AE20)</f>
        <v/>
      </c>
      <c r="AF220" s="16">
        <f>IF('csv２'!AF20="","",'csv２'!AF20)</f>
        <v>0</v>
      </c>
      <c r="AG220" s="16">
        <f>IF('csv２'!AG20="","",'csv２'!AG20)</f>
        <v>0</v>
      </c>
      <c r="AH220" s="16">
        <v>0</v>
      </c>
      <c r="AJ220" s="16">
        <v>219</v>
      </c>
      <c r="AK220" s="16" t="str">
        <f t="shared" si="29"/>
        <v/>
      </c>
      <c r="AL220" s="16" t="str">
        <f t="shared" si="30"/>
        <v/>
      </c>
      <c r="AM220" s="16" t="str">
        <f t="shared" si="31"/>
        <v/>
      </c>
      <c r="AN220" s="16" t="str">
        <f t="shared" si="32"/>
        <v/>
      </c>
      <c r="AO220" s="16" t="e">
        <f t="shared" si="33"/>
        <v>#N/A</v>
      </c>
      <c r="AP220" s="16" t="str">
        <f t="shared" si="34"/>
        <v/>
      </c>
    </row>
    <row r="221" spans="1:42">
      <c r="A221" s="16">
        <f>COUNT(E$2:E221)</f>
        <v>2</v>
      </c>
      <c r="B221" s="16" t="str">
        <f>IF('csv２'!B21="","",'csv２'!B21)</f>
        <v/>
      </c>
      <c r="C221" s="16" t="str">
        <f>IF('csv２'!C21="","",'csv２'!C21)</f>
        <v/>
      </c>
      <c r="D221" s="16" t="str">
        <f>IF('csv２'!D21="","",'csv２'!D21)</f>
        <v/>
      </c>
      <c r="E221" s="16" t="str">
        <f>IF('csv２'!E21="","",'csv２'!E21)</f>
        <v/>
      </c>
      <c r="F221" s="16" t="str">
        <f>IF('csv２'!F21="","",'csv２'!F21)</f>
        <v/>
      </c>
      <c r="G221" s="16" t="str">
        <f>IF('csv２'!G21="","",'csv２'!G21)</f>
        <v/>
      </c>
      <c r="H221" s="16" t="str">
        <f>IF('csv２'!H21="","",'csv２'!H21)</f>
        <v/>
      </c>
      <c r="I221" s="16" t="str">
        <f>IF('csv２'!I21="","",'csv２'!I21)</f>
        <v/>
      </c>
      <c r="J221" s="16" t="str">
        <f>IF('csv２'!J21="","",'csv２'!J21)</f>
        <v/>
      </c>
      <c r="K221" s="16" t="str">
        <f>IF('csv２'!K21="","",'csv２'!K21)</f>
        <v/>
      </c>
      <c r="L221" s="16">
        <f>IF('csv２'!L21="","",'csv２'!L21)</f>
        <v>19</v>
      </c>
      <c r="M221" s="16" t="str">
        <f>IF('csv２'!M21="","",'csv２'!M21)</f>
        <v/>
      </c>
      <c r="N221" s="16" t="str">
        <f>IF('csv２'!N21="","",'csv２'!N21)</f>
        <v/>
      </c>
      <c r="O221" s="16" t="str">
        <f>IF('csv２'!O21="","",'csv２'!O21)</f>
        <v/>
      </c>
      <c r="P221" s="16">
        <f>IF('csv２'!P21="","",'csv２'!P21)</f>
        <v>0</v>
      </c>
      <c r="Q221" s="16">
        <f>IF('csv２'!Q21="","",'csv２'!Q21)</f>
        <v>0</v>
      </c>
      <c r="R221" s="16">
        <f t="shared" si="27"/>
        <v>0</v>
      </c>
      <c r="S221" s="16" t="str">
        <f>IF('csv２'!S21="","",'csv２'!S21)</f>
        <v/>
      </c>
      <c r="T221" s="16">
        <f>IF('csv２'!T21="","",'csv２'!T21)</f>
        <v>0</v>
      </c>
      <c r="U221" s="16">
        <f>IF('csv２'!U21="","",'csv２'!U21)</f>
        <v>0</v>
      </c>
      <c r="V221" s="16">
        <f t="shared" si="28"/>
        <v>0</v>
      </c>
      <c r="W221" s="16" t="str">
        <f>IF('csv２'!W21="","",'csv２'!W21)</f>
        <v/>
      </c>
      <c r="X221" s="16">
        <f>IF('csv２'!X21="","",'csv２'!X21)</f>
        <v>0</v>
      </c>
      <c r="Y221" s="16">
        <f>IF('csv２'!Y21="","",'csv２'!Y21)</f>
        <v>0</v>
      </c>
      <c r="Z221" s="16">
        <v>0</v>
      </c>
      <c r="AA221" s="16" t="str">
        <f>IF('csv２'!AA21="","",'csv２'!AA21)</f>
        <v/>
      </c>
      <c r="AB221" s="16">
        <f>IF('csv２'!AB21="","",'csv２'!AB21)</f>
        <v>0</v>
      </c>
      <c r="AC221" s="16">
        <f>IF('csv２'!AC21="","",'csv２'!AC21)</f>
        <v>0</v>
      </c>
      <c r="AD221" s="16">
        <v>0</v>
      </c>
      <c r="AE221" s="16" t="str">
        <f>IF('csv２'!AE21="","",'csv２'!AE21)</f>
        <v/>
      </c>
      <c r="AF221" s="16">
        <f>IF('csv２'!AF21="","",'csv２'!AF21)</f>
        <v>0</v>
      </c>
      <c r="AG221" s="16">
        <f>IF('csv２'!AG21="","",'csv２'!AG21)</f>
        <v>0</v>
      </c>
      <c r="AH221" s="16">
        <v>0</v>
      </c>
      <c r="AJ221" s="16">
        <v>220</v>
      </c>
      <c r="AK221" s="16" t="str">
        <f t="shared" si="29"/>
        <v/>
      </c>
      <c r="AL221" s="16" t="str">
        <f t="shared" si="30"/>
        <v/>
      </c>
      <c r="AM221" s="16" t="str">
        <f t="shared" si="31"/>
        <v/>
      </c>
      <c r="AN221" s="16" t="str">
        <f t="shared" si="32"/>
        <v/>
      </c>
      <c r="AO221" s="16" t="e">
        <f t="shared" si="33"/>
        <v>#N/A</v>
      </c>
      <c r="AP221" s="16" t="str">
        <f t="shared" si="34"/>
        <v/>
      </c>
    </row>
    <row r="222" spans="1:42">
      <c r="A222" s="16">
        <f>COUNT(E$2:E222)</f>
        <v>2</v>
      </c>
      <c r="B222" s="16" t="str">
        <f>IF('csv２'!B22="","",'csv２'!B22)</f>
        <v/>
      </c>
      <c r="C222" s="16" t="str">
        <f>IF('csv２'!C22="","",'csv２'!C22)</f>
        <v/>
      </c>
      <c r="D222" s="16" t="str">
        <f>IF('csv２'!D22="","",'csv２'!D22)</f>
        <v/>
      </c>
      <c r="E222" s="16" t="str">
        <f>IF('csv２'!E22="","",'csv２'!E22)</f>
        <v/>
      </c>
      <c r="F222" s="16" t="str">
        <f>IF('csv２'!F22="","",'csv２'!F22)</f>
        <v/>
      </c>
      <c r="G222" s="16" t="str">
        <f>IF('csv２'!G22="","",'csv２'!G22)</f>
        <v/>
      </c>
      <c r="H222" s="16" t="str">
        <f>IF('csv２'!H22="","",'csv２'!H22)</f>
        <v/>
      </c>
      <c r="I222" s="16" t="str">
        <f>IF('csv２'!I22="","",'csv２'!I22)</f>
        <v/>
      </c>
      <c r="J222" s="16" t="str">
        <f>IF('csv２'!J22="","",'csv２'!J22)</f>
        <v/>
      </c>
      <c r="K222" s="16" t="str">
        <f>IF('csv２'!K22="","",'csv２'!K22)</f>
        <v/>
      </c>
      <c r="L222" s="16">
        <f>IF('csv２'!L22="","",'csv２'!L22)</f>
        <v>20</v>
      </c>
      <c r="M222" s="16" t="str">
        <f>IF('csv２'!M22="","",'csv２'!M22)</f>
        <v/>
      </c>
      <c r="N222" s="16" t="str">
        <f>IF('csv２'!N22="","",'csv２'!N22)</f>
        <v/>
      </c>
      <c r="O222" s="16" t="str">
        <f>IF('csv２'!O22="","",'csv２'!O22)</f>
        <v/>
      </c>
      <c r="P222" s="16">
        <f>IF('csv２'!P22="","",'csv２'!P22)</f>
        <v>0</v>
      </c>
      <c r="Q222" s="16">
        <f>IF('csv２'!Q22="","",'csv２'!Q22)</f>
        <v>0</v>
      </c>
      <c r="R222" s="16">
        <f t="shared" si="27"/>
        <v>0</v>
      </c>
      <c r="S222" s="16" t="str">
        <f>IF('csv２'!S22="","",'csv２'!S22)</f>
        <v/>
      </c>
      <c r="T222" s="16">
        <f>IF('csv２'!T22="","",'csv２'!T22)</f>
        <v>0</v>
      </c>
      <c r="U222" s="16">
        <f>IF('csv２'!U22="","",'csv２'!U22)</f>
        <v>0</v>
      </c>
      <c r="V222" s="16">
        <f t="shared" si="28"/>
        <v>0</v>
      </c>
      <c r="W222" s="16" t="str">
        <f>IF('csv２'!W22="","",'csv２'!W22)</f>
        <v/>
      </c>
      <c r="X222" s="16">
        <f>IF('csv２'!X22="","",'csv２'!X22)</f>
        <v>0</v>
      </c>
      <c r="Y222" s="16">
        <f>IF('csv２'!Y22="","",'csv２'!Y22)</f>
        <v>0</v>
      </c>
      <c r="Z222" s="16">
        <v>0</v>
      </c>
      <c r="AA222" s="16" t="str">
        <f>IF('csv２'!AA22="","",'csv２'!AA22)</f>
        <v/>
      </c>
      <c r="AB222" s="16">
        <f>IF('csv２'!AB22="","",'csv２'!AB22)</f>
        <v>0</v>
      </c>
      <c r="AC222" s="16">
        <f>IF('csv２'!AC22="","",'csv２'!AC22)</f>
        <v>0</v>
      </c>
      <c r="AD222" s="16">
        <v>0</v>
      </c>
      <c r="AE222" s="16" t="str">
        <f>IF('csv２'!AE22="","",'csv２'!AE22)</f>
        <v/>
      </c>
      <c r="AF222" s="16">
        <f>IF('csv２'!AF22="","",'csv２'!AF22)</f>
        <v>0</v>
      </c>
      <c r="AG222" s="16">
        <f>IF('csv２'!AG22="","",'csv２'!AG22)</f>
        <v>0</v>
      </c>
      <c r="AH222" s="16">
        <v>0</v>
      </c>
      <c r="AJ222" s="16">
        <v>221</v>
      </c>
      <c r="AK222" s="16" t="str">
        <f t="shared" si="29"/>
        <v/>
      </c>
      <c r="AL222" s="16" t="str">
        <f t="shared" si="30"/>
        <v/>
      </c>
      <c r="AM222" s="16" t="str">
        <f t="shared" si="31"/>
        <v/>
      </c>
      <c r="AN222" s="16" t="str">
        <f t="shared" si="32"/>
        <v/>
      </c>
      <c r="AO222" s="16" t="e">
        <f t="shared" si="33"/>
        <v>#N/A</v>
      </c>
      <c r="AP222" s="16" t="str">
        <f t="shared" si="34"/>
        <v/>
      </c>
    </row>
    <row r="223" spans="1:42">
      <c r="A223" s="16">
        <f>COUNT(E$2:E223)</f>
        <v>2</v>
      </c>
      <c r="B223" s="16" t="str">
        <f>IF('csv２'!B23="","",'csv２'!B23)</f>
        <v/>
      </c>
      <c r="C223" s="16" t="str">
        <f>IF('csv２'!C23="","",'csv２'!C23)</f>
        <v/>
      </c>
      <c r="D223" s="16" t="str">
        <f>IF('csv２'!D23="","",'csv２'!D23)</f>
        <v/>
      </c>
      <c r="E223" s="16" t="str">
        <f>IF('csv２'!E23="","",'csv２'!E23)</f>
        <v/>
      </c>
      <c r="F223" s="16" t="str">
        <f>IF('csv２'!F23="","",'csv２'!F23)</f>
        <v/>
      </c>
      <c r="G223" s="16" t="str">
        <f>IF('csv２'!G23="","",'csv２'!G23)</f>
        <v/>
      </c>
      <c r="H223" s="16" t="str">
        <f>IF('csv２'!H23="","",'csv２'!H23)</f>
        <v/>
      </c>
      <c r="I223" s="16" t="str">
        <f>IF('csv２'!I23="","",'csv２'!I23)</f>
        <v/>
      </c>
      <c r="J223" s="16" t="str">
        <f>IF('csv２'!J23="","",'csv２'!J23)</f>
        <v/>
      </c>
      <c r="K223" s="16" t="str">
        <f>IF('csv２'!K23="","",'csv２'!K23)</f>
        <v/>
      </c>
      <c r="L223" s="16">
        <f>IF('csv２'!L23="","",'csv２'!L23)</f>
        <v>21</v>
      </c>
      <c r="M223" s="16" t="str">
        <f>IF('csv２'!M23="","",'csv２'!M23)</f>
        <v/>
      </c>
      <c r="N223" s="16" t="str">
        <f>IF('csv２'!N23="","",'csv２'!N23)</f>
        <v/>
      </c>
      <c r="O223" s="16" t="str">
        <f>IF('csv２'!O23="","",'csv２'!O23)</f>
        <v/>
      </c>
      <c r="P223" s="16">
        <f>IF('csv２'!P23="","",'csv２'!P23)</f>
        <v>0</v>
      </c>
      <c r="Q223" s="16">
        <f>IF('csv２'!Q23="","",'csv２'!Q23)</f>
        <v>0</v>
      </c>
      <c r="R223" s="16">
        <f t="shared" si="27"/>
        <v>0</v>
      </c>
      <c r="S223" s="16" t="str">
        <f>IF('csv２'!S23="","",'csv２'!S23)</f>
        <v/>
      </c>
      <c r="T223" s="16">
        <f>IF('csv２'!T23="","",'csv２'!T23)</f>
        <v>0</v>
      </c>
      <c r="U223" s="16">
        <f>IF('csv２'!U23="","",'csv２'!U23)</f>
        <v>0</v>
      </c>
      <c r="V223" s="16">
        <f t="shared" si="28"/>
        <v>0</v>
      </c>
      <c r="W223" s="16" t="str">
        <f>IF('csv２'!W23="","",'csv２'!W23)</f>
        <v/>
      </c>
      <c r="X223" s="16">
        <f>IF('csv２'!X23="","",'csv２'!X23)</f>
        <v>0</v>
      </c>
      <c r="Y223" s="16">
        <f>IF('csv２'!Y23="","",'csv２'!Y23)</f>
        <v>0</v>
      </c>
      <c r="Z223" s="16">
        <v>0</v>
      </c>
      <c r="AA223" s="16" t="str">
        <f>IF('csv２'!AA23="","",'csv２'!AA23)</f>
        <v/>
      </c>
      <c r="AB223" s="16">
        <f>IF('csv２'!AB23="","",'csv２'!AB23)</f>
        <v>0</v>
      </c>
      <c r="AC223" s="16">
        <f>IF('csv２'!AC23="","",'csv２'!AC23)</f>
        <v>0</v>
      </c>
      <c r="AD223" s="16">
        <v>0</v>
      </c>
      <c r="AE223" s="16" t="str">
        <f>IF('csv２'!AE23="","",'csv２'!AE23)</f>
        <v/>
      </c>
      <c r="AF223" s="16">
        <f>IF('csv２'!AF23="","",'csv２'!AF23)</f>
        <v>0</v>
      </c>
      <c r="AG223" s="16">
        <f>IF('csv２'!AG23="","",'csv２'!AG23)</f>
        <v>0</v>
      </c>
      <c r="AH223" s="16">
        <v>0</v>
      </c>
      <c r="AJ223" s="16">
        <v>222</v>
      </c>
      <c r="AK223" s="16" t="str">
        <f t="shared" si="29"/>
        <v/>
      </c>
      <c r="AL223" s="16" t="str">
        <f t="shared" si="30"/>
        <v/>
      </c>
      <c r="AM223" s="16" t="str">
        <f t="shared" si="31"/>
        <v/>
      </c>
      <c r="AN223" s="16" t="str">
        <f t="shared" si="32"/>
        <v/>
      </c>
      <c r="AO223" s="16" t="e">
        <f t="shared" si="33"/>
        <v>#N/A</v>
      </c>
      <c r="AP223" s="16" t="str">
        <f t="shared" si="34"/>
        <v/>
      </c>
    </row>
    <row r="224" spans="1:42">
      <c r="A224" s="16">
        <f>COUNT(E$2:E224)</f>
        <v>2</v>
      </c>
      <c r="B224" s="16" t="str">
        <f>IF('csv２'!B24="","",'csv２'!B24)</f>
        <v/>
      </c>
      <c r="C224" s="16" t="str">
        <f>IF('csv２'!C24="","",'csv２'!C24)</f>
        <v/>
      </c>
      <c r="D224" s="16" t="str">
        <f>IF('csv２'!D24="","",'csv２'!D24)</f>
        <v/>
      </c>
      <c r="E224" s="16" t="str">
        <f>IF('csv２'!E24="","",'csv２'!E24)</f>
        <v/>
      </c>
      <c r="F224" s="16" t="str">
        <f>IF('csv２'!F24="","",'csv２'!F24)</f>
        <v/>
      </c>
      <c r="G224" s="16" t="str">
        <f>IF('csv２'!G24="","",'csv２'!G24)</f>
        <v/>
      </c>
      <c r="H224" s="16" t="str">
        <f>IF('csv２'!H24="","",'csv２'!H24)</f>
        <v/>
      </c>
      <c r="I224" s="16" t="str">
        <f>IF('csv２'!I24="","",'csv２'!I24)</f>
        <v/>
      </c>
      <c r="J224" s="16" t="str">
        <f>IF('csv２'!J24="","",'csv２'!J24)</f>
        <v/>
      </c>
      <c r="K224" s="16" t="str">
        <f>IF('csv２'!K24="","",'csv２'!K24)</f>
        <v/>
      </c>
      <c r="L224" s="16">
        <f>IF('csv２'!L24="","",'csv２'!L24)</f>
        <v>22</v>
      </c>
      <c r="M224" s="16" t="str">
        <f>IF('csv２'!M24="","",'csv２'!M24)</f>
        <v/>
      </c>
      <c r="N224" s="16" t="str">
        <f>IF('csv２'!N24="","",'csv２'!N24)</f>
        <v/>
      </c>
      <c r="O224" s="16" t="str">
        <f>IF('csv２'!O24="","",'csv２'!O24)</f>
        <v/>
      </c>
      <c r="P224" s="16">
        <f>IF('csv２'!P24="","",'csv２'!P24)</f>
        <v>0</v>
      </c>
      <c r="Q224" s="16">
        <f>IF('csv２'!Q24="","",'csv２'!Q24)</f>
        <v>0</v>
      </c>
      <c r="R224" s="16">
        <f t="shared" si="27"/>
        <v>0</v>
      </c>
      <c r="S224" s="16" t="str">
        <f>IF('csv２'!S24="","",'csv２'!S24)</f>
        <v/>
      </c>
      <c r="T224" s="16">
        <f>IF('csv２'!T24="","",'csv２'!T24)</f>
        <v>0</v>
      </c>
      <c r="U224" s="16">
        <f>IF('csv２'!U24="","",'csv２'!U24)</f>
        <v>0</v>
      </c>
      <c r="V224" s="16">
        <f t="shared" si="28"/>
        <v>0</v>
      </c>
      <c r="W224" s="16" t="str">
        <f>IF('csv２'!W24="","",'csv２'!W24)</f>
        <v/>
      </c>
      <c r="X224" s="16">
        <f>IF('csv２'!X24="","",'csv２'!X24)</f>
        <v>0</v>
      </c>
      <c r="Y224" s="16">
        <f>IF('csv２'!Y24="","",'csv２'!Y24)</f>
        <v>0</v>
      </c>
      <c r="Z224" s="16">
        <v>0</v>
      </c>
      <c r="AA224" s="16" t="str">
        <f>IF('csv２'!AA24="","",'csv２'!AA24)</f>
        <v/>
      </c>
      <c r="AB224" s="16">
        <f>IF('csv２'!AB24="","",'csv２'!AB24)</f>
        <v>0</v>
      </c>
      <c r="AC224" s="16">
        <f>IF('csv２'!AC24="","",'csv２'!AC24)</f>
        <v>0</v>
      </c>
      <c r="AD224" s="16">
        <v>0</v>
      </c>
      <c r="AE224" s="16" t="str">
        <f>IF('csv２'!AE24="","",'csv２'!AE24)</f>
        <v/>
      </c>
      <c r="AF224" s="16">
        <f>IF('csv２'!AF24="","",'csv２'!AF24)</f>
        <v>0</v>
      </c>
      <c r="AG224" s="16">
        <f>IF('csv２'!AG24="","",'csv２'!AG24)</f>
        <v>0</v>
      </c>
      <c r="AH224" s="16">
        <v>0</v>
      </c>
      <c r="AJ224" s="16">
        <v>223</v>
      </c>
      <c r="AK224" s="16" t="str">
        <f t="shared" si="29"/>
        <v/>
      </c>
      <c r="AL224" s="16" t="str">
        <f t="shared" si="30"/>
        <v/>
      </c>
      <c r="AM224" s="16" t="str">
        <f t="shared" si="31"/>
        <v/>
      </c>
      <c r="AN224" s="16" t="str">
        <f t="shared" si="32"/>
        <v/>
      </c>
      <c r="AO224" s="16" t="e">
        <f t="shared" si="33"/>
        <v>#N/A</v>
      </c>
      <c r="AP224" s="16" t="str">
        <f t="shared" si="34"/>
        <v/>
      </c>
    </row>
    <row r="225" spans="1:42">
      <c r="A225" s="16">
        <f>COUNT(E$2:E225)</f>
        <v>2</v>
      </c>
      <c r="B225" s="16" t="str">
        <f>IF('csv２'!B25="","",'csv２'!B25)</f>
        <v/>
      </c>
      <c r="C225" s="16" t="str">
        <f>IF('csv２'!C25="","",'csv２'!C25)</f>
        <v/>
      </c>
      <c r="D225" s="16" t="str">
        <f>IF('csv２'!D25="","",'csv２'!D25)</f>
        <v/>
      </c>
      <c r="E225" s="16" t="str">
        <f>IF('csv２'!E25="","",'csv２'!E25)</f>
        <v/>
      </c>
      <c r="F225" s="16" t="str">
        <f>IF('csv２'!F25="","",'csv２'!F25)</f>
        <v/>
      </c>
      <c r="G225" s="16" t="str">
        <f>IF('csv２'!G25="","",'csv２'!G25)</f>
        <v/>
      </c>
      <c r="H225" s="16" t="str">
        <f>IF('csv２'!H25="","",'csv２'!H25)</f>
        <v/>
      </c>
      <c r="I225" s="16" t="str">
        <f>IF('csv２'!I25="","",'csv２'!I25)</f>
        <v/>
      </c>
      <c r="J225" s="16" t="str">
        <f>IF('csv２'!J25="","",'csv２'!J25)</f>
        <v/>
      </c>
      <c r="K225" s="16" t="str">
        <f>IF('csv２'!K25="","",'csv２'!K25)</f>
        <v/>
      </c>
      <c r="L225" s="16">
        <f>IF('csv２'!L25="","",'csv２'!L25)</f>
        <v>23</v>
      </c>
      <c r="M225" s="16" t="str">
        <f>IF('csv２'!M25="","",'csv２'!M25)</f>
        <v/>
      </c>
      <c r="N225" s="16" t="str">
        <f>IF('csv２'!N25="","",'csv２'!N25)</f>
        <v/>
      </c>
      <c r="O225" s="16" t="str">
        <f>IF('csv２'!O25="","",'csv２'!O25)</f>
        <v/>
      </c>
      <c r="P225" s="16">
        <f>IF('csv２'!P25="","",'csv２'!P25)</f>
        <v>0</v>
      </c>
      <c r="Q225" s="16">
        <f>IF('csv２'!Q25="","",'csv２'!Q25)</f>
        <v>0</v>
      </c>
      <c r="R225" s="16">
        <f t="shared" si="27"/>
        <v>0</v>
      </c>
      <c r="S225" s="16" t="str">
        <f>IF('csv２'!S25="","",'csv２'!S25)</f>
        <v/>
      </c>
      <c r="T225" s="16">
        <f>IF('csv２'!T25="","",'csv２'!T25)</f>
        <v>0</v>
      </c>
      <c r="U225" s="16">
        <f>IF('csv２'!U25="","",'csv２'!U25)</f>
        <v>0</v>
      </c>
      <c r="V225" s="16">
        <f t="shared" si="28"/>
        <v>0</v>
      </c>
      <c r="W225" s="16" t="str">
        <f>IF('csv２'!W25="","",'csv２'!W25)</f>
        <v/>
      </c>
      <c r="X225" s="16">
        <f>IF('csv２'!X25="","",'csv２'!X25)</f>
        <v>0</v>
      </c>
      <c r="Y225" s="16">
        <f>IF('csv２'!Y25="","",'csv２'!Y25)</f>
        <v>0</v>
      </c>
      <c r="Z225" s="16">
        <v>0</v>
      </c>
      <c r="AA225" s="16" t="str">
        <f>IF('csv２'!AA25="","",'csv２'!AA25)</f>
        <v/>
      </c>
      <c r="AB225" s="16">
        <f>IF('csv２'!AB25="","",'csv２'!AB25)</f>
        <v>0</v>
      </c>
      <c r="AC225" s="16">
        <f>IF('csv２'!AC25="","",'csv２'!AC25)</f>
        <v>0</v>
      </c>
      <c r="AD225" s="16">
        <v>0</v>
      </c>
      <c r="AE225" s="16" t="str">
        <f>IF('csv２'!AE25="","",'csv２'!AE25)</f>
        <v/>
      </c>
      <c r="AF225" s="16">
        <f>IF('csv２'!AF25="","",'csv２'!AF25)</f>
        <v>0</v>
      </c>
      <c r="AG225" s="16">
        <f>IF('csv２'!AG25="","",'csv２'!AG25)</f>
        <v>0</v>
      </c>
      <c r="AH225" s="16">
        <v>0</v>
      </c>
      <c r="AJ225" s="16">
        <v>224</v>
      </c>
      <c r="AK225" s="16" t="str">
        <f t="shared" si="29"/>
        <v/>
      </c>
      <c r="AL225" s="16" t="str">
        <f t="shared" si="30"/>
        <v/>
      </c>
      <c r="AM225" s="16" t="str">
        <f t="shared" si="31"/>
        <v/>
      </c>
      <c r="AN225" s="16" t="str">
        <f t="shared" si="32"/>
        <v/>
      </c>
      <c r="AO225" s="16" t="e">
        <f t="shared" si="33"/>
        <v>#N/A</v>
      </c>
      <c r="AP225" s="16" t="str">
        <f t="shared" si="34"/>
        <v/>
      </c>
    </row>
    <row r="226" spans="1:42">
      <c r="A226" s="16">
        <f>COUNT(E$2:E226)</f>
        <v>2</v>
      </c>
      <c r="B226" s="16" t="str">
        <f>IF('csv２'!B26="","",'csv２'!B26)</f>
        <v/>
      </c>
      <c r="C226" s="16" t="str">
        <f>IF('csv２'!C26="","",'csv２'!C26)</f>
        <v/>
      </c>
      <c r="D226" s="16" t="str">
        <f>IF('csv２'!D26="","",'csv２'!D26)</f>
        <v/>
      </c>
      <c r="E226" s="16" t="str">
        <f>IF('csv２'!E26="","",'csv２'!E26)</f>
        <v/>
      </c>
      <c r="F226" s="16" t="str">
        <f>IF('csv２'!F26="","",'csv２'!F26)</f>
        <v/>
      </c>
      <c r="G226" s="16" t="str">
        <f>IF('csv２'!G26="","",'csv２'!G26)</f>
        <v/>
      </c>
      <c r="H226" s="16" t="str">
        <f>IF('csv２'!H26="","",'csv２'!H26)</f>
        <v/>
      </c>
      <c r="I226" s="16" t="str">
        <f>IF('csv２'!I26="","",'csv２'!I26)</f>
        <v/>
      </c>
      <c r="J226" s="16" t="str">
        <f>IF('csv２'!J26="","",'csv２'!J26)</f>
        <v/>
      </c>
      <c r="K226" s="16" t="str">
        <f>IF('csv２'!K26="","",'csv２'!K26)</f>
        <v/>
      </c>
      <c r="L226" s="16">
        <f>IF('csv２'!L26="","",'csv２'!L26)</f>
        <v>24</v>
      </c>
      <c r="M226" s="16" t="str">
        <f>IF('csv２'!M26="","",'csv２'!M26)</f>
        <v/>
      </c>
      <c r="N226" s="16" t="str">
        <f>IF('csv２'!N26="","",'csv２'!N26)</f>
        <v/>
      </c>
      <c r="O226" s="16" t="str">
        <f>IF('csv２'!O26="","",'csv２'!O26)</f>
        <v/>
      </c>
      <c r="P226" s="16">
        <f>IF('csv２'!P26="","",'csv２'!P26)</f>
        <v>0</v>
      </c>
      <c r="Q226" s="16">
        <f>IF('csv２'!Q26="","",'csv２'!Q26)</f>
        <v>0</v>
      </c>
      <c r="R226" s="16">
        <f t="shared" si="27"/>
        <v>0</v>
      </c>
      <c r="S226" s="16" t="str">
        <f>IF('csv２'!S26="","",'csv２'!S26)</f>
        <v/>
      </c>
      <c r="T226" s="16">
        <f>IF('csv２'!T26="","",'csv２'!T26)</f>
        <v>0</v>
      </c>
      <c r="U226" s="16">
        <f>IF('csv２'!U26="","",'csv２'!U26)</f>
        <v>0</v>
      </c>
      <c r="V226" s="16">
        <f t="shared" si="28"/>
        <v>0</v>
      </c>
      <c r="W226" s="16" t="str">
        <f>IF('csv２'!W26="","",'csv２'!W26)</f>
        <v/>
      </c>
      <c r="X226" s="16">
        <f>IF('csv２'!X26="","",'csv２'!X26)</f>
        <v>0</v>
      </c>
      <c r="Y226" s="16">
        <f>IF('csv２'!Y26="","",'csv２'!Y26)</f>
        <v>0</v>
      </c>
      <c r="Z226" s="16">
        <v>0</v>
      </c>
      <c r="AA226" s="16" t="str">
        <f>IF('csv２'!AA26="","",'csv２'!AA26)</f>
        <v/>
      </c>
      <c r="AB226" s="16">
        <f>IF('csv２'!AB26="","",'csv２'!AB26)</f>
        <v>0</v>
      </c>
      <c r="AC226" s="16">
        <f>IF('csv２'!AC26="","",'csv２'!AC26)</f>
        <v>0</v>
      </c>
      <c r="AD226" s="16">
        <v>0</v>
      </c>
      <c r="AE226" s="16" t="str">
        <f>IF('csv２'!AE26="","",'csv２'!AE26)</f>
        <v/>
      </c>
      <c r="AF226" s="16">
        <f>IF('csv２'!AF26="","",'csv２'!AF26)</f>
        <v>0</v>
      </c>
      <c r="AG226" s="16">
        <f>IF('csv２'!AG26="","",'csv２'!AG26)</f>
        <v>0</v>
      </c>
      <c r="AH226" s="16">
        <v>0</v>
      </c>
      <c r="AJ226" s="16">
        <v>225</v>
      </c>
      <c r="AK226" s="16" t="str">
        <f t="shared" si="29"/>
        <v/>
      </c>
      <c r="AL226" s="16" t="str">
        <f t="shared" si="30"/>
        <v/>
      </c>
      <c r="AM226" s="16" t="str">
        <f t="shared" si="31"/>
        <v/>
      </c>
      <c r="AN226" s="16" t="str">
        <f t="shared" si="32"/>
        <v/>
      </c>
      <c r="AO226" s="16" t="e">
        <f t="shared" si="33"/>
        <v>#N/A</v>
      </c>
      <c r="AP226" s="16" t="str">
        <f t="shared" si="34"/>
        <v/>
      </c>
    </row>
    <row r="227" spans="1:42">
      <c r="A227" s="16">
        <f>COUNT(E$2:E227)</f>
        <v>2</v>
      </c>
      <c r="B227" s="16" t="str">
        <f>IF('csv２'!B27="","",'csv２'!B27)</f>
        <v/>
      </c>
      <c r="C227" s="16" t="str">
        <f>IF('csv２'!C27="","",'csv２'!C27)</f>
        <v/>
      </c>
      <c r="D227" s="16" t="str">
        <f>IF('csv２'!D27="","",'csv２'!D27)</f>
        <v/>
      </c>
      <c r="E227" s="16" t="str">
        <f>IF('csv２'!E27="","",'csv２'!E27)</f>
        <v/>
      </c>
      <c r="F227" s="16" t="str">
        <f>IF('csv２'!F27="","",'csv２'!F27)</f>
        <v/>
      </c>
      <c r="G227" s="16" t="str">
        <f>IF('csv２'!G27="","",'csv２'!G27)</f>
        <v/>
      </c>
      <c r="H227" s="16" t="str">
        <f>IF('csv２'!H27="","",'csv２'!H27)</f>
        <v/>
      </c>
      <c r="I227" s="16" t="str">
        <f>IF('csv２'!I27="","",'csv２'!I27)</f>
        <v/>
      </c>
      <c r="J227" s="16" t="str">
        <f>IF('csv２'!J27="","",'csv２'!J27)</f>
        <v/>
      </c>
      <c r="K227" s="16" t="str">
        <f>IF('csv２'!K27="","",'csv２'!K27)</f>
        <v/>
      </c>
      <c r="L227" s="16">
        <f>IF('csv２'!L27="","",'csv２'!L27)</f>
        <v>25</v>
      </c>
      <c r="M227" s="16" t="str">
        <f>IF('csv２'!M27="","",'csv２'!M27)</f>
        <v/>
      </c>
      <c r="N227" s="16" t="str">
        <f>IF('csv２'!N27="","",'csv２'!N27)</f>
        <v/>
      </c>
      <c r="O227" s="16" t="str">
        <f>IF('csv２'!O27="","",'csv２'!O27)</f>
        <v/>
      </c>
      <c r="P227" s="16">
        <f>IF('csv２'!P27="","",'csv２'!P27)</f>
        <v>0</v>
      </c>
      <c r="Q227" s="16">
        <f>IF('csv２'!Q27="","",'csv２'!Q27)</f>
        <v>0</v>
      </c>
      <c r="R227" s="16">
        <f t="shared" si="27"/>
        <v>0</v>
      </c>
      <c r="S227" s="16" t="str">
        <f>IF('csv２'!S27="","",'csv２'!S27)</f>
        <v/>
      </c>
      <c r="T227" s="16">
        <f>IF('csv２'!T27="","",'csv２'!T27)</f>
        <v>0</v>
      </c>
      <c r="U227" s="16">
        <f>IF('csv２'!U27="","",'csv２'!U27)</f>
        <v>0</v>
      </c>
      <c r="V227" s="16">
        <f t="shared" si="28"/>
        <v>0</v>
      </c>
      <c r="W227" s="16" t="str">
        <f>IF('csv２'!W27="","",'csv２'!W27)</f>
        <v/>
      </c>
      <c r="X227" s="16">
        <f>IF('csv２'!X27="","",'csv２'!X27)</f>
        <v>0</v>
      </c>
      <c r="Y227" s="16">
        <f>IF('csv２'!Y27="","",'csv２'!Y27)</f>
        <v>0</v>
      </c>
      <c r="Z227" s="16">
        <v>0</v>
      </c>
      <c r="AA227" s="16" t="str">
        <f>IF('csv２'!AA27="","",'csv２'!AA27)</f>
        <v/>
      </c>
      <c r="AB227" s="16">
        <f>IF('csv２'!AB27="","",'csv２'!AB27)</f>
        <v>0</v>
      </c>
      <c r="AC227" s="16">
        <f>IF('csv２'!AC27="","",'csv２'!AC27)</f>
        <v>0</v>
      </c>
      <c r="AD227" s="16">
        <v>0</v>
      </c>
      <c r="AE227" s="16" t="str">
        <f>IF('csv２'!AE27="","",'csv２'!AE27)</f>
        <v/>
      </c>
      <c r="AF227" s="16">
        <f>IF('csv２'!AF27="","",'csv２'!AF27)</f>
        <v>0</v>
      </c>
      <c r="AG227" s="16">
        <f>IF('csv２'!AG27="","",'csv２'!AG27)</f>
        <v>0</v>
      </c>
      <c r="AH227" s="16">
        <v>0</v>
      </c>
      <c r="AJ227" s="16">
        <v>226</v>
      </c>
      <c r="AK227" s="16" t="str">
        <f t="shared" si="29"/>
        <v/>
      </c>
      <c r="AL227" s="16" t="str">
        <f t="shared" si="30"/>
        <v/>
      </c>
      <c r="AM227" s="16" t="str">
        <f t="shared" si="31"/>
        <v/>
      </c>
      <c r="AN227" s="16" t="str">
        <f t="shared" si="32"/>
        <v/>
      </c>
      <c r="AO227" s="16" t="e">
        <f t="shared" si="33"/>
        <v>#N/A</v>
      </c>
      <c r="AP227" s="16" t="str">
        <f t="shared" si="34"/>
        <v/>
      </c>
    </row>
    <row r="228" spans="1:42">
      <c r="A228" s="16">
        <f>COUNT(E$2:E228)</f>
        <v>2</v>
      </c>
      <c r="B228" s="16" t="str">
        <f>IF('csv２'!B28="","",'csv２'!B28)</f>
        <v/>
      </c>
      <c r="C228" s="16" t="str">
        <f>IF('csv２'!C28="","",'csv２'!C28)</f>
        <v/>
      </c>
      <c r="D228" s="16" t="str">
        <f>IF('csv２'!D28="","",'csv２'!D28)</f>
        <v/>
      </c>
      <c r="E228" s="16" t="str">
        <f>IF('csv２'!E28="","",'csv２'!E28)</f>
        <v/>
      </c>
      <c r="F228" s="16" t="str">
        <f>IF('csv２'!F28="","",'csv２'!F28)</f>
        <v/>
      </c>
      <c r="G228" s="16" t="str">
        <f>IF('csv２'!G28="","",'csv２'!G28)</f>
        <v/>
      </c>
      <c r="H228" s="16" t="str">
        <f>IF('csv２'!H28="","",'csv２'!H28)</f>
        <v/>
      </c>
      <c r="I228" s="16" t="str">
        <f>IF('csv２'!I28="","",'csv２'!I28)</f>
        <v/>
      </c>
      <c r="J228" s="16" t="str">
        <f>IF('csv２'!J28="","",'csv２'!J28)</f>
        <v/>
      </c>
      <c r="K228" s="16" t="str">
        <f>IF('csv２'!K28="","",'csv２'!K28)</f>
        <v/>
      </c>
      <c r="L228" s="16">
        <f>IF('csv２'!L28="","",'csv２'!L28)</f>
        <v>26</v>
      </c>
      <c r="M228" s="16" t="str">
        <f>IF('csv２'!M28="","",'csv２'!M28)</f>
        <v/>
      </c>
      <c r="N228" s="16" t="str">
        <f>IF('csv２'!N28="","",'csv２'!N28)</f>
        <v/>
      </c>
      <c r="O228" s="16" t="str">
        <f>IF('csv２'!O28="","",'csv２'!O28)</f>
        <v/>
      </c>
      <c r="P228" s="16">
        <f>IF('csv２'!P28="","",'csv２'!P28)</f>
        <v>0</v>
      </c>
      <c r="Q228" s="16">
        <f>IF('csv２'!Q28="","",'csv２'!Q28)</f>
        <v>0</v>
      </c>
      <c r="R228" s="16">
        <f t="shared" si="27"/>
        <v>0</v>
      </c>
      <c r="S228" s="16" t="str">
        <f>IF('csv２'!S28="","",'csv２'!S28)</f>
        <v/>
      </c>
      <c r="T228" s="16">
        <f>IF('csv２'!T28="","",'csv２'!T28)</f>
        <v>0</v>
      </c>
      <c r="U228" s="16">
        <f>IF('csv２'!U28="","",'csv２'!U28)</f>
        <v>0</v>
      </c>
      <c r="V228" s="16">
        <f t="shared" si="28"/>
        <v>0</v>
      </c>
      <c r="W228" s="16" t="str">
        <f>IF('csv２'!W28="","",'csv２'!W28)</f>
        <v/>
      </c>
      <c r="X228" s="16">
        <f>IF('csv２'!X28="","",'csv２'!X28)</f>
        <v>0</v>
      </c>
      <c r="Y228" s="16">
        <f>IF('csv２'!Y28="","",'csv２'!Y28)</f>
        <v>0</v>
      </c>
      <c r="Z228" s="16">
        <v>0</v>
      </c>
      <c r="AA228" s="16" t="str">
        <f>IF('csv２'!AA28="","",'csv２'!AA28)</f>
        <v/>
      </c>
      <c r="AB228" s="16">
        <f>IF('csv２'!AB28="","",'csv２'!AB28)</f>
        <v>0</v>
      </c>
      <c r="AC228" s="16">
        <f>IF('csv２'!AC28="","",'csv２'!AC28)</f>
        <v>0</v>
      </c>
      <c r="AD228" s="16">
        <v>0</v>
      </c>
      <c r="AE228" s="16" t="str">
        <f>IF('csv２'!AE28="","",'csv２'!AE28)</f>
        <v/>
      </c>
      <c r="AF228" s="16">
        <f>IF('csv２'!AF28="","",'csv２'!AF28)</f>
        <v>0</v>
      </c>
      <c r="AG228" s="16">
        <f>IF('csv２'!AG28="","",'csv２'!AG28)</f>
        <v>0</v>
      </c>
      <c r="AH228" s="16">
        <v>0</v>
      </c>
      <c r="AJ228" s="16">
        <v>227</v>
      </c>
      <c r="AK228" s="16" t="str">
        <f t="shared" si="29"/>
        <v/>
      </c>
      <c r="AL228" s="16" t="str">
        <f t="shared" si="30"/>
        <v/>
      </c>
      <c r="AM228" s="16" t="str">
        <f t="shared" si="31"/>
        <v/>
      </c>
      <c r="AN228" s="16" t="str">
        <f t="shared" si="32"/>
        <v/>
      </c>
      <c r="AO228" s="16" t="e">
        <f t="shared" si="33"/>
        <v>#N/A</v>
      </c>
      <c r="AP228" s="16" t="str">
        <f t="shared" si="34"/>
        <v/>
      </c>
    </row>
    <row r="229" spans="1:42">
      <c r="A229" s="16">
        <f>COUNT(E$2:E229)</f>
        <v>2</v>
      </c>
      <c r="B229" s="16" t="str">
        <f>IF('csv２'!B29="","",'csv２'!B29)</f>
        <v/>
      </c>
      <c r="C229" s="16" t="str">
        <f>IF('csv２'!C29="","",'csv２'!C29)</f>
        <v/>
      </c>
      <c r="D229" s="16" t="str">
        <f>IF('csv２'!D29="","",'csv２'!D29)</f>
        <v/>
      </c>
      <c r="E229" s="16" t="str">
        <f>IF('csv２'!E29="","",'csv２'!E29)</f>
        <v/>
      </c>
      <c r="F229" s="16" t="str">
        <f>IF('csv２'!F29="","",'csv２'!F29)</f>
        <v/>
      </c>
      <c r="G229" s="16" t="str">
        <f>IF('csv２'!G29="","",'csv２'!G29)</f>
        <v/>
      </c>
      <c r="H229" s="16" t="str">
        <f>IF('csv２'!H29="","",'csv２'!H29)</f>
        <v/>
      </c>
      <c r="I229" s="16" t="str">
        <f>IF('csv２'!I29="","",'csv２'!I29)</f>
        <v/>
      </c>
      <c r="J229" s="16" t="str">
        <f>IF('csv２'!J29="","",'csv２'!J29)</f>
        <v/>
      </c>
      <c r="K229" s="16" t="str">
        <f>IF('csv２'!K29="","",'csv２'!K29)</f>
        <v/>
      </c>
      <c r="L229" s="16">
        <f>IF('csv２'!L29="","",'csv２'!L29)</f>
        <v>27</v>
      </c>
      <c r="M229" s="16" t="str">
        <f>IF('csv２'!M29="","",'csv２'!M29)</f>
        <v/>
      </c>
      <c r="N229" s="16" t="str">
        <f>IF('csv２'!N29="","",'csv２'!N29)</f>
        <v/>
      </c>
      <c r="O229" s="16" t="str">
        <f>IF('csv２'!O29="","",'csv２'!O29)</f>
        <v/>
      </c>
      <c r="P229" s="16">
        <f>IF('csv２'!P29="","",'csv２'!P29)</f>
        <v>0</v>
      </c>
      <c r="Q229" s="16">
        <f>IF('csv２'!Q29="","",'csv２'!Q29)</f>
        <v>0</v>
      </c>
      <c r="R229" s="16">
        <f t="shared" si="27"/>
        <v>0</v>
      </c>
      <c r="S229" s="16" t="str">
        <f>IF('csv２'!S29="","",'csv２'!S29)</f>
        <v/>
      </c>
      <c r="T229" s="16">
        <f>IF('csv２'!T29="","",'csv２'!T29)</f>
        <v>0</v>
      </c>
      <c r="U229" s="16">
        <f>IF('csv２'!U29="","",'csv２'!U29)</f>
        <v>0</v>
      </c>
      <c r="V229" s="16">
        <f t="shared" si="28"/>
        <v>0</v>
      </c>
      <c r="W229" s="16" t="str">
        <f>IF('csv２'!W29="","",'csv２'!W29)</f>
        <v/>
      </c>
      <c r="X229" s="16">
        <f>IF('csv２'!X29="","",'csv２'!X29)</f>
        <v>0</v>
      </c>
      <c r="Y229" s="16">
        <f>IF('csv２'!Y29="","",'csv２'!Y29)</f>
        <v>0</v>
      </c>
      <c r="Z229" s="16">
        <v>0</v>
      </c>
      <c r="AA229" s="16" t="str">
        <f>IF('csv２'!AA29="","",'csv２'!AA29)</f>
        <v/>
      </c>
      <c r="AB229" s="16">
        <f>IF('csv２'!AB29="","",'csv２'!AB29)</f>
        <v>0</v>
      </c>
      <c r="AC229" s="16">
        <f>IF('csv２'!AC29="","",'csv２'!AC29)</f>
        <v>0</v>
      </c>
      <c r="AD229" s="16">
        <v>0</v>
      </c>
      <c r="AE229" s="16" t="str">
        <f>IF('csv２'!AE29="","",'csv２'!AE29)</f>
        <v/>
      </c>
      <c r="AF229" s="16">
        <f>IF('csv２'!AF29="","",'csv２'!AF29)</f>
        <v>0</v>
      </c>
      <c r="AG229" s="16">
        <f>IF('csv２'!AG29="","",'csv２'!AG29)</f>
        <v>0</v>
      </c>
      <c r="AH229" s="16">
        <v>0</v>
      </c>
      <c r="AJ229" s="16">
        <v>228</v>
      </c>
      <c r="AK229" s="16" t="str">
        <f t="shared" si="29"/>
        <v/>
      </c>
      <c r="AL229" s="16" t="str">
        <f t="shared" si="30"/>
        <v/>
      </c>
      <c r="AM229" s="16" t="str">
        <f t="shared" si="31"/>
        <v/>
      </c>
      <c r="AN229" s="16" t="str">
        <f t="shared" si="32"/>
        <v/>
      </c>
      <c r="AO229" s="16" t="e">
        <f t="shared" si="33"/>
        <v>#N/A</v>
      </c>
      <c r="AP229" s="16" t="str">
        <f t="shared" si="34"/>
        <v/>
      </c>
    </row>
    <row r="230" spans="1:42">
      <c r="A230" s="16">
        <f>COUNT(E$2:E230)</f>
        <v>2</v>
      </c>
      <c r="B230" s="16" t="str">
        <f>IF('csv２'!B30="","",'csv２'!B30)</f>
        <v/>
      </c>
      <c r="C230" s="16" t="str">
        <f>IF('csv２'!C30="","",'csv２'!C30)</f>
        <v/>
      </c>
      <c r="D230" s="16" t="str">
        <f>IF('csv２'!D30="","",'csv２'!D30)</f>
        <v/>
      </c>
      <c r="E230" s="16" t="str">
        <f>IF('csv２'!E30="","",'csv２'!E30)</f>
        <v/>
      </c>
      <c r="F230" s="16" t="str">
        <f>IF('csv２'!F30="","",'csv２'!F30)</f>
        <v/>
      </c>
      <c r="G230" s="16" t="str">
        <f>IF('csv２'!G30="","",'csv２'!G30)</f>
        <v/>
      </c>
      <c r="H230" s="16" t="str">
        <f>IF('csv２'!H30="","",'csv２'!H30)</f>
        <v/>
      </c>
      <c r="I230" s="16" t="str">
        <f>IF('csv２'!I30="","",'csv２'!I30)</f>
        <v/>
      </c>
      <c r="J230" s="16" t="str">
        <f>IF('csv２'!J30="","",'csv２'!J30)</f>
        <v/>
      </c>
      <c r="K230" s="16" t="str">
        <f>IF('csv２'!K30="","",'csv２'!K30)</f>
        <v/>
      </c>
      <c r="L230" s="16">
        <f>IF('csv２'!L30="","",'csv２'!L30)</f>
        <v>28</v>
      </c>
      <c r="M230" s="16" t="str">
        <f>IF('csv２'!M30="","",'csv２'!M30)</f>
        <v/>
      </c>
      <c r="N230" s="16" t="str">
        <f>IF('csv２'!N30="","",'csv２'!N30)</f>
        <v/>
      </c>
      <c r="O230" s="16" t="str">
        <f>IF('csv２'!O30="","",'csv２'!O30)</f>
        <v/>
      </c>
      <c r="P230" s="16">
        <f>IF('csv２'!P30="","",'csv２'!P30)</f>
        <v>0</v>
      </c>
      <c r="Q230" s="16">
        <f>IF('csv２'!Q30="","",'csv２'!Q30)</f>
        <v>0</v>
      </c>
      <c r="R230" s="16">
        <f t="shared" si="27"/>
        <v>0</v>
      </c>
      <c r="S230" s="16" t="str">
        <f>IF('csv２'!S30="","",'csv２'!S30)</f>
        <v/>
      </c>
      <c r="T230" s="16">
        <f>IF('csv２'!T30="","",'csv２'!T30)</f>
        <v>0</v>
      </c>
      <c r="U230" s="16">
        <f>IF('csv２'!U30="","",'csv２'!U30)</f>
        <v>0</v>
      </c>
      <c r="V230" s="16">
        <f t="shared" si="28"/>
        <v>0</v>
      </c>
      <c r="W230" s="16" t="str">
        <f>IF('csv２'!W30="","",'csv２'!W30)</f>
        <v/>
      </c>
      <c r="X230" s="16">
        <f>IF('csv２'!X30="","",'csv２'!X30)</f>
        <v>0</v>
      </c>
      <c r="Y230" s="16">
        <f>IF('csv２'!Y30="","",'csv２'!Y30)</f>
        <v>0</v>
      </c>
      <c r="Z230" s="16">
        <v>0</v>
      </c>
      <c r="AA230" s="16" t="str">
        <f>IF('csv２'!AA30="","",'csv２'!AA30)</f>
        <v/>
      </c>
      <c r="AB230" s="16">
        <f>IF('csv２'!AB30="","",'csv２'!AB30)</f>
        <v>0</v>
      </c>
      <c r="AC230" s="16">
        <f>IF('csv２'!AC30="","",'csv２'!AC30)</f>
        <v>0</v>
      </c>
      <c r="AD230" s="16">
        <v>0</v>
      </c>
      <c r="AE230" s="16" t="str">
        <f>IF('csv２'!AE30="","",'csv２'!AE30)</f>
        <v/>
      </c>
      <c r="AF230" s="16">
        <f>IF('csv２'!AF30="","",'csv２'!AF30)</f>
        <v>0</v>
      </c>
      <c r="AG230" s="16">
        <f>IF('csv２'!AG30="","",'csv２'!AG30)</f>
        <v>0</v>
      </c>
      <c r="AH230" s="16">
        <v>0</v>
      </c>
      <c r="AJ230" s="16">
        <v>229</v>
      </c>
      <c r="AK230" s="16" t="str">
        <f t="shared" si="29"/>
        <v/>
      </c>
      <c r="AL230" s="16" t="str">
        <f t="shared" si="30"/>
        <v/>
      </c>
      <c r="AM230" s="16" t="str">
        <f t="shared" si="31"/>
        <v/>
      </c>
      <c r="AN230" s="16" t="str">
        <f t="shared" si="32"/>
        <v/>
      </c>
      <c r="AO230" s="16" t="e">
        <f t="shared" si="33"/>
        <v>#N/A</v>
      </c>
      <c r="AP230" s="16" t="str">
        <f t="shared" si="34"/>
        <v/>
      </c>
    </row>
    <row r="231" spans="1:42">
      <c r="A231" s="16">
        <f>COUNT(E$2:E231)</f>
        <v>2</v>
      </c>
      <c r="B231" s="16" t="str">
        <f>IF('csv２'!B31="","",'csv２'!B31)</f>
        <v/>
      </c>
      <c r="C231" s="16" t="str">
        <f>IF('csv２'!C31="","",'csv２'!C31)</f>
        <v/>
      </c>
      <c r="D231" s="16" t="str">
        <f>IF('csv２'!D31="","",'csv２'!D31)</f>
        <v/>
      </c>
      <c r="E231" s="16" t="str">
        <f>IF('csv２'!E31="","",'csv２'!E31)</f>
        <v/>
      </c>
      <c r="F231" s="16" t="str">
        <f>IF('csv２'!F31="","",'csv２'!F31)</f>
        <v/>
      </c>
      <c r="G231" s="16" t="str">
        <f>IF('csv２'!G31="","",'csv２'!G31)</f>
        <v/>
      </c>
      <c r="H231" s="16" t="str">
        <f>IF('csv２'!H31="","",'csv２'!H31)</f>
        <v/>
      </c>
      <c r="I231" s="16" t="str">
        <f>IF('csv２'!I31="","",'csv２'!I31)</f>
        <v/>
      </c>
      <c r="J231" s="16" t="str">
        <f>IF('csv２'!J31="","",'csv２'!J31)</f>
        <v/>
      </c>
      <c r="K231" s="16" t="str">
        <f>IF('csv２'!K31="","",'csv２'!K31)</f>
        <v/>
      </c>
      <c r="L231" s="16">
        <f>IF('csv２'!L31="","",'csv２'!L31)</f>
        <v>29</v>
      </c>
      <c r="M231" s="16" t="str">
        <f>IF('csv２'!M31="","",'csv２'!M31)</f>
        <v/>
      </c>
      <c r="N231" s="16" t="str">
        <f>IF('csv２'!N31="","",'csv２'!N31)</f>
        <v/>
      </c>
      <c r="O231" s="16" t="str">
        <f>IF('csv２'!O31="","",'csv２'!O31)</f>
        <v/>
      </c>
      <c r="P231" s="16">
        <f>IF('csv２'!P31="","",'csv２'!P31)</f>
        <v>0</v>
      </c>
      <c r="Q231" s="16">
        <f>IF('csv２'!Q31="","",'csv２'!Q31)</f>
        <v>0</v>
      </c>
      <c r="R231" s="16">
        <f t="shared" si="27"/>
        <v>0</v>
      </c>
      <c r="S231" s="16" t="str">
        <f>IF('csv２'!S31="","",'csv２'!S31)</f>
        <v/>
      </c>
      <c r="T231" s="16">
        <f>IF('csv２'!T31="","",'csv２'!T31)</f>
        <v>0</v>
      </c>
      <c r="U231" s="16">
        <f>IF('csv２'!U31="","",'csv２'!U31)</f>
        <v>0</v>
      </c>
      <c r="V231" s="16">
        <f t="shared" si="28"/>
        <v>0</v>
      </c>
      <c r="W231" s="16" t="str">
        <f>IF('csv２'!W31="","",'csv２'!W31)</f>
        <v/>
      </c>
      <c r="X231" s="16">
        <f>IF('csv２'!X31="","",'csv２'!X31)</f>
        <v>0</v>
      </c>
      <c r="Y231" s="16">
        <f>IF('csv２'!Y31="","",'csv２'!Y31)</f>
        <v>0</v>
      </c>
      <c r="Z231" s="16">
        <v>0</v>
      </c>
      <c r="AA231" s="16" t="str">
        <f>IF('csv２'!AA31="","",'csv２'!AA31)</f>
        <v/>
      </c>
      <c r="AB231" s="16">
        <f>IF('csv２'!AB31="","",'csv２'!AB31)</f>
        <v>0</v>
      </c>
      <c r="AC231" s="16">
        <f>IF('csv２'!AC31="","",'csv２'!AC31)</f>
        <v>0</v>
      </c>
      <c r="AD231" s="16">
        <v>0</v>
      </c>
      <c r="AE231" s="16" t="str">
        <f>IF('csv２'!AE31="","",'csv２'!AE31)</f>
        <v/>
      </c>
      <c r="AF231" s="16">
        <f>IF('csv２'!AF31="","",'csv２'!AF31)</f>
        <v>0</v>
      </c>
      <c r="AG231" s="16">
        <f>IF('csv２'!AG31="","",'csv２'!AG31)</f>
        <v>0</v>
      </c>
      <c r="AH231" s="16">
        <v>0</v>
      </c>
      <c r="AJ231" s="16">
        <v>230</v>
      </c>
      <c r="AK231" s="16" t="str">
        <f t="shared" si="29"/>
        <v/>
      </c>
      <c r="AL231" s="16" t="str">
        <f t="shared" si="30"/>
        <v/>
      </c>
      <c r="AM231" s="16" t="str">
        <f t="shared" si="31"/>
        <v/>
      </c>
      <c r="AN231" s="16" t="str">
        <f t="shared" si="32"/>
        <v/>
      </c>
      <c r="AO231" s="16" t="e">
        <f t="shared" si="33"/>
        <v>#N/A</v>
      </c>
      <c r="AP231" s="16" t="str">
        <f t="shared" si="34"/>
        <v/>
      </c>
    </row>
    <row r="232" spans="1:42">
      <c r="A232" s="16">
        <f>COUNT(E$2:E232)</f>
        <v>2</v>
      </c>
      <c r="B232" s="16" t="str">
        <f>IF('csv２'!B32="","",'csv２'!B32)</f>
        <v/>
      </c>
      <c r="C232" s="16" t="str">
        <f>IF('csv２'!C32="","",'csv２'!C32)</f>
        <v/>
      </c>
      <c r="D232" s="16" t="str">
        <f>IF('csv２'!D32="","",'csv２'!D32)</f>
        <v/>
      </c>
      <c r="E232" s="16" t="str">
        <f>IF('csv２'!E32="","",'csv２'!E32)</f>
        <v/>
      </c>
      <c r="F232" s="16" t="str">
        <f>IF('csv２'!F32="","",'csv２'!F32)</f>
        <v/>
      </c>
      <c r="G232" s="16" t="str">
        <f>IF('csv２'!G32="","",'csv２'!G32)</f>
        <v/>
      </c>
      <c r="H232" s="16" t="str">
        <f>IF('csv２'!H32="","",'csv２'!H32)</f>
        <v/>
      </c>
      <c r="I232" s="16" t="str">
        <f>IF('csv２'!I32="","",'csv２'!I32)</f>
        <v/>
      </c>
      <c r="J232" s="16" t="str">
        <f>IF('csv２'!J32="","",'csv２'!J32)</f>
        <v/>
      </c>
      <c r="K232" s="16" t="str">
        <f>IF('csv２'!K32="","",'csv２'!K32)</f>
        <v/>
      </c>
      <c r="L232" s="16">
        <f>IF('csv２'!L32="","",'csv２'!L32)</f>
        <v>30</v>
      </c>
      <c r="M232" s="16" t="str">
        <f>IF('csv２'!M32="","",'csv２'!M32)</f>
        <v/>
      </c>
      <c r="N232" s="16" t="str">
        <f>IF('csv２'!N32="","",'csv２'!N32)</f>
        <v/>
      </c>
      <c r="O232" s="16" t="str">
        <f>IF('csv２'!O32="","",'csv２'!O32)</f>
        <v/>
      </c>
      <c r="P232" s="16">
        <f>IF('csv２'!P32="","",'csv２'!P32)</f>
        <v>0</v>
      </c>
      <c r="Q232" s="16">
        <f>IF('csv２'!Q32="","",'csv２'!Q32)</f>
        <v>0</v>
      </c>
      <c r="R232" s="16">
        <f t="shared" si="27"/>
        <v>0</v>
      </c>
      <c r="S232" s="16" t="str">
        <f>IF('csv２'!S32="","",'csv２'!S32)</f>
        <v/>
      </c>
      <c r="T232" s="16">
        <f>IF('csv２'!T32="","",'csv２'!T32)</f>
        <v>0</v>
      </c>
      <c r="U232" s="16">
        <f>IF('csv２'!U32="","",'csv２'!U32)</f>
        <v>0</v>
      </c>
      <c r="V232" s="16">
        <f t="shared" si="28"/>
        <v>0</v>
      </c>
      <c r="W232" s="16" t="str">
        <f>IF('csv２'!W32="","",'csv２'!W32)</f>
        <v/>
      </c>
      <c r="X232" s="16">
        <f>IF('csv２'!X32="","",'csv２'!X32)</f>
        <v>0</v>
      </c>
      <c r="Y232" s="16">
        <f>IF('csv２'!Y32="","",'csv２'!Y32)</f>
        <v>0</v>
      </c>
      <c r="Z232" s="16">
        <v>0</v>
      </c>
      <c r="AA232" s="16" t="str">
        <f>IF('csv２'!AA32="","",'csv２'!AA32)</f>
        <v/>
      </c>
      <c r="AB232" s="16">
        <f>IF('csv２'!AB32="","",'csv２'!AB32)</f>
        <v>0</v>
      </c>
      <c r="AC232" s="16">
        <f>IF('csv２'!AC32="","",'csv２'!AC32)</f>
        <v>0</v>
      </c>
      <c r="AD232" s="16">
        <v>0</v>
      </c>
      <c r="AE232" s="16" t="str">
        <f>IF('csv２'!AE32="","",'csv２'!AE32)</f>
        <v/>
      </c>
      <c r="AF232" s="16">
        <f>IF('csv２'!AF32="","",'csv２'!AF32)</f>
        <v>0</v>
      </c>
      <c r="AG232" s="16">
        <f>IF('csv２'!AG32="","",'csv２'!AG32)</f>
        <v>0</v>
      </c>
      <c r="AH232" s="16">
        <v>0</v>
      </c>
      <c r="AJ232" s="16">
        <v>231</v>
      </c>
      <c r="AK232" s="16" t="str">
        <f t="shared" si="29"/>
        <v/>
      </c>
      <c r="AL232" s="16" t="str">
        <f t="shared" si="30"/>
        <v/>
      </c>
      <c r="AM232" s="16" t="str">
        <f t="shared" si="31"/>
        <v/>
      </c>
      <c r="AN232" s="16" t="str">
        <f t="shared" si="32"/>
        <v/>
      </c>
      <c r="AO232" s="16" t="e">
        <f t="shared" si="33"/>
        <v>#N/A</v>
      </c>
      <c r="AP232" s="16" t="str">
        <f t="shared" si="34"/>
        <v/>
      </c>
    </row>
    <row r="233" spans="1:42">
      <c r="A233" s="16">
        <f>COUNT(E$2:E233)</f>
        <v>2</v>
      </c>
      <c r="B233" s="16" t="str">
        <f>IF('csv２'!B33="","",'csv２'!B33)</f>
        <v/>
      </c>
      <c r="C233" s="16" t="str">
        <f>IF('csv２'!C33="","",'csv２'!C33)</f>
        <v/>
      </c>
      <c r="D233" s="16" t="str">
        <f>IF('csv２'!D33="","",'csv２'!D33)</f>
        <v/>
      </c>
      <c r="E233" s="16" t="str">
        <f>IF('csv２'!E33="","",'csv２'!E33)</f>
        <v/>
      </c>
      <c r="F233" s="16" t="str">
        <f>IF('csv２'!F33="","",'csv２'!F33)</f>
        <v/>
      </c>
      <c r="G233" s="16" t="str">
        <f>IF('csv２'!G33="","",'csv２'!G33)</f>
        <v/>
      </c>
      <c r="H233" s="16" t="str">
        <f>IF('csv２'!H33="","",'csv２'!H33)</f>
        <v/>
      </c>
      <c r="I233" s="16" t="str">
        <f>IF('csv２'!I33="","",'csv２'!I33)</f>
        <v/>
      </c>
      <c r="J233" s="16" t="str">
        <f>IF('csv２'!J33="","",'csv２'!J33)</f>
        <v/>
      </c>
      <c r="K233" s="16" t="str">
        <f>IF('csv２'!K33="","",'csv２'!K33)</f>
        <v/>
      </c>
      <c r="L233" s="16">
        <f>IF('csv２'!L33="","",'csv２'!L33)</f>
        <v>31</v>
      </c>
      <c r="M233" s="16" t="str">
        <f>IF('csv２'!M33="","",'csv２'!M33)</f>
        <v/>
      </c>
      <c r="N233" s="16" t="str">
        <f>IF('csv２'!N33="","",'csv２'!N33)</f>
        <v/>
      </c>
      <c r="O233" s="16" t="str">
        <f>IF('csv２'!O33="","",'csv２'!O33)</f>
        <v/>
      </c>
      <c r="P233" s="16">
        <f>IF('csv２'!P33="","",'csv２'!P33)</f>
        <v>0</v>
      </c>
      <c r="Q233" s="16">
        <f>IF('csv２'!Q33="","",'csv２'!Q33)</f>
        <v>0</v>
      </c>
      <c r="R233" s="16">
        <f t="shared" si="27"/>
        <v>0</v>
      </c>
      <c r="S233" s="16" t="str">
        <f>IF('csv２'!S33="","",'csv２'!S33)</f>
        <v/>
      </c>
      <c r="T233" s="16">
        <f>IF('csv２'!T33="","",'csv２'!T33)</f>
        <v>0</v>
      </c>
      <c r="U233" s="16">
        <f>IF('csv２'!U33="","",'csv２'!U33)</f>
        <v>0</v>
      </c>
      <c r="V233" s="16">
        <f t="shared" si="28"/>
        <v>0</v>
      </c>
      <c r="W233" s="16" t="str">
        <f>IF('csv２'!W33="","",'csv２'!W33)</f>
        <v/>
      </c>
      <c r="X233" s="16">
        <f>IF('csv２'!X33="","",'csv２'!X33)</f>
        <v>0</v>
      </c>
      <c r="Y233" s="16">
        <f>IF('csv２'!Y33="","",'csv２'!Y33)</f>
        <v>0</v>
      </c>
      <c r="Z233" s="16">
        <v>0</v>
      </c>
      <c r="AA233" s="16" t="str">
        <f>IF('csv２'!AA33="","",'csv２'!AA33)</f>
        <v/>
      </c>
      <c r="AB233" s="16">
        <f>IF('csv２'!AB33="","",'csv２'!AB33)</f>
        <v>0</v>
      </c>
      <c r="AC233" s="16">
        <f>IF('csv２'!AC33="","",'csv２'!AC33)</f>
        <v>0</v>
      </c>
      <c r="AD233" s="16">
        <v>0</v>
      </c>
      <c r="AE233" s="16" t="str">
        <f>IF('csv２'!AE33="","",'csv２'!AE33)</f>
        <v/>
      </c>
      <c r="AF233" s="16">
        <f>IF('csv２'!AF33="","",'csv２'!AF33)</f>
        <v>0</v>
      </c>
      <c r="AG233" s="16">
        <f>IF('csv２'!AG33="","",'csv２'!AG33)</f>
        <v>0</v>
      </c>
      <c r="AH233" s="16">
        <v>0</v>
      </c>
      <c r="AJ233" s="16">
        <v>232</v>
      </c>
      <c r="AK233" s="16" t="str">
        <f t="shared" si="29"/>
        <v/>
      </c>
      <c r="AL233" s="16" t="str">
        <f t="shared" si="30"/>
        <v/>
      </c>
      <c r="AM233" s="16" t="str">
        <f t="shared" si="31"/>
        <v/>
      </c>
      <c r="AN233" s="16" t="str">
        <f t="shared" si="32"/>
        <v/>
      </c>
      <c r="AO233" s="16" t="e">
        <f t="shared" si="33"/>
        <v>#N/A</v>
      </c>
      <c r="AP233" s="16" t="str">
        <f t="shared" si="34"/>
        <v/>
      </c>
    </row>
    <row r="234" spans="1:42">
      <c r="A234" s="16">
        <f>COUNT(E$2:E234)</f>
        <v>2</v>
      </c>
      <c r="B234" s="16" t="str">
        <f>IF('csv２'!B34="","",'csv２'!B34)</f>
        <v/>
      </c>
      <c r="C234" s="16" t="str">
        <f>IF('csv２'!C34="","",'csv２'!C34)</f>
        <v/>
      </c>
      <c r="D234" s="16" t="str">
        <f>IF('csv２'!D34="","",'csv２'!D34)</f>
        <v/>
      </c>
      <c r="E234" s="16" t="str">
        <f>IF('csv２'!E34="","",'csv２'!E34)</f>
        <v/>
      </c>
      <c r="F234" s="16" t="str">
        <f>IF('csv２'!F34="","",'csv２'!F34)</f>
        <v/>
      </c>
      <c r="G234" s="16" t="str">
        <f>IF('csv２'!G34="","",'csv２'!G34)</f>
        <v/>
      </c>
      <c r="H234" s="16" t="str">
        <f>IF('csv２'!H34="","",'csv２'!H34)</f>
        <v/>
      </c>
      <c r="I234" s="16" t="str">
        <f>IF('csv２'!I34="","",'csv２'!I34)</f>
        <v/>
      </c>
      <c r="J234" s="16" t="str">
        <f>IF('csv２'!J34="","",'csv２'!J34)</f>
        <v/>
      </c>
      <c r="K234" s="16" t="str">
        <f>IF('csv２'!K34="","",'csv２'!K34)</f>
        <v/>
      </c>
      <c r="L234" s="16">
        <f>IF('csv２'!L34="","",'csv２'!L34)</f>
        <v>32</v>
      </c>
      <c r="M234" s="16" t="str">
        <f>IF('csv２'!M34="","",'csv２'!M34)</f>
        <v/>
      </c>
      <c r="N234" s="16" t="str">
        <f>IF('csv２'!N34="","",'csv２'!N34)</f>
        <v/>
      </c>
      <c r="O234" s="16" t="str">
        <f>IF('csv２'!O34="","",'csv２'!O34)</f>
        <v/>
      </c>
      <c r="P234" s="16">
        <f>IF('csv２'!P34="","",'csv２'!P34)</f>
        <v>0</v>
      </c>
      <c r="Q234" s="16">
        <f>IF('csv２'!Q34="","",'csv２'!Q34)</f>
        <v>0</v>
      </c>
      <c r="R234" s="16">
        <f t="shared" si="27"/>
        <v>0</v>
      </c>
      <c r="S234" s="16" t="str">
        <f>IF('csv２'!S34="","",'csv２'!S34)</f>
        <v/>
      </c>
      <c r="T234" s="16">
        <f>IF('csv２'!T34="","",'csv２'!T34)</f>
        <v>0</v>
      </c>
      <c r="U234" s="16">
        <f>IF('csv２'!U34="","",'csv２'!U34)</f>
        <v>0</v>
      </c>
      <c r="V234" s="16">
        <f t="shared" si="28"/>
        <v>0</v>
      </c>
      <c r="W234" s="16" t="str">
        <f>IF('csv２'!W34="","",'csv２'!W34)</f>
        <v/>
      </c>
      <c r="X234" s="16">
        <f>IF('csv２'!X34="","",'csv２'!X34)</f>
        <v>0</v>
      </c>
      <c r="Y234" s="16">
        <f>IF('csv２'!Y34="","",'csv２'!Y34)</f>
        <v>0</v>
      </c>
      <c r="Z234" s="16">
        <v>0</v>
      </c>
      <c r="AA234" s="16" t="str">
        <f>IF('csv２'!AA34="","",'csv２'!AA34)</f>
        <v/>
      </c>
      <c r="AB234" s="16">
        <f>IF('csv２'!AB34="","",'csv２'!AB34)</f>
        <v>0</v>
      </c>
      <c r="AC234" s="16">
        <f>IF('csv２'!AC34="","",'csv２'!AC34)</f>
        <v>0</v>
      </c>
      <c r="AD234" s="16">
        <v>0</v>
      </c>
      <c r="AE234" s="16" t="str">
        <f>IF('csv２'!AE34="","",'csv２'!AE34)</f>
        <v/>
      </c>
      <c r="AF234" s="16">
        <f>IF('csv２'!AF34="","",'csv２'!AF34)</f>
        <v>0</v>
      </c>
      <c r="AG234" s="16">
        <f>IF('csv２'!AG34="","",'csv２'!AG34)</f>
        <v>0</v>
      </c>
      <c r="AH234" s="16">
        <v>0</v>
      </c>
      <c r="AJ234" s="16">
        <v>233</v>
      </c>
      <c r="AK234" s="16" t="str">
        <f t="shared" si="29"/>
        <v/>
      </c>
      <c r="AL234" s="16" t="str">
        <f t="shared" si="30"/>
        <v/>
      </c>
      <c r="AM234" s="16" t="str">
        <f t="shared" si="31"/>
        <v/>
      </c>
      <c r="AN234" s="16" t="str">
        <f t="shared" si="32"/>
        <v/>
      </c>
      <c r="AO234" s="16" t="e">
        <f t="shared" si="33"/>
        <v>#N/A</v>
      </c>
      <c r="AP234" s="16" t="str">
        <f t="shared" si="34"/>
        <v/>
      </c>
    </row>
    <row r="235" spans="1:42">
      <c r="A235" s="16">
        <f>COUNT(E$2:E235)</f>
        <v>2</v>
      </c>
      <c r="B235" s="16" t="str">
        <f>IF('csv２'!B35="","",'csv２'!B35)</f>
        <v/>
      </c>
      <c r="C235" s="16" t="str">
        <f>IF('csv２'!C35="","",'csv２'!C35)</f>
        <v/>
      </c>
      <c r="D235" s="16" t="str">
        <f>IF('csv２'!D35="","",'csv２'!D35)</f>
        <v/>
      </c>
      <c r="E235" s="16" t="str">
        <f>IF('csv２'!E35="","",'csv２'!E35)</f>
        <v/>
      </c>
      <c r="F235" s="16" t="str">
        <f>IF('csv２'!F35="","",'csv２'!F35)</f>
        <v/>
      </c>
      <c r="G235" s="16" t="str">
        <f>IF('csv２'!G35="","",'csv２'!G35)</f>
        <v/>
      </c>
      <c r="H235" s="16" t="str">
        <f>IF('csv２'!H35="","",'csv２'!H35)</f>
        <v/>
      </c>
      <c r="I235" s="16" t="str">
        <f>IF('csv２'!I35="","",'csv２'!I35)</f>
        <v/>
      </c>
      <c r="J235" s="16" t="str">
        <f>IF('csv２'!J35="","",'csv２'!J35)</f>
        <v/>
      </c>
      <c r="K235" s="16" t="str">
        <f>IF('csv２'!K35="","",'csv２'!K35)</f>
        <v/>
      </c>
      <c r="L235" s="16">
        <f>IF('csv２'!L35="","",'csv２'!L35)</f>
        <v>33</v>
      </c>
      <c r="M235" s="16" t="str">
        <f>IF('csv２'!M35="","",'csv２'!M35)</f>
        <v/>
      </c>
      <c r="N235" s="16" t="str">
        <f>IF('csv２'!N35="","",'csv２'!N35)</f>
        <v/>
      </c>
      <c r="O235" s="16" t="str">
        <f>IF('csv２'!O35="","",'csv２'!O35)</f>
        <v/>
      </c>
      <c r="P235" s="16">
        <f>IF('csv２'!P35="","",'csv２'!P35)</f>
        <v>0</v>
      </c>
      <c r="Q235" s="16">
        <f>IF('csv２'!Q35="","",'csv２'!Q35)</f>
        <v>0</v>
      </c>
      <c r="R235" s="16">
        <f t="shared" si="27"/>
        <v>0</v>
      </c>
      <c r="S235" s="16" t="str">
        <f>IF('csv２'!S35="","",'csv２'!S35)</f>
        <v/>
      </c>
      <c r="T235" s="16">
        <f>IF('csv２'!T35="","",'csv２'!T35)</f>
        <v>0</v>
      </c>
      <c r="U235" s="16">
        <f>IF('csv２'!U35="","",'csv２'!U35)</f>
        <v>0</v>
      </c>
      <c r="V235" s="16">
        <f t="shared" si="28"/>
        <v>0</v>
      </c>
      <c r="W235" s="16" t="str">
        <f>IF('csv２'!W35="","",'csv２'!W35)</f>
        <v/>
      </c>
      <c r="X235" s="16">
        <f>IF('csv２'!X35="","",'csv２'!X35)</f>
        <v>0</v>
      </c>
      <c r="Y235" s="16">
        <f>IF('csv２'!Y35="","",'csv２'!Y35)</f>
        <v>0</v>
      </c>
      <c r="Z235" s="16">
        <v>0</v>
      </c>
      <c r="AA235" s="16" t="str">
        <f>IF('csv２'!AA35="","",'csv２'!AA35)</f>
        <v/>
      </c>
      <c r="AB235" s="16">
        <f>IF('csv２'!AB35="","",'csv２'!AB35)</f>
        <v>0</v>
      </c>
      <c r="AC235" s="16">
        <f>IF('csv２'!AC35="","",'csv２'!AC35)</f>
        <v>0</v>
      </c>
      <c r="AD235" s="16">
        <v>0</v>
      </c>
      <c r="AE235" s="16" t="str">
        <f>IF('csv２'!AE35="","",'csv２'!AE35)</f>
        <v/>
      </c>
      <c r="AF235" s="16">
        <f>IF('csv２'!AF35="","",'csv２'!AF35)</f>
        <v>0</v>
      </c>
      <c r="AG235" s="16">
        <f>IF('csv２'!AG35="","",'csv２'!AG35)</f>
        <v>0</v>
      </c>
      <c r="AH235" s="16">
        <v>0</v>
      </c>
      <c r="AJ235" s="16">
        <v>234</v>
      </c>
      <c r="AK235" s="16" t="str">
        <f t="shared" si="29"/>
        <v/>
      </c>
      <c r="AL235" s="16" t="str">
        <f t="shared" si="30"/>
        <v/>
      </c>
      <c r="AM235" s="16" t="str">
        <f t="shared" si="31"/>
        <v/>
      </c>
      <c r="AN235" s="16" t="str">
        <f t="shared" si="32"/>
        <v/>
      </c>
      <c r="AO235" s="16" t="e">
        <f t="shared" si="33"/>
        <v>#N/A</v>
      </c>
      <c r="AP235" s="16" t="str">
        <f t="shared" si="34"/>
        <v/>
      </c>
    </row>
    <row r="236" spans="1:42">
      <c r="A236" s="16">
        <f>COUNT(E$2:E236)</f>
        <v>2</v>
      </c>
      <c r="B236" s="16" t="str">
        <f>IF('csv２'!B36="","",'csv２'!B36)</f>
        <v/>
      </c>
      <c r="C236" s="16" t="str">
        <f>IF('csv２'!C36="","",'csv２'!C36)</f>
        <v/>
      </c>
      <c r="D236" s="16" t="str">
        <f>IF('csv２'!D36="","",'csv２'!D36)</f>
        <v/>
      </c>
      <c r="E236" s="16" t="str">
        <f>IF('csv２'!E36="","",'csv２'!E36)</f>
        <v/>
      </c>
      <c r="F236" s="16" t="str">
        <f>IF('csv２'!F36="","",'csv２'!F36)</f>
        <v/>
      </c>
      <c r="G236" s="16" t="str">
        <f>IF('csv２'!G36="","",'csv２'!G36)</f>
        <v/>
      </c>
      <c r="H236" s="16" t="str">
        <f>IF('csv２'!H36="","",'csv２'!H36)</f>
        <v/>
      </c>
      <c r="I236" s="16" t="str">
        <f>IF('csv２'!I36="","",'csv２'!I36)</f>
        <v/>
      </c>
      <c r="J236" s="16" t="str">
        <f>IF('csv２'!J36="","",'csv２'!J36)</f>
        <v/>
      </c>
      <c r="K236" s="16" t="str">
        <f>IF('csv２'!K36="","",'csv２'!K36)</f>
        <v/>
      </c>
      <c r="L236" s="16">
        <f>IF('csv２'!L36="","",'csv２'!L36)</f>
        <v>34</v>
      </c>
      <c r="M236" s="16" t="str">
        <f>IF('csv２'!M36="","",'csv２'!M36)</f>
        <v/>
      </c>
      <c r="N236" s="16" t="str">
        <f>IF('csv２'!N36="","",'csv２'!N36)</f>
        <v/>
      </c>
      <c r="O236" s="16" t="str">
        <f>IF('csv２'!O36="","",'csv２'!O36)</f>
        <v/>
      </c>
      <c r="P236" s="16">
        <f>IF('csv２'!P36="","",'csv２'!P36)</f>
        <v>0</v>
      </c>
      <c r="Q236" s="16">
        <f>IF('csv２'!Q36="","",'csv２'!Q36)</f>
        <v>0</v>
      </c>
      <c r="R236" s="16">
        <f t="shared" si="27"/>
        <v>0</v>
      </c>
      <c r="S236" s="16" t="str">
        <f>IF('csv２'!S36="","",'csv２'!S36)</f>
        <v/>
      </c>
      <c r="T236" s="16">
        <f>IF('csv２'!T36="","",'csv２'!T36)</f>
        <v>0</v>
      </c>
      <c r="U236" s="16">
        <f>IF('csv２'!U36="","",'csv２'!U36)</f>
        <v>0</v>
      </c>
      <c r="V236" s="16">
        <f t="shared" si="28"/>
        <v>0</v>
      </c>
      <c r="W236" s="16" t="str">
        <f>IF('csv２'!W36="","",'csv２'!W36)</f>
        <v/>
      </c>
      <c r="X236" s="16">
        <f>IF('csv２'!X36="","",'csv２'!X36)</f>
        <v>0</v>
      </c>
      <c r="Y236" s="16">
        <f>IF('csv２'!Y36="","",'csv２'!Y36)</f>
        <v>0</v>
      </c>
      <c r="Z236" s="16">
        <v>0</v>
      </c>
      <c r="AA236" s="16" t="str">
        <f>IF('csv２'!AA36="","",'csv２'!AA36)</f>
        <v/>
      </c>
      <c r="AB236" s="16">
        <f>IF('csv２'!AB36="","",'csv２'!AB36)</f>
        <v>0</v>
      </c>
      <c r="AC236" s="16">
        <f>IF('csv２'!AC36="","",'csv２'!AC36)</f>
        <v>0</v>
      </c>
      <c r="AD236" s="16">
        <v>0</v>
      </c>
      <c r="AE236" s="16" t="str">
        <f>IF('csv２'!AE36="","",'csv２'!AE36)</f>
        <v/>
      </c>
      <c r="AF236" s="16">
        <f>IF('csv２'!AF36="","",'csv２'!AF36)</f>
        <v>0</v>
      </c>
      <c r="AG236" s="16">
        <f>IF('csv２'!AG36="","",'csv２'!AG36)</f>
        <v>0</v>
      </c>
      <c r="AH236" s="16">
        <v>0</v>
      </c>
      <c r="AJ236" s="16">
        <v>235</v>
      </c>
      <c r="AK236" s="16" t="str">
        <f t="shared" si="29"/>
        <v/>
      </c>
      <c r="AL236" s="16" t="str">
        <f t="shared" si="30"/>
        <v/>
      </c>
      <c r="AM236" s="16" t="str">
        <f t="shared" si="31"/>
        <v/>
      </c>
      <c r="AN236" s="16" t="str">
        <f t="shared" si="32"/>
        <v/>
      </c>
      <c r="AO236" s="16" t="e">
        <f t="shared" si="33"/>
        <v>#N/A</v>
      </c>
      <c r="AP236" s="16" t="str">
        <f t="shared" si="34"/>
        <v/>
      </c>
    </row>
    <row r="237" spans="1:42">
      <c r="A237" s="16">
        <f>COUNT(E$2:E237)</f>
        <v>2</v>
      </c>
      <c r="B237" s="16" t="str">
        <f>IF('csv２'!B37="","",'csv２'!B37)</f>
        <v/>
      </c>
      <c r="C237" s="16" t="str">
        <f>IF('csv２'!C37="","",'csv２'!C37)</f>
        <v/>
      </c>
      <c r="D237" s="16" t="str">
        <f>IF('csv２'!D37="","",'csv２'!D37)</f>
        <v/>
      </c>
      <c r="E237" s="16" t="str">
        <f>IF('csv２'!E37="","",'csv２'!E37)</f>
        <v/>
      </c>
      <c r="F237" s="16" t="str">
        <f>IF('csv２'!F37="","",'csv２'!F37)</f>
        <v/>
      </c>
      <c r="G237" s="16" t="str">
        <f>IF('csv２'!G37="","",'csv２'!G37)</f>
        <v/>
      </c>
      <c r="H237" s="16" t="str">
        <f>IF('csv２'!H37="","",'csv２'!H37)</f>
        <v/>
      </c>
      <c r="I237" s="16" t="str">
        <f>IF('csv２'!I37="","",'csv２'!I37)</f>
        <v/>
      </c>
      <c r="J237" s="16" t="str">
        <f>IF('csv２'!J37="","",'csv２'!J37)</f>
        <v/>
      </c>
      <c r="K237" s="16" t="str">
        <f>IF('csv２'!K37="","",'csv２'!K37)</f>
        <v/>
      </c>
      <c r="L237" s="16">
        <f>IF('csv２'!L37="","",'csv２'!L37)</f>
        <v>35</v>
      </c>
      <c r="M237" s="16" t="str">
        <f>IF('csv２'!M37="","",'csv２'!M37)</f>
        <v/>
      </c>
      <c r="N237" s="16" t="str">
        <f>IF('csv２'!N37="","",'csv２'!N37)</f>
        <v/>
      </c>
      <c r="O237" s="16" t="str">
        <f>IF('csv２'!O37="","",'csv２'!O37)</f>
        <v/>
      </c>
      <c r="P237" s="16">
        <f>IF('csv２'!P37="","",'csv２'!P37)</f>
        <v>0</v>
      </c>
      <c r="Q237" s="16">
        <f>IF('csv２'!Q37="","",'csv２'!Q37)</f>
        <v>0</v>
      </c>
      <c r="R237" s="16">
        <f t="shared" si="27"/>
        <v>0</v>
      </c>
      <c r="S237" s="16" t="str">
        <f>IF('csv２'!S37="","",'csv２'!S37)</f>
        <v/>
      </c>
      <c r="T237" s="16">
        <f>IF('csv２'!T37="","",'csv２'!T37)</f>
        <v>0</v>
      </c>
      <c r="U237" s="16">
        <f>IF('csv２'!U37="","",'csv２'!U37)</f>
        <v>0</v>
      </c>
      <c r="V237" s="16">
        <f t="shared" si="28"/>
        <v>0</v>
      </c>
      <c r="W237" s="16" t="str">
        <f>IF('csv２'!W37="","",'csv２'!W37)</f>
        <v/>
      </c>
      <c r="X237" s="16">
        <f>IF('csv２'!X37="","",'csv２'!X37)</f>
        <v>0</v>
      </c>
      <c r="Y237" s="16">
        <f>IF('csv２'!Y37="","",'csv２'!Y37)</f>
        <v>0</v>
      </c>
      <c r="Z237" s="16">
        <v>0</v>
      </c>
      <c r="AA237" s="16" t="str">
        <f>IF('csv２'!AA37="","",'csv２'!AA37)</f>
        <v/>
      </c>
      <c r="AB237" s="16">
        <f>IF('csv２'!AB37="","",'csv２'!AB37)</f>
        <v>0</v>
      </c>
      <c r="AC237" s="16">
        <f>IF('csv２'!AC37="","",'csv２'!AC37)</f>
        <v>0</v>
      </c>
      <c r="AD237" s="16">
        <v>0</v>
      </c>
      <c r="AE237" s="16" t="str">
        <f>IF('csv２'!AE37="","",'csv２'!AE37)</f>
        <v/>
      </c>
      <c r="AF237" s="16">
        <f>IF('csv２'!AF37="","",'csv２'!AF37)</f>
        <v>0</v>
      </c>
      <c r="AG237" s="16">
        <f>IF('csv２'!AG37="","",'csv２'!AG37)</f>
        <v>0</v>
      </c>
      <c r="AH237" s="16">
        <v>0</v>
      </c>
      <c r="AJ237" s="16">
        <v>236</v>
      </c>
      <c r="AK237" s="16" t="str">
        <f t="shared" si="29"/>
        <v/>
      </c>
      <c r="AL237" s="16" t="str">
        <f t="shared" si="30"/>
        <v/>
      </c>
      <c r="AM237" s="16" t="str">
        <f t="shared" si="31"/>
        <v/>
      </c>
      <c r="AN237" s="16" t="str">
        <f t="shared" si="32"/>
        <v/>
      </c>
      <c r="AO237" s="16" t="e">
        <f t="shared" si="33"/>
        <v>#N/A</v>
      </c>
      <c r="AP237" s="16" t="str">
        <f t="shared" si="34"/>
        <v/>
      </c>
    </row>
    <row r="238" spans="1:42">
      <c r="A238" s="16">
        <f>COUNT(E$2:E238)</f>
        <v>2</v>
      </c>
      <c r="B238" s="16" t="str">
        <f>IF('csv２'!B38="","",'csv２'!B38)</f>
        <v/>
      </c>
      <c r="C238" s="16" t="str">
        <f>IF('csv２'!C38="","",'csv２'!C38)</f>
        <v/>
      </c>
      <c r="D238" s="16" t="str">
        <f>IF('csv２'!D38="","",'csv２'!D38)</f>
        <v/>
      </c>
      <c r="E238" s="16" t="str">
        <f>IF('csv２'!E38="","",'csv２'!E38)</f>
        <v/>
      </c>
      <c r="F238" s="16" t="str">
        <f>IF('csv２'!F38="","",'csv２'!F38)</f>
        <v/>
      </c>
      <c r="G238" s="16" t="str">
        <f>IF('csv２'!G38="","",'csv２'!G38)</f>
        <v/>
      </c>
      <c r="H238" s="16" t="str">
        <f>IF('csv２'!H38="","",'csv２'!H38)</f>
        <v/>
      </c>
      <c r="I238" s="16" t="str">
        <f>IF('csv２'!I38="","",'csv２'!I38)</f>
        <v/>
      </c>
      <c r="J238" s="16" t="str">
        <f>IF('csv２'!J38="","",'csv２'!J38)</f>
        <v/>
      </c>
      <c r="K238" s="16" t="str">
        <f>IF('csv２'!K38="","",'csv２'!K38)</f>
        <v/>
      </c>
      <c r="L238" s="16">
        <f>IF('csv２'!L38="","",'csv２'!L38)</f>
        <v>36</v>
      </c>
      <c r="M238" s="16" t="str">
        <f>IF('csv２'!M38="","",'csv２'!M38)</f>
        <v/>
      </c>
      <c r="N238" s="16" t="str">
        <f>IF('csv２'!N38="","",'csv２'!N38)</f>
        <v/>
      </c>
      <c r="O238" s="16" t="str">
        <f>IF('csv２'!O38="","",'csv２'!O38)</f>
        <v/>
      </c>
      <c r="P238" s="16">
        <f>IF('csv２'!P38="","",'csv２'!P38)</f>
        <v>0</v>
      </c>
      <c r="Q238" s="16">
        <f>IF('csv２'!Q38="","",'csv２'!Q38)</f>
        <v>0</v>
      </c>
      <c r="R238" s="16">
        <f t="shared" si="27"/>
        <v>0</v>
      </c>
      <c r="S238" s="16" t="str">
        <f>IF('csv２'!S38="","",'csv２'!S38)</f>
        <v/>
      </c>
      <c r="T238" s="16">
        <f>IF('csv２'!T38="","",'csv２'!T38)</f>
        <v>0</v>
      </c>
      <c r="U238" s="16">
        <f>IF('csv２'!U38="","",'csv２'!U38)</f>
        <v>0</v>
      </c>
      <c r="V238" s="16">
        <f t="shared" si="28"/>
        <v>0</v>
      </c>
      <c r="W238" s="16" t="str">
        <f>IF('csv２'!W38="","",'csv２'!W38)</f>
        <v/>
      </c>
      <c r="X238" s="16">
        <f>IF('csv２'!X38="","",'csv２'!X38)</f>
        <v>0</v>
      </c>
      <c r="Y238" s="16">
        <f>IF('csv２'!Y38="","",'csv２'!Y38)</f>
        <v>0</v>
      </c>
      <c r="Z238" s="16">
        <v>0</v>
      </c>
      <c r="AA238" s="16" t="str">
        <f>IF('csv２'!AA38="","",'csv２'!AA38)</f>
        <v/>
      </c>
      <c r="AB238" s="16">
        <f>IF('csv２'!AB38="","",'csv２'!AB38)</f>
        <v>0</v>
      </c>
      <c r="AC238" s="16">
        <f>IF('csv２'!AC38="","",'csv２'!AC38)</f>
        <v>0</v>
      </c>
      <c r="AD238" s="16">
        <v>0</v>
      </c>
      <c r="AE238" s="16" t="str">
        <f>IF('csv２'!AE38="","",'csv２'!AE38)</f>
        <v/>
      </c>
      <c r="AF238" s="16">
        <f>IF('csv２'!AF38="","",'csv２'!AF38)</f>
        <v>0</v>
      </c>
      <c r="AG238" s="16">
        <f>IF('csv２'!AG38="","",'csv２'!AG38)</f>
        <v>0</v>
      </c>
      <c r="AH238" s="16">
        <v>0</v>
      </c>
      <c r="AJ238" s="16">
        <v>237</v>
      </c>
      <c r="AK238" s="16" t="str">
        <f t="shared" si="29"/>
        <v/>
      </c>
      <c r="AL238" s="16" t="str">
        <f t="shared" si="30"/>
        <v/>
      </c>
      <c r="AM238" s="16" t="str">
        <f t="shared" si="31"/>
        <v/>
      </c>
      <c r="AN238" s="16" t="str">
        <f t="shared" si="32"/>
        <v/>
      </c>
      <c r="AO238" s="16" t="e">
        <f t="shared" si="33"/>
        <v>#N/A</v>
      </c>
      <c r="AP238" s="16" t="str">
        <f t="shared" si="34"/>
        <v/>
      </c>
    </row>
    <row r="239" spans="1:42">
      <c r="A239" s="16">
        <f>COUNT(E$2:E239)</f>
        <v>2</v>
      </c>
      <c r="B239" s="16" t="str">
        <f>IF('csv２'!B39="","",'csv２'!B39)</f>
        <v/>
      </c>
      <c r="C239" s="16" t="str">
        <f>IF('csv２'!C39="","",'csv２'!C39)</f>
        <v/>
      </c>
      <c r="D239" s="16" t="str">
        <f>IF('csv２'!D39="","",'csv２'!D39)</f>
        <v/>
      </c>
      <c r="E239" s="16" t="str">
        <f>IF('csv２'!E39="","",'csv２'!E39)</f>
        <v/>
      </c>
      <c r="F239" s="16" t="str">
        <f>IF('csv２'!F39="","",'csv２'!F39)</f>
        <v/>
      </c>
      <c r="G239" s="16" t="str">
        <f>IF('csv２'!G39="","",'csv２'!G39)</f>
        <v/>
      </c>
      <c r="H239" s="16" t="str">
        <f>IF('csv２'!H39="","",'csv２'!H39)</f>
        <v/>
      </c>
      <c r="I239" s="16" t="str">
        <f>IF('csv２'!I39="","",'csv２'!I39)</f>
        <v/>
      </c>
      <c r="J239" s="16" t="str">
        <f>IF('csv２'!J39="","",'csv２'!J39)</f>
        <v/>
      </c>
      <c r="K239" s="16" t="str">
        <f>IF('csv２'!K39="","",'csv２'!K39)</f>
        <v/>
      </c>
      <c r="L239" s="16">
        <f>IF('csv２'!L39="","",'csv２'!L39)</f>
        <v>37</v>
      </c>
      <c r="M239" s="16" t="str">
        <f>IF('csv２'!M39="","",'csv２'!M39)</f>
        <v/>
      </c>
      <c r="N239" s="16" t="str">
        <f>IF('csv２'!N39="","",'csv２'!N39)</f>
        <v/>
      </c>
      <c r="O239" s="16" t="str">
        <f>IF('csv２'!O39="","",'csv２'!O39)</f>
        <v/>
      </c>
      <c r="P239" s="16">
        <f>IF('csv２'!P39="","",'csv２'!P39)</f>
        <v>0</v>
      </c>
      <c r="Q239" s="16">
        <f>IF('csv２'!Q39="","",'csv２'!Q39)</f>
        <v>0</v>
      </c>
      <c r="R239" s="16">
        <f t="shared" si="27"/>
        <v>0</v>
      </c>
      <c r="S239" s="16" t="str">
        <f>IF('csv２'!S39="","",'csv２'!S39)</f>
        <v/>
      </c>
      <c r="T239" s="16">
        <f>IF('csv２'!T39="","",'csv２'!T39)</f>
        <v>0</v>
      </c>
      <c r="U239" s="16">
        <f>IF('csv２'!U39="","",'csv２'!U39)</f>
        <v>0</v>
      </c>
      <c r="V239" s="16">
        <f t="shared" si="28"/>
        <v>0</v>
      </c>
      <c r="W239" s="16" t="str">
        <f>IF('csv２'!W39="","",'csv２'!W39)</f>
        <v/>
      </c>
      <c r="X239" s="16">
        <f>IF('csv２'!X39="","",'csv２'!X39)</f>
        <v>0</v>
      </c>
      <c r="Y239" s="16">
        <f>IF('csv２'!Y39="","",'csv２'!Y39)</f>
        <v>0</v>
      </c>
      <c r="Z239" s="16">
        <v>0</v>
      </c>
      <c r="AA239" s="16" t="str">
        <f>IF('csv２'!AA39="","",'csv２'!AA39)</f>
        <v/>
      </c>
      <c r="AB239" s="16">
        <f>IF('csv２'!AB39="","",'csv２'!AB39)</f>
        <v>0</v>
      </c>
      <c r="AC239" s="16">
        <f>IF('csv２'!AC39="","",'csv２'!AC39)</f>
        <v>0</v>
      </c>
      <c r="AD239" s="16">
        <v>0</v>
      </c>
      <c r="AE239" s="16" t="str">
        <f>IF('csv２'!AE39="","",'csv２'!AE39)</f>
        <v/>
      </c>
      <c r="AF239" s="16">
        <f>IF('csv２'!AF39="","",'csv２'!AF39)</f>
        <v>0</v>
      </c>
      <c r="AG239" s="16">
        <f>IF('csv２'!AG39="","",'csv２'!AG39)</f>
        <v>0</v>
      </c>
      <c r="AH239" s="16">
        <v>0</v>
      </c>
      <c r="AJ239" s="16">
        <v>238</v>
      </c>
      <c r="AK239" s="16" t="str">
        <f t="shared" si="29"/>
        <v/>
      </c>
      <c r="AL239" s="16" t="str">
        <f t="shared" si="30"/>
        <v/>
      </c>
      <c r="AM239" s="16" t="str">
        <f t="shared" si="31"/>
        <v/>
      </c>
      <c r="AN239" s="16" t="str">
        <f t="shared" si="32"/>
        <v/>
      </c>
      <c r="AO239" s="16" t="e">
        <f t="shared" si="33"/>
        <v>#N/A</v>
      </c>
      <c r="AP239" s="16" t="str">
        <f t="shared" si="34"/>
        <v/>
      </c>
    </row>
    <row r="240" spans="1:42">
      <c r="A240" s="16">
        <f>COUNT(E$2:E240)</f>
        <v>2</v>
      </c>
      <c r="B240" s="16" t="str">
        <f>IF('csv２'!B40="","",'csv２'!B40)</f>
        <v/>
      </c>
      <c r="C240" s="16" t="str">
        <f>IF('csv２'!C40="","",'csv２'!C40)</f>
        <v/>
      </c>
      <c r="D240" s="16" t="str">
        <f>IF('csv２'!D40="","",'csv２'!D40)</f>
        <v/>
      </c>
      <c r="E240" s="16" t="str">
        <f>IF('csv２'!E40="","",'csv２'!E40)</f>
        <v/>
      </c>
      <c r="F240" s="16" t="str">
        <f>IF('csv２'!F40="","",'csv２'!F40)</f>
        <v/>
      </c>
      <c r="G240" s="16" t="str">
        <f>IF('csv２'!G40="","",'csv２'!G40)</f>
        <v/>
      </c>
      <c r="H240" s="16" t="str">
        <f>IF('csv２'!H40="","",'csv２'!H40)</f>
        <v/>
      </c>
      <c r="I240" s="16" t="str">
        <f>IF('csv２'!I40="","",'csv２'!I40)</f>
        <v/>
      </c>
      <c r="J240" s="16" t="str">
        <f>IF('csv２'!J40="","",'csv２'!J40)</f>
        <v/>
      </c>
      <c r="K240" s="16" t="str">
        <f>IF('csv２'!K40="","",'csv２'!K40)</f>
        <v/>
      </c>
      <c r="L240" s="16">
        <f>IF('csv２'!L40="","",'csv２'!L40)</f>
        <v>38</v>
      </c>
      <c r="M240" s="16" t="str">
        <f>IF('csv２'!M40="","",'csv２'!M40)</f>
        <v/>
      </c>
      <c r="N240" s="16" t="str">
        <f>IF('csv２'!N40="","",'csv２'!N40)</f>
        <v/>
      </c>
      <c r="O240" s="16" t="str">
        <f>IF('csv２'!O40="","",'csv２'!O40)</f>
        <v/>
      </c>
      <c r="P240" s="16">
        <f>IF('csv２'!P40="","",'csv２'!P40)</f>
        <v>0</v>
      </c>
      <c r="Q240" s="16">
        <f>IF('csv２'!Q40="","",'csv２'!Q40)</f>
        <v>0</v>
      </c>
      <c r="R240" s="16">
        <f t="shared" si="27"/>
        <v>0</v>
      </c>
      <c r="S240" s="16" t="str">
        <f>IF('csv２'!S40="","",'csv２'!S40)</f>
        <v/>
      </c>
      <c r="T240" s="16">
        <f>IF('csv２'!T40="","",'csv２'!T40)</f>
        <v>0</v>
      </c>
      <c r="U240" s="16">
        <f>IF('csv２'!U40="","",'csv２'!U40)</f>
        <v>0</v>
      </c>
      <c r="V240" s="16">
        <f t="shared" si="28"/>
        <v>0</v>
      </c>
      <c r="W240" s="16" t="str">
        <f>IF('csv２'!W40="","",'csv２'!W40)</f>
        <v/>
      </c>
      <c r="X240" s="16">
        <f>IF('csv２'!X40="","",'csv２'!X40)</f>
        <v>0</v>
      </c>
      <c r="Y240" s="16">
        <f>IF('csv２'!Y40="","",'csv２'!Y40)</f>
        <v>0</v>
      </c>
      <c r="Z240" s="16">
        <v>0</v>
      </c>
      <c r="AA240" s="16" t="str">
        <f>IF('csv２'!AA40="","",'csv２'!AA40)</f>
        <v/>
      </c>
      <c r="AB240" s="16">
        <f>IF('csv２'!AB40="","",'csv２'!AB40)</f>
        <v>0</v>
      </c>
      <c r="AC240" s="16">
        <f>IF('csv２'!AC40="","",'csv２'!AC40)</f>
        <v>0</v>
      </c>
      <c r="AD240" s="16">
        <v>0</v>
      </c>
      <c r="AE240" s="16" t="str">
        <f>IF('csv２'!AE40="","",'csv２'!AE40)</f>
        <v/>
      </c>
      <c r="AF240" s="16">
        <f>IF('csv２'!AF40="","",'csv２'!AF40)</f>
        <v>0</v>
      </c>
      <c r="AG240" s="16">
        <f>IF('csv２'!AG40="","",'csv２'!AG40)</f>
        <v>0</v>
      </c>
      <c r="AH240" s="16">
        <v>0</v>
      </c>
      <c r="AJ240" s="16">
        <v>239</v>
      </c>
      <c r="AK240" s="16" t="str">
        <f t="shared" si="29"/>
        <v/>
      </c>
      <c r="AL240" s="16" t="str">
        <f t="shared" si="30"/>
        <v/>
      </c>
      <c r="AM240" s="16" t="str">
        <f t="shared" si="31"/>
        <v/>
      </c>
      <c r="AN240" s="16" t="str">
        <f t="shared" si="32"/>
        <v/>
      </c>
      <c r="AO240" s="16" t="e">
        <f t="shared" si="33"/>
        <v>#N/A</v>
      </c>
      <c r="AP240" s="16" t="str">
        <f t="shared" si="34"/>
        <v/>
      </c>
    </row>
    <row r="241" spans="1:42">
      <c r="A241" s="16">
        <f>COUNT(E$2:E241)</f>
        <v>2</v>
      </c>
      <c r="B241" s="16" t="str">
        <f>IF('csv２'!B41="","",'csv２'!B41)</f>
        <v/>
      </c>
      <c r="C241" s="16" t="str">
        <f>IF('csv２'!C41="","",'csv２'!C41)</f>
        <v/>
      </c>
      <c r="D241" s="16" t="str">
        <f>IF('csv２'!D41="","",'csv２'!D41)</f>
        <v/>
      </c>
      <c r="E241" s="16" t="str">
        <f>IF('csv２'!E41="","",'csv２'!E41)</f>
        <v/>
      </c>
      <c r="F241" s="16" t="str">
        <f>IF('csv２'!F41="","",'csv２'!F41)</f>
        <v/>
      </c>
      <c r="G241" s="16" t="str">
        <f>IF('csv２'!G41="","",'csv２'!G41)</f>
        <v/>
      </c>
      <c r="H241" s="16" t="str">
        <f>IF('csv２'!H41="","",'csv２'!H41)</f>
        <v/>
      </c>
      <c r="I241" s="16" t="str">
        <f>IF('csv２'!I41="","",'csv２'!I41)</f>
        <v/>
      </c>
      <c r="J241" s="16" t="str">
        <f>IF('csv２'!J41="","",'csv２'!J41)</f>
        <v/>
      </c>
      <c r="K241" s="16" t="str">
        <f>IF('csv２'!K41="","",'csv２'!K41)</f>
        <v/>
      </c>
      <c r="L241" s="16">
        <f>IF('csv２'!L41="","",'csv２'!L41)</f>
        <v>39</v>
      </c>
      <c r="M241" s="16" t="str">
        <f>IF('csv２'!M41="","",'csv２'!M41)</f>
        <v/>
      </c>
      <c r="N241" s="16" t="str">
        <f>IF('csv２'!N41="","",'csv２'!N41)</f>
        <v/>
      </c>
      <c r="O241" s="16" t="str">
        <f>IF('csv２'!O41="","",'csv２'!O41)</f>
        <v/>
      </c>
      <c r="P241" s="16">
        <f>IF('csv２'!P41="","",'csv２'!P41)</f>
        <v>0</v>
      </c>
      <c r="Q241" s="16">
        <f>IF('csv２'!Q41="","",'csv２'!Q41)</f>
        <v>0</v>
      </c>
      <c r="R241" s="16">
        <f t="shared" si="27"/>
        <v>0</v>
      </c>
      <c r="S241" s="16" t="str">
        <f>IF('csv２'!S41="","",'csv２'!S41)</f>
        <v/>
      </c>
      <c r="T241" s="16">
        <f>IF('csv２'!T41="","",'csv２'!T41)</f>
        <v>0</v>
      </c>
      <c r="U241" s="16">
        <f>IF('csv２'!U41="","",'csv２'!U41)</f>
        <v>0</v>
      </c>
      <c r="V241" s="16">
        <f t="shared" si="28"/>
        <v>0</v>
      </c>
      <c r="W241" s="16" t="str">
        <f>IF('csv２'!W41="","",'csv２'!W41)</f>
        <v/>
      </c>
      <c r="X241" s="16">
        <f>IF('csv２'!X41="","",'csv２'!X41)</f>
        <v>0</v>
      </c>
      <c r="Y241" s="16">
        <f>IF('csv２'!Y41="","",'csv２'!Y41)</f>
        <v>0</v>
      </c>
      <c r="Z241" s="16">
        <v>0</v>
      </c>
      <c r="AA241" s="16" t="str">
        <f>IF('csv２'!AA41="","",'csv２'!AA41)</f>
        <v/>
      </c>
      <c r="AB241" s="16">
        <f>IF('csv２'!AB41="","",'csv２'!AB41)</f>
        <v>0</v>
      </c>
      <c r="AC241" s="16">
        <f>IF('csv２'!AC41="","",'csv２'!AC41)</f>
        <v>0</v>
      </c>
      <c r="AD241" s="16">
        <v>0</v>
      </c>
      <c r="AE241" s="16" t="str">
        <f>IF('csv２'!AE41="","",'csv２'!AE41)</f>
        <v/>
      </c>
      <c r="AF241" s="16">
        <f>IF('csv２'!AF41="","",'csv２'!AF41)</f>
        <v>0</v>
      </c>
      <c r="AG241" s="16">
        <f>IF('csv２'!AG41="","",'csv２'!AG41)</f>
        <v>0</v>
      </c>
      <c r="AH241" s="16">
        <v>0</v>
      </c>
      <c r="AJ241" s="16">
        <v>240</v>
      </c>
      <c r="AK241" s="16" t="str">
        <f t="shared" si="29"/>
        <v/>
      </c>
      <c r="AL241" s="16" t="str">
        <f t="shared" si="30"/>
        <v/>
      </c>
      <c r="AM241" s="16" t="str">
        <f t="shared" si="31"/>
        <v/>
      </c>
      <c r="AN241" s="16" t="str">
        <f t="shared" si="32"/>
        <v/>
      </c>
      <c r="AO241" s="16" t="e">
        <f t="shared" si="33"/>
        <v>#N/A</v>
      </c>
      <c r="AP241" s="16" t="str">
        <f t="shared" si="34"/>
        <v/>
      </c>
    </row>
    <row r="242" spans="1:42">
      <c r="A242" s="16">
        <f>COUNT(E$2:E242)</f>
        <v>2</v>
      </c>
      <c r="B242" s="16" t="str">
        <f>IF('csv２'!B42="","",'csv２'!B42)</f>
        <v/>
      </c>
      <c r="C242" s="16" t="str">
        <f>IF('csv２'!C42="","",'csv２'!C42)</f>
        <v/>
      </c>
      <c r="D242" s="16" t="str">
        <f>IF('csv２'!D42="","",'csv２'!D42)</f>
        <v/>
      </c>
      <c r="E242" s="16" t="str">
        <f>IF('csv２'!E42="","",'csv２'!E42)</f>
        <v/>
      </c>
      <c r="F242" s="16" t="str">
        <f>IF('csv２'!F42="","",'csv２'!F42)</f>
        <v/>
      </c>
      <c r="G242" s="16" t="str">
        <f>IF('csv２'!G42="","",'csv２'!G42)</f>
        <v/>
      </c>
      <c r="H242" s="16" t="str">
        <f>IF('csv２'!H42="","",'csv２'!H42)</f>
        <v/>
      </c>
      <c r="I242" s="16" t="str">
        <f>IF('csv２'!I42="","",'csv２'!I42)</f>
        <v/>
      </c>
      <c r="J242" s="16" t="str">
        <f>IF('csv２'!J42="","",'csv２'!J42)</f>
        <v/>
      </c>
      <c r="K242" s="16" t="str">
        <f>IF('csv２'!K42="","",'csv２'!K42)</f>
        <v/>
      </c>
      <c r="L242" s="16">
        <f>IF('csv２'!L42="","",'csv２'!L42)</f>
        <v>40</v>
      </c>
      <c r="M242" s="16" t="str">
        <f>IF('csv２'!M42="","",'csv２'!M42)</f>
        <v/>
      </c>
      <c r="N242" s="16" t="str">
        <f>IF('csv２'!N42="","",'csv２'!N42)</f>
        <v/>
      </c>
      <c r="O242" s="16" t="str">
        <f>IF('csv２'!O42="","",'csv２'!O42)</f>
        <v/>
      </c>
      <c r="P242" s="16">
        <f>IF('csv２'!P42="","",'csv２'!P42)</f>
        <v>0</v>
      </c>
      <c r="Q242" s="16">
        <f>IF('csv２'!Q42="","",'csv２'!Q42)</f>
        <v>0</v>
      </c>
      <c r="R242" s="16">
        <f t="shared" si="27"/>
        <v>0</v>
      </c>
      <c r="S242" s="16" t="str">
        <f>IF('csv２'!S42="","",'csv２'!S42)</f>
        <v/>
      </c>
      <c r="T242" s="16">
        <f>IF('csv２'!T42="","",'csv２'!T42)</f>
        <v>0</v>
      </c>
      <c r="U242" s="16">
        <f>IF('csv２'!U42="","",'csv２'!U42)</f>
        <v>0</v>
      </c>
      <c r="V242" s="16">
        <f t="shared" si="28"/>
        <v>0</v>
      </c>
      <c r="W242" s="16" t="str">
        <f>IF('csv２'!W42="","",'csv２'!W42)</f>
        <v/>
      </c>
      <c r="X242" s="16">
        <f>IF('csv２'!X42="","",'csv２'!X42)</f>
        <v>0</v>
      </c>
      <c r="Y242" s="16">
        <f>IF('csv２'!Y42="","",'csv２'!Y42)</f>
        <v>0</v>
      </c>
      <c r="Z242" s="16">
        <v>0</v>
      </c>
      <c r="AA242" s="16" t="str">
        <f>IF('csv２'!AA42="","",'csv２'!AA42)</f>
        <v/>
      </c>
      <c r="AB242" s="16">
        <f>IF('csv２'!AB42="","",'csv２'!AB42)</f>
        <v>0</v>
      </c>
      <c r="AC242" s="16">
        <f>IF('csv２'!AC42="","",'csv２'!AC42)</f>
        <v>0</v>
      </c>
      <c r="AD242" s="16">
        <v>0</v>
      </c>
      <c r="AE242" s="16" t="str">
        <f>IF('csv２'!AE42="","",'csv２'!AE42)</f>
        <v/>
      </c>
      <c r="AF242" s="16">
        <f>IF('csv２'!AF42="","",'csv２'!AF42)</f>
        <v>0</v>
      </c>
      <c r="AG242" s="16">
        <f>IF('csv２'!AG42="","",'csv２'!AG42)</f>
        <v>0</v>
      </c>
      <c r="AH242" s="16">
        <v>0</v>
      </c>
      <c r="AJ242" s="16">
        <v>241</v>
      </c>
      <c r="AK242" s="16" t="str">
        <f t="shared" si="29"/>
        <v/>
      </c>
      <c r="AL242" s="16" t="str">
        <f t="shared" si="30"/>
        <v/>
      </c>
      <c r="AM242" s="16" t="str">
        <f t="shared" si="31"/>
        <v/>
      </c>
      <c r="AN242" s="16" t="str">
        <f t="shared" si="32"/>
        <v/>
      </c>
      <c r="AO242" s="16" t="e">
        <f t="shared" si="33"/>
        <v>#N/A</v>
      </c>
      <c r="AP242" s="16" t="str">
        <f t="shared" si="34"/>
        <v/>
      </c>
    </row>
    <row r="243" spans="1:42">
      <c r="A243" s="16">
        <f>COUNT(E$2:E243)</f>
        <v>2</v>
      </c>
      <c r="B243" s="16" t="str">
        <f>IF('csv２'!B43="","",'csv２'!B43)</f>
        <v/>
      </c>
      <c r="C243" s="16" t="str">
        <f>IF('csv２'!C43="","",'csv２'!C43)</f>
        <v/>
      </c>
      <c r="D243" s="16" t="str">
        <f>IF('csv２'!D43="","",'csv２'!D43)</f>
        <v/>
      </c>
      <c r="E243" s="16" t="str">
        <f>IF('csv２'!E43="","",'csv２'!E43)</f>
        <v/>
      </c>
      <c r="F243" s="16" t="str">
        <f>IF('csv２'!F43="","",'csv２'!F43)</f>
        <v/>
      </c>
      <c r="G243" s="16" t="str">
        <f>IF('csv２'!G43="","",'csv２'!G43)</f>
        <v/>
      </c>
      <c r="H243" s="16" t="str">
        <f>IF('csv２'!H43="","",'csv２'!H43)</f>
        <v/>
      </c>
      <c r="I243" s="16" t="str">
        <f>IF('csv２'!I43="","",'csv２'!I43)</f>
        <v/>
      </c>
      <c r="J243" s="16" t="str">
        <f>IF('csv２'!J43="","",'csv２'!J43)</f>
        <v/>
      </c>
      <c r="K243" s="16" t="str">
        <f>IF('csv２'!K43="","",'csv２'!K43)</f>
        <v/>
      </c>
      <c r="L243" s="16">
        <f>IF('csv２'!L43="","",'csv２'!L43)</f>
        <v>41</v>
      </c>
      <c r="M243" s="16" t="str">
        <f>IF('csv２'!M43="","",'csv２'!M43)</f>
        <v/>
      </c>
      <c r="N243" s="16" t="str">
        <f>IF('csv２'!N43="","",'csv２'!N43)</f>
        <v/>
      </c>
      <c r="O243" s="16" t="str">
        <f>IF('csv２'!O43="","",'csv２'!O43)</f>
        <v/>
      </c>
      <c r="P243" s="16">
        <f>IF('csv２'!P43="","",'csv２'!P43)</f>
        <v>0</v>
      </c>
      <c r="Q243" s="16">
        <f>IF('csv２'!Q43="","",'csv２'!Q43)</f>
        <v>0</v>
      </c>
      <c r="R243" s="16">
        <f t="shared" si="27"/>
        <v>0</v>
      </c>
      <c r="S243" s="16" t="str">
        <f>IF('csv２'!S43="","",'csv２'!S43)</f>
        <v/>
      </c>
      <c r="T243" s="16">
        <f>IF('csv２'!T43="","",'csv２'!T43)</f>
        <v>0</v>
      </c>
      <c r="U243" s="16">
        <f>IF('csv２'!U43="","",'csv２'!U43)</f>
        <v>0</v>
      </c>
      <c r="V243" s="16">
        <f t="shared" si="28"/>
        <v>0</v>
      </c>
      <c r="W243" s="16" t="str">
        <f>IF('csv２'!W43="","",'csv２'!W43)</f>
        <v/>
      </c>
      <c r="X243" s="16">
        <f>IF('csv２'!X43="","",'csv２'!X43)</f>
        <v>0</v>
      </c>
      <c r="Y243" s="16">
        <f>IF('csv２'!Y43="","",'csv２'!Y43)</f>
        <v>0</v>
      </c>
      <c r="Z243" s="16">
        <v>0</v>
      </c>
      <c r="AA243" s="16" t="str">
        <f>IF('csv２'!AA43="","",'csv２'!AA43)</f>
        <v/>
      </c>
      <c r="AB243" s="16">
        <f>IF('csv２'!AB43="","",'csv２'!AB43)</f>
        <v>0</v>
      </c>
      <c r="AC243" s="16">
        <f>IF('csv２'!AC43="","",'csv２'!AC43)</f>
        <v>0</v>
      </c>
      <c r="AD243" s="16">
        <v>0</v>
      </c>
      <c r="AE243" s="16" t="str">
        <f>IF('csv２'!AE43="","",'csv２'!AE43)</f>
        <v/>
      </c>
      <c r="AF243" s="16">
        <f>IF('csv２'!AF43="","",'csv２'!AF43)</f>
        <v>0</v>
      </c>
      <c r="AG243" s="16">
        <f>IF('csv２'!AG43="","",'csv２'!AG43)</f>
        <v>0</v>
      </c>
      <c r="AH243" s="16">
        <v>0</v>
      </c>
      <c r="AJ243" s="16">
        <v>242</v>
      </c>
      <c r="AK243" s="16" t="str">
        <f t="shared" si="29"/>
        <v/>
      </c>
      <c r="AL243" s="16" t="str">
        <f t="shared" si="30"/>
        <v/>
      </c>
      <c r="AM243" s="16" t="str">
        <f t="shared" si="31"/>
        <v/>
      </c>
      <c r="AN243" s="16" t="str">
        <f t="shared" si="32"/>
        <v/>
      </c>
      <c r="AO243" s="16" t="e">
        <f t="shared" si="33"/>
        <v>#N/A</v>
      </c>
      <c r="AP243" s="16" t="str">
        <f t="shared" si="34"/>
        <v/>
      </c>
    </row>
    <row r="244" spans="1:42">
      <c r="A244" s="16">
        <f>COUNT(E$2:E244)</f>
        <v>2</v>
      </c>
      <c r="B244" s="16" t="str">
        <f>IF('csv２'!B44="","",'csv２'!B44)</f>
        <v/>
      </c>
      <c r="C244" s="16" t="str">
        <f>IF('csv２'!C44="","",'csv２'!C44)</f>
        <v/>
      </c>
      <c r="D244" s="16" t="str">
        <f>IF('csv２'!D44="","",'csv２'!D44)</f>
        <v/>
      </c>
      <c r="E244" s="16" t="str">
        <f>IF('csv２'!E44="","",'csv２'!E44)</f>
        <v/>
      </c>
      <c r="F244" s="16" t="str">
        <f>IF('csv２'!F44="","",'csv２'!F44)</f>
        <v/>
      </c>
      <c r="G244" s="16" t="str">
        <f>IF('csv２'!G44="","",'csv２'!G44)</f>
        <v/>
      </c>
      <c r="H244" s="16" t="str">
        <f>IF('csv２'!H44="","",'csv２'!H44)</f>
        <v/>
      </c>
      <c r="I244" s="16" t="str">
        <f>IF('csv２'!I44="","",'csv２'!I44)</f>
        <v/>
      </c>
      <c r="J244" s="16" t="str">
        <f>IF('csv２'!J44="","",'csv２'!J44)</f>
        <v/>
      </c>
      <c r="K244" s="16" t="str">
        <f>IF('csv２'!K44="","",'csv２'!K44)</f>
        <v/>
      </c>
      <c r="L244" s="16">
        <f>IF('csv２'!L44="","",'csv２'!L44)</f>
        <v>42</v>
      </c>
      <c r="M244" s="16" t="str">
        <f>IF('csv２'!M44="","",'csv２'!M44)</f>
        <v/>
      </c>
      <c r="N244" s="16" t="str">
        <f>IF('csv２'!N44="","",'csv２'!N44)</f>
        <v/>
      </c>
      <c r="O244" s="16" t="str">
        <f>IF('csv２'!O44="","",'csv２'!O44)</f>
        <v/>
      </c>
      <c r="P244" s="16">
        <f>IF('csv２'!P44="","",'csv２'!P44)</f>
        <v>0</v>
      </c>
      <c r="Q244" s="16">
        <f>IF('csv２'!Q44="","",'csv２'!Q44)</f>
        <v>0</v>
      </c>
      <c r="R244" s="16">
        <f t="shared" si="27"/>
        <v>0</v>
      </c>
      <c r="S244" s="16" t="str">
        <f>IF('csv２'!S44="","",'csv２'!S44)</f>
        <v/>
      </c>
      <c r="T244" s="16">
        <f>IF('csv２'!T44="","",'csv２'!T44)</f>
        <v>0</v>
      </c>
      <c r="U244" s="16">
        <f>IF('csv２'!U44="","",'csv２'!U44)</f>
        <v>0</v>
      </c>
      <c r="V244" s="16">
        <f t="shared" si="28"/>
        <v>0</v>
      </c>
      <c r="W244" s="16" t="str">
        <f>IF('csv２'!W44="","",'csv２'!W44)</f>
        <v/>
      </c>
      <c r="X244" s="16">
        <f>IF('csv２'!X44="","",'csv２'!X44)</f>
        <v>0</v>
      </c>
      <c r="Y244" s="16">
        <f>IF('csv２'!Y44="","",'csv２'!Y44)</f>
        <v>0</v>
      </c>
      <c r="Z244" s="16">
        <v>0</v>
      </c>
      <c r="AA244" s="16" t="str">
        <f>IF('csv２'!AA44="","",'csv２'!AA44)</f>
        <v/>
      </c>
      <c r="AB244" s="16">
        <f>IF('csv２'!AB44="","",'csv２'!AB44)</f>
        <v>0</v>
      </c>
      <c r="AC244" s="16">
        <f>IF('csv２'!AC44="","",'csv２'!AC44)</f>
        <v>0</v>
      </c>
      <c r="AD244" s="16">
        <v>0</v>
      </c>
      <c r="AE244" s="16" t="str">
        <f>IF('csv２'!AE44="","",'csv２'!AE44)</f>
        <v/>
      </c>
      <c r="AF244" s="16">
        <f>IF('csv２'!AF44="","",'csv２'!AF44)</f>
        <v>0</v>
      </c>
      <c r="AG244" s="16">
        <f>IF('csv２'!AG44="","",'csv２'!AG44)</f>
        <v>0</v>
      </c>
      <c r="AH244" s="16">
        <v>0</v>
      </c>
      <c r="AJ244" s="16">
        <v>243</v>
      </c>
      <c r="AK244" s="16" t="str">
        <f t="shared" si="29"/>
        <v/>
      </c>
      <c r="AL244" s="16" t="str">
        <f t="shared" si="30"/>
        <v/>
      </c>
      <c r="AM244" s="16" t="str">
        <f t="shared" si="31"/>
        <v/>
      </c>
      <c r="AN244" s="16" t="str">
        <f t="shared" si="32"/>
        <v/>
      </c>
      <c r="AO244" s="16" t="e">
        <f t="shared" si="33"/>
        <v>#N/A</v>
      </c>
      <c r="AP244" s="16" t="str">
        <f t="shared" si="34"/>
        <v/>
      </c>
    </row>
    <row r="245" spans="1:42">
      <c r="A245" s="16">
        <f>COUNT(E$2:E245)</f>
        <v>2</v>
      </c>
      <c r="B245" s="16" t="str">
        <f>IF('csv２'!B45="","",'csv２'!B45)</f>
        <v/>
      </c>
      <c r="C245" s="16" t="str">
        <f>IF('csv２'!C45="","",'csv２'!C45)</f>
        <v/>
      </c>
      <c r="D245" s="16" t="str">
        <f>IF('csv２'!D45="","",'csv２'!D45)</f>
        <v/>
      </c>
      <c r="E245" s="16" t="str">
        <f>IF('csv２'!E45="","",'csv２'!E45)</f>
        <v/>
      </c>
      <c r="F245" s="16" t="str">
        <f>IF('csv２'!F45="","",'csv２'!F45)</f>
        <v/>
      </c>
      <c r="G245" s="16" t="str">
        <f>IF('csv２'!G45="","",'csv２'!G45)</f>
        <v/>
      </c>
      <c r="H245" s="16" t="str">
        <f>IF('csv２'!H45="","",'csv２'!H45)</f>
        <v/>
      </c>
      <c r="I245" s="16" t="str">
        <f>IF('csv２'!I45="","",'csv２'!I45)</f>
        <v/>
      </c>
      <c r="J245" s="16" t="str">
        <f>IF('csv２'!J45="","",'csv２'!J45)</f>
        <v/>
      </c>
      <c r="K245" s="16" t="str">
        <f>IF('csv２'!K45="","",'csv２'!K45)</f>
        <v/>
      </c>
      <c r="L245" s="16">
        <f>IF('csv２'!L45="","",'csv２'!L45)</f>
        <v>43</v>
      </c>
      <c r="M245" s="16" t="str">
        <f>IF('csv２'!M45="","",'csv２'!M45)</f>
        <v/>
      </c>
      <c r="N245" s="16" t="str">
        <f>IF('csv２'!N45="","",'csv２'!N45)</f>
        <v/>
      </c>
      <c r="O245" s="16" t="str">
        <f>IF('csv２'!O45="","",'csv２'!O45)</f>
        <v/>
      </c>
      <c r="P245" s="16">
        <f>IF('csv２'!P45="","",'csv２'!P45)</f>
        <v>0</v>
      </c>
      <c r="Q245" s="16">
        <f>IF('csv２'!Q45="","",'csv２'!Q45)</f>
        <v>0</v>
      </c>
      <c r="R245" s="16">
        <f t="shared" si="27"/>
        <v>0</v>
      </c>
      <c r="S245" s="16" t="str">
        <f>IF('csv２'!S45="","",'csv２'!S45)</f>
        <v/>
      </c>
      <c r="T245" s="16">
        <f>IF('csv２'!T45="","",'csv２'!T45)</f>
        <v>0</v>
      </c>
      <c r="U245" s="16">
        <f>IF('csv２'!U45="","",'csv２'!U45)</f>
        <v>0</v>
      </c>
      <c r="V245" s="16">
        <f t="shared" si="28"/>
        <v>0</v>
      </c>
      <c r="W245" s="16" t="str">
        <f>IF('csv２'!W45="","",'csv２'!W45)</f>
        <v/>
      </c>
      <c r="X245" s="16">
        <f>IF('csv２'!X45="","",'csv２'!X45)</f>
        <v>0</v>
      </c>
      <c r="Y245" s="16">
        <f>IF('csv２'!Y45="","",'csv２'!Y45)</f>
        <v>0</v>
      </c>
      <c r="Z245" s="16">
        <v>0</v>
      </c>
      <c r="AA245" s="16" t="str">
        <f>IF('csv２'!AA45="","",'csv２'!AA45)</f>
        <v/>
      </c>
      <c r="AB245" s="16">
        <f>IF('csv２'!AB45="","",'csv２'!AB45)</f>
        <v>0</v>
      </c>
      <c r="AC245" s="16">
        <f>IF('csv２'!AC45="","",'csv２'!AC45)</f>
        <v>0</v>
      </c>
      <c r="AD245" s="16">
        <v>0</v>
      </c>
      <c r="AE245" s="16" t="str">
        <f>IF('csv２'!AE45="","",'csv２'!AE45)</f>
        <v/>
      </c>
      <c r="AF245" s="16">
        <f>IF('csv２'!AF45="","",'csv２'!AF45)</f>
        <v>0</v>
      </c>
      <c r="AG245" s="16">
        <f>IF('csv２'!AG45="","",'csv２'!AG45)</f>
        <v>0</v>
      </c>
      <c r="AH245" s="16">
        <v>0</v>
      </c>
      <c r="AJ245" s="16">
        <v>244</v>
      </c>
      <c r="AK245" s="16" t="str">
        <f t="shared" si="29"/>
        <v/>
      </c>
      <c r="AL245" s="16" t="str">
        <f t="shared" si="30"/>
        <v/>
      </c>
      <c r="AM245" s="16" t="str">
        <f t="shared" si="31"/>
        <v/>
      </c>
      <c r="AN245" s="16" t="str">
        <f t="shared" si="32"/>
        <v/>
      </c>
      <c r="AO245" s="16" t="e">
        <f t="shared" si="33"/>
        <v>#N/A</v>
      </c>
      <c r="AP245" s="16" t="str">
        <f t="shared" si="34"/>
        <v/>
      </c>
    </row>
    <row r="246" spans="1:42">
      <c r="A246" s="16">
        <f>COUNT(E$2:E246)</f>
        <v>2</v>
      </c>
      <c r="B246" s="16" t="str">
        <f>IF('csv２'!B46="","",'csv２'!B46)</f>
        <v/>
      </c>
      <c r="C246" s="16" t="str">
        <f>IF('csv２'!C46="","",'csv２'!C46)</f>
        <v/>
      </c>
      <c r="D246" s="16" t="str">
        <f>IF('csv２'!D46="","",'csv２'!D46)</f>
        <v/>
      </c>
      <c r="E246" s="16" t="str">
        <f>IF('csv２'!E46="","",'csv２'!E46)</f>
        <v/>
      </c>
      <c r="F246" s="16" t="str">
        <f>IF('csv２'!F46="","",'csv２'!F46)</f>
        <v/>
      </c>
      <c r="G246" s="16" t="str">
        <f>IF('csv２'!G46="","",'csv２'!G46)</f>
        <v/>
      </c>
      <c r="H246" s="16" t="str">
        <f>IF('csv２'!H46="","",'csv２'!H46)</f>
        <v/>
      </c>
      <c r="I246" s="16" t="str">
        <f>IF('csv２'!I46="","",'csv２'!I46)</f>
        <v/>
      </c>
      <c r="J246" s="16" t="str">
        <f>IF('csv２'!J46="","",'csv２'!J46)</f>
        <v/>
      </c>
      <c r="K246" s="16" t="str">
        <f>IF('csv２'!K46="","",'csv２'!K46)</f>
        <v/>
      </c>
      <c r="L246" s="16">
        <f>IF('csv２'!L46="","",'csv２'!L46)</f>
        <v>44</v>
      </c>
      <c r="M246" s="16" t="str">
        <f>IF('csv２'!M46="","",'csv２'!M46)</f>
        <v/>
      </c>
      <c r="N246" s="16" t="str">
        <f>IF('csv２'!N46="","",'csv２'!N46)</f>
        <v/>
      </c>
      <c r="O246" s="16" t="str">
        <f>IF('csv２'!O46="","",'csv２'!O46)</f>
        <v/>
      </c>
      <c r="P246" s="16">
        <f>IF('csv２'!P46="","",'csv２'!P46)</f>
        <v>0</v>
      </c>
      <c r="Q246" s="16">
        <f>IF('csv２'!Q46="","",'csv２'!Q46)</f>
        <v>0</v>
      </c>
      <c r="R246" s="16">
        <f t="shared" si="27"/>
        <v>0</v>
      </c>
      <c r="S246" s="16" t="str">
        <f>IF('csv２'!S46="","",'csv２'!S46)</f>
        <v/>
      </c>
      <c r="T246" s="16">
        <f>IF('csv２'!T46="","",'csv２'!T46)</f>
        <v>0</v>
      </c>
      <c r="U246" s="16">
        <f>IF('csv２'!U46="","",'csv２'!U46)</f>
        <v>0</v>
      </c>
      <c r="V246" s="16">
        <f t="shared" si="28"/>
        <v>0</v>
      </c>
      <c r="W246" s="16" t="str">
        <f>IF('csv２'!W46="","",'csv２'!W46)</f>
        <v/>
      </c>
      <c r="X246" s="16">
        <f>IF('csv２'!X46="","",'csv２'!X46)</f>
        <v>0</v>
      </c>
      <c r="Y246" s="16">
        <f>IF('csv２'!Y46="","",'csv２'!Y46)</f>
        <v>0</v>
      </c>
      <c r="Z246" s="16">
        <v>0</v>
      </c>
      <c r="AA246" s="16" t="str">
        <f>IF('csv２'!AA46="","",'csv２'!AA46)</f>
        <v/>
      </c>
      <c r="AB246" s="16">
        <f>IF('csv２'!AB46="","",'csv２'!AB46)</f>
        <v>0</v>
      </c>
      <c r="AC246" s="16">
        <f>IF('csv２'!AC46="","",'csv２'!AC46)</f>
        <v>0</v>
      </c>
      <c r="AD246" s="16">
        <v>0</v>
      </c>
      <c r="AE246" s="16" t="str">
        <f>IF('csv２'!AE46="","",'csv２'!AE46)</f>
        <v/>
      </c>
      <c r="AF246" s="16">
        <f>IF('csv２'!AF46="","",'csv２'!AF46)</f>
        <v>0</v>
      </c>
      <c r="AG246" s="16">
        <f>IF('csv２'!AG46="","",'csv２'!AG46)</f>
        <v>0</v>
      </c>
      <c r="AH246" s="16">
        <v>0</v>
      </c>
      <c r="AJ246" s="16">
        <v>245</v>
      </c>
      <c r="AK246" s="16" t="str">
        <f t="shared" si="29"/>
        <v/>
      </c>
      <c r="AL246" s="16" t="str">
        <f t="shared" si="30"/>
        <v/>
      </c>
      <c r="AM246" s="16" t="str">
        <f t="shared" si="31"/>
        <v/>
      </c>
      <c r="AN246" s="16" t="str">
        <f t="shared" si="32"/>
        <v/>
      </c>
      <c r="AO246" s="16" t="e">
        <f t="shared" si="33"/>
        <v>#N/A</v>
      </c>
      <c r="AP246" s="16" t="str">
        <f t="shared" si="34"/>
        <v/>
      </c>
    </row>
    <row r="247" spans="1:42">
      <c r="A247" s="16">
        <f>COUNT(E$2:E247)</f>
        <v>2</v>
      </c>
      <c r="B247" s="16" t="str">
        <f>IF('csv２'!B47="","",'csv２'!B47)</f>
        <v/>
      </c>
      <c r="C247" s="16" t="str">
        <f>IF('csv２'!C47="","",'csv２'!C47)</f>
        <v/>
      </c>
      <c r="D247" s="16" t="str">
        <f>IF('csv２'!D47="","",'csv２'!D47)</f>
        <v/>
      </c>
      <c r="E247" s="16" t="str">
        <f>IF('csv２'!E47="","",'csv２'!E47)</f>
        <v/>
      </c>
      <c r="F247" s="16" t="str">
        <f>IF('csv２'!F47="","",'csv２'!F47)</f>
        <v/>
      </c>
      <c r="G247" s="16" t="str">
        <f>IF('csv２'!G47="","",'csv２'!G47)</f>
        <v/>
      </c>
      <c r="H247" s="16" t="str">
        <f>IF('csv２'!H47="","",'csv２'!H47)</f>
        <v/>
      </c>
      <c r="I247" s="16" t="str">
        <f>IF('csv２'!I47="","",'csv２'!I47)</f>
        <v/>
      </c>
      <c r="J247" s="16" t="str">
        <f>IF('csv２'!J47="","",'csv２'!J47)</f>
        <v/>
      </c>
      <c r="K247" s="16" t="str">
        <f>IF('csv２'!K47="","",'csv２'!K47)</f>
        <v/>
      </c>
      <c r="L247" s="16">
        <f>IF('csv２'!L47="","",'csv２'!L47)</f>
        <v>45</v>
      </c>
      <c r="M247" s="16" t="str">
        <f>IF('csv２'!M47="","",'csv２'!M47)</f>
        <v/>
      </c>
      <c r="N247" s="16" t="str">
        <f>IF('csv２'!N47="","",'csv２'!N47)</f>
        <v/>
      </c>
      <c r="O247" s="16" t="str">
        <f>IF('csv２'!O47="","",'csv２'!O47)</f>
        <v/>
      </c>
      <c r="P247" s="16">
        <f>IF('csv２'!P47="","",'csv２'!P47)</f>
        <v>0</v>
      </c>
      <c r="Q247" s="16">
        <f>IF('csv２'!Q47="","",'csv２'!Q47)</f>
        <v>0</v>
      </c>
      <c r="R247" s="16">
        <f t="shared" si="27"/>
        <v>0</v>
      </c>
      <c r="S247" s="16" t="str">
        <f>IF('csv２'!S47="","",'csv２'!S47)</f>
        <v/>
      </c>
      <c r="T247" s="16">
        <f>IF('csv２'!T47="","",'csv２'!T47)</f>
        <v>0</v>
      </c>
      <c r="U247" s="16">
        <f>IF('csv２'!U47="","",'csv２'!U47)</f>
        <v>0</v>
      </c>
      <c r="V247" s="16">
        <f t="shared" si="28"/>
        <v>0</v>
      </c>
      <c r="W247" s="16" t="str">
        <f>IF('csv２'!W47="","",'csv２'!W47)</f>
        <v/>
      </c>
      <c r="X247" s="16">
        <f>IF('csv２'!X47="","",'csv２'!X47)</f>
        <v>0</v>
      </c>
      <c r="Y247" s="16">
        <f>IF('csv２'!Y47="","",'csv２'!Y47)</f>
        <v>0</v>
      </c>
      <c r="Z247" s="16">
        <v>0</v>
      </c>
      <c r="AA247" s="16" t="str">
        <f>IF('csv２'!AA47="","",'csv２'!AA47)</f>
        <v/>
      </c>
      <c r="AB247" s="16">
        <f>IF('csv２'!AB47="","",'csv２'!AB47)</f>
        <v>0</v>
      </c>
      <c r="AC247" s="16">
        <f>IF('csv２'!AC47="","",'csv２'!AC47)</f>
        <v>0</v>
      </c>
      <c r="AD247" s="16">
        <v>0</v>
      </c>
      <c r="AE247" s="16" t="str">
        <f>IF('csv２'!AE47="","",'csv２'!AE47)</f>
        <v/>
      </c>
      <c r="AF247" s="16">
        <f>IF('csv２'!AF47="","",'csv２'!AF47)</f>
        <v>0</v>
      </c>
      <c r="AG247" s="16">
        <f>IF('csv２'!AG47="","",'csv２'!AG47)</f>
        <v>0</v>
      </c>
      <c r="AH247" s="16">
        <v>0</v>
      </c>
      <c r="AJ247" s="16">
        <v>246</v>
      </c>
      <c r="AK247" s="16" t="str">
        <f t="shared" si="29"/>
        <v/>
      </c>
      <c r="AL247" s="16" t="str">
        <f t="shared" si="30"/>
        <v/>
      </c>
      <c r="AM247" s="16" t="str">
        <f t="shared" si="31"/>
        <v/>
      </c>
      <c r="AN247" s="16" t="str">
        <f t="shared" si="32"/>
        <v/>
      </c>
      <c r="AO247" s="16" t="e">
        <f t="shared" si="33"/>
        <v>#N/A</v>
      </c>
      <c r="AP247" s="16" t="str">
        <f t="shared" si="34"/>
        <v/>
      </c>
    </row>
    <row r="248" spans="1:42">
      <c r="A248" s="16">
        <f>COUNT(E$2:E248)</f>
        <v>2</v>
      </c>
      <c r="B248" s="16" t="str">
        <f>IF('csv２'!B48="","",'csv２'!B48)</f>
        <v/>
      </c>
      <c r="C248" s="16" t="str">
        <f>IF('csv２'!C48="","",'csv２'!C48)</f>
        <v/>
      </c>
      <c r="D248" s="16" t="str">
        <f>IF('csv２'!D48="","",'csv２'!D48)</f>
        <v/>
      </c>
      <c r="E248" s="16" t="str">
        <f>IF('csv２'!E48="","",'csv２'!E48)</f>
        <v/>
      </c>
      <c r="F248" s="16" t="str">
        <f>IF('csv２'!F48="","",'csv２'!F48)</f>
        <v/>
      </c>
      <c r="G248" s="16" t="str">
        <f>IF('csv２'!G48="","",'csv２'!G48)</f>
        <v/>
      </c>
      <c r="H248" s="16" t="str">
        <f>IF('csv２'!H48="","",'csv２'!H48)</f>
        <v/>
      </c>
      <c r="I248" s="16" t="str">
        <f>IF('csv２'!I48="","",'csv２'!I48)</f>
        <v/>
      </c>
      <c r="J248" s="16" t="str">
        <f>IF('csv２'!J48="","",'csv２'!J48)</f>
        <v/>
      </c>
      <c r="K248" s="16" t="str">
        <f>IF('csv２'!K48="","",'csv２'!K48)</f>
        <v/>
      </c>
      <c r="L248" s="16">
        <f>IF('csv２'!L48="","",'csv２'!L48)</f>
        <v>46</v>
      </c>
      <c r="M248" s="16" t="str">
        <f>IF('csv２'!M48="","",'csv２'!M48)</f>
        <v/>
      </c>
      <c r="N248" s="16" t="str">
        <f>IF('csv２'!N48="","",'csv２'!N48)</f>
        <v/>
      </c>
      <c r="O248" s="16" t="str">
        <f>IF('csv２'!O48="","",'csv２'!O48)</f>
        <v/>
      </c>
      <c r="P248" s="16">
        <f>IF('csv２'!P48="","",'csv２'!P48)</f>
        <v>0</v>
      </c>
      <c r="Q248" s="16">
        <f>IF('csv２'!Q48="","",'csv２'!Q48)</f>
        <v>0</v>
      </c>
      <c r="R248" s="16">
        <f t="shared" si="27"/>
        <v>0</v>
      </c>
      <c r="S248" s="16" t="str">
        <f>IF('csv２'!S48="","",'csv２'!S48)</f>
        <v/>
      </c>
      <c r="T248" s="16">
        <f>IF('csv２'!T48="","",'csv２'!T48)</f>
        <v>0</v>
      </c>
      <c r="U248" s="16">
        <f>IF('csv２'!U48="","",'csv２'!U48)</f>
        <v>0</v>
      </c>
      <c r="V248" s="16">
        <f t="shared" si="28"/>
        <v>0</v>
      </c>
      <c r="W248" s="16" t="str">
        <f>IF('csv２'!W48="","",'csv２'!W48)</f>
        <v/>
      </c>
      <c r="X248" s="16">
        <f>IF('csv２'!X48="","",'csv２'!X48)</f>
        <v>0</v>
      </c>
      <c r="Y248" s="16">
        <f>IF('csv２'!Y48="","",'csv２'!Y48)</f>
        <v>0</v>
      </c>
      <c r="Z248" s="16">
        <v>0</v>
      </c>
      <c r="AA248" s="16" t="str">
        <f>IF('csv２'!AA48="","",'csv２'!AA48)</f>
        <v/>
      </c>
      <c r="AB248" s="16">
        <f>IF('csv２'!AB48="","",'csv２'!AB48)</f>
        <v>0</v>
      </c>
      <c r="AC248" s="16">
        <f>IF('csv２'!AC48="","",'csv２'!AC48)</f>
        <v>0</v>
      </c>
      <c r="AD248" s="16">
        <v>0</v>
      </c>
      <c r="AE248" s="16" t="str">
        <f>IF('csv２'!AE48="","",'csv２'!AE48)</f>
        <v/>
      </c>
      <c r="AF248" s="16">
        <f>IF('csv２'!AF48="","",'csv２'!AF48)</f>
        <v>0</v>
      </c>
      <c r="AG248" s="16">
        <f>IF('csv２'!AG48="","",'csv２'!AG48)</f>
        <v>0</v>
      </c>
      <c r="AH248" s="16">
        <v>0</v>
      </c>
      <c r="AJ248" s="16">
        <v>247</v>
      </c>
      <c r="AK248" s="16" t="str">
        <f t="shared" si="29"/>
        <v/>
      </c>
      <c r="AL248" s="16" t="str">
        <f t="shared" si="30"/>
        <v/>
      </c>
      <c r="AM248" s="16" t="str">
        <f t="shared" si="31"/>
        <v/>
      </c>
      <c r="AN248" s="16" t="str">
        <f t="shared" si="32"/>
        <v/>
      </c>
      <c r="AO248" s="16" t="e">
        <f t="shared" si="33"/>
        <v>#N/A</v>
      </c>
      <c r="AP248" s="16" t="str">
        <f t="shared" si="34"/>
        <v/>
      </c>
    </row>
    <row r="249" spans="1:42">
      <c r="A249" s="16">
        <f>COUNT(E$2:E249)</f>
        <v>2</v>
      </c>
      <c r="B249" s="16" t="str">
        <f>IF('csv２'!B49="","",'csv２'!B49)</f>
        <v/>
      </c>
      <c r="C249" s="16" t="str">
        <f>IF('csv２'!C49="","",'csv２'!C49)</f>
        <v/>
      </c>
      <c r="D249" s="16" t="str">
        <f>IF('csv２'!D49="","",'csv２'!D49)</f>
        <v/>
      </c>
      <c r="E249" s="16" t="str">
        <f>IF('csv２'!E49="","",'csv２'!E49)</f>
        <v/>
      </c>
      <c r="F249" s="16" t="str">
        <f>IF('csv２'!F49="","",'csv２'!F49)</f>
        <v/>
      </c>
      <c r="G249" s="16" t="str">
        <f>IF('csv２'!G49="","",'csv２'!G49)</f>
        <v/>
      </c>
      <c r="H249" s="16" t="str">
        <f>IF('csv２'!H49="","",'csv２'!H49)</f>
        <v/>
      </c>
      <c r="I249" s="16" t="str">
        <f>IF('csv２'!I49="","",'csv２'!I49)</f>
        <v/>
      </c>
      <c r="J249" s="16" t="str">
        <f>IF('csv２'!J49="","",'csv２'!J49)</f>
        <v/>
      </c>
      <c r="K249" s="16" t="str">
        <f>IF('csv２'!K49="","",'csv２'!K49)</f>
        <v/>
      </c>
      <c r="L249" s="16">
        <f>IF('csv２'!L49="","",'csv２'!L49)</f>
        <v>47</v>
      </c>
      <c r="M249" s="16" t="str">
        <f>IF('csv２'!M49="","",'csv２'!M49)</f>
        <v/>
      </c>
      <c r="N249" s="16" t="str">
        <f>IF('csv２'!N49="","",'csv２'!N49)</f>
        <v/>
      </c>
      <c r="O249" s="16" t="str">
        <f>IF('csv２'!O49="","",'csv２'!O49)</f>
        <v/>
      </c>
      <c r="P249" s="16">
        <f>IF('csv２'!P49="","",'csv２'!P49)</f>
        <v>0</v>
      </c>
      <c r="Q249" s="16">
        <f>IF('csv２'!Q49="","",'csv２'!Q49)</f>
        <v>0</v>
      </c>
      <c r="R249" s="16">
        <f t="shared" si="27"/>
        <v>0</v>
      </c>
      <c r="S249" s="16" t="str">
        <f>IF('csv２'!S49="","",'csv２'!S49)</f>
        <v/>
      </c>
      <c r="T249" s="16">
        <f>IF('csv２'!T49="","",'csv２'!T49)</f>
        <v>0</v>
      </c>
      <c r="U249" s="16">
        <f>IF('csv２'!U49="","",'csv２'!U49)</f>
        <v>0</v>
      </c>
      <c r="V249" s="16">
        <f t="shared" si="28"/>
        <v>0</v>
      </c>
      <c r="W249" s="16" t="str">
        <f>IF('csv２'!W49="","",'csv２'!W49)</f>
        <v/>
      </c>
      <c r="X249" s="16">
        <f>IF('csv２'!X49="","",'csv２'!X49)</f>
        <v>0</v>
      </c>
      <c r="Y249" s="16">
        <f>IF('csv２'!Y49="","",'csv２'!Y49)</f>
        <v>0</v>
      </c>
      <c r="Z249" s="16">
        <v>0</v>
      </c>
      <c r="AA249" s="16" t="str">
        <f>IF('csv２'!AA49="","",'csv２'!AA49)</f>
        <v/>
      </c>
      <c r="AB249" s="16">
        <f>IF('csv２'!AB49="","",'csv２'!AB49)</f>
        <v>0</v>
      </c>
      <c r="AC249" s="16">
        <f>IF('csv２'!AC49="","",'csv２'!AC49)</f>
        <v>0</v>
      </c>
      <c r="AD249" s="16">
        <v>0</v>
      </c>
      <c r="AE249" s="16" t="str">
        <f>IF('csv２'!AE49="","",'csv２'!AE49)</f>
        <v/>
      </c>
      <c r="AF249" s="16">
        <f>IF('csv２'!AF49="","",'csv２'!AF49)</f>
        <v>0</v>
      </c>
      <c r="AG249" s="16">
        <f>IF('csv２'!AG49="","",'csv２'!AG49)</f>
        <v>0</v>
      </c>
      <c r="AH249" s="16">
        <v>0</v>
      </c>
      <c r="AJ249" s="16">
        <v>248</v>
      </c>
      <c r="AK249" s="16" t="str">
        <f t="shared" si="29"/>
        <v/>
      </c>
      <c r="AL249" s="16" t="str">
        <f t="shared" si="30"/>
        <v/>
      </c>
      <c r="AM249" s="16" t="str">
        <f t="shared" si="31"/>
        <v/>
      </c>
      <c r="AN249" s="16" t="str">
        <f t="shared" si="32"/>
        <v/>
      </c>
      <c r="AO249" s="16" t="e">
        <f t="shared" si="33"/>
        <v>#N/A</v>
      </c>
      <c r="AP249" s="16" t="str">
        <f t="shared" si="34"/>
        <v/>
      </c>
    </row>
    <row r="250" spans="1:42">
      <c r="A250" s="16">
        <f>COUNT(E$2:E250)</f>
        <v>2</v>
      </c>
      <c r="B250" s="16" t="str">
        <f>IF('csv２'!B50="","",'csv２'!B50)</f>
        <v/>
      </c>
      <c r="C250" s="16" t="str">
        <f>IF('csv２'!C50="","",'csv２'!C50)</f>
        <v/>
      </c>
      <c r="D250" s="16" t="str">
        <f>IF('csv２'!D50="","",'csv２'!D50)</f>
        <v/>
      </c>
      <c r="E250" s="16" t="str">
        <f>IF('csv２'!E50="","",'csv２'!E50)</f>
        <v/>
      </c>
      <c r="F250" s="16" t="str">
        <f>IF('csv２'!F50="","",'csv２'!F50)</f>
        <v/>
      </c>
      <c r="G250" s="16" t="str">
        <f>IF('csv２'!G50="","",'csv２'!G50)</f>
        <v/>
      </c>
      <c r="H250" s="16" t="str">
        <f>IF('csv２'!H50="","",'csv２'!H50)</f>
        <v/>
      </c>
      <c r="I250" s="16" t="str">
        <f>IF('csv２'!I50="","",'csv２'!I50)</f>
        <v/>
      </c>
      <c r="J250" s="16" t="str">
        <f>IF('csv２'!J50="","",'csv２'!J50)</f>
        <v/>
      </c>
      <c r="K250" s="16" t="str">
        <f>IF('csv２'!K50="","",'csv２'!K50)</f>
        <v/>
      </c>
      <c r="L250" s="16">
        <f>IF('csv２'!L50="","",'csv２'!L50)</f>
        <v>48</v>
      </c>
      <c r="M250" s="16" t="str">
        <f>IF('csv２'!M50="","",'csv２'!M50)</f>
        <v/>
      </c>
      <c r="N250" s="16" t="str">
        <f>IF('csv２'!N50="","",'csv２'!N50)</f>
        <v/>
      </c>
      <c r="O250" s="16" t="str">
        <f>IF('csv２'!O50="","",'csv２'!O50)</f>
        <v/>
      </c>
      <c r="P250" s="16">
        <f>IF('csv２'!P50="","",'csv２'!P50)</f>
        <v>0</v>
      </c>
      <c r="Q250" s="16">
        <f>IF('csv２'!Q50="","",'csv２'!Q50)</f>
        <v>0</v>
      </c>
      <c r="R250" s="16">
        <f t="shared" si="27"/>
        <v>0</v>
      </c>
      <c r="S250" s="16" t="str">
        <f>IF('csv２'!S50="","",'csv２'!S50)</f>
        <v/>
      </c>
      <c r="T250" s="16">
        <f>IF('csv２'!T50="","",'csv２'!T50)</f>
        <v>0</v>
      </c>
      <c r="U250" s="16">
        <f>IF('csv２'!U50="","",'csv２'!U50)</f>
        <v>0</v>
      </c>
      <c r="V250" s="16">
        <f t="shared" si="28"/>
        <v>0</v>
      </c>
      <c r="W250" s="16" t="str">
        <f>IF('csv２'!W50="","",'csv２'!W50)</f>
        <v/>
      </c>
      <c r="X250" s="16">
        <f>IF('csv２'!X50="","",'csv２'!X50)</f>
        <v>0</v>
      </c>
      <c r="Y250" s="16">
        <f>IF('csv２'!Y50="","",'csv２'!Y50)</f>
        <v>0</v>
      </c>
      <c r="Z250" s="16">
        <v>0</v>
      </c>
      <c r="AA250" s="16" t="str">
        <f>IF('csv２'!AA50="","",'csv２'!AA50)</f>
        <v/>
      </c>
      <c r="AB250" s="16">
        <f>IF('csv２'!AB50="","",'csv２'!AB50)</f>
        <v>0</v>
      </c>
      <c r="AC250" s="16">
        <f>IF('csv２'!AC50="","",'csv２'!AC50)</f>
        <v>0</v>
      </c>
      <c r="AD250" s="16">
        <v>0</v>
      </c>
      <c r="AE250" s="16" t="str">
        <f>IF('csv２'!AE50="","",'csv２'!AE50)</f>
        <v/>
      </c>
      <c r="AF250" s="16">
        <f>IF('csv２'!AF50="","",'csv２'!AF50)</f>
        <v>0</v>
      </c>
      <c r="AG250" s="16">
        <f>IF('csv２'!AG50="","",'csv２'!AG50)</f>
        <v>0</v>
      </c>
      <c r="AH250" s="16">
        <v>0</v>
      </c>
      <c r="AJ250" s="16">
        <v>249</v>
      </c>
      <c r="AK250" s="16" t="str">
        <f t="shared" si="29"/>
        <v/>
      </c>
      <c r="AL250" s="16" t="str">
        <f t="shared" si="30"/>
        <v/>
      </c>
      <c r="AM250" s="16" t="str">
        <f t="shared" si="31"/>
        <v/>
      </c>
      <c r="AN250" s="16" t="str">
        <f t="shared" si="32"/>
        <v/>
      </c>
      <c r="AO250" s="16" t="e">
        <f t="shared" si="33"/>
        <v>#N/A</v>
      </c>
      <c r="AP250" s="16" t="str">
        <f t="shared" si="34"/>
        <v/>
      </c>
    </row>
    <row r="251" spans="1:42">
      <c r="A251" s="16">
        <f>COUNT(E$2:E251)</f>
        <v>2</v>
      </c>
      <c r="B251" s="16" t="str">
        <f>IF('csv２'!B51="","",'csv２'!B51)</f>
        <v/>
      </c>
      <c r="C251" s="16" t="str">
        <f>IF('csv２'!C51="","",'csv２'!C51)</f>
        <v/>
      </c>
      <c r="D251" s="16" t="str">
        <f>IF('csv２'!D51="","",'csv２'!D51)</f>
        <v/>
      </c>
      <c r="E251" s="16" t="str">
        <f>IF('csv２'!E51="","",'csv２'!E51)</f>
        <v/>
      </c>
      <c r="F251" s="16" t="str">
        <f>IF('csv２'!F51="","",'csv２'!F51)</f>
        <v/>
      </c>
      <c r="G251" s="16" t="str">
        <f>IF('csv２'!G51="","",'csv２'!G51)</f>
        <v/>
      </c>
      <c r="H251" s="16" t="str">
        <f>IF('csv２'!H51="","",'csv２'!H51)</f>
        <v/>
      </c>
      <c r="I251" s="16" t="str">
        <f>IF('csv２'!I51="","",'csv２'!I51)</f>
        <v/>
      </c>
      <c r="J251" s="16" t="str">
        <f>IF('csv２'!J51="","",'csv２'!J51)</f>
        <v/>
      </c>
      <c r="K251" s="16" t="str">
        <f>IF('csv２'!K51="","",'csv２'!K51)</f>
        <v/>
      </c>
      <c r="L251" s="16">
        <f>IF('csv２'!L51="","",'csv２'!L51)</f>
        <v>49</v>
      </c>
      <c r="M251" s="16" t="str">
        <f>IF('csv２'!M51="","",'csv２'!M51)</f>
        <v/>
      </c>
      <c r="N251" s="16" t="str">
        <f>IF('csv２'!N51="","",'csv２'!N51)</f>
        <v/>
      </c>
      <c r="O251" s="16" t="str">
        <f>IF('csv２'!O51="","",'csv２'!O51)</f>
        <v/>
      </c>
      <c r="P251" s="16">
        <f>IF('csv２'!P51="","",'csv２'!P51)</f>
        <v>0</v>
      </c>
      <c r="Q251" s="16">
        <f>IF('csv２'!Q51="","",'csv２'!Q51)</f>
        <v>0</v>
      </c>
      <c r="R251" s="16">
        <f t="shared" si="27"/>
        <v>0</v>
      </c>
      <c r="S251" s="16" t="str">
        <f>IF('csv２'!S51="","",'csv２'!S51)</f>
        <v/>
      </c>
      <c r="T251" s="16">
        <f>IF('csv２'!T51="","",'csv２'!T51)</f>
        <v>0</v>
      </c>
      <c r="U251" s="16">
        <f>IF('csv２'!U51="","",'csv２'!U51)</f>
        <v>0</v>
      </c>
      <c r="V251" s="16">
        <f t="shared" si="28"/>
        <v>0</v>
      </c>
      <c r="W251" s="16" t="str">
        <f>IF('csv２'!W51="","",'csv２'!W51)</f>
        <v/>
      </c>
      <c r="X251" s="16">
        <f>IF('csv２'!X51="","",'csv２'!X51)</f>
        <v>0</v>
      </c>
      <c r="Y251" s="16">
        <f>IF('csv２'!Y51="","",'csv２'!Y51)</f>
        <v>0</v>
      </c>
      <c r="Z251" s="16">
        <v>0</v>
      </c>
      <c r="AA251" s="16" t="str">
        <f>IF('csv２'!AA51="","",'csv２'!AA51)</f>
        <v/>
      </c>
      <c r="AB251" s="16">
        <f>IF('csv２'!AB51="","",'csv２'!AB51)</f>
        <v>0</v>
      </c>
      <c r="AC251" s="16">
        <f>IF('csv２'!AC51="","",'csv２'!AC51)</f>
        <v>0</v>
      </c>
      <c r="AD251" s="16">
        <v>0</v>
      </c>
      <c r="AE251" s="16" t="str">
        <f>IF('csv２'!AE51="","",'csv２'!AE51)</f>
        <v/>
      </c>
      <c r="AF251" s="16">
        <f>IF('csv２'!AF51="","",'csv２'!AF51)</f>
        <v>0</v>
      </c>
      <c r="AG251" s="16">
        <f>IF('csv２'!AG51="","",'csv２'!AG51)</f>
        <v>0</v>
      </c>
      <c r="AH251" s="16">
        <v>0</v>
      </c>
      <c r="AJ251" s="16">
        <v>250</v>
      </c>
      <c r="AK251" s="16" t="str">
        <f t="shared" si="29"/>
        <v/>
      </c>
      <c r="AL251" s="16" t="str">
        <f t="shared" si="30"/>
        <v/>
      </c>
      <c r="AM251" s="16" t="str">
        <f t="shared" si="31"/>
        <v/>
      </c>
      <c r="AN251" s="16" t="str">
        <f t="shared" si="32"/>
        <v/>
      </c>
      <c r="AO251" s="16" t="e">
        <f t="shared" si="33"/>
        <v>#N/A</v>
      </c>
      <c r="AP251" s="16" t="str">
        <f t="shared" si="34"/>
        <v/>
      </c>
    </row>
    <row r="252" spans="1:42">
      <c r="A252" s="16">
        <f>COUNT(E$2:E252)</f>
        <v>2</v>
      </c>
      <c r="B252" s="16" t="str">
        <f>IF('csv２'!B52="","",'csv２'!B52)</f>
        <v/>
      </c>
      <c r="C252" s="16" t="str">
        <f>IF('csv２'!C52="","",'csv２'!C52)</f>
        <v/>
      </c>
      <c r="D252" s="16" t="str">
        <f>IF('csv２'!D52="","",'csv２'!D52)</f>
        <v/>
      </c>
      <c r="E252" s="16" t="str">
        <f>IF('csv２'!E52="","",'csv２'!E52)</f>
        <v/>
      </c>
      <c r="F252" s="16" t="str">
        <f>IF('csv２'!F52="","",'csv２'!F52)</f>
        <v/>
      </c>
      <c r="G252" s="16" t="str">
        <f>IF('csv２'!G52="","",'csv２'!G52)</f>
        <v/>
      </c>
      <c r="H252" s="16" t="str">
        <f>IF('csv２'!H52="","",'csv２'!H52)</f>
        <v/>
      </c>
      <c r="I252" s="16" t="str">
        <f>IF('csv２'!I52="","",'csv２'!I52)</f>
        <v/>
      </c>
      <c r="J252" s="16" t="str">
        <f>IF('csv２'!J52="","",'csv２'!J52)</f>
        <v/>
      </c>
      <c r="K252" s="16" t="str">
        <f>IF('csv２'!K52="","",'csv２'!K52)</f>
        <v/>
      </c>
      <c r="L252" s="16">
        <f>IF('csv２'!L52="","",'csv２'!L52)</f>
        <v>50</v>
      </c>
      <c r="M252" s="16" t="str">
        <f>IF('csv２'!M52="","",'csv２'!M52)</f>
        <v/>
      </c>
      <c r="N252" s="16" t="str">
        <f>IF('csv２'!N52="","",'csv２'!N52)</f>
        <v/>
      </c>
      <c r="O252" s="16" t="str">
        <f>IF('csv２'!O52="","",'csv２'!O52)</f>
        <v/>
      </c>
      <c r="P252" s="16">
        <f>IF('csv２'!P52="","",'csv２'!P52)</f>
        <v>0</v>
      </c>
      <c r="Q252" s="16">
        <f>IF('csv２'!Q52="","",'csv２'!Q52)</f>
        <v>0</v>
      </c>
      <c r="R252" s="16">
        <f t="shared" si="27"/>
        <v>0</v>
      </c>
      <c r="S252" s="16" t="str">
        <f>IF('csv２'!S52="","",'csv２'!S52)</f>
        <v/>
      </c>
      <c r="T252" s="16">
        <f>IF('csv２'!T52="","",'csv２'!T52)</f>
        <v>0</v>
      </c>
      <c r="U252" s="16">
        <f>IF('csv２'!U52="","",'csv２'!U52)</f>
        <v>0</v>
      </c>
      <c r="V252" s="16">
        <f t="shared" si="28"/>
        <v>0</v>
      </c>
      <c r="W252" s="16" t="str">
        <f>IF('csv２'!W52="","",'csv２'!W52)</f>
        <v/>
      </c>
      <c r="X252" s="16">
        <f>IF('csv２'!X52="","",'csv２'!X52)</f>
        <v>0</v>
      </c>
      <c r="Y252" s="16">
        <f>IF('csv２'!Y52="","",'csv２'!Y52)</f>
        <v>0</v>
      </c>
      <c r="Z252" s="16">
        <v>0</v>
      </c>
      <c r="AA252" s="16" t="str">
        <f>IF('csv２'!AA52="","",'csv２'!AA52)</f>
        <v/>
      </c>
      <c r="AB252" s="16">
        <f>IF('csv２'!AB52="","",'csv２'!AB52)</f>
        <v>0</v>
      </c>
      <c r="AC252" s="16">
        <f>IF('csv２'!AC52="","",'csv２'!AC52)</f>
        <v>0</v>
      </c>
      <c r="AD252" s="16">
        <v>0</v>
      </c>
      <c r="AE252" s="16" t="str">
        <f>IF('csv２'!AE52="","",'csv２'!AE52)</f>
        <v/>
      </c>
      <c r="AF252" s="16">
        <f>IF('csv２'!AF52="","",'csv２'!AF52)</f>
        <v>0</v>
      </c>
      <c r="AG252" s="16">
        <f>IF('csv２'!AG52="","",'csv２'!AG52)</f>
        <v>0</v>
      </c>
      <c r="AH252" s="16">
        <v>0</v>
      </c>
      <c r="AJ252" s="16">
        <v>251</v>
      </c>
      <c r="AK252" s="16" t="str">
        <f t="shared" si="29"/>
        <v/>
      </c>
      <c r="AL252" s="16" t="str">
        <f t="shared" si="30"/>
        <v/>
      </c>
      <c r="AM252" s="16" t="str">
        <f t="shared" si="31"/>
        <v/>
      </c>
      <c r="AN252" s="16" t="str">
        <f t="shared" si="32"/>
        <v/>
      </c>
      <c r="AO252" s="16" t="e">
        <f t="shared" si="33"/>
        <v>#N/A</v>
      </c>
      <c r="AP252" s="16" t="str">
        <f t="shared" si="34"/>
        <v/>
      </c>
    </row>
    <row r="253" spans="1:42">
      <c r="A253" s="16">
        <f>COUNT(E$2:E253)</f>
        <v>2</v>
      </c>
      <c r="B253" s="16" t="str">
        <f>IF('csv２'!B53="","",'csv２'!B53)</f>
        <v/>
      </c>
      <c r="C253" s="16" t="str">
        <f>IF('csv２'!C53="","",'csv２'!C53)</f>
        <v/>
      </c>
      <c r="D253" s="16" t="str">
        <f>IF('csv２'!D53="","",'csv２'!D53)</f>
        <v/>
      </c>
      <c r="E253" s="16" t="str">
        <f>IF('csv２'!E53="","",'csv２'!E53)</f>
        <v/>
      </c>
      <c r="F253" s="16" t="str">
        <f>IF('csv２'!F53="","",'csv２'!F53)</f>
        <v/>
      </c>
      <c r="G253" s="16" t="str">
        <f>IF('csv２'!G53="","",'csv２'!G53)</f>
        <v/>
      </c>
      <c r="H253" s="16" t="str">
        <f>IF('csv２'!H53="","",'csv２'!H53)</f>
        <v/>
      </c>
      <c r="I253" s="16" t="str">
        <f>IF('csv２'!I53="","",'csv２'!I53)</f>
        <v/>
      </c>
      <c r="J253" s="16" t="str">
        <f>IF('csv２'!J53="","",'csv２'!J53)</f>
        <v/>
      </c>
      <c r="K253" s="16" t="str">
        <f>IF('csv２'!K53="","",'csv２'!K53)</f>
        <v/>
      </c>
      <c r="L253" s="16">
        <f>IF('csv２'!L53="","",'csv２'!L53)</f>
        <v>51</v>
      </c>
      <c r="M253" s="16" t="str">
        <f>IF('csv２'!M53="","",'csv２'!M53)</f>
        <v/>
      </c>
      <c r="N253" s="16" t="str">
        <f>IF('csv２'!N53="","",'csv２'!N53)</f>
        <v/>
      </c>
      <c r="O253" s="16" t="str">
        <f>IF('csv２'!O53="","",'csv２'!O53)</f>
        <v/>
      </c>
      <c r="P253" s="16">
        <f>IF('csv２'!P53="","",'csv２'!P53)</f>
        <v>0</v>
      </c>
      <c r="Q253" s="16">
        <f>IF('csv２'!Q53="","",'csv２'!Q53)</f>
        <v>0</v>
      </c>
      <c r="R253" s="16">
        <f t="shared" si="27"/>
        <v>0</v>
      </c>
      <c r="S253" s="16" t="str">
        <f>IF('csv２'!S53="","",'csv２'!S53)</f>
        <v/>
      </c>
      <c r="T253" s="16">
        <f>IF('csv２'!T53="","",'csv２'!T53)</f>
        <v>0</v>
      </c>
      <c r="U253" s="16">
        <f>IF('csv２'!U53="","",'csv２'!U53)</f>
        <v>0</v>
      </c>
      <c r="V253" s="16">
        <f t="shared" si="28"/>
        <v>0</v>
      </c>
      <c r="W253" s="16" t="str">
        <f>IF('csv２'!W53="","",'csv２'!W53)</f>
        <v/>
      </c>
      <c r="X253" s="16">
        <f>IF('csv２'!X53="","",'csv２'!X53)</f>
        <v>0</v>
      </c>
      <c r="Y253" s="16">
        <f>IF('csv２'!Y53="","",'csv２'!Y53)</f>
        <v>0</v>
      </c>
      <c r="Z253" s="16">
        <v>0</v>
      </c>
      <c r="AA253" s="16" t="str">
        <f>IF('csv２'!AA53="","",'csv２'!AA53)</f>
        <v/>
      </c>
      <c r="AB253" s="16">
        <f>IF('csv２'!AB53="","",'csv２'!AB53)</f>
        <v>0</v>
      </c>
      <c r="AC253" s="16">
        <f>IF('csv２'!AC53="","",'csv２'!AC53)</f>
        <v>0</v>
      </c>
      <c r="AD253" s="16">
        <v>0</v>
      </c>
      <c r="AE253" s="16" t="str">
        <f>IF('csv２'!AE53="","",'csv２'!AE53)</f>
        <v/>
      </c>
      <c r="AF253" s="16">
        <f>IF('csv２'!AF53="","",'csv２'!AF53)</f>
        <v>0</v>
      </c>
      <c r="AG253" s="16">
        <f>IF('csv２'!AG53="","",'csv２'!AG53)</f>
        <v>0</v>
      </c>
      <c r="AH253" s="16">
        <v>0</v>
      </c>
      <c r="AJ253" s="16">
        <v>252</v>
      </c>
      <c r="AK253" s="16" t="str">
        <f t="shared" si="29"/>
        <v/>
      </c>
      <c r="AL253" s="16" t="str">
        <f t="shared" si="30"/>
        <v/>
      </c>
      <c r="AM253" s="16" t="str">
        <f t="shared" si="31"/>
        <v/>
      </c>
      <c r="AN253" s="16" t="str">
        <f t="shared" si="32"/>
        <v/>
      </c>
      <c r="AO253" s="16" t="e">
        <f t="shared" si="33"/>
        <v>#N/A</v>
      </c>
      <c r="AP253" s="16" t="str">
        <f t="shared" si="34"/>
        <v/>
      </c>
    </row>
    <row r="254" spans="1:42">
      <c r="A254" s="16">
        <f>COUNT(E$2:E254)</f>
        <v>2</v>
      </c>
      <c r="B254" s="16" t="str">
        <f>IF('csv２'!B54="","",'csv２'!B54)</f>
        <v/>
      </c>
      <c r="C254" s="16" t="str">
        <f>IF('csv２'!C54="","",'csv２'!C54)</f>
        <v/>
      </c>
      <c r="D254" s="16" t="str">
        <f>IF('csv２'!D54="","",'csv２'!D54)</f>
        <v/>
      </c>
      <c r="E254" s="16" t="str">
        <f>IF('csv２'!E54="","",'csv２'!E54)</f>
        <v/>
      </c>
      <c r="F254" s="16" t="str">
        <f>IF('csv２'!F54="","",'csv２'!F54)</f>
        <v/>
      </c>
      <c r="G254" s="16" t="str">
        <f>IF('csv２'!G54="","",'csv２'!G54)</f>
        <v/>
      </c>
      <c r="H254" s="16" t="str">
        <f>IF('csv２'!H54="","",'csv２'!H54)</f>
        <v/>
      </c>
      <c r="I254" s="16" t="str">
        <f>IF('csv２'!I54="","",'csv２'!I54)</f>
        <v/>
      </c>
      <c r="J254" s="16" t="str">
        <f>IF('csv２'!J54="","",'csv２'!J54)</f>
        <v/>
      </c>
      <c r="K254" s="16" t="str">
        <f>IF('csv２'!K54="","",'csv２'!K54)</f>
        <v/>
      </c>
      <c r="L254" s="16">
        <f>IF('csv２'!L54="","",'csv２'!L54)</f>
        <v>52</v>
      </c>
      <c r="M254" s="16" t="str">
        <f>IF('csv２'!M54="","",'csv２'!M54)</f>
        <v/>
      </c>
      <c r="N254" s="16" t="str">
        <f>IF('csv２'!N54="","",'csv２'!N54)</f>
        <v/>
      </c>
      <c r="O254" s="16" t="str">
        <f>IF('csv２'!O54="","",'csv２'!O54)</f>
        <v/>
      </c>
      <c r="P254" s="16">
        <f>IF('csv２'!P54="","",'csv２'!P54)</f>
        <v>0</v>
      </c>
      <c r="Q254" s="16">
        <f>IF('csv２'!Q54="","",'csv２'!Q54)</f>
        <v>0</v>
      </c>
      <c r="R254" s="16">
        <f t="shared" si="27"/>
        <v>0</v>
      </c>
      <c r="S254" s="16" t="str">
        <f>IF('csv２'!S54="","",'csv２'!S54)</f>
        <v/>
      </c>
      <c r="T254" s="16">
        <f>IF('csv２'!T54="","",'csv２'!T54)</f>
        <v>0</v>
      </c>
      <c r="U254" s="16">
        <f>IF('csv２'!U54="","",'csv２'!U54)</f>
        <v>0</v>
      </c>
      <c r="V254" s="16">
        <f t="shared" si="28"/>
        <v>0</v>
      </c>
      <c r="W254" s="16" t="str">
        <f>IF('csv２'!W54="","",'csv２'!W54)</f>
        <v/>
      </c>
      <c r="X254" s="16">
        <f>IF('csv２'!X54="","",'csv２'!X54)</f>
        <v>0</v>
      </c>
      <c r="Y254" s="16">
        <f>IF('csv２'!Y54="","",'csv２'!Y54)</f>
        <v>0</v>
      </c>
      <c r="Z254" s="16">
        <v>0</v>
      </c>
      <c r="AA254" s="16" t="str">
        <f>IF('csv２'!AA54="","",'csv２'!AA54)</f>
        <v/>
      </c>
      <c r="AB254" s="16">
        <f>IF('csv２'!AB54="","",'csv２'!AB54)</f>
        <v>0</v>
      </c>
      <c r="AC254" s="16">
        <f>IF('csv２'!AC54="","",'csv２'!AC54)</f>
        <v>0</v>
      </c>
      <c r="AD254" s="16">
        <v>0</v>
      </c>
      <c r="AE254" s="16" t="str">
        <f>IF('csv２'!AE54="","",'csv２'!AE54)</f>
        <v/>
      </c>
      <c r="AF254" s="16">
        <f>IF('csv２'!AF54="","",'csv２'!AF54)</f>
        <v>0</v>
      </c>
      <c r="AG254" s="16">
        <f>IF('csv２'!AG54="","",'csv２'!AG54)</f>
        <v>0</v>
      </c>
      <c r="AH254" s="16">
        <v>0</v>
      </c>
      <c r="AJ254" s="16">
        <v>253</v>
      </c>
      <c r="AK254" s="16" t="str">
        <f t="shared" si="29"/>
        <v/>
      </c>
      <c r="AL254" s="16" t="str">
        <f t="shared" si="30"/>
        <v/>
      </c>
      <c r="AM254" s="16" t="str">
        <f t="shared" si="31"/>
        <v/>
      </c>
      <c r="AN254" s="16" t="str">
        <f t="shared" si="32"/>
        <v/>
      </c>
      <c r="AO254" s="16" t="e">
        <f t="shared" si="33"/>
        <v>#N/A</v>
      </c>
      <c r="AP254" s="16" t="str">
        <f t="shared" si="34"/>
        <v/>
      </c>
    </row>
    <row r="255" spans="1:42">
      <c r="A255" s="16">
        <f>COUNT(E$2:E255)</f>
        <v>2</v>
      </c>
      <c r="B255" s="16" t="str">
        <f>IF('csv２'!B55="","",'csv２'!B55)</f>
        <v/>
      </c>
      <c r="C255" s="16" t="str">
        <f>IF('csv２'!C55="","",'csv２'!C55)</f>
        <v/>
      </c>
      <c r="D255" s="16" t="str">
        <f>IF('csv２'!D55="","",'csv２'!D55)</f>
        <v/>
      </c>
      <c r="E255" s="16" t="str">
        <f>IF('csv２'!E55="","",'csv２'!E55)</f>
        <v/>
      </c>
      <c r="F255" s="16" t="str">
        <f>IF('csv２'!F55="","",'csv２'!F55)</f>
        <v/>
      </c>
      <c r="G255" s="16" t="str">
        <f>IF('csv２'!G55="","",'csv２'!G55)</f>
        <v/>
      </c>
      <c r="H255" s="16" t="str">
        <f>IF('csv２'!H55="","",'csv２'!H55)</f>
        <v/>
      </c>
      <c r="I255" s="16" t="str">
        <f>IF('csv２'!I55="","",'csv２'!I55)</f>
        <v/>
      </c>
      <c r="J255" s="16" t="str">
        <f>IF('csv２'!J55="","",'csv２'!J55)</f>
        <v/>
      </c>
      <c r="K255" s="16" t="str">
        <f>IF('csv２'!K55="","",'csv２'!K55)</f>
        <v/>
      </c>
      <c r="L255" s="16">
        <f>IF('csv２'!L55="","",'csv２'!L55)</f>
        <v>53</v>
      </c>
      <c r="M255" s="16" t="str">
        <f>IF('csv２'!M55="","",'csv２'!M55)</f>
        <v/>
      </c>
      <c r="N255" s="16" t="str">
        <f>IF('csv２'!N55="","",'csv２'!N55)</f>
        <v/>
      </c>
      <c r="O255" s="16" t="str">
        <f>IF('csv２'!O55="","",'csv２'!O55)</f>
        <v/>
      </c>
      <c r="P255" s="16">
        <f>IF('csv２'!P55="","",'csv２'!P55)</f>
        <v>0</v>
      </c>
      <c r="Q255" s="16">
        <f>IF('csv２'!Q55="","",'csv２'!Q55)</f>
        <v>0</v>
      </c>
      <c r="R255" s="16">
        <f t="shared" si="27"/>
        <v>0</v>
      </c>
      <c r="S255" s="16" t="str">
        <f>IF('csv２'!S55="","",'csv２'!S55)</f>
        <v/>
      </c>
      <c r="T255" s="16">
        <f>IF('csv２'!T55="","",'csv２'!T55)</f>
        <v>0</v>
      </c>
      <c r="U255" s="16">
        <f>IF('csv２'!U55="","",'csv２'!U55)</f>
        <v>0</v>
      </c>
      <c r="V255" s="16">
        <f t="shared" si="28"/>
        <v>0</v>
      </c>
      <c r="W255" s="16" t="str">
        <f>IF('csv２'!W55="","",'csv２'!W55)</f>
        <v/>
      </c>
      <c r="X255" s="16">
        <f>IF('csv２'!X55="","",'csv２'!X55)</f>
        <v>0</v>
      </c>
      <c r="Y255" s="16">
        <f>IF('csv２'!Y55="","",'csv２'!Y55)</f>
        <v>0</v>
      </c>
      <c r="Z255" s="16">
        <v>0</v>
      </c>
      <c r="AA255" s="16" t="str">
        <f>IF('csv２'!AA55="","",'csv２'!AA55)</f>
        <v/>
      </c>
      <c r="AB255" s="16">
        <f>IF('csv２'!AB55="","",'csv２'!AB55)</f>
        <v>0</v>
      </c>
      <c r="AC255" s="16">
        <f>IF('csv２'!AC55="","",'csv２'!AC55)</f>
        <v>0</v>
      </c>
      <c r="AD255" s="16">
        <v>0</v>
      </c>
      <c r="AE255" s="16" t="str">
        <f>IF('csv２'!AE55="","",'csv２'!AE55)</f>
        <v/>
      </c>
      <c r="AF255" s="16">
        <f>IF('csv２'!AF55="","",'csv２'!AF55)</f>
        <v>0</v>
      </c>
      <c r="AG255" s="16">
        <f>IF('csv２'!AG55="","",'csv２'!AG55)</f>
        <v>0</v>
      </c>
      <c r="AH255" s="16">
        <v>0</v>
      </c>
      <c r="AJ255" s="16">
        <v>254</v>
      </c>
      <c r="AK255" s="16" t="str">
        <f t="shared" si="29"/>
        <v/>
      </c>
      <c r="AL255" s="16" t="str">
        <f t="shared" si="30"/>
        <v/>
      </c>
      <c r="AM255" s="16" t="str">
        <f t="shared" si="31"/>
        <v/>
      </c>
      <c r="AN255" s="16" t="str">
        <f t="shared" si="32"/>
        <v/>
      </c>
      <c r="AO255" s="16" t="e">
        <f t="shared" si="33"/>
        <v>#N/A</v>
      </c>
      <c r="AP255" s="16" t="str">
        <f t="shared" si="34"/>
        <v/>
      </c>
    </row>
    <row r="256" spans="1:42">
      <c r="A256" s="16">
        <f>COUNT(E$2:E256)</f>
        <v>2</v>
      </c>
      <c r="B256" s="16" t="str">
        <f>IF('csv２'!B56="","",'csv２'!B56)</f>
        <v/>
      </c>
      <c r="C256" s="16" t="str">
        <f>IF('csv２'!C56="","",'csv２'!C56)</f>
        <v/>
      </c>
      <c r="D256" s="16" t="str">
        <f>IF('csv２'!D56="","",'csv２'!D56)</f>
        <v/>
      </c>
      <c r="E256" s="16" t="str">
        <f>IF('csv２'!E56="","",'csv２'!E56)</f>
        <v/>
      </c>
      <c r="F256" s="16" t="str">
        <f>IF('csv２'!F56="","",'csv２'!F56)</f>
        <v/>
      </c>
      <c r="G256" s="16" t="str">
        <f>IF('csv２'!G56="","",'csv２'!G56)</f>
        <v/>
      </c>
      <c r="H256" s="16" t="str">
        <f>IF('csv２'!H56="","",'csv２'!H56)</f>
        <v/>
      </c>
      <c r="I256" s="16" t="str">
        <f>IF('csv２'!I56="","",'csv２'!I56)</f>
        <v/>
      </c>
      <c r="J256" s="16" t="str">
        <f>IF('csv２'!J56="","",'csv２'!J56)</f>
        <v/>
      </c>
      <c r="K256" s="16" t="str">
        <f>IF('csv２'!K56="","",'csv２'!K56)</f>
        <v/>
      </c>
      <c r="L256" s="16">
        <f>IF('csv２'!L56="","",'csv２'!L56)</f>
        <v>54</v>
      </c>
      <c r="M256" s="16" t="str">
        <f>IF('csv２'!M56="","",'csv２'!M56)</f>
        <v/>
      </c>
      <c r="N256" s="16" t="str">
        <f>IF('csv２'!N56="","",'csv２'!N56)</f>
        <v/>
      </c>
      <c r="O256" s="16" t="str">
        <f>IF('csv２'!O56="","",'csv２'!O56)</f>
        <v/>
      </c>
      <c r="P256" s="16">
        <f>IF('csv２'!P56="","",'csv２'!P56)</f>
        <v>0</v>
      </c>
      <c r="Q256" s="16">
        <f>IF('csv２'!Q56="","",'csv２'!Q56)</f>
        <v>0</v>
      </c>
      <c r="R256" s="16">
        <f t="shared" si="27"/>
        <v>0</v>
      </c>
      <c r="S256" s="16" t="str">
        <f>IF('csv２'!S56="","",'csv２'!S56)</f>
        <v/>
      </c>
      <c r="T256" s="16">
        <f>IF('csv２'!T56="","",'csv２'!T56)</f>
        <v>0</v>
      </c>
      <c r="U256" s="16">
        <f>IF('csv２'!U56="","",'csv２'!U56)</f>
        <v>0</v>
      </c>
      <c r="V256" s="16">
        <f t="shared" si="28"/>
        <v>0</v>
      </c>
      <c r="W256" s="16" t="str">
        <f>IF('csv２'!W56="","",'csv２'!W56)</f>
        <v/>
      </c>
      <c r="X256" s="16">
        <f>IF('csv２'!X56="","",'csv２'!X56)</f>
        <v>0</v>
      </c>
      <c r="Y256" s="16">
        <f>IF('csv２'!Y56="","",'csv２'!Y56)</f>
        <v>0</v>
      </c>
      <c r="Z256" s="16">
        <v>0</v>
      </c>
      <c r="AA256" s="16" t="str">
        <f>IF('csv２'!AA56="","",'csv２'!AA56)</f>
        <v/>
      </c>
      <c r="AB256" s="16">
        <f>IF('csv２'!AB56="","",'csv２'!AB56)</f>
        <v>0</v>
      </c>
      <c r="AC256" s="16">
        <f>IF('csv２'!AC56="","",'csv２'!AC56)</f>
        <v>0</v>
      </c>
      <c r="AD256" s="16">
        <v>0</v>
      </c>
      <c r="AE256" s="16" t="str">
        <f>IF('csv２'!AE56="","",'csv２'!AE56)</f>
        <v/>
      </c>
      <c r="AF256" s="16">
        <f>IF('csv２'!AF56="","",'csv２'!AF56)</f>
        <v>0</v>
      </c>
      <c r="AG256" s="16">
        <f>IF('csv２'!AG56="","",'csv２'!AG56)</f>
        <v>0</v>
      </c>
      <c r="AH256" s="16">
        <v>0</v>
      </c>
      <c r="AJ256" s="16">
        <v>255</v>
      </c>
      <c r="AK256" s="16" t="str">
        <f t="shared" si="29"/>
        <v/>
      </c>
      <c r="AL256" s="16" t="str">
        <f t="shared" si="30"/>
        <v/>
      </c>
      <c r="AM256" s="16" t="str">
        <f t="shared" si="31"/>
        <v/>
      </c>
      <c r="AN256" s="16" t="str">
        <f t="shared" si="32"/>
        <v/>
      </c>
      <c r="AO256" s="16" t="e">
        <f t="shared" si="33"/>
        <v>#N/A</v>
      </c>
      <c r="AP256" s="16" t="str">
        <f t="shared" si="34"/>
        <v/>
      </c>
    </row>
    <row r="257" spans="1:42">
      <c r="A257" s="16">
        <f>COUNT(E$2:E257)</f>
        <v>2</v>
      </c>
      <c r="B257" s="16" t="str">
        <f>IF('csv２'!B57="","",'csv２'!B57)</f>
        <v/>
      </c>
      <c r="C257" s="16" t="str">
        <f>IF('csv２'!C57="","",'csv２'!C57)</f>
        <v/>
      </c>
      <c r="D257" s="16" t="str">
        <f>IF('csv２'!D57="","",'csv２'!D57)</f>
        <v/>
      </c>
      <c r="E257" s="16" t="str">
        <f>IF('csv２'!E57="","",'csv２'!E57)</f>
        <v/>
      </c>
      <c r="F257" s="16" t="str">
        <f>IF('csv２'!F57="","",'csv２'!F57)</f>
        <v/>
      </c>
      <c r="G257" s="16" t="str">
        <f>IF('csv２'!G57="","",'csv２'!G57)</f>
        <v/>
      </c>
      <c r="H257" s="16" t="str">
        <f>IF('csv２'!H57="","",'csv２'!H57)</f>
        <v/>
      </c>
      <c r="I257" s="16" t="str">
        <f>IF('csv２'!I57="","",'csv２'!I57)</f>
        <v/>
      </c>
      <c r="J257" s="16" t="str">
        <f>IF('csv２'!J57="","",'csv２'!J57)</f>
        <v/>
      </c>
      <c r="K257" s="16" t="str">
        <f>IF('csv２'!K57="","",'csv２'!K57)</f>
        <v/>
      </c>
      <c r="L257" s="16">
        <f>IF('csv２'!L57="","",'csv２'!L57)</f>
        <v>55</v>
      </c>
      <c r="M257" s="16" t="str">
        <f>IF('csv２'!M57="","",'csv２'!M57)</f>
        <v/>
      </c>
      <c r="N257" s="16" t="str">
        <f>IF('csv２'!N57="","",'csv２'!N57)</f>
        <v/>
      </c>
      <c r="O257" s="16" t="str">
        <f>IF('csv２'!O57="","",'csv２'!O57)</f>
        <v/>
      </c>
      <c r="P257" s="16">
        <f>IF('csv２'!P57="","",'csv２'!P57)</f>
        <v>0</v>
      </c>
      <c r="Q257" s="16">
        <f>IF('csv２'!Q57="","",'csv２'!Q57)</f>
        <v>0</v>
      </c>
      <c r="R257" s="16">
        <f t="shared" si="27"/>
        <v>0</v>
      </c>
      <c r="S257" s="16" t="str">
        <f>IF('csv２'!S57="","",'csv２'!S57)</f>
        <v/>
      </c>
      <c r="T257" s="16">
        <f>IF('csv２'!T57="","",'csv２'!T57)</f>
        <v>0</v>
      </c>
      <c r="U257" s="16">
        <f>IF('csv２'!U57="","",'csv２'!U57)</f>
        <v>0</v>
      </c>
      <c r="V257" s="16">
        <f t="shared" si="28"/>
        <v>0</v>
      </c>
      <c r="W257" s="16" t="str">
        <f>IF('csv２'!W57="","",'csv２'!W57)</f>
        <v/>
      </c>
      <c r="X257" s="16">
        <f>IF('csv２'!X57="","",'csv２'!X57)</f>
        <v>0</v>
      </c>
      <c r="Y257" s="16">
        <f>IF('csv２'!Y57="","",'csv２'!Y57)</f>
        <v>0</v>
      </c>
      <c r="Z257" s="16">
        <v>0</v>
      </c>
      <c r="AA257" s="16" t="str">
        <f>IF('csv２'!AA57="","",'csv２'!AA57)</f>
        <v/>
      </c>
      <c r="AB257" s="16">
        <f>IF('csv２'!AB57="","",'csv２'!AB57)</f>
        <v>0</v>
      </c>
      <c r="AC257" s="16">
        <f>IF('csv２'!AC57="","",'csv２'!AC57)</f>
        <v>0</v>
      </c>
      <c r="AD257" s="16">
        <v>0</v>
      </c>
      <c r="AE257" s="16" t="str">
        <f>IF('csv２'!AE57="","",'csv２'!AE57)</f>
        <v/>
      </c>
      <c r="AF257" s="16">
        <f>IF('csv２'!AF57="","",'csv２'!AF57)</f>
        <v>0</v>
      </c>
      <c r="AG257" s="16">
        <f>IF('csv２'!AG57="","",'csv２'!AG57)</f>
        <v>0</v>
      </c>
      <c r="AH257" s="16">
        <v>0</v>
      </c>
      <c r="AJ257" s="16">
        <v>256</v>
      </c>
      <c r="AK257" s="16" t="str">
        <f t="shared" si="29"/>
        <v/>
      </c>
      <c r="AL257" s="16" t="str">
        <f t="shared" si="30"/>
        <v/>
      </c>
      <c r="AM257" s="16" t="str">
        <f t="shared" si="31"/>
        <v/>
      </c>
      <c r="AN257" s="16" t="str">
        <f t="shared" si="32"/>
        <v/>
      </c>
      <c r="AO257" s="16" t="e">
        <f t="shared" si="33"/>
        <v>#N/A</v>
      </c>
      <c r="AP257" s="16" t="str">
        <f t="shared" si="34"/>
        <v/>
      </c>
    </row>
    <row r="258" spans="1:42">
      <c r="A258" s="16">
        <f>COUNT(E$2:E258)</f>
        <v>2</v>
      </c>
      <c r="B258" s="16" t="str">
        <f>IF('csv２'!B58="","",'csv２'!B58)</f>
        <v/>
      </c>
      <c r="C258" s="16" t="str">
        <f>IF('csv２'!C58="","",'csv２'!C58)</f>
        <v/>
      </c>
      <c r="D258" s="16" t="str">
        <f>IF('csv２'!D58="","",'csv２'!D58)</f>
        <v/>
      </c>
      <c r="E258" s="16" t="str">
        <f>IF('csv２'!E58="","",'csv２'!E58)</f>
        <v/>
      </c>
      <c r="F258" s="16" t="str">
        <f>IF('csv２'!F58="","",'csv２'!F58)</f>
        <v/>
      </c>
      <c r="G258" s="16" t="str">
        <f>IF('csv２'!G58="","",'csv２'!G58)</f>
        <v/>
      </c>
      <c r="H258" s="16" t="str">
        <f>IF('csv２'!H58="","",'csv２'!H58)</f>
        <v/>
      </c>
      <c r="I258" s="16" t="str">
        <f>IF('csv２'!I58="","",'csv２'!I58)</f>
        <v/>
      </c>
      <c r="J258" s="16" t="str">
        <f>IF('csv２'!J58="","",'csv２'!J58)</f>
        <v/>
      </c>
      <c r="K258" s="16" t="str">
        <f>IF('csv２'!K58="","",'csv２'!K58)</f>
        <v/>
      </c>
      <c r="L258" s="16">
        <f>IF('csv２'!L58="","",'csv２'!L58)</f>
        <v>56</v>
      </c>
      <c r="M258" s="16" t="str">
        <f>IF('csv２'!M58="","",'csv２'!M58)</f>
        <v/>
      </c>
      <c r="N258" s="16" t="str">
        <f>IF('csv２'!N58="","",'csv２'!N58)</f>
        <v/>
      </c>
      <c r="O258" s="16" t="str">
        <f>IF('csv２'!O58="","",'csv２'!O58)</f>
        <v/>
      </c>
      <c r="P258" s="16">
        <f>IF('csv２'!P58="","",'csv２'!P58)</f>
        <v>0</v>
      </c>
      <c r="Q258" s="16">
        <f>IF('csv２'!Q58="","",'csv２'!Q58)</f>
        <v>0</v>
      </c>
      <c r="R258" s="16">
        <f t="shared" si="27"/>
        <v>0</v>
      </c>
      <c r="S258" s="16" t="str">
        <f>IF('csv２'!S58="","",'csv２'!S58)</f>
        <v/>
      </c>
      <c r="T258" s="16">
        <f>IF('csv２'!T58="","",'csv２'!T58)</f>
        <v>0</v>
      </c>
      <c r="U258" s="16">
        <f>IF('csv２'!U58="","",'csv２'!U58)</f>
        <v>0</v>
      </c>
      <c r="V258" s="16">
        <f t="shared" si="28"/>
        <v>0</v>
      </c>
      <c r="W258" s="16" t="str">
        <f>IF('csv２'!W58="","",'csv２'!W58)</f>
        <v/>
      </c>
      <c r="X258" s="16">
        <f>IF('csv２'!X58="","",'csv２'!X58)</f>
        <v>0</v>
      </c>
      <c r="Y258" s="16">
        <f>IF('csv２'!Y58="","",'csv２'!Y58)</f>
        <v>0</v>
      </c>
      <c r="Z258" s="16">
        <v>0</v>
      </c>
      <c r="AA258" s="16" t="str">
        <f>IF('csv２'!AA58="","",'csv２'!AA58)</f>
        <v/>
      </c>
      <c r="AB258" s="16">
        <f>IF('csv２'!AB58="","",'csv２'!AB58)</f>
        <v>0</v>
      </c>
      <c r="AC258" s="16">
        <f>IF('csv２'!AC58="","",'csv２'!AC58)</f>
        <v>0</v>
      </c>
      <c r="AD258" s="16">
        <v>0</v>
      </c>
      <c r="AE258" s="16" t="str">
        <f>IF('csv２'!AE58="","",'csv２'!AE58)</f>
        <v/>
      </c>
      <c r="AF258" s="16">
        <f>IF('csv２'!AF58="","",'csv２'!AF58)</f>
        <v>0</v>
      </c>
      <c r="AG258" s="16">
        <f>IF('csv２'!AG58="","",'csv２'!AG58)</f>
        <v>0</v>
      </c>
      <c r="AH258" s="16">
        <v>0</v>
      </c>
      <c r="AJ258" s="16">
        <v>257</v>
      </c>
      <c r="AK258" s="16" t="str">
        <f t="shared" si="29"/>
        <v/>
      </c>
      <c r="AL258" s="16" t="str">
        <f t="shared" si="30"/>
        <v/>
      </c>
      <c r="AM258" s="16" t="str">
        <f t="shared" si="31"/>
        <v/>
      </c>
      <c r="AN258" s="16" t="str">
        <f t="shared" si="32"/>
        <v/>
      </c>
      <c r="AO258" s="16" t="e">
        <f t="shared" si="33"/>
        <v>#N/A</v>
      </c>
      <c r="AP258" s="16" t="str">
        <f t="shared" si="34"/>
        <v/>
      </c>
    </row>
    <row r="259" spans="1:42">
      <c r="A259" s="16">
        <f>COUNT(E$2:E259)</f>
        <v>2</v>
      </c>
      <c r="B259" s="16" t="str">
        <f>IF('csv２'!B59="","",'csv２'!B59)</f>
        <v/>
      </c>
      <c r="C259" s="16" t="str">
        <f>IF('csv２'!C59="","",'csv２'!C59)</f>
        <v/>
      </c>
      <c r="D259" s="16" t="str">
        <f>IF('csv２'!D59="","",'csv２'!D59)</f>
        <v/>
      </c>
      <c r="E259" s="16" t="str">
        <f>IF('csv２'!E59="","",'csv２'!E59)</f>
        <v/>
      </c>
      <c r="F259" s="16" t="str">
        <f>IF('csv２'!F59="","",'csv２'!F59)</f>
        <v/>
      </c>
      <c r="G259" s="16" t="str">
        <f>IF('csv２'!G59="","",'csv２'!G59)</f>
        <v/>
      </c>
      <c r="H259" s="16" t="str">
        <f>IF('csv２'!H59="","",'csv２'!H59)</f>
        <v/>
      </c>
      <c r="I259" s="16" t="str">
        <f>IF('csv２'!I59="","",'csv２'!I59)</f>
        <v/>
      </c>
      <c r="J259" s="16" t="str">
        <f>IF('csv２'!J59="","",'csv２'!J59)</f>
        <v/>
      </c>
      <c r="K259" s="16" t="str">
        <f>IF('csv２'!K59="","",'csv２'!K59)</f>
        <v/>
      </c>
      <c r="L259" s="16">
        <f>IF('csv２'!L59="","",'csv２'!L59)</f>
        <v>57</v>
      </c>
      <c r="M259" s="16" t="str">
        <f>IF('csv２'!M59="","",'csv２'!M59)</f>
        <v/>
      </c>
      <c r="N259" s="16" t="str">
        <f>IF('csv２'!N59="","",'csv２'!N59)</f>
        <v/>
      </c>
      <c r="O259" s="16" t="str">
        <f>IF('csv２'!O59="","",'csv２'!O59)</f>
        <v/>
      </c>
      <c r="P259" s="16">
        <f>IF('csv２'!P59="","",'csv２'!P59)</f>
        <v>0</v>
      </c>
      <c r="Q259" s="16">
        <f>IF('csv２'!Q59="","",'csv２'!Q59)</f>
        <v>0</v>
      </c>
      <c r="R259" s="16">
        <f t="shared" ref="R259:R302" si="35">IF(P259=0,0,2)</f>
        <v>0</v>
      </c>
      <c r="S259" s="16" t="str">
        <f>IF('csv２'!S59="","",'csv２'!S59)</f>
        <v/>
      </c>
      <c r="T259" s="16">
        <f>IF('csv２'!T59="","",'csv２'!T59)</f>
        <v>0</v>
      </c>
      <c r="U259" s="16">
        <f>IF('csv２'!U59="","",'csv２'!U59)</f>
        <v>0</v>
      </c>
      <c r="V259" s="16">
        <f t="shared" ref="V259:V302" si="36">IF(T259=0,0,2)</f>
        <v>0</v>
      </c>
      <c r="W259" s="16" t="str">
        <f>IF('csv２'!W59="","",'csv２'!W59)</f>
        <v/>
      </c>
      <c r="X259" s="16">
        <f>IF('csv２'!X59="","",'csv２'!X59)</f>
        <v>0</v>
      </c>
      <c r="Y259" s="16">
        <f>IF('csv２'!Y59="","",'csv２'!Y59)</f>
        <v>0</v>
      </c>
      <c r="Z259" s="16">
        <v>0</v>
      </c>
      <c r="AA259" s="16" t="str">
        <f>IF('csv２'!AA59="","",'csv２'!AA59)</f>
        <v/>
      </c>
      <c r="AB259" s="16">
        <f>IF('csv２'!AB59="","",'csv２'!AB59)</f>
        <v>0</v>
      </c>
      <c r="AC259" s="16">
        <f>IF('csv２'!AC59="","",'csv２'!AC59)</f>
        <v>0</v>
      </c>
      <c r="AD259" s="16">
        <v>0</v>
      </c>
      <c r="AE259" s="16" t="str">
        <f>IF('csv２'!AE59="","",'csv２'!AE59)</f>
        <v/>
      </c>
      <c r="AF259" s="16">
        <f>IF('csv２'!AF59="","",'csv２'!AF59)</f>
        <v>0</v>
      </c>
      <c r="AG259" s="16">
        <f>IF('csv２'!AG59="","",'csv２'!AG59)</f>
        <v>0</v>
      </c>
      <c r="AH259" s="16">
        <v>0</v>
      </c>
      <c r="AJ259" s="16">
        <v>258</v>
      </c>
      <c r="AK259" s="16" t="str">
        <f t="shared" ref="AK259:AK302" si="37">E259</f>
        <v/>
      </c>
      <c r="AL259" s="16" t="str">
        <f t="shared" ref="AL259:AL322" si="38">IF(AK259="","",AJ259+AP259)</f>
        <v/>
      </c>
      <c r="AM259" s="16" t="str">
        <f t="shared" ref="AM259:AM322" si="39">IF(AL259="","",RANK(AL259,AL$2:AL$401,1))</f>
        <v/>
      </c>
      <c r="AN259" s="16" t="str">
        <f t="shared" ref="AN259:AN322" si="40">AK259</f>
        <v/>
      </c>
      <c r="AO259" s="16" t="e">
        <f t="shared" ref="AO259:AO322" si="41">VLOOKUP(AJ259,AM$2:AN$401,2,FALSE)</f>
        <v>#N/A</v>
      </c>
      <c r="AP259" s="16" t="str">
        <f t="shared" ref="AP259:AP322" si="42">IF(AK259="","",AK259/1000)</f>
        <v/>
      </c>
    </row>
    <row r="260" spans="1:42">
      <c r="A260" s="16">
        <f>COUNT(E$2:E260)</f>
        <v>2</v>
      </c>
      <c r="B260" s="16" t="str">
        <f>IF('csv２'!B60="","",'csv２'!B60)</f>
        <v/>
      </c>
      <c r="C260" s="16" t="str">
        <f>IF('csv２'!C60="","",'csv２'!C60)</f>
        <v/>
      </c>
      <c r="D260" s="16" t="str">
        <f>IF('csv２'!D60="","",'csv２'!D60)</f>
        <v/>
      </c>
      <c r="E260" s="16" t="str">
        <f>IF('csv２'!E60="","",'csv２'!E60)</f>
        <v/>
      </c>
      <c r="F260" s="16" t="str">
        <f>IF('csv２'!F60="","",'csv２'!F60)</f>
        <v/>
      </c>
      <c r="G260" s="16" t="str">
        <f>IF('csv２'!G60="","",'csv２'!G60)</f>
        <v/>
      </c>
      <c r="H260" s="16" t="str">
        <f>IF('csv２'!H60="","",'csv２'!H60)</f>
        <v/>
      </c>
      <c r="I260" s="16" t="str">
        <f>IF('csv２'!I60="","",'csv２'!I60)</f>
        <v/>
      </c>
      <c r="J260" s="16" t="str">
        <f>IF('csv２'!J60="","",'csv２'!J60)</f>
        <v/>
      </c>
      <c r="K260" s="16" t="str">
        <f>IF('csv２'!K60="","",'csv２'!K60)</f>
        <v/>
      </c>
      <c r="L260" s="16">
        <f>IF('csv２'!L60="","",'csv２'!L60)</f>
        <v>58</v>
      </c>
      <c r="M260" s="16" t="str">
        <f>IF('csv２'!M60="","",'csv２'!M60)</f>
        <v/>
      </c>
      <c r="N260" s="16" t="str">
        <f>IF('csv２'!N60="","",'csv２'!N60)</f>
        <v/>
      </c>
      <c r="O260" s="16" t="str">
        <f>IF('csv２'!O60="","",'csv２'!O60)</f>
        <v/>
      </c>
      <c r="P260" s="16">
        <f>IF('csv２'!P60="","",'csv２'!P60)</f>
        <v>0</v>
      </c>
      <c r="Q260" s="16">
        <f>IF('csv２'!Q60="","",'csv２'!Q60)</f>
        <v>0</v>
      </c>
      <c r="R260" s="16">
        <f t="shared" si="35"/>
        <v>0</v>
      </c>
      <c r="S260" s="16" t="str">
        <f>IF('csv２'!S60="","",'csv２'!S60)</f>
        <v/>
      </c>
      <c r="T260" s="16">
        <f>IF('csv２'!T60="","",'csv２'!T60)</f>
        <v>0</v>
      </c>
      <c r="U260" s="16">
        <f>IF('csv２'!U60="","",'csv２'!U60)</f>
        <v>0</v>
      </c>
      <c r="V260" s="16">
        <f t="shared" si="36"/>
        <v>0</v>
      </c>
      <c r="W260" s="16" t="str">
        <f>IF('csv２'!W60="","",'csv２'!W60)</f>
        <v/>
      </c>
      <c r="X260" s="16">
        <f>IF('csv２'!X60="","",'csv２'!X60)</f>
        <v>0</v>
      </c>
      <c r="Y260" s="16">
        <f>IF('csv２'!Y60="","",'csv２'!Y60)</f>
        <v>0</v>
      </c>
      <c r="Z260" s="16">
        <v>0</v>
      </c>
      <c r="AA260" s="16" t="str">
        <f>IF('csv２'!AA60="","",'csv２'!AA60)</f>
        <v/>
      </c>
      <c r="AB260" s="16">
        <f>IF('csv２'!AB60="","",'csv２'!AB60)</f>
        <v>0</v>
      </c>
      <c r="AC260" s="16">
        <f>IF('csv２'!AC60="","",'csv２'!AC60)</f>
        <v>0</v>
      </c>
      <c r="AD260" s="16">
        <v>0</v>
      </c>
      <c r="AE260" s="16" t="str">
        <f>IF('csv２'!AE60="","",'csv２'!AE60)</f>
        <v/>
      </c>
      <c r="AF260" s="16">
        <f>IF('csv２'!AF60="","",'csv２'!AF60)</f>
        <v>0</v>
      </c>
      <c r="AG260" s="16">
        <f>IF('csv２'!AG60="","",'csv２'!AG60)</f>
        <v>0</v>
      </c>
      <c r="AH260" s="16">
        <v>0</v>
      </c>
      <c r="AJ260" s="16">
        <v>259</v>
      </c>
      <c r="AK260" s="16" t="str">
        <f t="shared" si="37"/>
        <v/>
      </c>
      <c r="AL260" s="16" t="str">
        <f t="shared" si="38"/>
        <v/>
      </c>
      <c r="AM260" s="16" t="str">
        <f t="shared" si="39"/>
        <v/>
      </c>
      <c r="AN260" s="16" t="str">
        <f t="shared" si="40"/>
        <v/>
      </c>
      <c r="AO260" s="16" t="e">
        <f t="shared" si="41"/>
        <v>#N/A</v>
      </c>
      <c r="AP260" s="16" t="str">
        <f t="shared" si="42"/>
        <v/>
      </c>
    </row>
    <row r="261" spans="1:42">
      <c r="A261" s="16">
        <f>COUNT(E$2:E261)</f>
        <v>2</v>
      </c>
      <c r="B261" s="16" t="str">
        <f>IF('csv２'!B61="","",'csv２'!B61)</f>
        <v/>
      </c>
      <c r="C261" s="16" t="str">
        <f>IF('csv２'!C61="","",'csv２'!C61)</f>
        <v/>
      </c>
      <c r="D261" s="16" t="str">
        <f>IF('csv２'!D61="","",'csv２'!D61)</f>
        <v/>
      </c>
      <c r="E261" s="16" t="str">
        <f>IF('csv２'!E61="","",'csv２'!E61)</f>
        <v/>
      </c>
      <c r="F261" s="16" t="str">
        <f>IF('csv２'!F61="","",'csv２'!F61)</f>
        <v/>
      </c>
      <c r="G261" s="16" t="str">
        <f>IF('csv２'!G61="","",'csv２'!G61)</f>
        <v/>
      </c>
      <c r="H261" s="16" t="str">
        <f>IF('csv２'!H61="","",'csv２'!H61)</f>
        <v/>
      </c>
      <c r="I261" s="16" t="str">
        <f>IF('csv２'!I61="","",'csv２'!I61)</f>
        <v/>
      </c>
      <c r="J261" s="16" t="str">
        <f>IF('csv２'!J61="","",'csv２'!J61)</f>
        <v/>
      </c>
      <c r="K261" s="16" t="str">
        <f>IF('csv２'!K61="","",'csv２'!K61)</f>
        <v/>
      </c>
      <c r="L261" s="16">
        <f>IF('csv２'!L61="","",'csv２'!L61)</f>
        <v>59</v>
      </c>
      <c r="M261" s="16" t="str">
        <f>IF('csv２'!M61="","",'csv２'!M61)</f>
        <v/>
      </c>
      <c r="N261" s="16" t="str">
        <f>IF('csv２'!N61="","",'csv２'!N61)</f>
        <v/>
      </c>
      <c r="O261" s="16" t="str">
        <f>IF('csv２'!O61="","",'csv２'!O61)</f>
        <v/>
      </c>
      <c r="P261" s="16">
        <f>IF('csv２'!P61="","",'csv２'!P61)</f>
        <v>0</v>
      </c>
      <c r="Q261" s="16">
        <f>IF('csv２'!Q61="","",'csv２'!Q61)</f>
        <v>0</v>
      </c>
      <c r="R261" s="16">
        <f t="shared" si="35"/>
        <v>0</v>
      </c>
      <c r="S261" s="16" t="str">
        <f>IF('csv２'!S61="","",'csv２'!S61)</f>
        <v/>
      </c>
      <c r="T261" s="16">
        <f>IF('csv２'!T61="","",'csv２'!T61)</f>
        <v>0</v>
      </c>
      <c r="U261" s="16">
        <f>IF('csv２'!U61="","",'csv２'!U61)</f>
        <v>0</v>
      </c>
      <c r="V261" s="16">
        <f t="shared" si="36"/>
        <v>0</v>
      </c>
      <c r="W261" s="16" t="str">
        <f>IF('csv２'!W61="","",'csv２'!W61)</f>
        <v/>
      </c>
      <c r="X261" s="16">
        <f>IF('csv２'!X61="","",'csv２'!X61)</f>
        <v>0</v>
      </c>
      <c r="Y261" s="16">
        <f>IF('csv２'!Y61="","",'csv２'!Y61)</f>
        <v>0</v>
      </c>
      <c r="Z261" s="16">
        <v>0</v>
      </c>
      <c r="AA261" s="16" t="str">
        <f>IF('csv２'!AA61="","",'csv２'!AA61)</f>
        <v/>
      </c>
      <c r="AB261" s="16">
        <f>IF('csv２'!AB61="","",'csv２'!AB61)</f>
        <v>0</v>
      </c>
      <c r="AC261" s="16">
        <f>IF('csv２'!AC61="","",'csv２'!AC61)</f>
        <v>0</v>
      </c>
      <c r="AD261" s="16">
        <v>0</v>
      </c>
      <c r="AE261" s="16" t="str">
        <f>IF('csv２'!AE61="","",'csv２'!AE61)</f>
        <v/>
      </c>
      <c r="AF261" s="16">
        <f>IF('csv２'!AF61="","",'csv２'!AF61)</f>
        <v>0</v>
      </c>
      <c r="AG261" s="16">
        <f>IF('csv２'!AG61="","",'csv２'!AG61)</f>
        <v>0</v>
      </c>
      <c r="AH261" s="16">
        <v>0</v>
      </c>
      <c r="AJ261" s="16">
        <v>260</v>
      </c>
      <c r="AK261" s="16" t="str">
        <f t="shared" si="37"/>
        <v/>
      </c>
      <c r="AL261" s="16" t="str">
        <f t="shared" si="38"/>
        <v/>
      </c>
      <c r="AM261" s="16" t="str">
        <f t="shared" si="39"/>
        <v/>
      </c>
      <c r="AN261" s="16" t="str">
        <f t="shared" si="40"/>
        <v/>
      </c>
      <c r="AO261" s="16" t="e">
        <f t="shared" si="41"/>
        <v>#N/A</v>
      </c>
      <c r="AP261" s="16" t="str">
        <f t="shared" si="42"/>
        <v/>
      </c>
    </row>
    <row r="262" spans="1:42">
      <c r="A262" s="16">
        <f>COUNT(E$2:E262)</f>
        <v>2</v>
      </c>
      <c r="B262" s="16" t="str">
        <f>IF('csv２'!B62="","",'csv２'!B62)</f>
        <v/>
      </c>
      <c r="C262" s="16" t="str">
        <f>IF('csv２'!C62="","",'csv２'!C62)</f>
        <v/>
      </c>
      <c r="D262" s="16" t="str">
        <f>IF('csv２'!D62="","",'csv２'!D62)</f>
        <v/>
      </c>
      <c r="E262" s="16" t="str">
        <f>IF('csv２'!E62="","",'csv２'!E62)</f>
        <v/>
      </c>
      <c r="F262" s="16" t="str">
        <f>IF('csv２'!F62="","",'csv２'!F62)</f>
        <v/>
      </c>
      <c r="G262" s="16" t="str">
        <f>IF('csv２'!G62="","",'csv２'!G62)</f>
        <v/>
      </c>
      <c r="H262" s="16" t="str">
        <f>IF('csv２'!H62="","",'csv２'!H62)</f>
        <v/>
      </c>
      <c r="I262" s="16" t="str">
        <f>IF('csv２'!I62="","",'csv２'!I62)</f>
        <v/>
      </c>
      <c r="J262" s="16" t="str">
        <f>IF('csv２'!J62="","",'csv２'!J62)</f>
        <v/>
      </c>
      <c r="K262" s="16" t="str">
        <f>IF('csv２'!K62="","",'csv２'!K62)</f>
        <v/>
      </c>
      <c r="L262" s="16">
        <f>IF('csv２'!L62="","",'csv２'!L62)</f>
        <v>60</v>
      </c>
      <c r="M262" s="16" t="str">
        <f>IF('csv２'!M62="","",'csv２'!M62)</f>
        <v/>
      </c>
      <c r="N262" s="16" t="str">
        <f>IF('csv２'!N62="","",'csv２'!N62)</f>
        <v/>
      </c>
      <c r="O262" s="16" t="str">
        <f>IF('csv２'!O62="","",'csv２'!O62)</f>
        <v/>
      </c>
      <c r="P262" s="16">
        <f>IF('csv２'!P62="","",'csv２'!P62)</f>
        <v>0</v>
      </c>
      <c r="Q262" s="16">
        <f>IF('csv２'!Q62="","",'csv２'!Q62)</f>
        <v>0</v>
      </c>
      <c r="R262" s="16">
        <f t="shared" si="35"/>
        <v>0</v>
      </c>
      <c r="S262" s="16" t="str">
        <f>IF('csv２'!S62="","",'csv２'!S62)</f>
        <v/>
      </c>
      <c r="T262" s="16">
        <f>IF('csv２'!T62="","",'csv２'!T62)</f>
        <v>0</v>
      </c>
      <c r="U262" s="16">
        <f>IF('csv２'!U62="","",'csv２'!U62)</f>
        <v>0</v>
      </c>
      <c r="V262" s="16">
        <f t="shared" si="36"/>
        <v>0</v>
      </c>
      <c r="W262" s="16" t="str">
        <f>IF('csv２'!W62="","",'csv２'!W62)</f>
        <v/>
      </c>
      <c r="X262" s="16">
        <f>IF('csv２'!X62="","",'csv２'!X62)</f>
        <v>0</v>
      </c>
      <c r="Y262" s="16">
        <f>IF('csv２'!Y62="","",'csv２'!Y62)</f>
        <v>0</v>
      </c>
      <c r="Z262" s="16">
        <v>0</v>
      </c>
      <c r="AA262" s="16" t="str">
        <f>IF('csv２'!AA62="","",'csv２'!AA62)</f>
        <v/>
      </c>
      <c r="AB262" s="16">
        <f>IF('csv２'!AB62="","",'csv２'!AB62)</f>
        <v>0</v>
      </c>
      <c r="AC262" s="16">
        <f>IF('csv２'!AC62="","",'csv２'!AC62)</f>
        <v>0</v>
      </c>
      <c r="AD262" s="16">
        <v>0</v>
      </c>
      <c r="AE262" s="16" t="str">
        <f>IF('csv２'!AE62="","",'csv２'!AE62)</f>
        <v/>
      </c>
      <c r="AF262" s="16">
        <f>IF('csv２'!AF62="","",'csv２'!AF62)</f>
        <v>0</v>
      </c>
      <c r="AG262" s="16">
        <f>IF('csv２'!AG62="","",'csv２'!AG62)</f>
        <v>0</v>
      </c>
      <c r="AH262" s="16">
        <v>0</v>
      </c>
      <c r="AJ262" s="16">
        <v>261</v>
      </c>
      <c r="AK262" s="16" t="str">
        <f t="shared" si="37"/>
        <v/>
      </c>
      <c r="AL262" s="16" t="str">
        <f t="shared" si="38"/>
        <v/>
      </c>
      <c r="AM262" s="16" t="str">
        <f t="shared" si="39"/>
        <v/>
      </c>
      <c r="AN262" s="16" t="str">
        <f t="shared" si="40"/>
        <v/>
      </c>
      <c r="AO262" s="16" t="e">
        <f t="shared" si="41"/>
        <v>#N/A</v>
      </c>
      <c r="AP262" s="16" t="str">
        <f t="shared" si="42"/>
        <v/>
      </c>
    </row>
    <row r="263" spans="1:42">
      <c r="A263" s="16">
        <f>COUNT(E$2:E263)</f>
        <v>2</v>
      </c>
      <c r="B263" s="16" t="str">
        <f>IF('csv２'!B63="","",'csv２'!B63)</f>
        <v/>
      </c>
      <c r="C263" s="16" t="str">
        <f>IF('csv２'!C63="","",'csv２'!C63)</f>
        <v/>
      </c>
      <c r="D263" s="16" t="str">
        <f>IF('csv２'!D63="","",'csv２'!D63)</f>
        <v/>
      </c>
      <c r="E263" s="16" t="str">
        <f>IF('csv２'!E63="","",'csv２'!E63)</f>
        <v/>
      </c>
      <c r="F263" s="16" t="str">
        <f>IF('csv２'!F63="","",'csv２'!F63)</f>
        <v/>
      </c>
      <c r="G263" s="16" t="str">
        <f>IF('csv２'!G63="","",'csv２'!G63)</f>
        <v/>
      </c>
      <c r="H263" s="16" t="str">
        <f>IF('csv２'!H63="","",'csv２'!H63)</f>
        <v/>
      </c>
      <c r="I263" s="16" t="str">
        <f>IF('csv２'!I63="","",'csv２'!I63)</f>
        <v/>
      </c>
      <c r="J263" s="16" t="str">
        <f>IF('csv２'!J63="","",'csv２'!J63)</f>
        <v/>
      </c>
      <c r="K263" s="16" t="str">
        <f>IF('csv２'!K63="","",'csv２'!K63)</f>
        <v/>
      </c>
      <c r="L263" s="16">
        <f>IF('csv２'!L63="","",'csv２'!L63)</f>
        <v>61</v>
      </c>
      <c r="M263" s="16" t="str">
        <f>IF('csv２'!M63="","",'csv２'!M63)</f>
        <v/>
      </c>
      <c r="N263" s="16" t="str">
        <f>IF('csv２'!N63="","",'csv２'!N63)</f>
        <v/>
      </c>
      <c r="O263" s="16" t="str">
        <f>IF('csv２'!O63="","",'csv２'!O63)</f>
        <v/>
      </c>
      <c r="P263" s="16">
        <f>IF('csv２'!P63="","",'csv２'!P63)</f>
        <v>0</v>
      </c>
      <c r="Q263" s="16">
        <f>IF('csv２'!Q63="","",'csv２'!Q63)</f>
        <v>0</v>
      </c>
      <c r="R263" s="16">
        <f t="shared" si="35"/>
        <v>0</v>
      </c>
      <c r="S263" s="16" t="str">
        <f>IF('csv２'!S63="","",'csv２'!S63)</f>
        <v/>
      </c>
      <c r="T263" s="16">
        <f>IF('csv２'!T63="","",'csv２'!T63)</f>
        <v>0</v>
      </c>
      <c r="U263" s="16">
        <f>IF('csv２'!U63="","",'csv２'!U63)</f>
        <v>0</v>
      </c>
      <c r="V263" s="16">
        <f t="shared" si="36"/>
        <v>0</v>
      </c>
      <c r="W263" s="16" t="str">
        <f>IF('csv２'!W63="","",'csv２'!W63)</f>
        <v/>
      </c>
      <c r="X263" s="16">
        <f>IF('csv２'!X63="","",'csv２'!X63)</f>
        <v>0</v>
      </c>
      <c r="Y263" s="16">
        <f>IF('csv２'!Y63="","",'csv２'!Y63)</f>
        <v>0</v>
      </c>
      <c r="Z263" s="16">
        <v>0</v>
      </c>
      <c r="AA263" s="16" t="str">
        <f>IF('csv２'!AA63="","",'csv２'!AA63)</f>
        <v/>
      </c>
      <c r="AB263" s="16">
        <f>IF('csv２'!AB63="","",'csv２'!AB63)</f>
        <v>0</v>
      </c>
      <c r="AC263" s="16">
        <f>IF('csv２'!AC63="","",'csv２'!AC63)</f>
        <v>0</v>
      </c>
      <c r="AD263" s="16">
        <v>0</v>
      </c>
      <c r="AE263" s="16" t="str">
        <f>IF('csv２'!AE63="","",'csv２'!AE63)</f>
        <v/>
      </c>
      <c r="AF263" s="16">
        <f>IF('csv２'!AF63="","",'csv２'!AF63)</f>
        <v>0</v>
      </c>
      <c r="AG263" s="16">
        <f>IF('csv２'!AG63="","",'csv２'!AG63)</f>
        <v>0</v>
      </c>
      <c r="AH263" s="16">
        <v>0</v>
      </c>
      <c r="AJ263" s="16">
        <v>262</v>
      </c>
      <c r="AK263" s="16" t="str">
        <f t="shared" si="37"/>
        <v/>
      </c>
      <c r="AL263" s="16" t="str">
        <f t="shared" si="38"/>
        <v/>
      </c>
      <c r="AM263" s="16" t="str">
        <f t="shared" si="39"/>
        <v/>
      </c>
      <c r="AN263" s="16" t="str">
        <f t="shared" si="40"/>
        <v/>
      </c>
      <c r="AO263" s="16" t="e">
        <f t="shared" si="41"/>
        <v>#N/A</v>
      </c>
      <c r="AP263" s="16" t="str">
        <f t="shared" si="42"/>
        <v/>
      </c>
    </row>
    <row r="264" spans="1:42">
      <c r="A264" s="16">
        <f>COUNT(E$2:E264)</f>
        <v>2</v>
      </c>
      <c r="B264" s="16" t="str">
        <f>IF('csv２'!B64="","",'csv２'!B64)</f>
        <v/>
      </c>
      <c r="C264" s="16" t="str">
        <f>IF('csv２'!C64="","",'csv２'!C64)</f>
        <v/>
      </c>
      <c r="D264" s="16" t="str">
        <f>IF('csv２'!D64="","",'csv２'!D64)</f>
        <v/>
      </c>
      <c r="E264" s="16" t="str">
        <f>IF('csv２'!E64="","",'csv２'!E64)</f>
        <v/>
      </c>
      <c r="F264" s="16" t="str">
        <f>IF('csv２'!F64="","",'csv２'!F64)</f>
        <v/>
      </c>
      <c r="G264" s="16" t="str">
        <f>IF('csv２'!G64="","",'csv２'!G64)</f>
        <v/>
      </c>
      <c r="H264" s="16" t="str">
        <f>IF('csv２'!H64="","",'csv２'!H64)</f>
        <v/>
      </c>
      <c r="I264" s="16" t="str">
        <f>IF('csv２'!I64="","",'csv２'!I64)</f>
        <v/>
      </c>
      <c r="J264" s="16" t="str">
        <f>IF('csv２'!J64="","",'csv２'!J64)</f>
        <v/>
      </c>
      <c r="K264" s="16" t="str">
        <f>IF('csv２'!K64="","",'csv２'!K64)</f>
        <v/>
      </c>
      <c r="L264" s="16">
        <f>IF('csv２'!L64="","",'csv２'!L64)</f>
        <v>62</v>
      </c>
      <c r="M264" s="16" t="str">
        <f>IF('csv２'!M64="","",'csv２'!M64)</f>
        <v/>
      </c>
      <c r="N264" s="16" t="str">
        <f>IF('csv２'!N64="","",'csv２'!N64)</f>
        <v/>
      </c>
      <c r="O264" s="16" t="str">
        <f>IF('csv２'!O64="","",'csv２'!O64)</f>
        <v/>
      </c>
      <c r="P264" s="16">
        <f>IF('csv２'!P64="","",'csv２'!P64)</f>
        <v>0</v>
      </c>
      <c r="Q264" s="16">
        <f>IF('csv２'!Q64="","",'csv２'!Q64)</f>
        <v>0</v>
      </c>
      <c r="R264" s="16">
        <f t="shared" si="35"/>
        <v>0</v>
      </c>
      <c r="S264" s="16" t="str">
        <f>IF('csv２'!S64="","",'csv２'!S64)</f>
        <v/>
      </c>
      <c r="T264" s="16">
        <f>IF('csv２'!T64="","",'csv２'!T64)</f>
        <v>0</v>
      </c>
      <c r="U264" s="16">
        <f>IF('csv２'!U64="","",'csv２'!U64)</f>
        <v>0</v>
      </c>
      <c r="V264" s="16">
        <f t="shared" si="36"/>
        <v>0</v>
      </c>
      <c r="W264" s="16" t="str">
        <f>IF('csv２'!W64="","",'csv２'!W64)</f>
        <v/>
      </c>
      <c r="X264" s="16">
        <f>IF('csv２'!X64="","",'csv２'!X64)</f>
        <v>0</v>
      </c>
      <c r="Y264" s="16">
        <f>IF('csv２'!Y64="","",'csv２'!Y64)</f>
        <v>0</v>
      </c>
      <c r="Z264" s="16">
        <v>0</v>
      </c>
      <c r="AA264" s="16" t="str">
        <f>IF('csv２'!AA64="","",'csv２'!AA64)</f>
        <v/>
      </c>
      <c r="AB264" s="16">
        <f>IF('csv２'!AB64="","",'csv２'!AB64)</f>
        <v>0</v>
      </c>
      <c r="AC264" s="16">
        <f>IF('csv２'!AC64="","",'csv２'!AC64)</f>
        <v>0</v>
      </c>
      <c r="AD264" s="16">
        <v>0</v>
      </c>
      <c r="AE264" s="16" t="str">
        <f>IF('csv２'!AE64="","",'csv２'!AE64)</f>
        <v/>
      </c>
      <c r="AF264" s="16">
        <f>IF('csv２'!AF64="","",'csv２'!AF64)</f>
        <v>0</v>
      </c>
      <c r="AG264" s="16">
        <f>IF('csv２'!AG64="","",'csv２'!AG64)</f>
        <v>0</v>
      </c>
      <c r="AH264" s="16">
        <v>0</v>
      </c>
      <c r="AJ264" s="16">
        <v>263</v>
      </c>
      <c r="AK264" s="16" t="str">
        <f t="shared" si="37"/>
        <v/>
      </c>
      <c r="AL264" s="16" t="str">
        <f t="shared" si="38"/>
        <v/>
      </c>
      <c r="AM264" s="16" t="str">
        <f t="shared" si="39"/>
        <v/>
      </c>
      <c r="AN264" s="16" t="str">
        <f t="shared" si="40"/>
        <v/>
      </c>
      <c r="AO264" s="16" t="e">
        <f t="shared" si="41"/>
        <v>#N/A</v>
      </c>
      <c r="AP264" s="16" t="str">
        <f t="shared" si="42"/>
        <v/>
      </c>
    </row>
    <row r="265" spans="1:42">
      <c r="A265" s="16">
        <f>COUNT(E$2:E265)</f>
        <v>2</v>
      </c>
      <c r="B265" s="16" t="str">
        <f>IF('csv２'!B65="","",'csv２'!B65)</f>
        <v/>
      </c>
      <c r="C265" s="16" t="str">
        <f>IF('csv２'!C65="","",'csv２'!C65)</f>
        <v/>
      </c>
      <c r="D265" s="16" t="str">
        <f>IF('csv２'!D65="","",'csv２'!D65)</f>
        <v/>
      </c>
      <c r="E265" s="16" t="str">
        <f>IF('csv２'!E65="","",'csv２'!E65)</f>
        <v/>
      </c>
      <c r="F265" s="16" t="str">
        <f>IF('csv２'!F65="","",'csv２'!F65)</f>
        <v/>
      </c>
      <c r="G265" s="16" t="str">
        <f>IF('csv２'!G65="","",'csv２'!G65)</f>
        <v/>
      </c>
      <c r="H265" s="16" t="str">
        <f>IF('csv２'!H65="","",'csv２'!H65)</f>
        <v/>
      </c>
      <c r="I265" s="16" t="str">
        <f>IF('csv２'!I65="","",'csv２'!I65)</f>
        <v/>
      </c>
      <c r="J265" s="16" t="str">
        <f>IF('csv２'!J65="","",'csv２'!J65)</f>
        <v/>
      </c>
      <c r="K265" s="16" t="str">
        <f>IF('csv２'!K65="","",'csv２'!K65)</f>
        <v/>
      </c>
      <c r="L265" s="16">
        <f>IF('csv２'!L65="","",'csv２'!L65)</f>
        <v>63</v>
      </c>
      <c r="M265" s="16" t="str">
        <f>IF('csv２'!M65="","",'csv２'!M65)</f>
        <v/>
      </c>
      <c r="N265" s="16" t="str">
        <f>IF('csv２'!N65="","",'csv２'!N65)</f>
        <v/>
      </c>
      <c r="O265" s="16" t="str">
        <f>IF('csv２'!O65="","",'csv２'!O65)</f>
        <v/>
      </c>
      <c r="P265" s="16">
        <f>IF('csv２'!P65="","",'csv２'!P65)</f>
        <v>0</v>
      </c>
      <c r="Q265" s="16">
        <f>IF('csv２'!Q65="","",'csv２'!Q65)</f>
        <v>0</v>
      </c>
      <c r="R265" s="16">
        <f t="shared" si="35"/>
        <v>0</v>
      </c>
      <c r="S265" s="16" t="str">
        <f>IF('csv２'!S65="","",'csv２'!S65)</f>
        <v/>
      </c>
      <c r="T265" s="16">
        <f>IF('csv２'!T65="","",'csv２'!T65)</f>
        <v>0</v>
      </c>
      <c r="U265" s="16">
        <f>IF('csv２'!U65="","",'csv２'!U65)</f>
        <v>0</v>
      </c>
      <c r="V265" s="16">
        <f t="shared" si="36"/>
        <v>0</v>
      </c>
      <c r="W265" s="16" t="str">
        <f>IF('csv２'!W65="","",'csv２'!W65)</f>
        <v/>
      </c>
      <c r="X265" s="16">
        <f>IF('csv２'!X65="","",'csv２'!X65)</f>
        <v>0</v>
      </c>
      <c r="Y265" s="16">
        <f>IF('csv２'!Y65="","",'csv２'!Y65)</f>
        <v>0</v>
      </c>
      <c r="Z265" s="16">
        <v>0</v>
      </c>
      <c r="AA265" s="16" t="str">
        <f>IF('csv２'!AA65="","",'csv２'!AA65)</f>
        <v/>
      </c>
      <c r="AB265" s="16">
        <f>IF('csv２'!AB65="","",'csv２'!AB65)</f>
        <v>0</v>
      </c>
      <c r="AC265" s="16">
        <f>IF('csv２'!AC65="","",'csv２'!AC65)</f>
        <v>0</v>
      </c>
      <c r="AD265" s="16">
        <v>0</v>
      </c>
      <c r="AE265" s="16" t="str">
        <f>IF('csv２'!AE65="","",'csv２'!AE65)</f>
        <v/>
      </c>
      <c r="AF265" s="16">
        <f>IF('csv２'!AF65="","",'csv２'!AF65)</f>
        <v>0</v>
      </c>
      <c r="AG265" s="16">
        <f>IF('csv２'!AG65="","",'csv２'!AG65)</f>
        <v>0</v>
      </c>
      <c r="AH265" s="16">
        <v>0</v>
      </c>
      <c r="AJ265" s="16">
        <v>264</v>
      </c>
      <c r="AK265" s="16" t="str">
        <f t="shared" si="37"/>
        <v/>
      </c>
      <c r="AL265" s="16" t="str">
        <f t="shared" si="38"/>
        <v/>
      </c>
      <c r="AM265" s="16" t="str">
        <f t="shared" si="39"/>
        <v/>
      </c>
      <c r="AN265" s="16" t="str">
        <f t="shared" si="40"/>
        <v/>
      </c>
      <c r="AO265" s="16" t="e">
        <f t="shared" si="41"/>
        <v>#N/A</v>
      </c>
      <c r="AP265" s="16" t="str">
        <f t="shared" si="42"/>
        <v/>
      </c>
    </row>
    <row r="266" spans="1:42">
      <c r="A266" s="16">
        <f>COUNT(E$2:E266)</f>
        <v>2</v>
      </c>
      <c r="B266" s="16" t="str">
        <f>IF('csv２'!B66="","",'csv２'!B66)</f>
        <v/>
      </c>
      <c r="C266" s="16" t="str">
        <f>IF('csv２'!C66="","",'csv２'!C66)</f>
        <v/>
      </c>
      <c r="D266" s="16" t="str">
        <f>IF('csv２'!D66="","",'csv２'!D66)</f>
        <v/>
      </c>
      <c r="E266" s="16" t="str">
        <f>IF('csv２'!E66="","",'csv２'!E66)</f>
        <v/>
      </c>
      <c r="F266" s="16" t="str">
        <f>IF('csv２'!F66="","",'csv２'!F66)</f>
        <v/>
      </c>
      <c r="G266" s="16" t="str">
        <f>IF('csv２'!G66="","",'csv２'!G66)</f>
        <v/>
      </c>
      <c r="H266" s="16" t="str">
        <f>IF('csv２'!H66="","",'csv２'!H66)</f>
        <v/>
      </c>
      <c r="I266" s="16" t="str">
        <f>IF('csv２'!I66="","",'csv２'!I66)</f>
        <v/>
      </c>
      <c r="J266" s="16" t="str">
        <f>IF('csv２'!J66="","",'csv２'!J66)</f>
        <v/>
      </c>
      <c r="K266" s="16" t="str">
        <f>IF('csv２'!K66="","",'csv２'!K66)</f>
        <v/>
      </c>
      <c r="L266" s="16">
        <f>IF('csv２'!L66="","",'csv２'!L66)</f>
        <v>64</v>
      </c>
      <c r="M266" s="16" t="str">
        <f>IF('csv２'!M66="","",'csv２'!M66)</f>
        <v/>
      </c>
      <c r="N266" s="16" t="str">
        <f>IF('csv２'!N66="","",'csv２'!N66)</f>
        <v/>
      </c>
      <c r="O266" s="16" t="str">
        <f>IF('csv２'!O66="","",'csv２'!O66)</f>
        <v/>
      </c>
      <c r="P266" s="16">
        <f>IF('csv２'!P66="","",'csv２'!P66)</f>
        <v>0</v>
      </c>
      <c r="Q266" s="16">
        <f>IF('csv２'!Q66="","",'csv２'!Q66)</f>
        <v>0</v>
      </c>
      <c r="R266" s="16">
        <f t="shared" si="35"/>
        <v>0</v>
      </c>
      <c r="S266" s="16" t="str">
        <f>IF('csv２'!S66="","",'csv２'!S66)</f>
        <v/>
      </c>
      <c r="T266" s="16">
        <f>IF('csv２'!T66="","",'csv２'!T66)</f>
        <v>0</v>
      </c>
      <c r="U266" s="16">
        <f>IF('csv２'!U66="","",'csv２'!U66)</f>
        <v>0</v>
      </c>
      <c r="V266" s="16">
        <f t="shared" si="36"/>
        <v>0</v>
      </c>
      <c r="W266" s="16" t="str">
        <f>IF('csv２'!W66="","",'csv２'!W66)</f>
        <v/>
      </c>
      <c r="X266" s="16">
        <f>IF('csv２'!X66="","",'csv２'!X66)</f>
        <v>0</v>
      </c>
      <c r="Y266" s="16">
        <f>IF('csv２'!Y66="","",'csv２'!Y66)</f>
        <v>0</v>
      </c>
      <c r="Z266" s="16">
        <v>0</v>
      </c>
      <c r="AA266" s="16" t="str">
        <f>IF('csv２'!AA66="","",'csv２'!AA66)</f>
        <v/>
      </c>
      <c r="AB266" s="16">
        <f>IF('csv２'!AB66="","",'csv２'!AB66)</f>
        <v>0</v>
      </c>
      <c r="AC266" s="16">
        <f>IF('csv２'!AC66="","",'csv２'!AC66)</f>
        <v>0</v>
      </c>
      <c r="AD266" s="16">
        <v>0</v>
      </c>
      <c r="AE266" s="16" t="str">
        <f>IF('csv２'!AE66="","",'csv２'!AE66)</f>
        <v/>
      </c>
      <c r="AF266" s="16">
        <f>IF('csv２'!AF66="","",'csv２'!AF66)</f>
        <v>0</v>
      </c>
      <c r="AG266" s="16">
        <f>IF('csv２'!AG66="","",'csv２'!AG66)</f>
        <v>0</v>
      </c>
      <c r="AH266" s="16">
        <v>0</v>
      </c>
      <c r="AJ266" s="16">
        <v>265</v>
      </c>
      <c r="AK266" s="16" t="str">
        <f t="shared" si="37"/>
        <v/>
      </c>
      <c r="AL266" s="16" t="str">
        <f t="shared" si="38"/>
        <v/>
      </c>
      <c r="AM266" s="16" t="str">
        <f t="shared" si="39"/>
        <v/>
      </c>
      <c r="AN266" s="16" t="str">
        <f t="shared" si="40"/>
        <v/>
      </c>
      <c r="AO266" s="16" t="e">
        <f t="shared" si="41"/>
        <v>#N/A</v>
      </c>
      <c r="AP266" s="16" t="str">
        <f t="shared" si="42"/>
        <v/>
      </c>
    </row>
    <row r="267" spans="1:42">
      <c r="A267" s="16">
        <f>COUNT(E$2:E267)</f>
        <v>2</v>
      </c>
      <c r="B267" s="16" t="str">
        <f>IF('csv２'!B67="","",'csv２'!B67)</f>
        <v/>
      </c>
      <c r="C267" s="16" t="str">
        <f>IF('csv２'!C67="","",'csv２'!C67)</f>
        <v/>
      </c>
      <c r="D267" s="16" t="str">
        <f>IF('csv２'!D67="","",'csv２'!D67)</f>
        <v/>
      </c>
      <c r="E267" s="16" t="str">
        <f>IF('csv２'!E67="","",'csv２'!E67)</f>
        <v/>
      </c>
      <c r="F267" s="16" t="str">
        <f>IF('csv２'!F67="","",'csv２'!F67)</f>
        <v/>
      </c>
      <c r="G267" s="16" t="str">
        <f>IF('csv２'!G67="","",'csv２'!G67)</f>
        <v/>
      </c>
      <c r="H267" s="16" t="str">
        <f>IF('csv２'!H67="","",'csv２'!H67)</f>
        <v/>
      </c>
      <c r="I267" s="16" t="str">
        <f>IF('csv２'!I67="","",'csv２'!I67)</f>
        <v/>
      </c>
      <c r="J267" s="16" t="str">
        <f>IF('csv２'!J67="","",'csv２'!J67)</f>
        <v/>
      </c>
      <c r="K267" s="16" t="str">
        <f>IF('csv２'!K67="","",'csv２'!K67)</f>
        <v/>
      </c>
      <c r="L267" s="16">
        <f>IF('csv２'!L67="","",'csv２'!L67)</f>
        <v>65</v>
      </c>
      <c r="M267" s="16" t="str">
        <f>IF('csv２'!M67="","",'csv２'!M67)</f>
        <v/>
      </c>
      <c r="N267" s="16" t="str">
        <f>IF('csv２'!N67="","",'csv２'!N67)</f>
        <v/>
      </c>
      <c r="O267" s="16" t="str">
        <f>IF('csv２'!O67="","",'csv２'!O67)</f>
        <v/>
      </c>
      <c r="P267" s="16">
        <f>IF('csv２'!P67="","",'csv２'!P67)</f>
        <v>0</v>
      </c>
      <c r="Q267" s="16">
        <f>IF('csv２'!Q67="","",'csv２'!Q67)</f>
        <v>0</v>
      </c>
      <c r="R267" s="16">
        <f t="shared" si="35"/>
        <v>0</v>
      </c>
      <c r="S267" s="16" t="str">
        <f>IF('csv２'!S67="","",'csv２'!S67)</f>
        <v/>
      </c>
      <c r="T267" s="16">
        <f>IF('csv２'!T67="","",'csv２'!T67)</f>
        <v>0</v>
      </c>
      <c r="U267" s="16">
        <f>IF('csv２'!U67="","",'csv２'!U67)</f>
        <v>0</v>
      </c>
      <c r="V267" s="16">
        <f t="shared" si="36"/>
        <v>0</v>
      </c>
      <c r="W267" s="16" t="str">
        <f>IF('csv２'!W67="","",'csv２'!W67)</f>
        <v/>
      </c>
      <c r="X267" s="16">
        <f>IF('csv２'!X67="","",'csv２'!X67)</f>
        <v>0</v>
      </c>
      <c r="Y267" s="16">
        <f>IF('csv２'!Y67="","",'csv２'!Y67)</f>
        <v>0</v>
      </c>
      <c r="Z267" s="16">
        <v>0</v>
      </c>
      <c r="AA267" s="16" t="str">
        <f>IF('csv２'!AA67="","",'csv２'!AA67)</f>
        <v/>
      </c>
      <c r="AB267" s="16">
        <f>IF('csv２'!AB67="","",'csv２'!AB67)</f>
        <v>0</v>
      </c>
      <c r="AC267" s="16">
        <f>IF('csv２'!AC67="","",'csv２'!AC67)</f>
        <v>0</v>
      </c>
      <c r="AD267" s="16">
        <v>0</v>
      </c>
      <c r="AE267" s="16" t="str">
        <f>IF('csv２'!AE67="","",'csv２'!AE67)</f>
        <v/>
      </c>
      <c r="AF267" s="16">
        <f>IF('csv２'!AF67="","",'csv２'!AF67)</f>
        <v>0</v>
      </c>
      <c r="AG267" s="16">
        <f>IF('csv２'!AG67="","",'csv２'!AG67)</f>
        <v>0</v>
      </c>
      <c r="AH267" s="16">
        <v>0</v>
      </c>
      <c r="AJ267" s="16">
        <v>266</v>
      </c>
      <c r="AK267" s="16" t="str">
        <f t="shared" si="37"/>
        <v/>
      </c>
      <c r="AL267" s="16" t="str">
        <f t="shared" si="38"/>
        <v/>
      </c>
      <c r="AM267" s="16" t="str">
        <f t="shared" si="39"/>
        <v/>
      </c>
      <c r="AN267" s="16" t="str">
        <f t="shared" si="40"/>
        <v/>
      </c>
      <c r="AO267" s="16" t="e">
        <f t="shared" si="41"/>
        <v>#N/A</v>
      </c>
      <c r="AP267" s="16" t="str">
        <f t="shared" si="42"/>
        <v/>
      </c>
    </row>
    <row r="268" spans="1:42">
      <c r="A268" s="16">
        <f>COUNT(E$2:E268)</f>
        <v>2</v>
      </c>
      <c r="B268" s="16" t="str">
        <f>IF('csv２'!B68="","",'csv２'!B68)</f>
        <v/>
      </c>
      <c r="C268" s="16" t="str">
        <f>IF('csv２'!C68="","",'csv２'!C68)</f>
        <v/>
      </c>
      <c r="D268" s="16" t="str">
        <f>IF('csv２'!D68="","",'csv２'!D68)</f>
        <v/>
      </c>
      <c r="E268" s="16" t="str">
        <f>IF('csv２'!E68="","",'csv２'!E68)</f>
        <v/>
      </c>
      <c r="F268" s="16" t="str">
        <f>IF('csv２'!F68="","",'csv２'!F68)</f>
        <v/>
      </c>
      <c r="G268" s="16" t="str">
        <f>IF('csv２'!G68="","",'csv２'!G68)</f>
        <v/>
      </c>
      <c r="H268" s="16" t="str">
        <f>IF('csv２'!H68="","",'csv２'!H68)</f>
        <v/>
      </c>
      <c r="I268" s="16" t="str">
        <f>IF('csv２'!I68="","",'csv２'!I68)</f>
        <v/>
      </c>
      <c r="J268" s="16" t="str">
        <f>IF('csv２'!J68="","",'csv２'!J68)</f>
        <v/>
      </c>
      <c r="K268" s="16" t="str">
        <f>IF('csv２'!K68="","",'csv２'!K68)</f>
        <v/>
      </c>
      <c r="L268" s="16">
        <f>IF('csv２'!L68="","",'csv２'!L68)</f>
        <v>66</v>
      </c>
      <c r="M268" s="16" t="str">
        <f>IF('csv２'!M68="","",'csv２'!M68)</f>
        <v/>
      </c>
      <c r="N268" s="16" t="str">
        <f>IF('csv２'!N68="","",'csv２'!N68)</f>
        <v/>
      </c>
      <c r="O268" s="16" t="str">
        <f>IF('csv２'!O68="","",'csv２'!O68)</f>
        <v/>
      </c>
      <c r="P268" s="16">
        <f>IF('csv２'!P68="","",'csv２'!P68)</f>
        <v>0</v>
      </c>
      <c r="Q268" s="16">
        <f>IF('csv２'!Q68="","",'csv２'!Q68)</f>
        <v>0</v>
      </c>
      <c r="R268" s="16">
        <f t="shared" si="35"/>
        <v>0</v>
      </c>
      <c r="S268" s="16" t="str">
        <f>IF('csv２'!S68="","",'csv２'!S68)</f>
        <v/>
      </c>
      <c r="T268" s="16">
        <f>IF('csv２'!T68="","",'csv２'!T68)</f>
        <v>0</v>
      </c>
      <c r="U268" s="16">
        <f>IF('csv２'!U68="","",'csv２'!U68)</f>
        <v>0</v>
      </c>
      <c r="V268" s="16">
        <f t="shared" si="36"/>
        <v>0</v>
      </c>
      <c r="W268" s="16" t="str">
        <f>IF('csv２'!W68="","",'csv２'!W68)</f>
        <v/>
      </c>
      <c r="X268" s="16">
        <f>IF('csv２'!X68="","",'csv２'!X68)</f>
        <v>0</v>
      </c>
      <c r="Y268" s="16">
        <f>IF('csv２'!Y68="","",'csv２'!Y68)</f>
        <v>0</v>
      </c>
      <c r="Z268" s="16">
        <v>0</v>
      </c>
      <c r="AA268" s="16" t="str">
        <f>IF('csv２'!AA68="","",'csv２'!AA68)</f>
        <v/>
      </c>
      <c r="AB268" s="16">
        <f>IF('csv２'!AB68="","",'csv２'!AB68)</f>
        <v>0</v>
      </c>
      <c r="AC268" s="16">
        <f>IF('csv２'!AC68="","",'csv２'!AC68)</f>
        <v>0</v>
      </c>
      <c r="AD268" s="16">
        <v>0</v>
      </c>
      <c r="AE268" s="16" t="str">
        <f>IF('csv２'!AE68="","",'csv２'!AE68)</f>
        <v/>
      </c>
      <c r="AF268" s="16">
        <f>IF('csv２'!AF68="","",'csv２'!AF68)</f>
        <v>0</v>
      </c>
      <c r="AG268" s="16">
        <f>IF('csv２'!AG68="","",'csv２'!AG68)</f>
        <v>0</v>
      </c>
      <c r="AH268" s="16">
        <v>0</v>
      </c>
      <c r="AJ268" s="16">
        <v>267</v>
      </c>
      <c r="AK268" s="16" t="str">
        <f t="shared" si="37"/>
        <v/>
      </c>
      <c r="AL268" s="16" t="str">
        <f t="shared" si="38"/>
        <v/>
      </c>
      <c r="AM268" s="16" t="str">
        <f t="shared" si="39"/>
        <v/>
      </c>
      <c r="AN268" s="16" t="str">
        <f t="shared" si="40"/>
        <v/>
      </c>
      <c r="AO268" s="16" t="e">
        <f t="shared" si="41"/>
        <v>#N/A</v>
      </c>
      <c r="AP268" s="16" t="str">
        <f t="shared" si="42"/>
        <v/>
      </c>
    </row>
    <row r="269" spans="1:42">
      <c r="A269" s="16">
        <f>COUNT(E$2:E269)</f>
        <v>2</v>
      </c>
      <c r="B269" s="16" t="str">
        <f>IF('csv２'!B69="","",'csv２'!B69)</f>
        <v/>
      </c>
      <c r="C269" s="16" t="str">
        <f>IF('csv２'!C69="","",'csv２'!C69)</f>
        <v/>
      </c>
      <c r="D269" s="16" t="str">
        <f>IF('csv２'!D69="","",'csv２'!D69)</f>
        <v/>
      </c>
      <c r="E269" s="16" t="str">
        <f>IF('csv２'!E69="","",'csv２'!E69)</f>
        <v/>
      </c>
      <c r="F269" s="16" t="str">
        <f>IF('csv２'!F69="","",'csv２'!F69)</f>
        <v/>
      </c>
      <c r="G269" s="16" t="str">
        <f>IF('csv２'!G69="","",'csv２'!G69)</f>
        <v/>
      </c>
      <c r="H269" s="16" t="str">
        <f>IF('csv２'!H69="","",'csv２'!H69)</f>
        <v/>
      </c>
      <c r="I269" s="16" t="str">
        <f>IF('csv２'!I69="","",'csv２'!I69)</f>
        <v/>
      </c>
      <c r="J269" s="16" t="str">
        <f>IF('csv２'!J69="","",'csv２'!J69)</f>
        <v/>
      </c>
      <c r="K269" s="16" t="str">
        <f>IF('csv２'!K69="","",'csv２'!K69)</f>
        <v/>
      </c>
      <c r="L269" s="16">
        <f>IF('csv２'!L69="","",'csv２'!L69)</f>
        <v>67</v>
      </c>
      <c r="M269" s="16" t="str">
        <f>IF('csv２'!M69="","",'csv２'!M69)</f>
        <v/>
      </c>
      <c r="N269" s="16" t="str">
        <f>IF('csv２'!N69="","",'csv２'!N69)</f>
        <v/>
      </c>
      <c r="O269" s="16" t="str">
        <f>IF('csv２'!O69="","",'csv２'!O69)</f>
        <v/>
      </c>
      <c r="P269" s="16">
        <f>IF('csv２'!P69="","",'csv２'!P69)</f>
        <v>0</v>
      </c>
      <c r="Q269" s="16">
        <f>IF('csv２'!Q69="","",'csv２'!Q69)</f>
        <v>0</v>
      </c>
      <c r="R269" s="16">
        <f t="shared" si="35"/>
        <v>0</v>
      </c>
      <c r="S269" s="16" t="str">
        <f>IF('csv２'!S69="","",'csv２'!S69)</f>
        <v/>
      </c>
      <c r="T269" s="16">
        <f>IF('csv２'!T69="","",'csv２'!T69)</f>
        <v>0</v>
      </c>
      <c r="U269" s="16">
        <f>IF('csv２'!U69="","",'csv２'!U69)</f>
        <v>0</v>
      </c>
      <c r="V269" s="16">
        <f t="shared" si="36"/>
        <v>0</v>
      </c>
      <c r="W269" s="16" t="str">
        <f>IF('csv２'!W69="","",'csv２'!W69)</f>
        <v/>
      </c>
      <c r="X269" s="16">
        <f>IF('csv２'!X69="","",'csv２'!X69)</f>
        <v>0</v>
      </c>
      <c r="Y269" s="16">
        <f>IF('csv２'!Y69="","",'csv２'!Y69)</f>
        <v>0</v>
      </c>
      <c r="Z269" s="16">
        <v>0</v>
      </c>
      <c r="AA269" s="16" t="str">
        <f>IF('csv２'!AA69="","",'csv２'!AA69)</f>
        <v/>
      </c>
      <c r="AB269" s="16">
        <f>IF('csv２'!AB69="","",'csv２'!AB69)</f>
        <v>0</v>
      </c>
      <c r="AC269" s="16">
        <f>IF('csv２'!AC69="","",'csv２'!AC69)</f>
        <v>0</v>
      </c>
      <c r="AD269" s="16">
        <v>0</v>
      </c>
      <c r="AE269" s="16" t="str">
        <f>IF('csv２'!AE69="","",'csv２'!AE69)</f>
        <v/>
      </c>
      <c r="AF269" s="16">
        <f>IF('csv２'!AF69="","",'csv２'!AF69)</f>
        <v>0</v>
      </c>
      <c r="AG269" s="16">
        <f>IF('csv２'!AG69="","",'csv２'!AG69)</f>
        <v>0</v>
      </c>
      <c r="AH269" s="16">
        <v>0</v>
      </c>
      <c r="AJ269" s="16">
        <v>268</v>
      </c>
      <c r="AK269" s="16" t="str">
        <f t="shared" si="37"/>
        <v/>
      </c>
      <c r="AL269" s="16" t="str">
        <f t="shared" si="38"/>
        <v/>
      </c>
      <c r="AM269" s="16" t="str">
        <f t="shared" si="39"/>
        <v/>
      </c>
      <c r="AN269" s="16" t="str">
        <f t="shared" si="40"/>
        <v/>
      </c>
      <c r="AO269" s="16" t="e">
        <f t="shared" si="41"/>
        <v>#N/A</v>
      </c>
      <c r="AP269" s="16" t="str">
        <f t="shared" si="42"/>
        <v/>
      </c>
    </row>
    <row r="270" spans="1:42">
      <c r="A270" s="16">
        <f>COUNT(E$2:E270)</f>
        <v>2</v>
      </c>
      <c r="B270" s="16" t="str">
        <f>IF('csv２'!B70="","",'csv２'!B70)</f>
        <v/>
      </c>
      <c r="C270" s="16" t="str">
        <f>IF('csv２'!C70="","",'csv２'!C70)</f>
        <v/>
      </c>
      <c r="D270" s="16" t="str">
        <f>IF('csv２'!D70="","",'csv２'!D70)</f>
        <v/>
      </c>
      <c r="E270" s="16" t="str">
        <f>IF('csv２'!E70="","",'csv２'!E70)</f>
        <v/>
      </c>
      <c r="F270" s="16" t="str">
        <f>IF('csv２'!F70="","",'csv２'!F70)</f>
        <v/>
      </c>
      <c r="G270" s="16" t="str">
        <f>IF('csv２'!G70="","",'csv２'!G70)</f>
        <v/>
      </c>
      <c r="H270" s="16" t="str">
        <f>IF('csv２'!H70="","",'csv２'!H70)</f>
        <v/>
      </c>
      <c r="I270" s="16" t="str">
        <f>IF('csv２'!I70="","",'csv２'!I70)</f>
        <v/>
      </c>
      <c r="J270" s="16" t="str">
        <f>IF('csv２'!J70="","",'csv２'!J70)</f>
        <v/>
      </c>
      <c r="K270" s="16" t="str">
        <f>IF('csv２'!K70="","",'csv２'!K70)</f>
        <v/>
      </c>
      <c r="L270" s="16">
        <f>IF('csv２'!L70="","",'csv２'!L70)</f>
        <v>68</v>
      </c>
      <c r="M270" s="16" t="str">
        <f>IF('csv２'!M70="","",'csv２'!M70)</f>
        <v/>
      </c>
      <c r="N270" s="16" t="str">
        <f>IF('csv２'!N70="","",'csv２'!N70)</f>
        <v/>
      </c>
      <c r="O270" s="16" t="str">
        <f>IF('csv２'!O70="","",'csv２'!O70)</f>
        <v/>
      </c>
      <c r="P270" s="16">
        <f>IF('csv２'!P70="","",'csv２'!P70)</f>
        <v>0</v>
      </c>
      <c r="Q270" s="16">
        <f>IF('csv２'!Q70="","",'csv２'!Q70)</f>
        <v>0</v>
      </c>
      <c r="R270" s="16">
        <f t="shared" si="35"/>
        <v>0</v>
      </c>
      <c r="S270" s="16" t="str">
        <f>IF('csv２'!S70="","",'csv２'!S70)</f>
        <v/>
      </c>
      <c r="T270" s="16">
        <f>IF('csv２'!T70="","",'csv２'!T70)</f>
        <v>0</v>
      </c>
      <c r="U270" s="16">
        <f>IF('csv２'!U70="","",'csv２'!U70)</f>
        <v>0</v>
      </c>
      <c r="V270" s="16">
        <f t="shared" si="36"/>
        <v>0</v>
      </c>
      <c r="W270" s="16" t="str">
        <f>IF('csv２'!W70="","",'csv２'!W70)</f>
        <v/>
      </c>
      <c r="X270" s="16">
        <f>IF('csv２'!X70="","",'csv２'!X70)</f>
        <v>0</v>
      </c>
      <c r="Y270" s="16">
        <f>IF('csv２'!Y70="","",'csv２'!Y70)</f>
        <v>0</v>
      </c>
      <c r="Z270" s="16">
        <v>0</v>
      </c>
      <c r="AA270" s="16" t="str">
        <f>IF('csv２'!AA70="","",'csv２'!AA70)</f>
        <v/>
      </c>
      <c r="AB270" s="16">
        <f>IF('csv２'!AB70="","",'csv２'!AB70)</f>
        <v>0</v>
      </c>
      <c r="AC270" s="16">
        <f>IF('csv２'!AC70="","",'csv２'!AC70)</f>
        <v>0</v>
      </c>
      <c r="AD270" s="16">
        <v>0</v>
      </c>
      <c r="AE270" s="16" t="str">
        <f>IF('csv２'!AE70="","",'csv２'!AE70)</f>
        <v/>
      </c>
      <c r="AF270" s="16">
        <f>IF('csv２'!AF70="","",'csv２'!AF70)</f>
        <v>0</v>
      </c>
      <c r="AG270" s="16">
        <f>IF('csv２'!AG70="","",'csv２'!AG70)</f>
        <v>0</v>
      </c>
      <c r="AH270" s="16">
        <v>0</v>
      </c>
      <c r="AJ270" s="16">
        <v>269</v>
      </c>
      <c r="AK270" s="16" t="str">
        <f t="shared" si="37"/>
        <v/>
      </c>
      <c r="AL270" s="16" t="str">
        <f t="shared" si="38"/>
        <v/>
      </c>
      <c r="AM270" s="16" t="str">
        <f t="shared" si="39"/>
        <v/>
      </c>
      <c r="AN270" s="16" t="str">
        <f t="shared" si="40"/>
        <v/>
      </c>
      <c r="AO270" s="16" t="e">
        <f t="shared" si="41"/>
        <v>#N/A</v>
      </c>
      <c r="AP270" s="16" t="str">
        <f t="shared" si="42"/>
        <v/>
      </c>
    </row>
    <row r="271" spans="1:42">
      <c r="A271" s="16">
        <f>COUNT(E$2:E271)</f>
        <v>2</v>
      </c>
      <c r="B271" s="16" t="str">
        <f>IF('csv２'!B71="","",'csv２'!B71)</f>
        <v/>
      </c>
      <c r="C271" s="16" t="str">
        <f>IF('csv２'!C71="","",'csv２'!C71)</f>
        <v/>
      </c>
      <c r="D271" s="16" t="str">
        <f>IF('csv２'!D71="","",'csv２'!D71)</f>
        <v/>
      </c>
      <c r="E271" s="16" t="str">
        <f>IF('csv２'!E71="","",'csv２'!E71)</f>
        <v/>
      </c>
      <c r="F271" s="16" t="str">
        <f>IF('csv２'!F71="","",'csv２'!F71)</f>
        <v/>
      </c>
      <c r="G271" s="16" t="str">
        <f>IF('csv２'!G71="","",'csv２'!G71)</f>
        <v/>
      </c>
      <c r="H271" s="16" t="str">
        <f>IF('csv２'!H71="","",'csv２'!H71)</f>
        <v/>
      </c>
      <c r="I271" s="16" t="str">
        <f>IF('csv２'!I71="","",'csv２'!I71)</f>
        <v/>
      </c>
      <c r="J271" s="16" t="str">
        <f>IF('csv２'!J71="","",'csv２'!J71)</f>
        <v/>
      </c>
      <c r="K271" s="16" t="str">
        <f>IF('csv２'!K71="","",'csv２'!K71)</f>
        <v/>
      </c>
      <c r="L271" s="16">
        <f>IF('csv２'!L71="","",'csv２'!L71)</f>
        <v>69</v>
      </c>
      <c r="M271" s="16" t="str">
        <f>IF('csv２'!M71="","",'csv２'!M71)</f>
        <v/>
      </c>
      <c r="N271" s="16" t="str">
        <f>IF('csv２'!N71="","",'csv２'!N71)</f>
        <v/>
      </c>
      <c r="O271" s="16" t="str">
        <f>IF('csv２'!O71="","",'csv２'!O71)</f>
        <v/>
      </c>
      <c r="P271" s="16">
        <f>IF('csv２'!P71="","",'csv２'!P71)</f>
        <v>0</v>
      </c>
      <c r="Q271" s="16">
        <f>IF('csv２'!Q71="","",'csv２'!Q71)</f>
        <v>0</v>
      </c>
      <c r="R271" s="16">
        <f t="shared" si="35"/>
        <v>0</v>
      </c>
      <c r="S271" s="16" t="str">
        <f>IF('csv２'!S71="","",'csv２'!S71)</f>
        <v/>
      </c>
      <c r="T271" s="16">
        <f>IF('csv２'!T71="","",'csv２'!T71)</f>
        <v>0</v>
      </c>
      <c r="U271" s="16">
        <f>IF('csv２'!U71="","",'csv２'!U71)</f>
        <v>0</v>
      </c>
      <c r="V271" s="16">
        <f t="shared" si="36"/>
        <v>0</v>
      </c>
      <c r="W271" s="16" t="str">
        <f>IF('csv２'!W71="","",'csv２'!W71)</f>
        <v/>
      </c>
      <c r="X271" s="16">
        <f>IF('csv２'!X71="","",'csv２'!X71)</f>
        <v>0</v>
      </c>
      <c r="Y271" s="16">
        <f>IF('csv２'!Y71="","",'csv２'!Y71)</f>
        <v>0</v>
      </c>
      <c r="Z271" s="16">
        <v>0</v>
      </c>
      <c r="AA271" s="16" t="str">
        <f>IF('csv２'!AA71="","",'csv２'!AA71)</f>
        <v/>
      </c>
      <c r="AB271" s="16">
        <f>IF('csv２'!AB71="","",'csv２'!AB71)</f>
        <v>0</v>
      </c>
      <c r="AC271" s="16">
        <f>IF('csv２'!AC71="","",'csv２'!AC71)</f>
        <v>0</v>
      </c>
      <c r="AD271" s="16">
        <v>0</v>
      </c>
      <c r="AE271" s="16" t="str">
        <f>IF('csv２'!AE71="","",'csv２'!AE71)</f>
        <v/>
      </c>
      <c r="AF271" s="16">
        <f>IF('csv２'!AF71="","",'csv２'!AF71)</f>
        <v>0</v>
      </c>
      <c r="AG271" s="16">
        <f>IF('csv２'!AG71="","",'csv２'!AG71)</f>
        <v>0</v>
      </c>
      <c r="AH271" s="16">
        <v>0</v>
      </c>
      <c r="AJ271" s="16">
        <v>270</v>
      </c>
      <c r="AK271" s="16" t="str">
        <f t="shared" si="37"/>
        <v/>
      </c>
      <c r="AL271" s="16" t="str">
        <f t="shared" si="38"/>
        <v/>
      </c>
      <c r="AM271" s="16" t="str">
        <f t="shared" si="39"/>
        <v/>
      </c>
      <c r="AN271" s="16" t="str">
        <f t="shared" si="40"/>
        <v/>
      </c>
      <c r="AO271" s="16" t="e">
        <f t="shared" si="41"/>
        <v>#N/A</v>
      </c>
      <c r="AP271" s="16" t="str">
        <f t="shared" si="42"/>
        <v/>
      </c>
    </row>
    <row r="272" spans="1:42">
      <c r="A272" s="16">
        <f>COUNT(E$2:E272)</f>
        <v>2</v>
      </c>
      <c r="B272" s="16" t="str">
        <f>IF('csv２'!B72="","",'csv２'!B72)</f>
        <v/>
      </c>
      <c r="C272" s="16" t="str">
        <f>IF('csv２'!C72="","",'csv２'!C72)</f>
        <v/>
      </c>
      <c r="D272" s="16" t="str">
        <f>IF('csv２'!D72="","",'csv２'!D72)</f>
        <v/>
      </c>
      <c r="E272" s="16" t="str">
        <f>IF('csv２'!E72="","",'csv２'!E72)</f>
        <v/>
      </c>
      <c r="F272" s="16" t="str">
        <f>IF('csv２'!F72="","",'csv２'!F72)</f>
        <v/>
      </c>
      <c r="G272" s="16" t="str">
        <f>IF('csv２'!G72="","",'csv２'!G72)</f>
        <v/>
      </c>
      <c r="H272" s="16" t="str">
        <f>IF('csv２'!H72="","",'csv２'!H72)</f>
        <v/>
      </c>
      <c r="I272" s="16" t="str">
        <f>IF('csv２'!I72="","",'csv２'!I72)</f>
        <v/>
      </c>
      <c r="J272" s="16" t="str">
        <f>IF('csv２'!J72="","",'csv２'!J72)</f>
        <v/>
      </c>
      <c r="K272" s="16" t="str">
        <f>IF('csv２'!K72="","",'csv２'!K72)</f>
        <v/>
      </c>
      <c r="L272" s="16">
        <f>IF('csv２'!L72="","",'csv２'!L72)</f>
        <v>70</v>
      </c>
      <c r="M272" s="16" t="str">
        <f>IF('csv２'!M72="","",'csv２'!M72)</f>
        <v/>
      </c>
      <c r="N272" s="16" t="str">
        <f>IF('csv２'!N72="","",'csv２'!N72)</f>
        <v/>
      </c>
      <c r="O272" s="16" t="str">
        <f>IF('csv２'!O72="","",'csv２'!O72)</f>
        <v/>
      </c>
      <c r="P272" s="16">
        <f>IF('csv２'!P72="","",'csv２'!P72)</f>
        <v>0</v>
      </c>
      <c r="Q272" s="16">
        <f>IF('csv２'!Q72="","",'csv２'!Q72)</f>
        <v>0</v>
      </c>
      <c r="R272" s="16">
        <f t="shared" si="35"/>
        <v>0</v>
      </c>
      <c r="S272" s="16" t="str">
        <f>IF('csv２'!S72="","",'csv２'!S72)</f>
        <v/>
      </c>
      <c r="T272" s="16">
        <f>IF('csv２'!T72="","",'csv２'!T72)</f>
        <v>0</v>
      </c>
      <c r="U272" s="16">
        <f>IF('csv２'!U72="","",'csv２'!U72)</f>
        <v>0</v>
      </c>
      <c r="V272" s="16">
        <f t="shared" si="36"/>
        <v>0</v>
      </c>
      <c r="W272" s="16" t="str">
        <f>IF('csv２'!W72="","",'csv２'!W72)</f>
        <v/>
      </c>
      <c r="X272" s="16">
        <f>IF('csv２'!X72="","",'csv２'!X72)</f>
        <v>0</v>
      </c>
      <c r="Y272" s="16">
        <f>IF('csv２'!Y72="","",'csv２'!Y72)</f>
        <v>0</v>
      </c>
      <c r="Z272" s="16">
        <v>0</v>
      </c>
      <c r="AA272" s="16" t="str">
        <f>IF('csv２'!AA72="","",'csv２'!AA72)</f>
        <v/>
      </c>
      <c r="AB272" s="16">
        <f>IF('csv２'!AB72="","",'csv２'!AB72)</f>
        <v>0</v>
      </c>
      <c r="AC272" s="16">
        <f>IF('csv２'!AC72="","",'csv２'!AC72)</f>
        <v>0</v>
      </c>
      <c r="AD272" s="16">
        <v>0</v>
      </c>
      <c r="AE272" s="16" t="str">
        <f>IF('csv２'!AE72="","",'csv２'!AE72)</f>
        <v/>
      </c>
      <c r="AF272" s="16">
        <f>IF('csv２'!AF72="","",'csv２'!AF72)</f>
        <v>0</v>
      </c>
      <c r="AG272" s="16">
        <f>IF('csv２'!AG72="","",'csv２'!AG72)</f>
        <v>0</v>
      </c>
      <c r="AH272" s="16">
        <v>0</v>
      </c>
      <c r="AJ272" s="16">
        <v>271</v>
      </c>
      <c r="AK272" s="16" t="str">
        <f t="shared" si="37"/>
        <v/>
      </c>
      <c r="AL272" s="16" t="str">
        <f t="shared" si="38"/>
        <v/>
      </c>
      <c r="AM272" s="16" t="str">
        <f t="shared" si="39"/>
        <v/>
      </c>
      <c r="AN272" s="16" t="str">
        <f t="shared" si="40"/>
        <v/>
      </c>
      <c r="AO272" s="16" t="e">
        <f t="shared" si="41"/>
        <v>#N/A</v>
      </c>
      <c r="AP272" s="16" t="str">
        <f t="shared" si="42"/>
        <v/>
      </c>
    </row>
    <row r="273" spans="1:42">
      <c r="A273" s="16">
        <f>COUNT(E$2:E273)</f>
        <v>2</v>
      </c>
      <c r="B273" s="16" t="str">
        <f>IF('csv２'!B73="","",'csv２'!B73)</f>
        <v/>
      </c>
      <c r="C273" s="16" t="str">
        <f>IF('csv２'!C73="","",'csv２'!C73)</f>
        <v/>
      </c>
      <c r="D273" s="16" t="str">
        <f>IF('csv２'!D73="","",'csv２'!D73)</f>
        <v/>
      </c>
      <c r="E273" s="16" t="str">
        <f>IF('csv２'!E73="","",'csv２'!E73)</f>
        <v/>
      </c>
      <c r="F273" s="16" t="str">
        <f>IF('csv２'!F73="","",'csv２'!F73)</f>
        <v/>
      </c>
      <c r="G273" s="16" t="str">
        <f>IF('csv２'!G73="","",'csv２'!G73)</f>
        <v/>
      </c>
      <c r="H273" s="16" t="str">
        <f>IF('csv２'!H73="","",'csv２'!H73)</f>
        <v/>
      </c>
      <c r="I273" s="16" t="str">
        <f>IF('csv２'!I73="","",'csv２'!I73)</f>
        <v/>
      </c>
      <c r="J273" s="16" t="str">
        <f>IF('csv２'!J73="","",'csv２'!J73)</f>
        <v/>
      </c>
      <c r="K273" s="16" t="str">
        <f>IF('csv２'!K73="","",'csv２'!K73)</f>
        <v/>
      </c>
      <c r="L273" s="16">
        <f>IF('csv２'!L73="","",'csv２'!L73)</f>
        <v>71</v>
      </c>
      <c r="M273" s="16" t="str">
        <f>IF('csv２'!M73="","",'csv２'!M73)</f>
        <v/>
      </c>
      <c r="N273" s="16" t="str">
        <f>IF('csv２'!N73="","",'csv２'!N73)</f>
        <v/>
      </c>
      <c r="O273" s="16" t="str">
        <f>IF('csv２'!O73="","",'csv２'!O73)</f>
        <v/>
      </c>
      <c r="P273" s="16">
        <f>IF('csv２'!P73="","",'csv２'!P73)</f>
        <v>0</v>
      </c>
      <c r="Q273" s="16">
        <f>IF('csv２'!Q73="","",'csv２'!Q73)</f>
        <v>0</v>
      </c>
      <c r="R273" s="16">
        <f t="shared" si="35"/>
        <v>0</v>
      </c>
      <c r="S273" s="16" t="str">
        <f>IF('csv２'!S73="","",'csv２'!S73)</f>
        <v/>
      </c>
      <c r="T273" s="16">
        <f>IF('csv２'!T73="","",'csv２'!T73)</f>
        <v>0</v>
      </c>
      <c r="U273" s="16">
        <f>IF('csv２'!U73="","",'csv２'!U73)</f>
        <v>0</v>
      </c>
      <c r="V273" s="16">
        <f t="shared" si="36"/>
        <v>0</v>
      </c>
      <c r="W273" s="16" t="str">
        <f>IF('csv２'!W73="","",'csv２'!W73)</f>
        <v/>
      </c>
      <c r="X273" s="16">
        <f>IF('csv２'!X73="","",'csv２'!X73)</f>
        <v>0</v>
      </c>
      <c r="Y273" s="16">
        <f>IF('csv２'!Y73="","",'csv２'!Y73)</f>
        <v>0</v>
      </c>
      <c r="Z273" s="16">
        <v>0</v>
      </c>
      <c r="AA273" s="16" t="str">
        <f>IF('csv２'!AA73="","",'csv２'!AA73)</f>
        <v/>
      </c>
      <c r="AB273" s="16">
        <f>IF('csv２'!AB73="","",'csv２'!AB73)</f>
        <v>0</v>
      </c>
      <c r="AC273" s="16">
        <f>IF('csv２'!AC73="","",'csv２'!AC73)</f>
        <v>0</v>
      </c>
      <c r="AD273" s="16">
        <v>0</v>
      </c>
      <c r="AE273" s="16" t="str">
        <f>IF('csv２'!AE73="","",'csv２'!AE73)</f>
        <v/>
      </c>
      <c r="AF273" s="16">
        <f>IF('csv２'!AF73="","",'csv２'!AF73)</f>
        <v>0</v>
      </c>
      <c r="AG273" s="16">
        <f>IF('csv２'!AG73="","",'csv２'!AG73)</f>
        <v>0</v>
      </c>
      <c r="AH273" s="16">
        <v>0</v>
      </c>
      <c r="AJ273" s="16">
        <v>272</v>
      </c>
      <c r="AK273" s="16" t="str">
        <f t="shared" si="37"/>
        <v/>
      </c>
      <c r="AL273" s="16" t="str">
        <f t="shared" si="38"/>
        <v/>
      </c>
      <c r="AM273" s="16" t="str">
        <f t="shared" si="39"/>
        <v/>
      </c>
      <c r="AN273" s="16" t="str">
        <f t="shared" si="40"/>
        <v/>
      </c>
      <c r="AO273" s="16" t="e">
        <f t="shared" si="41"/>
        <v>#N/A</v>
      </c>
      <c r="AP273" s="16" t="str">
        <f t="shared" si="42"/>
        <v/>
      </c>
    </row>
    <row r="274" spans="1:42">
      <c r="A274" s="16">
        <f>COUNT(E$2:E274)</f>
        <v>2</v>
      </c>
      <c r="B274" s="16" t="str">
        <f>IF('csv２'!B74="","",'csv２'!B74)</f>
        <v/>
      </c>
      <c r="C274" s="16" t="str">
        <f>IF('csv２'!C74="","",'csv２'!C74)</f>
        <v/>
      </c>
      <c r="D274" s="16" t="str">
        <f>IF('csv２'!D74="","",'csv２'!D74)</f>
        <v/>
      </c>
      <c r="E274" s="16" t="str">
        <f>IF('csv２'!E74="","",'csv２'!E74)</f>
        <v/>
      </c>
      <c r="F274" s="16" t="str">
        <f>IF('csv２'!F74="","",'csv２'!F74)</f>
        <v/>
      </c>
      <c r="G274" s="16" t="str">
        <f>IF('csv２'!G74="","",'csv２'!G74)</f>
        <v/>
      </c>
      <c r="H274" s="16" t="str">
        <f>IF('csv２'!H74="","",'csv２'!H74)</f>
        <v/>
      </c>
      <c r="I274" s="16" t="str">
        <f>IF('csv２'!I74="","",'csv２'!I74)</f>
        <v/>
      </c>
      <c r="J274" s="16" t="str">
        <f>IF('csv２'!J74="","",'csv２'!J74)</f>
        <v/>
      </c>
      <c r="K274" s="16" t="str">
        <f>IF('csv２'!K74="","",'csv２'!K74)</f>
        <v/>
      </c>
      <c r="L274" s="16">
        <f>IF('csv２'!L74="","",'csv２'!L74)</f>
        <v>72</v>
      </c>
      <c r="M274" s="16" t="str">
        <f>IF('csv２'!M74="","",'csv２'!M74)</f>
        <v/>
      </c>
      <c r="N274" s="16" t="str">
        <f>IF('csv２'!N74="","",'csv２'!N74)</f>
        <v/>
      </c>
      <c r="O274" s="16" t="str">
        <f>IF('csv２'!O74="","",'csv２'!O74)</f>
        <v/>
      </c>
      <c r="P274" s="16">
        <f>IF('csv２'!P74="","",'csv２'!P74)</f>
        <v>0</v>
      </c>
      <c r="Q274" s="16">
        <f>IF('csv２'!Q74="","",'csv２'!Q74)</f>
        <v>0</v>
      </c>
      <c r="R274" s="16">
        <f t="shared" si="35"/>
        <v>0</v>
      </c>
      <c r="S274" s="16" t="str">
        <f>IF('csv２'!S74="","",'csv２'!S74)</f>
        <v/>
      </c>
      <c r="T274" s="16">
        <f>IF('csv２'!T74="","",'csv２'!T74)</f>
        <v>0</v>
      </c>
      <c r="U274" s="16">
        <f>IF('csv２'!U74="","",'csv２'!U74)</f>
        <v>0</v>
      </c>
      <c r="V274" s="16">
        <f t="shared" si="36"/>
        <v>0</v>
      </c>
      <c r="W274" s="16" t="str">
        <f>IF('csv２'!W74="","",'csv２'!W74)</f>
        <v/>
      </c>
      <c r="X274" s="16">
        <f>IF('csv２'!X74="","",'csv２'!X74)</f>
        <v>0</v>
      </c>
      <c r="Y274" s="16">
        <f>IF('csv２'!Y74="","",'csv２'!Y74)</f>
        <v>0</v>
      </c>
      <c r="Z274" s="16">
        <v>0</v>
      </c>
      <c r="AA274" s="16" t="str">
        <f>IF('csv２'!AA74="","",'csv２'!AA74)</f>
        <v/>
      </c>
      <c r="AB274" s="16">
        <f>IF('csv２'!AB74="","",'csv２'!AB74)</f>
        <v>0</v>
      </c>
      <c r="AC274" s="16">
        <f>IF('csv２'!AC74="","",'csv２'!AC74)</f>
        <v>0</v>
      </c>
      <c r="AD274" s="16">
        <v>0</v>
      </c>
      <c r="AE274" s="16" t="str">
        <f>IF('csv２'!AE74="","",'csv２'!AE74)</f>
        <v/>
      </c>
      <c r="AF274" s="16">
        <f>IF('csv２'!AF74="","",'csv２'!AF74)</f>
        <v>0</v>
      </c>
      <c r="AG274" s="16">
        <f>IF('csv２'!AG74="","",'csv２'!AG74)</f>
        <v>0</v>
      </c>
      <c r="AH274" s="16">
        <v>0</v>
      </c>
      <c r="AJ274" s="16">
        <v>273</v>
      </c>
      <c r="AK274" s="16" t="str">
        <f t="shared" si="37"/>
        <v/>
      </c>
      <c r="AL274" s="16" t="str">
        <f t="shared" si="38"/>
        <v/>
      </c>
      <c r="AM274" s="16" t="str">
        <f t="shared" si="39"/>
        <v/>
      </c>
      <c r="AN274" s="16" t="str">
        <f t="shared" si="40"/>
        <v/>
      </c>
      <c r="AO274" s="16" t="e">
        <f t="shared" si="41"/>
        <v>#N/A</v>
      </c>
      <c r="AP274" s="16" t="str">
        <f t="shared" si="42"/>
        <v/>
      </c>
    </row>
    <row r="275" spans="1:42">
      <c r="A275" s="16">
        <f>COUNT(E$2:E275)</f>
        <v>2</v>
      </c>
      <c r="B275" s="16" t="str">
        <f>IF('csv２'!B75="","",'csv２'!B75)</f>
        <v/>
      </c>
      <c r="C275" s="16" t="str">
        <f>IF('csv２'!C75="","",'csv２'!C75)</f>
        <v/>
      </c>
      <c r="D275" s="16" t="str">
        <f>IF('csv２'!D75="","",'csv２'!D75)</f>
        <v/>
      </c>
      <c r="E275" s="16" t="str">
        <f>IF('csv２'!E75="","",'csv２'!E75)</f>
        <v/>
      </c>
      <c r="F275" s="16" t="str">
        <f>IF('csv２'!F75="","",'csv２'!F75)</f>
        <v/>
      </c>
      <c r="G275" s="16" t="str">
        <f>IF('csv２'!G75="","",'csv２'!G75)</f>
        <v/>
      </c>
      <c r="H275" s="16" t="str">
        <f>IF('csv２'!H75="","",'csv２'!H75)</f>
        <v/>
      </c>
      <c r="I275" s="16" t="str">
        <f>IF('csv２'!I75="","",'csv２'!I75)</f>
        <v/>
      </c>
      <c r="J275" s="16" t="str">
        <f>IF('csv２'!J75="","",'csv２'!J75)</f>
        <v/>
      </c>
      <c r="K275" s="16" t="str">
        <f>IF('csv２'!K75="","",'csv２'!K75)</f>
        <v/>
      </c>
      <c r="L275" s="16">
        <f>IF('csv２'!L75="","",'csv２'!L75)</f>
        <v>73</v>
      </c>
      <c r="M275" s="16" t="str">
        <f>IF('csv２'!M75="","",'csv２'!M75)</f>
        <v/>
      </c>
      <c r="N275" s="16" t="str">
        <f>IF('csv２'!N75="","",'csv２'!N75)</f>
        <v/>
      </c>
      <c r="O275" s="16" t="str">
        <f>IF('csv２'!O75="","",'csv２'!O75)</f>
        <v/>
      </c>
      <c r="P275" s="16">
        <f>IF('csv２'!P75="","",'csv２'!P75)</f>
        <v>0</v>
      </c>
      <c r="Q275" s="16">
        <f>IF('csv２'!Q75="","",'csv２'!Q75)</f>
        <v>0</v>
      </c>
      <c r="R275" s="16">
        <f t="shared" si="35"/>
        <v>0</v>
      </c>
      <c r="S275" s="16" t="str">
        <f>IF('csv２'!S75="","",'csv２'!S75)</f>
        <v/>
      </c>
      <c r="T275" s="16">
        <f>IF('csv２'!T75="","",'csv２'!T75)</f>
        <v>0</v>
      </c>
      <c r="U275" s="16">
        <f>IF('csv２'!U75="","",'csv２'!U75)</f>
        <v>0</v>
      </c>
      <c r="V275" s="16">
        <f t="shared" si="36"/>
        <v>0</v>
      </c>
      <c r="W275" s="16" t="str">
        <f>IF('csv２'!W75="","",'csv２'!W75)</f>
        <v/>
      </c>
      <c r="X275" s="16">
        <f>IF('csv２'!X75="","",'csv２'!X75)</f>
        <v>0</v>
      </c>
      <c r="Y275" s="16">
        <f>IF('csv２'!Y75="","",'csv２'!Y75)</f>
        <v>0</v>
      </c>
      <c r="Z275" s="16">
        <v>0</v>
      </c>
      <c r="AA275" s="16" t="str">
        <f>IF('csv２'!AA75="","",'csv２'!AA75)</f>
        <v/>
      </c>
      <c r="AB275" s="16">
        <f>IF('csv２'!AB75="","",'csv２'!AB75)</f>
        <v>0</v>
      </c>
      <c r="AC275" s="16">
        <f>IF('csv２'!AC75="","",'csv２'!AC75)</f>
        <v>0</v>
      </c>
      <c r="AD275" s="16">
        <v>0</v>
      </c>
      <c r="AE275" s="16" t="str">
        <f>IF('csv２'!AE75="","",'csv２'!AE75)</f>
        <v/>
      </c>
      <c r="AF275" s="16">
        <f>IF('csv２'!AF75="","",'csv２'!AF75)</f>
        <v>0</v>
      </c>
      <c r="AG275" s="16">
        <f>IF('csv２'!AG75="","",'csv２'!AG75)</f>
        <v>0</v>
      </c>
      <c r="AH275" s="16">
        <v>0</v>
      </c>
      <c r="AJ275" s="16">
        <v>274</v>
      </c>
      <c r="AK275" s="16" t="str">
        <f t="shared" si="37"/>
        <v/>
      </c>
      <c r="AL275" s="16" t="str">
        <f t="shared" si="38"/>
        <v/>
      </c>
      <c r="AM275" s="16" t="str">
        <f t="shared" si="39"/>
        <v/>
      </c>
      <c r="AN275" s="16" t="str">
        <f t="shared" si="40"/>
        <v/>
      </c>
      <c r="AO275" s="16" t="e">
        <f t="shared" si="41"/>
        <v>#N/A</v>
      </c>
      <c r="AP275" s="16" t="str">
        <f t="shared" si="42"/>
        <v/>
      </c>
    </row>
    <row r="276" spans="1:42">
      <c r="A276" s="16">
        <f>COUNT(E$2:E276)</f>
        <v>2</v>
      </c>
      <c r="B276" s="16" t="str">
        <f>IF('csv２'!B76="","",'csv２'!B76)</f>
        <v/>
      </c>
      <c r="C276" s="16" t="str">
        <f>IF('csv２'!C76="","",'csv２'!C76)</f>
        <v/>
      </c>
      <c r="D276" s="16" t="str">
        <f>IF('csv２'!D76="","",'csv２'!D76)</f>
        <v/>
      </c>
      <c r="E276" s="16" t="str">
        <f>IF('csv２'!E76="","",'csv２'!E76)</f>
        <v/>
      </c>
      <c r="F276" s="16" t="str">
        <f>IF('csv２'!F76="","",'csv２'!F76)</f>
        <v/>
      </c>
      <c r="G276" s="16" t="str">
        <f>IF('csv２'!G76="","",'csv２'!G76)</f>
        <v/>
      </c>
      <c r="H276" s="16" t="str">
        <f>IF('csv２'!H76="","",'csv２'!H76)</f>
        <v/>
      </c>
      <c r="I276" s="16" t="str">
        <f>IF('csv２'!I76="","",'csv２'!I76)</f>
        <v/>
      </c>
      <c r="J276" s="16" t="str">
        <f>IF('csv２'!J76="","",'csv２'!J76)</f>
        <v/>
      </c>
      <c r="K276" s="16" t="str">
        <f>IF('csv２'!K76="","",'csv２'!K76)</f>
        <v/>
      </c>
      <c r="L276" s="16">
        <f>IF('csv２'!L76="","",'csv２'!L76)</f>
        <v>74</v>
      </c>
      <c r="M276" s="16" t="str">
        <f>IF('csv２'!M76="","",'csv２'!M76)</f>
        <v/>
      </c>
      <c r="N276" s="16" t="str">
        <f>IF('csv２'!N76="","",'csv２'!N76)</f>
        <v/>
      </c>
      <c r="O276" s="16" t="str">
        <f>IF('csv２'!O76="","",'csv２'!O76)</f>
        <v/>
      </c>
      <c r="P276" s="16">
        <f>IF('csv２'!P76="","",'csv２'!P76)</f>
        <v>0</v>
      </c>
      <c r="Q276" s="16">
        <f>IF('csv２'!Q76="","",'csv２'!Q76)</f>
        <v>0</v>
      </c>
      <c r="R276" s="16">
        <f t="shared" si="35"/>
        <v>0</v>
      </c>
      <c r="S276" s="16" t="str">
        <f>IF('csv２'!S76="","",'csv２'!S76)</f>
        <v/>
      </c>
      <c r="T276" s="16">
        <f>IF('csv２'!T76="","",'csv２'!T76)</f>
        <v>0</v>
      </c>
      <c r="U276" s="16">
        <f>IF('csv２'!U76="","",'csv２'!U76)</f>
        <v>0</v>
      </c>
      <c r="V276" s="16">
        <f t="shared" si="36"/>
        <v>0</v>
      </c>
      <c r="W276" s="16" t="str">
        <f>IF('csv２'!W76="","",'csv２'!W76)</f>
        <v/>
      </c>
      <c r="X276" s="16">
        <f>IF('csv２'!X76="","",'csv２'!X76)</f>
        <v>0</v>
      </c>
      <c r="Y276" s="16">
        <f>IF('csv２'!Y76="","",'csv２'!Y76)</f>
        <v>0</v>
      </c>
      <c r="Z276" s="16">
        <v>0</v>
      </c>
      <c r="AA276" s="16" t="str">
        <f>IF('csv２'!AA76="","",'csv２'!AA76)</f>
        <v/>
      </c>
      <c r="AB276" s="16">
        <f>IF('csv２'!AB76="","",'csv２'!AB76)</f>
        <v>0</v>
      </c>
      <c r="AC276" s="16">
        <f>IF('csv２'!AC76="","",'csv２'!AC76)</f>
        <v>0</v>
      </c>
      <c r="AD276" s="16">
        <v>0</v>
      </c>
      <c r="AE276" s="16" t="str">
        <f>IF('csv２'!AE76="","",'csv２'!AE76)</f>
        <v/>
      </c>
      <c r="AF276" s="16">
        <f>IF('csv２'!AF76="","",'csv２'!AF76)</f>
        <v>0</v>
      </c>
      <c r="AG276" s="16">
        <f>IF('csv２'!AG76="","",'csv２'!AG76)</f>
        <v>0</v>
      </c>
      <c r="AH276" s="16">
        <v>0</v>
      </c>
      <c r="AJ276" s="16">
        <v>275</v>
      </c>
      <c r="AK276" s="16" t="str">
        <f t="shared" si="37"/>
        <v/>
      </c>
      <c r="AL276" s="16" t="str">
        <f t="shared" si="38"/>
        <v/>
      </c>
      <c r="AM276" s="16" t="str">
        <f t="shared" si="39"/>
        <v/>
      </c>
      <c r="AN276" s="16" t="str">
        <f t="shared" si="40"/>
        <v/>
      </c>
      <c r="AO276" s="16" t="e">
        <f t="shared" si="41"/>
        <v>#N/A</v>
      </c>
      <c r="AP276" s="16" t="str">
        <f t="shared" si="42"/>
        <v/>
      </c>
    </row>
    <row r="277" spans="1:42">
      <c r="A277" s="16">
        <f>COUNT(E$2:E277)</f>
        <v>2</v>
      </c>
      <c r="B277" s="16" t="str">
        <f>IF('csv２'!B77="","",'csv２'!B77)</f>
        <v/>
      </c>
      <c r="C277" s="16" t="str">
        <f>IF('csv２'!C77="","",'csv２'!C77)</f>
        <v/>
      </c>
      <c r="D277" s="16" t="str">
        <f>IF('csv２'!D77="","",'csv２'!D77)</f>
        <v/>
      </c>
      <c r="E277" s="16" t="str">
        <f>IF('csv２'!E77="","",'csv２'!E77)</f>
        <v/>
      </c>
      <c r="F277" s="16" t="str">
        <f>IF('csv２'!F77="","",'csv２'!F77)</f>
        <v/>
      </c>
      <c r="G277" s="16" t="str">
        <f>IF('csv２'!G77="","",'csv２'!G77)</f>
        <v/>
      </c>
      <c r="H277" s="16" t="str">
        <f>IF('csv２'!H77="","",'csv２'!H77)</f>
        <v/>
      </c>
      <c r="I277" s="16" t="str">
        <f>IF('csv２'!I77="","",'csv２'!I77)</f>
        <v/>
      </c>
      <c r="J277" s="16" t="str">
        <f>IF('csv２'!J77="","",'csv２'!J77)</f>
        <v/>
      </c>
      <c r="K277" s="16" t="str">
        <f>IF('csv２'!K77="","",'csv２'!K77)</f>
        <v/>
      </c>
      <c r="L277" s="16">
        <f>IF('csv２'!L77="","",'csv２'!L77)</f>
        <v>75</v>
      </c>
      <c r="M277" s="16" t="str">
        <f>IF('csv２'!M77="","",'csv２'!M77)</f>
        <v/>
      </c>
      <c r="N277" s="16" t="str">
        <f>IF('csv２'!N77="","",'csv２'!N77)</f>
        <v/>
      </c>
      <c r="O277" s="16" t="str">
        <f>IF('csv２'!O77="","",'csv２'!O77)</f>
        <v/>
      </c>
      <c r="P277" s="16">
        <f>IF('csv２'!P77="","",'csv２'!P77)</f>
        <v>0</v>
      </c>
      <c r="Q277" s="16">
        <f>IF('csv２'!Q77="","",'csv２'!Q77)</f>
        <v>0</v>
      </c>
      <c r="R277" s="16">
        <f t="shared" si="35"/>
        <v>0</v>
      </c>
      <c r="S277" s="16" t="str">
        <f>IF('csv２'!S77="","",'csv２'!S77)</f>
        <v/>
      </c>
      <c r="T277" s="16">
        <f>IF('csv２'!T77="","",'csv２'!T77)</f>
        <v>0</v>
      </c>
      <c r="U277" s="16">
        <f>IF('csv２'!U77="","",'csv２'!U77)</f>
        <v>0</v>
      </c>
      <c r="V277" s="16">
        <f t="shared" si="36"/>
        <v>0</v>
      </c>
      <c r="W277" s="16" t="str">
        <f>IF('csv２'!W77="","",'csv２'!W77)</f>
        <v/>
      </c>
      <c r="X277" s="16">
        <f>IF('csv２'!X77="","",'csv２'!X77)</f>
        <v>0</v>
      </c>
      <c r="Y277" s="16">
        <f>IF('csv２'!Y77="","",'csv２'!Y77)</f>
        <v>0</v>
      </c>
      <c r="Z277" s="16">
        <v>0</v>
      </c>
      <c r="AA277" s="16" t="str">
        <f>IF('csv２'!AA77="","",'csv２'!AA77)</f>
        <v/>
      </c>
      <c r="AB277" s="16">
        <f>IF('csv２'!AB77="","",'csv２'!AB77)</f>
        <v>0</v>
      </c>
      <c r="AC277" s="16">
        <f>IF('csv２'!AC77="","",'csv２'!AC77)</f>
        <v>0</v>
      </c>
      <c r="AD277" s="16">
        <v>0</v>
      </c>
      <c r="AE277" s="16" t="str">
        <f>IF('csv２'!AE77="","",'csv２'!AE77)</f>
        <v/>
      </c>
      <c r="AF277" s="16">
        <f>IF('csv２'!AF77="","",'csv２'!AF77)</f>
        <v>0</v>
      </c>
      <c r="AG277" s="16">
        <f>IF('csv２'!AG77="","",'csv２'!AG77)</f>
        <v>0</v>
      </c>
      <c r="AH277" s="16">
        <v>0</v>
      </c>
      <c r="AJ277" s="16">
        <v>276</v>
      </c>
      <c r="AK277" s="16" t="str">
        <f t="shared" si="37"/>
        <v/>
      </c>
      <c r="AL277" s="16" t="str">
        <f t="shared" si="38"/>
        <v/>
      </c>
      <c r="AM277" s="16" t="str">
        <f t="shared" si="39"/>
        <v/>
      </c>
      <c r="AN277" s="16" t="str">
        <f t="shared" si="40"/>
        <v/>
      </c>
      <c r="AO277" s="16" t="e">
        <f t="shared" si="41"/>
        <v>#N/A</v>
      </c>
      <c r="AP277" s="16" t="str">
        <f t="shared" si="42"/>
        <v/>
      </c>
    </row>
    <row r="278" spans="1:42">
      <c r="A278" s="16">
        <f>COUNT(E$2:E278)</f>
        <v>2</v>
      </c>
      <c r="B278" s="16" t="str">
        <f>IF('csv２'!B78="","",'csv２'!B78)</f>
        <v/>
      </c>
      <c r="C278" s="16" t="str">
        <f>IF('csv２'!C78="","",'csv２'!C78)</f>
        <v/>
      </c>
      <c r="D278" s="16" t="str">
        <f>IF('csv２'!D78="","",'csv２'!D78)</f>
        <v/>
      </c>
      <c r="E278" s="16" t="str">
        <f>IF('csv２'!E78="","",'csv２'!E78)</f>
        <v/>
      </c>
      <c r="F278" s="16" t="str">
        <f>IF('csv２'!F78="","",'csv２'!F78)</f>
        <v/>
      </c>
      <c r="G278" s="16" t="str">
        <f>IF('csv２'!G78="","",'csv２'!G78)</f>
        <v/>
      </c>
      <c r="H278" s="16" t="str">
        <f>IF('csv２'!H78="","",'csv２'!H78)</f>
        <v/>
      </c>
      <c r="I278" s="16" t="str">
        <f>IF('csv２'!I78="","",'csv２'!I78)</f>
        <v/>
      </c>
      <c r="J278" s="16" t="str">
        <f>IF('csv２'!J78="","",'csv２'!J78)</f>
        <v/>
      </c>
      <c r="K278" s="16" t="str">
        <f>IF('csv２'!K78="","",'csv２'!K78)</f>
        <v/>
      </c>
      <c r="L278" s="16">
        <f>IF('csv２'!L78="","",'csv２'!L78)</f>
        <v>76</v>
      </c>
      <c r="M278" s="16" t="str">
        <f>IF('csv２'!M78="","",'csv２'!M78)</f>
        <v/>
      </c>
      <c r="N278" s="16" t="str">
        <f>IF('csv２'!N78="","",'csv２'!N78)</f>
        <v/>
      </c>
      <c r="O278" s="16" t="str">
        <f>IF('csv２'!O78="","",'csv２'!O78)</f>
        <v/>
      </c>
      <c r="P278" s="16">
        <f>IF('csv２'!P78="","",'csv２'!P78)</f>
        <v>0</v>
      </c>
      <c r="Q278" s="16">
        <f>IF('csv２'!Q78="","",'csv２'!Q78)</f>
        <v>0</v>
      </c>
      <c r="R278" s="16">
        <f t="shared" si="35"/>
        <v>0</v>
      </c>
      <c r="S278" s="16" t="str">
        <f>IF('csv２'!S78="","",'csv２'!S78)</f>
        <v/>
      </c>
      <c r="T278" s="16">
        <f>IF('csv２'!T78="","",'csv２'!T78)</f>
        <v>0</v>
      </c>
      <c r="U278" s="16">
        <f>IF('csv２'!U78="","",'csv２'!U78)</f>
        <v>0</v>
      </c>
      <c r="V278" s="16">
        <f t="shared" si="36"/>
        <v>0</v>
      </c>
      <c r="W278" s="16" t="str">
        <f>IF('csv２'!W78="","",'csv２'!W78)</f>
        <v/>
      </c>
      <c r="X278" s="16">
        <f>IF('csv２'!X78="","",'csv２'!X78)</f>
        <v>0</v>
      </c>
      <c r="Y278" s="16">
        <f>IF('csv２'!Y78="","",'csv２'!Y78)</f>
        <v>0</v>
      </c>
      <c r="Z278" s="16">
        <v>0</v>
      </c>
      <c r="AA278" s="16" t="str">
        <f>IF('csv２'!AA78="","",'csv２'!AA78)</f>
        <v/>
      </c>
      <c r="AB278" s="16">
        <f>IF('csv２'!AB78="","",'csv２'!AB78)</f>
        <v>0</v>
      </c>
      <c r="AC278" s="16">
        <f>IF('csv２'!AC78="","",'csv２'!AC78)</f>
        <v>0</v>
      </c>
      <c r="AD278" s="16">
        <v>0</v>
      </c>
      <c r="AE278" s="16" t="str">
        <f>IF('csv２'!AE78="","",'csv２'!AE78)</f>
        <v/>
      </c>
      <c r="AF278" s="16">
        <f>IF('csv２'!AF78="","",'csv２'!AF78)</f>
        <v>0</v>
      </c>
      <c r="AG278" s="16">
        <f>IF('csv２'!AG78="","",'csv２'!AG78)</f>
        <v>0</v>
      </c>
      <c r="AH278" s="16">
        <v>0</v>
      </c>
      <c r="AJ278" s="16">
        <v>277</v>
      </c>
      <c r="AK278" s="16" t="str">
        <f t="shared" si="37"/>
        <v/>
      </c>
      <c r="AL278" s="16" t="str">
        <f t="shared" si="38"/>
        <v/>
      </c>
      <c r="AM278" s="16" t="str">
        <f t="shared" si="39"/>
        <v/>
      </c>
      <c r="AN278" s="16" t="str">
        <f t="shared" si="40"/>
        <v/>
      </c>
      <c r="AO278" s="16" t="e">
        <f t="shared" si="41"/>
        <v>#N/A</v>
      </c>
      <c r="AP278" s="16" t="str">
        <f t="shared" si="42"/>
        <v/>
      </c>
    </row>
    <row r="279" spans="1:42">
      <c r="A279" s="16">
        <f>COUNT(E$2:E279)</f>
        <v>2</v>
      </c>
      <c r="B279" s="16" t="str">
        <f>IF('csv２'!B79="","",'csv２'!B79)</f>
        <v/>
      </c>
      <c r="C279" s="16" t="str">
        <f>IF('csv２'!C79="","",'csv２'!C79)</f>
        <v/>
      </c>
      <c r="D279" s="16" t="str">
        <f>IF('csv２'!D79="","",'csv２'!D79)</f>
        <v/>
      </c>
      <c r="E279" s="16" t="str">
        <f>IF('csv２'!E79="","",'csv２'!E79)</f>
        <v/>
      </c>
      <c r="F279" s="16" t="str">
        <f>IF('csv２'!F79="","",'csv２'!F79)</f>
        <v/>
      </c>
      <c r="G279" s="16" t="str">
        <f>IF('csv２'!G79="","",'csv２'!G79)</f>
        <v/>
      </c>
      <c r="H279" s="16" t="str">
        <f>IF('csv２'!H79="","",'csv２'!H79)</f>
        <v/>
      </c>
      <c r="I279" s="16" t="str">
        <f>IF('csv２'!I79="","",'csv２'!I79)</f>
        <v/>
      </c>
      <c r="J279" s="16" t="str">
        <f>IF('csv２'!J79="","",'csv２'!J79)</f>
        <v/>
      </c>
      <c r="K279" s="16" t="str">
        <f>IF('csv２'!K79="","",'csv２'!K79)</f>
        <v/>
      </c>
      <c r="L279" s="16">
        <f>IF('csv２'!L79="","",'csv２'!L79)</f>
        <v>77</v>
      </c>
      <c r="M279" s="16" t="str">
        <f>IF('csv２'!M79="","",'csv２'!M79)</f>
        <v/>
      </c>
      <c r="N279" s="16" t="str">
        <f>IF('csv２'!N79="","",'csv２'!N79)</f>
        <v/>
      </c>
      <c r="O279" s="16" t="str">
        <f>IF('csv２'!O79="","",'csv２'!O79)</f>
        <v/>
      </c>
      <c r="P279" s="16">
        <f>IF('csv２'!P79="","",'csv２'!P79)</f>
        <v>0</v>
      </c>
      <c r="Q279" s="16">
        <f>IF('csv２'!Q79="","",'csv２'!Q79)</f>
        <v>0</v>
      </c>
      <c r="R279" s="16">
        <f t="shared" si="35"/>
        <v>0</v>
      </c>
      <c r="S279" s="16" t="str">
        <f>IF('csv２'!S79="","",'csv２'!S79)</f>
        <v/>
      </c>
      <c r="T279" s="16">
        <f>IF('csv２'!T79="","",'csv２'!T79)</f>
        <v>0</v>
      </c>
      <c r="U279" s="16">
        <f>IF('csv２'!U79="","",'csv２'!U79)</f>
        <v>0</v>
      </c>
      <c r="V279" s="16">
        <f t="shared" si="36"/>
        <v>0</v>
      </c>
      <c r="W279" s="16" t="str">
        <f>IF('csv２'!W79="","",'csv２'!W79)</f>
        <v/>
      </c>
      <c r="X279" s="16">
        <f>IF('csv２'!X79="","",'csv２'!X79)</f>
        <v>0</v>
      </c>
      <c r="Y279" s="16">
        <f>IF('csv２'!Y79="","",'csv２'!Y79)</f>
        <v>0</v>
      </c>
      <c r="Z279" s="16">
        <v>0</v>
      </c>
      <c r="AA279" s="16" t="str">
        <f>IF('csv２'!AA79="","",'csv２'!AA79)</f>
        <v/>
      </c>
      <c r="AB279" s="16">
        <f>IF('csv２'!AB79="","",'csv２'!AB79)</f>
        <v>0</v>
      </c>
      <c r="AC279" s="16">
        <f>IF('csv２'!AC79="","",'csv２'!AC79)</f>
        <v>0</v>
      </c>
      <c r="AD279" s="16">
        <v>0</v>
      </c>
      <c r="AE279" s="16" t="str">
        <f>IF('csv２'!AE79="","",'csv２'!AE79)</f>
        <v/>
      </c>
      <c r="AF279" s="16">
        <f>IF('csv２'!AF79="","",'csv２'!AF79)</f>
        <v>0</v>
      </c>
      <c r="AG279" s="16">
        <f>IF('csv２'!AG79="","",'csv２'!AG79)</f>
        <v>0</v>
      </c>
      <c r="AH279" s="16">
        <v>0</v>
      </c>
      <c r="AJ279" s="16">
        <v>278</v>
      </c>
      <c r="AK279" s="16" t="str">
        <f t="shared" si="37"/>
        <v/>
      </c>
      <c r="AL279" s="16" t="str">
        <f t="shared" si="38"/>
        <v/>
      </c>
      <c r="AM279" s="16" t="str">
        <f t="shared" si="39"/>
        <v/>
      </c>
      <c r="AN279" s="16" t="str">
        <f t="shared" si="40"/>
        <v/>
      </c>
      <c r="AO279" s="16" t="e">
        <f t="shared" si="41"/>
        <v>#N/A</v>
      </c>
      <c r="AP279" s="16" t="str">
        <f t="shared" si="42"/>
        <v/>
      </c>
    </row>
    <row r="280" spans="1:42">
      <c r="A280" s="16">
        <f>COUNT(E$2:E280)</f>
        <v>2</v>
      </c>
      <c r="B280" s="16" t="str">
        <f>IF('csv２'!B80="","",'csv２'!B80)</f>
        <v/>
      </c>
      <c r="C280" s="16" t="str">
        <f>IF('csv２'!C80="","",'csv２'!C80)</f>
        <v/>
      </c>
      <c r="D280" s="16" t="str">
        <f>IF('csv２'!D80="","",'csv２'!D80)</f>
        <v/>
      </c>
      <c r="E280" s="16" t="str">
        <f>IF('csv２'!E80="","",'csv２'!E80)</f>
        <v/>
      </c>
      <c r="F280" s="16" t="str">
        <f>IF('csv２'!F80="","",'csv２'!F80)</f>
        <v/>
      </c>
      <c r="G280" s="16" t="str">
        <f>IF('csv２'!G80="","",'csv２'!G80)</f>
        <v/>
      </c>
      <c r="H280" s="16" t="str">
        <f>IF('csv２'!H80="","",'csv２'!H80)</f>
        <v/>
      </c>
      <c r="I280" s="16" t="str">
        <f>IF('csv２'!I80="","",'csv２'!I80)</f>
        <v/>
      </c>
      <c r="J280" s="16" t="str">
        <f>IF('csv２'!J80="","",'csv２'!J80)</f>
        <v/>
      </c>
      <c r="K280" s="16" t="str">
        <f>IF('csv２'!K80="","",'csv２'!K80)</f>
        <v/>
      </c>
      <c r="L280" s="16">
        <f>IF('csv２'!L80="","",'csv２'!L80)</f>
        <v>78</v>
      </c>
      <c r="M280" s="16" t="str">
        <f>IF('csv２'!M80="","",'csv２'!M80)</f>
        <v/>
      </c>
      <c r="N280" s="16" t="str">
        <f>IF('csv２'!N80="","",'csv２'!N80)</f>
        <v/>
      </c>
      <c r="O280" s="16" t="str">
        <f>IF('csv２'!O80="","",'csv２'!O80)</f>
        <v/>
      </c>
      <c r="P280" s="16">
        <f>IF('csv２'!P80="","",'csv２'!P80)</f>
        <v>0</v>
      </c>
      <c r="Q280" s="16">
        <f>IF('csv２'!Q80="","",'csv２'!Q80)</f>
        <v>0</v>
      </c>
      <c r="R280" s="16">
        <f t="shared" si="35"/>
        <v>0</v>
      </c>
      <c r="S280" s="16" t="str">
        <f>IF('csv２'!S80="","",'csv２'!S80)</f>
        <v/>
      </c>
      <c r="T280" s="16">
        <f>IF('csv２'!T80="","",'csv２'!T80)</f>
        <v>0</v>
      </c>
      <c r="U280" s="16">
        <f>IF('csv２'!U80="","",'csv２'!U80)</f>
        <v>0</v>
      </c>
      <c r="V280" s="16">
        <f t="shared" si="36"/>
        <v>0</v>
      </c>
      <c r="W280" s="16" t="str">
        <f>IF('csv２'!W80="","",'csv２'!W80)</f>
        <v/>
      </c>
      <c r="X280" s="16">
        <f>IF('csv２'!X80="","",'csv２'!X80)</f>
        <v>0</v>
      </c>
      <c r="Y280" s="16">
        <f>IF('csv２'!Y80="","",'csv２'!Y80)</f>
        <v>0</v>
      </c>
      <c r="Z280" s="16">
        <v>0</v>
      </c>
      <c r="AA280" s="16" t="str">
        <f>IF('csv２'!AA80="","",'csv２'!AA80)</f>
        <v/>
      </c>
      <c r="AB280" s="16">
        <f>IF('csv２'!AB80="","",'csv２'!AB80)</f>
        <v>0</v>
      </c>
      <c r="AC280" s="16">
        <f>IF('csv２'!AC80="","",'csv２'!AC80)</f>
        <v>0</v>
      </c>
      <c r="AD280" s="16">
        <v>0</v>
      </c>
      <c r="AE280" s="16" t="str">
        <f>IF('csv２'!AE80="","",'csv２'!AE80)</f>
        <v/>
      </c>
      <c r="AF280" s="16">
        <f>IF('csv２'!AF80="","",'csv２'!AF80)</f>
        <v>0</v>
      </c>
      <c r="AG280" s="16">
        <f>IF('csv２'!AG80="","",'csv２'!AG80)</f>
        <v>0</v>
      </c>
      <c r="AH280" s="16">
        <v>0</v>
      </c>
      <c r="AJ280" s="16">
        <v>279</v>
      </c>
      <c r="AK280" s="16" t="str">
        <f t="shared" si="37"/>
        <v/>
      </c>
      <c r="AL280" s="16" t="str">
        <f t="shared" si="38"/>
        <v/>
      </c>
      <c r="AM280" s="16" t="str">
        <f t="shared" si="39"/>
        <v/>
      </c>
      <c r="AN280" s="16" t="str">
        <f t="shared" si="40"/>
        <v/>
      </c>
      <c r="AO280" s="16" t="e">
        <f t="shared" si="41"/>
        <v>#N/A</v>
      </c>
      <c r="AP280" s="16" t="str">
        <f t="shared" si="42"/>
        <v/>
      </c>
    </row>
    <row r="281" spans="1:42">
      <c r="A281" s="16">
        <f>COUNT(E$2:E281)</f>
        <v>2</v>
      </c>
      <c r="B281" s="16" t="str">
        <f>IF('csv２'!B81="","",'csv２'!B81)</f>
        <v/>
      </c>
      <c r="C281" s="16" t="str">
        <f>IF('csv２'!C81="","",'csv２'!C81)</f>
        <v/>
      </c>
      <c r="D281" s="16" t="str">
        <f>IF('csv２'!D81="","",'csv２'!D81)</f>
        <v/>
      </c>
      <c r="E281" s="16" t="str">
        <f>IF('csv２'!E81="","",'csv２'!E81)</f>
        <v/>
      </c>
      <c r="F281" s="16" t="str">
        <f>IF('csv２'!F81="","",'csv２'!F81)</f>
        <v/>
      </c>
      <c r="G281" s="16" t="str">
        <f>IF('csv２'!G81="","",'csv２'!G81)</f>
        <v/>
      </c>
      <c r="H281" s="16" t="str">
        <f>IF('csv２'!H81="","",'csv２'!H81)</f>
        <v/>
      </c>
      <c r="I281" s="16" t="str">
        <f>IF('csv２'!I81="","",'csv２'!I81)</f>
        <v/>
      </c>
      <c r="J281" s="16" t="str">
        <f>IF('csv２'!J81="","",'csv２'!J81)</f>
        <v/>
      </c>
      <c r="K281" s="16" t="str">
        <f>IF('csv２'!K81="","",'csv２'!K81)</f>
        <v/>
      </c>
      <c r="L281" s="16">
        <f>IF('csv２'!L81="","",'csv２'!L81)</f>
        <v>79</v>
      </c>
      <c r="M281" s="16" t="str">
        <f>IF('csv２'!M81="","",'csv２'!M81)</f>
        <v/>
      </c>
      <c r="N281" s="16" t="str">
        <f>IF('csv２'!N81="","",'csv２'!N81)</f>
        <v/>
      </c>
      <c r="O281" s="16" t="str">
        <f>IF('csv２'!O81="","",'csv２'!O81)</f>
        <v/>
      </c>
      <c r="P281" s="16">
        <f>IF('csv２'!P81="","",'csv２'!P81)</f>
        <v>0</v>
      </c>
      <c r="Q281" s="16">
        <f>IF('csv２'!Q81="","",'csv２'!Q81)</f>
        <v>0</v>
      </c>
      <c r="R281" s="16">
        <f t="shared" si="35"/>
        <v>0</v>
      </c>
      <c r="S281" s="16" t="str">
        <f>IF('csv２'!S81="","",'csv２'!S81)</f>
        <v/>
      </c>
      <c r="T281" s="16">
        <f>IF('csv２'!T81="","",'csv２'!T81)</f>
        <v>0</v>
      </c>
      <c r="U281" s="16">
        <f>IF('csv２'!U81="","",'csv２'!U81)</f>
        <v>0</v>
      </c>
      <c r="V281" s="16">
        <f t="shared" si="36"/>
        <v>0</v>
      </c>
      <c r="W281" s="16" t="str">
        <f>IF('csv２'!W81="","",'csv２'!W81)</f>
        <v/>
      </c>
      <c r="X281" s="16">
        <f>IF('csv２'!X81="","",'csv２'!X81)</f>
        <v>0</v>
      </c>
      <c r="Y281" s="16">
        <f>IF('csv２'!Y81="","",'csv２'!Y81)</f>
        <v>0</v>
      </c>
      <c r="Z281" s="16">
        <v>0</v>
      </c>
      <c r="AA281" s="16" t="str">
        <f>IF('csv２'!AA81="","",'csv２'!AA81)</f>
        <v/>
      </c>
      <c r="AB281" s="16">
        <f>IF('csv２'!AB81="","",'csv２'!AB81)</f>
        <v>0</v>
      </c>
      <c r="AC281" s="16">
        <f>IF('csv２'!AC81="","",'csv２'!AC81)</f>
        <v>0</v>
      </c>
      <c r="AD281" s="16">
        <v>0</v>
      </c>
      <c r="AE281" s="16" t="str">
        <f>IF('csv２'!AE81="","",'csv２'!AE81)</f>
        <v/>
      </c>
      <c r="AF281" s="16">
        <f>IF('csv２'!AF81="","",'csv２'!AF81)</f>
        <v>0</v>
      </c>
      <c r="AG281" s="16">
        <f>IF('csv２'!AG81="","",'csv２'!AG81)</f>
        <v>0</v>
      </c>
      <c r="AH281" s="16">
        <v>0</v>
      </c>
      <c r="AJ281" s="16">
        <v>280</v>
      </c>
      <c r="AK281" s="16" t="str">
        <f t="shared" si="37"/>
        <v/>
      </c>
      <c r="AL281" s="16" t="str">
        <f t="shared" si="38"/>
        <v/>
      </c>
      <c r="AM281" s="16" t="str">
        <f t="shared" si="39"/>
        <v/>
      </c>
      <c r="AN281" s="16" t="str">
        <f t="shared" si="40"/>
        <v/>
      </c>
      <c r="AO281" s="16" t="e">
        <f t="shared" si="41"/>
        <v>#N/A</v>
      </c>
      <c r="AP281" s="16" t="str">
        <f t="shared" si="42"/>
        <v/>
      </c>
    </row>
    <row r="282" spans="1:42">
      <c r="A282" s="16">
        <f>COUNT(E$2:E282)</f>
        <v>2</v>
      </c>
      <c r="B282" s="16" t="str">
        <f>IF('csv２'!B82="","",'csv２'!B82)</f>
        <v/>
      </c>
      <c r="C282" s="16" t="str">
        <f>IF('csv２'!C82="","",'csv２'!C82)</f>
        <v/>
      </c>
      <c r="D282" s="16" t="str">
        <f>IF('csv２'!D82="","",'csv２'!D82)</f>
        <v/>
      </c>
      <c r="E282" s="16" t="str">
        <f>IF('csv２'!E82="","",'csv２'!E82)</f>
        <v/>
      </c>
      <c r="F282" s="16" t="str">
        <f>IF('csv２'!F82="","",'csv２'!F82)</f>
        <v/>
      </c>
      <c r="G282" s="16" t="str">
        <f>IF('csv２'!G82="","",'csv２'!G82)</f>
        <v/>
      </c>
      <c r="H282" s="16" t="str">
        <f>IF('csv２'!H82="","",'csv２'!H82)</f>
        <v/>
      </c>
      <c r="I282" s="16" t="str">
        <f>IF('csv２'!I82="","",'csv２'!I82)</f>
        <v/>
      </c>
      <c r="J282" s="16" t="str">
        <f>IF('csv２'!J82="","",'csv２'!J82)</f>
        <v/>
      </c>
      <c r="K282" s="16" t="str">
        <f>IF('csv２'!K82="","",'csv２'!K82)</f>
        <v/>
      </c>
      <c r="L282" s="16">
        <f>IF('csv２'!L82="","",'csv２'!L82)</f>
        <v>80</v>
      </c>
      <c r="M282" s="16" t="str">
        <f>IF('csv２'!M82="","",'csv２'!M82)</f>
        <v/>
      </c>
      <c r="N282" s="16" t="str">
        <f>IF('csv２'!N82="","",'csv２'!N82)</f>
        <v/>
      </c>
      <c r="O282" s="16" t="str">
        <f>IF('csv２'!O82="","",'csv２'!O82)</f>
        <v/>
      </c>
      <c r="P282" s="16">
        <f>IF('csv２'!P82="","",'csv２'!P82)</f>
        <v>0</v>
      </c>
      <c r="Q282" s="16">
        <f>IF('csv２'!Q82="","",'csv２'!Q82)</f>
        <v>0</v>
      </c>
      <c r="R282" s="16">
        <f t="shared" si="35"/>
        <v>0</v>
      </c>
      <c r="S282" s="16" t="str">
        <f>IF('csv２'!S82="","",'csv２'!S82)</f>
        <v/>
      </c>
      <c r="T282" s="16">
        <f>IF('csv２'!T82="","",'csv２'!T82)</f>
        <v>0</v>
      </c>
      <c r="U282" s="16">
        <f>IF('csv２'!U82="","",'csv２'!U82)</f>
        <v>0</v>
      </c>
      <c r="V282" s="16">
        <f t="shared" si="36"/>
        <v>0</v>
      </c>
      <c r="W282" s="16" t="str">
        <f>IF('csv２'!W82="","",'csv２'!W82)</f>
        <v/>
      </c>
      <c r="X282" s="16">
        <f>IF('csv２'!X82="","",'csv２'!X82)</f>
        <v>0</v>
      </c>
      <c r="Y282" s="16">
        <f>IF('csv２'!Y82="","",'csv２'!Y82)</f>
        <v>0</v>
      </c>
      <c r="Z282" s="16">
        <v>0</v>
      </c>
      <c r="AA282" s="16" t="str">
        <f>IF('csv２'!AA82="","",'csv２'!AA82)</f>
        <v/>
      </c>
      <c r="AB282" s="16">
        <f>IF('csv２'!AB82="","",'csv２'!AB82)</f>
        <v>0</v>
      </c>
      <c r="AC282" s="16">
        <f>IF('csv２'!AC82="","",'csv２'!AC82)</f>
        <v>0</v>
      </c>
      <c r="AD282" s="16">
        <v>0</v>
      </c>
      <c r="AE282" s="16" t="str">
        <f>IF('csv２'!AE82="","",'csv２'!AE82)</f>
        <v/>
      </c>
      <c r="AF282" s="16">
        <f>IF('csv２'!AF82="","",'csv２'!AF82)</f>
        <v>0</v>
      </c>
      <c r="AG282" s="16">
        <f>IF('csv２'!AG82="","",'csv２'!AG82)</f>
        <v>0</v>
      </c>
      <c r="AH282" s="16">
        <v>0</v>
      </c>
      <c r="AJ282" s="16">
        <v>281</v>
      </c>
      <c r="AK282" s="16" t="str">
        <f t="shared" si="37"/>
        <v/>
      </c>
      <c r="AL282" s="16" t="str">
        <f t="shared" si="38"/>
        <v/>
      </c>
      <c r="AM282" s="16" t="str">
        <f t="shared" si="39"/>
        <v/>
      </c>
      <c r="AN282" s="16" t="str">
        <f t="shared" si="40"/>
        <v/>
      </c>
      <c r="AO282" s="16" t="e">
        <f t="shared" si="41"/>
        <v>#N/A</v>
      </c>
      <c r="AP282" s="16" t="str">
        <f t="shared" si="42"/>
        <v/>
      </c>
    </row>
    <row r="283" spans="1:42">
      <c r="A283" s="16">
        <f>COUNT(E$2:E283)</f>
        <v>2</v>
      </c>
      <c r="B283" s="16" t="str">
        <f>IF('csv２'!B83="","",'csv２'!B83)</f>
        <v/>
      </c>
      <c r="C283" s="16" t="str">
        <f>IF('csv２'!C83="","",'csv２'!C83)</f>
        <v/>
      </c>
      <c r="D283" s="16" t="str">
        <f>IF('csv２'!D83="","",'csv２'!D83)</f>
        <v/>
      </c>
      <c r="E283" s="16" t="str">
        <f>IF('csv２'!E83="","",'csv２'!E83)</f>
        <v/>
      </c>
      <c r="F283" s="16" t="str">
        <f>IF('csv２'!F83="","",'csv２'!F83)</f>
        <v/>
      </c>
      <c r="G283" s="16" t="str">
        <f>IF('csv２'!G83="","",'csv２'!G83)</f>
        <v/>
      </c>
      <c r="H283" s="16" t="str">
        <f>IF('csv２'!H83="","",'csv２'!H83)</f>
        <v/>
      </c>
      <c r="I283" s="16" t="str">
        <f>IF('csv２'!I83="","",'csv２'!I83)</f>
        <v/>
      </c>
      <c r="J283" s="16" t="str">
        <f>IF('csv２'!J83="","",'csv２'!J83)</f>
        <v/>
      </c>
      <c r="K283" s="16" t="str">
        <f>IF('csv２'!K83="","",'csv２'!K83)</f>
        <v/>
      </c>
      <c r="L283" s="16">
        <f>IF('csv２'!L83="","",'csv２'!L83)</f>
        <v>81</v>
      </c>
      <c r="M283" s="16" t="str">
        <f>IF('csv２'!M83="","",'csv２'!M83)</f>
        <v/>
      </c>
      <c r="N283" s="16" t="str">
        <f>IF('csv２'!N83="","",'csv２'!N83)</f>
        <v/>
      </c>
      <c r="O283" s="16" t="str">
        <f>IF('csv２'!O83="","",'csv２'!O83)</f>
        <v/>
      </c>
      <c r="P283" s="16">
        <f>IF('csv２'!P83="","",'csv２'!P83)</f>
        <v>0</v>
      </c>
      <c r="Q283" s="16">
        <f>IF('csv２'!Q83="","",'csv２'!Q83)</f>
        <v>0</v>
      </c>
      <c r="R283" s="16">
        <f t="shared" si="35"/>
        <v>0</v>
      </c>
      <c r="S283" s="16" t="str">
        <f>IF('csv２'!S83="","",'csv２'!S83)</f>
        <v/>
      </c>
      <c r="T283" s="16">
        <f>IF('csv２'!T83="","",'csv２'!T83)</f>
        <v>0</v>
      </c>
      <c r="U283" s="16">
        <f>IF('csv２'!U83="","",'csv２'!U83)</f>
        <v>0</v>
      </c>
      <c r="V283" s="16">
        <f t="shared" si="36"/>
        <v>0</v>
      </c>
      <c r="W283" s="16" t="str">
        <f>IF('csv２'!W83="","",'csv２'!W83)</f>
        <v/>
      </c>
      <c r="X283" s="16">
        <f>IF('csv２'!X83="","",'csv２'!X83)</f>
        <v>0</v>
      </c>
      <c r="Y283" s="16">
        <f>IF('csv２'!Y83="","",'csv２'!Y83)</f>
        <v>0</v>
      </c>
      <c r="Z283" s="16">
        <v>0</v>
      </c>
      <c r="AA283" s="16" t="str">
        <f>IF('csv２'!AA83="","",'csv２'!AA83)</f>
        <v/>
      </c>
      <c r="AB283" s="16">
        <f>IF('csv２'!AB83="","",'csv２'!AB83)</f>
        <v>0</v>
      </c>
      <c r="AC283" s="16">
        <f>IF('csv２'!AC83="","",'csv２'!AC83)</f>
        <v>0</v>
      </c>
      <c r="AD283" s="16">
        <v>0</v>
      </c>
      <c r="AE283" s="16" t="str">
        <f>IF('csv２'!AE83="","",'csv２'!AE83)</f>
        <v/>
      </c>
      <c r="AF283" s="16">
        <f>IF('csv２'!AF83="","",'csv２'!AF83)</f>
        <v>0</v>
      </c>
      <c r="AG283" s="16">
        <f>IF('csv２'!AG83="","",'csv２'!AG83)</f>
        <v>0</v>
      </c>
      <c r="AH283" s="16">
        <v>0</v>
      </c>
      <c r="AJ283" s="16">
        <v>282</v>
      </c>
      <c r="AK283" s="16" t="str">
        <f t="shared" si="37"/>
        <v/>
      </c>
      <c r="AL283" s="16" t="str">
        <f t="shared" si="38"/>
        <v/>
      </c>
      <c r="AM283" s="16" t="str">
        <f t="shared" si="39"/>
        <v/>
      </c>
      <c r="AN283" s="16" t="str">
        <f t="shared" si="40"/>
        <v/>
      </c>
      <c r="AO283" s="16" t="e">
        <f t="shared" si="41"/>
        <v>#N/A</v>
      </c>
      <c r="AP283" s="16" t="str">
        <f t="shared" si="42"/>
        <v/>
      </c>
    </row>
    <row r="284" spans="1:42">
      <c r="A284" s="16">
        <f>COUNT(E$2:E284)</f>
        <v>2</v>
      </c>
      <c r="B284" s="16" t="str">
        <f>IF('csv２'!B84="","",'csv２'!B84)</f>
        <v/>
      </c>
      <c r="C284" s="16" t="str">
        <f>IF('csv２'!C84="","",'csv２'!C84)</f>
        <v/>
      </c>
      <c r="D284" s="16" t="str">
        <f>IF('csv２'!D84="","",'csv２'!D84)</f>
        <v/>
      </c>
      <c r="E284" s="16" t="str">
        <f>IF('csv２'!E84="","",'csv２'!E84)</f>
        <v/>
      </c>
      <c r="F284" s="16" t="str">
        <f>IF('csv２'!F84="","",'csv２'!F84)</f>
        <v/>
      </c>
      <c r="G284" s="16" t="str">
        <f>IF('csv２'!G84="","",'csv２'!G84)</f>
        <v/>
      </c>
      <c r="H284" s="16" t="str">
        <f>IF('csv２'!H84="","",'csv２'!H84)</f>
        <v/>
      </c>
      <c r="I284" s="16" t="str">
        <f>IF('csv２'!I84="","",'csv２'!I84)</f>
        <v/>
      </c>
      <c r="J284" s="16" t="str">
        <f>IF('csv２'!J84="","",'csv２'!J84)</f>
        <v/>
      </c>
      <c r="K284" s="16" t="str">
        <f>IF('csv２'!K84="","",'csv２'!K84)</f>
        <v/>
      </c>
      <c r="L284" s="16">
        <f>IF('csv２'!L84="","",'csv２'!L84)</f>
        <v>82</v>
      </c>
      <c r="M284" s="16" t="str">
        <f>IF('csv２'!M84="","",'csv２'!M84)</f>
        <v/>
      </c>
      <c r="N284" s="16" t="str">
        <f>IF('csv２'!N84="","",'csv２'!N84)</f>
        <v/>
      </c>
      <c r="O284" s="16" t="str">
        <f>IF('csv２'!O84="","",'csv２'!O84)</f>
        <v/>
      </c>
      <c r="P284" s="16">
        <f>IF('csv２'!P84="","",'csv２'!P84)</f>
        <v>0</v>
      </c>
      <c r="Q284" s="16">
        <f>IF('csv２'!Q84="","",'csv２'!Q84)</f>
        <v>0</v>
      </c>
      <c r="R284" s="16">
        <f t="shared" si="35"/>
        <v>0</v>
      </c>
      <c r="S284" s="16" t="str">
        <f>IF('csv２'!S84="","",'csv２'!S84)</f>
        <v/>
      </c>
      <c r="T284" s="16">
        <f>IF('csv２'!T84="","",'csv２'!T84)</f>
        <v>0</v>
      </c>
      <c r="U284" s="16">
        <f>IF('csv２'!U84="","",'csv２'!U84)</f>
        <v>0</v>
      </c>
      <c r="V284" s="16">
        <f t="shared" si="36"/>
        <v>0</v>
      </c>
      <c r="W284" s="16" t="str">
        <f>IF('csv２'!W84="","",'csv２'!W84)</f>
        <v/>
      </c>
      <c r="X284" s="16">
        <f>IF('csv２'!X84="","",'csv２'!X84)</f>
        <v>0</v>
      </c>
      <c r="Y284" s="16">
        <f>IF('csv２'!Y84="","",'csv２'!Y84)</f>
        <v>0</v>
      </c>
      <c r="Z284" s="16">
        <v>0</v>
      </c>
      <c r="AA284" s="16" t="str">
        <f>IF('csv２'!AA84="","",'csv２'!AA84)</f>
        <v/>
      </c>
      <c r="AB284" s="16">
        <f>IF('csv２'!AB84="","",'csv２'!AB84)</f>
        <v>0</v>
      </c>
      <c r="AC284" s="16">
        <f>IF('csv２'!AC84="","",'csv２'!AC84)</f>
        <v>0</v>
      </c>
      <c r="AD284" s="16">
        <v>0</v>
      </c>
      <c r="AE284" s="16" t="str">
        <f>IF('csv２'!AE84="","",'csv２'!AE84)</f>
        <v/>
      </c>
      <c r="AF284" s="16">
        <f>IF('csv２'!AF84="","",'csv２'!AF84)</f>
        <v>0</v>
      </c>
      <c r="AG284" s="16">
        <f>IF('csv２'!AG84="","",'csv２'!AG84)</f>
        <v>0</v>
      </c>
      <c r="AH284" s="16">
        <v>0</v>
      </c>
      <c r="AJ284" s="16">
        <v>283</v>
      </c>
      <c r="AK284" s="16" t="str">
        <f t="shared" si="37"/>
        <v/>
      </c>
      <c r="AL284" s="16" t="str">
        <f t="shared" si="38"/>
        <v/>
      </c>
      <c r="AM284" s="16" t="str">
        <f t="shared" si="39"/>
        <v/>
      </c>
      <c r="AN284" s="16" t="str">
        <f t="shared" si="40"/>
        <v/>
      </c>
      <c r="AO284" s="16" t="e">
        <f t="shared" si="41"/>
        <v>#N/A</v>
      </c>
      <c r="AP284" s="16" t="str">
        <f t="shared" si="42"/>
        <v/>
      </c>
    </row>
    <row r="285" spans="1:42">
      <c r="A285" s="16">
        <f>COUNT(E$2:E285)</f>
        <v>2</v>
      </c>
      <c r="B285" s="16" t="str">
        <f>IF('csv２'!B85="","",'csv２'!B85)</f>
        <v/>
      </c>
      <c r="C285" s="16" t="str">
        <f>IF('csv２'!C85="","",'csv２'!C85)</f>
        <v/>
      </c>
      <c r="D285" s="16" t="str">
        <f>IF('csv２'!D85="","",'csv２'!D85)</f>
        <v/>
      </c>
      <c r="E285" s="16" t="str">
        <f>IF('csv２'!E85="","",'csv２'!E85)</f>
        <v/>
      </c>
      <c r="F285" s="16" t="str">
        <f>IF('csv２'!F85="","",'csv２'!F85)</f>
        <v/>
      </c>
      <c r="G285" s="16" t="str">
        <f>IF('csv２'!G85="","",'csv２'!G85)</f>
        <v/>
      </c>
      <c r="H285" s="16" t="str">
        <f>IF('csv２'!H85="","",'csv２'!H85)</f>
        <v/>
      </c>
      <c r="I285" s="16" t="str">
        <f>IF('csv２'!I85="","",'csv２'!I85)</f>
        <v/>
      </c>
      <c r="J285" s="16" t="str">
        <f>IF('csv２'!J85="","",'csv２'!J85)</f>
        <v/>
      </c>
      <c r="K285" s="16" t="str">
        <f>IF('csv２'!K85="","",'csv２'!K85)</f>
        <v/>
      </c>
      <c r="L285" s="16">
        <f>IF('csv２'!L85="","",'csv２'!L85)</f>
        <v>83</v>
      </c>
      <c r="M285" s="16" t="str">
        <f>IF('csv２'!M85="","",'csv２'!M85)</f>
        <v/>
      </c>
      <c r="N285" s="16" t="str">
        <f>IF('csv２'!N85="","",'csv２'!N85)</f>
        <v/>
      </c>
      <c r="O285" s="16" t="str">
        <f>IF('csv２'!O85="","",'csv２'!O85)</f>
        <v/>
      </c>
      <c r="P285" s="16">
        <f>IF('csv２'!P85="","",'csv２'!P85)</f>
        <v>0</v>
      </c>
      <c r="Q285" s="16">
        <f>IF('csv２'!Q85="","",'csv２'!Q85)</f>
        <v>0</v>
      </c>
      <c r="R285" s="16">
        <f t="shared" si="35"/>
        <v>0</v>
      </c>
      <c r="S285" s="16" t="str">
        <f>IF('csv２'!S85="","",'csv２'!S85)</f>
        <v/>
      </c>
      <c r="T285" s="16">
        <f>IF('csv２'!T85="","",'csv２'!T85)</f>
        <v>0</v>
      </c>
      <c r="U285" s="16">
        <f>IF('csv２'!U85="","",'csv２'!U85)</f>
        <v>0</v>
      </c>
      <c r="V285" s="16">
        <f t="shared" si="36"/>
        <v>0</v>
      </c>
      <c r="W285" s="16" t="str">
        <f>IF('csv２'!W85="","",'csv２'!W85)</f>
        <v/>
      </c>
      <c r="X285" s="16">
        <f>IF('csv２'!X85="","",'csv２'!X85)</f>
        <v>0</v>
      </c>
      <c r="Y285" s="16">
        <f>IF('csv２'!Y85="","",'csv２'!Y85)</f>
        <v>0</v>
      </c>
      <c r="Z285" s="16">
        <v>0</v>
      </c>
      <c r="AA285" s="16" t="str">
        <f>IF('csv２'!AA85="","",'csv２'!AA85)</f>
        <v/>
      </c>
      <c r="AB285" s="16">
        <f>IF('csv２'!AB85="","",'csv２'!AB85)</f>
        <v>0</v>
      </c>
      <c r="AC285" s="16">
        <f>IF('csv２'!AC85="","",'csv２'!AC85)</f>
        <v>0</v>
      </c>
      <c r="AD285" s="16">
        <v>0</v>
      </c>
      <c r="AE285" s="16" t="str">
        <f>IF('csv２'!AE85="","",'csv２'!AE85)</f>
        <v/>
      </c>
      <c r="AF285" s="16">
        <f>IF('csv２'!AF85="","",'csv２'!AF85)</f>
        <v>0</v>
      </c>
      <c r="AG285" s="16">
        <f>IF('csv２'!AG85="","",'csv２'!AG85)</f>
        <v>0</v>
      </c>
      <c r="AH285" s="16">
        <v>0</v>
      </c>
      <c r="AJ285" s="16">
        <v>284</v>
      </c>
      <c r="AK285" s="16" t="str">
        <f t="shared" si="37"/>
        <v/>
      </c>
      <c r="AL285" s="16" t="str">
        <f t="shared" si="38"/>
        <v/>
      </c>
      <c r="AM285" s="16" t="str">
        <f t="shared" si="39"/>
        <v/>
      </c>
      <c r="AN285" s="16" t="str">
        <f t="shared" si="40"/>
        <v/>
      </c>
      <c r="AO285" s="16" t="e">
        <f t="shared" si="41"/>
        <v>#N/A</v>
      </c>
      <c r="AP285" s="16" t="str">
        <f t="shared" si="42"/>
        <v/>
      </c>
    </row>
    <row r="286" spans="1:42">
      <c r="A286" s="16">
        <f>COUNT(E$2:E286)</f>
        <v>2</v>
      </c>
      <c r="B286" s="16" t="str">
        <f>IF('csv２'!B86="","",'csv２'!B86)</f>
        <v/>
      </c>
      <c r="C286" s="16" t="str">
        <f>IF('csv２'!C86="","",'csv２'!C86)</f>
        <v/>
      </c>
      <c r="D286" s="16" t="str">
        <f>IF('csv２'!D86="","",'csv２'!D86)</f>
        <v/>
      </c>
      <c r="E286" s="16" t="str">
        <f>IF('csv２'!E86="","",'csv２'!E86)</f>
        <v/>
      </c>
      <c r="F286" s="16" t="str">
        <f>IF('csv２'!F86="","",'csv２'!F86)</f>
        <v/>
      </c>
      <c r="G286" s="16" t="str">
        <f>IF('csv２'!G86="","",'csv２'!G86)</f>
        <v/>
      </c>
      <c r="H286" s="16" t="str">
        <f>IF('csv２'!H86="","",'csv２'!H86)</f>
        <v/>
      </c>
      <c r="I286" s="16" t="str">
        <f>IF('csv２'!I86="","",'csv２'!I86)</f>
        <v/>
      </c>
      <c r="J286" s="16" t="str">
        <f>IF('csv２'!J86="","",'csv２'!J86)</f>
        <v/>
      </c>
      <c r="K286" s="16" t="str">
        <f>IF('csv２'!K86="","",'csv２'!K86)</f>
        <v/>
      </c>
      <c r="L286" s="16">
        <f>IF('csv２'!L86="","",'csv２'!L86)</f>
        <v>84</v>
      </c>
      <c r="M286" s="16" t="str">
        <f>IF('csv２'!M86="","",'csv２'!M86)</f>
        <v/>
      </c>
      <c r="N286" s="16" t="str">
        <f>IF('csv２'!N86="","",'csv２'!N86)</f>
        <v/>
      </c>
      <c r="O286" s="16" t="str">
        <f>IF('csv２'!O86="","",'csv２'!O86)</f>
        <v/>
      </c>
      <c r="P286" s="16">
        <f>IF('csv２'!P86="","",'csv２'!P86)</f>
        <v>0</v>
      </c>
      <c r="Q286" s="16">
        <f>IF('csv２'!Q86="","",'csv２'!Q86)</f>
        <v>0</v>
      </c>
      <c r="R286" s="16">
        <f t="shared" si="35"/>
        <v>0</v>
      </c>
      <c r="S286" s="16" t="str">
        <f>IF('csv２'!S86="","",'csv２'!S86)</f>
        <v/>
      </c>
      <c r="T286" s="16">
        <f>IF('csv２'!T86="","",'csv２'!T86)</f>
        <v>0</v>
      </c>
      <c r="U286" s="16">
        <f>IF('csv２'!U86="","",'csv２'!U86)</f>
        <v>0</v>
      </c>
      <c r="V286" s="16">
        <f t="shared" si="36"/>
        <v>0</v>
      </c>
      <c r="W286" s="16" t="str">
        <f>IF('csv２'!W86="","",'csv２'!W86)</f>
        <v/>
      </c>
      <c r="X286" s="16">
        <f>IF('csv２'!X86="","",'csv２'!X86)</f>
        <v>0</v>
      </c>
      <c r="Y286" s="16">
        <f>IF('csv２'!Y86="","",'csv２'!Y86)</f>
        <v>0</v>
      </c>
      <c r="Z286" s="16">
        <v>0</v>
      </c>
      <c r="AA286" s="16" t="str">
        <f>IF('csv２'!AA86="","",'csv２'!AA86)</f>
        <v/>
      </c>
      <c r="AB286" s="16">
        <f>IF('csv２'!AB86="","",'csv２'!AB86)</f>
        <v>0</v>
      </c>
      <c r="AC286" s="16">
        <f>IF('csv２'!AC86="","",'csv２'!AC86)</f>
        <v>0</v>
      </c>
      <c r="AD286" s="16">
        <v>0</v>
      </c>
      <c r="AE286" s="16" t="str">
        <f>IF('csv２'!AE86="","",'csv２'!AE86)</f>
        <v/>
      </c>
      <c r="AF286" s="16">
        <f>IF('csv２'!AF86="","",'csv２'!AF86)</f>
        <v>0</v>
      </c>
      <c r="AG286" s="16">
        <f>IF('csv２'!AG86="","",'csv２'!AG86)</f>
        <v>0</v>
      </c>
      <c r="AH286" s="16">
        <v>0</v>
      </c>
      <c r="AJ286" s="16">
        <v>285</v>
      </c>
      <c r="AK286" s="16" t="str">
        <f t="shared" si="37"/>
        <v/>
      </c>
      <c r="AL286" s="16" t="str">
        <f t="shared" si="38"/>
        <v/>
      </c>
      <c r="AM286" s="16" t="str">
        <f t="shared" si="39"/>
        <v/>
      </c>
      <c r="AN286" s="16" t="str">
        <f t="shared" si="40"/>
        <v/>
      </c>
      <c r="AO286" s="16" t="e">
        <f t="shared" si="41"/>
        <v>#N/A</v>
      </c>
      <c r="AP286" s="16" t="str">
        <f t="shared" si="42"/>
        <v/>
      </c>
    </row>
    <row r="287" spans="1:42">
      <c r="A287" s="16">
        <f>COUNT(E$2:E287)</f>
        <v>2</v>
      </c>
      <c r="B287" s="16" t="str">
        <f>IF('csv２'!B87="","",'csv２'!B87)</f>
        <v/>
      </c>
      <c r="C287" s="16" t="str">
        <f>IF('csv２'!C87="","",'csv２'!C87)</f>
        <v/>
      </c>
      <c r="D287" s="16" t="str">
        <f>IF('csv２'!D87="","",'csv２'!D87)</f>
        <v/>
      </c>
      <c r="E287" s="16" t="str">
        <f>IF('csv２'!E87="","",'csv２'!E87)</f>
        <v/>
      </c>
      <c r="F287" s="16" t="str">
        <f>IF('csv２'!F87="","",'csv２'!F87)</f>
        <v/>
      </c>
      <c r="G287" s="16" t="str">
        <f>IF('csv２'!G87="","",'csv２'!G87)</f>
        <v/>
      </c>
      <c r="H287" s="16" t="str">
        <f>IF('csv２'!H87="","",'csv２'!H87)</f>
        <v/>
      </c>
      <c r="I287" s="16" t="str">
        <f>IF('csv２'!I87="","",'csv２'!I87)</f>
        <v/>
      </c>
      <c r="J287" s="16" t="str">
        <f>IF('csv２'!J87="","",'csv２'!J87)</f>
        <v/>
      </c>
      <c r="K287" s="16" t="str">
        <f>IF('csv２'!K87="","",'csv２'!K87)</f>
        <v/>
      </c>
      <c r="L287" s="16">
        <f>IF('csv２'!L87="","",'csv２'!L87)</f>
        <v>85</v>
      </c>
      <c r="M287" s="16" t="str">
        <f>IF('csv２'!M87="","",'csv２'!M87)</f>
        <v/>
      </c>
      <c r="N287" s="16" t="str">
        <f>IF('csv２'!N87="","",'csv２'!N87)</f>
        <v/>
      </c>
      <c r="O287" s="16" t="str">
        <f>IF('csv２'!O87="","",'csv２'!O87)</f>
        <v/>
      </c>
      <c r="P287" s="16">
        <f>IF('csv２'!P87="","",'csv２'!P87)</f>
        <v>0</v>
      </c>
      <c r="Q287" s="16">
        <f>IF('csv２'!Q87="","",'csv２'!Q87)</f>
        <v>0</v>
      </c>
      <c r="R287" s="16">
        <f t="shared" si="35"/>
        <v>0</v>
      </c>
      <c r="S287" s="16" t="str">
        <f>IF('csv２'!S87="","",'csv２'!S87)</f>
        <v/>
      </c>
      <c r="T287" s="16">
        <f>IF('csv２'!T87="","",'csv２'!T87)</f>
        <v>0</v>
      </c>
      <c r="U287" s="16">
        <f>IF('csv２'!U87="","",'csv２'!U87)</f>
        <v>0</v>
      </c>
      <c r="V287" s="16">
        <f t="shared" si="36"/>
        <v>0</v>
      </c>
      <c r="W287" s="16" t="str">
        <f>IF('csv２'!W87="","",'csv２'!W87)</f>
        <v/>
      </c>
      <c r="X287" s="16">
        <f>IF('csv２'!X87="","",'csv２'!X87)</f>
        <v>0</v>
      </c>
      <c r="Y287" s="16">
        <f>IF('csv２'!Y87="","",'csv２'!Y87)</f>
        <v>0</v>
      </c>
      <c r="Z287" s="16">
        <v>0</v>
      </c>
      <c r="AA287" s="16" t="str">
        <f>IF('csv２'!AA87="","",'csv２'!AA87)</f>
        <v/>
      </c>
      <c r="AB287" s="16">
        <f>IF('csv２'!AB87="","",'csv２'!AB87)</f>
        <v>0</v>
      </c>
      <c r="AC287" s="16">
        <f>IF('csv２'!AC87="","",'csv２'!AC87)</f>
        <v>0</v>
      </c>
      <c r="AD287" s="16">
        <v>0</v>
      </c>
      <c r="AE287" s="16" t="str">
        <f>IF('csv２'!AE87="","",'csv２'!AE87)</f>
        <v/>
      </c>
      <c r="AF287" s="16">
        <f>IF('csv２'!AF87="","",'csv２'!AF87)</f>
        <v>0</v>
      </c>
      <c r="AG287" s="16">
        <f>IF('csv２'!AG87="","",'csv２'!AG87)</f>
        <v>0</v>
      </c>
      <c r="AH287" s="16">
        <v>0</v>
      </c>
      <c r="AJ287" s="16">
        <v>286</v>
      </c>
      <c r="AK287" s="16" t="str">
        <f t="shared" si="37"/>
        <v/>
      </c>
      <c r="AL287" s="16" t="str">
        <f t="shared" si="38"/>
        <v/>
      </c>
      <c r="AM287" s="16" t="str">
        <f t="shared" si="39"/>
        <v/>
      </c>
      <c r="AN287" s="16" t="str">
        <f t="shared" si="40"/>
        <v/>
      </c>
      <c r="AO287" s="16" t="e">
        <f t="shared" si="41"/>
        <v>#N/A</v>
      </c>
      <c r="AP287" s="16" t="str">
        <f t="shared" si="42"/>
        <v/>
      </c>
    </row>
    <row r="288" spans="1:42">
      <c r="A288" s="16">
        <f>COUNT(E$2:E288)</f>
        <v>2</v>
      </c>
      <c r="B288" s="16" t="str">
        <f>IF('csv２'!B88="","",'csv２'!B88)</f>
        <v/>
      </c>
      <c r="C288" s="16" t="str">
        <f>IF('csv２'!C88="","",'csv２'!C88)</f>
        <v/>
      </c>
      <c r="D288" s="16" t="str">
        <f>IF('csv２'!D88="","",'csv２'!D88)</f>
        <v/>
      </c>
      <c r="E288" s="16" t="str">
        <f>IF('csv２'!E88="","",'csv２'!E88)</f>
        <v/>
      </c>
      <c r="F288" s="16" t="str">
        <f>IF('csv２'!F88="","",'csv２'!F88)</f>
        <v/>
      </c>
      <c r="G288" s="16" t="str">
        <f>IF('csv２'!G88="","",'csv２'!G88)</f>
        <v/>
      </c>
      <c r="H288" s="16" t="str">
        <f>IF('csv２'!H88="","",'csv２'!H88)</f>
        <v/>
      </c>
      <c r="I288" s="16" t="str">
        <f>IF('csv２'!I88="","",'csv２'!I88)</f>
        <v/>
      </c>
      <c r="J288" s="16" t="str">
        <f>IF('csv２'!J88="","",'csv２'!J88)</f>
        <v/>
      </c>
      <c r="K288" s="16" t="str">
        <f>IF('csv２'!K88="","",'csv２'!K88)</f>
        <v/>
      </c>
      <c r="L288" s="16">
        <f>IF('csv２'!L88="","",'csv２'!L88)</f>
        <v>86</v>
      </c>
      <c r="M288" s="16" t="str">
        <f>IF('csv２'!M88="","",'csv２'!M88)</f>
        <v/>
      </c>
      <c r="N288" s="16" t="str">
        <f>IF('csv２'!N88="","",'csv２'!N88)</f>
        <v/>
      </c>
      <c r="O288" s="16" t="str">
        <f>IF('csv２'!O88="","",'csv２'!O88)</f>
        <v/>
      </c>
      <c r="P288" s="16">
        <f>IF('csv２'!P88="","",'csv２'!P88)</f>
        <v>0</v>
      </c>
      <c r="Q288" s="16">
        <f>IF('csv２'!Q88="","",'csv２'!Q88)</f>
        <v>0</v>
      </c>
      <c r="R288" s="16">
        <f t="shared" si="35"/>
        <v>0</v>
      </c>
      <c r="S288" s="16" t="str">
        <f>IF('csv２'!S88="","",'csv２'!S88)</f>
        <v/>
      </c>
      <c r="T288" s="16">
        <f>IF('csv２'!T88="","",'csv２'!T88)</f>
        <v>0</v>
      </c>
      <c r="U288" s="16">
        <f>IF('csv２'!U88="","",'csv２'!U88)</f>
        <v>0</v>
      </c>
      <c r="V288" s="16">
        <f t="shared" si="36"/>
        <v>0</v>
      </c>
      <c r="W288" s="16" t="str">
        <f>IF('csv２'!W88="","",'csv２'!W88)</f>
        <v/>
      </c>
      <c r="X288" s="16">
        <f>IF('csv２'!X88="","",'csv２'!X88)</f>
        <v>0</v>
      </c>
      <c r="Y288" s="16">
        <f>IF('csv２'!Y88="","",'csv２'!Y88)</f>
        <v>0</v>
      </c>
      <c r="Z288" s="16">
        <v>0</v>
      </c>
      <c r="AA288" s="16" t="str">
        <f>IF('csv２'!AA88="","",'csv２'!AA88)</f>
        <v/>
      </c>
      <c r="AB288" s="16">
        <f>IF('csv２'!AB88="","",'csv２'!AB88)</f>
        <v>0</v>
      </c>
      <c r="AC288" s="16">
        <f>IF('csv２'!AC88="","",'csv２'!AC88)</f>
        <v>0</v>
      </c>
      <c r="AD288" s="16">
        <v>0</v>
      </c>
      <c r="AE288" s="16" t="str">
        <f>IF('csv２'!AE88="","",'csv２'!AE88)</f>
        <v/>
      </c>
      <c r="AF288" s="16">
        <f>IF('csv２'!AF88="","",'csv２'!AF88)</f>
        <v>0</v>
      </c>
      <c r="AG288" s="16">
        <f>IF('csv２'!AG88="","",'csv２'!AG88)</f>
        <v>0</v>
      </c>
      <c r="AH288" s="16">
        <v>0</v>
      </c>
      <c r="AJ288" s="16">
        <v>287</v>
      </c>
      <c r="AK288" s="16" t="str">
        <f t="shared" si="37"/>
        <v/>
      </c>
      <c r="AL288" s="16" t="str">
        <f t="shared" si="38"/>
        <v/>
      </c>
      <c r="AM288" s="16" t="str">
        <f t="shared" si="39"/>
        <v/>
      </c>
      <c r="AN288" s="16" t="str">
        <f t="shared" si="40"/>
        <v/>
      </c>
      <c r="AO288" s="16" t="e">
        <f t="shared" si="41"/>
        <v>#N/A</v>
      </c>
      <c r="AP288" s="16" t="str">
        <f t="shared" si="42"/>
        <v/>
      </c>
    </row>
    <row r="289" spans="1:42">
      <c r="A289" s="16">
        <f>COUNT(E$2:E289)</f>
        <v>2</v>
      </c>
      <c r="B289" s="16" t="str">
        <f>IF('csv２'!B89="","",'csv２'!B89)</f>
        <v/>
      </c>
      <c r="C289" s="16" t="str">
        <f>IF('csv２'!C89="","",'csv２'!C89)</f>
        <v/>
      </c>
      <c r="D289" s="16" t="str">
        <f>IF('csv２'!D89="","",'csv２'!D89)</f>
        <v/>
      </c>
      <c r="E289" s="16" t="str">
        <f>IF('csv２'!E89="","",'csv２'!E89)</f>
        <v/>
      </c>
      <c r="F289" s="16" t="str">
        <f>IF('csv２'!F89="","",'csv２'!F89)</f>
        <v/>
      </c>
      <c r="G289" s="16" t="str">
        <f>IF('csv２'!G89="","",'csv２'!G89)</f>
        <v/>
      </c>
      <c r="H289" s="16" t="str">
        <f>IF('csv２'!H89="","",'csv２'!H89)</f>
        <v/>
      </c>
      <c r="I289" s="16" t="str">
        <f>IF('csv２'!I89="","",'csv２'!I89)</f>
        <v/>
      </c>
      <c r="J289" s="16" t="str">
        <f>IF('csv２'!J89="","",'csv２'!J89)</f>
        <v/>
      </c>
      <c r="K289" s="16" t="str">
        <f>IF('csv２'!K89="","",'csv２'!K89)</f>
        <v/>
      </c>
      <c r="L289" s="16">
        <f>IF('csv２'!L89="","",'csv２'!L89)</f>
        <v>87</v>
      </c>
      <c r="M289" s="16" t="str">
        <f>IF('csv２'!M89="","",'csv２'!M89)</f>
        <v/>
      </c>
      <c r="N289" s="16" t="str">
        <f>IF('csv２'!N89="","",'csv２'!N89)</f>
        <v/>
      </c>
      <c r="O289" s="16" t="str">
        <f>IF('csv２'!O89="","",'csv２'!O89)</f>
        <v/>
      </c>
      <c r="P289" s="16">
        <f>IF('csv２'!P89="","",'csv２'!P89)</f>
        <v>0</v>
      </c>
      <c r="Q289" s="16">
        <f>IF('csv２'!Q89="","",'csv２'!Q89)</f>
        <v>0</v>
      </c>
      <c r="R289" s="16">
        <f t="shared" si="35"/>
        <v>0</v>
      </c>
      <c r="S289" s="16" t="str">
        <f>IF('csv２'!S89="","",'csv２'!S89)</f>
        <v/>
      </c>
      <c r="T289" s="16">
        <f>IF('csv２'!T89="","",'csv２'!T89)</f>
        <v>0</v>
      </c>
      <c r="U289" s="16">
        <f>IF('csv２'!U89="","",'csv２'!U89)</f>
        <v>0</v>
      </c>
      <c r="V289" s="16">
        <f t="shared" si="36"/>
        <v>0</v>
      </c>
      <c r="W289" s="16" t="str">
        <f>IF('csv２'!W89="","",'csv２'!W89)</f>
        <v/>
      </c>
      <c r="X289" s="16">
        <f>IF('csv２'!X89="","",'csv２'!X89)</f>
        <v>0</v>
      </c>
      <c r="Y289" s="16">
        <f>IF('csv２'!Y89="","",'csv２'!Y89)</f>
        <v>0</v>
      </c>
      <c r="Z289" s="16">
        <v>0</v>
      </c>
      <c r="AA289" s="16" t="str">
        <f>IF('csv２'!AA89="","",'csv２'!AA89)</f>
        <v/>
      </c>
      <c r="AB289" s="16">
        <f>IF('csv２'!AB89="","",'csv２'!AB89)</f>
        <v>0</v>
      </c>
      <c r="AC289" s="16">
        <f>IF('csv２'!AC89="","",'csv２'!AC89)</f>
        <v>0</v>
      </c>
      <c r="AD289" s="16">
        <v>0</v>
      </c>
      <c r="AE289" s="16" t="str">
        <f>IF('csv２'!AE89="","",'csv２'!AE89)</f>
        <v/>
      </c>
      <c r="AF289" s="16">
        <f>IF('csv２'!AF89="","",'csv２'!AF89)</f>
        <v>0</v>
      </c>
      <c r="AG289" s="16">
        <f>IF('csv２'!AG89="","",'csv２'!AG89)</f>
        <v>0</v>
      </c>
      <c r="AH289" s="16">
        <v>0</v>
      </c>
      <c r="AJ289" s="16">
        <v>288</v>
      </c>
      <c r="AK289" s="16" t="str">
        <f t="shared" si="37"/>
        <v/>
      </c>
      <c r="AL289" s="16" t="str">
        <f t="shared" si="38"/>
        <v/>
      </c>
      <c r="AM289" s="16" t="str">
        <f t="shared" si="39"/>
        <v/>
      </c>
      <c r="AN289" s="16" t="str">
        <f t="shared" si="40"/>
        <v/>
      </c>
      <c r="AO289" s="16" t="e">
        <f t="shared" si="41"/>
        <v>#N/A</v>
      </c>
      <c r="AP289" s="16" t="str">
        <f t="shared" si="42"/>
        <v/>
      </c>
    </row>
    <row r="290" spans="1:42">
      <c r="A290" s="16">
        <f>COUNT(E$2:E290)</f>
        <v>2</v>
      </c>
      <c r="B290" s="16" t="str">
        <f>IF('csv２'!B90="","",'csv２'!B90)</f>
        <v/>
      </c>
      <c r="C290" s="16" t="str">
        <f>IF('csv２'!C90="","",'csv２'!C90)</f>
        <v/>
      </c>
      <c r="D290" s="16" t="str">
        <f>IF('csv２'!D90="","",'csv２'!D90)</f>
        <v/>
      </c>
      <c r="E290" s="16" t="str">
        <f>IF('csv２'!E90="","",'csv２'!E90)</f>
        <v/>
      </c>
      <c r="F290" s="16" t="str">
        <f>IF('csv２'!F90="","",'csv２'!F90)</f>
        <v/>
      </c>
      <c r="G290" s="16" t="str">
        <f>IF('csv２'!G90="","",'csv２'!G90)</f>
        <v/>
      </c>
      <c r="H290" s="16" t="str">
        <f>IF('csv２'!H90="","",'csv２'!H90)</f>
        <v/>
      </c>
      <c r="I290" s="16" t="str">
        <f>IF('csv２'!I90="","",'csv２'!I90)</f>
        <v/>
      </c>
      <c r="J290" s="16" t="str">
        <f>IF('csv２'!J90="","",'csv２'!J90)</f>
        <v/>
      </c>
      <c r="K290" s="16" t="str">
        <f>IF('csv２'!K90="","",'csv２'!K90)</f>
        <v/>
      </c>
      <c r="L290" s="16">
        <f>IF('csv２'!L90="","",'csv２'!L90)</f>
        <v>88</v>
      </c>
      <c r="M290" s="16" t="str">
        <f>IF('csv２'!M90="","",'csv２'!M90)</f>
        <v/>
      </c>
      <c r="N290" s="16" t="str">
        <f>IF('csv２'!N90="","",'csv２'!N90)</f>
        <v/>
      </c>
      <c r="O290" s="16" t="str">
        <f>IF('csv２'!O90="","",'csv２'!O90)</f>
        <v/>
      </c>
      <c r="P290" s="16">
        <f>IF('csv２'!P90="","",'csv２'!P90)</f>
        <v>0</v>
      </c>
      <c r="Q290" s="16">
        <f>IF('csv２'!Q90="","",'csv２'!Q90)</f>
        <v>0</v>
      </c>
      <c r="R290" s="16">
        <f t="shared" si="35"/>
        <v>0</v>
      </c>
      <c r="S290" s="16" t="str">
        <f>IF('csv２'!S90="","",'csv２'!S90)</f>
        <v/>
      </c>
      <c r="T290" s="16">
        <f>IF('csv２'!T90="","",'csv２'!T90)</f>
        <v>0</v>
      </c>
      <c r="U290" s="16">
        <f>IF('csv２'!U90="","",'csv２'!U90)</f>
        <v>0</v>
      </c>
      <c r="V290" s="16">
        <f t="shared" si="36"/>
        <v>0</v>
      </c>
      <c r="W290" s="16" t="str">
        <f>IF('csv２'!W90="","",'csv２'!W90)</f>
        <v/>
      </c>
      <c r="X290" s="16">
        <f>IF('csv２'!X90="","",'csv２'!X90)</f>
        <v>0</v>
      </c>
      <c r="Y290" s="16">
        <f>IF('csv２'!Y90="","",'csv２'!Y90)</f>
        <v>0</v>
      </c>
      <c r="Z290" s="16">
        <v>0</v>
      </c>
      <c r="AA290" s="16" t="str">
        <f>IF('csv２'!AA90="","",'csv２'!AA90)</f>
        <v/>
      </c>
      <c r="AB290" s="16">
        <f>IF('csv２'!AB90="","",'csv２'!AB90)</f>
        <v>0</v>
      </c>
      <c r="AC290" s="16">
        <f>IF('csv２'!AC90="","",'csv２'!AC90)</f>
        <v>0</v>
      </c>
      <c r="AD290" s="16">
        <v>0</v>
      </c>
      <c r="AE290" s="16" t="str">
        <f>IF('csv２'!AE90="","",'csv２'!AE90)</f>
        <v/>
      </c>
      <c r="AF290" s="16">
        <f>IF('csv２'!AF90="","",'csv２'!AF90)</f>
        <v>0</v>
      </c>
      <c r="AG290" s="16">
        <f>IF('csv２'!AG90="","",'csv２'!AG90)</f>
        <v>0</v>
      </c>
      <c r="AH290" s="16">
        <v>0</v>
      </c>
      <c r="AJ290" s="16">
        <v>289</v>
      </c>
      <c r="AK290" s="16" t="str">
        <f t="shared" si="37"/>
        <v/>
      </c>
      <c r="AL290" s="16" t="str">
        <f t="shared" si="38"/>
        <v/>
      </c>
      <c r="AM290" s="16" t="str">
        <f t="shared" si="39"/>
        <v/>
      </c>
      <c r="AN290" s="16" t="str">
        <f t="shared" si="40"/>
        <v/>
      </c>
      <c r="AO290" s="16" t="e">
        <f t="shared" si="41"/>
        <v>#N/A</v>
      </c>
      <c r="AP290" s="16" t="str">
        <f t="shared" si="42"/>
        <v/>
      </c>
    </row>
    <row r="291" spans="1:42">
      <c r="A291" s="16">
        <f>COUNT(E$2:E291)</f>
        <v>2</v>
      </c>
      <c r="B291" s="16" t="str">
        <f>IF('csv２'!B91="","",'csv２'!B91)</f>
        <v/>
      </c>
      <c r="C291" s="16" t="str">
        <f>IF('csv２'!C91="","",'csv２'!C91)</f>
        <v/>
      </c>
      <c r="D291" s="16" t="str">
        <f>IF('csv２'!D91="","",'csv２'!D91)</f>
        <v/>
      </c>
      <c r="E291" s="16" t="str">
        <f>IF('csv２'!E91="","",'csv２'!E91)</f>
        <v/>
      </c>
      <c r="F291" s="16" t="str">
        <f>IF('csv２'!F91="","",'csv２'!F91)</f>
        <v/>
      </c>
      <c r="G291" s="16" t="str">
        <f>IF('csv２'!G91="","",'csv２'!G91)</f>
        <v/>
      </c>
      <c r="H291" s="16" t="str">
        <f>IF('csv２'!H91="","",'csv２'!H91)</f>
        <v/>
      </c>
      <c r="I291" s="16" t="str">
        <f>IF('csv２'!I91="","",'csv２'!I91)</f>
        <v/>
      </c>
      <c r="J291" s="16" t="str">
        <f>IF('csv２'!J91="","",'csv２'!J91)</f>
        <v/>
      </c>
      <c r="K291" s="16" t="str">
        <f>IF('csv２'!K91="","",'csv２'!K91)</f>
        <v/>
      </c>
      <c r="L291" s="16">
        <f>IF('csv２'!L91="","",'csv２'!L91)</f>
        <v>89</v>
      </c>
      <c r="M291" s="16" t="str">
        <f>IF('csv２'!M91="","",'csv２'!M91)</f>
        <v/>
      </c>
      <c r="N291" s="16" t="str">
        <f>IF('csv２'!N91="","",'csv２'!N91)</f>
        <v/>
      </c>
      <c r="O291" s="16" t="str">
        <f>IF('csv２'!O91="","",'csv２'!O91)</f>
        <v/>
      </c>
      <c r="P291" s="16">
        <f>IF('csv２'!P91="","",'csv２'!P91)</f>
        <v>0</v>
      </c>
      <c r="Q291" s="16">
        <f>IF('csv２'!Q91="","",'csv２'!Q91)</f>
        <v>0</v>
      </c>
      <c r="R291" s="16">
        <f t="shared" si="35"/>
        <v>0</v>
      </c>
      <c r="S291" s="16" t="str">
        <f>IF('csv２'!S91="","",'csv２'!S91)</f>
        <v/>
      </c>
      <c r="T291" s="16">
        <f>IF('csv２'!T91="","",'csv２'!T91)</f>
        <v>0</v>
      </c>
      <c r="U291" s="16">
        <f>IF('csv２'!U91="","",'csv２'!U91)</f>
        <v>0</v>
      </c>
      <c r="V291" s="16">
        <f t="shared" si="36"/>
        <v>0</v>
      </c>
      <c r="W291" s="16" t="str">
        <f>IF('csv２'!W91="","",'csv２'!W91)</f>
        <v/>
      </c>
      <c r="X291" s="16">
        <f>IF('csv２'!X91="","",'csv２'!X91)</f>
        <v>0</v>
      </c>
      <c r="Y291" s="16">
        <f>IF('csv２'!Y91="","",'csv２'!Y91)</f>
        <v>0</v>
      </c>
      <c r="Z291" s="16">
        <v>0</v>
      </c>
      <c r="AA291" s="16" t="str">
        <f>IF('csv２'!AA91="","",'csv２'!AA91)</f>
        <v/>
      </c>
      <c r="AB291" s="16">
        <f>IF('csv２'!AB91="","",'csv２'!AB91)</f>
        <v>0</v>
      </c>
      <c r="AC291" s="16">
        <f>IF('csv２'!AC91="","",'csv２'!AC91)</f>
        <v>0</v>
      </c>
      <c r="AD291" s="16">
        <v>0</v>
      </c>
      <c r="AE291" s="16" t="str">
        <f>IF('csv２'!AE91="","",'csv２'!AE91)</f>
        <v/>
      </c>
      <c r="AF291" s="16">
        <f>IF('csv２'!AF91="","",'csv２'!AF91)</f>
        <v>0</v>
      </c>
      <c r="AG291" s="16">
        <f>IF('csv２'!AG91="","",'csv２'!AG91)</f>
        <v>0</v>
      </c>
      <c r="AH291" s="16">
        <v>0</v>
      </c>
      <c r="AJ291" s="16">
        <v>290</v>
      </c>
      <c r="AK291" s="16" t="str">
        <f t="shared" si="37"/>
        <v/>
      </c>
      <c r="AL291" s="16" t="str">
        <f t="shared" si="38"/>
        <v/>
      </c>
      <c r="AM291" s="16" t="str">
        <f t="shared" si="39"/>
        <v/>
      </c>
      <c r="AN291" s="16" t="str">
        <f t="shared" si="40"/>
        <v/>
      </c>
      <c r="AO291" s="16" t="e">
        <f t="shared" si="41"/>
        <v>#N/A</v>
      </c>
      <c r="AP291" s="16" t="str">
        <f t="shared" si="42"/>
        <v/>
      </c>
    </row>
    <row r="292" spans="1:42">
      <c r="A292" s="16">
        <f>COUNT(E$2:E292)</f>
        <v>2</v>
      </c>
      <c r="B292" s="16" t="str">
        <f>IF('csv２'!B92="","",'csv２'!B92)</f>
        <v/>
      </c>
      <c r="C292" s="16" t="str">
        <f>IF('csv２'!C92="","",'csv２'!C92)</f>
        <v/>
      </c>
      <c r="D292" s="16" t="str">
        <f>IF('csv２'!D92="","",'csv２'!D92)</f>
        <v/>
      </c>
      <c r="E292" s="16" t="str">
        <f>IF('csv２'!E92="","",'csv２'!E92)</f>
        <v/>
      </c>
      <c r="F292" s="16" t="str">
        <f>IF('csv２'!F92="","",'csv２'!F92)</f>
        <v/>
      </c>
      <c r="G292" s="16" t="str">
        <f>IF('csv２'!G92="","",'csv２'!G92)</f>
        <v/>
      </c>
      <c r="H292" s="16" t="str">
        <f>IF('csv２'!H92="","",'csv２'!H92)</f>
        <v/>
      </c>
      <c r="I292" s="16" t="str">
        <f>IF('csv２'!I92="","",'csv２'!I92)</f>
        <v/>
      </c>
      <c r="J292" s="16" t="str">
        <f>IF('csv２'!J92="","",'csv２'!J92)</f>
        <v/>
      </c>
      <c r="K292" s="16" t="str">
        <f>IF('csv２'!K92="","",'csv２'!K92)</f>
        <v/>
      </c>
      <c r="L292" s="16">
        <f>IF('csv２'!L92="","",'csv２'!L92)</f>
        <v>90</v>
      </c>
      <c r="M292" s="16" t="str">
        <f>IF('csv２'!M92="","",'csv２'!M92)</f>
        <v/>
      </c>
      <c r="N292" s="16" t="str">
        <f>IF('csv２'!N92="","",'csv２'!N92)</f>
        <v/>
      </c>
      <c r="O292" s="16" t="str">
        <f>IF('csv２'!O92="","",'csv２'!O92)</f>
        <v/>
      </c>
      <c r="P292" s="16">
        <f>IF('csv２'!P92="","",'csv２'!P92)</f>
        <v>0</v>
      </c>
      <c r="Q292" s="16">
        <f>IF('csv２'!Q92="","",'csv２'!Q92)</f>
        <v>0</v>
      </c>
      <c r="R292" s="16">
        <f t="shared" si="35"/>
        <v>0</v>
      </c>
      <c r="S292" s="16" t="str">
        <f>IF('csv２'!S92="","",'csv２'!S92)</f>
        <v/>
      </c>
      <c r="T292" s="16">
        <f>IF('csv２'!T92="","",'csv２'!T92)</f>
        <v>0</v>
      </c>
      <c r="U292" s="16">
        <f>IF('csv２'!U92="","",'csv２'!U92)</f>
        <v>0</v>
      </c>
      <c r="V292" s="16">
        <f t="shared" si="36"/>
        <v>0</v>
      </c>
      <c r="W292" s="16" t="str">
        <f>IF('csv２'!W92="","",'csv２'!W92)</f>
        <v/>
      </c>
      <c r="X292" s="16">
        <f>IF('csv２'!X92="","",'csv２'!X92)</f>
        <v>0</v>
      </c>
      <c r="Y292" s="16">
        <f>IF('csv２'!Y92="","",'csv２'!Y92)</f>
        <v>0</v>
      </c>
      <c r="Z292" s="16">
        <v>0</v>
      </c>
      <c r="AA292" s="16" t="str">
        <f>IF('csv２'!AA92="","",'csv２'!AA92)</f>
        <v/>
      </c>
      <c r="AB292" s="16">
        <f>IF('csv２'!AB92="","",'csv２'!AB92)</f>
        <v>0</v>
      </c>
      <c r="AC292" s="16">
        <f>IF('csv２'!AC92="","",'csv２'!AC92)</f>
        <v>0</v>
      </c>
      <c r="AD292" s="16">
        <v>0</v>
      </c>
      <c r="AE292" s="16" t="str">
        <f>IF('csv２'!AE92="","",'csv２'!AE92)</f>
        <v/>
      </c>
      <c r="AF292" s="16">
        <f>IF('csv２'!AF92="","",'csv２'!AF92)</f>
        <v>0</v>
      </c>
      <c r="AG292" s="16">
        <f>IF('csv２'!AG92="","",'csv２'!AG92)</f>
        <v>0</v>
      </c>
      <c r="AH292" s="16">
        <v>0</v>
      </c>
      <c r="AJ292" s="16">
        <v>291</v>
      </c>
      <c r="AK292" s="16" t="str">
        <f t="shared" si="37"/>
        <v/>
      </c>
      <c r="AL292" s="16" t="str">
        <f t="shared" si="38"/>
        <v/>
      </c>
      <c r="AM292" s="16" t="str">
        <f t="shared" si="39"/>
        <v/>
      </c>
      <c r="AN292" s="16" t="str">
        <f t="shared" si="40"/>
        <v/>
      </c>
      <c r="AO292" s="16" t="e">
        <f t="shared" si="41"/>
        <v>#N/A</v>
      </c>
      <c r="AP292" s="16" t="str">
        <f t="shared" si="42"/>
        <v/>
      </c>
    </row>
    <row r="293" spans="1:42">
      <c r="A293" s="16">
        <f>COUNT(E$2:E293)</f>
        <v>2</v>
      </c>
      <c r="B293" s="16" t="str">
        <f>IF('csv２'!B93="","",'csv２'!B93)</f>
        <v/>
      </c>
      <c r="C293" s="16" t="str">
        <f>IF('csv２'!C93="","",'csv２'!C93)</f>
        <v/>
      </c>
      <c r="D293" s="16" t="str">
        <f>IF('csv２'!D93="","",'csv２'!D93)</f>
        <v/>
      </c>
      <c r="E293" s="16" t="str">
        <f>IF('csv２'!E93="","",'csv２'!E93)</f>
        <v/>
      </c>
      <c r="F293" s="16" t="str">
        <f>IF('csv２'!F93="","",'csv２'!F93)</f>
        <v/>
      </c>
      <c r="G293" s="16" t="str">
        <f>IF('csv２'!G93="","",'csv２'!G93)</f>
        <v/>
      </c>
      <c r="H293" s="16" t="str">
        <f>IF('csv２'!H93="","",'csv２'!H93)</f>
        <v/>
      </c>
      <c r="I293" s="16" t="str">
        <f>IF('csv２'!I93="","",'csv２'!I93)</f>
        <v/>
      </c>
      <c r="J293" s="16" t="str">
        <f>IF('csv２'!J93="","",'csv２'!J93)</f>
        <v/>
      </c>
      <c r="K293" s="16" t="str">
        <f>IF('csv２'!K93="","",'csv２'!K93)</f>
        <v/>
      </c>
      <c r="L293" s="16">
        <f>IF('csv２'!L93="","",'csv２'!L93)</f>
        <v>91</v>
      </c>
      <c r="M293" s="16" t="str">
        <f>IF('csv２'!M93="","",'csv２'!M93)</f>
        <v/>
      </c>
      <c r="N293" s="16" t="str">
        <f>IF('csv２'!N93="","",'csv２'!N93)</f>
        <v/>
      </c>
      <c r="O293" s="16" t="str">
        <f>IF('csv２'!O93="","",'csv２'!O93)</f>
        <v/>
      </c>
      <c r="P293" s="16">
        <f>IF('csv２'!P93="","",'csv２'!P93)</f>
        <v>0</v>
      </c>
      <c r="Q293" s="16">
        <f>IF('csv２'!Q93="","",'csv２'!Q93)</f>
        <v>0</v>
      </c>
      <c r="R293" s="16">
        <f t="shared" si="35"/>
        <v>0</v>
      </c>
      <c r="S293" s="16" t="str">
        <f>IF('csv２'!S93="","",'csv２'!S93)</f>
        <v/>
      </c>
      <c r="T293" s="16">
        <f>IF('csv２'!T93="","",'csv２'!T93)</f>
        <v>0</v>
      </c>
      <c r="U293" s="16">
        <f>IF('csv２'!U93="","",'csv２'!U93)</f>
        <v>0</v>
      </c>
      <c r="V293" s="16">
        <f t="shared" si="36"/>
        <v>0</v>
      </c>
      <c r="W293" s="16" t="str">
        <f>IF('csv２'!W93="","",'csv２'!W93)</f>
        <v/>
      </c>
      <c r="X293" s="16">
        <f>IF('csv２'!X93="","",'csv２'!X93)</f>
        <v>0</v>
      </c>
      <c r="Y293" s="16">
        <f>IF('csv２'!Y93="","",'csv２'!Y93)</f>
        <v>0</v>
      </c>
      <c r="Z293" s="16">
        <v>0</v>
      </c>
      <c r="AA293" s="16" t="str">
        <f>IF('csv２'!AA93="","",'csv２'!AA93)</f>
        <v/>
      </c>
      <c r="AB293" s="16">
        <f>IF('csv２'!AB93="","",'csv２'!AB93)</f>
        <v>0</v>
      </c>
      <c r="AC293" s="16">
        <f>IF('csv２'!AC93="","",'csv２'!AC93)</f>
        <v>0</v>
      </c>
      <c r="AD293" s="16">
        <v>0</v>
      </c>
      <c r="AE293" s="16" t="str">
        <f>IF('csv２'!AE93="","",'csv２'!AE93)</f>
        <v/>
      </c>
      <c r="AF293" s="16">
        <f>IF('csv２'!AF93="","",'csv２'!AF93)</f>
        <v>0</v>
      </c>
      <c r="AG293" s="16">
        <f>IF('csv２'!AG93="","",'csv２'!AG93)</f>
        <v>0</v>
      </c>
      <c r="AH293" s="16">
        <v>0</v>
      </c>
      <c r="AJ293" s="16">
        <v>292</v>
      </c>
      <c r="AK293" s="16" t="str">
        <f t="shared" si="37"/>
        <v/>
      </c>
      <c r="AL293" s="16" t="str">
        <f t="shared" si="38"/>
        <v/>
      </c>
      <c r="AM293" s="16" t="str">
        <f t="shared" si="39"/>
        <v/>
      </c>
      <c r="AN293" s="16" t="str">
        <f t="shared" si="40"/>
        <v/>
      </c>
      <c r="AO293" s="16" t="e">
        <f t="shared" si="41"/>
        <v>#N/A</v>
      </c>
      <c r="AP293" s="16" t="str">
        <f t="shared" si="42"/>
        <v/>
      </c>
    </row>
    <row r="294" spans="1:42">
      <c r="A294" s="16">
        <f>COUNT(E$2:E294)</f>
        <v>2</v>
      </c>
      <c r="B294" s="16" t="str">
        <f>IF('csv２'!B94="","",'csv２'!B94)</f>
        <v/>
      </c>
      <c r="C294" s="16" t="str">
        <f>IF('csv２'!C94="","",'csv２'!C94)</f>
        <v/>
      </c>
      <c r="D294" s="16" t="str">
        <f>IF('csv２'!D94="","",'csv２'!D94)</f>
        <v/>
      </c>
      <c r="E294" s="16" t="str">
        <f>IF('csv２'!E94="","",'csv２'!E94)</f>
        <v/>
      </c>
      <c r="F294" s="16" t="str">
        <f>IF('csv２'!F94="","",'csv２'!F94)</f>
        <v/>
      </c>
      <c r="G294" s="16" t="str">
        <f>IF('csv２'!G94="","",'csv２'!G94)</f>
        <v/>
      </c>
      <c r="H294" s="16" t="str">
        <f>IF('csv２'!H94="","",'csv２'!H94)</f>
        <v/>
      </c>
      <c r="I294" s="16" t="str">
        <f>IF('csv２'!I94="","",'csv２'!I94)</f>
        <v/>
      </c>
      <c r="J294" s="16" t="str">
        <f>IF('csv２'!J94="","",'csv２'!J94)</f>
        <v/>
      </c>
      <c r="K294" s="16" t="str">
        <f>IF('csv２'!K94="","",'csv２'!K94)</f>
        <v/>
      </c>
      <c r="L294" s="16">
        <f>IF('csv２'!L94="","",'csv２'!L94)</f>
        <v>92</v>
      </c>
      <c r="M294" s="16" t="str">
        <f>IF('csv２'!M94="","",'csv２'!M94)</f>
        <v/>
      </c>
      <c r="N294" s="16" t="str">
        <f>IF('csv２'!N94="","",'csv２'!N94)</f>
        <v/>
      </c>
      <c r="O294" s="16" t="str">
        <f>IF('csv２'!O94="","",'csv２'!O94)</f>
        <v/>
      </c>
      <c r="P294" s="16">
        <f>IF('csv２'!P94="","",'csv２'!P94)</f>
        <v>0</v>
      </c>
      <c r="Q294" s="16">
        <f>IF('csv２'!Q94="","",'csv２'!Q94)</f>
        <v>0</v>
      </c>
      <c r="R294" s="16">
        <f t="shared" si="35"/>
        <v>0</v>
      </c>
      <c r="S294" s="16" t="str">
        <f>IF('csv２'!S94="","",'csv２'!S94)</f>
        <v/>
      </c>
      <c r="T294" s="16">
        <f>IF('csv２'!T94="","",'csv２'!T94)</f>
        <v>0</v>
      </c>
      <c r="U294" s="16">
        <f>IF('csv２'!U94="","",'csv２'!U94)</f>
        <v>0</v>
      </c>
      <c r="V294" s="16">
        <f t="shared" si="36"/>
        <v>0</v>
      </c>
      <c r="W294" s="16" t="str">
        <f>IF('csv２'!W94="","",'csv２'!W94)</f>
        <v/>
      </c>
      <c r="X294" s="16">
        <f>IF('csv２'!X94="","",'csv２'!X94)</f>
        <v>0</v>
      </c>
      <c r="Y294" s="16">
        <f>IF('csv２'!Y94="","",'csv２'!Y94)</f>
        <v>0</v>
      </c>
      <c r="Z294" s="16">
        <v>0</v>
      </c>
      <c r="AA294" s="16" t="str">
        <f>IF('csv２'!AA94="","",'csv２'!AA94)</f>
        <v/>
      </c>
      <c r="AB294" s="16">
        <f>IF('csv２'!AB94="","",'csv２'!AB94)</f>
        <v>0</v>
      </c>
      <c r="AC294" s="16">
        <f>IF('csv２'!AC94="","",'csv２'!AC94)</f>
        <v>0</v>
      </c>
      <c r="AD294" s="16">
        <v>0</v>
      </c>
      <c r="AE294" s="16" t="str">
        <f>IF('csv２'!AE94="","",'csv２'!AE94)</f>
        <v/>
      </c>
      <c r="AF294" s="16">
        <f>IF('csv２'!AF94="","",'csv２'!AF94)</f>
        <v>0</v>
      </c>
      <c r="AG294" s="16">
        <f>IF('csv２'!AG94="","",'csv２'!AG94)</f>
        <v>0</v>
      </c>
      <c r="AH294" s="16">
        <v>0</v>
      </c>
      <c r="AJ294" s="16">
        <v>293</v>
      </c>
      <c r="AK294" s="16" t="str">
        <f t="shared" si="37"/>
        <v/>
      </c>
      <c r="AL294" s="16" t="str">
        <f t="shared" si="38"/>
        <v/>
      </c>
      <c r="AM294" s="16" t="str">
        <f t="shared" si="39"/>
        <v/>
      </c>
      <c r="AN294" s="16" t="str">
        <f t="shared" si="40"/>
        <v/>
      </c>
      <c r="AO294" s="16" t="e">
        <f t="shared" si="41"/>
        <v>#N/A</v>
      </c>
      <c r="AP294" s="16" t="str">
        <f t="shared" si="42"/>
        <v/>
      </c>
    </row>
    <row r="295" spans="1:42">
      <c r="A295" s="16">
        <f>COUNT(E$2:E295)</f>
        <v>2</v>
      </c>
      <c r="B295" s="16" t="str">
        <f>IF('csv２'!B95="","",'csv２'!B95)</f>
        <v/>
      </c>
      <c r="C295" s="16" t="str">
        <f>IF('csv２'!C95="","",'csv２'!C95)</f>
        <v/>
      </c>
      <c r="D295" s="16" t="str">
        <f>IF('csv２'!D95="","",'csv２'!D95)</f>
        <v/>
      </c>
      <c r="E295" s="16" t="str">
        <f>IF('csv２'!E95="","",'csv２'!E95)</f>
        <v/>
      </c>
      <c r="F295" s="16" t="str">
        <f>IF('csv２'!F95="","",'csv２'!F95)</f>
        <v/>
      </c>
      <c r="G295" s="16" t="str">
        <f>IF('csv２'!G95="","",'csv２'!G95)</f>
        <v/>
      </c>
      <c r="H295" s="16" t="str">
        <f>IF('csv２'!H95="","",'csv２'!H95)</f>
        <v/>
      </c>
      <c r="I295" s="16" t="str">
        <f>IF('csv２'!I95="","",'csv２'!I95)</f>
        <v/>
      </c>
      <c r="J295" s="16" t="str">
        <f>IF('csv２'!J95="","",'csv２'!J95)</f>
        <v/>
      </c>
      <c r="K295" s="16" t="str">
        <f>IF('csv２'!K95="","",'csv２'!K95)</f>
        <v/>
      </c>
      <c r="L295" s="16">
        <f>IF('csv２'!L95="","",'csv２'!L95)</f>
        <v>93</v>
      </c>
      <c r="M295" s="16" t="str">
        <f>IF('csv２'!M95="","",'csv２'!M95)</f>
        <v/>
      </c>
      <c r="N295" s="16" t="str">
        <f>IF('csv２'!N95="","",'csv２'!N95)</f>
        <v/>
      </c>
      <c r="O295" s="16" t="str">
        <f>IF('csv２'!O95="","",'csv２'!O95)</f>
        <v/>
      </c>
      <c r="P295" s="16">
        <f>IF('csv２'!P95="","",'csv２'!P95)</f>
        <v>0</v>
      </c>
      <c r="Q295" s="16">
        <f>IF('csv２'!Q95="","",'csv２'!Q95)</f>
        <v>0</v>
      </c>
      <c r="R295" s="16">
        <f t="shared" si="35"/>
        <v>0</v>
      </c>
      <c r="S295" s="16" t="str">
        <f>IF('csv２'!S95="","",'csv２'!S95)</f>
        <v/>
      </c>
      <c r="T295" s="16">
        <f>IF('csv２'!T95="","",'csv２'!T95)</f>
        <v>0</v>
      </c>
      <c r="U295" s="16">
        <f>IF('csv２'!U95="","",'csv２'!U95)</f>
        <v>0</v>
      </c>
      <c r="V295" s="16">
        <f t="shared" si="36"/>
        <v>0</v>
      </c>
      <c r="W295" s="16" t="str">
        <f>IF('csv２'!W95="","",'csv２'!W95)</f>
        <v/>
      </c>
      <c r="X295" s="16">
        <f>IF('csv２'!X95="","",'csv２'!X95)</f>
        <v>0</v>
      </c>
      <c r="Y295" s="16">
        <f>IF('csv２'!Y95="","",'csv２'!Y95)</f>
        <v>0</v>
      </c>
      <c r="Z295" s="16">
        <v>0</v>
      </c>
      <c r="AA295" s="16" t="str">
        <f>IF('csv２'!AA95="","",'csv２'!AA95)</f>
        <v/>
      </c>
      <c r="AB295" s="16">
        <f>IF('csv２'!AB95="","",'csv２'!AB95)</f>
        <v>0</v>
      </c>
      <c r="AC295" s="16">
        <f>IF('csv２'!AC95="","",'csv２'!AC95)</f>
        <v>0</v>
      </c>
      <c r="AD295" s="16">
        <v>0</v>
      </c>
      <c r="AE295" s="16" t="str">
        <f>IF('csv２'!AE95="","",'csv２'!AE95)</f>
        <v/>
      </c>
      <c r="AF295" s="16">
        <f>IF('csv２'!AF95="","",'csv２'!AF95)</f>
        <v>0</v>
      </c>
      <c r="AG295" s="16">
        <f>IF('csv２'!AG95="","",'csv２'!AG95)</f>
        <v>0</v>
      </c>
      <c r="AH295" s="16">
        <v>0</v>
      </c>
      <c r="AJ295" s="16">
        <v>294</v>
      </c>
      <c r="AK295" s="16" t="str">
        <f t="shared" si="37"/>
        <v/>
      </c>
      <c r="AL295" s="16" t="str">
        <f t="shared" si="38"/>
        <v/>
      </c>
      <c r="AM295" s="16" t="str">
        <f t="shared" si="39"/>
        <v/>
      </c>
      <c r="AN295" s="16" t="str">
        <f t="shared" si="40"/>
        <v/>
      </c>
      <c r="AO295" s="16" t="e">
        <f t="shared" si="41"/>
        <v>#N/A</v>
      </c>
      <c r="AP295" s="16" t="str">
        <f t="shared" si="42"/>
        <v/>
      </c>
    </row>
    <row r="296" spans="1:42">
      <c r="A296" s="16">
        <f>COUNT(E$2:E296)</f>
        <v>2</v>
      </c>
      <c r="B296" s="16" t="str">
        <f>IF('csv２'!B96="","",'csv２'!B96)</f>
        <v/>
      </c>
      <c r="C296" s="16" t="str">
        <f>IF('csv２'!C96="","",'csv２'!C96)</f>
        <v/>
      </c>
      <c r="D296" s="16" t="str">
        <f>IF('csv２'!D96="","",'csv２'!D96)</f>
        <v/>
      </c>
      <c r="E296" s="16" t="str">
        <f>IF('csv２'!E96="","",'csv２'!E96)</f>
        <v/>
      </c>
      <c r="F296" s="16" t="str">
        <f>IF('csv２'!F96="","",'csv２'!F96)</f>
        <v/>
      </c>
      <c r="G296" s="16" t="str">
        <f>IF('csv２'!G96="","",'csv２'!G96)</f>
        <v/>
      </c>
      <c r="H296" s="16" t="str">
        <f>IF('csv２'!H96="","",'csv２'!H96)</f>
        <v/>
      </c>
      <c r="I296" s="16" t="str">
        <f>IF('csv２'!I96="","",'csv２'!I96)</f>
        <v/>
      </c>
      <c r="J296" s="16" t="str">
        <f>IF('csv２'!J96="","",'csv２'!J96)</f>
        <v/>
      </c>
      <c r="K296" s="16" t="str">
        <f>IF('csv２'!K96="","",'csv２'!K96)</f>
        <v/>
      </c>
      <c r="L296" s="16">
        <f>IF('csv２'!L96="","",'csv２'!L96)</f>
        <v>94</v>
      </c>
      <c r="M296" s="16" t="str">
        <f>IF('csv２'!M96="","",'csv２'!M96)</f>
        <v/>
      </c>
      <c r="N296" s="16" t="str">
        <f>IF('csv２'!N96="","",'csv２'!N96)</f>
        <v/>
      </c>
      <c r="O296" s="16" t="str">
        <f>IF('csv２'!O96="","",'csv２'!O96)</f>
        <v/>
      </c>
      <c r="P296" s="16">
        <f>IF('csv２'!P96="","",'csv２'!P96)</f>
        <v>0</v>
      </c>
      <c r="Q296" s="16">
        <f>IF('csv２'!Q96="","",'csv２'!Q96)</f>
        <v>0</v>
      </c>
      <c r="R296" s="16">
        <f t="shared" si="35"/>
        <v>0</v>
      </c>
      <c r="S296" s="16" t="str">
        <f>IF('csv２'!S96="","",'csv２'!S96)</f>
        <v/>
      </c>
      <c r="T296" s="16">
        <f>IF('csv２'!T96="","",'csv２'!T96)</f>
        <v>0</v>
      </c>
      <c r="U296" s="16">
        <f>IF('csv２'!U96="","",'csv２'!U96)</f>
        <v>0</v>
      </c>
      <c r="V296" s="16">
        <f t="shared" si="36"/>
        <v>0</v>
      </c>
      <c r="W296" s="16" t="str">
        <f>IF('csv２'!W96="","",'csv２'!W96)</f>
        <v/>
      </c>
      <c r="X296" s="16">
        <f>IF('csv２'!X96="","",'csv２'!X96)</f>
        <v>0</v>
      </c>
      <c r="Y296" s="16">
        <f>IF('csv２'!Y96="","",'csv２'!Y96)</f>
        <v>0</v>
      </c>
      <c r="Z296" s="16">
        <v>0</v>
      </c>
      <c r="AA296" s="16" t="str">
        <f>IF('csv２'!AA96="","",'csv２'!AA96)</f>
        <v/>
      </c>
      <c r="AB296" s="16">
        <f>IF('csv２'!AB96="","",'csv２'!AB96)</f>
        <v>0</v>
      </c>
      <c r="AC296" s="16">
        <f>IF('csv２'!AC96="","",'csv２'!AC96)</f>
        <v>0</v>
      </c>
      <c r="AD296" s="16">
        <v>0</v>
      </c>
      <c r="AE296" s="16" t="str">
        <f>IF('csv２'!AE96="","",'csv２'!AE96)</f>
        <v/>
      </c>
      <c r="AF296" s="16">
        <f>IF('csv２'!AF96="","",'csv２'!AF96)</f>
        <v>0</v>
      </c>
      <c r="AG296" s="16">
        <f>IF('csv２'!AG96="","",'csv２'!AG96)</f>
        <v>0</v>
      </c>
      <c r="AH296" s="16">
        <v>0</v>
      </c>
      <c r="AJ296" s="16">
        <v>295</v>
      </c>
      <c r="AK296" s="16" t="str">
        <f t="shared" si="37"/>
        <v/>
      </c>
      <c r="AL296" s="16" t="str">
        <f t="shared" si="38"/>
        <v/>
      </c>
      <c r="AM296" s="16" t="str">
        <f t="shared" si="39"/>
        <v/>
      </c>
      <c r="AN296" s="16" t="str">
        <f t="shared" si="40"/>
        <v/>
      </c>
      <c r="AO296" s="16" t="e">
        <f t="shared" si="41"/>
        <v>#N/A</v>
      </c>
      <c r="AP296" s="16" t="str">
        <f t="shared" si="42"/>
        <v/>
      </c>
    </row>
    <row r="297" spans="1:42">
      <c r="A297" s="16">
        <f>COUNT(E$2:E297)</f>
        <v>2</v>
      </c>
      <c r="B297" s="16" t="str">
        <f>IF('csv２'!B97="","",'csv２'!B97)</f>
        <v/>
      </c>
      <c r="C297" s="16" t="str">
        <f>IF('csv２'!C97="","",'csv２'!C97)</f>
        <v/>
      </c>
      <c r="D297" s="16" t="str">
        <f>IF('csv２'!D97="","",'csv２'!D97)</f>
        <v/>
      </c>
      <c r="E297" s="16" t="str">
        <f>IF('csv２'!E97="","",'csv２'!E97)</f>
        <v/>
      </c>
      <c r="F297" s="16" t="str">
        <f>IF('csv２'!F97="","",'csv２'!F97)</f>
        <v/>
      </c>
      <c r="G297" s="16" t="str">
        <f>IF('csv２'!G97="","",'csv２'!G97)</f>
        <v/>
      </c>
      <c r="H297" s="16" t="str">
        <f>IF('csv２'!H97="","",'csv２'!H97)</f>
        <v/>
      </c>
      <c r="I297" s="16" t="str">
        <f>IF('csv２'!I97="","",'csv２'!I97)</f>
        <v/>
      </c>
      <c r="J297" s="16" t="str">
        <f>IF('csv２'!J97="","",'csv２'!J97)</f>
        <v/>
      </c>
      <c r="K297" s="16" t="str">
        <f>IF('csv２'!K97="","",'csv２'!K97)</f>
        <v/>
      </c>
      <c r="L297" s="16">
        <f>IF('csv２'!L97="","",'csv２'!L97)</f>
        <v>95</v>
      </c>
      <c r="M297" s="16" t="str">
        <f>IF('csv２'!M97="","",'csv２'!M97)</f>
        <v/>
      </c>
      <c r="N297" s="16" t="str">
        <f>IF('csv２'!N97="","",'csv２'!N97)</f>
        <v/>
      </c>
      <c r="O297" s="16" t="str">
        <f>IF('csv２'!O97="","",'csv２'!O97)</f>
        <v/>
      </c>
      <c r="P297" s="16">
        <f>IF('csv２'!P97="","",'csv２'!P97)</f>
        <v>0</v>
      </c>
      <c r="Q297" s="16">
        <f>IF('csv２'!Q97="","",'csv２'!Q97)</f>
        <v>0</v>
      </c>
      <c r="R297" s="16">
        <f t="shared" si="35"/>
        <v>0</v>
      </c>
      <c r="S297" s="16" t="str">
        <f>IF('csv２'!S97="","",'csv２'!S97)</f>
        <v/>
      </c>
      <c r="T297" s="16">
        <f>IF('csv２'!T97="","",'csv２'!T97)</f>
        <v>0</v>
      </c>
      <c r="U297" s="16">
        <f>IF('csv２'!U97="","",'csv２'!U97)</f>
        <v>0</v>
      </c>
      <c r="V297" s="16">
        <f t="shared" si="36"/>
        <v>0</v>
      </c>
      <c r="W297" s="16" t="str">
        <f>IF('csv２'!W97="","",'csv２'!W97)</f>
        <v/>
      </c>
      <c r="X297" s="16">
        <f>IF('csv２'!X97="","",'csv２'!X97)</f>
        <v>0</v>
      </c>
      <c r="Y297" s="16">
        <f>IF('csv２'!Y97="","",'csv２'!Y97)</f>
        <v>0</v>
      </c>
      <c r="Z297" s="16">
        <v>0</v>
      </c>
      <c r="AA297" s="16" t="str">
        <f>IF('csv２'!AA97="","",'csv２'!AA97)</f>
        <v/>
      </c>
      <c r="AB297" s="16">
        <f>IF('csv２'!AB97="","",'csv２'!AB97)</f>
        <v>0</v>
      </c>
      <c r="AC297" s="16">
        <f>IF('csv２'!AC97="","",'csv２'!AC97)</f>
        <v>0</v>
      </c>
      <c r="AD297" s="16">
        <v>0</v>
      </c>
      <c r="AE297" s="16" t="str">
        <f>IF('csv２'!AE97="","",'csv２'!AE97)</f>
        <v/>
      </c>
      <c r="AF297" s="16">
        <f>IF('csv２'!AF97="","",'csv２'!AF97)</f>
        <v>0</v>
      </c>
      <c r="AG297" s="16">
        <f>IF('csv２'!AG97="","",'csv２'!AG97)</f>
        <v>0</v>
      </c>
      <c r="AH297" s="16">
        <v>0</v>
      </c>
      <c r="AJ297" s="16">
        <v>296</v>
      </c>
      <c r="AK297" s="16" t="str">
        <f t="shared" si="37"/>
        <v/>
      </c>
      <c r="AL297" s="16" t="str">
        <f t="shared" si="38"/>
        <v/>
      </c>
      <c r="AM297" s="16" t="str">
        <f t="shared" si="39"/>
        <v/>
      </c>
      <c r="AN297" s="16" t="str">
        <f t="shared" si="40"/>
        <v/>
      </c>
      <c r="AO297" s="16" t="e">
        <f t="shared" si="41"/>
        <v>#N/A</v>
      </c>
      <c r="AP297" s="16" t="str">
        <f t="shared" si="42"/>
        <v/>
      </c>
    </row>
    <row r="298" spans="1:42">
      <c r="A298" s="16">
        <f>COUNT(E$2:E298)</f>
        <v>2</v>
      </c>
      <c r="B298" s="16" t="str">
        <f>IF('csv２'!B98="","",'csv２'!B98)</f>
        <v/>
      </c>
      <c r="C298" s="16" t="str">
        <f>IF('csv２'!C98="","",'csv２'!C98)</f>
        <v/>
      </c>
      <c r="D298" s="16" t="str">
        <f>IF('csv２'!D98="","",'csv２'!D98)</f>
        <v/>
      </c>
      <c r="E298" s="16" t="str">
        <f>IF('csv２'!E98="","",'csv２'!E98)</f>
        <v/>
      </c>
      <c r="F298" s="16" t="str">
        <f>IF('csv２'!F98="","",'csv２'!F98)</f>
        <v/>
      </c>
      <c r="G298" s="16" t="str">
        <f>IF('csv２'!G98="","",'csv２'!G98)</f>
        <v/>
      </c>
      <c r="H298" s="16" t="str">
        <f>IF('csv２'!H98="","",'csv２'!H98)</f>
        <v/>
      </c>
      <c r="I298" s="16" t="str">
        <f>IF('csv２'!I98="","",'csv２'!I98)</f>
        <v/>
      </c>
      <c r="J298" s="16" t="str">
        <f>IF('csv２'!J98="","",'csv２'!J98)</f>
        <v/>
      </c>
      <c r="K298" s="16" t="str">
        <f>IF('csv２'!K98="","",'csv２'!K98)</f>
        <v/>
      </c>
      <c r="L298" s="16">
        <f>IF('csv２'!L98="","",'csv２'!L98)</f>
        <v>96</v>
      </c>
      <c r="M298" s="16" t="str">
        <f>IF('csv２'!M98="","",'csv２'!M98)</f>
        <v/>
      </c>
      <c r="N298" s="16" t="str">
        <f>IF('csv２'!N98="","",'csv２'!N98)</f>
        <v/>
      </c>
      <c r="O298" s="16" t="str">
        <f>IF('csv２'!O98="","",'csv２'!O98)</f>
        <v/>
      </c>
      <c r="P298" s="16">
        <f>IF('csv２'!P98="","",'csv２'!P98)</f>
        <v>0</v>
      </c>
      <c r="Q298" s="16">
        <f>IF('csv２'!Q98="","",'csv２'!Q98)</f>
        <v>0</v>
      </c>
      <c r="R298" s="16">
        <f t="shared" si="35"/>
        <v>0</v>
      </c>
      <c r="S298" s="16" t="str">
        <f>IF('csv２'!S98="","",'csv２'!S98)</f>
        <v/>
      </c>
      <c r="T298" s="16">
        <f>IF('csv２'!T98="","",'csv２'!T98)</f>
        <v>0</v>
      </c>
      <c r="U298" s="16">
        <f>IF('csv２'!U98="","",'csv２'!U98)</f>
        <v>0</v>
      </c>
      <c r="V298" s="16">
        <f t="shared" si="36"/>
        <v>0</v>
      </c>
      <c r="W298" s="16" t="str">
        <f>IF('csv２'!W98="","",'csv２'!W98)</f>
        <v/>
      </c>
      <c r="X298" s="16">
        <f>IF('csv２'!X98="","",'csv２'!X98)</f>
        <v>0</v>
      </c>
      <c r="Y298" s="16">
        <f>IF('csv２'!Y98="","",'csv２'!Y98)</f>
        <v>0</v>
      </c>
      <c r="Z298" s="16">
        <v>0</v>
      </c>
      <c r="AA298" s="16" t="str">
        <f>IF('csv２'!AA98="","",'csv２'!AA98)</f>
        <v/>
      </c>
      <c r="AB298" s="16">
        <f>IF('csv２'!AB98="","",'csv２'!AB98)</f>
        <v>0</v>
      </c>
      <c r="AC298" s="16">
        <f>IF('csv２'!AC98="","",'csv２'!AC98)</f>
        <v>0</v>
      </c>
      <c r="AD298" s="16">
        <v>0</v>
      </c>
      <c r="AE298" s="16" t="str">
        <f>IF('csv２'!AE98="","",'csv２'!AE98)</f>
        <v/>
      </c>
      <c r="AF298" s="16">
        <f>IF('csv２'!AF98="","",'csv２'!AF98)</f>
        <v>0</v>
      </c>
      <c r="AG298" s="16">
        <f>IF('csv２'!AG98="","",'csv２'!AG98)</f>
        <v>0</v>
      </c>
      <c r="AH298" s="16">
        <v>0</v>
      </c>
      <c r="AJ298" s="16">
        <v>297</v>
      </c>
      <c r="AK298" s="16" t="str">
        <f t="shared" si="37"/>
        <v/>
      </c>
      <c r="AL298" s="16" t="str">
        <f t="shared" si="38"/>
        <v/>
      </c>
      <c r="AM298" s="16" t="str">
        <f t="shared" si="39"/>
        <v/>
      </c>
      <c r="AN298" s="16" t="str">
        <f t="shared" si="40"/>
        <v/>
      </c>
      <c r="AO298" s="16" t="e">
        <f t="shared" si="41"/>
        <v>#N/A</v>
      </c>
      <c r="AP298" s="16" t="str">
        <f t="shared" si="42"/>
        <v/>
      </c>
    </row>
    <row r="299" spans="1:42">
      <c r="A299" s="16">
        <f>COUNT(E$2:E299)</f>
        <v>2</v>
      </c>
      <c r="B299" s="16" t="str">
        <f>IF('csv２'!B99="","",'csv２'!B99)</f>
        <v/>
      </c>
      <c r="C299" s="16" t="str">
        <f>IF('csv２'!C99="","",'csv２'!C99)</f>
        <v/>
      </c>
      <c r="D299" s="16" t="str">
        <f>IF('csv２'!D99="","",'csv２'!D99)</f>
        <v/>
      </c>
      <c r="E299" s="16" t="str">
        <f>IF('csv２'!E99="","",'csv２'!E99)</f>
        <v/>
      </c>
      <c r="F299" s="16" t="str">
        <f>IF('csv２'!F99="","",'csv２'!F99)</f>
        <v/>
      </c>
      <c r="G299" s="16" t="str">
        <f>IF('csv２'!G99="","",'csv２'!G99)</f>
        <v/>
      </c>
      <c r="H299" s="16" t="str">
        <f>IF('csv２'!H99="","",'csv２'!H99)</f>
        <v/>
      </c>
      <c r="I299" s="16" t="str">
        <f>IF('csv２'!I99="","",'csv２'!I99)</f>
        <v/>
      </c>
      <c r="J299" s="16" t="str">
        <f>IF('csv２'!J99="","",'csv２'!J99)</f>
        <v/>
      </c>
      <c r="K299" s="16" t="str">
        <f>IF('csv２'!K99="","",'csv２'!K99)</f>
        <v/>
      </c>
      <c r="L299" s="16">
        <f>IF('csv２'!L99="","",'csv２'!L99)</f>
        <v>97</v>
      </c>
      <c r="M299" s="16" t="str">
        <f>IF('csv２'!M99="","",'csv２'!M99)</f>
        <v/>
      </c>
      <c r="N299" s="16" t="str">
        <f>IF('csv２'!N99="","",'csv２'!N99)</f>
        <v/>
      </c>
      <c r="O299" s="16" t="str">
        <f>IF('csv２'!O99="","",'csv２'!O99)</f>
        <v/>
      </c>
      <c r="P299" s="16">
        <f>IF('csv２'!P99="","",'csv２'!P99)</f>
        <v>0</v>
      </c>
      <c r="Q299" s="16">
        <f>IF('csv２'!Q99="","",'csv２'!Q99)</f>
        <v>0</v>
      </c>
      <c r="R299" s="16">
        <f t="shared" si="35"/>
        <v>0</v>
      </c>
      <c r="S299" s="16" t="str">
        <f>IF('csv２'!S99="","",'csv２'!S99)</f>
        <v/>
      </c>
      <c r="T299" s="16">
        <f>IF('csv２'!T99="","",'csv２'!T99)</f>
        <v>0</v>
      </c>
      <c r="U299" s="16">
        <f>IF('csv２'!U99="","",'csv２'!U99)</f>
        <v>0</v>
      </c>
      <c r="V299" s="16">
        <f t="shared" si="36"/>
        <v>0</v>
      </c>
      <c r="W299" s="16" t="str">
        <f>IF('csv２'!W99="","",'csv２'!W99)</f>
        <v/>
      </c>
      <c r="X299" s="16">
        <f>IF('csv２'!X99="","",'csv２'!X99)</f>
        <v>0</v>
      </c>
      <c r="Y299" s="16">
        <f>IF('csv２'!Y99="","",'csv２'!Y99)</f>
        <v>0</v>
      </c>
      <c r="Z299" s="16">
        <v>0</v>
      </c>
      <c r="AA299" s="16" t="str">
        <f>IF('csv２'!AA99="","",'csv２'!AA99)</f>
        <v/>
      </c>
      <c r="AB299" s="16">
        <f>IF('csv２'!AB99="","",'csv２'!AB99)</f>
        <v>0</v>
      </c>
      <c r="AC299" s="16">
        <f>IF('csv２'!AC99="","",'csv２'!AC99)</f>
        <v>0</v>
      </c>
      <c r="AD299" s="16">
        <v>0</v>
      </c>
      <c r="AE299" s="16" t="str">
        <f>IF('csv２'!AE99="","",'csv２'!AE99)</f>
        <v/>
      </c>
      <c r="AF299" s="16">
        <f>IF('csv２'!AF99="","",'csv２'!AF99)</f>
        <v>0</v>
      </c>
      <c r="AG299" s="16">
        <f>IF('csv２'!AG99="","",'csv２'!AG99)</f>
        <v>0</v>
      </c>
      <c r="AH299" s="16">
        <v>0</v>
      </c>
      <c r="AJ299" s="16">
        <v>298</v>
      </c>
      <c r="AK299" s="16" t="str">
        <f t="shared" si="37"/>
        <v/>
      </c>
      <c r="AL299" s="16" t="str">
        <f t="shared" si="38"/>
        <v/>
      </c>
      <c r="AM299" s="16" t="str">
        <f t="shared" si="39"/>
        <v/>
      </c>
      <c r="AN299" s="16" t="str">
        <f t="shared" si="40"/>
        <v/>
      </c>
      <c r="AO299" s="16" t="e">
        <f t="shared" si="41"/>
        <v>#N/A</v>
      </c>
      <c r="AP299" s="16" t="str">
        <f t="shared" si="42"/>
        <v/>
      </c>
    </row>
    <row r="300" spans="1:42">
      <c r="A300" s="16">
        <f>COUNT(E$2:E300)</f>
        <v>2</v>
      </c>
      <c r="B300" s="16" t="str">
        <f>IF('csv２'!B100="","",'csv２'!B100)</f>
        <v/>
      </c>
      <c r="C300" s="16" t="str">
        <f>IF('csv２'!C100="","",'csv２'!C100)</f>
        <v/>
      </c>
      <c r="D300" s="16" t="str">
        <f>IF('csv２'!D100="","",'csv２'!D100)</f>
        <v/>
      </c>
      <c r="E300" s="16" t="str">
        <f>IF('csv２'!E100="","",'csv２'!E100)</f>
        <v/>
      </c>
      <c r="F300" s="16" t="str">
        <f>IF('csv２'!F100="","",'csv２'!F100)</f>
        <v/>
      </c>
      <c r="G300" s="16" t="str">
        <f>IF('csv２'!G100="","",'csv２'!G100)</f>
        <v/>
      </c>
      <c r="H300" s="16" t="str">
        <f>IF('csv２'!H100="","",'csv２'!H100)</f>
        <v/>
      </c>
      <c r="I300" s="16" t="str">
        <f>IF('csv２'!I100="","",'csv２'!I100)</f>
        <v/>
      </c>
      <c r="J300" s="16" t="str">
        <f>IF('csv２'!J100="","",'csv２'!J100)</f>
        <v/>
      </c>
      <c r="K300" s="16" t="str">
        <f>IF('csv２'!K100="","",'csv２'!K100)</f>
        <v/>
      </c>
      <c r="L300" s="16">
        <f>IF('csv２'!L100="","",'csv２'!L100)</f>
        <v>98</v>
      </c>
      <c r="M300" s="16" t="str">
        <f>IF('csv２'!M100="","",'csv２'!M100)</f>
        <v/>
      </c>
      <c r="N300" s="16" t="str">
        <f>IF('csv２'!N100="","",'csv２'!N100)</f>
        <v/>
      </c>
      <c r="O300" s="16" t="str">
        <f>IF('csv２'!O100="","",'csv２'!O100)</f>
        <v/>
      </c>
      <c r="P300" s="16">
        <f>IF('csv２'!P100="","",'csv２'!P100)</f>
        <v>0</v>
      </c>
      <c r="Q300" s="16">
        <f>IF('csv２'!Q100="","",'csv２'!Q100)</f>
        <v>0</v>
      </c>
      <c r="R300" s="16">
        <f t="shared" si="35"/>
        <v>0</v>
      </c>
      <c r="S300" s="16" t="str">
        <f>IF('csv２'!S100="","",'csv２'!S100)</f>
        <v/>
      </c>
      <c r="T300" s="16">
        <f>IF('csv２'!T100="","",'csv２'!T100)</f>
        <v>0</v>
      </c>
      <c r="U300" s="16">
        <f>IF('csv２'!U100="","",'csv２'!U100)</f>
        <v>0</v>
      </c>
      <c r="V300" s="16">
        <f t="shared" si="36"/>
        <v>0</v>
      </c>
      <c r="W300" s="16" t="str">
        <f>IF('csv２'!W100="","",'csv２'!W100)</f>
        <v/>
      </c>
      <c r="X300" s="16">
        <f>IF('csv２'!X100="","",'csv２'!X100)</f>
        <v>0</v>
      </c>
      <c r="Y300" s="16">
        <f>IF('csv２'!Y100="","",'csv２'!Y100)</f>
        <v>0</v>
      </c>
      <c r="Z300" s="16">
        <v>0</v>
      </c>
      <c r="AA300" s="16" t="str">
        <f>IF('csv２'!AA100="","",'csv２'!AA100)</f>
        <v/>
      </c>
      <c r="AB300" s="16">
        <f>IF('csv２'!AB100="","",'csv２'!AB100)</f>
        <v>0</v>
      </c>
      <c r="AC300" s="16">
        <f>IF('csv２'!AC100="","",'csv２'!AC100)</f>
        <v>0</v>
      </c>
      <c r="AD300" s="16">
        <v>0</v>
      </c>
      <c r="AE300" s="16" t="str">
        <f>IF('csv２'!AE100="","",'csv２'!AE100)</f>
        <v/>
      </c>
      <c r="AF300" s="16">
        <f>IF('csv２'!AF100="","",'csv２'!AF100)</f>
        <v>0</v>
      </c>
      <c r="AG300" s="16">
        <f>IF('csv２'!AG100="","",'csv２'!AG100)</f>
        <v>0</v>
      </c>
      <c r="AH300" s="16">
        <v>0</v>
      </c>
      <c r="AJ300" s="16">
        <v>299</v>
      </c>
      <c r="AK300" s="16" t="str">
        <f t="shared" si="37"/>
        <v/>
      </c>
      <c r="AL300" s="16" t="str">
        <f t="shared" si="38"/>
        <v/>
      </c>
      <c r="AM300" s="16" t="str">
        <f t="shared" si="39"/>
        <v/>
      </c>
      <c r="AN300" s="16" t="str">
        <f t="shared" si="40"/>
        <v/>
      </c>
      <c r="AO300" s="16" t="e">
        <f t="shared" si="41"/>
        <v>#N/A</v>
      </c>
      <c r="AP300" s="16" t="str">
        <f t="shared" si="42"/>
        <v/>
      </c>
    </row>
    <row r="301" spans="1:42">
      <c r="A301" s="16">
        <f>COUNT(E$2:E301)</f>
        <v>2</v>
      </c>
      <c r="B301" s="16" t="str">
        <f>IF('csv２'!B101="","",'csv２'!B101)</f>
        <v/>
      </c>
      <c r="C301" s="16" t="str">
        <f>IF('csv２'!C101="","",'csv２'!C101)</f>
        <v/>
      </c>
      <c r="D301" s="16" t="str">
        <f>IF('csv２'!D101="","",'csv２'!D101)</f>
        <v/>
      </c>
      <c r="E301" s="16" t="str">
        <f>IF('csv２'!E101="","",'csv２'!E101)</f>
        <v/>
      </c>
      <c r="F301" s="16" t="str">
        <f>IF('csv２'!F101="","",'csv２'!F101)</f>
        <v/>
      </c>
      <c r="G301" s="16" t="str">
        <f>IF('csv２'!G101="","",'csv２'!G101)</f>
        <v/>
      </c>
      <c r="H301" s="16" t="str">
        <f>IF('csv２'!H101="","",'csv２'!H101)</f>
        <v/>
      </c>
      <c r="I301" s="16" t="str">
        <f>IF('csv２'!I101="","",'csv２'!I101)</f>
        <v/>
      </c>
      <c r="J301" s="16" t="str">
        <f>IF('csv２'!J101="","",'csv２'!J101)</f>
        <v/>
      </c>
      <c r="K301" s="16" t="str">
        <f>IF('csv２'!K101="","",'csv２'!K101)</f>
        <v/>
      </c>
      <c r="L301" s="16">
        <f>IF('csv２'!L101="","",'csv２'!L101)</f>
        <v>99</v>
      </c>
      <c r="M301" s="16" t="str">
        <f>IF('csv２'!M101="","",'csv２'!M101)</f>
        <v/>
      </c>
      <c r="N301" s="16" t="str">
        <f>IF('csv２'!N101="","",'csv２'!N101)</f>
        <v/>
      </c>
      <c r="O301" s="16" t="str">
        <f>IF('csv２'!O101="","",'csv２'!O101)</f>
        <v/>
      </c>
      <c r="P301" s="16">
        <f>IF('csv２'!P101="","",'csv２'!P101)</f>
        <v>0</v>
      </c>
      <c r="Q301" s="16">
        <f>IF('csv２'!Q101="","",'csv２'!Q101)</f>
        <v>0</v>
      </c>
      <c r="R301" s="16">
        <f t="shared" si="35"/>
        <v>0</v>
      </c>
      <c r="S301" s="16" t="str">
        <f>IF('csv２'!S101="","",'csv２'!S101)</f>
        <v/>
      </c>
      <c r="T301" s="16">
        <f>IF('csv２'!T101="","",'csv２'!T101)</f>
        <v>0</v>
      </c>
      <c r="U301" s="16">
        <f>IF('csv２'!U101="","",'csv２'!U101)</f>
        <v>0</v>
      </c>
      <c r="V301" s="16">
        <f t="shared" si="36"/>
        <v>0</v>
      </c>
      <c r="W301" s="16" t="str">
        <f>IF('csv２'!W101="","",'csv２'!W101)</f>
        <v/>
      </c>
      <c r="X301" s="16">
        <f>IF('csv２'!X101="","",'csv２'!X101)</f>
        <v>0</v>
      </c>
      <c r="Y301" s="16">
        <f>IF('csv２'!Y101="","",'csv２'!Y101)</f>
        <v>0</v>
      </c>
      <c r="Z301" s="16">
        <v>0</v>
      </c>
      <c r="AA301" s="16" t="str">
        <f>IF('csv２'!AA101="","",'csv２'!AA101)</f>
        <v/>
      </c>
      <c r="AB301" s="16">
        <f>IF('csv２'!AB101="","",'csv２'!AB101)</f>
        <v>0</v>
      </c>
      <c r="AC301" s="16">
        <f>IF('csv２'!AC101="","",'csv２'!AC101)</f>
        <v>0</v>
      </c>
      <c r="AD301" s="16">
        <v>0</v>
      </c>
      <c r="AE301" s="16" t="str">
        <f>IF('csv２'!AE101="","",'csv２'!AE101)</f>
        <v/>
      </c>
      <c r="AF301" s="16">
        <f>IF('csv２'!AF101="","",'csv２'!AF101)</f>
        <v>0</v>
      </c>
      <c r="AG301" s="16">
        <f>IF('csv２'!AG101="","",'csv２'!AG101)</f>
        <v>0</v>
      </c>
      <c r="AH301" s="16">
        <v>0</v>
      </c>
      <c r="AJ301" s="16">
        <v>300</v>
      </c>
      <c r="AK301" s="16" t="str">
        <f t="shared" si="37"/>
        <v/>
      </c>
      <c r="AL301" s="16" t="str">
        <f t="shared" si="38"/>
        <v/>
      </c>
      <c r="AM301" s="16" t="str">
        <f t="shared" si="39"/>
        <v/>
      </c>
      <c r="AN301" s="16" t="str">
        <f t="shared" si="40"/>
        <v/>
      </c>
      <c r="AO301" s="16" t="e">
        <f t="shared" si="41"/>
        <v>#N/A</v>
      </c>
      <c r="AP301" s="16" t="str">
        <f t="shared" si="42"/>
        <v/>
      </c>
    </row>
    <row r="302" spans="1:42">
      <c r="A302" s="16">
        <f>COUNT(E$2:E302)</f>
        <v>2</v>
      </c>
      <c r="B302" s="16" t="str">
        <f>IF('csv２'!B102="","",'csv２'!B102)</f>
        <v/>
      </c>
      <c r="C302" s="16" t="str">
        <f>IF('csv２'!C102="","",'csv２'!C102)</f>
        <v/>
      </c>
      <c r="D302" s="16" t="str">
        <f>IF('csv２'!D102="","",'csv２'!D102)</f>
        <v/>
      </c>
      <c r="E302" s="16" t="str">
        <f>IF('csv２'!E102="","",'csv２'!E102)</f>
        <v/>
      </c>
      <c r="F302" s="16" t="str">
        <f>IF('csv２'!F102="","",'csv２'!F102)</f>
        <v/>
      </c>
      <c r="G302" s="16" t="str">
        <f>IF('csv２'!G102="","",'csv２'!G102)</f>
        <v/>
      </c>
      <c r="H302" s="16" t="str">
        <f>IF('csv２'!H102="","",'csv２'!H102)</f>
        <v/>
      </c>
      <c r="I302" s="16" t="str">
        <f>IF('csv２'!I102="","",'csv２'!I102)</f>
        <v/>
      </c>
      <c r="J302" s="16" t="str">
        <f>IF('csv２'!J102="","",'csv２'!J102)</f>
        <v/>
      </c>
      <c r="K302" s="16" t="str">
        <f>IF('csv２'!K102="","",'csv２'!K102)</f>
        <v/>
      </c>
      <c r="L302" s="16">
        <f>IF('csv２'!L102="","",'csv２'!L102)</f>
        <v>100</v>
      </c>
      <c r="M302" s="16" t="str">
        <f>IF('csv２'!M102="","",'csv２'!M102)</f>
        <v/>
      </c>
      <c r="N302" s="16" t="str">
        <f>IF('csv２'!N102="","",'csv２'!N102)</f>
        <v/>
      </c>
      <c r="O302" s="16" t="str">
        <f>IF('csv２'!O102="","",'csv２'!O102)</f>
        <v/>
      </c>
      <c r="P302" s="16">
        <f>IF('csv２'!P102="","",'csv２'!P102)</f>
        <v>0</v>
      </c>
      <c r="Q302" s="16">
        <f>IF('csv２'!Q102="","",'csv２'!Q102)</f>
        <v>0</v>
      </c>
      <c r="R302" s="16">
        <f t="shared" si="35"/>
        <v>0</v>
      </c>
      <c r="S302" s="16" t="str">
        <f>IF('csv２'!S102="","",'csv２'!S102)</f>
        <v/>
      </c>
      <c r="T302" s="16">
        <f>IF('csv２'!T102="","",'csv２'!T102)</f>
        <v>0</v>
      </c>
      <c r="U302" s="16">
        <f>IF('csv２'!U102="","",'csv２'!U102)</f>
        <v>0</v>
      </c>
      <c r="V302" s="16">
        <f t="shared" si="36"/>
        <v>0</v>
      </c>
      <c r="W302" s="16" t="str">
        <f>IF('csv２'!W102="","",'csv２'!W102)</f>
        <v/>
      </c>
      <c r="X302" s="16">
        <f>IF('csv２'!X102="","",'csv２'!X102)</f>
        <v>0</v>
      </c>
      <c r="Y302" s="16">
        <f>IF('csv２'!Y102="","",'csv２'!Y102)</f>
        <v>0</v>
      </c>
      <c r="Z302" s="16">
        <v>0</v>
      </c>
      <c r="AA302" s="16" t="str">
        <f>IF('csv２'!AA102="","",'csv２'!AA102)</f>
        <v/>
      </c>
      <c r="AB302" s="16">
        <f>IF('csv２'!AB102="","",'csv２'!AB102)</f>
        <v>0</v>
      </c>
      <c r="AC302" s="16">
        <f>IF('csv２'!AC102="","",'csv２'!AC102)</f>
        <v>0</v>
      </c>
      <c r="AD302" s="16">
        <v>0</v>
      </c>
      <c r="AE302" s="16" t="str">
        <f>IF('csv２'!AE102="","",'csv２'!AE102)</f>
        <v/>
      </c>
      <c r="AF302" s="16">
        <f>IF('csv２'!AF102="","",'csv２'!AF102)</f>
        <v>0</v>
      </c>
      <c r="AG302" s="16">
        <f>IF('csv２'!AG102="","",'csv２'!AG102)</f>
        <v>0</v>
      </c>
      <c r="AH302" s="16">
        <v>0</v>
      </c>
      <c r="AJ302" s="16">
        <v>301</v>
      </c>
      <c r="AK302" s="16" t="str">
        <f t="shared" si="37"/>
        <v/>
      </c>
      <c r="AL302" s="16" t="str">
        <f t="shared" si="38"/>
        <v/>
      </c>
      <c r="AM302" s="16" t="str">
        <f t="shared" si="39"/>
        <v/>
      </c>
      <c r="AN302" s="16" t="str">
        <f t="shared" si="40"/>
        <v/>
      </c>
      <c r="AO302" s="16" t="e">
        <f t="shared" si="41"/>
        <v>#N/A</v>
      </c>
      <c r="AP302" s="16" t="str">
        <f t="shared" si="42"/>
        <v/>
      </c>
    </row>
    <row r="303" spans="1:42">
      <c r="A303" s="16">
        <f>COUNT(E$2:E303)</f>
        <v>2</v>
      </c>
      <c r="AL303" s="16" t="str">
        <f t="shared" si="38"/>
        <v/>
      </c>
      <c r="AM303" s="16" t="str">
        <f t="shared" si="39"/>
        <v/>
      </c>
      <c r="AN303" s="16">
        <f t="shared" si="40"/>
        <v>0</v>
      </c>
      <c r="AO303" s="16" t="e">
        <f t="shared" si="41"/>
        <v>#N/A</v>
      </c>
      <c r="AP303" s="16" t="str">
        <f t="shared" si="42"/>
        <v/>
      </c>
    </row>
    <row r="304" spans="1:42">
      <c r="A304" s="16">
        <f>COUNT(E$2:E304)</f>
        <v>2</v>
      </c>
      <c r="AL304" s="16" t="str">
        <f t="shared" si="38"/>
        <v/>
      </c>
      <c r="AM304" s="16" t="str">
        <f t="shared" si="39"/>
        <v/>
      </c>
      <c r="AN304" s="16">
        <f t="shared" si="40"/>
        <v>0</v>
      </c>
      <c r="AO304" s="16" t="e">
        <f t="shared" si="41"/>
        <v>#N/A</v>
      </c>
      <c r="AP304" s="16" t="str">
        <f t="shared" si="42"/>
        <v/>
      </c>
    </row>
    <row r="305" spans="1:42">
      <c r="A305" s="16">
        <f>COUNT(E$2:E305)</f>
        <v>2</v>
      </c>
      <c r="AL305" s="16" t="str">
        <f t="shared" si="38"/>
        <v/>
      </c>
      <c r="AM305" s="16" t="str">
        <f t="shared" si="39"/>
        <v/>
      </c>
      <c r="AN305" s="16">
        <f t="shared" si="40"/>
        <v>0</v>
      </c>
      <c r="AO305" s="16" t="e">
        <f t="shared" si="41"/>
        <v>#N/A</v>
      </c>
      <c r="AP305" s="16" t="str">
        <f t="shared" si="42"/>
        <v/>
      </c>
    </row>
    <row r="306" spans="1:42">
      <c r="A306" s="16">
        <f>COUNT(E$2:E306)</f>
        <v>2</v>
      </c>
      <c r="AL306" s="16" t="str">
        <f t="shared" si="38"/>
        <v/>
      </c>
      <c r="AM306" s="16" t="str">
        <f t="shared" si="39"/>
        <v/>
      </c>
      <c r="AN306" s="16">
        <f t="shared" si="40"/>
        <v>0</v>
      </c>
      <c r="AO306" s="16" t="e">
        <f t="shared" si="41"/>
        <v>#N/A</v>
      </c>
      <c r="AP306" s="16" t="str">
        <f t="shared" si="42"/>
        <v/>
      </c>
    </row>
    <row r="307" spans="1:42">
      <c r="A307" s="16">
        <f>COUNT(E$2:E307)</f>
        <v>2</v>
      </c>
      <c r="AL307" s="16" t="str">
        <f t="shared" si="38"/>
        <v/>
      </c>
      <c r="AM307" s="16" t="str">
        <f t="shared" si="39"/>
        <v/>
      </c>
      <c r="AN307" s="16">
        <f t="shared" si="40"/>
        <v>0</v>
      </c>
      <c r="AO307" s="16" t="e">
        <f t="shared" si="41"/>
        <v>#N/A</v>
      </c>
      <c r="AP307" s="16" t="str">
        <f t="shared" si="42"/>
        <v/>
      </c>
    </row>
    <row r="308" spans="1:42">
      <c r="A308" s="16">
        <f>COUNT(E$2:E308)</f>
        <v>2</v>
      </c>
      <c r="AL308" s="16" t="str">
        <f t="shared" si="38"/>
        <v/>
      </c>
      <c r="AM308" s="16" t="str">
        <f t="shared" si="39"/>
        <v/>
      </c>
      <c r="AN308" s="16">
        <f t="shared" si="40"/>
        <v>0</v>
      </c>
      <c r="AO308" s="16" t="e">
        <f t="shared" si="41"/>
        <v>#N/A</v>
      </c>
      <c r="AP308" s="16" t="str">
        <f t="shared" si="42"/>
        <v/>
      </c>
    </row>
    <row r="309" spans="1:42">
      <c r="A309" s="16">
        <f>COUNT(E$2:E309)</f>
        <v>2</v>
      </c>
      <c r="AL309" s="16" t="str">
        <f t="shared" si="38"/>
        <v/>
      </c>
      <c r="AM309" s="16" t="str">
        <f t="shared" si="39"/>
        <v/>
      </c>
      <c r="AN309" s="16">
        <f t="shared" si="40"/>
        <v>0</v>
      </c>
      <c r="AO309" s="16" t="e">
        <f t="shared" si="41"/>
        <v>#N/A</v>
      </c>
      <c r="AP309" s="16" t="str">
        <f t="shared" si="42"/>
        <v/>
      </c>
    </row>
    <row r="310" spans="1:42">
      <c r="A310" s="16">
        <f>COUNT(E$2:E310)</f>
        <v>2</v>
      </c>
      <c r="AL310" s="16" t="str">
        <f t="shared" si="38"/>
        <v/>
      </c>
      <c r="AM310" s="16" t="str">
        <f t="shared" si="39"/>
        <v/>
      </c>
      <c r="AN310" s="16">
        <f t="shared" si="40"/>
        <v>0</v>
      </c>
      <c r="AO310" s="16" t="e">
        <f t="shared" si="41"/>
        <v>#N/A</v>
      </c>
      <c r="AP310" s="16" t="str">
        <f t="shared" si="42"/>
        <v/>
      </c>
    </row>
    <row r="311" spans="1:42">
      <c r="A311" s="16">
        <f>COUNT(E$2:E311)</f>
        <v>2</v>
      </c>
      <c r="AL311" s="16" t="str">
        <f t="shared" si="38"/>
        <v/>
      </c>
      <c r="AM311" s="16" t="str">
        <f t="shared" si="39"/>
        <v/>
      </c>
      <c r="AN311" s="16">
        <f t="shared" si="40"/>
        <v>0</v>
      </c>
      <c r="AO311" s="16" t="e">
        <f t="shared" si="41"/>
        <v>#N/A</v>
      </c>
      <c r="AP311" s="16" t="str">
        <f t="shared" si="42"/>
        <v/>
      </c>
    </row>
    <row r="312" spans="1:42">
      <c r="A312" s="16">
        <f>COUNT(E$2:E312)</f>
        <v>2</v>
      </c>
      <c r="AL312" s="16" t="str">
        <f t="shared" si="38"/>
        <v/>
      </c>
      <c r="AM312" s="16" t="str">
        <f t="shared" si="39"/>
        <v/>
      </c>
      <c r="AN312" s="16">
        <f t="shared" si="40"/>
        <v>0</v>
      </c>
      <c r="AO312" s="16" t="e">
        <f t="shared" si="41"/>
        <v>#N/A</v>
      </c>
      <c r="AP312" s="16" t="str">
        <f t="shared" si="42"/>
        <v/>
      </c>
    </row>
    <row r="313" spans="1:42">
      <c r="A313" s="16">
        <f>COUNT(E$2:E313)</f>
        <v>2</v>
      </c>
      <c r="AL313" s="16" t="str">
        <f t="shared" si="38"/>
        <v/>
      </c>
      <c r="AM313" s="16" t="str">
        <f t="shared" si="39"/>
        <v/>
      </c>
      <c r="AN313" s="16">
        <f t="shared" si="40"/>
        <v>0</v>
      </c>
      <c r="AO313" s="16" t="e">
        <f t="shared" si="41"/>
        <v>#N/A</v>
      </c>
      <c r="AP313" s="16" t="str">
        <f t="shared" si="42"/>
        <v/>
      </c>
    </row>
    <row r="314" spans="1:42">
      <c r="A314" s="16">
        <f>COUNT(E$2:E314)</f>
        <v>2</v>
      </c>
      <c r="AL314" s="16" t="str">
        <f t="shared" si="38"/>
        <v/>
      </c>
      <c r="AM314" s="16" t="str">
        <f t="shared" si="39"/>
        <v/>
      </c>
      <c r="AN314" s="16">
        <f t="shared" si="40"/>
        <v>0</v>
      </c>
      <c r="AO314" s="16" t="e">
        <f t="shared" si="41"/>
        <v>#N/A</v>
      </c>
      <c r="AP314" s="16" t="str">
        <f t="shared" si="42"/>
        <v/>
      </c>
    </row>
    <row r="315" spans="1:42">
      <c r="A315" s="16">
        <f>COUNT(E$2:E315)</f>
        <v>2</v>
      </c>
      <c r="AL315" s="16" t="str">
        <f t="shared" si="38"/>
        <v/>
      </c>
      <c r="AM315" s="16" t="str">
        <f t="shared" si="39"/>
        <v/>
      </c>
      <c r="AN315" s="16">
        <f t="shared" si="40"/>
        <v>0</v>
      </c>
      <c r="AO315" s="16" t="e">
        <f t="shared" si="41"/>
        <v>#N/A</v>
      </c>
      <c r="AP315" s="16" t="str">
        <f t="shared" si="42"/>
        <v/>
      </c>
    </row>
    <row r="316" spans="1:42">
      <c r="A316" s="16">
        <f>COUNT(E$2:E316)</f>
        <v>2</v>
      </c>
      <c r="AL316" s="16" t="str">
        <f t="shared" si="38"/>
        <v/>
      </c>
      <c r="AM316" s="16" t="str">
        <f t="shared" si="39"/>
        <v/>
      </c>
      <c r="AN316" s="16">
        <f t="shared" si="40"/>
        <v>0</v>
      </c>
      <c r="AO316" s="16" t="e">
        <f t="shared" si="41"/>
        <v>#N/A</v>
      </c>
      <c r="AP316" s="16" t="str">
        <f t="shared" si="42"/>
        <v/>
      </c>
    </row>
    <row r="317" spans="1:42">
      <c r="A317" s="16">
        <f>COUNT(E$2:E317)</f>
        <v>2</v>
      </c>
      <c r="AL317" s="16" t="str">
        <f t="shared" si="38"/>
        <v/>
      </c>
      <c r="AM317" s="16" t="str">
        <f t="shared" si="39"/>
        <v/>
      </c>
      <c r="AN317" s="16">
        <f t="shared" si="40"/>
        <v>0</v>
      </c>
      <c r="AO317" s="16" t="e">
        <f t="shared" si="41"/>
        <v>#N/A</v>
      </c>
      <c r="AP317" s="16" t="str">
        <f t="shared" si="42"/>
        <v/>
      </c>
    </row>
    <row r="318" spans="1:42">
      <c r="A318" s="16">
        <f>COUNT(E$2:E318)</f>
        <v>2</v>
      </c>
      <c r="AL318" s="16" t="str">
        <f t="shared" si="38"/>
        <v/>
      </c>
      <c r="AM318" s="16" t="str">
        <f t="shared" si="39"/>
        <v/>
      </c>
      <c r="AN318" s="16">
        <f t="shared" si="40"/>
        <v>0</v>
      </c>
      <c r="AO318" s="16" t="e">
        <f t="shared" si="41"/>
        <v>#N/A</v>
      </c>
      <c r="AP318" s="16" t="str">
        <f t="shared" si="42"/>
        <v/>
      </c>
    </row>
    <row r="319" spans="1:42">
      <c r="A319" s="16">
        <f>COUNT(E$2:E319)</f>
        <v>2</v>
      </c>
      <c r="AL319" s="16" t="str">
        <f t="shared" si="38"/>
        <v/>
      </c>
      <c r="AM319" s="16" t="str">
        <f t="shared" si="39"/>
        <v/>
      </c>
      <c r="AN319" s="16">
        <f t="shared" si="40"/>
        <v>0</v>
      </c>
      <c r="AO319" s="16" t="e">
        <f t="shared" si="41"/>
        <v>#N/A</v>
      </c>
      <c r="AP319" s="16" t="str">
        <f t="shared" si="42"/>
        <v/>
      </c>
    </row>
    <row r="320" spans="1:42">
      <c r="A320" s="16">
        <f>COUNT(E$2:E320)</f>
        <v>2</v>
      </c>
      <c r="AL320" s="16" t="str">
        <f t="shared" si="38"/>
        <v/>
      </c>
      <c r="AM320" s="16" t="str">
        <f t="shared" si="39"/>
        <v/>
      </c>
      <c r="AN320" s="16">
        <f t="shared" si="40"/>
        <v>0</v>
      </c>
      <c r="AO320" s="16" t="e">
        <f t="shared" si="41"/>
        <v>#N/A</v>
      </c>
      <c r="AP320" s="16" t="str">
        <f t="shared" si="42"/>
        <v/>
      </c>
    </row>
    <row r="321" spans="1:42">
      <c r="A321" s="16">
        <f>COUNT(E$2:E321)</f>
        <v>2</v>
      </c>
      <c r="AL321" s="16" t="str">
        <f t="shared" si="38"/>
        <v/>
      </c>
      <c r="AM321" s="16" t="str">
        <f t="shared" si="39"/>
        <v/>
      </c>
      <c r="AN321" s="16">
        <f t="shared" si="40"/>
        <v>0</v>
      </c>
      <c r="AO321" s="16" t="e">
        <f t="shared" si="41"/>
        <v>#N/A</v>
      </c>
      <c r="AP321" s="16" t="str">
        <f t="shared" si="42"/>
        <v/>
      </c>
    </row>
    <row r="322" spans="1:42">
      <c r="A322" s="16">
        <f>COUNT(E$2:E322)</f>
        <v>2</v>
      </c>
      <c r="AL322" s="16" t="str">
        <f t="shared" si="38"/>
        <v/>
      </c>
      <c r="AM322" s="16" t="str">
        <f t="shared" si="39"/>
        <v/>
      </c>
      <c r="AN322" s="16">
        <f t="shared" si="40"/>
        <v>0</v>
      </c>
      <c r="AO322" s="16" t="e">
        <f t="shared" si="41"/>
        <v>#N/A</v>
      </c>
      <c r="AP322" s="16" t="str">
        <f t="shared" si="42"/>
        <v/>
      </c>
    </row>
    <row r="323" spans="1:42">
      <c r="A323" s="16">
        <f>COUNT(E$2:E323)</f>
        <v>2</v>
      </c>
      <c r="AL323" s="16" t="str">
        <f t="shared" ref="AL323:AL386" si="43">IF(AK323="","",AJ323+AP323)</f>
        <v/>
      </c>
      <c r="AM323" s="16" t="str">
        <f t="shared" ref="AM323:AM386" si="44">IF(AL323="","",RANK(AL323,AL$2:AL$401,1))</f>
        <v/>
      </c>
      <c r="AN323" s="16">
        <f t="shared" ref="AN323:AN386" si="45">AK323</f>
        <v>0</v>
      </c>
      <c r="AO323" s="16" t="e">
        <f t="shared" ref="AO323:AO386" si="46">VLOOKUP(AJ323,AM$2:AN$401,2,FALSE)</f>
        <v>#N/A</v>
      </c>
      <c r="AP323" s="16" t="str">
        <f t="shared" ref="AP323:AP386" si="47">IF(AK323="","",AK323/1000)</f>
        <v/>
      </c>
    </row>
    <row r="324" spans="1:42">
      <c r="A324" s="16">
        <f>COUNT(E$2:E324)</f>
        <v>2</v>
      </c>
      <c r="AL324" s="16" t="str">
        <f t="shared" si="43"/>
        <v/>
      </c>
      <c r="AM324" s="16" t="str">
        <f t="shared" si="44"/>
        <v/>
      </c>
      <c r="AN324" s="16">
        <f t="shared" si="45"/>
        <v>0</v>
      </c>
      <c r="AO324" s="16" t="e">
        <f t="shared" si="46"/>
        <v>#N/A</v>
      </c>
      <c r="AP324" s="16" t="str">
        <f t="shared" si="47"/>
        <v/>
      </c>
    </row>
    <row r="325" spans="1:42">
      <c r="A325" s="16">
        <f>COUNT(E$2:E325)</f>
        <v>2</v>
      </c>
      <c r="AL325" s="16" t="str">
        <f t="shared" si="43"/>
        <v/>
      </c>
      <c r="AM325" s="16" t="str">
        <f t="shared" si="44"/>
        <v/>
      </c>
      <c r="AN325" s="16">
        <f t="shared" si="45"/>
        <v>0</v>
      </c>
      <c r="AO325" s="16" t="e">
        <f t="shared" si="46"/>
        <v>#N/A</v>
      </c>
      <c r="AP325" s="16" t="str">
        <f t="shared" si="47"/>
        <v/>
      </c>
    </row>
    <row r="326" spans="1:42">
      <c r="A326" s="16">
        <f>COUNT(E$2:E326)</f>
        <v>2</v>
      </c>
      <c r="AL326" s="16" t="str">
        <f t="shared" si="43"/>
        <v/>
      </c>
      <c r="AM326" s="16" t="str">
        <f t="shared" si="44"/>
        <v/>
      </c>
      <c r="AN326" s="16">
        <f t="shared" si="45"/>
        <v>0</v>
      </c>
      <c r="AO326" s="16" t="e">
        <f t="shared" si="46"/>
        <v>#N/A</v>
      </c>
      <c r="AP326" s="16" t="str">
        <f t="shared" si="47"/>
        <v/>
      </c>
    </row>
    <row r="327" spans="1:42">
      <c r="A327" s="16">
        <f>COUNT(E$2:E327)</f>
        <v>2</v>
      </c>
      <c r="AL327" s="16" t="str">
        <f t="shared" si="43"/>
        <v/>
      </c>
      <c r="AM327" s="16" t="str">
        <f t="shared" si="44"/>
        <v/>
      </c>
      <c r="AN327" s="16">
        <f t="shared" si="45"/>
        <v>0</v>
      </c>
      <c r="AO327" s="16" t="e">
        <f t="shared" si="46"/>
        <v>#N/A</v>
      </c>
      <c r="AP327" s="16" t="str">
        <f t="shared" si="47"/>
        <v/>
      </c>
    </row>
    <row r="328" spans="1:42">
      <c r="A328" s="16">
        <f>COUNT(E$2:E328)</f>
        <v>2</v>
      </c>
      <c r="AL328" s="16" t="str">
        <f t="shared" si="43"/>
        <v/>
      </c>
      <c r="AM328" s="16" t="str">
        <f t="shared" si="44"/>
        <v/>
      </c>
      <c r="AN328" s="16">
        <f t="shared" si="45"/>
        <v>0</v>
      </c>
      <c r="AO328" s="16" t="e">
        <f t="shared" si="46"/>
        <v>#N/A</v>
      </c>
      <c r="AP328" s="16" t="str">
        <f t="shared" si="47"/>
        <v/>
      </c>
    </row>
    <row r="329" spans="1:42">
      <c r="A329" s="16">
        <f>COUNT(E$2:E329)</f>
        <v>2</v>
      </c>
      <c r="AL329" s="16" t="str">
        <f t="shared" si="43"/>
        <v/>
      </c>
      <c r="AM329" s="16" t="str">
        <f t="shared" si="44"/>
        <v/>
      </c>
      <c r="AN329" s="16">
        <f t="shared" si="45"/>
        <v>0</v>
      </c>
      <c r="AO329" s="16" t="e">
        <f t="shared" si="46"/>
        <v>#N/A</v>
      </c>
      <c r="AP329" s="16" t="str">
        <f t="shared" si="47"/>
        <v/>
      </c>
    </row>
    <row r="330" spans="1:42">
      <c r="A330" s="16">
        <f>COUNT(E$2:E330)</f>
        <v>2</v>
      </c>
      <c r="AL330" s="16" t="str">
        <f t="shared" si="43"/>
        <v/>
      </c>
      <c r="AM330" s="16" t="str">
        <f t="shared" si="44"/>
        <v/>
      </c>
      <c r="AN330" s="16">
        <f t="shared" si="45"/>
        <v>0</v>
      </c>
      <c r="AO330" s="16" t="e">
        <f t="shared" si="46"/>
        <v>#N/A</v>
      </c>
      <c r="AP330" s="16" t="str">
        <f t="shared" si="47"/>
        <v/>
      </c>
    </row>
    <row r="331" spans="1:42">
      <c r="A331" s="16">
        <f>COUNT(E$2:E331)</f>
        <v>2</v>
      </c>
      <c r="AL331" s="16" t="str">
        <f t="shared" si="43"/>
        <v/>
      </c>
      <c r="AM331" s="16" t="str">
        <f t="shared" si="44"/>
        <v/>
      </c>
      <c r="AN331" s="16">
        <f t="shared" si="45"/>
        <v>0</v>
      </c>
      <c r="AO331" s="16" t="e">
        <f t="shared" si="46"/>
        <v>#N/A</v>
      </c>
      <c r="AP331" s="16" t="str">
        <f t="shared" si="47"/>
        <v/>
      </c>
    </row>
    <row r="332" spans="1:42">
      <c r="A332" s="16">
        <f>COUNT(E$2:E332)</f>
        <v>2</v>
      </c>
      <c r="AL332" s="16" t="str">
        <f t="shared" si="43"/>
        <v/>
      </c>
      <c r="AM332" s="16" t="str">
        <f t="shared" si="44"/>
        <v/>
      </c>
      <c r="AN332" s="16">
        <f t="shared" si="45"/>
        <v>0</v>
      </c>
      <c r="AO332" s="16" t="e">
        <f t="shared" si="46"/>
        <v>#N/A</v>
      </c>
      <c r="AP332" s="16" t="str">
        <f t="shared" si="47"/>
        <v/>
      </c>
    </row>
    <row r="333" spans="1:42">
      <c r="A333" s="16">
        <f>COUNT(E$2:E333)</f>
        <v>2</v>
      </c>
      <c r="AL333" s="16" t="str">
        <f t="shared" si="43"/>
        <v/>
      </c>
      <c r="AM333" s="16" t="str">
        <f t="shared" si="44"/>
        <v/>
      </c>
      <c r="AN333" s="16">
        <f t="shared" si="45"/>
        <v>0</v>
      </c>
      <c r="AO333" s="16" t="e">
        <f t="shared" si="46"/>
        <v>#N/A</v>
      </c>
      <c r="AP333" s="16" t="str">
        <f t="shared" si="47"/>
        <v/>
      </c>
    </row>
    <row r="334" spans="1:42">
      <c r="A334" s="16">
        <f>COUNT(E$2:E334)</f>
        <v>2</v>
      </c>
      <c r="AL334" s="16" t="str">
        <f t="shared" si="43"/>
        <v/>
      </c>
      <c r="AM334" s="16" t="str">
        <f t="shared" si="44"/>
        <v/>
      </c>
      <c r="AN334" s="16">
        <f t="shared" si="45"/>
        <v>0</v>
      </c>
      <c r="AO334" s="16" t="e">
        <f t="shared" si="46"/>
        <v>#N/A</v>
      </c>
      <c r="AP334" s="16" t="str">
        <f t="shared" si="47"/>
        <v/>
      </c>
    </row>
    <row r="335" spans="1:42">
      <c r="A335" s="16">
        <f>COUNT(E$2:E335)</f>
        <v>2</v>
      </c>
      <c r="AL335" s="16" t="str">
        <f t="shared" si="43"/>
        <v/>
      </c>
      <c r="AM335" s="16" t="str">
        <f t="shared" si="44"/>
        <v/>
      </c>
      <c r="AN335" s="16">
        <f t="shared" si="45"/>
        <v>0</v>
      </c>
      <c r="AO335" s="16" t="e">
        <f t="shared" si="46"/>
        <v>#N/A</v>
      </c>
      <c r="AP335" s="16" t="str">
        <f t="shared" si="47"/>
        <v/>
      </c>
    </row>
    <row r="336" spans="1:42">
      <c r="A336" s="16">
        <f>COUNT(E$2:E336)</f>
        <v>2</v>
      </c>
      <c r="AL336" s="16" t="str">
        <f t="shared" si="43"/>
        <v/>
      </c>
      <c r="AM336" s="16" t="str">
        <f t="shared" si="44"/>
        <v/>
      </c>
      <c r="AN336" s="16">
        <f t="shared" si="45"/>
        <v>0</v>
      </c>
      <c r="AO336" s="16" t="e">
        <f t="shared" si="46"/>
        <v>#N/A</v>
      </c>
      <c r="AP336" s="16" t="str">
        <f t="shared" si="47"/>
        <v/>
      </c>
    </row>
    <row r="337" spans="1:42">
      <c r="A337" s="16">
        <f>COUNT(E$2:E337)</f>
        <v>2</v>
      </c>
      <c r="AL337" s="16" t="str">
        <f t="shared" si="43"/>
        <v/>
      </c>
      <c r="AM337" s="16" t="str">
        <f t="shared" si="44"/>
        <v/>
      </c>
      <c r="AN337" s="16">
        <f t="shared" si="45"/>
        <v>0</v>
      </c>
      <c r="AO337" s="16" t="e">
        <f t="shared" si="46"/>
        <v>#N/A</v>
      </c>
      <c r="AP337" s="16" t="str">
        <f t="shared" si="47"/>
        <v/>
      </c>
    </row>
    <row r="338" spans="1:42">
      <c r="A338" s="16">
        <f>COUNT(E$2:E338)</f>
        <v>2</v>
      </c>
      <c r="AL338" s="16" t="str">
        <f t="shared" si="43"/>
        <v/>
      </c>
      <c r="AM338" s="16" t="str">
        <f t="shared" si="44"/>
        <v/>
      </c>
      <c r="AN338" s="16">
        <f t="shared" si="45"/>
        <v>0</v>
      </c>
      <c r="AO338" s="16" t="e">
        <f t="shared" si="46"/>
        <v>#N/A</v>
      </c>
      <c r="AP338" s="16" t="str">
        <f t="shared" si="47"/>
        <v/>
      </c>
    </row>
    <row r="339" spans="1:42">
      <c r="A339" s="16">
        <f>COUNT(E$2:E339)</f>
        <v>2</v>
      </c>
      <c r="AL339" s="16" t="str">
        <f t="shared" si="43"/>
        <v/>
      </c>
      <c r="AM339" s="16" t="str">
        <f t="shared" si="44"/>
        <v/>
      </c>
      <c r="AN339" s="16">
        <f t="shared" si="45"/>
        <v>0</v>
      </c>
      <c r="AO339" s="16" t="e">
        <f t="shared" si="46"/>
        <v>#N/A</v>
      </c>
      <c r="AP339" s="16" t="str">
        <f t="shared" si="47"/>
        <v/>
      </c>
    </row>
    <row r="340" spans="1:42">
      <c r="A340" s="16">
        <f>COUNT(E$2:E340)</f>
        <v>2</v>
      </c>
      <c r="AL340" s="16" t="str">
        <f t="shared" si="43"/>
        <v/>
      </c>
      <c r="AM340" s="16" t="str">
        <f t="shared" si="44"/>
        <v/>
      </c>
      <c r="AN340" s="16">
        <f t="shared" si="45"/>
        <v>0</v>
      </c>
      <c r="AO340" s="16" t="e">
        <f t="shared" si="46"/>
        <v>#N/A</v>
      </c>
      <c r="AP340" s="16" t="str">
        <f t="shared" si="47"/>
        <v/>
      </c>
    </row>
    <row r="341" spans="1:42">
      <c r="A341" s="16">
        <f>COUNT(E$2:E341)</f>
        <v>2</v>
      </c>
      <c r="AL341" s="16" t="str">
        <f t="shared" si="43"/>
        <v/>
      </c>
      <c r="AM341" s="16" t="str">
        <f t="shared" si="44"/>
        <v/>
      </c>
      <c r="AN341" s="16">
        <f t="shared" si="45"/>
        <v>0</v>
      </c>
      <c r="AO341" s="16" t="e">
        <f t="shared" si="46"/>
        <v>#N/A</v>
      </c>
      <c r="AP341" s="16" t="str">
        <f t="shared" si="47"/>
        <v/>
      </c>
    </row>
    <row r="342" spans="1:42">
      <c r="A342" s="16">
        <f>COUNT(E$2:E342)</f>
        <v>2</v>
      </c>
      <c r="AL342" s="16" t="str">
        <f t="shared" si="43"/>
        <v/>
      </c>
      <c r="AM342" s="16" t="str">
        <f t="shared" si="44"/>
        <v/>
      </c>
      <c r="AN342" s="16">
        <f t="shared" si="45"/>
        <v>0</v>
      </c>
      <c r="AO342" s="16" t="e">
        <f t="shared" si="46"/>
        <v>#N/A</v>
      </c>
      <c r="AP342" s="16" t="str">
        <f t="shared" si="47"/>
        <v/>
      </c>
    </row>
    <row r="343" spans="1:42">
      <c r="A343" s="16">
        <f>COUNT(E$2:E343)</f>
        <v>2</v>
      </c>
      <c r="AL343" s="16" t="str">
        <f t="shared" si="43"/>
        <v/>
      </c>
      <c r="AM343" s="16" t="str">
        <f t="shared" si="44"/>
        <v/>
      </c>
      <c r="AN343" s="16">
        <f t="shared" si="45"/>
        <v>0</v>
      </c>
      <c r="AO343" s="16" t="e">
        <f t="shared" si="46"/>
        <v>#N/A</v>
      </c>
      <c r="AP343" s="16" t="str">
        <f t="shared" si="47"/>
        <v/>
      </c>
    </row>
    <row r="344" spans="1:42">
      <c r="A344" s="16">
        <f>COUNT(E$2:E344)</f>
        <v>2</v>
      </c>
      <c r="AL344" s="16" t="str">
        <f t="shared" si="43"/>
        <v/>
      </c>
      <c r="AM344" s="16" t="str">
        <f t="shared" si="44"/>
        <v/>
      </c>
      <c r="AN344" s="16">
        <f t="shared" si="45"/>
        <v>0</v>
      </c>
      <c r="AO344" s="16" t="e">
        <f t="shared" si="46"/>
        <v>#N/A</v>
      </c>
      <c r="AP344" s="16" t="str">
        <f t="shared" si="47"/>
        <v/>
      </c>
    </row>
    <row r="345" spans="1:42">
      <c r="A345" s="16">
        <f>COUNT(E$2:E345)</f>
        <v>2</v>
      </c>
      <c r="AL345" s="16" t="str">
        <f t="shared" si="43"/>
        <v/>
      </c>
      <c r="AM345" s="16" t="str">
        <f t="shared" si="44"/>
        <v/>
      </c>
      <c r="AN345" s="16">
        <f t="shared" si="45"/>
        <v>0</v>
      </c>
      <c r="AO345" s="16" t="e">
        <f t="shared" si="46"/>
        <v>#N/A</v>
      </c>
      <c r="AP345" s="16" t="str">
        <f t="shared" si="47"/>
        <v/>
      </c>
    </row>
    <row r="346" spans="1:42">
      <c r="A346" s="16">
        <f>COUNT(E$2:E346)</f>
        <v>2</v>
      </c>
      <c r="AL346" s="16" t="str">
        <f t="shared" si="43"/>
        <v/>
      </c>
      <c r="AM346" s="16" t="str">
        <f t="shared" si="44"/>
        <v/>
      </c>
      <c r="AN346" s="16">
        <f t="shared" si="45"/>
        <v>0</v>
      </c>
      <c r="AO346" s="16" t="e">
        <f t="shared" si="46"/>
        <v>#N/A</v>
      </c>
      <c r="AP346" s="16" t="str">
        <f t="shared" si="47"/>
        <v/>
      </c>
    </row>
    <row r="347" spans="1:42">
      <c r="A347" s="16">
        <f>COUNT(E$2:E347)</f>
        <v>2</v>
      </c>
      <c r="AL347" s="16" t="str">
        <f t="shared" si="43"/>
        <v/>
      </c>
      <c r="AM347" s="16" t="str">
        <f t="shared" si="44"/>
        <v/>
      </c>
      <c r="AN347" s="16">
        <f t="shared" si="45"/>
        <v>0</v>
      </c>
      <c r="AO347" s="16" t="e">
        <f t="shared" si="46"/>
        <v>#N/A</v>
      </c>
      <c r="AP347" s="16" t="str">
        <f t="shared" si="47"/>
        <v/>
      </c>
    </row>
    <row r="348" spans="1:42">
      <c r="A348" s="16">
        <f>COUNT(E$2:E348)</f>
        <v>2</v>
      </c>
      <c r="AL348" s="16" t="str">
        <f t="shared" si="43"/>
        <v/>
      </c>
      <c r="AM348" s="16" t="str">
        <f t="shared" si="44"/>
        <v/>
      </c>
      <c r="AN348" s="16">
        <f t="shared" si="45"/>
        <v>0</v>
      </c>
      <c r="AO348" s="16" t="e">
        <f t="shared" si="46"/>
        <v>#N/A</v>
      </c>
      <c r="AP348" s="16" t="str">
        <f t="shared" si="47"/>
        <v/>
      </c>
    </row>
    <row r="349" spans="1:42">
      <c r="A349" s="16">
        <f>COUNT(E$2:E349)</f>
        <v>2</v>
      </c>
      <c r="AL349" s="16" t="str">
        <f t="shared" si="43"/>
        <v/>
      </c>
      <c r="AM349" s="16" t="str">
        <f t="shared" si="44"/>
        <v/>
      </c>
      <c r="AN349" s="16">
        <f t="shared" si="45"/>
        <v>0</v>
      </c>
      <c r="AO349" s="16" t="e">
        <f t="shared" si="46"/>
        <v>#N/A</v>
      </c>
      <c r="AP349" s="16" t="str">
        <f t="shared" si="47"/>
        <v/>
      </c>
    </row>
    <row r="350" spans="1:42">
      <c r="A350" s="16">
        <f>COUNT(E$2:E350)</f>
        <v>2</v>
      </c>
      <c r="AL350" s="16" t="str">
        <f t="shared" si="43"/>
        <v/>
      </c>
      <c r="AM350" s="16" t="str">
        <f t="shared" si="44"/>
        <v/>
      </c>
      <c r="AN350" s="16">
        <f t="shared" si="45"/>
        <v>0</v>
      </c>
      <c r="AO350" s="16" t="e">
        <f t="shared" si="46"/>
        <v>#N/A</v>
      </c>
      <c r="AP350" s="16" t="str">
        <f t="shared" si="47"/>
        <v/>
      </c>
    </row>
    <row r="351" spans="1:42">
      <c r="A351" s="16">
        <f>COUNT(E$2:E351)</f>
        <v>2</v>
      </c>
      <c r="AL351" s="16" t="str">
        <f t="shared" si="43"/>
        <v/>
      </c>
      <c r="AM351" s="16" t="str">
        <f t="shared" si="44"/>
        <v/>
      </c>
      <c r="AN351" s="16">
        <f t="shared" si="45"/>
        <v>0</v>
      </c>
      <c r="AO351" s="16" t="e">
        <f t="shared" si="46"/>
        <v>#N/A</v>
      </c>
      <c r="AP351" s="16" t="str">
        <f t="shared" si="47"/>
        <v/>
      </c>
    </row>
    <row r="352" spans="1:42">
      <c r="A352" s="16">
        <f>COUNT(E$2:E352)</f>
        <v>2</v>
      </c>
      <c r="AL352" s="16" t="str">
        <f t="shared" si="43"/>
        <v/>
      </c>
      <c r="AM352" s="16" t="str">
        <f t="shared" si="44"/>
        <v/>
      </c>
      <c r="AN352" s="16">
        <f t="shared" si="45"/>
        <v>0</v>
      </c>
      <c r="AO352" s="16" t="e">
        <f t="shared" si="46"/>
        <v>#N/A</v>
      </c>
      <c r="AP352" s="16" t="str">
        <f t="shared" si="47"/>
        <v/>
      </c>
    </row>
    <row r="353" spans="1:42">
      <c r="A353" s="16">
        <f>COUNT(E$2:E353)</f>
        <v>2</v>
      </c>
      <c r="AL353" s="16" t="str">
        <f t="shared" si="43"/>
        <v/>
      </c>
      <c r="AM353" s="16" t="str">
        <f t="shared" si="44"/>
        <v/>
      </c>
      <c r="AN353" s="16">
        <f t="shared" si="45"/>
        <v>0</v>
      </c>
      <c r="AO353" s="16" t="e">
        <f t="shared" si="46"/>
        <v>#N/A</v>
      </c>
      <c r="AP353" s="16" t="str">
        <f t="shared" si="47"/>
        <v/>
      </c>
    </row>
    <row r="354" spans="1:42">
      <c r="A354" s="16">
        <f>COUNT(E$2:E354)</f>
        <v>2</v>
      </c>
      <c r="AL354" s="16" t="str">
        <f t="shared" si="43"/>
        <v/>
      </c>
      <c r="AM354" s="16" t="str">
        <f t="shared" si="44"/>
        <v/>
      </c>
      <c r="AN354" s="16">
        <f t="shared" si="45"/>
        <v>0</v>
      </c>
      <c r="AO354" s="16" t="e">
        <f t="shared" si="46"/>
        <v>#N/A</v>
      </c>
      <c r="AP354" s="16" t="str">
        <f t="shared" si="47"/>
        <v/>
      </c>
    </row>
    <row r="355" spans="1:42">
      <c r="A355" s="16">
        <f>COUNT(E$2:E355)</f>
        <v>2</v>
      </c>
      <c r="AL355" s="16" t="str">
        <f t="shared" si="43"/>
        <v/>
      </c>
      <c r="AM355" s="16" t="str">
        <f t="shared" si="44"/>
        <v/>
      </c>
      <c r="AN355" s="16">
        <f t="shared" si="45"/>
        <v>0</v>
      </c>
      <c r="AO355" s="16" t="e">
        <f t="shared" si="46"/>
        <v>#N/A</v>
      </c>
      <c r="AP355" s="16" t="str">
        <f t="shared" si="47"/>
        <v/>
      </c>
    </row>
    <row r="356" spans="1:42">
      <c r="A356" s="16">
        <f>COUNT(E$2:E356)</f>
        <v>2</v>
      </c>
      <c r="AL356" s="16" t="str">
        <f t="shared" si="43"/>
        <v/>
      </c>
      <c r="AM356" s="16" t="str">
        <f t="shared" si="44"/>
        <v/>
      </c>
      <c r="AN356" s="16">
        <f t="shared" si="45"/>
        <v>0</v>
      </c>
      <c r="AO356" s="16" t="e">
        <f t="shared" si="46"/>
        <v>#N/A</v>
      </c>
      <c r="AP356" s="16" t="str">
        <f t="shared" si="47"/>
        <v/>
      </c>
    </row>
    <row r="357" spans="1:42">
      <c r="A357" s="16">
        <f>COUNT(E$2:E357)</f>
        <v>2</v>
      </c>
      <c r="AL357" s="16" t="str">
        <f t="shared" si="43"/>
        <v/>
      </c>
      <c r="AM357" s="16" t="str">
        <f t="shared" si="44"/>
        <v/>
      </c>
      <c r="AN357" s="16">
        <f t="shared" si="45"/>
        <v>0</v>
      </c>
      <c r="AO357" s="16" t="e">
        <f t="shared" si="46"/>
        <v>#N/A</v>
      </c>
      <c r="AP357" s="16" t="str">
        <f t="shared" si="47"/>
        <v/>
      </c>
    </row>
    <row r="358" spans="1:42">
      <c r="A358" s="16">
        <f>COUNT(E$2:E358)</f>
        <v>2</v>
      </c>
      <c r="AL358" s="16" t="str">
        <f t="shared" si="43"/>
        <v/>
      </c>
      <c r="AM358" s="16" t="str">
        <f t="shared" si="44"/>
        <v/>
      </c>
      <c r="AN358" s="16">
        <f t="shared" si="45"/>
        <v>0</v>
      </c>
      <c r="AO358" s="16" t="e">
        <f t="shared" si="46"/>
        <v>#N/A</v>
      </c>
      <c r="AP358" s="16" t="str">
        <f t="shared" si="47"/>
        <v/>
      </c>
    </row>
    <row r="359" spans="1:42">
      <c r="A359" s="16">
        <f>COUNT(E$2:E359)</f>
        <v>2</v>
      </c>
      <c r="AL359" s="16" t="str">
        <f t="shared" si="43"/>
        <v/>
      </c>
      <c r="AM359" s="16" t="str">
        <f t="shared" si="44"/>
        <v/>
      </c>
      <c r="AN359" s="16">
        <f t="shared" si="45"/>
        <v>0</v>
      </c>
      <c r="AO359" s="16" t="e">
        <f t="shared" si="46"/>
        <v>#N/A</v>
      </c>
      <c r="AP359" s="16" t="str">
        <f t="shared" si="47"/>
        <v/>
      </c>
    </row>
    <row r="360" spans="1:42">
      <c r="A360" s="16">
        <f>COUNT(E$2:E360)</f>
        <v>2</v>
      </c>
      <c r="AL360" s="16" t="str">
        <f t="shared" si="43"/>
        <v/>
      </c>
      <c r="AM360" s="16" t="str">
        <f t="shared" si="44"/>
        <v/>
      </c>
      <c r="AN360" s="16">
        <f t="shared" si="45"/>
        <v>0</v>
      </c>
      <c r="AO360" s="16" t="e">
        <f t="shared" si="46"/>
        <v>#N/A</v>
      </c>
      <c r="AP360" s="16" t="str">
        <f t="shared" si="47"/>
        <v/>
      </c>
    </row>
    <row r="361" spans="1:42">
      <c r="A361" s="16">
        <f>COUNT(E$2:E361)</f>
        <v>2</v>
      </c>
      <c r="AL361" s="16" t="str">
        <f t="shared" si="43"/>
        <v/>
      </c>
      <c r="AM361" s="16" t="str">
        <f t="shared" si="44"/>
        <v/>
      </c>
      <c r="AN361" s="16">
        <f t="shared" si="45"/>
        <v>0</v>
      </c>
      <c r="AO361" s="16" t="e">
        <f t="shared" si="46"/>
        <v>#N/A</v>
      </c>
      <c r="AP361" s="16" t="str">
        <f t="shared" si="47"/>
        <v/>
      </c>
    </row>
    <row r="362" spans="1:42">
      <c r="A362" s="16">
        <f>COUNT(E$2:E362)</f>
        <v>2</v>
      </c>
      <c r="AL362" s="16" t="str">
        <f t="shared" si="43"/>
        <v/>
      </c>
      <c r="AM362" s="16" t="str">
        <f t="shared" si="44"/>
        <v/>
      </c>
      <c r="AN362" s="16">
        <f t="shared" si="45"/>
        <v>0</v>
      </c>
      <c r="AO362" s="16" t="e">
        <f t="shared" si="46"/>
        <v>#N/A</v>
      </c>
      <c r="AP362" s="16" t="str">
        <f t="shared" si="47"/>
        <v/>
      </c>
    </row>
    <row r="363" spans="1:42">
      <c r="A363" s="16">
        <f>COUNT(E$2:E363)</f>
        <v>2</v>
      </c>
      <c r="AL363" s="16" t="str">
        <f t="shared" si="43"/>
        <v/>
      </c>
      <c r="AM363" s="16" t="str">
        <f t="shared" si="44"/>
        <v/>
      </c>
      <c r="AN363" s="16">
        <f t="shared" si="45"/>
        <v>0</v>
      </c>
      <c r="AO363" s="16" t="e">
        <f t="shared" si="46"/>
        <v>#N/A</v>
      </c>
      <c r="AP363" s="16" t="str">
        <f t="shared" si="47"/>
        <v/>
      </c>
    </row>
    <row r="364" spans="1:42">
      <c r="A364" s="16">
        <f>COUNT(E$2:E364)</f>
        <v>2</v>
      </c>
      <c r="AL364" s="16" t="str">
        <f t="shared" si="43"/>
        <v/>
      </c>
      <c r="AM364" s="16" t="str">
        <f t="shared" si="44"/>
        <v/>
      </c>
      <c r="AN364" s="16">
        <f t="shared" si="45"/>
        <v>0</v>
      </c>
      <c r="AO364" s="16" t="e">
        <f t="shared" si="46"/>
        <v>#N/A</v>
      </c>
      <c r="AP364" s="16" t="str">
        <f t="shared" si="47"/>
        <v/>
      </c>
    </row>
    <row r="365" spans="1:42">
      <c r="A365" s="16">
        <f>COUNT(E$2:E365)</f>
        <v>2</v>
      </c>
      <c r="AL365" s="16" t="str">
        <f t="shared" si="43"/>
        <v/>
      </c>
      <c r="AM365" s="16" t="str">
        <f t="shared" si="44"/>
        <v/>
      </c>
      <c r="AN365" s="16">
        <f t="shared" si="45"/>
        <v>0</v>
      </c>
      <c r="AO365" s="16" t="e">
        <f t="shared" si="46"/>
        <v>#N/A</v>
      </c>
      <c r="AP365" s="16" t="str">
        <f t="shared" si="47"/>
        <v/>
      </c>
    </row>
    <row r="366" spans="1:42">
      <c r="A366" s="16">
        <f>COUNT(E$2:E366)</f>
        <v>2</v>
      </c>
      <c r="AL366" s="16" t="str">
        <f t="shared" si="43"/>
        <v/>
      </c>
      <c r="AM366" s="16" t="str">
        <f t="shared" si="44"/>
        <v/>
      </c>
      <c r="AN366" s="16">
        <f t="shared" si="45"/>
        <v>0</v>
      </c>
      <c r="AO366" s="16" t="e">
        <f t="shared" si="46"/>
        <v>#N/A</v>
      </c>
      <c r="AP366" s="16" t="str">
        <f t="shared" si="47"/>
        <v/>
      </c>
    </row>
    <row r="367" spans="1:42">
      <c r="A367" s="16">
        <f>COUNT(E$2:E367)</f>
        <v>2</v>
      </c>
      <c r="AL367" s="16" t="str">
        <f t="shared" si="43"/>
        <v/>
      </c>
      <c r="AM367" s="16" t="str">
        <f t="shared" si="44"/>
        <v/>
      </c>
      <c r="AN367" s="16">
        <f t="shared" si="45"/>
        <v>0</v>
      </c>
      <c r="AO367" s="16" t="e">
        <f t="shared" si="46"/>
        <v>#N/A</v>
      </c>
      <c r="AP367" s="16" t="str">
        <f t="shared" si="47"/>
        <v/>
      </c>
    </row>
    <row r="368" spans="1:42">
      <c r="A368" s="16">
        <f>COUNT(E$2:E368)</f>
        <v>2</v>
      </c>
      <c r="AL368" s="16" t="str">
        <f t="shared" si="43"/>
        <v/>
      </c>
      <c r="AM368" s="16" t="str">
        <f t="shared" si="44"/>
        <v/>
      </c>
      <c r="AN368" s="16">
        <f t="shared" si="45"/>
        <v>0</v>
      </c>
      <c r="AO368" s="16" t="e">
        <f t="shared" si="46"/>
        <v>#N/A</v>
      </c>
      <c r="AP368" s="16" t="str">
        <f t="shared" si="47"/>
        <v/>
      </c>
    </row>
    <row r="369" spans="1:42">
      <c r="A369" s="16">
        <f>COUNT(E$2:E369)</f>
        <v>2</v>
      </c>
      <c r="AL369" s="16" t="str">
        <f t="shared" si="43"/>
        <v/>
      </c>
      <c r="AM369" s="16" t="str">
        <f t="shared" si="44"/>
        <v/>
      </c>
      <c r="AN369" s="16">
        <f t="shared" si="45"/>
        <v>0</v>
      </c>
      <c r="AO369" s="16" t="e">
        <f t="shared" si="46"/>
        <v>#N/A</v>
      </c>
      <c r="AP369" s="16" t="str">
        <f t="shared" si="47"/>
        <v/>
      </c>
    </row>
    <row r="370" spans="1:42">
      <c r="A370" s="16">
        <f>COUNT(E$2:E370)</f>
        <v>2</v>
      </c>
      <c r="AL370" s="16" t="str">
        <f t="shared" si="43"/>
        <v/>
      </c>
      <c r="AM370" s="16" t="str">
        <f t="shared" si="44"/>
        <v/>
      </c>
      <c r="AN370" s="16">
        <f t="shared" si="45"/>
        <v>0</v>
      </c>
      <c r="AO370" s="16" t="e">
        <f t="shared" si="46"/>
        <v>#N/A</v>
      </c>
      <c r="AP370" s="16" t="str">
        <f t="shared" si="47"/>
        <v/>
      </c>
    </row>
    <row r="371" spans="1:42">
      <c r="A371" s="16">
        <f>COUNT(E$2:E371)</f>
        <v>2</v>
      </c>
      <c r="AL371" s="16" t="str">
        <f t="shared" si="43"/>
        <v/>
      </c>
      <c r="AM371" s="16" t="str">
        <f t="shared" si="44"/>
        <v/>
      </c>
      <c r="AN371" s="16">
        <f t="shared" si="45"/>
        <v>0</v>
      </c>
      <c r="AO371" s="16" t="e">
        <f t="shared" si="46"/>
        <v>#N/A</v>
      </c>
      <c r="AP371" s="16" t="str">
        <f t="shared" si="47"/>
        <v/>
      </c>
    </row>
    <row r="372" spans="1:42">
      <c r="A372" s="16">
        <f>COUNT(E$2:E372)</f>
        <v>2</v>
      </c>
      <c r="AL372" s="16" t="str">
        <f t="shared" si="43"/>
        <v/>
      </c>
      <c r="AM372" s="16" t="str">
        <f t="shared" si="44"/>
        <v/>
      </c>
      <c r="AN372" s="16">
        <f t="shared" si="45"/>
        <v>0</v>
      </c>
      <c r="AO372" s="16" t="e">
        <f t="shared" si="46"/>
        <v>#N/A</v>
      </c>
      <c r="AP372" s="16" t="str">
        <f t="shared" si="47"/>
        <v/>
      </c>
    </row>
    <row r="373" spans="1:42">
      <c r="A373" s="16">
        <f>COUNT(E$2:E373)</f>
        <v>2</v>
      </c>
      <c r="AL373" s="16" t="str">
        <f t="shared" si="43"/>
        <v/>
      </c>
      <c r="AM373" s="16" t="str">
        <f t="shared" si="44"/>
        <v/>
      </c>
      <c r="AN373" s="16">
        <f t="shared" si="45"/>
        <v>0</v>
      </c>
      <c r="AO373" s="16" t="e">
        <f t="shared" si="46"/>
        <v>#N/A</v>
      </c>
      <c r="AP373" s="16" t="str">
        <f t="shared" si="47"/>
        <v/>
      </c>
    </row>
    <row r="374" spans="1:42">
      <c r="A374" s="16">
        <f>COUNT(E$2:E374)</f>
        <v>2</v>
      </c>
      <c r="AL374" s="16" t="str">
        <f t="shared" si="43"/>
        <v/>
      </c>
      <c r="AM374" s="16" t="str">
        <f t="shared" si="44"/>
        <v/>
      </c>
      <c r="AN374" s="16">
        <f t="shared" si="45"/>
        <v>0</v>
      </c>
      <c r="AO374" s="16" t="e">
        <f t="shared" si="46"/>
        <v>#N/A</v>
      </c>
      <c r="AP374" s="16" t="str">
        <f t="shared" si="47"/>
        <v/>
      </c>
    </row>
    <row r="375" spans="1:42">
      <c r="A375" s="16">
        <f>COUNT(E$2:E375)</f>
        <v>2</v>
      </c>
      <c r="AL375" s="16" t="str">
        <f t="shared" si="43"/>
        <v/>
      </c>
      <c r="AM375" s="16" t="str">
        <f t="shared" si="44"/>
        <v/>
      </c>
      <c r="AN375" s="16">
        <f t="shared" si="45"/>
        <v>0</v>
      </c>
      <c r="AO375" s="16" t="e">
        <f t="shared" si="46"/>
        <v>#N/A</v>
      </c>
      <c r="AP375" s="16" t="str">
        <f t="shared" si="47"/>
        <v/>
      </c>
    </row>
    <row r="376" spans="1:42">
      <c r="A376" s="16">
        <f>COUNT(E$2:E376)</f>
        <v>2</v>
      </c>
      <c r="AL376" s="16" t="str">
        <f t="shared" si="43"/>
        <v/>
      </c>
      <c r="AM376" s="16" t="str">
        <f t="shared" si="44"/>
        <v/>
      </c>
      <c r="AN376" s="16">
        <f t="shared" si="45"/>
        <v>0</v>
      </c>
      <c r="AO376" s="16" t="e">
        <f t="shared" si="46"/>
        <v>#N/A</v>
      </c>
      <c r="AP376" s="16" t="str">
        <f t="shared" si="47"/>
        <v/>
      </c>
    </row>
    <row r="377" spans="1:42">
      <c r="A377" s="16">
        <f>COUNT(E$2:E377)</f>
        <v>2</v>
      </c>
      <c r="AL377" s="16" t="str">
        <f t="shared" si="43"/>
        <v/>
      </c>
      <c r="AM377" s="16" t="str">
        <f t="shared" si="44"/>
        <v/>
      </c>
      <c r="AN377" s="16">
        <f t="shared" si="45"/>
        <v>0</v>
      </c>
      <c r="AO377" s="16" t="e">
        <f t="shared" si="46"/>
        <v>#N/A</v>
      </c>
      <c r="AP377" s="16" t="str">
        <f t="shared" si="47"/>
        <v/>
      </c>
    </row>
    <row r="378" spans="1:42">
      <c r="A378" s="16">
        <f>COUNT(E$2:E378)</f>
        <v>2</v>
      </c>
      <c r="AL378" s="16" t="str">
        <f t="shared" si="43"/>
        <v/>
      </c>
      <c r="AM378" s="16" t="str">
        <f t="shared" si="44"/>
        <v/>
      </c>
      <c r="AN378" s="16">
        <f t="shared" si="45"/>
        <v>0</v>
      </c>
      <c r="AO378" s="16" t="e">
        <f t="shared" si="46"/>
        <v>#N/A</v>
      </c>
      <c r="AP378" s="16" t="str">
        <f t="shared" si="47"/>
        <v/>
      </c>
    </row>
    <row r="379" spans="1:42">
      <c r="A379" s="16">
        <f>COUNT(E$2:E379)</f>
        <v>2</v>
      </c>
      <c r="AL379" s="16" t="str">
        <f t="shared" si="43"/>
        <v/>
      </c>
      <c r="AM379" s="16" t="str">
        <f t="shared" si="44"/>
        <v/>
      </c>
      <c r="AN379" s="16">
        <f t="shared" si="45"/>
        <v>0</v>
      </c>
      <c r="AO379" s="16" t="e">
        <f t="shared" si="46"/>
        <v>#N/A</v>
      </c>
      <c r="AP379" s="16" t="str">
        <f t="shared" si="47"/>
        <v/>
      </c>
    </row>
    <row r="380" spans="1:42">
      <c r="A380" s="16">
        <f>COUNT(E$2:E380)</f>
        <v>2</v>
      </c>
      <c r="AL380" s="16" t="str">
        <f t="shared" si="43"/>
        <v/>
      </c>
      <c r="AM380" s="16" t="str">
        <f t="shared" si="44"/>
        <v/>
      </c>
      <c r="AN380" s="16">
        <f t="shared" si="45"/>
        <v>0</v>
      </c>
      <c r="AO380" s="16" t="e">
        <f t="shared" si="46"/>
        <v>#N/A</v>
      </c>
      <c r="AP380" s="16" t="str">
        <f t="shared" si="47"/>
        <v/>
      </c>
    </row>
    <row r="381" spans="1:42">
      <c r="A381" s="16">
        <f>COUNT(E$2:E381)</f>
        <v>2</v>
      </c>
      <c r="AL381" s="16" t="str">
        <f t="shared" si="43"/>
        <v/>
      </c>
      <c r="AM381" s="16" t="str">
        <f t="shared" si="44"/>
        <v/>
      </c>
      <c r="AN381" s="16">
        <f t="shared" si="45"/>
        <v>0</v>
      </c>
      <c r="AO381" s="16" t="e">
        <f t="shared" si="46"/>
        <v>#N/A</v>
      </c>
      <c r="AP381" s="16" t="str">
        <f t="shared" si="47"/>
        <v/>
      </c>
    </row>
    <row r="382" spans="1:42">
      <c r="A382" s="16">
        <f>COUNT(E$2:E382)</f>
        <v>2</v>
      </c>
      <c r="AL382" s="16" t="str">
        <f t="shared" si="43"/>
        <v/>
      </c>
      <c r="AM382" s="16" t="str">
        <f t="shared" si="44"/>
        <v/>
      </c>
      <c r="AN382" s="16">
        <f t="shared" si="45"/>
        <v>0</v>
      </c>
      <c r="AO382" s="16" t="e">
        <f t="shared" si="46"/>
        <v>#N/A</v>
      </c>
      <c r="AP382" s="16" t="str">
        <f t="shared" si="47"/>
        <v/>
      </c>
    </row>
    <row r="383" spans="1:42">
      <c r="A383" s="16">
        <f>COUNT(E$2:E383)</f>
        <v>2</v>
      </c>
      <c r="AL383" s="16" t="str">
        <f t="shared" si="43"/>
        <v/>
      </c>
      <c r="AM383" s="16" t="str">
        <f t="shared" si="44"/>
        <v/>
      </c>
      <c r="AN383" s="16">
        <f t="shared" si="45"/>
        <v>0</v>
      </c>
      <c r="AO383" s="16" t="e">
        <f t="shared" si="46"/>
        <v>#N/A</v>
      </c>
      <c r="AP383" s="16" t="str">
        <f t="shared" si="47"/>
        <v/>
      </c>
    </row>
    <row r="384" spans="1:42">
      <c r="A384" s="16">
        <f>COUNT(E$2:E384)</f>
        <v>2</v>
      </c>
      <c r="AL384" s="16" t="str">
        <f t="shared" si="43"/>
        <v/>
      </c>
      <c r="AM384" s="16" t="str">
        <f t="shared" si="44"/>
        <v/>
      </c>
      <c r="AN384" s="16">
        <f t="shared" si="45"/>
        <v>0</v>
      </c>
      <c r="AO384" s="16" t="e">
        <f t="shared" si="46"/>
        <v>#N/A</v>
      </c>
      <c r="AP384" s="16" t="str">
        <f t="shared" si="47"/>
        <v/>
      </c>
    </row>
    <row r="385" spans="1:42">
      <c r="A385" s="16">
        <f>COUNT(E$2:E385)</f>
        <v>2</v>
      </c>
      <c r="AL385" s="16" t="str">
        <f t="shared" si="43"/>
        <v/>
      </c>
      <c r="AM385" s="16" t="str">
        <f t="shared" si="44"/>
        <v/>
      </c>
      <c r="AN385" s="16">
        <f t="shared" si="45"/>
        <v>0</v>
      </c>
      <c r="AO385" s="16" t="e">
        <f t="shared" si="46"/>
        <v>#N/A</v>
      </c>
      <c r="AP385" s="16" t="str">
        <f t="shared" si="47"/>
        <v/>
      </c>
    </row>
    <row r="386" spans="1:42">
      <c r="A386" s="16">
        <f>COUNT(E$2:E386)</f>
        <v>2</v>
      </c>
      <c r="AL386" s="16" t="str">
        <f t="shared" si="43"/>
        <v/>
      </c>
      <c r="AM386" s="16" t="str">
        <f t="shared" si="44"/>
        <v/>
      </c>
      <c r="AN386" s="16">
        <f t="shared" si="45"/>
        <v>0</v>
      </c>
      <c r="AO386" s="16" t="e">
        <f t="shared" si="46"/>
        <v>#N/A</v>
      </c>
      <c r="AP386" s="16" t="str">
        <f t="shared" si="47"/>
        <v/>
      </c>
    </row>
    <row r="387" spans="1:42">
      <c r="A387" s="16">
        <f>COUNT(E$2:E387)</f>
        <v>2</v>
      </c>
      <c r="AL387" s="16" t="str">
        <f t="shared" ref="AL387:AL401" si="48">IF(AK387="","",AJ387+AP387)</f>
        <v/>
      </c>
      <c r="AM387" s="16" t="str">
        <f t="shared" ref="AM387:AM401" si="49">IF(AL387="","",RANK(AL387,AL$2:AL$401,1))</f>
        <v/>
      </c>
      <c r="AN387" s="16">
        <f t="shared" ref="AN387:AN401" si="50">AK387</f>
        <v>0</v>
      </c>
      <c r="AO387" s="16" t="e">
        <f t="shared" ref="AO387:AO401" si="51">VLOOKUP(AJ387,AM$2:AN$401,2,FALSE)</f>
        <v>#N/A</v>
      </c>
      <c r="AP387" s="16" t="str">
        <f t="shared" ref="AP387:AP401" si="52">IF(AK387="","",AK387/1000)</f>
        <v/>
      </c>
    </row>
    <row r="388" spans="1:42">
      <c r="A388" s="16">
        <f>COUNT(E$2:E388)</f>
        <v>2</v>
      </c>
      <c r="AL388" s="16" t="str">
        <f t="shared" si="48"/>
        <v/>
      </c>
      <c r="AM388" s="16" t="str">
        <f t="shared" si="49"/>
        <v/>
      </c>
      <c r="AN388" s="16">
        <f t="shared" si="50"/>
        <v>0</v>
      </c>
      <c r="AO388" s="16" t="e">
        <f t="shared" si="51"/>
        <v>#N/A</v>
      </c>
      <c r="AP388" s="16" t="str">
        <f t="shared" si="52"/>
        <v/>
      </c>
    </row>
    <row r="389" spans="1:42">
      <c r="A389" s="16">
        <f>COUNT(E$2:E389)</f>
        <v>2</v>
      </c>
      <c r="AL389" s="16" t="str">
        <f t="shared" si="48"/>
        <v/>
      </c>
      <c r="AM389" s="16" t="str">
        <f t="shared" si="49"/>
        <v/>
      </c>
      <c r="AN389" s="16">
        <f t="shared" si="50"/>
        <v>0</v>
      </c>
      <c r="AO389" s="16" t="e">
        <f t="shared" si="51"/>
        <v>#N/A</v>
      </c>
      <c r="AP389" s="16" t="str">
        <f t="shared" si="52"/>
        <v/>
      </c>
    </row>
    <row r="390" spans="1:42">
      <c r="A390" s="16">
        <f>COUNT(E$2:E390)</f>
        <v>2</v>
      </c>
      <c r="AL390" s="16" t="str">
        <f t="shared" si="48"/>
        <v/>
      </c>
      <c r="AM390" s="16" t="str">
        <f t="shared" si="49"/>
        <v/>
      </c>
      <c r="AN390" s="16">
        <f t="shared" si="50"/>
        <v>0</v>
      </c>
      <c r="AO390" s="16" t="e">
        <f t="shared" si="51"/>
        <v>#N/A</v>
      </c>
      <c r="AP390" s="16" t="str">
        <f t="shared" si="52"/>
        <v/>
      </c>
    </row>
    <row r="391" spans="1:42">
      <c r="A391" s="16">
        <f>COUNT(E$2:E391)</f>
        <v>2</v>
      </c>
      <c r="AL391" s="16" t="str">
        <f t="shared" si="48"/>
        <v/>
      </c>
      <c r="AM391" s="16" t="str">
        <f t="shared" si="49"/>
        <v/>
      </c>
      <c r="AN391" s="16">
        <f t="shared" si="50"/>
        <v>0</v>
      </c>
      <c r="AO391" s="16" t="e">
        <f t="shared" si="51"/>
        <v>#N/A</v>
      </c>
      <c r="AP391" s="16" t="str">
        <f t="shared" si="52"/>
        <v/>
      </c>
    </row>
    <row r="392" spans="1:42">
      <c r="A392" s="16">
        <f>COUNT(E$2:E392)</f>
        <v>2</v>
      </c>
      <c r="AL392" s="16" t="str">
        <f t="shared" si="48"/>
        <v/>
      </c>
      <c r="AM392" s="16" t="str">
        <f t="shared" si="49"/>
        <v/>
      </c>
      <c r="AN392" s="16">
        <f t="shared" si="50"/>
        <v>0</v>
      </c>
      <c r="AO392" s="16" t="e">
        <f t="shared" si="51"/>
        <v>#N/A</v>
      </c>
      <c r="AP392" s="16" t="str">
        <f t="shared" si="52"/>
        <v/>
      </c>
    </row>
    <row r="393" spans="1:42">
      <c r="A393" s="16">
        <f>COUNT(E$2:E393)</f>
        <v>2</v>
      </c>
      <c r="AL393" s="16" t="str">
        <f t="shared" si="48"/>
        <v/>
      </c>
      <c r="AM393" s="16" t="str">
        <f t="shared" si="49"/>
        <v/>
      </c>
      <c r="AN393" s="16">
        <f t="shared" si="50"/>
        <v>0</v>
      </c>
      <c r="AO393" s="16" t="e">
        <f t="shared" si="51"/>
        <v>#N/A</v>
      </c>
      <c r="AP393" s="16" t="str">
        <f t="shared" si="52"/>
        <v/>
      </c>
    </row>
    <row r="394" spans="1:42">
      <c r="A394" s="16">
        <f>COUNT(E$2:E394)</f>
        <v>2</v>
      </c>
      <c r="AL394" s="16" t="str">
        <f t="shared" si="48"/>
        <v/>
      </c>
      <c r="AM394" s="16" t="str">
        <f t="shared" si="49"/>
        <v/>
      </c>
      <c r="AN394" s="16">
        <f t="shared" si="50"/>
        <v>0</v>
      </c>
      <c r="AO394" s="16" t="e">
        <f t="shared" si="51"/>
        <v>#N/A</v>
      </c>
      <c r="AP394" s="16" t="str">
        <f t="shared" si="52"/>
        <v/>
      </c>
    </row>
    <row r="395" spans="1:42">
      <c r="A395" s="16">
        <f>COUNT(E$2:E395)</f>
        <v>2</v>
      </c>
      <c r="AL395" s="16" t="str">
        <f t="shared" si="48"/>
        <v/>
      </c>
      <c r="AM395" s="16" t="str">
        <f t="shared" si="49"/>
        <v/>
      </c>
      <c r="AN395" s="16">
        <f t="shared" si="50"/>
        <v>0</v>
      </c>
      <c r="AO395" s="16" t="e">
        <f t="shared" si="51"/>
        <v>#N/A</v>
      </c>
      <c r="AP395" s="16" t="str">
        <f t="shared" si="52"/>
        <v/>
      </c>
    </row>
    <row r="396" spans="1:42">
      <c r="A396" s="16">
        <f>COUNT(E$2:E396)</f>
        <v>2</v>
      </c>
      <c r="AL396" s="16" t="str">
        <f t="shared" si="48"/>
        <v/>
      </c>
      <c r="AM396" s="16" t="str">
        <f t="shared" si="49"/>
        <v/>
      </c>
      <c r="AN396" s="16">
        <f t="shared" si="50"/>
        <v>0</v>
      </c>
      <c r="AO396" s="16" t="e">
        <f t="shared" si="51"/>
        <v>#N/A</v>
      </c>
      <c r="AP396" s="16" t="str">
        <f t="shared" si="52"/>
        <v/>
      </c>
    </row>
    <row r="397" spans="1:42">
      <c r="A397" s="16">
        <f>COUNT(E$2:E397)</f>
        <v>2</v>
      </c>
      <c r="AL397" s="16" t="str">
        <f t="shared" si="48"/>
        <v/>
      </c>
      <c r="AM397" s="16" t="str">
        <f t="shared" si="49"/>
        <v/>
      </c>
      <c r="AN397" s="16">
        <f t="shared" si="50"/>
        <v>0</v>
      </c>
      <c r="AO397" s="16" t="e">
        <f t="shared" si="51"/>
        <v>#N/A</v>
      </c>
      <c r="AP397" s="16" t="str">
        <f t="shared" si="52"/>
        <v/>
      </c>
    </row>
    <row r="398" spans="1:42">
      <c r="A398" s="16">
        <f>COUNT(E$2:E398)</f>
        <v>2</v>
      </c>
      <c r="AL398" s="16" t="str">
        <f t="shared" si="48"/>
        <v/>
      </c>
      <c r="AM398" s="16" t="str">
        <f t="shared" si="49"/>
        <v/>
      </c>
      <c r="AN398" s="16">
        <f t="shared" si="50"/>
        <v>0</v>
      </c>
      <c r="AO398" s="16" t="e">
        <f t="shared" si="51"/>
        <v>#N/A</v>
      </c>
      <c r="AP398" s="16" t="str">
        <f t="shared" si="52"/>
        <v/>
      </c>
    </row>
    <row r="399" spans="1:42">
      <c r="A399" s="16">
        <f>COUNT(E$2:E399)</f>
        <v>2</v>
      </c>
      <c r="AL399" s="16" t="str">
        <f t="shared" si="48"/>
        <v/>
      </c>
      <c r="AM399" s="16" t="str">
        <f t="shared" si="49"/>
        <v/>
      </c>
      <c r="AN399" s="16">
        <f t="shared" si="50"/>
        <v>0</v>
      </c>
      <c r="AO399" s="16" t="e">
        <f t="shared" si="51"/>
        <v>#N/A</v>
      </c>
      <c r="AP399" s="16" t="str">
        <f t="shared" si="52"/>
        <v/>
      </c>
    </row>
    <row r="400" spans="1:42">
      <c r="A400" s="16">
        <f>COUNT(E$2:E400)</f>
        <v>2</v>
      </c>
      <c r="AL400" s="16" t="str">
        <f t="shared" si="48"/>
        <v/>
      </c>
      <c r="AM400" s="16" t="str">
        <f t="shared" si="49"/>
        <v/>
      </c>
      <c r="AN400" s="16">
        <f t="shared" si="50"/>
        <v>0</v>
      </c>
      <c r="AO400" s="16" t="e">
        <f t="shared" si="51"/>
        <v>#N/A</v>
      </c>
      <c r="AP400" s="16" t="str">
        <f t="shared" si="52"/>
        <v/>
      </c>
    </row>
    <row r="401" spans="1:42">
      <c r="A401" s="16">
        <f>COUNT(E$2:E401)</f>
        <v>2</v>
      </c>
      <c r="AL401" s="16" t="str">
        <f t="shared" si="48"/>
        <v/>
      </c>
      <c r="AM401" s="16" t="str">
        <f t="shared" si="49"/>
        <v/>
      </c>
      <c r="AN401" s="16">
        <f t="shared" si="50"/>
        <v>0</v>
      </c>
      <c r="AO401" s="16" t="e">
        <f t="shared" si="51"/>
        <v>#N/A</v>
      </c>
      <c r="AP401" s="16" t="str">
        <f t="shared" si="52"/>
        <v/>
      </c>
    </row>
  </sheetData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AJ102"/>
  <sheetViews>
    <sheetView workbookViewId="0">
      <selection activeCell="R2" sqref="R2"/>
    </sheetView>
  </sheetViews>
  <sheetFormatPr defaultColWidth="12.625" defaultRowHeight="14.25"/>
  <cols>
    <col min="1" max="1" width="7.625" style="16" customWidth="1"/>
    <col min="2" max="2" width="4.25" style="16" customWidth="1"/>
    <col min="3" max="5" width="5.375" style="16" customWidth="1"/>
    <col min="6" max="8" width="12.625" style="16" customWidth="1"/>
    <col min="9" max="26" width="4.5" style="16" customWidth="1"/>
    <col min="27" max="27" width="7" style="16" customWidth="1"/>
    <col min="28" max="34" width="4.5" style="16" customWidth="1"/>
    <col min="35" max="16384" width="12.625" style="16"/>
  </cols>
  <sheetData>
    <row r="1" spans="1:36">
      <c r="A1" s="16" t="s">
        <v>15</v>
      </c>
      <c r="B1" s="16" t="s">
        <v>16</v>
      </c>
      <c r="C1" s="16" t="s">
        <v>17</v>
      </c>
      <c r="D1" s="16" t="s">
        <v>12</v>
      </c>
      <c r="E1" s="16" t="s">
        <v>18</v>
      </c>
      <c r="F1" s="16" t="s">
        <v>19</v>
      </c>
      <c r="G1" s="16" t="s">
        <v>20</v>
      </c>
      <c r="H1" s="16" t="s">
        <v>21</v>
      </c>
      <c r="I1" s="16" t="s">
        <v>22</v>
      </c>
      <c r="J1" s="16" t="s">
        <v>23</v>
      </c>
      <c r="K1" s="16" t="s">
        <v>24</v>
      </c>
      <c r="L1" s="16" t="s">
        <v>25</v>
      </c>
      <c r="M1" s="16" t="s">
        <v>26</v>
      </c>
      <c r="N1" s="16" t="s">
        <v>27</v>
      </c>
      <c r="O1" s="16" t="s">
        <v>28</v>
      </c>
      <c r="P1" s="16" t="s">
        <v>29</v>
      </c>
      <c r="Q1" s="16" t="s">
        <v>30</v>
      </c>
      <c r="R1" s="16" t="s">
        <v>31</v>
      </c>
      <c r="S1" s="16" t="s">
        <v>32</v>
      </c>
      <c r="T1" s="16" t="s">
        <v>33</v>
      </c>
      <c r="U1" s="16" t="s">
        <v>34</v>
      </c>
      <c r="V1" s="16" t="s">
        <v>35</v>
      </c>
      <c r="W1" s="16" t="s">
        <v>36</v>
      </c>
      <c r="X1" s="16" t="s">
        <v>37</v>
      </c>
      <c r="Y1" s="16" t="s">
        <v>38</v>
      </c>
      <c r="Z1" s="16" t="s">
        <v>39</v>
      </c>
      <c r="AA1" s="16" t="s">
        <v>40</v>
      </c>
      <c r="AB1" s="16" t="s">
        <v>41</v>
      </c>
      <c r="AC1" s="16" t="s">
        <v>42</v>
      </c>
      <c r="AD1" s="16" t="s">
        <v>43</v>
      </c>
      <c r="AE1" s="16" t="s">
        <v>44</v>
      </c>
      <c r="AF1" s="16" t="s">
        <v>45</v>
      </c>
      <c r="AG1" s="16" t="s">
        <v>46</v>
      </c>
      <c r="AH1" s="16" t="s">
        <v>47</v>
      </c>
    </row>
    <row r="2" spans="1:36">
      <c r="A2" s="16">
        <f>COUNT(E2)</f>
        <v>1</v>
      </c>
      <c r="B2" s="16">
        <f>'tmp４'!B3</f>
        <v>204</v>
      </c>
      <c r="E2" s="16">
        <f>'tmp４'!C3</f>
        <v>1457</v>
      </c>
      <c r="F2" s="16" t="str">
        <f>'tmp４'!D3</f>
        <v>岩渕　文沙</v>
      </c>
      <c r="G2" s="16" t="str">
        <f>IF(E2="","",VLOOKUP(E2,一覧範囲,8,FALSE))</f>
        <v>ｲﾜﾌﾞﾁ ﾌｻ</v>
      </c>
      <c r="H2" s="16" t="str">
        <f>'tmp４'!D3</f>
        <v>岩渕　文沙</v>
      </c>
      <c r="I2" s="16">
        <f>IF(E2="","",2)</f>
        <v>2</v>
      </c>
      <c r="J2" s="16">
        <f>'tmp４'!E3</f>
        <v>5</v>
      </c>
      <c r="L2" s="16">
        <v>0</v>
      </c>
      <c r="O2" s="16">
        <f>IF('tmp４'!K3="","",'tmp４'!K3)</f>
        <v>625</v>
      </c>
      <c r="P2" s="16">
        <f>IF('tmp４'!P3="","",'tmp４'!P3)</f>
        <v>57.89</v>
      </c>
      <c r="Q2" s="16">
        <v>0</v>
      </c>
      <c r="R2" s="16">
        <v>0</v>
      </c>
      <c r="S2" s="16" t="str">
        <f>IF('tmp４'!L3="","",'tmp４'!L3)</f>
        <v/>
      </c>
      <c r="T2" s="16">
        <f>IF('tmp４'!Q3="",0,'tmp４'!Q3)</f>
        <v>0</v>
      </c>
      <c r="U2" s="16">
        <v>0</v>
      </c>
      <c r="V2" s="16">
        <v>0</v>
      </c>
      <c r="W2" s="16" t="str">
        <f>IF('tmp４'!M3="","",'tmp４'!M3)</f>
        <v/>
      </c>
      <c r="X2" s="16">
        <f>IF('tmp４'!R3="","",'tmp４'!R3)</f>
        <v>0</v>
      </c>
      <c r="Y2" s="16">
        <v>0</v>
      </c>
      <c r="Z2" s="16">
        <v>0</v>
      </c>
      <c r="AA2" s="16" t="str">
        <f>IF('tmp４'!N3="","",'tmp４'!N3)</f>
        <v/>
      </c>
      <c r="AB2" s="16">
        <f>IF('tmp４'!S3="","",'tmp４'!S3)</f>
        <v>0</v>
      </c>
      <c r="AC2" s="16">
        <v>0</v>
      </c>
      <c r="AD2" s="16">
        <v>0</v>
      </c>
      <c r="AE2" s="16" t="str">
        <f>IF('tmp４'!O3="","",'tmp４'!O3)</f>
        <v/>
      </c>
      <c r="AF2" s="16">
        <f>IF('tmp４'!T3="","",'tmp４'!T3)</f>
        <v>0</v>
      </c>
      <c r="AG2" s="16">
        <v>0</v>
      </c>
      <c r="AH2" s="16">
        <v>0</v>
      </c>
      <c r="AJ2" s="16">
        <v>1</v>
      </c>
    </row>
    <row r="3" spans="1:36">
      <c r="A3" s="16">
        <f t="shared" ref="A3:A66" si="0">COUNT(E3)</f>
        <v>0</v>
      </c>
      <c r="B3" s="16" t="str">
        <f>'tmp４'!B4</f>
        <v/>
      </c>
      <c r="E3" s="16" t="str">
        <f>'tmp４'!C4</f>
        <v/>
      </c>
      <c r="F3" s="16" t="str">
        <f>'tmp４'!D4</f>
        <v/>
      </c>
      <c r="G3" s="16" t="str">
        <f t="shared" ref="G3:G66" si="1">IF(E3="","",VLOOKUP(E3,一覧範囲,8,FALSE))</f>
        <v/>
      </c>
      <c r="H3" s="16" t="str">
        <f>'tmp４'!D4</f>
        <v/>
      </c>
      <c r="I3" s="16" t="str">
        <f t="shared" ref="I3:I66" si="2">IF(E3="","",2)</f>
        <v/>
      </c>
      <c r="J3" s="16" t="str">
        <f>'tmp４'!E4</f>
        <v/>
      </c>
      <c r="L3" s="16">
        <v>1</v>
      </c>
      <c r="O3" s="16" t="str">
        <f>IF('tmp４'!K4="","",'tmp４'!K4)</f>
        <v/>
      </c>
      <c r="P3" s="16">
        <f>IF('tmp４'!P4="","",'tmp４'!P4)</f>
        <v>0</v>
      </c>
      <c r="Q3" s="16">
        <v>0</v>
      </c>
      <c r="R3" s="16">
        <v>0</v>
      </c>
      <c r="S3" s="16" t="str">
        <f>IF('tmp４'!L4="","",'tmp４'!L4)</f>
        <v/>
      </c>
      <c r="T3" s="16">
        <f>IF('tmp４'!Q4="",0,'tmp４'!Q4)</f>
        <v>0</v>
      </c>
      <c r="U3" s="16">
        <v>0</v>
      </c>
      <c r="V3" s="16">
        <v>0</v>
      </c>
      <c r="W3" s="16" t="str">
        <f>IF('tmp４'!M4="","",'tmp４'!M4)</f>
        <v/>
      </c>
      <c r="X3" s="16">
        <f>IF('tmp４'!R4="","",'tmp４'!R4)</f>
        <v>0</v>
      </c>
      <c r="Y3" s="16">
        <v>0</v>
      </c>
      <c r="Z3" s="16">
        <v>0</v>
      </c>
      <c r="AA3" s="16" t="str">
        <f>IF('tmp４'!N4="","",'tmp４'!N4)</f>
        <v/>
      </c>
      <c r="AB3" s="16">
        <f>IF('tmp４'!S4="","",'tmp４'!S4)</f>
        <v>0</v>
      </c>
      <c r="AC3" s="16">
        <v>0</v>
      </c>
      <c r="AD3" s="16">
        <v>0</v>
      </c>
      <c r="AE3" s="16" t="str">
        <f>IF('tmp４'!O4="","",'tmp４'!O4)</f>
        <v/>
      </c>
      <c r="AF3" s="16">
        <f>IF('tmp４'!T4="","",'tmp４'!T4)</f>
        <v>0</v>
      </c>
      <c r="AG3" s="16">
        <v>0</v>
      </c>
      <c r="AH3" s="16">
        <v>0</v>
      </c>
      <c r="AJ3" s="16">
        <v>2</v>
      </c>
    </row>
    <row r="4" spans="1:36">
      <c r="A4" s="16">
        <f t="shared" si="0"/>
        <v>0</v>
      </c>
      <c r="B4" s="16" t="str">
        <f>'tmp４'!B5</f>
        <v/>
      </c>
      <c r="E4" s="16" t="str">
        <f>'tmp４'!C5</f>
        <v/>
      </c>
      <c r="F4" s="16" t="str">
        <f>'tmp４'!D5</f>
        <v/>
      </c>
      <c r="G4" s="16" t="str">
        <f t="shared" si="1"/>
        <v/>
      </c>
      <c r="H4" s="16" t="str">
        <f>'tmp４'!D5</f>
        <v/>
      </c>
      <c r="I4" s="16" t="str">
        <f t="shared" si="2"/>
        <v/>
      </c>
      <c r="J4" s="16" t="str">
        <f>'tmp４'!E5</f>
        <v/>
      </c>
      <c r="L4" s="16">
        <v>2</v>
      </c>
      <c r="O4" s="16" t="str">
        <f>IF('tmp４'!K5="","",'tmp４'!K5)</f>
        <v/>
      </c>
      <c r="P4" s="16">
        <f>IF('tmp４'!P5="","",'tmp４'!P5)</f>
        <v>0</v>
      </c>
      <c r="Q4" s="16">
        <v>0</v>
      </c>
      <c r="R4" s="16">
        <v>0</v>
      </c>
      <c r="S4" s="16" t="str">
        <f>IF('tmp４'!L5="","",'tmp４'!L5)</f>
        <v/>
      </c>
      <c r="T4" s="16">
        <f>IF('tmp４'!Q5="",0,'tmp４'!Q5)</f>
        <v>0</v>
      </c>
      <c r="U4" s="16">
        <v>0</v>
      </c>
      <c r="V4" s="16">
        <v>0</v>
      </c>
      <c r="W4" s="16" t="str">
        <f>IF('tmp４'!M5="","",'tmp４'!M5)</f>
        <v/>
      </c>
      <c r="X4" s="16">
        <f>IF('tmp４'!R5="","",'tmp４'!R5)</f>
        <v>0</v>
      </c>
      <c r="Y4" s="16">
        <v>0</v>
      </c>
      <c r="Z4" s="16">
        <v>0</v>
      </c>
      <c r="AA4" s="16" t="str">
        <f>IF('tmp４'!N5="","",'tmp４'!N5)</f>
        <v/>
      </c>
      <c r="AB4" s="16">
        <f>IF('tmp４'!S5="","",'tmp４'!S5)</f>
        <v>0</v>
      </c>
      <c r="AC4" s="16">
        <v>0</v>
      </c>
      <c r="AD4" s="16">
        <v>0</v>
      </c>
      <c r="AE4" s="16" t="str">
        <f>IF('tmp４'!O5="","",'tmp４'!O5)</f>
        <v/>
      </c>
      <c r="AF4" s="16">
        <f>IF('tmp４'!T5="","",'tmp４'!T5)</f>
        <v>0</v>
      </c>
      <c r="AG4" s="16">
        <v>0</v>
      </c>
      <c r="AH4" s="16">
        <v>0</v>
      </c>
      <c r="AJ4" s="16">
        <v>3</v>
      </c>
    </row>
    <row r="5" spans="1:36">
      <c r="A5" s="16">
        <f t="shared" si="0"/>
        <v>0</v>
      </c>
      <c r="B5" s="16" t="str">
        <f>'tmp４'!B6</f>
        <v/>
      </c>
      <c r="E5" s="16" t="str">
        <f>'tmp４'!C6</f>
        <v/>
      </c>
      <c r="F5" s="16" t="str">
        <f>'tmp４'!D6</f>
        <v/>
      </c>
      <c r="G5" s="16" t="str">
        <f t="shared" si="1"/>
        <v/>
      </c>
      <c r="H5" s="16" t="str">
        <f>'tmp４'!D6</f>
        <v/>
      </c>
      <c r="I5" s="16" t="str">
        <f t="shared" si="2"/>
        <v/>
      </c>
      <c r="J5" s="16" t="str">
        <f>'tmp４'!E6</f>
        <v/>
      </c>
      <c r="L5" s="16">
        <v>3</v>
      </c>
      <c r="O5" s="16" t="str">
        <f>IF('tmp４'!K6="","",'tmp４'!K6)</f>
        <v/>
      </c>
      <c r="P5" s="16">
        <f>IF('tmp４'!P6="","",'tmp４'!P6)</f>
        <v>0</v>
      </c>
      <c r="Q5" s="16">
        <v>0</v>
      </c>
      <c r="R5" s="16">
        <v>0</v>
      </c>
      <c r="S5" s="16" t="str">
        <f>IF('tmp４'!L6="","",'tmp４'!L6)</f>
        <v/>
      </c>
      <c r="T5" s="16">
        <f>IF('tmp４'!Q6="",0,'tmp４'!Q6)</f>
        <v>0</v>
      </c>
      <c r="U5" s="16">
        <v>0</v>
      </c>
      <c r="V5" s="16">
        <v>0</v>
      </c>
      <c r="W5" s="16" t="str">
        <f>IF('tmp４'!M6="","",'tmp４'!M6)</f>
        <v/>
      </c>
      <c r="X5" s="16">
        <f>IF('tmp４'!R6="","",'tmp４'!R6)</f>
        <v>0</v>
      </c>
      <c r="Y5" s="16">
        <v>0</v>
      </c>
      <c r="Z5" s="16">
        <v>0</v>
      </c>
      <c r="AA5" s="16" t="str">
        <f>IF('tmp４'!N6="","",'tmp４'!N6)</f>
        <v/>
      </c>
      <c r="AB5" s="16">
        <f>IF('tmp４'!S6="","",'tmp４'!S6)</f>
        <v>0</v>
      </c>
      <c r="AC5" s="16">
        <v>0</v>
      </c>
      <c r="AD5" s="16">
        <v>0</v>
      </c>
      <c r="AE5" s="16" t="str">
        <f>IF('tmp４'!O6="","",'tmp４'!O6)</f>
        <v/>
      </c>
      <c r="AF5" s="16">
        <f>IF('tmp４'!T6="","",'tmp４'!T6)</f>
        <v>0</v>
      </c>
      <c r="AG5" s="16">
        <v>0</v>
      </c>
      <c r="AH5" s="16">
        <v>0</v>
      </c>
      <c r="AJ5" s="16">
        <v>4</v>
      </c>
    </row>
    <row r="6" spans="1:36">
      <c r="A6" s="16">
        <f t="shared" si="0"/>
        <v>0</v>
      </c>
      <c r="B6" s="16" t="str">
        <f>'tmp４'!B7</f>
        <v/>
      </c>
      <c r="E6" s="16" t="str">
        <f>'tmp４'!C7</f>
        <v/>
      </c>
      <c r="F6" s="16" t="str">
        <f>'tmp４'!D7</f>
        <v/>
      </c>
      <c r="G6" s="16" t="str">
        <f t="shared" si="1"/>
        <v/>
      </c>
      <c r="H6" s="16" t="str">
        <f>'tmp４'!D7</f>
        <v/>
      </c>
      <c r="I6" s="16" t="str">
        <f t="shared" si="2"/>
        <v/>
      </c>
      <c r="J6" s="16" t="str">
        <f>'tmp４'!E7</f>
        <v/>
      </c>
      <c r="L6" s="16">
        <v>4</v>
      </c>
      <c r="O6" s="16" t="str">
        <f>IF('tmp４'!K7="","",'tmp４'!K7)</f>
        <v/>
      </c>
      <c r="P6" s="16">
        <f>IF('tmp４'!P7="","",'tmp４'!P7)</f>
        <v>0</v>
      </c>
      <c r="Q6" s="16">
        <v>0</v>
      </c>
      <c r="R6" s="16">
        <v>0</v>
      </c>
      <c r="S6" s="16" t="str">
        <f>IF('tmp４'!L7="","",'tmp４'!L7)</f>
        <v/>
      </c>
      <c r="T6" s="16">
        <f>IF('tmp４'!Q7="",0,'tmp４'!Q7)</f>
        <v>0</v>
      </c>
      <c r="U6" s="16">
        <v>0</v>
      </c>
      <c r="V6" s="16">
        <v>0</v>
      </c>
      <c r="W6" s="16" t="str">
        <f>IF('tmp４'!M7="","",'tmp４'!M7)</f>
        <v/>
      </c>
      <c r="X6" s="16">
        <f>IF('tmp４'!R7="","",'tmp４'!R7)</f>
        <v>0</v>
      </c>
      <c r="Y6" s="16">
        <v>0</v>
      </c>
      <c r="Z6" s="16">
        <v>0</v>
      </c>
      <c r="AA6" s="16" t="str">
        <f>IF('tmp４'!N7="","",'tmp４'!N7)</f>
        <v/>
      </c>
      <c r="AB6" s="16">
        <f>IF('tmp４'!S7="","",'tmp４'!S7)</f>
        <v>0</v>
      </c>
      <c r="AC6" s="16">
        <v>0</v>
      </c>
      <c r="AD6" s="16">
        <v>0</v>
      </c>
      <c r="AE6" s="16" t="str">
        <f>IF('tmp４'!O7="","",'tmp４'!O7)</f>
        <v/>
      </c>
      <c r="AF6" s="16">
        <f>IF('tmp４'!T7="","",'tmp４'!T7)</f>
        <v>0</v>
      </c>
      <c r="AG6" s="16">
        <v>0</v>
      </c>
      <c r="AH6" s="16">
        <v>0</v>
      </c>
      <c r="AJ6" s="16">
        <v>5</v>
      </c>
    </row>
    <row r="7" spans="1:36">
      <c r="A7" s="16">
        <f t="shared" si="0"/>
        <v>0</v>
      </c>
      <c r="B7" s="16" t="str">
        <f>'tmp４'!B8</f>
        <v/>
      </c>
      <c r="E7" s="16" t="str">
        <f>'tmp４'!C8</f>
        <v/>
      </c>
      <c r="F7" s="16" t="str">
        <f>'tmp４'!D8</f>
        <v/>
      </c>
      <c r="G7" s="16" t="str">
        <f t="shared" si="1"/>
        <v/>
      </c>
      <c r="H7" s="16" t="str">
        <f>'tmp４'!D8</f>
        <v/>
      </c>
      <c r="I7" s="16" t="str">
        <f t="shared" si="2"/>
        <v/>
      </c>
      <c r="J7" s="16" t="str">
        <f>'tmp４'!E8</f>
        <v/>
      </c>
      <c r="L7" s="16">
        <v>5</v>
      </c>
      <c r="O7" s="16" t="str">
        <f>IF('tmp４'!K8="","",'tmp４'!K8)</f>
        <v/>
      </c>
      <c r="P7" s="16">
        <f>IF('tmp４'!P8="","",'tmp４'!P8)</f>
        <v>0</v>
      </c>
      <c r="Q7" s="16">
        <v>0</v>
      </c>
      <c r="R7" s="16">
        <v>0</v>
      </c>
      <c r="S7" s="16" t="str">
        <f>IF('tmp４'!L8="","",'tmp４'!L8)</f>
        <v/>
      </c>
      <c r="T7" s="16">
        <f>IF('tmp４'!Q8="",0,'tmp４'!Q8)</f>
        <v>0</v>
      </c>
      <c r="U7" s="16">
        <v>0</v>
      </c>
      <c r="V7" s="16">
        <v>0</v>
      </c>
      <c r="W7" s="16" t="str">
        <f>IF('tmp４'!M8="","",'tmp４'!M8)</f>
        <v/>
      </c>
      <c r="X7" s="16">
        <f>IF('tmp４'!R8="","",'tmp４'!R8)</f>
        <v>0</v>
      </c>
      <c r="Y7" s="16">
        <v>0</v>
      </c>
      <c r="Z7" s="16">
        <v>0</v>
      </c>
      <c r="AA7" s="16" t="str">
        <f>IF('tmp４'!N8="","",'tmp４'!N8)</f>
        <v/>
      </c>
      <c r="AB7" s="16">
        <f>IF('tmp４'!S8="","",'tmp４'!S8)</f>
        <v>0</v>
      </c>
      <c r="AC7" s="16">
        <v>0</v>
      </c>
      <c r="AD7" s="16">
        <v>0</v>
      </c>
      <c r="AE7" s="16" t="str">
        <f>IF('tmp４'!O8="","",'tmp４'!O8)</f>
        <v/>
      </c>
      <c r="AF7" s="16">
        <f>IF('tmp４'!T8="","",'tmp４'!T8)</f>
        <v>0</v>
      </c>
      <c r="AG7" s="16">
        <v>0</v>
      </c>
      <c r="AH7" s="16">
        <v>0</v>
      </c>
      <c r="AJ7" s="16">
        <v>6</v>
      </c>
    </row>
    <row r="8" spans="1:36">
      <c r="A8" s="16">
        <f t="shared" si="0"/>
        <v>0</v>
      </c>
      <c r="B8" s="16" t="str">
        <f>'tmp４'!B9</f>
        <v/>
      </c>
      <c r="E8" s="16" t="str">
        <f>'tmp４'!C9</f>
        <v/>
      </c>
      <c r="F8" s="16" t="str">
        <f>'tmp４'!D9</f>
        <v/>
      </c>
      <c r="G8" s="16" t="str">
        <f t="shared" si="1"/>
        <v/>
      </c>
      <c r="H8" s="16" t="str">
        <f>'tmp４'!D9</f>
        <v/>
      </c>
      <c r="I8" s="16" t="str">
        <f t="shared" si="2"/>
        <v/>
      </c>
      <c r="J8" s="16" t="str">
        <f>'tmp４'!E9</f>
        <v/>
      </c>
      <c r="L8" s="16">
        <v>6</v>
      </c>
      <c r="O8" s="16" t="str">
        <f>IF('tmp４'!K9="","",'tmp４'!K9)</f>
        <v/>
      </c>
      <c r="P8" s="16">
        <f>IF('tmp４'!P9="","",'tmp４'!P9)</f>
        <v>0</v>
      </c>
      <c r="Q8" s="16">
        <v>0</v>
      </c>
      <c r="R8" s="16">
        <v>0</v>
      </c>
      <c r="S8" s="16" t="str">
        <f>IF('tmp４'!L9="","",'tmp４'!L9)</f>
        <v/>
      </c>
      <c r="T8" s="16">
        <f>IF('tmp４'!Q9="",0,'tmp４'!Q9)</f>
        <v>0</v>
      </c>
      <c r="U8" s="16">
        <v>0</v>
      </c>
      <c r="V8" s="16">
        <v>0</v>
      </c>
      <c r="W8" s="16" t="str">
        <f>IF('tmp４'!M9="","",'tmp４'!M9)</f>
        <v/>
      </c>
      <c r="X8" s="16">
        <f>IF('tmp４'!R9="","",'tmp４'!R9)</f>
        <v>0</v>
      </c>
      <c r="Y8" s="16">
        <v>0</v>
      </c>
      <c r="Z8" s="16">
        <v>0</v>
      </c>
      <c r="AA8" s="16" t="str">
        <f>IF('tmp４'!N9="","",'tmp４'!N9)</f>
        <v/>
      </c>
      <c r="AB8" s="16">
        <f>IF('tmp４'!S9="","",'tmp４'!S9)</f>
        <v>0</v>
      </c>
      <c r="AC8" s="16">
        <v>0</v>
      </c>
      <c r="AD8" s="16">
        <v>0</v>
      </c>
      <c r="AE8" s="16" t="str">
        <f>IF('tmp４'!O9="","",'tmp４'!O9)</f>
        <v/>
      </c>
      <c r="AF8" s="16">
        <f>IF('tmp４'!T9="","",'tmp４'!T9)</f>
        <v>0</v>
      </c>
      <c r="AG8" s="16">
        <v>0</v>
      </c>
      <c r="AH8" s="16">
        <v>0</v>
      </c>
      <c r="AJ8" s="16">
        <v>7</v>
      </c>
    </row>
    <row r="9" spans="1:36">
      <c r="A9" s="16">
        <f t="shared" si="0"/>
        <v>0</v>
      </c>
      <c r="B9" s="16" t="str">
        <f>'tmp４'!B10</f>
        <v/>
      </c>
      <c r="E9" s="16" t="str">
        <f>'tmp４'!C10</f>
        <v/>
      </c>
      <c r="F9" s="16" t="str">
        <f>'tmp４'!D10</f>
        <v/>
      </c>
      <c r="G9" s="16" t="str">
        <f t="shared" si="1"/>
        <v/>
      </c>
      <c r="H9" s="16" t="str">
        <f>'tmp４'!D10</f>
        <v/>
      </c>
      <c r="I9" s="16" t="str">
        <f t="shared" si="2"/>
        <v/>
      </c>
      <c r="J9" s="16" t="str">
        <f>'tmp４'!E10</f>
        <v/>
      </c>
      <c r="L9" s="16">
        <v>7</v>
      </c>
      <c r="O9" s="16" t="str">
        <f>IF('tmp４'!K10="","",'tmp４'!K10)</f>
        <v/>
      </c>
      <c r="P9" s="16">
        <f>IF('tmp４'!P10="","",'tmp４'!P10)</f>
        <v>0</v>
      </c>
      <c r="Q9" s="16">
        <v>0</v>
      </c>
      <c r="R9" s="16">
        <v>0</v>
      </c>
      <c r="S9" s="16" t="str">
        <f>IF('tmp４'!L10="","",'tmp４'!L10)</f>
        <v/>
      </c>
      <c r="T9" s="16">
        <f>IF('tmp４'!Q10="",0,'tmp４'!Q10)</f>
        <v>0</v>
      </c>
      <c r="U9" s="16">
        <v>0</v>
      </c>
      <c r="V9" s="16">
        <v>0</v>
      </c>
      <c r="W9" s="16" t="str">
        <f>IF('tmp４'!M10="","",'tmp４'!M10)</f>
        <v/>
      </c>
      <c r="X9" s="16">
        <f>IF('tmp４'!R10="","",'tmp４'!R10)</f>
        <v>0</v>
      </c>
      <c r="Y9" s="16">
        <v>0</v>
      </c>
      <c r="Z9" s="16">
        <v>0</v>
      </c>
      <c r="AA9" s="16" t="str">
        <f>IF('tmp４'!N10="","",'tmp４'!N10)</f>
        <v/>
      </c>
      <c r="AB9" s="16">
        <f>IF('tmp４'!S10="","",'tmp４'!S10)</f>
        <v>0</v>
      </c>
      <c r="AC9" s="16">
        <v>0</v>
      </c>
      <c r="AD9" s="16">
        <v>0</v>
      </c>
      <c r="AE9" s="16" t="str">
        <f>IF('tmp４'!O10="","",'tmp４'!O10)</f>
        <v/>
      </c>
      <c r="AF9" s="16">
        <f>IF('tmp４'!T10="","",'tmp４'!T10)</f>
        <v>0</v>
      </c>
      <c r="AG9" s="16">
        <v>0</v>
      </c>
      <c r="AH9" s="16">
        <v>0</v>
      </c>
      <c r="AJ9" s="16">
        <v>8</v>
      </c>
    </row>
    <row r="10" spans="1:36">
      <c r="A10" s="16">
        <f t="shared" si="0"/>
        <v>0</v>
      </c>
      <c r="B10" s="16" t="str">
        <f>'tmp４'!B11</f>
        <v/>
      </c>
      <c r="E10" s="16" t="str">
        <f>'tmp４'!C11</f>
        <v/>
      </c>
      <c r="F10" s="16" t="str">
        <f>'tmp４'!D11</f>
        <v/>
      </c>
      <c r="G10" s="16" t="str">
        <f t="shared" si="1"/>
        <v/>
      </c>
      <c r="H10" s="16" t="str">
        <f>'tmp４'!D11</f>
        <v/>
      </c>
      <c r="I10" s="16" t="str">
        <f t="shared" si="2"/>
        <v/>
      </c>
      <c r="J10" s="16" t="str">
        <f>'tmp４'!E11</f>
        <v/>
      </c>
      <c r="L10" s="16">
        <v>8</v>
      </c>
      <c r="O10" s="16" t="str">
        <f>IF('tmp４'!K11="","",'tmp４'!K11)</f>
        <v/>
      </c>
      <c r="P10" s="16">
        <f>IF('tmp４'!P11="","",'tmp４'!P11)</f>
        <v>0</v>
      </c>
      <c r="Q10" s="16">
        <v>0</v>
      </c>
      <c r="R10" s="16">
        <v>0</v>
      </c>
      <c r="S10" s="16" t="str">
        <f>IF('tmp４'!L11="","",'tmp４'!L11)</f>
        <v/>
      </c>
      <c r="T10" s="16">
        <f>IF('tmp４'!Q11="",0,'tmp４'!Q11)</f>
        <v>0</v>
      </c>
      <c r="U10" s="16">
        <v>0</v>
      </c>
      <c r="V10" s="16">
        <v>0</v>
      </c>
      <c r="W10" s="16" t="str">
        <f>IF('tmp４'!M11="","",'tmp４'!M11)</f>
        <v/>
      </c>
      <c r="X10" s="16">
        <f>IF('tmp４'!R11="","",'tmp４'!R11)</f>
        <v>0</v>
      </c>
      <c r="Y10" s="16">
        <v>0</v>
      </c>
      <c r="Z10" s="16">
        <v>0</v>
      </c>
      <c r="AA10" s="16" t="str">
        <f>IF('tmp４'!N11="","",'tmp４'!N11)</f>
        <v/>
      </c>
      <c r="AB10" s="16">
        <f>IF('tmp４'!S11="","",'tmp４'!S11)</f>
        <v>0</v>
      </c>
      <c r="AC10" s="16">
        <v>0</v>
      </c>
      <c r="AD10" s="16">
        <v>0</v>
      </c>
      <c r="AE10" s="16" t="str">
        <f>IF('tmp４'!O11="","",'tmp４'!O11)</f>
        <v/>
      </c>
      <c r="AF10" s="16">
        <f>IF('tmp４'!T11="","",'tmp４'!T11)</f>
        <v>0</v>
      </c>
      <c r="AG10" s="16">
        <v>0</v>
      </c>
      <c r="AH10" s="16">
        <v>0</v>
      </c>
      <c r="AJ10" s="16">
        <v>9</v>
      </c>
    </row>
    <row r="11" spans="1:36">
      <c r="A11" s="16">
        <f t="shared" si="0"/>
        <v>0</v>
      </c>
      <c r="B11" s="16" t="str">
        <f>'tmp４'!B12</f>
        <v/>
      </c>
      <c r="E11" s="16" t="str">
        <f>'tmp４'!C12</f>
        <v/>
      </c>
      <c r="F11" s="16" t="str">
        <f>'tmp４'!D12</f>
        <v/>
      </c>
      <c r="G11" s="16" t="str">
        <f t="shared" si="1"/>
        <v/>
      </c>
      <c r="H11" s="16" t="str">
        <f>'tmp４'!D12</f>
        <v/>
      </c>
      <c r="I11" s="16" t="str">
        <f t="shared" si="2"/>
        <v/>
      </c>
      <c r="J11" s="16" t="str">
        <f>'tmp４'!E12</f>
        <v/>
      </c>
      <c r="L11" s="16">
        <v>9</v>
      </c>
      <c r="O11" s="16" t="str">
        <f>IF('tmp４'!K12="","",'tmp４'!K12)</f>
        <v/>
      </c>
      <c r="P11" s="16">
        <f>IF('tmp４'!P12="","",'tmp４'!P12)</f>
        <v>0</v>
      </c>
      <c r="Q11" s="16">
        <v>0</v>
      </c>
      <c r="R11" s="16">
        <v>0</v>
      </c>
      <c r="S11" s="16" t="str">
        <f>IF('tmp４'!L12="","",'tmp４'!L12)</f>
        <v/>
      </c>
      <c r="T11" s="16">
        <f>IF('tmp４'!Q12="",0,'tmp４'!Q12)</f>
        <v>0</v>
      </c>
      <c r="U11" s="16">
        <v>0</v>
      </c>
      <c r="V11" s="16">
        <v>0</v>
      </c>
      <c r="W11" s="16" t="str">
        <f>IF('tmp４'!M12="","",'tmp４'!M12)</f>
        <v/>
      </c>
      <c r="X11" s="16">
        <f>IF('tmp４'!R12="","",'tmp４'!R12)</f>
        <v>0</v>
      </c>
      <c r="Y11" s="16">
        <v>0</v>
      </c>
      <c r="Z11" s="16">
        <v>0</v>
      </c>
      <c r="AA11" s="16" t="str">
        <f>IF('tmp４'!N12="","",'tmp４'!N12)</f>
        <v/>
      </c>
      <c r="AB11" s="16">
        <f>IF('tmp４'!S12="","",'tmp４'!S12)</f>
        <v>0</v>
      </c>
      <c r="AC11" s="16">
        <v>0</v>
      </c>
      <c r="AD11" s="16">
        <v>0</v>
      </c>
      <c r="AE11" s="16" t="str">
        <f>IF('tmp４'!O12="","",'tmp４'!O12)</f>
        <v/>
      </c>
      <c r="AF11" s="16">
        <f>IF('tmp４'!T12="","",'tmp４'!T12)</f>
        <v>0</v>
      </c>
      <c r="AG11" s="16">
        <v>0</v>
      </c>
      <c r="AH11" s="16">
        <v>0</v>
      </c>
      <c r="AJ11" s="16">
        <v>10</v>
      </c>
    </row>
    <row r="12" spans="1:36">
      <c r="A12" s="16">
        <f t="shared" si="0"/>
        <v>0</v>
      </c>
      <c r="B12" s="16" t="str">
        <f>'tmp４'!B13</f>
        <v/>
      </c>
      <c r="E12" s="16" t="str">
        <f>'tmp４'!C13</f>
        <v/>
      </c>
      <c r="F12" s="16" t="str">
        <f>'tmp４'!D13</f>
        <v/>
      </c>
      <c r="G12" s="16" t="str">
        <f t="shared" si="1"/>
        <v/>
      </c>
      <c r="H12" s="16" t="str">
        <f>'tmp４'!D13</f>
        <v/>
      </c>
      <c r="I12" s="16" t="str">
        <f t="shared" si="2"/>
        <v/>
      </c>
      <c r="J12" s="16" t="str">
        <f>'tmp４'!E13</f>
        <v/>
      </c>
      <c r="L12" s="16">
        <v>10</v>
      </c>
      <c r="O12" s="16" t="str">
        <f>IF('tmp４'!K13="","",'tmp４'!K13)</f>
        <v/>
      </c>
      <c r="P12" s="16">
        <f>IF('tmp４'!P13="","",'tmp４'!P13)</f>
        <v>0</v>
      </c>
      <c r="Q12" s="16">
        <v>0</v>
      </c>
      <c r="R12" s="16">
        <v>0</v>
      </c>
      <c r="S12" s="16" t="str">
        <f>IF('tmp４'!L13="","",'tmp４'!L13)</f>
        <v/>
      </c>
      <c r="T12" s="16">
        <f>IF('tmp４'!Q13="",0,'tmp４'!Q13)</f>
        <v>0</v>
      </c>
      <c r="U12" s="16">
        <v>0</v>
      </c>
      <c r="V12" s="16">
        <v>0</v>
      </c>
      <c r="W12" s="16" t="str">
        <f>IF('tmp４'!M13="","",'tmp４'!M13)</f>
        <v/>
      </c>
      <c r="X12" s="16">
        <f>IF('tmp４'!R13="","",'tmp４'!R13)</f>
        <v>0</v>
      </c>
      <c r="Y12" s="16">
        <v>0</v>
      </c>
      <c r="Z12" s="16">
        <v>0</v>
      </c>
      <c r="AA12" s="16" t="str">
        <f>IF('tmp４'!N13="","",'tmp４'!N13)</f>
        <v/>
      </c>
      <c r="AB12" s="16">
        <f>IF('tmp４'!S13="","",'tmp４'!S13)</f>
        <v>0</v>
      </c>
      <c r="AC12" s="16">
        <v>0</v>
      </c>
      <c r="AD12" s="16">
        <v>0</v>
      </c>
      <c r="AE12" s="16" t="str">
        <f>IF('tmp４'!O13="","",'tmp４'!O13)</f>
        <v/>
      </c>
      <c r="AF12" s="16">
        <f>IF('tmp４'!T13="","",'tmp４'!T13)</f>
        <v>0</v>
      </c>
      <c r="AG12" s="16">
        <v>0</v>
      </c>
      <c r="AH12" s="16">
        <v>0</v>
      </c>
      <c r="AJ12" s="16">
        <v>11</v>
      </c>
    </row>
    <row r="13" spans="1:36">
      <c r="A13" s="16">
        <f t="shared" si="0"/>
        <v>0</v>
      </c>
      <c r="B13" s="16" t="str">
        <f>'tmp４'!B14</f>
        <v/>
      </c>
      <c r="E13" s="16" t="str">
        <f>'tmp４'!C14</f>
        <v/>
      </c>
      <c r="F13" s="16" t="str">
        <f>'tmp４'!D14</f>
        <v/>
      </c>
      <c r="G13" s="16" t="str">
        <f t="shared" si="1"/>
        <v/>
      </c>
      <c r="H13" s="16" t="str">
        <f>'tmp４'!D14</f>
        <v/>
      </c>
      <c r="I13" s="16" t="str">
        <f t="shared" si="2"/>
        <v/>
      </c>
      <c r="J13" s="16" t="str">
        <f>'tmp４'!E14</f>
        <v/>
      </c>
      <c r="L13" s="16">
        <v>11</v>
      </c>
      <c r="O13" s="16" t="str">
        <f>IF('tmp４'!K14="","",'tmp４'!K14)</f>
        <v/>
      </c>
      <c r="P13" s="16">
        <f>IF('tmp４'!P14="","",'tmp４'!P14)</f>
        <v>0</v>
      </c>
      <c r="Q13" s="16">
        <v>0</v>
      </c>
      <c r="R13" s="16">
        <v>0</v>
      </c>
      <c r="S13" s="16" t="str">
        <f>IF('tmp４'!L14="","",'tmp４'!L14)</f>
        <v/>
      </c>
      <c r="T13" s="16">
        <f>IF('tmp４'!Q14="",0,'tmp４'!Q14)</f>
        <v>0</v>
      </c>
      <c r="U13" s="16">
        <v>0</v>
      </c>
      <c r="V13" s="16">
        <v>0</v>
      </c>
      <c r="W13" s="16" t="str">
        <f>IF('tmp４'!M14="","",'tmp４'!M14)</f>
        <v/>
      </c>
      <c r="X13" s="16">
        <f>IF('tmp４'!R14="","",'tmp４'!R14)</f>
        <v>0</v>
      </c>
      <c r="Y13" s="16">
        <v>0</v>
      </c>
      <c r="Z13" s="16">
        <v>0</v>
      </c>
      <c r="AA13" s="16" t="str">
        <f>IF('tmp４'!N14="","",'tmp４'!N14)</f>
        <v/>
      </c>
      <c r="AB13" s="16">
        <f>IF('tmp４'!S14="","",'tmp４'!S14)</f>
        <v>0</v>
      </c>
      <c r="AC13" s="16">
        <v>0</v>
      </c>
      <c r="AD13" s="16">
        <v>0</v>
      </c>
      <c r="AE13" s="16" t="str">
        <f>IF('tmp４'!O14="","",'tmp４'!O14)</f>
        <v/>
      </c>
      <c r="AF13" s="16">
        <f>IF('tmp４'!T14="","",'tmp４'!T14)</f>
        <v>0</v>
      </c>
      <c r="AG13" s="16">
        <v>0</v>
      </c>
      <c r="AH13" s="16">
        <v>0</v>
      </c>
      <c r="AJ13" s="16">
        <v>12</v>
      </c>
    </row>
    <row r="14" spans="1:36">
      <c r="A14" s="16">
        <f t="shared" si="0"/>
        <v>0</v>
      </c>
      <c r="B14" s="16" t="str">
        <f>'tmp４'!B15</f>
        <v/>
      </c>
      <c r="E14" s="16" t="str">
        <f>'tmp４'!C15</f>
        <v/>
      </c>
      <c r="F14" s="16" t="str">
        <f>'tmp４'!D15</f>
        <v/>
      </c>
      <c r="G14" s="16" t="str">
        <f t="shared" si="1"/>
        <v/>
      </c>
      <c r="H14" s="16" t="str">
        <f>'tmp４'!D15</f>
        <v/>
      </c>
      <c r="I14" s="16" t="str">
        <f t="shared" si="2"/>
        <v/>
      </c>
      <c r="J14" s="16" t="str">
        <f>'tmp４'!E15</f>
        <v/>
      </c>
      <c r="L14" s="16">
        <v>12</v>
      </c>
      <c r="O14" s="16" t="str">
        <f>IF('tmp４'!K15="","",'tmp４'!K15)</f>
        <v/>
      </c>
      <c r="P14" s="16">
        <f>IF('tmp４'!P15="","",'tmp４'!P15)</f>
        <v>0</v>
      </c>
      <c r="Q14" s="16">
        <v>0</v>
      </c>
      <c r="R14" s="16">
        <v>0</v>
      </c>
      <c r="S14" s="16" t="str">
        <f>IF('tmp４'!L15="","",'tmp４'!L15)</f>
        <v/>
      </c>
      <c r="T14" s="16">
        <f>IF('tmp４'!Q15="",0,'tmp４'!Q15)</f>
        <v>0</v>
      </c>
      <c r="U14" s="16">
        <v>0</v>
      </c>
      <c r="V14" s="16">
        <v>0</v>
      </c>
      <c r="W14" s="16" t="str">
        <f>IF('tmp４'!M15="","",'tmp４'!M15)</f>
        <v/>
      </c>
      <c r="X14" s="16">
        <f>IF('tmp４'!R15="","",'tmp４'!R15)</f>
        <v>0</v>
      </c>
      <c r="Y14" s="16">
        <v>0</v>
      </c>
      <c r="Z14" s="16">
        <v>0</v>
      </c>
      <c r="AA14" s="16" t="str">
        <f>IF('tmp４'!N15="","",'tmp４'!N15)</f>
        <v/>
      </c>
      <c r="AB14" s="16">
        <f>IF('tmp４'!S15="","",'tmp４'!S15)</f>
        <v>0</v>
      </c>
      <c r="AC14" s="16">
        <v>0</v>
      </c>
      <c r="AD14" s="16">
        <v>0</v>
      </c>
      <c r="AE14" s="16" t="str">
        <f>IF('tmp４'!O15="","",'tmp４'!O15)</f>
        <v/>
      </c>
      <c r="AF14" s="16">
        <f>IF('tmp４'!T15="","",'tmp４'!T15)</f>
        <v>0</v>
      </c>
      <c r="AG14" s="16">
        <v>0</v>
      </c>
      <c r="AH14" s="16">
        <v>0</v>
      </c>
      <c r="AJ14" s="16">
        <v>13</v>
      </c>
    </row>
    <row r="15" spans="1:36">
      <c r="A15" s="16">
        <f t="shared" si="0"/>
        <v>0</v>
      </c>
      <c r="B15" s="16" t="str">
        <f>'tmp４'!B16</f>
        <v/>
      </c>
      <c r="E15" s="16" t="str">
        <f>'tmp４'!C16</f>
        <v/>
      </c>
      <c r="F15" s="16" t="str">
        <f>'tmp４'!D16</f>
        <v/>
      </c>
      <c r="G15" s="16" t="str">
        <f t="shared" si="1"/>
        <v/>
      </c>
      <c r="H15" s="16" t="str">
        <f>'tmp４'!D16</f>
        <v/>
      </c>
      <c r="I15" s="16" t="str">
        <f t="shared" si="2"/>
        <v/>
      </c>
      <c r="J15" s="16" t="str">
        <f>'tmp４'!E16</f>
        <v/>
      </c>
      <c r="L15" s="16">
        <v>13</v>
      </c>
      <c r="O15" s="16" t="str">
        <f>IF('tmp４'!K16="","",'tmp４'!K16)</f>
        <v/>
      </c>
      <c r="P15" s="16">
        <f>IF('tmp４'!P16="","",'tmp４'!P16)</f>
        <v>0</v>
      </c>
      <c r="Q15" s="16">
        <v>0</v>
      </c>
      <c r="R15" s="16">
        <v>0</v>
      </c>
      <c r="S15" s="16" t="str">
        <f>IF('tmp４'!L16="","",'tmp４'!L16)</f>
        <v/>
      </c>
      <c r="T15" s="16">
        <f>IF('tmp４'!Q16="",0,'tmp４'!Q16)</f>
        <v>0</v>
      </c>
      <c r="U15" s="16">
        <v>0</v>
      </c>
      <c r="V15" s="16">
        <v>0</v>
      </c>
      <c r="W15" s="16" t="str">
        <f>IF('tmp４'!M16="","",'tmp４'!M16)</f>
        <v/>
      </c>
      <c r="X15" s="16">
        <f>IF('tmp４'!R16="","",'tmp４'!R16)</f>
        <v>0</v>
      </c>
      <c r="Y15" s="16">
        <v>0</v>
      </c>
      <c r="Z15" s="16">
        <v>0</v>
      </c>
      <c r="AA15" s="16" t="str">
        <f>IF('tmp４'!N16="","",'tmp４'!N16)</f>
        <v/>
      </c>
      <c r="AB15" s="16">
        <f>IF('tmp４'!S16="","",'tmp４'!S16)</f>
        <v>0</v>
      </c>
      <c r="AC15" s="16">
        <v>0</v>
      </c>
      <c r="AD15" s="16">
        <v>0</v>
      </c>
      <c r="AE15" s="16" t="str">
        <f>IF('tmp４'!O16="","",'tmp４'!O16)</f>
        <v/>
      </c>
      <c r="AF15" s="16">
        <f>IF('tmp４'!T16="","",'tmp４'!T16)</f>
        <v>0</v>
      </c>
      <c r="AG15" s="16">
        <v>0</v>
      </c>
      <c r="AH15" s="16">
        <v>0</v>
      </c>
      <c r="AJ15" s="16">
        <v>14</v>
      </c>
    </row>
    <row r="16" spans="1:36">
      <c r="A16" s="16">
        <f t="shared" si="0"/>
        <v>0</v>
      </c>
      <c r="B16" s="16" t="str">
        <f>'tmp４'!B17</f>
        <v/>
      </c>
      <c r="E16" s="16" t="str">
        <f>'tmp４'!C17</f>
        <v/>
      </c>
      <c r="F16" s="16" t="str">
        <f>'tmp４'!D17</f>
        <v/>
      </c>
      <c r="G16" s="16" t="str">
        <f t="shared" si="1"/>
        <v/>
      </c>
      <c r="H16" s="16" t="str">
        <f>'tmp４'!D17</f>
        <v/>
      </c>
      <c r="I16" s="16" t="str">
        <f t="shared" si="2"/>
        <v/>
      </c>
      <c r="J16" s="16" t="str">
        <f>'tmp４'!E17</f>
        <v/>
      </c>
      <c r="L16" s="16">
        <v>14</v>
      </c>
      <c r="O16" s="16" t="str">
        <f>IF('tmp４'!K17="","",'tmp４'!K17)</f>
        <v/>
      </c>
      <c r="P16" s="16">
        <f>IF('tmp４'!P17="","",'tmp４'!P17)</f>
        <v>0</v>
      </c>
      <c r="Q16" s="16">
        <v>0</v>
      </c>
      <c r="R16" s="16">
        <v>0</v>
      </c>
      <c r="S16" s="16" t="str">
        <f>IF('tmp４'!L17="","",'tmp４'!L17)</f>
        <v/>
      </c>
      <c r="T16" s="16">
        <f>IF('tmp４'!Q17="",0,'tmp４'!Q17)</f>
        <v>0</v>
      </c>
      <c r="U16" s="16">
        <v>0</v>
      </c>
      <c r="V16" s="16">
        <v>0</v>
      </c>
      <c r="W16" s="16" t="str">
        <f>IF('tmp４'!M17="","",'tmp４'!M17)</f>
        <v/>
      </c>
      <c r="X16" s="16">
        <f>IF('tmp４'!R17="","",'tmp４'!R17)</f>
        <v>0</v>
      </c>
      <c r="Y16" s="16">
        <v>0</v>
      </c>
      <c r="Z16" s="16">
        <v>0</v>
      </c>
      <c r="AA16" s="16" t="str">
        <f>IF('tmp４'!N17="","",'tmp４'!N17)</f>
        <v/>
      </c>
      <c r="AB16" s="16">
        <f>IF('tmp４'!S17="","",'tmp４'!S17)</f>
        <v>0</v>
      </c>
      <c r="AC16" s="16">
        <v>0</v>
      </c>
      <c r="AD16" s="16">
        <v>0</v>
      </c>
      <c r="AE16" s="16" t="str">
        <f>IF('tmp４'!O17="","",'tmp４'!O17)</f>
        <v/>
      </c>
      <c r="AF16" s="16">
        <f>IF('tmp４'!T17="","",'tmp４'!T17)</f>
        <v>0</v>
      </c>
      <c r="AG16" s="16">
        <v>0</v>
      </c>
      <c r="AH16" s="16">
        <v>0</v>
      </c>
      <c r="AJ16" s="16">
        <v>15</v>
      </c>
    </row>
    <row r="17" spans="1:36">
      <c r="A17" s="16">
        <f t="shared" si="0"/>
        <v>0</v>
      </c>
      <c r="B17" s="16" t="str">
        <f>'tmp４'!B18</f>
        <v/>
      </c>
      <c r="E17" s="16" t="str">
        <f>'tmp４'!C18</f>
        <v/>
      </c>
      <c r="F17" s="16" t="str">
        <f>'tmp４'!D18</f>
        <v/>
      </c>
      <c r="G17" s="16" t="str">
        <f t="shared" si="1"/>
        <v/>
      </c>
      <c r="H17" s="16" t="str">
        <f>'tmp４'!D18</f>
        <v/>
      </c>
      <c r="I17" s="16" t="str">
        <f t="shared" si="2"/>
        <v/>
      </c>
      <c r="J17" s="16" t="str">
        <f>'tmp４'!E18</f>
        <v/>
      </c>
      <c r="L17" s="16">
        <v>15</v>
      </c>
      <c r="O17" s="16" t="str">
        <f>IF('tmp４'!K18="","",'tmp４'!K18)</f>
        <v/>
      </c>
      <c r="P17" s="16">
        <f>IF('tmp４'!P18="","",'tmp４'!P18)</f>
        <v>0</v>
      </c>
      <c r="Q17" s="16">
        <v>0</v>
      </c>
      <c r="R17" s="16">
        <v>0</v>
      </c>
      <c r="S17" s="16" t="str">
        <f>IF('tmp４'!L18="","",'tmp４'!L18)</f>
        <v/>
      </c>
      <c r="T17" s="16">
        <f>IF('tmp４'!Q18="",0,'tmp４'!Q18)</f>
        <v>0</v>
      </c>
      <c r="U17" s="16">
        <v>0</v>
      </c>
      <c r="V17" s="16">
        <v>0</v>
      </c>
      <c r="W17" s="16" t="str">
        <f>IF('tmp４'!M18="","",'tmp４'!M18)</f>
        <v/>
      </c>
      <c r="X17" s="16">
        <f>IF('tmp４'!R18="","",'tmp４'!R18)</f>
        <v>0</v>
      </c>
      <c r="Y17" s="16">
        <v>0</v>
      </c>
      <c r="Z17" s="16">
        <v>0</v>
      </c>
      <c r="AA17" s="16" t="str">
        <f>IF('tmp４'!N18="","",'tmp４'!N18)</f>
        <v/>
      </c>
      <c r="AB17" s="16">
        <f>IF('tmp４'!S18="","",'tmp４'!S18)</f>
        <v>0</v>
      </c>
      <c r="AC17" s="16">
        <v>0</v>
      </c>
      <c r="AD17" s="16">
        <v>0</v>
      </c>
      <c r="AE17" s="16" t="str">
        <f>IF('tmp４'!O18="","",'tmp４'!O18)</f>
        <v/>
      </c>
      <c r="AF17" s="16">
        <f>IF('tmp４'!T18="","",'tmp４'!T18)</f>
        <v>0</v>
      </c>
      <c r="AG17" s="16">
        <v>0</v>
      </c>
      <c r="AH17" s="16">
        <v>0</v>
      </c>
      <c r="AJ17" s="16">
        <v>16</v>
      </c>
    </row>
    <row r="18" spans="1:36">
      <c r="A18" s="16">
        <f t="shared" si="0"/>
        <v>0</v>
      </c>
      <c r="B18" s="16" t="str">
        <f>'tmp４'!B19</f>
        <v/>
      </c>
      <c r="E18" s="16" t="str">
        <f>'tmp４'!C19</f>
        <v/>
      </c>
      <c r="F18" s="16" t="str">
        <f>'tmp４'!D19</f>
        <v/>
      </c>
      <c r="G18" s="16" t="str">
        <f t="shared" si="1"/>
        <v/>
      </c>
      <c r="H18" s="16" t="str">
        <f>'tmp４'!D19</f>
        <v/>
      </c>
      <c r="I18" s="16" t="str">
        <f t="shared" si="2"/>
        <v/>
      </c>
      <c r="J18" s="16" t="str">
        <f>'tmp４'!E19</f>
        <v/>
      </c>
      <c r="L18" s="16">
        <v>16</v>
      </c>
      <c r="O18" s="16" t="str">
        <f>IF('tmp４'!K19="","",'tmp４'!K19)</f>
        <v/>
      </c>
      <c r="P18" s="16">
        <f>IF('tmp４'!P19="","",'tmp４'!P19)</f>
        <v>0</v>
      </c>
      <c r="Q18" s="16">
        <v>0</v>
      </c>
      <c r="R18" s="16">
        <v>0</v>
      </c>
      <c r="S18" s="16" t="str">
        <f>IF('tmp４'!L19="","",'tmp４'!L19)</f>
        <v/>
      </c>
      <c r="T18" s="16">
        <f>IF('tmp４'!Q19="",0,'tmp４'!Q19)</f>
        <v>0</v>
      </c>
      <c r="U18" s="16">
        <v>0</v>
      </c>
      <c r="V18" s="16">
        <v>0</v>
      </c>
      <c r="W18" s="16" t="str">
        <f>IF('tmp４'!M19="","",'tmp４'!M19)</f>
        <v/>
      </c>
      <c r="X18" s="16">
        <f>IF('tmp４'!R19="","",'tmp４'!R19)</f>
        <v>0</v>
      </c>
      <c r="Y18" s="16">
        <v>0</v>
      </c>
      <c r="Z18" s="16">
        <v>0</v>
      </c>
      <c r="AA18" s="16" t="str">
        <f>IF('tmp４'!N19="","",'tmp４'!N19)</f>
        <v/>
      </c>
      <c r="AB18" s="16">
        <f>IF('tmp４'!S19="","",'tmp４'!S19)</f>
        <v>0</v>
      </c>
      <c r="AC18" s="16">
        <v>0</v>
      </c>
      <c r="AD18" s="16">
        <v>0</v>
      </c>
      <c r="AE18" s="16" t="str">
        <f>IF('tmp４'!O19="","",'tmp４'!O19)</f>
        <v/>
      </c>
      <c r="AF18" s="16">
        <f>IF('tmp４'!T19="","",'tmp４'!T19)</f>
        <v>0</v>
      </c>
      <c r="AG18" s="16">
        <v>0</v>
      </c>
      <c r="AH18" s="16">
        <v>0</v>
      </c>
      <c r="AJ18" s="16">
        <v>17</v>
      </c>
    </row>
    <row r="19" spans="1:36">
      <c r="A19" s="16">
        <f t="shared" si="0"/>
        <v>0</v>
      </c>
      <c r="B19" s="16" t="str">
        <f>'tmp４'!B20</f>
        <v/>
      </c>
      <c r="E19" s="16" t="str">
        <f>'tmp４'!C20</f>
        <v/>
      </c>
      <c r="F19" s="16" t="str">
        <f>'tmp４'!D20</f>
        <v/>
      </c>
      <c r="G19" s="16" t="str">
        <f t="shared" si="1"/>
        <v/>
      </c>
      <c r="H19" s="16" t="str">
        <f>'tmp４'!D20</f>
        <v/>
      </c>
      <c r="I19" s="16" t="str">
        <f t="shared" si="2"/>
        <v/>
      </c>
      <c r="J19" s="16" t="str">
        <f>'tmp４'!E20</f>
        <v/>
      </c>
      <c r="L19" s="16">
        <v>17</v>
      </c>
      <c r="O19" s="16" t="str">
        <f>IF('tmp４'!K20="","",'tmp４'!K20)</f>
        <v/>
      </c>
      <c r="P19" s="16">
        <f>IF('tmp４'!P20="","",'tmp４'!P20)</f>
        <v>0</v>
      </c>
      <c r="Q19" s="16">
        <v>0</v>
      </c>
      <c r="R19" s="16">
        <v>0</v>
      </c>
      <c r="S19" s="16" t="str">
        <f>IF('tmp４'!L20="","",'tmp４'!L20)</f>
        <v/>
      </c>
      <c r="T19" s="16">
        <f>IF('tmp４'!Q20="",0,'tmp４'!Q20)</f>
        <v>0</v>
      </c>
      <c r="U19" s="16">
        <v>0</v>
      </c>
      <c r="V19" s="16">
        <v>0</v>
      </c>
      <c r="W19" s="16" t="str">
        <f>IF('tmp４'!M20="","",'tmp４'!M20)</f>
        <v/>
      </c>
      <c r="X19" s="16">
        <f>IF('tmp４'!R20="","",'tmp４'!R20)</f>
        <v>0</v>
      </c>
      <c r="Y19" s="16">
        <v>0</v>
      </c>
      <c r="Z19" s="16">
        <v>0</v>
      </c>
      <c r="AA19" s="16" t="str">
        <f>IF('tmp４'!N20="","",'tmp４'!N20)</f>
        <v/>
      </c>
      <c r="AB19" s="16">
        <f>IF('tmp４'!S20="","",'tmp４'!S20)</f>
        <v>0</v>
      </c>
      <c r="AC19" s="16">
        <v>0</v>
      </c>
      <c r="AD19" s="16">
        <v>0</v>
      </c>
      <c r="AE19" s="16" t="str">
        <f>IF('tmp４'!O20="","",'tmp４'!O20)</f>
        <v/>
      </c>
      <c r="AF19" s="16">
        <f>IF('tmp４'!T20="","",'tmp４'!T20)</f>
        <v>0</v>
      </c>
      <c r="AG19" s="16">
        <v>0</v>
      </c>
      <c r="AH19" s="16">
        <v>0</v>
      </c>
      <c r="AJ19" s="16">
        <v>18</v>
      </c>
    </row>
    <row r="20" spans="1:36">
      <c r="A20" s="16">
        <f t="shared" si="0"/>
        <v>0</v>
      </c>
      <c r="B20" s="16" t="str">
        <f>'tmp４'!B21</f>
        <v/>
      </c>
      <c r="E20" s="16" t="str">
        <f>'tmp４'!C21</f>
        <v/>
      </c>
      <c r="F20" s="16" t="str">
        <f>'tmp４'!D21</f>
        <v/>
      </c>
      <c r="G20" s="16" t="str">
        <f t="shared" si="1"/>
        <v/>
      </c>
      <c r="H20" s="16" t="str">
        <f>'tmp４'!D21</f>
        <v/>
      </c>
      <c r="I20" s="16" t="str">
        <f t="shared" si="2"/>
        <v/>
      </c>
      <c r="J20" s="16" t="str">
        <f>'tmp４'!E21</f>
        <v/>
      </c>
      <c r="L20" s="16">
        <v>18</v>
      </c>
      <c r="O20" s="16" t="str">
        <f>IF('tmp４'!K21="","",'tmp４'!K21)</f>
        <v/>
      </c>
      <c r="P20" s="16">
        <f>IF('tmp４'!P21="","",'tmp４'!P21)</f>
        <v>0</v>
      </c>
      <c r="Q20" s="16">
        <v>0</v>
      </c>
      <c r="R20" s="16">
        <v>0</v>
      </c>
      <c r="S20" s="16" t="str">
        <f>IF('tmp４'!L21="","",'tmp４'!L21)</f>
        <v/>
      </c>
      <c r="T20" s="16">
        <f>IF('tmp４'!Q21="",0,'tmp４'!Q21)</f>
        <v>0</v>
      </c>
      <c r="U20" s="16">
        <v>0</v>
      </c>
      <c r="V20" s="16">
        <v>0</v>
      </c>
      <c r="W20" s="16" t="str">
        <f>IF('tmp４'!M21="","",'tmp４'!M21)</f>
        <v/>
      </c>
      <c r="X20" s="16">
        <f>IF('tmp４'!R21="","",'tmp４'!R21)</f>
        <v>0</v>
      </c>
      <c r="Y20" s="16">
        <v>0</v>
      </c>
      <c r="Z20" s="16">
        <v>0</v>
      </c>
      <c r="AA20" s="16" t="str">
        <f>IF('tmp４'!N21="","",'tmp４'!N21)</f>
        <v/>
      </c>
      <c r="AB20" s="16">
        <f>IF('tmp４'!S21="","",'tmp４'!S21)</f>
        <v>0</v>
      </c>
      <c r="AC20" s="16">
        <v>0</v>
      </c>
      <c r="AD20" s="16">
        <v>0</v>
      </c>
      <c r="AE20" s="16" t="str">
        <f>IF('tmp４'!O21="","",'tmp４'!O21)</f>
        <v/>
      </c>
      <c r="AF20" s="16">
        <f>IF('tmp４'!T21="","",'tmp４'!T21)</f>
        <v>0</v>
      </c>
      <c r="AG20" s="16">
        <v>0</v>
      </c>
      <c r="AH20" s="16">
        <v>0</v>
      </c>
      <c r="AJ20" s="16">
        <v>19</v>
      </c>
    </row>
    <row r="21" spans="1:36">
      <c r="A21" s="16">
        <f t="shared" si="0"/>
        <v>0</v>
      </c>
      <c r="B21" s="16" t="str">
        <f>'tmp４'!B22</f>
        <v/>
      </c>
      <c r="E21" s="16" t="str">
        <f>'tmp４'!C22</f>
        <v/>
      </c>
      <c r="F21" s="16" t="str">
        <f>'tmp４'!D22</f>
        <v/>
      </c>
      <c r="G21" s="16" t="str">
        <f t="shared" si="1"/>
        <v/>
      </c>
      <c r="H21" s="16" t="str">
        <f>'tmp４'!D22</f>
        <v/>
      </c>
      <c r="I21" s="16" t="str">
        <f t="shared" si="2"/>
        <v/>
      </c>
      <c r="J21" s="16" t="str">
        <f>'tmp４'!E22</f>
        <v/>
      </c>
      <c r="L21" s="16">
        <v>19</v>
      </c>
      <c r="O21" s="16" t="str">
        <f>IF('tmp４'!K22="","",'tmp４'!K22)</f>
        <v/>
      </c>
      <c r="P21" s="16">
        <f>IF('tmp４'!P22="","",'tmp４'!P22)</f>
        <v>0</v>
      </c>
      <c r="Q21" s="16">
        <v>0</v>
      </c>
      <c r="R21" s="16">
        <v>0</v>
      </c>
      <c r="S21" s="16" t="str">
        <f>IF('tmp４'!L22="","",'tmp４'!L22)</f>
        <v/>
      </c>
      <c r="T21" s="16">
        <f>IF('tmp４'!Q22="",0,'tmp４'!Q22)</f>
        <v>0</v>
      </c>
      <c r="U21" s="16">
        <v>0</v>
      </c>
      <c r="V21" s="16">
        <v>0</v>
      </c>
      <c r="W21" s="16" t="str">
        <f>IF('tmp４'!M22="","",'tmp４'!M22)</f>
        <v/>
      </c>
      <c r="X21" s="16">
        <f>IF('tmp４'!R22="","",'tmp４'!R22)</f>
        <v>0</v>
      </c>
      <c r="Y21" s="16">
        <v>0</v>
      </c>
      <c r="Z21" s="16">
        <v>0</v>
      </c>
      <c r="AA21" s="16" t="str">
        <f>IF('tmp４'!N22="","",'tmp４'!N22)</f>
        <v/>
      </c>
      <c r="AB21" s="16">
        <f>IF('tmp４'!S22="","",'tmp４'!S22)</f>
        <v>0</v>
      </c>
      <c r="AC21" s="16">
        <v>0</v>
      </c>
      <c r="AD21" s="16">
        <v>0</v>
      </c>
      <c r="AE21" s="16" t="str">
        <f>IF('tmp４'!O22="","",'tmp４'!O22)</f>
        <v/>
      </c>
      <c r="AF21" s="16">
        <f>IF('tmp４'!T22="","",'tmp４'!T22)</f>
        <v>0</v>
      </c>
      <c r="AG21" s="16">
        <v>0</v>
      </c>
      <c r="AH21" s="16">
        <v>0</v>
      </c>
      <c r="AJ21" s="16">
        <v>20</v>
      </c>
    </row>
    <row r="22" spans="1:36">
      <c r="A22" s="16">
        <f t="shared" si="0"/>
        <v>0</v>
      </c>
      <c r="B22" s="16" t="str">
        <f>'tmp４'!B23</f>
        <v/>
      </c>
      <c r="E22" s="16" t="str">
        <f>'tmp４'!C23</f>
        <v/>
      </c>
      <c r="F22" s="16" t="str">
        <f>'tmp４'!D23</f>
        <v/>
      </c>
      <c r="G22" s="16" t="str">
        <f t="shared" si="1"/>
        <v/>
      </c>
      <c r="H22" s="16" t="str">
        <f>'tmp４'!D23</f>
        <v/>
      </c>
      <c r="I22" s="16" t="str">
        <f t="shared" si="2"/>
        <v/>
      </c>
      <c r="J22" s="16" t="str">
        <f>'tmp４'!E23</f>
        <v/>
      </c>
      <c r="L22" s="16">
        <v>20</v>
      </c>
      <c r="O22" s="16" t="str">
        <f>IF('tmp４'!K23="","",'tmp４'!K23)</f>
        <v/>
      </c>
      <c r="P22" s="16">
        <f>IF('tmp４'!P23="","",'tmp４'!P23)</f>
        <v>0</v>
      </c>
      <c r="Q22" s="16">
        <v>0</v>
      </c>
      <c r="R22" s="16">
        <v>0</v>
      </c>
      <c r="S22" s="16" t="str">
        <f>IF('tmp４'!L23="","",'tmp４'!L23)</f>
        <v/>
      </c>
      <c r="T22" s="16">
        <f>IF('tmp４'!Q23="",0,'tmp４'!Q23)</f>
        <v>0</v>
      </c>
      <c r="U22" s="16">
        <v>0</v>
      </c>
      <c r="V22" s="16">
        <v>0</v>
      </c>
      <c r="W22" s="16" t="str">
        <f>IF('tmp４'!M23="","",'tmp４'!M23)</f>
        <v/>
      </c>
      <c r="X22" s="16">
        <f>IF('tmp４'!R23="","",'tmp４'!R23)</f>
        <v>0</v>
      </c>
      <c r="Y22" s="16">
        <v>0</v>
      </c>
      <c r="Z22" s="16">
        <v>0</v>
      </c>
      <c r="AA22" s="16" t="str">
        <f>IF('tmp４'!N23="","",'tmp４'!N23)</f>
        <v/>
      </c>
      <c r="AB22" s="16">
        <f>IF('tmp４'!S23="","",'tmp４'!S23)</f>
        <v>0</v>
      </c>
      <c r="AC22" s="16">
        <v>0</v>
      </c>
      <c r="AD22" s="16">
        <v>0</v>
      </c>
      <c r="AE22" s="16" t="str">
        <f>IF('tmp４'!O23="","",'tmp４'!O23)</f>
        <v/>
      </c>
      <c r="AF22" s="16">
        <f>IF('tmp４'!T23="","",'tmp４'!T23)</f>
        <v>0</v>
      </c>
      <c r="AG22" s="16">
        <v>0</v>
      </c>
      <c r="AH22" s="16">
        <v>0</v>
      </c>
      <c r="AJ22" s="16">
        <v>21</v>
      </c>
    </row>
    <row r="23" spans="1:36">
      <c r="A23" s="16">
        <f t="shared" si="0"/>
        <v>0</v>
      </c>
      <c r="B23" s="16" t="str">
        <f>'tmp４'!B24</f>
        <v/>
      </c>
      <c r="E23" s="16" t="str">
        <f>'tmp４'!C24</f>
        <v/>
      </c>
      <c r="F23" s="16" t="str">
        <f>'tmp４'!D24</f>
        <v/>
      </c>
      <c r="G23" s="16" t="str">
        <f t="shared" si="1"/>
        <v/>
      </c>
      <c r="H23" s="16" t="str">
        <f>'tmp４'!D24</f>
        <v/>
      </c>
      <c r="I23" s="16" t="str">
        <f t="shared" si="2"/>
        <v/>
      </c>
      <c r="J23" s="16" t="str">
        <f>'tmp４'!E24</f>
        <v/>
      </c>
      <c r="L23" s="16">
        <v>21</v>
      </c>
      <c r="O23" s="16" t="str">
        <f>IF('tmp４'!K24="","",'tmp４'!K24)</f>
        <v/>
      </c>
      <c r="P23" s="16">
        <f>IF('tmp４'!P24="","",'tmp４'!P24)</f>
        <v>0</v>
      </c>
      <c r="Q23" s="16">
        <v>0</v>
      </c>
      <c r="R23" s="16">
        <v>0</v>
      </c>
      <c r="S23" s="16" t="str">
        <f>IF('tmp４'!L24="","",'tmp４'!L24)</f>
        <v/>
      </c>
      <c r="T23" s="16">
        <f>IF('tmp４'!Q24="",0,'tmp４'!Q24)</f>
        <v>0</v>
      </c>
      <c r="U23" s="16">
        <v>0</v>
      </c>
      <c r="V23" s="16">
        <v>0</v>
      </c>
      <c r="W23" s="16" t="str">
        <f>IF('tmp４'!M24="","",'tmp４'!M24)</f>
        <v/>
      </c>
      <c r="X23" s="16">
        <f>IF('tmp４'!R24="","",'tmp４'!R24)</f>
        <v>0</v>
      </c>
      <c r="Y23" s="16">
        <v>0</v>
      </c>
      <c r="Z23" s="16">
        <v>0</v>
      </c>
      <c r="AA23" s="16" t="str">
        <f>IF('tmp４'!N24="","",'tmp４'!N24)</f>
        <v/>
      </c>
      <c r="AB23" s="16">
        <f>IF('tmp４'!S24="","",'tmp４'!S24)</f>
        <v>0</v>
      </c>
      <c r="AC23" s="16">
        <v>0</v>
      </c>
      <c r="AD23" s="16">
        <v>0</v>
      </c>
      <c r="AE23" s="16" t="str">
        <f>IF('tmp４'!O24="","",'tmp４'!O24)</f>
        <v/>
      </c>
      <c r="AF23" s="16">
        <f>IF('tmp４'!T24="","",'tmp４'!T24)</f>
        <v>0</v>
      </c>
      <c r="AG23" s="16">
        <v>0</v>
      </c>
      <c r="AH23" s="16">
        <v>0</v>
      </c>
      <c r="AJ23" s="16">
        <v>22</v>
      </c>
    </row>
    <row r="24" spans="1:36">
      <c r="A24" s="16">
        <f t="shared" si="0"/>
        <v>0</v>
      </c>
      <c r="B24" s="16" t="str">
        <f>'tmp４'!B25</f>
        <v/>
      </c>
      <c r="E24" s="16" t="str">
        <f>'tmp４'!C25</f>
        <v/>
      </c>
      <c r="F24" s="16" t="str">
        <f>'tmp４'!D25</f>
        <v/>
      </c>
      <c r="G24" s="16" t="str">
        <f t="shared" si="1"/>
        <v/>
      </c>
      <c r="H24" s="16" t="str">
        <f>'tmp４'!D25</f>
        <v/>
      </c>
      <c r="I24" s="16" t="str">
        <f t="shared" si="2"/>
        <v/>
      </c>
      <c r="J24" s="16" t="str">
        <f>'tmp４'!E25</f>
        <v/>
      </c>
      <c r="L24" s="16">
        <v>22</v>
      </c>
      <c r="O24" s="16" t="str">
        <f>IF('tmp４'!K25="","",'tmp４'!K25)</f>
        <v/>
      </c>
      <c r="P24" s="16">
        <f>IF('tmp４'!P25="","",'tmp４'!P25)</f>
        <v>0</v>
      </c>
      <c r="Q24" s="16">
        <v>0</v>
      </c>
      <c r="R24" s="16">
        <v>0</v>
      </c>
      <c r="S24" s="16" t="str">
        <f>IF('tmp４'!L25="","",'tmp４'!L25)</f>
        <v/>
      </c>
      <c r="T24" s="16">
        <f>IF('tmp４'!Q25="",0,'tmp４'!Q25)</f>
        <v>0</v>
      </c>
      <c r="U24" s="16">
        <v>0</v>
      </c>
      <c r="V24" s="16">
        <v>0</v>
      </c>
      <c r="W24" s="16" t="str">
        <f>IF('tmp４'!M25="","",'tmp４'!M25)</f>
        <v/>
      </c>
      <c r="X24" s="16">
        <f>IF('tmp４'!R25="","",'tmp４'!R25)</f>
        <v>0</v>
      </c>
      <c r="Y24" s="16">
        <v>0</v>
      </c>
      <c r="Z24" s="16">
        <v>0</v>
      </c>
      <c r="AA24" s="16" t="str">
        <f>IF('tmp４'!N25="","",'tmp４'!N25)</f>
        <v/>
      </c>
      <c r="AB24" s="16">
        <f>IF('tmp４'!S25="","",'tmp４'!S25)</f>
        <v>0</v>
      </c>
      <c r="AC24" s="16">
        <v>0</v>
      </c>
      <c r="AD24" s="16">
        <v>0</v>
      </c>
      <c r="AE24" s="16" t="str">
        <f>IF('tmp４'!O25="","",'tmp４'!O25)</f>
        <v/>
      </c>
      <c r="AF24" s="16">
        <f>IF('tmp４'!T25="","",'tmp４'!T25)</f>
        <v>0</v>
      </c>
      <c r="AG24" s="16">
        <v>0</v>
      </c>
      <c r="AH24" s="16">
        <v>0</v>
      </c>
      <c r="AJ24" s="16">
        <v>23</v>
      </c>
    </row>
    <row r="25" spans="1:36">
      <c r="A25" s="16">
        <f t="shared" si="0"/>
        <v>0</v>
      </c>
      <c r="B25" s="16" t="str">
        <f>'tmp４'!B26</f>
        <v/>
      </c>
      <c r="E25" s="16" t="str">
        <f>'tmp４'!C26</f>
        <v/>
      </c>
      <c r="F25" s="16" t="str">
        <f>'tmp４'!D26</f>
        <v/>
      </c>
      <c r="G25" s="16" t="str">
        <f t="shared" si="1"/>
        <v/>
      </c>
      <c r="H25" s="16" t="str">
        <f>'tmp４'!D26</f>
        <v/>
      </c>
      <c r="I25" s="16" t="str">
        <f t="shared" si="2"/>
        <v/>
      </c>
      <c r="J25" s="16" t="str">
        <f>'tmp４'!E26</f>
        <v/>
      </c>
      <c r="L25" s="16">
        <v>23</v>
      </c>
      <c r="O25" s="16" t="str">
        <f>IF('tmp４'!K26="","",'tmp４'!K26)</f>
        <v/>
      </c>
      <c r="P25" s="16">
        <f>IF('tmp４'!P26="","",'tmp４'!P26)</f>
        <v>0</v>
      </c>
      <c r="Q25" s="16">
        <v>0</v>
      </c>
      <c r="R25" s="16">
        <v>0</v>
      </c>
      <c r="S25" s="16" t="str">
        <f>IF('tmp４'!L26="","",'tmp４'!L26)</f>
        <v/>
      </c>
      <c r="T25" s="16">
        <f>IF('tmp４'!Q26="",0,'tmp４'!Q26)</f>
        <v>0</v>
      </c>
      <c r="U25" s="16">
        <v>0</v>
      </c>
      <c r="V25" s="16">
        <v>0</v>
      </c>
      <c r="W25" s="16" t="str">
        <f>IF('tmp４'!M26="","",'tmp４'!M26)</f>
        <v/>
      </c>
      <c r="X25" s="16">
        <f>IF('tmp４'!R26="","",'tmp４'!R26)</f>
        <v>0</v>
      </c>
      <c r="Y25" s="16">
        <v>0</v>
      </c>
      <c r="Z25" s="16">
        <v>0</v>
      </c>
      <c r="AA25" s="16" t="str">
        <f>IF('tmp４'!N26="","",'tmp４'!N26)</f>
        <v/>
      </c>
      <c r="AB25" s="16">
        <f>IF('tmp４'!S26="","",'tmp４'!S26)</f>
        <v>0</v>
      </c>
      <c r="AC25" s="16">
        <v>0</v>
      </c>
      <c r="AD25" s="16">
        <v>0</v>
      </c>
      <c r="AE25" s="16" t="str">
        <f>IF('tmp４'!O26="","",'tmp４'!O26)</f>
        <v/>
      </c>
      <c r="AF25" s="16">
        <f>IF('tmp４'!T26="","",'tmp４'!T26)</f>
        <v>0</v>
      </c>
      <c r="AG25" s="16">
        <v>0</v>
      </c>
      <c r="AH25" s="16">
        <v>0</v>
      </c>
      <c r="AJ25" s="16">
        <v>24</v>
      </c>
    </row>
    <row r="26" spans="1:36">
      <c r="A26" s="16">
        <f t="shared" si="0"/>
        <v>0</v>
      </c>
      <c r="B26" s="16" t="str">
        <f>'tmp４'!B27</f>
        <v/>
      </c>
      <c r="E26" s="16" t="str">
        <f>'tmp４'!C27</f>
        <v/>
      </c>
      <c r="F26" s="16" t="str">
        <f>'tmp４'!D27</f>
        <v/>
      </c>
      <c r="G26" s="16" t="str">
        <f t="shared" si="1"/>
        <v/>
      </c>
      <c r="H26" s="16" t="str">
        <f>'tmp４'!D27</f>
        <v/>
      </c>
      <c r="I26" s="16" t="str">
        <f t="shared" si="2"/>
        <v/>
      </c>
      <c r="J26" s="16" t="str">
        <f>'tmp４'!E27</f>
        <v/>
      </c>
      <c r="L26" s="16">
        <v>24</v>
      </c>
      <c r="O26" s="16" t="str">
        <f>IF('tmp４'!K27="","",'tmp４'!K27)</f>
        <v/>
      </c>
      <c r="P26" s="16">
        <f>IF('tmp４'!P27="","",'tmp４'!P27)</f>
        <v>0</v>
      </c>
      <c r="Q26" s="16">
        <v>0</v>
      </c>
      <c r="R26" s="16">
        <v>0</v>
      </c>
      <c r="S26" s="16" t="str">
        <f>IF('tmp４'!L27="","",'tmp４'!L27)</f>
        <v/>
      </c>
      <c r="T26" s="16">
        <f>IF('tmp４'!Q27="",0,'tmp４'!Q27)</f>
        <v>0</v>
      </c>
      <c r="U26" s="16">
        <v>0</v>
      </c>
      <c r="V26" s="16">
        <v>0</v>
      </c>
      <c r="W26" s="16" t="str">
        <f>IF('tmp４'!M27="","",'tmp４'!M27)</f>
        <v/>
      </c>
      <c r="X26" s="16">
        <f>IF('tmp４'!R27="","",'tmp４'!R27)</f>
        <v>0</v>
      </c>
      <c r="Y26" s="16">
        <v>0</v>
      </c>
      <c r="Z26" s="16">
        <v>0</v>
      </c>
      <c r="AA26" s="16" t="str">
        <f>IF('tmp４'!N27="","",'tmp４'!N27)</f>
        <v/>
      </c>
      <c r="AB26" s="16">
        <f>IF('tmp４'!S27="","",'tmp４'!S27)</f>
        <v>0</v>
      </c>
      <c r="AC26" s="16">
        <v>0</v>
      </c>
      <c r="AD26" s="16">
        <v>0</v>
      </c>
      <c r="AE26" s="16" t="str">
        <f>IF('tmp４'!O27="","",'tmp４'!O27)</f>
        <v/>
      </c>
      <c r="AF26" s="16">
        <f>IF('tmp４'!T27="","",'tmp４'!T27)</f>
        <v>0</v>
      </c>
      <c r="AG26" s="16">
        <v>0</v>
      </c>
      <c r="AH26" s="16">
        <v>0</v>
      </c>
      <c r="AJ26" s="16">
        <v>25</v>
      </c>
    </row>
    <row r="27" spans="1:36">
      <c r="A27" s="16">
        <f t="shared" si="0"/>
        <v>0</v>
      </c>
      <c r="B27" s="16" t="str">
        <f>'tmp４'!B28</f>
        <v/>
      </c>
      <c r="E27" s="16" t="str">
        <f>'tmp４'!C28</f>
        <v/>
      </c>
      <c r="F27" s="16" t="str">
        <f>'tmp４'!D28</f>
        <v/>
      </c>
      <c r="G27" s="16" t="str">
        <f t="shared" si="1"/>
        <v/>
      </c>
      <c r="H27" s="16" t="str">
        <f>'tmp４'!D28</f>
        <v/>
      </c>
      <c r="I27" s="16" t="str">
        <f t="shared" si="2"/>
        <v/>
      </c>
      <c r="J27" s="16" t="str">
        <f>'tmp４'!E28</f>
        <v/>
      </c>
      <c r="L27" s="16">
        <v>25</v>
      </c>
      <c r="O27" s="16" t="str">
        <f>IF('tmp４'!K28="","",'tmp４'!K28)</f>
        <v/>
      </c>
      <c r="P27" s="16">
        <f>IF('tmp４'!P28="","",'tmp４'!P28)</f>
        <v>0</v>
      </c>
      <c r="Q27" s="16">
        <v>0</v>
      </c>
      <c r="R27" s="16">
        <v>0</v>
      </c>
      <c r="S27" s="16" t="str">
        <f>IF('tmp４'!L28="","",'tmp４'!L28)</f>
        <v/>
      </c>
      <c r="T27" s="16">
        <f>IF('tmp４'!Q28="",0,'tmp４'!Q28)</f>
        <v>0</v>
      </c>
      <c r="U27" s="16">
        <v>0</v>
      </c>
      <c r="V27" s="16">
        <v>0</v>
      </c>
      <c r="W27" s="16" t="str">
        <f>IF('tmp４'!M28="","",'tmp４'!M28)</f>
        <v/>
      </c>
      <c r="X27" s="16">
        <f>IF('tmp４'!R28="","",'tmp４'!R28)</f>
        <v>0</v>
      </c>
      <c r="Y27" s="16">
        <v>0</v>
      </c>
      <c r="Z27" s="16">
        <v>0</v>
      </c>
      <c r="AA27" s="16" t="str">
        <f>IF('tmp４'!N28="","",'tmp４'!N28)</f>
        <v/>
      </c>
      <c r="AB27" s="16">
        <f>IF('tmp４'!S28="","",'tmp４'!S28)</f>
        <v>0</v>
      </c>
      <c r="AC27" s="16">
        <v>0</v>
      </c>
      <c r="AD27" s="16">
        <v>0</v>
      </c>
      <c r="AE27" s="16" t="str">
        <f>IF('tmp４'!O28="","",'tmp４'!O28)</f>
        <v/>
      </c>
      <c r="AF27" s="16">
        <f>IF('tmp４'!T28="","",'tmp４'!T28)</f>
        <v>0</v>
      </c>
      <c r="AG27" s="16">
        <v>0</v>
      </c>
      <c r="AH27" s="16">
        <v>0</v>
      </c>
      <c r="AJ27" s="16">
        <v>26</v>
      </c>
    </row>
    <row r="28" spans="1:36">
      <c r="A28" s="16">
        <f t="shared" si="0"/>
        <v>0</v>
      </c>
      <c r="B28" s="16" t="str">
        <f>'tmp４'!B29</f>
        <v/>
      </c>
      <c r="E28" s="16" t="str">
        <f>'tmp４'!C29</f>
        <v/>
      </c>
      <c r="F28" s="16" t="str">
        <f>'tmp４'!D29</f>
        <v/>
      </c>
      <c r="G28" s="16" t="str">
        <f t="shared" si="1"/>
        <v/>
      </c>
      <c r="H28" s="16" t="str">
        <f>'tmp４'!D29</f>
        <v/>
      </c>
      <c r="I28" s="16" t="str">
        <f t="shared" si="2"/>
        <v/>
      </c>
      <c r="J28" s="16" t="str">
        <f>'tmp４'!E29</f>
        <v/>
      </c>
      <c r="L28" s="16">
        <v>26</v>
      </c>
      <c r="O28" s="16" t="str">
        <f>IF('tmp４'!K29="","",'tmp４'!K29)</f>
        <v/>
      </c>
      <c r="P28" s="16">
        <f>IF('tmp４'!P29="","",'tmp４'!P29)</f>
        <v>0</v>
      </c>
      <c r="Q28" s="16">
        <v>0</v>
      </c>
      <c r="R28" s="16">
        <v>0</v>
      </c>
      <c r="S28" s="16" t="str">
        <f>IF('tmp４'!L29="","",'tmp４'!L29)</f>
        <v/>
      </c>
      <c r="T28" s="16">
        <f>IF('tmp４'!Q29="",0,'tmp４'!Q29)</f>
        <v>0</v>
      </c>
      <c r="U28" s="16">
        <v>0</v>
      </c>
      <c r="V28" s="16">
        <v>0</v>
      </c>
      <c r="W28" s="16" t="str">
        <f>IF('tmp４'!M29="","",'tmp４'!M29)</f>
        <v/>
      </c>
      <c r="X28" s="16">
        <f>IF('tmp４'!R29="","",'tmp４'!R29)</f>
        <v>0</v>
      </c>
      <c r="Y28" s="16">
        <v>0</v>
      </c>
      <c r="Z28" s="16">
        <v>0</v>
      </c>
      <c r="AA28" s="16" t="str">
        <f>IF('tmp４'!N29="","",'tmp４'!N29)</f>
        <v/>
      </c>
      <c r="AB28" s="16">
        <f>IF('tmp４'!S29="","",'tmp４'!S29)</f>
        <v>0</v>
      </c>
      <c r="AC28" s="16">
        <v>0</v>
      </c>
      <c r="AD28" s="16">
        <v>0</v>
      </c>
      <c r="AE28" s="16" t="str">
        <f>IF('tmp４'!O29="","",'tmp４'!O29)</f>
        <v/>
      </c>
      <c r="AF28" s="16">
        <f>IF('tmp４'!T29="","",'tmp４'!T29)</f>
        <v>0</v>
      </c>
      <c r="AG28" s="16">
        <v>0</v>
      </c>
      <c r="AH28" s="16">
        <v>0</v>
      </c>
      <c r="AJ28" s="16">
        <v>27</v>
      </c>
    </row>
    <row r="29" spans="1:36">
      <c r="A29" s="16">
        <f t="shared" si="0"/>
        <v>0</v>
      </c>
      <c r="B29" s="16" t="str">
        <f>'tmp４'!B30</f>
        <v/>
      </c>
      <c r="E29" s="16" t="str">
        <f>'tmp４'!C30</f>
        <v/>
      </c>
      <c r="F29" s="16" t="str">
        <f>'tmp４'!D30</f>
        <v/>
      </c>
      <c r="G29" s="16" t="str">
        <f t="shared" si="1"/>
        <v/>
      </c>
      <c r="H29" s="16" t="str">
        <f>'tmp４'!D30</f>
        <v/>
      </c>
      <c r="I29" s="16" t="str">
        <f t="shared" si="2"/>
        <v/>
      </c>
      <c r="J29" s="16" t="str">
        <f>'tmp４'!E30</f>
        <v/>
      </c>
      <c r="L29" s="16">
        <v>27</v>
      </c>
      <c r="O29" s="16" t="str">
        <f>IF('tmp４'!K30="","",'tmp４'!K30)</f>
        <v/>
      </c>
      <c r="P29" s="16">
        <f>IF('tmp４'!P30="","",'tmp４'!P30)</f>
        <v>0</v>
      </c>
      <c r="Q29" s="16">
        <v>0</v>
      </c>
      <c r="R29" s="16">
        <v>0</v>
      </c>
      <c r="S29" s="16" t="str">
        <f>IF('tmp４'!L30="","",'tmp４'!L30)</f>
        <v/>
      </c>
      <c r="T29" s="16">
        <f>IF('tmp４'!Q30="",0,'tmp４'!Q30)</f>
        <v>0</v>
      </c>
      <c r="U29" s="16">
        <v>0</v>
      </c>
      <c r="V29" s="16">
        <v>0</v>
      </c>
      <c r="W29" s="16" t="str">
        <f>IF('tmp４'!M30="","",'tmp４'!M30)</f>
        <v/>
      </c>
      <c r="X29" s="16">
        <f>IF('tmp４'!R30="","",'tmp４'!R30)</f>
        <v>0</v>
      </c>
      <c r="Y29" s="16">
        <v>0</v>
      </c>
      <c r="Z29" s="16">
        <v>0</v>
      </c>
      <c r="AA29" s="16" t="str">
        <f>IF('tmp４'!N30="","",'tmp４'!N30)</f>
        <v/>
      </c>
      <c r="AB29" s="16">
        <f>IF('tmp４'!S30="","",'tmp４'!S30)</f>
        <v>0</v>
      </c>
      <c r="AC29" s="16">
        <v>0</v>
      </c>
      <c r="AD29" s="16">
        <v>0</v>
      </c>
      <c r="AE29" s="16" t="str">
        <f>IF('tmp４'!O30="","",'tmp４'!O30)</f>
        <v/>
      </c>
      <c r="AF29" s="16">
        <f>IF('tmp４'!T30="","",'tmp４'!T30)</f>
        <v>0</v>
      </c>
      <c r="AG29" s="16">
        <v>0</v>
      </c>
      <c r="AH29" s="16">
        <v>0</v>
      </c>
      <c r="AJ29" s="16">
        <v>28</v>
      </c>
    </row>
    <row r="30" spans="1:36">
      <c r="A30" s="16">
        <f t="shared" si="0"/>
        <v>0</v>
      </c>
      <c r="B30" s="16" t="str">
        <f>'tmp４'!B31</f>
        <v/>
      </c>
      <c r="E30" s="16" t="str">
        <f>'tmp４'!C31</f>
        <v/>
      </c>
      <c r="F30" s="16" t="str">
        <f>'tmp４'!D31</f>
        <v/>
      </c>
      <c r="G30" s="16" t="str">
        <f t="shared" si="1"/>
        <v/>
      </c>
      <c r="H30" s="16" t="str">
        <f>'tmp４'!D31</f>
        <v/>
      </c>
      <c r="I30" s="16" t="str">
        <f t="shared" si="2"/>
        <v/>
      </c>
      <c r="J30" s="16" t="str">
        <f>'tmp４'!E31</f>
        <v/>
      </c>
      <c r="L30" s="16">
        <v>28</v>
      </c>
      <c r="O30" s="16" t="str">
        <f>IF('tmp４'!K31="","",'tmp４'!K31)</f>
        <v/>
      </c>
      <c r="P30" s="16">
        <f>IF('tmp４'!P31="","",'tmp４'!P31)</f>
        <v>0</v>
      </c>
      <c r="Q30" s="16">
        <v>0</v>
      </c>
      <c r="R30" s="16">
        <v>0</v>
      </c>
      <c r="S30" s="16" t="str">
        <f>IF('tmp４'!L31="","",'tmp４'!L31)</f>
        <v/>
      </c>
      <c r="T30" s="16">
        <f>IF('tmp４'!Q31="",0,'tmp４'!Q31)</f>
        <v>0</v>
      </c>
      <c r="U30" s="16">
        <v>0</v>
      </c>
      <c r="V30" s="16">
        <v>0</v>
      </c>
      <c r="W30" s="16" t="str">
        <f>IF('tmp４'!M31="","",'tmp４'!M31)</f>
        <v/>
      </c>
      <c r="X30" s="16">
        <f>IF('tmp４'!R31="","",'tmp４'!R31)</f>
        <v>0</v>
      </c>
      <c r="Y30" s="16">
        <v>0</v>
      </c>
      <c r="Z30" s="16">
        <v>0</v>
      </c>
      <c r="AA30" s="16" t="str">
        <f>IF('tmp４'!N31="","",'tmp４'!N31)</f>
        <v/>
      </c>
      <c r="AB30" s="16">
        <f>IF('tmp４'!S31="","",'tmp４'!S31)</f>
        <v>0</v>
      </c>
      <c r="AC30" s="16">
        <v>0</v>
      </c>
      <c r="AD30" s="16">
        <v>0</v>
      </c>
      <c r="AE30" s="16" t="str">
        <f>IF('tmp４'!O31="","",'tmp４'!O31)</f>
        <v/>
      </c>
      <c r="AF30" s="16">
        <f>IF('tmp４'!T31="","",'tmp４'!T31)</f>
        <v>0</v>
      </c>
      <c r="AG30" s="16">
        <v>0</v>
      </c>
      <c r="AH30" s="16">
        <v>0</v>
      </c>
      <c r="AJ30" s="16">
        <v>29</v>
      </c>
    </row>
    <row r="31" spans="1:36">
      <c r="A31" s="16">
        <f t="shared" si="0"/>
        <v>0</v>
      </c>
      <c r="B31" s="16" t="str">
        <f>'tmp４'!B32</f>
        <v/>
      </c>
      <c r="E31" s="16" t="str">
        <f>'tmp４'!C32</f>
        <v/>
      </c>
      <c r="F31" s="16" t="str">
        <f>'tmp４'!D32</f>
        <v/>
      </c>
      <c r="G31" s="16" t="str">
        <f t="shared" si="1"/>
        <v/>
      </c>
      <c r="H31" s="16" t="str">
        <f>'tmp４'!D32</f>
        <v/>
      </c>
      <c r="I31" s="16" t="str">
        <f t="shared" si="2"/>
        <v/>
      </c>
      <c r="J31" s="16" t="str">
        <f>'tmp４'!E32</f>
        <v/>
      </c>
      <c r="L31" s="16">
        <v>29</v>
      </c>
      <c r="O31" s="16" t="str">
        <f>IF('tmp４'!K32="","",'tmp４'!K32)</f>
        <v/>
      </c>
      <c r="P31" s="16">
        <f>IF('tmp４'!P32="","",'tmp４'!P32)</f>
        <v>0</v>
      </c>
      <c r="Q31" s="16">
        <v>0</v>
      </c>
      <c r="R31" s="16">
        <v>0</v>
      </c>
      <c r="S31" s="16" t="str">
        <f>IF('tmp４'!L32="","",'tmp４'!L32)</f>
        <v/>
      </c>
      <c r="T31" s="16">
        <f>IF('tmp４'!Q32="",0,'tmp４'!Q32)</f>
        <v>0</v>
      </c>
      <c r="U31" s="16">
        <v>0</v>
      </c>
      <c r="V31" s="16">
        <v>0</v>
      </c>
      <c r="W31" s="16" t="str">
        <f>IF('tmp４'!M32="","",'tmp４'!M32)</f>
        <v/>
      </c>
      <c r="X31" s="16">
        <f>IF('tmp４'!R32="","",'tmp４'!R32)</f>
        <v>0</v>
      </c>
      <c r="Y31" s="16">
        <v>0</v>
      </c>
      <c r="Z31" s="16">
        <v>0</v>
      </c>
      <c r="AA31" s="16" t="str">
        <f>IF('tmp４'!N32="","",'tmp４'!N32)</f>
        <v/>
      </c>
      <c r="AB31" s="16">
        <f>IF('tmp４'!S32="","",'tmp４'!S32)</f>
        <v>0</v>
      </c>
      <c r="AC31" s="16">
        <v>0</v>
      </c>
      <c r="AD31" s="16">
        <v>0</v>
      </c>
      <c r="AE31" s="16" t="str">
        <f>IF('tmp４'!O32="","",'tmp４'!O32)</f>
        <v/>
      </c>
      <c r="AF31" s="16">
        <f>IF('tmp４'!T32="","",'tmp４'!T32)</f>
        <v>0</v>
      </c>
      <c r="AG31" s="16">
        <v>0</v>
      </c>
      <c r="AH31" s="16">
        <v>0</v>
      </c>
      <c r="AJ31" s="16">
        <v>30</v>
      </c>
    </row>
    <row r="32" spans="1:36">
      <c r="A32" s="16">
        <f t="shared" si="0"/>
        <v>0</v>
      </c>
      <c r="B32" s="16" t="str">
        <f>'tmp４'!B33</f>
        <v/>
      </c>
      <c r="E32" s="16" t="str">
        <f>'tmp４'!C33</f>
        <v/>
      </c>
      <c r="F32" s="16" t="str">
        <f>'tmp４'!D33</f>
        <v/>
      </c>
      <c r="G32" s="16" t="str">
        <f t="shared" si="1"/>
        <v/>
      </c>
      <c r="H32" s="16" t="str">
        <f>'tmp４'!D33</f>
        <v/>
      </c>
      <c r="I32" s="16" t="str">
        <f t="shared" si="2"/>
        <v/>
      </c>
      <c r="J32" s="16" t="str">
        <f>'tmp４'!E33</f>
        <v/>
      </c>
      <c r="L32" s="16">
        <v>30</v>
      </c>
      <c r="O32" s="16" t="str">
        <f>IF('tmp４'!K33="","",'tmp４'!K33)</f>
        <v/>
      </c>
      <c r="P32" s="16">
        <f>IF('tmp４'!P33="","",'tmp４'!P33)</f>
        <v>0</v>
      </c>
      <c r="Q32" s="16">
        <v>0</v>
      </c>
      <c r="R32" s="16">
        <v>0</v>
      </c>
      <c r="S32" s="16" t="str">
        <f>IF('tmp４'!L33="","",'tmp４'!L33)</f>
        <v/>
      </c>
      <c r="T32" s="16">
        <f>IF('tmp４'!Q33="",0,'tmp４'!Q33)</f>
        <v>0</v>
      </c>
      <c r="U32" s="16">
        <v>0</v>
      </c>
      <c r="V32" s="16">
        <v>0</v>
      </c>
      <c r="W32" s="16" t="str">
        <f>IF('tmp４'!M33="","",'tmp４'!M33)</f>
        <v/>
      </c>
      <c r="X32" s="16">
        <f>IF('tmp４'!R33="","",'tmp４'!R33)</f>
        <v>0</v>
      </c>
      <c r="Y32" s="16">
        <v>0</v>
      </c>
      <c r="Z32" s="16">
        <v>0</v>
      </c>
      <c r="AA32" s="16" t="str">
        <f>IF('tmp４'!N33="","",'tmp４'!N33)</f>
        <v/>
      </c>
      <c r="AB32" s="16">
        <f>IF('tmp４'!S33="","",'tmp４'!S33)</f>
        <v>0</v>
      </c>
      <c r="AC32" s="16">
        <v>0</v>
      </c>
      <c r="AD32" s="16">
        <v>0</v>
      </c>
      <c r="AE32" s="16" t="str">
        <f>IF('tmp４'!O33="","",'tmp４'!O33)</f>
        <v/>
      </c>
      <c r="AF32" s="16">
        <f>IF('tmp４'!T33="","",'tmp４'!T33)</f>
        <v>0</v>
      </c>
      <c r="AG32" s="16">
        <v>0</v>
      </c>
      <c r="AH32" s="16">
        <v>0</v>
      </c>
      <c r="AJ32" s="16">
        <v>31</v>
      </c>
    </row>
    <row r="33" spans="1:36">
      <c r="A33" s="16">
        <f t="shared" si="0"/>
        <v>0</v>
      </c>
      <c r="B33" s="16" t="str">
        <f>'tmp４'!B34</f>
        <v/>
      </c>
      <c r="E33" s="16" t="str">
        <f>'tmp４'!C34</f>
        <v/>
      </c>
      <c r="F33" s="16" t="str">
        <f>'tmp４'!D34</f>
        <v/>
      </c>
      <c r="G33" s="16" t="str">
        <f t="shared" si="1"/>
        <v/>
      </c>
      <c r="H33" s="16" t="str">
        <f>'tmp４'!D34</f>
        <v/>
      </c>
      <c r="I33" s="16" t="str">
        <f t="shared" si="2"/>
        <v/>
      </c>
      <c r="J33" s="16" t="str">
        <f>'tmp４'!E34</f>
        <v/>
      </c>
      <c r="L33" s="16">
        <v>31</v>
      </c>
      <c r="O33" s="16" t="str">
        <f>IF('tmp４'!K34="","",'tmp４'!K34)</f>
        <v/>
      </c>
      <c r="P33" s="16">
        <f>IF('tmp４'!P34="","",'tmp４'!P34)</f>
        <v>0</v>
      </c>
      <c r="Q33" s="16">
        <v>0</v>
      </c>
      <c r="R33" s="16">
        <v>0</v>
      </c>
      <c r="S33" s="16" t="str">
        <f>IF('tmp４'!L34="","",'tmp４'!L34)</f>
        <v/>
      </c>
      <c r="T33" s="16">
        <f>IF('tmp４'!Q34="",0,'tmp４'!Q34)</f>
        <v>0</v>
      </c>
      <c r="U33" s="16">
        <v>0</v>
      </c>
      <c r="V33" s="16">
        <v>0</v>
      </c>
      <c r="W33" s="16" t="str">
        <f>IF('tmp４'!M34="","",'tmp４'!M34)</f>
        <v/>
      </c>
      <c r="X33" s="16">
        <f>IF('tmp４'!R34="","",'tmp４'!R34)</f>
        <v>0</v>
      </c>
      <c r="Y33" s="16">
        <v>0</v>
      </c>
      <c r="Z33" s="16">
        <v>0</v>
      </c>
      <c r="AA33" s="16" t="str">
        <f>IF('tmp４'!N34="","",'tmp４'!N34)</f>
        <v/>
      </c>
      <c r="AB33" s="16">
        <f>IF('tmp４'!S34="","",'tmp４'!S34)</f>
        <v>0</v>
      </c>
      <c r="AC33" s="16">
        <v>0</v>
      </c>
      <c r="AD33" s="16">
        <v>0</v>
      </c>
      <c r="AE33" s="16" t="str">
        <f>IF('tmp４'!O34="","",'tmp４'!O34)</f>
        <v/>
      </c>
      <c r="AF33" s="16">
        <f>IF('tmp４'!T34="","",'tmp４'!T34)</f>
        <v>0</v>
      </c>
      <c r="AG33" s="16">
        <v>0</v>
      </c>
      <c r="AH33" s="16">
        <v>0</v>
      </c>
      <c r="AJ33" s="16">
        <v>32</v>
      </c>
    </row>
    <row r="34" spans="1:36">
      <c r="A34" s="16">
        <f t="shared" si="0"/>
        <v>0</v>
      </c>
      <c r="B34" s="16" t="str">
        <f>'tmp４'!B35</f>
        <v/>
      </c>
      <c r="E34" s="16" t="str">
        <f>'tmp４'!C35</f>
        <v/>
      </c>
      <c r="F34" s="16" t="str">
        <f>'tmp４'!D35</f>
        <v/>
      </c>
      <c r="G34" s="16" t="str">
        <f t="shared" si="1"/>
        <v/>
      </c>
      <c r="H34" s="16" t="str">
        <f>'tmp４'!D35</f>
        <v/>
      </c>
      <c r="I34" s="16" t="str">
        <f t="shared" si="2"/>
        <v/>
      </c>
      <c r="J34" s="16" t="str">
        <f>'tmp４'!E35</f>
        <v/>
      </c>
      <c r="L34" s="16">
        <v>32</v>
      </c>
      <c r="O34" s="16" t="str">
        <f>IF('tmp４'!K35="","",'tmp４'!K35)</f>
        <v/>
      </c>
      <c r="P34" s="16">
        <f>IF('tmp４'!P35="","",'tmp４'!P35)</f>
        <v>0</v>
      </c>
      <c r="Q34" s="16">
        <v>0</v>
      </c>
      <c r="R34" s="16">
        <v>0</v>
      </c>
      <c r="S34" s="16" t="str">
        <f>IF('tmp４'!L35="","",'tmp４'!L35)</f>
        <v/>
      </c>
      <c r="T34" s="16">
        <f>IF('tmp４'!Q35="",0,'tmp４'!Q35)</f>
        <v>0</v>
      </c>
      <c r="U34" s="16">
        <v>0</v>
      </c>
      <c r="V34" s="16">
        <v>0</v>
      </c>
      <c r="W34" s="16" t="str">
        <f>IF('tmp４'!M35="","",'tmp４'!M35)</f>
        <v/>
      </c>
      <c r="X34" s="16">
        <f>IF('tmp４'!R35="","",'tmp４'!R35)</f>
        <v>0</v>
      </c>
      <c r="Y34" s="16">
        <v>0</v>
      </c>
      <c r="Z34" s="16">
        <v>0</v>
      </c>
      <c r="AA34" s="16" t="str">
        <f>IF('tmp４'!N35="","",'tmp４'!N35)</f>
        <v/>
      </c>
      <c r="AB34" s="16">
        <f>IF('tmp４'!S35="","",'tmp４'!S35)</f>
        <v>0</v>
      </c>
      <c r="AC34" s="16">
        <v>0</v>
      </c>
      <c r="AD34" s="16">
        <v>0</v>
      </c>
      <c r="AE34" s="16" t="str">
        <f>IF('tmp４'!O35="","",'tmp４'!O35)</f>
        <v/>
      </c>
      <c r="AF34" s="16">
        <f>IF('tmp４'!T35="","",'tmp４'!T35)</f>
        <v>0</v>
      </c>
      <c r="AG34" s="16">
        <v>0</v>
      </c>
      <c r="AH34" s="16">
        <v>0</v>
      </c>
      <c r="AJ34" s="16">
        <v>33</v>
      </c>
    </row>
    <row r="35" spans="1:36">
      <c r="A35" s="16">
        <f t="shared" si="0"/>
        <v>0</v>
      </c>
      <c r="B35" s="16" t="str">
        <f>'tmp４'!B36</f>
        <v/>
      </c>
      <c r="E35" s="16" t="str">
        <f>'tmp４'!C36</f>
        <v/>
      </c>
      <c r="F35" s="16" t="str">
        <f>'tmp４'!D36</f>
        <v/>
      </c>
      <c r="G35" s="16" t="str">
        <f t="shared" si="1"/>
        <v/>
      </c>
      <c r="H35" s="16" t="str">
        <f>'tmp４'!D36</f>
        <v/>
      </c>
      <c r="I35" s="16" t="str">
        <f t="shared" si="2"/>
        <v/>
      </c>
      <c r="J35" s="16" t="str">
        <f>'tmp４'!E36</f>
        <v/>
      </c>
      <c r="L35" s="16">
        <v>33</v>
      </c>
      <c r="O35" s="16" t="str">
        <f>IF('tmp４'!K36="","",'tmp４'!K36)</f>
        <v/>
      </c>
      <c r="P35" s="16">
        <f>IF('tmp４'!P36="","",'tmp４'!P36)</f>
        <v>0</v>
      </c>
      <c r="Q35" s="16">
        <v>0</v>
      </c>
      <c r="R35" s="16">
        <v>0</v>
      </c>
      <c r="S35" s="16" t="str">
        <f>IF('tmp４'!L36="","",'tmp４'!L36)</f>
        <v/>
      </c>
      <c r="T35" s="16">
        <f>IF('tmp４'!Q36="",0,'tmp４'!Q36)</f>
        <v>0</v>
      </c>
      <c r="U35" s="16">
        <v>0</v>
      </c>
      <c r="V35" s="16">
        <v>0</v>
      </c>
      <c r="W35" s="16" t="str">
        <f>IF('tmp４'!M36="","",'tmp４'!M36)</f>
        <v/>
      </c>
      <c r="X35" s="16">
        <f>IF('tmp４'!R36="","",'tmp４'!R36)</f>
        <v>0</v>
      </c>
      <c r="Y35" s="16">
        <v>0</v>
      </c>
      <c r="Z35" s="16">
        <v>0</v>
      </c>
      <c r="AA35" s="16" t="str">
        <f>IF('tmp４'!N36="","",'tmp４'!N36)</f>
        <v/>
      </c>
      <c r="AB35" s="16">
        <f>IF('tmp４'!S36="","",'tmp４'!S36)</f>
        <v>0</v>
      </c>
      <c r="AC35" s="16">
        <v>0</v>
      </c>
      <c r="AD35" s="16">
        <v>0</v>
      </c>
      <c r="AE35" s="16" t="str">
        <f>IF('tmp４'!O36="","",'tmp４'!O36)</f>
        <v/>
      </c>
      <c r="AF35" s="16">
        <f>IF('tmp４'!T36="","",'tmp４'!T36)</f>
        <v>0</v>
      </c>
      <c r="AG35" s="16">
        <v>0</v>
      </c>
      <c r="AH35" s="16">
        <v>0</v>
      </c>
      <c r="AJ35" s="16">
        <v>34</v>
      </c>
    </row>
    <row r="36" spans="1:36">
      <c r="A36" s="16">
        <f t="shared" si="0"/>
        <v>0</v>
      </c>
      <c r="B36" s="16" t="str">
        <f>'tmp４'!B37</f>
        <v/>
      </c>
      <c r="E36" s="16" t="str">
        <f>'tmp４'!C37</f>
        <v/>
      </c>
      <c r="F36" s="16" t="str">
        <f>'tmp４'!D37</f>
        <v/>
      </c>
      <c r="G36" s="16" t="str">
        <f t="shared" si="1"/>
        <v/>
      </c>
      <c r="H36" s="16" t="str">
        <f>'tmp４'!D37</f>
        <v/>
      </c>
      <c r="I36" s="16" t="str">
        <f t="shared" si="2"/>
        <v/>
      </c>
      <c r="J36" s="16" t="str">
        <f>'tmp４'!E37</f>
        <v/>
      </c>
      <c r="L36" s="16">
        <v>34</v>
      </c>
      <c r="O36" s="16" t="str">
        <f>IF('tmp４'!K37="","",'tmp４'!K37)</f>
        <v/>
      </c>
      <c r="P36" s="16">
        <f>IF('tmp４'!P37="","",'tmp４'!P37)</f>
        <v>0</v>
      </c>
      <c r="Q36" s="16">
        <v>0</v>
      </c>
      <c r="R36" s="16">
        <v>0</v>
      </c>
      <c r="S36" s="16" t="str">
        <f>IF('tmp４'!L37="","",'tmp４'!L37)</f>
        <v/>
      </c>
      <c r="T36" s="16">
        <f>IF('tmp４'!Q37="",0,'tmp４'!Q37)</f>
        <v>0</v>
      </c>
      <c r="U36" s="16">
        <v>0</v>
      </c>
      <c r="V36" s="16">
        <v>0</v>
      </c>
      <c r="W36" s="16" t="str">
        <f>IF('tmp４'!M37="","",'tmp４'!M37)</f>
        <v/>
      </c>
      <c r="X36" s="16">
        <f>IF('tmp４'!R37="","",'tmp４'!R37)</f>
        <v>0</v>
      </c>
      <c r="Y36" s="16">
        <v>0</v>
      </c>
      <c r="Z36" s="16">
        <v>0</v>
      </c>
      <c r="AA36" s="16" t="str">
        <f>IF('tmp４'!N37="","",'tmp４'!N37)</f>
        <v/>
      </c>
      <c r="AB36" s="16">
        <f>IF('tmp４'!S37="","",'tmp４'!S37)</f>
        <v>0</v>
      </c>
      <c r="AC36" s="16">
        <v>0</v>
      </c>
      <c r="AD36" s="16">
        <v>0</v>
      </c>
      <c r="AE36" s="16" t="str">
        <f>IF('tmp４'!O37="","",'tmp４'!O37)</f>
        <v/>
      </c>
      <c r="AF36" s="16">
        <f>IF('tmp４'!T37="","",'tmp４'!T37)</f>
        <v>0</v>
      </c>
      <c r="AG36" s="16">
        <v>0</v>
      </c>
      <c r="AH36" s="16">
        <v>0</v>
      </c>
      <c r="AJ36" s="16">
        <v>35</v>
      </c>
    </row>
    <row r="37" spans="1:36">
      <c r="A37" s="16">
        <f t="shared" si="0"/>
        <v>0</v>
      </c>
      <c r="B37" s="16" t="str">
        <f>'tmp４'!B38</f>
        <v/>
      </c>
      <c r="E37" s="16" t="str">
        <f>'tmp４'!C38</f>
        <v/>
      </c>
      <c r="F37" s="16" t="str">
        <f>'tmp４'!D38</f>
        <v/>
      </c>
      <c r="G37" s="16" t="str">
        <f t="shared" si="1"/>
        <v/>
      </c>
      <c r="H37" s="16" t="str">
        <f>'tmp４'!D38</f>
        <v/>
      </c>
      <c r="I37" s="16" t="str">
        <f t="shared" si="2"/>
        <v/>
      </c>
      <c r="J37" s="16" t="str">
        <f>'tmp４'!E38</f>
        <v/>
      </c>
      <c r="L37" s="16">
        <v>35</v>
      </c>
      <c r="O37" s="16" t="str">
        <f>IF('tmp４'!K38="","",'tmp４'!K38)</f>
        <v/>
      </c>
      <c r="P37" s="16">
        <f>IF('tmp４'!P38="","",'tmp４'!P38)</f>
        <v>0</v>
      </c>
      <c r="Q37" s="16">
        <v>0</v>
      </c>
      <c r="R37" s="16">
        <v>0</v>
      </c>
      <c r="S37" s="16" t="str">
        <f>IF('tmp４'!L38="","",'tmp４'!L38)</f>
        <v/>
      </c>
      <c r="T37" s="16">
        <f>IF('tmp４'!Q38="",0,'tmp４'!Q38)</f>
        <v>0</v>
      </c>
      <c r="U37" s="16">
        <v>0</v>
      </c>
      <c r="V37" s="16">
        <v>0</v>
      </c>
      <c r="W37" s="16" t="str">
        <f>IF('tmp４'!M38="","",'tmp４'!M38)</f>
        <v/>
      </c>
      <c r="X37" s="16">
        <f>IF('tmp４'!R38="","",'tmp４'!R38)</f>
        <v>0</v>
      </c>
      <c r="Y37" s="16">
        <v>0</v>
      </c>
      <c r="Z37" s="16">
        <v>0</v>
      </c>
      <c r="AA37" s="16" t="str">
        <f>IF('tmp４'!N38="","",'tmp４'!N38)</f>
        <v/>
      </c>
      <c r="AB37" s="16">
        <f>IF('tmp４'!S38="","",'tmp４'!S38)</f>
        <v>0</v>
      </c>
      <c r="AC37" s="16">
        <v>0</v>
      </c>
      <c r="AD37" s="16">
        <v>0</v>
      </c>
      <c r="AE37" s="16" t="str">
        <f>IF('tmp４'!O38="","",'tmp４'!O38)</f>
        <v/>
      </c>
      <c r="AF37" s="16">
        <f>IF('tmp４'!T38="","",'tmp４'!T38)</f>
        <v>0</v>
      </c>
      <c r="AG37" s="16">
        <v>0</v>
      </c>
      <c r="AH37" s="16">
        <v>0</v>
      </c>
      <c r="AJ37" s="16">
        <v>36</v>
      </c>
    </row>
    <row r="38" spans="1:36">
      <c r="A38" s="16">
        <f t="shared" si="0"/>
        <v>0</v>
      </c>
      <c r="B38" s="16" t="str">
        <f>'tmp４'!B39</f>
        <v/>
      </c>
      <c r="E38" s="16" t="str">
        <f>'tmp４'!C39</f>
        <v/>
      </c>
      <c r="F38" s="16" t="str">
        <f>'tmp４'!D39</f>
        <v/>
      </c>
      <c r="G38" s="16" t="str">
        <f t="shared" si="1"/>
        <v/>
      </c>
      <c r="H38" s="16" t="str">
        <f>'tmp４'!D39</f>
        <v/>
      </c>
      <c r="I38" s="16" t="str">
        <f t="shared" si="2"/>
        <v/>
      </c>
      <c r="J38" s="16" t="str">
        <f>'tmp４'!E39</f>
        <v/>
      </c>
      <c r="L38" s="16">
        <v>36</v>
      </c>
      <c r="O38" s="16" t="str">
        <f>IF('tmp４'!K39="","",'tmp４'!K39)</f>
        <v/>
      </c>
      <c r="P38" s="16">
        <f>IF('tmp４'!P39="","",'tmp４'!P39)</f>
        <v>0</v>
      </c>
      <c r="Q38" s="16">
        <v>0</v>
      </c>
      <c r="R38" s="16">
        <v>0</v>
      </c>
      <c r="S38" s="16" t="str">
        <f>IF('tmp４'!L39="","",'tmp４'!L39)</f>
        <v/>
      </c>
      <c r="T38" s="16">
        <f>IF('tmp４'!Q39="",0,'tmp４'!Q39)</f>
        <v>0</v>
      </c>
      <c r="U38" s="16">
        <v>0</v>
      </c>
      <c r="V38" s="16">
        <v>0</v>
      </c>
      <c r="W38" s="16" t="str">
        <f>IF('tmp４'!M39="","",'tmp４'!M39)</f>
        <v/>
      </c>
      <c r="X38" s="16">
        <f>IF('tmp４'!R39="","",'tmp４'!R39)</f>
        <v>0</v>
      </c>
      <c r="Y38" s="16">
        <v>0</v>
      </c>
      <c r="Z38" s="16">
        <v>0</v>
      </c>
      <c r="AA38" s="16" t="str">
        <f>IF('tmp４'!N39="","",'tmp４'!N39)</f>
        <v/>
      </c>
      <c r="AB38" s="16">
        <f>IF('tmp４'!S39="","",'tmp４'!S39)</f>
        <v>0</v>
      </c>
      <c r="AC38" s="16">
        <v>0</v>
      </c>
      <c r="AD38" s="16">
        <v>0</v>
      </c>
      <c r="AE38" s="16" t="str">
        <f>IF('tmp４'!O39="","",'tmp４'!O39)</f>
        <v/>
      </c>
      <c r="AF38" s="16">
        <f>IF('tmp４'!T39="","",'tmp４'!T39)</f>
        <v>0</v>
      </c>
      <c r="AG38" s="16">
        <v>0</v>
      </c>
      <c r="AH38" s="16">
        <v>0</v>
      </c>
      <c r="AJ38" s="16">
        <v>37</v>
      </c>
    </row>
    <row r="39" spans="1:36">
      <c r="A39" s="16">
        <f t="shared" si="0"/>
        <v>0</v>
      </c>
      <c r="B39" s="16" t="str">
        <f>'tmp４'!B40</f>
        <v/>
      </c>
      <c r="E39" s="16" t="str">
        <f>'tmp４'!C40</f>
        <v/>
      </c>
      <c r="F39" s="16" t="str">
        <f>'tmp４'!D40</f>
        <v/>
      </c>
      <c r="G39" s="16" t="str">
        <f t="shared" si="1"/>
        <v/>
      </c>
      <c r="H39" s="16" t="str">
        <f>'tmp４'!D40</f>
        <v/>
      </c>
      <c r="I39" s="16" t="str">
        <f t="shared" si="2"/>
        <v/>
      </c>
      <c r="J39" s="16" t="str">
        <f>'tmp４'!E40</f>
        <v/>
      </c>
      <c r="L39" s="16">
        <v>37</v>
      </c>
      <c r="O39" s="16" t="str">
        <f>IF('tmp４'!K40="","",'tmp４'!K40)</f>
        <v/>
      </c>
      <c r="P39" s="16">
        <f>IF('tmp４'!P40="","",'tmp４'!P40)</f>
        <v>0</v>
      </c>
      <c r="Q39" s="16">
        <v>0</v>
      </c>
      <c r="R39" s="16">
        <v>0</v>
      </c>
      <c r="S39" s="16" t="str">
        <f>IF('tmp４'!L40="","",'tmp４'!L40)</f>
        <v/>
      </c>
      <c r="T39" s="16">
        <f>IF('tmp４'!Q40="",0,'tmp４'!Q40)</f>
        <v>0</v>
      </c>
      <c r="U39" s="16">
        <v>0</v>
      </c>
      <c r="V39" s="16">
        <v>0</v>
      </c>
      <c r="W39" s="16" t="str">
        <f>IF('tmp４'!M40="","",'tmp４'!M40)</f>
        <v/>
      </c>
      <c r="X39" s="16">
        <f>IF('tmp４'!R40="","",'tmp４'!R40)</f>
        <v>0</v>
      </c>
      <c r="Y39" s="16">
        <v>0</v>
      </c>
      <c r="Z39" s="16">
        <v>0</v>
      </c>
      <c r="AA39" s="16" t="str">
        <f>IF('tmp４'!N40="","",'tmp４'!N40)</f>
        <v/>
      </c>
      <c r="AB39" s="16">
        <f>IF('tmp４'!S40="","",'tmp４'!S40)</f>
        <v>0</v>
      </c>
      <c r="AC39" s="16">
        <v>0</v>
      </c>
      <c r="AD39" s="16">
        <v>0</v>
      </c>
      <c r="AE39" s="16" t="str">
        <f>IF('tmp４'!O40="","",'tmp４'!O40)</f>
        <v/>
      </c>
      <c r="AF39" s="16">
        <f>IF('tmp４'!T40="","",'tmp４'!T40)</f>
        <v>0</v>
      </c>
      <c r="AG39" s="16">
        <v>0</v>
      </c>
      <c r="AH39" s="16">
        <v>0</v>
      </c>
      <c r="AJ39" s="16">
        <v>38</v>
      </c>
    </row>
    <row r="40" spans="1:36">
      <c r="A40" s="16">
        <f t="shared" si="0"/>
        <v>0</v>
      </c>
      <c r="B40" s="16" t="str">
        <f>'tmp４'!B41</f>
        <v/>
      </c>
      <c r="E40" s="16" t="str">
        <f>'tmp４'!C41</f>
        <v/>
      </c>
      <c r="F40" s="16" t="str">
        <f>'tmp４'!D41</f>
        <v/>
      </c>
      <c r="G40" s="16" t="str">
        <f t="shared" si="1"/>
        <v/>
      </c>
      <c r="H40" s="16" t="str">
        <f>'tmp４'!D41</f>
        <v/>
      </c>
      <c r="I40" s="16" t="str">
        <f t="shared" si="2"/>
        <v/>
      </c>
      <c r="J40" s="16" t="str">
        <f>'tmp４'!E41</f>
        <v/>
      </c>
      <c r="L40" s="16">
        <v>38</v>
      </c>
      <c r="O40" s="16" t="str">
        <f>IF('tmp４'!K41="","",'tmp４'!K41)</f>
        <v/>
      </c>
      <c r="P40" s="16">
        <f>IF('tmp４'!P41="","",'tmp４'!P41)</f>
        <v>0</v>
      </c>
      <c r="Q40" s="16">
        <v>0</v>
      </c>
      <c r="R40" s="16">
        <v>0</v>
      </c>
      <c r="S40" s="16" t="str">
        <f>IF('tmp４'!L41="","",'tmp４'!L41)</f>
        <v/>
      </c>
      <c r="T40" s="16">
        <f>IF('tmp４'!Q41="",0,'tmp４'!Q41)</f>
        <v>0</v>
      </c>
      <c r="U40" s="16">
        <v>0</v>
      </c>
      <c r="V40" s="16">
        <v>0</v>
      </c>
      <c r="W40" s="16" t="str">
        <f>IF('tmp４'!M41="","",'tmp４'!M41)</f>
        <v/>
      </c>
      <c r="X40" s="16">
        <f>IF('tmp４'!R41="","",'tmp４'!R41)</f>
        <v>0</v>
      </c>
      <c r="Y40" s="16">
        <v>0</v>
      </c>
      <c r="Z40" s="16">
        <v>0</v>
      </c>
      <c r="AA40" s="16" t="str">
        <f>IF('tmp４'!N41="","",'tmp４'!N41)</f>
        <v/>
      </c>
      <c r="AB40" s="16">
        <f>IF('tmp４'!S41="","",'tmp４'!S41)</f>
        <v>0</v>
      </c>
      <c r="AC40" s="16">
        <v>0</v>
      </c>
      <c r="AD40" s="16">
        <v>0</v>
      </c>
      <c r="AE40" s="16" t="str">
        <f>IF('tmp４'!O41="","",'tmp４'!O41)</f>
        <v/>
      </c>
      <c r="AF40" s="16">
        <f>IF('tmp４'!T41="","",'tmp４'!T41)</f>
        <v>0</v>
      </c>
      <c r="AG40" s="16">
        <v>0</v>
      </c>
      <c r="AH40" s="16">
        <v>0</v>
      </c>
      <c r="AJ40" s="16">
        <v>39</v>
      </c>
    </row>
    <row r="41" spans="1:36">
      <c r="A41" s="16">
        <f t="shared" si="0"/>
        <v>0</v>
      </c>
      <c r="B41" s="16" t="str">
        <f>'tmp４'!B42</f>
        <v/>
      </c>
      <c r="E41" s="16" t="str">
        <f>'tmp４'!C42</f>
        <v/>
      </c>
      <c r="F41" s="16" t="str">
        <f>'tmp４'!D42</f>
        <v/>
      </c>
      <c r="G41" s="16" t="str">
        <f t="shared" si="1"/>
        <v/>
      </c>
      <c r="H41" s="16" t="str">
        <f>'tmp４'!D42</f>
        <v/>
      </c>
      <c r="I41" s="16" t="str">
        <f t="shared" si="2"/>
        <v/>
      </c>
      <c r="J41" s="16" t="str">
        <f>'tmp４'!E42</f>
        <v/>
      </c>
      <c r="L41" s="16">
        <v>39</v>
      </c>
      <c r="O41" s="16" t="str">
        <f>IF('tmp４'!K42="","",'tmp４'!K42)</f>
        <v/>
      </c>
      <c r="P41" s="16">
        <f>IF('tmp４'!P42="","",'tmp４'!P42)</f>
        <v>0</v>
      </c>
      <c r="Q41" s="16">
        <v>0</v>
      </c>
      <c r="R41" s="16">
        <v>0</v>
      </c>
      <c r="S41" s="16" t="str">
        <f>IF('tmp４'!L42="","",'tmp４'!L42)</f>
        <v/>
      </c>
      <c r="T41" s="16">
        <f>IF('tmp４'!Q42="",0,'tmp４'!Q42)</f>
        <v>0</v>
      </c>
      <c r="U41" s="16">
        <v>0</v>
      </c>
      <c r="V41" s="16">
        <v>0</v>
      </c>
      <c r="W41" s="16" t="str">
        <f>IF('tmp４'!M42="","",'tmp４'!M42)</f>
        <v/>
      </c>
      <c r="X41" s="16">
        <f>IF('tmp４'!R42="","",'tmp４'!R42)</f>
        <v>0</v>
      </c>
      <c r="Y41" s="16">
        <v>0</v>
      </c>
      <c r="Z41" s="16">
        <v>0</v>
      </c>
      <c r="AA41" s="16" t="str">
        <f>IF('tmp４'!N42="","",'tmp４'!N42)</f>
        <v/>
      </c>
      <c r="AB41" s="16">
        <f>IF('tmp４'!S42="","",'tmp４'!S42)</f>
        <v>0</v>
      </c>
      <c r="AC41" s="16">
        <v>0</v>
      </c>
      <c r="AD41" s="16">
        <v>0</v>
      </c>
      <c r="AE41" s="16" t="str">
        <f>IF('tmp４'!O42="","",'tmp４'!O42)</f>
        <v/>
      </c>
      <c r="AF41" s="16">
        <f>IF('tmp４'!T42="","",'tmp４'!T42)</f>
        <v>0</v>
      </c>
      <c r="AG41" s="16">
        <v>0</v>
      </c>
      <c r="AH41" s="16">
        <v>0</v>
      </c>
      <c r="AJ41" s="16">
        <v>40</v>
      </c>
    </row>
    <row r="42" spans="1:36">
      <c r="A42" s="16">
        <f t="shared" si="0"/>
        <v>0</v>
      </c>
      <c r="B42" s="16" t="str">
        <f>'tmp４'!B43</f>
        <v/>
      </c>
      <c r="E42" s="16" t="str">
        <f>'tmp４'!C43</f>
        <v/>
      </c>
      <c r="F42" s="16" t="str">
        <f>'tmp４'!D43</f>
        <v/>
      </c>
      <c r="G42" s="16" t="str">
        <f t="shared" si="1"/>
        <v/>
      </c>
      <c r="H42" s="16" t="str">
        <f>'tmp４'!D43</f>
        <v/>
      </c>
      <c r="I42" s="16" t="str">
        <f t="shared" si="2"/>
        <v/>
      </c>
      <c r="J42" s="16" t="str">
        <f>'tmp４'!E43</f>
        <v/>
      </c>
      <c r="L42" s="16">
        <v>40</v>
      </c>
      <c r="O42" s="16" t="str">
        <f>IF('tmp４'!K43="","",'tmp４'!K43)</f>
        <v/>
      </c>
      <c r="P42" s="16">
        <f>IF('tmp４'!P43="","",'tmp４'!P43)</f>
        <v>0</v>
      </c>
      <c r="Q42" s="16">
        <v>0</v>
      </c>
      <c r="R42" s="16">
        <v>0</v>
      </c>
      <c r="S42" s="16" t="str">
        <f>IF('tmp４'!L43="","",'tmp４'!L43)</f>
        <v/>
      </c>
      <c r="T42" s="16">
        <f>IF('tmp４'!Q43="",0,'tmp４'!Q43)</f>
        <v>0</v>
      </c>
      <c r="U42" s="16">
        <v>0</v>
      </c>
      <c r="V42" s="16">
        <v>0</v>
      </c>
      <c r="W42" s="16" t="str">
        <f>IF('tmp４'!M43="","",'tmp４'!M43)</f>
        <v/>
      </c>
      <c r="X42" s="16">
        <f>IF('tmp４'!R43="","",'tmp４'!R43)</f>
        <v>0</v>
      </c>
      <c r="Y42" s="16">
        <v>0</v>
      </c>
      <c r="Z42" s="16">
        <v>0</v>
      </c>
      <c r="AA42" s="16" t="str">
        <f>IF('tmp４'!N43="","",'tmp４'!N43)</f>
        <v/>
      </c>
      <c r="AB42" s="16">
        <f>IF('tmp４'!S43="","",'tmp４'!S43)</f>
        <v>0</v>
      </c>
      <c r="AC42" s="16">
        <v>0</v>
      </c>
      <c r="AD42" s="16">
        <v>0</v>
      </c>
      <c r="AE42" s="16" t="str">
        <f>IF('tmp４'!O43="","",'tmp４'!O43)</f>
        <v/>
      </c>
      <c r="AF42" s="16">
        <f>IF('tmp４'!T43="","",'tmp４'!T43)</f>
        <v>0</v>
      </c>
      <c r="AG42" s="16">
        <v>0</v>
      </c>
      <c r="AH42" s="16">
        <v>0</v>
      </c>
      <c r="AJ42" s="16">
        <v>41</v>
      </c>
    </row>
    <row r="43" spans="1:36">
      <c r="A43" s="16">
        <f t="shared" si="0"/>
        <v>0</v>
      </c>
      <c r="B43" s="16" t="str">
        <f>'tmp４'!B44</f>
        <v/>
      </c>
      <c r="E43" s="16" t="str">
        <f>'tmp４'!C44</f>
        <v/>
      </c>
      <c r="F43" s="16" t="str">
        <f>'tmp４'!D44</f>
        <v/>
      </c>
      <c r="G43" s="16" t="str">
        <f t="shared" si="1"/>
        <v/>
      </c>
      <c r="H43" s="16" t="str">
        <f>'tmp４'!D44</f>
        <v/>
      </c>
      <c r="I43" s="16" t="str">
        <f t="shared" si="2"/>
        <v/>
      </c>
      <c r="J43" s="16" t="str">
        <f>'tmp４'!E44</f>
        <v/>
      </c>
      <c r="L43" s="16">
        <v>41</v>
      </c>
      <c r="O43" s="16" t="str">
        <f>IF('tmp４'!K44="","",'tmp４'!K44)</f>
        <v/>
      </c>
      <c r="P43" s="16">
        <f>IF('tmp４'!P44="","",'tmp４'!P44)</f>
        <v>0</v>
      </c>
      <c r="Q43" s="16">
        <v>0</v>
      </c>
      <c r="R43" s="16">
        <v>0</v>
      </c>
      <c r="S43" s="16" t="str">
        <f>IF('tmp４'!L44="","",'tmp４'!L44)</f>
        <v/>
      </c>
      <c r="T43" s="16">
        <f>IF('tmp４'!Q44="",0,'tmp４'!Q44)</f>
        <v>0</v>
      </c>
      <c r="U43" s="16">
        <v>0</v>
      </c>
      <c r="V43" s="16">
        <v>0</v>
      </c>
      <c r="W43" s="16" t="str">
        <f>IF('tmp４'!M44="","",'tmp４'!M44)</f>
        <v/>
      </c>
      <c r="X43" s="16">
        <f>IF('tmp４'!R44="","",'tmp４'!R44)</f>
        <v>0</v>
      </c>
      <c r="Y43" s="16">
        <v>0</v>
      </c>
      <c r="Z43" s="16">
        <v>0</v>
      </c>
      <c r="AA43" s="16" t="str">
        <f>IF('tmp４'!N44="","",'tmp４'!N44)</f>
        <v/>
      </c>
      <c r="AB43" s="16">
        <f>IF('tmp４'!S44="","",'tmp４'!S44)</f>
        <v>0</v>
      </c>
      <c r="AC43" s="16">
        <v>0</v>
      </c>
      <c r="AD43" s="16">
        <v>0</v>
      </c>
      <c r="AE43" s="16" t="str">
        <f>IF('tmp４'!O44="","",'tmp４'!O44)</f>
        <v/>
      </c>
      <c r="AF43" s="16">
        <f>IF('tmp４'!T44="","",'tmp４'!T44)</f>
        <v>0</v>
      </c>
      <c r="AG43" s="16">
        <v>0</v>
      </c>
      <c r="AH43" s="16">
        <v>0</v>
      </c>
      <c r="AJ43" s="16">
        <v>42</v>
      </c>
    </row>
    <row r="44" spans="1:36">
      <c r="A44" s="16">
        <f t="shared" si="0"/>
        <v>0</v>
      </c>
      <c r="B44" s="16" t="str">
        <f>'tmp４'!B45</f>
        <v/>
      </c>
      <c r="E44" s="16" t="str">
        <f>'tmp４'!C45</f>
        <v/>
      </c>
      <c r="F44" s="16" t="str">
        <f>'tmp４'!D45</f>
        <v/>
      </c>
      <c r="G44" s="16" t="str">
        <f t="shared" si="1"/>
        <v/>
      </c>
      <c r="H44" s="16" t="str">
        <f>'tmp４'!D45</f>
        <v/>
      </c>
      <c r="I44" s="16" t="str">
        <f t="shared" si="2"/>
        <v/>
      </c>
      <c r="J44" s="16" t="str">
        <f>'tmp４'!E45</f>
        <v/>
      </c>
      <c r="L44" s="16">
        <v>42</v>
      </c>
      <c r="O44" s="16" t="str">
        <f>IF('tmp４'!K45="","",'tmp４'!K45)</f>
        <v/>
      </c>
      <c r="P44" s="16">
        <f>IF('tmp４'!P45="","",'tmp４'!P45)</f>
        <v>0</v>
      </c>
      <c r="Q44" s="16">
        <v>0</v>
      </c>
      <c r="R44" s="16">
        <v>0</v>
      </c>
      <c r="S44" s="16" t="str">
        <f>IF('tmp４'!L45="","",'tmp４'!L45)</f>
        <v/>
      </c>
      <c r="T44" s="16">
        <f>IF('tmp４'!Q45="",0,'tmp４'!Q45)</f>
        <v>0</v>
      </c>
      <c r="U44" s="16">
        <v>0</v>
      </c>
      <c r="V44" s="16">
        <v>0</v>
      </c>
      <c r="W44" s="16" t="str">
        <f>IF('tmp４'!M45="","",'tmp４'!M45)</f>
        <v/>
      </c>
      <c r="X44" s="16">
        <f>IF('tmp４'!R45="","",'tmp４'!R45)</f>
        <v>0</v>
      </c>
      <c r="Y44" s="16">
        <v>0</v>
      </c>
      <c r="Z44" s="16">
        <v>0</v>
      </c>
      <c r="AA44" s="16" t="str">
        <f>IF('tmp４'!N45="","",'tmp４'!N45)</f>
        <v/>
      </c>
      <c r="AB44" s="16">
        <f>IF('tmp４'!S45="","",'tmp４'!S45)</f>
        <v>0</v>
      </c>
      <c r="AC44" s="16">
        <v>0</v>
      </c>
      <c r="AD44" s="16">
        <v>0</v>
      </c>
      <c r="AE44" s="16" t="str">
        <f>IF('tmp４'!O45="","",'tmp４'!O45)</f>
        <v/>
      </c>
      <c r="AF44" s="16">
        <f>IF('tmp４'!T45="","",'tmp４'!T45)</f>
        <v>0</v>
      </c>
      <c r="AG44" s="16">
        <v>0</v>
      </c>
      <c r="AH44" s="16">
        <v>0</v>
      </c>
      <c r="AJ44" s="16">
        <v>43</v>
      </c>
    </row>
    <row r="45" spans="1:36">
      <c r="A45" s="16">
        <f t="shared" si="0"/>
        <v>0</v>
      </c>
      <c r="B45" s="16" t="str">
        <f>'tmp４'!B46</f>
        <v/>
      </c>
      <c r="E45" s="16" t="str">
        <f>'tmp４'!C46</f>
        <v/>
      </c>
      <c r="F45" s="16" t="str">
        <f>'tmp４'!D46</f>
        <v/>
      </c>
      <c r="G45" s="16" t="str">
        <f t="shared" si="1"/>
        <v/>
      </c>
      <c r="H45" s="16" t="str">
        <f>'tmp４'!D46</f>
        <v/>
      </c>
      <c r="I45" s="16" t="str">
        <f t="shared" si="2"/>
        <v/>
      </c>
      <c r="J45" s="16" t="str">
        <f>'tmp４'!E46</f>
        <v/>
      </c>
      <c r="L45" s="16">
        <v>43</v>
      </c>
      <c r="O45" s="16" t="str">
        <f>IF('tmp４'!K46="","",'tmp４'!K46)</f>
        <v/>
      </c>
      <c r="P45" s="16">
        <f>IF('tmp４'!P46="","",'tmp４'!P46)</f>
        <v>0</v>
      </c>
      <c r="Q45" s="16">
        <v>0</v>
      </c>
      <c r="R45" s="16">
        <v>0</v>
      </c>
      <c r="S45" s="16" t="str">
        <f>IF('tmp４'!L46="","",'tmp４'!L46)</f>
        <v/>
      </c>
      <c r="T45" s="16">
        <f>IF('tmp４'!Q46="",0,'tmp４'!Q46)</f>
        <v>0</v>
      </c>
      <c r="U45" s="16">
        <v>0</v>
      </c>
      <c r="V45" s="16">
        <v>0</v>
      </c>
      <c r="W45" s="16" t="str">
        <f>IF('tmp４'!M46="","",'tmp４'!M46)</f>
        <v/>
      </c>
      <c r="X45" s="16">
        <f>IF('tmp４'!R46="","",'tmp４'!R46)</f>
        <v>0</v>
      </c>
      <c r="Y45" s="16">
        <v>0</v>
      </c>
      <c r="Z45" s="16">
        <v>0</v>
      </c>
      <c r="AA45" s="16" t="str">
        <f>IF('tmp４'!N46="","",'tmp４'!N46)</f>
        <v/>
      </c>
      <c r="AB45" s="16">
        <f>IF('tmp４'!S46="","",'tmp４'!S46)</f>
        <v>0</v>
      </c>
      <c r="AC45" s="16">
        <v>0</v>
      </c>
      <c r="AD45" s="16">
        <v>0</v>
      </c>
      <c r="AE45" s="16" t="str">
        <f>IF('tmp４'!O46="","",'tmp４'!O46)</f>
        <v/>
      </c>
      <c r="AF45" s="16">
        <f>IF('tmp４'!T46="","",'tmp４'!T46)</f>
        <v>0</v>
      </c>
      <c r="AG45" s="16">
        <v>0</v>
      </c>
      <c r="AH45" s="16">
        <v>0</v>
      </c>
      <c r="AJ45" s="16">
        <v>44</v>
      </c>
    </row>
    <row r="46" spans="1:36">
      <c r="A46" s="16">
        <f t="shared" si="0"/>
        <v>0</v>
      </c>
      <c r="B46" s="16" t="str">
        <f>'tmp４'!B47</f>
        <v/>
      </c>
      <c r="E46" s="16" t="str">
        <f>'tmp４'!C47</f>
        <v/>
      </c>
      <c r="F46" s="16" t="str">
        <f>'tmp４'!D47</f>
        <v/>
      </c>
      <c r="G46" s="16" t="str">
        <f t="shared" si="1"/>
        <v/>
      </c>
      <c r="H46" s="16" t="str">
        <f>'tmp４'!D47</f>
        <v/>
      </c>
      <c r="I46" s="16" t="str">
        <f t="shared" si="2"/>
        <v/>
      </c>
      <c r="J46" s="16" t="str">
        <f>'tmp４'!E47</f>
        <v/>
      </c>
      <c r="L46" s="16">
        <v>44</v>
      </c>
      <c r="O46" s="16" t="str">
        <f>IF('tmp４'!K47="","",'tmp４'!K47)</f>
        <v/>
      </c>
      <c r="P46" s="16">
        <f>IF('tmp４'!P47="","",'tmp４'!P47)</f>
        <v>0</v>
      </c>
      <c r="Q46" s="16">
        <v>0</v>
      </c>
      <c r="R46" s="16">
        <v>0</v>
      </c>
      <c r="S46" s="16" t="str">
        <f>IF('tmp４'!L47="","",'tmp４'!L47)</f>
        <v/>
      </c>
      <c r="T46" s="16">
        <f>IF('tmp４'!Q47="",0,'tmp４'!Q47)</f>
        <v>0</v>
      </c>
      <c r="U46" s="16">
        <v>0</v>
      </c>
      <c r="V46" s="16">
        <v>0</v>
      </c>
      <c r="W46" s="16" t="str">
        <f>IF('tmp４'!M47="","",'tmp４'!M47)</f>
        <v/>
      </c>
      <c r="X46" s="16">
        <f>IF('tmp４'!R47="","",'tmp４'!R47)</f>
        <v>0</v>
      </c>
      <c r="Y46" s="16">
        <v>0</v>
      </c>
      <c r="Z46" s="16">
        <v>0</v>
      </c>
      <c r="AA46" s="16" t="str">
        <f>IF('tmp４'!N47="","",'tmp４'!N47)</f>
        <v/>
      </c>
      <c r="AB46" s="16">
        <f>IF('tmp４'!S47="","",'tmp４'!S47)</f>
        <v>0</v>
      </c>
      <c r="AC46" s="16">
        <v>0</v>
      </c>
      <c r="AD46" s="16">
        <v>0</v>
      </c>
      <c r="AE46" s="16" t="str">
        <f>IF('tmp４'!O47="","",'tmp４'!O47)</f>
        <v/>
      </c>
      <c r="AF46" s="16">
        <f>IF('tmp４'!T47="","",'tmp４'!T47)</f>
        <v>0</v>
      </c>
      <c r="AG46" s="16">
        <v>0</v>
      </c>
      <c r="AH46" s="16">
        <v>0</v>
      </c>
      <c r="AJ46" s="16">
        <v>45</v>
      </c>
    </row>
    <row r="47" spans="1:36">
      <c r="A47" s="16">
        <f t="shared" si="0"/>
        <v>0</v>
      </c>
      <c r="B47" s="16" t="str">
        <f>'tmp４'!B48</f>
        <v/>
      </c>
      <c r="E47" s="16" t="str">
        <f>'tmp４'!C48</f>
        <v/>
      </c>
      <c r="F47" s="16" t="str">
        <f>'tmp４'!D48</f>
        <v/>
      </c>
      <c r="G47" s="16" t="str">
        <f t="shared" si="1"/>
        <v/>
      </c>
      <c r="H47" s="16" t="str">
        <f>'tmp４'!D48</f>
        <v/>
      </c>
      <c r="I47" s="16" t="str">
        <f t="shared" si="2"/>
        <v/>
      </c>
      <c r="J47" s="16" t="str">
        <f>'tmp４'!E48</f>
        <v/>
      </c>
      <c r="L47" s="16">
        <v>45</v>
      </c>
      <c r="O47" s="16" t="str">
        <f>IF('tmp４'!K48="","",'tmp４'!K48)</f>
        <v/>
      </c>
      <c r="P47" s="16">
        <f>IF('tmp４'!P48="","",'tmp４'!P48)</f>
        <v>0</v>
      </c>
      <c r="Q47" s="16">
        <v>0</v>
      </c>
      <c r="R47" s="16">
        <v>0</v>
      </c>
      <c r="S47" s="16" t="str">
        <f>IF('tmp４'!L48="","",'tmp４'!L48)</f>
        <v/>
      </c>
      <c r="T47" s="16">
        <f>IF('tmp４'!Q48="",0,'tmp４'!Q48)</f>
        <v>0</v>
      </c>
      <c r="U47" s="16">
        <v>0</v>
      </c>
      <c r="V47" s="16">
        <v>0</v>
      </c>
      <c r="W47" s="16" t="str">
        <f>IF('tmp４'!M48="","",'tmp４'!M48)</f>
        <v/>
      </c>
      <c r="X47" s="16">
        <f>IF('tmp４'!R48="","",'tmp４'!R48)</f>
        <v>0</v>
      </c>
      <c r="Y47" s="16">
        <v>0</v>
      </c>
      <c r="Z47" s="16">
        <v>0</v>
      </c>
      <c r="AA47" s="16" t="str">
        <f>IF('tmp４'!N48="","",'tmp４'!N48)</f>
        <v/>
      </c>
      <c r="AB47" s="16">
        <f>IF('tmp４'!S48="","",'tmp４'!S48)</f>
        <v>0</v>
      </c>
      <c r="AC47" s="16">
        <v>0</v>
      </c>
      <c r="AD47" s="16">
        <v>0</v>
      </c>
      <c r="AE47" s="16" t="str">
        <f>IF('tmp４'!O48="","",'tmp４'!O48)</f>
        <v/>
      </c>
      <c r="AF47" s="16">
        <f>IF('tmp４'!T48="","",'tmp４'!T48)</f>
        <v>0</v>
      </c>
      <c r="AG47" s="16">
        <v>0</v>
      </c>
      <c r="AH47" s="16">
        <v>0</v>
      </c>
      <c r="AJ47" s="16">
        <v>46</v>
      </c>
    </row>
    <row r="48" spans="1:36">
      <c r="A48" s="16">
        <f t="shared" si="0"/>
        <v>0</v>
      </c>
      <c r="B48" s="16" t="str">
        <f>'tmp４'!B49</f>
        <v/>
      </c>
      <c r="E48" s="16" t="str">
        <f>'tmp４'!C49</f>
        <v/>
      </c>
      <c r="F48" s="16" t="str">
        <f>'tmp４'!D49</f>
        <v/>
      </c>
      <c r="G48" s="16" t="str">
        <f t="shared" si="1"/>
        <v/>
      </c>
      <c r="H48" s="16" t="str">
        <f>'tmp４'!D49</f>
        <v/>
      </c>
      <c r="I48" s="16" t="str">
        <f t="shared" si="2"/>
        <v/>
      </c>
      <c r="J48" s="16" t="str">
        <f>'tmp４'!E49</f>
        <v/>
      </c>
      <c r="L48" s="16">
        <v>46</v>
      </c>
      <c r="O48" s="16" t="str">
        <f>IF('tmp４'!K49="","",'tmp４'!K49)</f>
        <v/>
      </c>
      <c r="P48" s="16">
        <f>IF('tmp４'!P49="","",'tmp４'!P49)</f>
        <v>0</v>
      </c>
      <c r="Q48" s="16">
        <v>0</v>
      </c>
      <c r="R48" s="16">
        <v>0</v>
      </c>
      <c r="S48" s="16" t="str">
        <f>IF('tmp４'!L49="","",'tmp４'!L49)</f>
        <v/>
      </c>
      <c r="T48" s="16">
        <f>IF('tmp４'!Q49="",0,'tmp４'!Q49)</f>
        <v>0</v>
      </c>
      <c r="U48" s="16">
        <v>0</v>
      </c>
      <c r="V48" s="16">
        <v>0</v>
      </c>
      <c r="W48" s="16" t="str">
        <f>IF('tmp４'!M49="","",'tmp４'!M49)</f>
        <v/>
      </c>
      <c r="X48" s="16">
        <f>IF('tmp４'!R49="","",'tmp４'!R49)</f>
        <v>0</v>
      </c>
      <c r="Y48" s="16">
        <v>0</v>
      </c>
      <c r="Z48" s="16">
        <v>0</v>
      </c>
      <c r="AA48" s="16" t="str">
        <f>IF('tmp４'!N49="","",'tmp４'!N49)</f>
        <v/>
      </c>
      <c r="AB48" s="16">
        <f>IF('tmp４'!S49="","",'tmp４'!S49)</f>
        <v>0</v>
      </c>
      <c r="AC48" s="16">
        <v>0</v>
      </c>
      <c r="AD48" s="16">
        <v>0</v>
      </c>
      <c r="AE48" s="16" t="str">
        <f>IF('tmp４'!O49="","",'tmp４'!O49)</f>
        <v/>
      </c>
      <c r="AF48" s="16">
        <f>IF('tmp４'!T49="","",'tmp４'!T49)</f>
        <v>0</v>
      </c>
      <c r="AG48" s="16">
        <v>0</v>
      </c>
      <c r="AH48" s="16">
        <v>0</v>
      </c>
      <c r="AJ48" s="16">
        <v>47</v>
      </c>
    </row>
    <row r="49" spans="1:36">
      <c r="A49" s="16">
        <f t="shared" si="0"/>
        <v>0</v>
      </c>
      <c r="B49" s="16" t="str">
        <f>'tmp４'!B50</f>
        <v/>
      </c>
      <c r="E49" s="16" t="str">
        <f>'tmp４'!C50</f>
        <v/>
      </c>
      <c r="F49" s="16" t="str">
        <f>'tmp４'!D50</f>
        <v/>
      </c>
      <c r="G49" s="16" t="str">
        <f t="shared" si="1"/>
        <v/>
      </c>
      <c r="H49" s="16" t="str">
        <f>'tmp４'!D50</f>
        <v/>
      </c>
      <c r="I49" s="16" t="str">
        <f t="shared" si="2"/>
        <v/>
      </c>
      <c r="J49" s="16" t="str">
        <f>'tmp４'!E50</f>
        <v/>
      </c>
      <c r="L49" s="16">
        <v>47</v>
      </c>
      <c r="O49" s="16" t="str">
        <f>IF('tmp４'!K50="","",'tmp４'!K50)</f>
        <v/>
      </c>
      <c r="P49" s="16">
        <f>IF('tmp４'!P50="","",'tmp４'!P50)</f>
        <v>0</v>
      </c>
      <c r="Q49" s="16">
        <v>0</v>
      </c>
      <c r="R49" s="16">
        <v>0</v>
      </c>
      <c r="S49" s="16" t="str">
        <f>IF('tmp４'!L50="","",'tmp４'!L50)</f>
        <v/>
      </c>
      <c r="T49" s="16">
        <f>IF('tmp４'!Q50="",0,'tmp４'!Q50)</f>
        <v>0</v>
      </c>
      <c r="U49" s="16">
        <v>0</v>
      </c>
      <c r="V49" s="16">
        <v>0</v>
      </c>
      <c r="W49" s="16" t="str">
        <f>IF('tmp４'!M50="","",'tmp４'!M50)</f>
        <v/>
      </c>
      <c r="X49" s="16">
        <f>IF('tmp４'!R50="","",'tmp４'!R50)</f>
        <v>0</v>
      </c>
      <c r="Y49" s="16">
        <v>0</v>
      </c>
      <c r="Z49" s="16">
        <v>0</v>
      </c>
      <c r="AA49" s="16" t="str">
        <f>IF('tmp４'!N50="","",'tmp４'!N50)</f>
        <v/>
      </c>
      <c r="AB49" s="16">
        <f>IF('tmp４'!S50="","",'tmp４'!S50)</f>
        <v>0</v>
      </c>
      <c r="AC49" s="16">
        <v>0</v>
      </c>
      <c r="AD49" s="16">
        <v>0</v>
      </c>
      <c r="AE49" s="16" t="str">
        <f>IF('tmp４'!O50="","",'tmp４'!O50)</f>
        <v/>
      </c>
      <c r="AF49" s="16">
        <f>IF('tmp４'!T50="","",'tmp４'!T50)</f>
        <v>0</v>
      </c>
      <c r="AG49" s="16">
        <v>0</v>
      </c>
      <c r="AH49" s="16">
        <v>0</v>
      </c>
      <c r="AJ49" s="16">
        <v>48</v>
      </c>
    </row>
    <row r="50" spans="1:36">
      <c r="A50" s="16">
        <f t="shared" si="0"/>
        <v>0</v>
      </c>
      <c r="B50" s="16" t="str">
        <f>'tmp４'!B51</f>
        <v/>
      </c>
      <c r="E50" s="16" t="str">
        <f>'tmp４'!C51</f>
        <v/>
      </c>
      <c r="F50" s="16" t="str">
        <f>'tmp４'!D51</f>
        <v/>
      </c>
      <c r="G50" s="16" t="str">
        <f t="shared" si="1"/>
        <v/>
      </c>
      <c r="H50" s="16" t="str">
        <f>'tmp４'!D51</f>
        <v/>
      </c>
      <c r="I50" s="16" t="str">
        <f t="shared" si="2"/>
        <v/>
      </c>
      <c r="J50" s="16" t="str">
        <f>'tmp４'!E51</f>
        <v/>
      </c>
      <c r="L50" s="16">
        <v>48</v>
      </c>
      <c r="O50" s="16" t="str">
        <f>IF('tmp４'!K51="","",'tmp４'!K51)</f>
        <v/>
      </c>
      <c r="P50" s="16">
        <f>IF('tmp４'!P51="","",'tmp４'!P51)</f>
        <v>0</v>
      </c>
      <c r="Q50" s="16">
        <v>0</v>
      </c>
      <c r="R50" s="16">
        <v>0</v>
      </c>
      <c r="S50" s="16" t="str">
        <f>IF('tmp４'!L51="","",'tmp４'!L51)</f>
        <v/>
      </c>
      <c r="T50" s="16">
        <f>IF('tmp４'!Q51="",0,'tmp４'!Q51)</f>
        <v>0</v>
      </c>
      <c r="U50" s="16">
        <v>0</v>
      </c>
      <c r="V50" s="16">
        <v>0</v>
      </c>
      <c r="W50" s="16" t="str">
        <f>IF('tmp４'!M51="","",'tmp４'!M51)</f>
        <v/>
      </c>
      <c r="X50" s="16">
        <f>IF('tmp４'!R51="","",'tmp４'!R51)</f>
        <v>0</v>
      </c>
      <c r="Y50" s="16">
        <v>0</v>
      </c>
      <c r="Z50" s="16">
        <v>0</v>
      </c>
      <c r="AA50" s="16" t="str">
        <f>IF('tmp４'!N51="","",'tmp４'!N51)</f>
        <v/>
      </c>
      <c r="AB50" s="16">
        <f>IF('tmp４'!S51="","",'tmp４'!S51)</f>
        <v>0</v>
      </c>
      <c r="AC50" s="16">
        <v>0</v>
      </c>
      <c r="AD50" s="16">
        <v>0</v>
      </c>
      <c r="AE50" s="16" t="str">
        <f>IF('tmp４'!O51="","",'tmp４'!O51)</f>
        <v/>
      </c>
      <c r="AF50" s="16">
        <f>IF('tmp４'!T51="","",'tmp４'!T51)</f>
        <v>0</v>
      </c>
      <c r="AG50" s="16">
        <v>0</v>
      </c>
      <c r="AH50" s="16">
        <v>0</v>
      </c>
      <c r="AJ50" s="16">
        <v>49</v>
      </c>
    </row>
    <row r="51" spans="1:36">
      <c r="A51" s="16">
        <f t="shared" si="0"/>
        <v>0</v>
      </c>
      <c r="B51" s="16" t="str">
        <f>'tmp４'!B52</f>
        <v/>
      </c>
      <c r="E51" s="16" t="str">
        <f>'tmp４'!C52</f>
        <v/>
      </c>
      <c r="F51" s="16" t="str">
        <f>'tmp４'!D52</f>
        <v/>
      </c>
      <c r="G51" s="16" t="str">
        <f t="shared" si="1"/>
        <v/>
      </c>
      <c r="H51" s="16" t="str">
        <f>'tmp４'!D52</f>
        <v/>
      </c>
      <c r="I51" s="16" t="str">
        <f t="shared" si="2"/>
        <v/>
      </c>
      <c r="J51" s="16" t="str">
        <f>'tmp４'!E52</f>
        <v/>
      </c>
      <c r="L51" s="16">
        <v>49</v>
      </c>
      <c r="O51" s="16" t="str">
        <f>IF('tmp４'!K52="","",'tmp４'!K52)</f>
        <v/>
      </c>
      <c r="P51" s="16">
        <f>IF('tmp４'!P52="","",'tmp４'!P52)</f>
        <v>0</v>
      </c>
      <c r="Q51" s="16">
        <v>0</v>
      </c>
      <c r="R51" s="16">
        <v>0</v>
      </c>
      <c r="S51" s="16" t="str">
        <f>IF('tmp４'!L52="","",'tmp４'!L52)</f>
        <v/>
      </c>
      <c r="T51" s="16">
        <f>IF('tmp４'!Q52="",0,'tmp４'!Q52)</f>
        <v>0</v>
      </c>
      <c r="U51" s="16">
        <v>0</v>
      </c>
      <c r="V51" s="16">
        <v>0</v>
      </c>
      <c r="W51" s="16" t="str">
        <f>IF('tmp４'!M52="","",'tmp４'!M52)</f>
        <v/>
      </c>
      <c r="X51" s="16">
        <f>IF('tmp４'!R52="","",'tmp４'!R52)</f>
        <v>0</v>
      </c>
      <c r="Y51" s="16">
        <v>0</v>
      </c>
      <c r="Z51" s="16">
        <v>0</v>
      </c>
      <c r="AA51" s="16" t="str">
        <f>IF('tmp４'!N52="","",'tmp４'!N52)</f>
        <v/>
      </c>
      <c r="AB51" s="16">
        <f>IF('tmp４'!S52="","",'tmp４'!S52)</f>
        <v>0</v>
      </c>
      <c r="AC51" s="16">
        <v>0</v>
      </c>
      <c r="AD51" s="16">
        <v>0</v>
      </c>
      <c r="AE51" s="16" t="str">
        <f>IF('tmp４'!O52="","",'tmp４'!O52)</f>
        <v/>
      </c>
      <c r="AF51" s="16">
        <f>IF('tmp４'!T52="","",'tmp４'!T52)</f>
        <v>0</v>
      </c>
      <c r="AG51" s="16">
        <v>0</v>
      </c>
      <c r="AH51" s="16">
        <v>0</v>
      </c>
      <c r="AJ51" s="16">
        <v>50</v>
      </c>
    </row>
    <row r="52" spans="1:36">
      <c r="A52" s="16">
        <f t="shared" si="0"/>
        <v>0</v>
      </c>
      <c r="B52" s="16" t="str">
        <f>'tmp４'!B53</f>
        <v/>
      </c>
      <c r="E52" s="16" t="str">
        <f>'tmp４'!C53</f>
        <v/>
      </c>
      <c r="F52" s="16" t="str">
        <f>'tmp４'!D53</f>
        <v/>
      </c>
      <c r="G52" s="16" t="str">
        <f t="shared" si="1"/>
        <v/>
      </c>
      <c r="H52" s="16" t="str">
        <f>'tmp４'!D53</f>
        <v/>
      </c>
      <c r="I52" s="16" t="str">
        <f t="shared" si="2"/>
        <v/>
      </c>
      <c r="J52" s="16" t="str">
        <f>'tmp４'!E53</f>
        <v/>
      </c>
      <c r="L52" s="16">
        <v>50</v>
      </c>
      <c r="O52" s="16" t="str">
        <f>IF('tmp４'!K53="","",'tmp４'!K53)</f>
        <v/>
      </c>
      <c r="P52" s="16">
        <f>IF('tmp４'!P53="","",'tmp４'!P53)</f>
        <v>0</v>
      </c>
      <c r="Q52" s="16">
        <v>0</v>
      </c>
      <c r="R52" s="16">
        <v>0</v>
      </c>
      <c r="S52" s="16" t="str">
        <f>IF('tmp４'!L53="","",'tmp４'!L53)</f>
        <v/>
      </c>
      <c r="T52" s="16">
        <f>IF('tmp４'!Q53="",0,'tmp４'!Q53)</f>
        <v>0</v>
      </c>
      <c r="U52" s="16">
        <v>0</v>
      </c>
      <c r="V52" s="16">
        <v>0</v>
      </c>
      <c r="W52" s="16" t="str">
        <f>IF('tmp４'!M53="","",'tmp４'!M53)</f>
        <v/>
      </c>
      <c r="X52" s="16">
        <f>IF('tmp４'!R53="","",'tmp４'!R53)</f>
        <v>0</v>
      </c>
      <c r="Y52" s="16">
        <v>0</v>
      </c>
      <c r="Z52" s="16">
        <v>0</v>
      </c>
      <c r="AA52" s="16" t="str">
        <f>IF('tmp４'!N53="","",'tmp４'!N53)</f>
        <v/>
      </c>
      <c r="AB52" s="16">
        <f>IF('tmp４'!S53="","",'tmp４'!S53)</f>
        <v>0</v>
      </c>
      <c r="AC52" s="16">
        <v>0</v>
      </c>
      <c r="AD52" s="16">
        <v>0</v>
      </c>
      <c r="AE52" s="16" t="str">
        <f>IF('tmp４'!O53="","",'tmp４'!O53)</f>
        <v/>
      </c>
      <c r="AF52" s="16">
        <f>IF('tmp４'!T53="","",'tmp４'!T53)</f>
        <v>0</v>
      </c>
      <c r="AG52" s="16">
        <v>0</v>
      </c>
      <c r="AH52" s="16">
        <v>0</v>
      </c>
      <c r="AJ52" s="16">
        <v>51</v>
      </c>
    </row>
    <row r="53" spans="1:36">
      <c r="A53" s="16">
        <f t="shared" si="0"/>
        <v>0</v>
      </c>
      <c r="B53" s="16" t="str">
        <f>'tmp４'!B54</f>
        <v/>
      </c>
      <c r="E53" s="16" t="str">
        <f>'tmp４'!C54</f>
        <v/>
      </c>
      <c r="F53" s="16" t="str">
        <f>'tmp４'!D54</f>
        <v/>
      </c>
      <c r="G53" s="16" t="str">
        <f t="shared" si="1"/>
        <v/>
      </c>
      <c r="H53" s="16" t="str">
        <f>'tmp４'!D54</f>
        <v/>
      </c>
      <c r="I53" s="16" t="str">
        <f t="shared" si="2"/>
        <v/>
      </c>
      <c r="J53" s="16" t="str">
        <f>'tmp４'!E54</f>
        <v/>
      </c>
      <c r="L53" s="16">
        <v>51</v>
      </c>
      <c r="O53" s="16" t="str">
        <f>IF('tmp４'!K54="","",'tmp４'!K54)</f>
        <v/>
      </c>
      <c r="P53" s="16">
        <f>IF('tmp４'!P54="","",'tmp４'!P54)</f>
        <v>0</v>
      </c>
      <c r="Q53" s="16">
        <v>0</v>
      </c>
      <c r="R53" s="16">
        <v>0</v>
      </c>
      <c r="S53" s="16" t="str">
        <f>IF('tmp４'!L54="","",'tmp４'!L54)</f>
        <v/>
      </c>
      <c r="T53" s="16">
        <f>IF('tmp４'!Q54="",0,'tmp４'!Q54)</f>
        <v>0</v>
      </c>
      <c r="U53" s="16">
        <v>0</v>
      </c>
      <c r="V53" s="16">
        <v>0</v>
      </c>
      <c r="W53" s="16" t="str">
        <f>IF('tmp４'!M54="","",'tmp４'!M54)</f>
        <v/>
      </c>
      <c r="X53" s="16">
        <f>IF('tmp４'!R54="","",'tmp４'!R54)</f>
        <v>0</v>
      </c>
      <c r="Y53" s="16">
        <v>0</v>
      </c>
      <c r="Z53" s="16">
        <v>0</v>
      </c>
      <c r="AA53" s="16" t="str">
        <f>IF('tmp４'!N54="","",'tmp４'!N54)</f>
        <v/>
      </c>
      <c r="AB53" s="16">
        <f>IF('tmp４'!S54="","",'tmp４'!S54)</f>
        <v>0</v>
      </c>
      <c r="AC53" s="16">
        <v>0</v>
      </c>
      <c r="AD53" s="16">
        <v>0</v>
      </c>
      <c r="AE53" s="16" t="str">
        <f>IF('tmp４'!O54="","",'tmp４'!O54)</f>
        <v/>
      </c>
      <c r="AF53" s="16">
        <f>IF('tmp４'!T54="","",'tmp４'!T54)</f>
        <v>0</v>
      </c>
      <c r="AG53" s="16">
        <v>0</v>
      </c>
      <c r="AH53" s="16">
        <v>0</v>
      </c>
      <c r="AJ53" s="16">
        <v>52</v>
      </c>
    </row>
    <row r="54" spans="1:36">
      <c r="A54" s="16">
        <f t="shared" si="0"/>
        <v>0</v>
      </c>
      <c r="B54" s="16" t="str">
        <f>'tmp４'!B55</f>
        <v/>
      </c>
      <c r="E54" s="16" t="str">
        <f>'tmp４'!C55</f>
        <v/>
      </c>
      <c r="F54" s="16" t="str">
        <f>'tmp４'!D55</f>
        <v/>
      </c>
      <c r="G54" s="16" t="str">
        <f t="shared" si="1"/>
        <v/>
      </c>
      <c r="H54" s="16" t="str">
        <f>'tmp４'!D55</f>
        <v/>
      </c>
      <c r="I54" s="16" t="str">
        <f t="shared" si="2"/>
        <v/>
      </c>
      <c r="J54" s="16" t="str">
        <f>'tmp４'!E55</f>
        <v/>
      </c>
      <c r="L54" s="16">
        <v>52</v>
      </c>
      <c r="O54" s="16" t="str">
        <f>IF('tmp４'!K55="","",'tmp４'!K55)</f>
        <v/>
      </c>
      <c r="P54" s="16">
        <f>IF('tmp４'!P55="","",'tmp４'!P55)</f>
        <v>0</v>
      </c>
      <c r="Q54" s="16">
        <v>0</v>
      </c>
      <c r="R54" s="16">
        <v>0</v>
      </c>
      <c r="S54" s="16" t="str">
        <f>IF('tmp４'!L55="","",'tmp４'!L55)</f>
        <v/>
      </c>
      <c r="T54" s="16">
        <f>IF('tmp４'!Q55="",0,'tmp４'!Q55)</f>
        <v>0</v>
      </c>
      <c r="U54" s="16">
        <v>0</v>
      </c>
      <c r="V54" s="16">
        <v>0</v>
      </c>
      <c r="W54" s="16" t="str">
        <f>IF('tmp４'!M55="","",'tmp４'!M55)</f>
        <v/>
      </c>
      <c r="X54" s="16">
        <f>IF('tmp４'!R55="","",'tmp４'!R55)</f>
        <v>0</v>
      </c>
      <c r="Y54" s="16">
        <v>0</v>
      </c>
      <c r="Z54" s="16">
        <v>0</v>
      </c>
      <c r="AA54" s="16" t="str">
        <f>IF('tmp４'!N55="","",'tmp４'!N55)</f>
        <v/>
      </c>
      <c r="AB54" s="16">
        <f>IF('tmp４'!S55="","",'tmp４'!S55)</f>
        <v>0</v>
      </c>
      <c r="AC54" s="16">
        <v>0</v>
      </c>
      <c r="AD54" s="16">
        <v>0</v>
      </c>
      <c r="AE54" s="16" t="str">
        <f>IF('tmp４'!O55="","",'tmp４'!O55)</f>
        <v/>
      </c>
      <c r="AF54" s="16">
        <f>IF('tmp４'!T55="","",'tmp４'!T55)</f>
        <v>0</v>
      </c>
      <c r="AG54" s="16">
        <v>0</v>
      </c>
      <c r="AH54" s="16">
        <v>0</v>
      </c>
      <c r="AJ54" s="16">
        <v>53</v>
      </c>
    </row>
    <row r="55" spans="1:36">
      <c r="A55" s="16">
        <f t="shared" si="0"/>
        <v>0</v>
      </c>
      <c r="B55" s="16" t="str">
        <f>'tmp４'!B56</f>
        <v/>
      </c>
      <c r="E55" s="16" t="str">
        <f>'tmp４'!C56</f>
        <v/>
      </c>
      <c r="F55" s="16" t="str">
        <f>'tmp４'!D56</f>
        <v/>
      </c>
      <c r="G55" s="16" t="str">
        <f t="shared" si="1"/>
        <v/>
      </c>
      <c r="H55" s="16" t="str">
        <f>'tmp４'!D56</f>
        <v/>
      </c>
      <c r="I55" s="16" t="str">
        <f t="shared" si="2"/>
        <v/>
      </c>
      <c r="J55" s="16" t="str">
        <f>'tmp４'!E56</f>
        <v/>
      </c>
      <c r="L55" s="16">
        <v>53</v>
      </c>
      <c r="O55" s="16" t="str">
        <f>IF('tmp４'!K56="","",'tmp４'!K56)</f>
        <v/>
      </c>
      <c r="P55" s="16">
        <f>IF('tmp４'!P56="","",'tmp４'!P56)</f>
        <v>0</v>
      </c>
      <c r="Q55" s="16">
        <v>0</v>
      </c>
      <c r="R55" s="16">
        <v>0</v>
      </c>
      <c r="S55" s="16" t="str">
        <f>IF('tmp４'!L56="","",'tmp４'!L56)</f>
        <v/>
      </c>
      <c r="T55" s="16">
        <f>IF('tmp４'!Q56="",0,'tmp４'!Q56)</f>
        <v>0</v>
      </c>
      <c r="U55" s="16">
        <v>0</v>
      </c>
      <c r="V55" s="16">
        <v>0</v>
      </c>
      <c r="W55" s="16" t="str">
        <f>IF('tmp４'!M56="","",'tmp４'!M56)</f>
        <v/>
      </c>
      <c r="X55" s="16">
        <f>IF('tmp４'!R56="","",'tmp４'!R56)</f>
        <v>0</v>
      </c>
      <c r="Y55" s="16">
        <v>0</v>
      </c>
      <c r="Z55" s="16">
        <v>0</v>
      </c>
      <c r="AA55" s="16" t="str">
        <f>IF('tmp４'!N56="","",'tmp４'!N56)</f>
        <v/>
      </c>
      <c r="AB55" s="16">
        <f>IF('tmp４'!S56="","",'tmp４'!S56)</f>
        <v>0</v>
      </c>
      <c r="AC55" s="16">
        <v>0</v>
      </c>
      <c r="AD55" s="16">
        <v>0</v>
      </c>
      <c r="AE55" s="16" t="str">
        <f>IF('tmp４'!O56="","",'tmp４'!O56)</f>
        <v/>
      </c>
      <c r="AF55" s="16">
        <f>IF('tmp４'!T56="","",'tmp４'!T56)</f>
        <v>0</v>
      </c>
      <c r="AG55" s="16">
        <v>0</v>
      </c>
      <c r="AH55" s="16">
        <v>0</v>
      </c>
      <c r="AJ55" s="16">
        <v>54</v>
      </c>
    </row>
    <row r="56" spans="1:36">
      <c r="A56" s="16">
        <f t="shared" si="0"/>
        <v>0</v>
      </c>
      <c r="B56" s="16" t="str">
        <f>'tmp４'!B57</f>
        <v/>
      </c>
      <c r="E56" s="16" t="str">
        <f>'tmp４'!C57</f>
        <v/>
      </c>
      <c r="F56" s="16" t="str">
        <f>'tmp４'!D57</f>
        <v/>
      </c>
      <c r="G56" s="16" t="str">
        <f t="shared" si="1"/>
        <v/>
      </c>
      <c r="H56" s="16" t="str">
        <f>'tmp４'!D57</f>
        <v/>
      </c>
      <c r="I56" s="16" t="str">
        <f t="shared" si="2"/>
        <v/>
      </c>
      <c r="J56" s="16" t="str">
        <f>'tmp４'!E57</f>
        <v/>
      </c>
      <c r="L56" s="16">
        <v>54</v>
      </c>
      <c r="O56" s="16" t="str">
        <f>IF('tmp４'!K57="","",'tmp４'!K57)</f>
        <v/>
      </c>
      <c r="P56" s="16">
        <f>IF('tmp４'!P57="","",'tmp４'!P57)</f>
        <v>0</v>
      </c>
      <c r="Q56" s="16">
        <v>0</v>
      </c>
      <c r="R56" s="16">
        <v>0</v>
      </c>
      <c r="S56" s="16" t="str">
        <f>IF('tmp４'!L57="","",'tmp４'!L57)</f>
        <v/>
      </c>
      <c r="T56" s="16">
        <f>IF('tmp４'!Q57="",0,'tmp４'!Q57)</f>
        <v>0</v>
      </c>
      <c r="U56" s="16">
        <v>0</v>
      </c>
      <c r="V56" s="16">
        <v>0</v>
      </c>
      <c r="W56" s="16" t="str">
        <f>IF('tmp４'!M57="","",'tmp４'!M57)</f>
        <v/>
      </c>
      <c r="X56" s="16">
        <f>IF('tmp４'!R57="","",'tmp４'!R57)</f>
        <v>0</v>
      </c>
      <c r="Y56" s="16">
        <v>0</v>
      </c>
      <c r="Z56" s="16">
        <v>0</v>
      </c>
      <c r="AA56" s="16" t="str">
        <f>IF('tmp４'!N57="","",'tmp４'!N57)</f>
        <v/>
      </c>
      <c r="AB56" s="16">
        <f>IF('tmp４'!S57="","",'tmp４'!S57)</f>
        <v>0</v>
      </c>
      <c r="AC56" s="16">
        <v>0</v>
      </c>
      <c r="AD56" s="16">
        <v>0</v>
      </c>
      <c r="AE56" s="16" t="str">
        <f>IF('tmp４'!O57="","",'tmp４'!O57)</f>
        <v/>
      </c>
      <c r="AF56" s="16">
        <f>IF('tmp４'!T57="","",'tmp４'!T57)</f>
        <v>0</v>
      </c>
      <c r="AG56" s="16">
        <v>0</v>
      </c>
      <c r="AH56" s="16">
        <v>0</v>
      </c>
      <c r="AJ56" s="16">
        <v>55</v>
      </c>
    </row>
    <row r="57" spans="1:36">
      <c r="A57" s="16">
        <f t="shared" si="0"/>
        <v>0</v>
      </c>
      <c r="B57" s="16" t="str">
        <f>'tmp４'!B58</f>
        <v/>
      </c>
      <c r="E57" s="16" t="str">
        <f>'tmp４'!C58</f>
        <v/>
      </c>
      <c r="F57" s="16" t="str">
        <f>'tmp４'!D58</f>
        <v/>
      </c>
      <c r="G57" s="16" t="str">
        <f t="shared" si="1"/>
        <v/>
      </c>
      <c r="H57" s="16" t="str">
        <f>'tmp４'!D58</f>
        <v/>
      </c>
      <c r="I57" s="16" t="str">
        <f t="shared" si="2"/>
        <v/>
      </c>
      <c r="J57" s="16" t="str">
        <f>'tmp４'!E58</f>
        <v/>
      </c>
      <c r="L57" s="16">
        <v>55</v>
      </c>
      <c r="O57" s="16" t="str">
        <f>IF('tmp４'!K58="","",'tmp４'!K58)</f>
        <v/>
      </c>
      <c r="P57" s="16">
        <f>IF('tmp４'!P58="","",'tmp４'!P58)</f>
        <v>0</v>
      </c>
      <c r="Q57" s="16">
        <v>0</v>
      </c>
      <c r="R57" s="16">
        <v>0</v>
      </c>
      <c r="S57" s="16" t="str">
        <f>IF('tmp４'!L58="","",'tmp４'!L58)</f>
        <v/>
      </c>
      <c r="T57" s="16">
        <f>IF('tmp４'!Q58="",0,'tmp４'!Q58)</f>
        <v>0</v>
      </c>
      <c r="U57" s="16">
        <v>0</v>
      </c>
      <c r="V57" s="16">
        <v>0</v>
      </c>
      <c r="W57" s="16" t="str">
        <f>IF('tmp４'!M58="","",'tmp４'!M58)</f>
        <v/>
      </c>
      <c r="X57" s="16">
        <f>IF('tmp４'!R58="","",'tmp４'!R58)</f>
        <v>0</v>
      </c>
      <c r="Y57" s="16">
        <v>0</v>
      </c>
      <c r="Z57" s="16">
        <v>0</v>
      </c>
      <c r="AA57" s="16" t="str">
        <f>IF('tmp４'!N58="","",'tmp４'!N58)</f>
        <v/>
      </c>
      <c r="AB57" s="16">
        <f>IF('tmp４'!S58="","",'tmp４'!S58)</f>
        <v>0</v>
      </c>
      <c r="AC57" s="16">
        <v>0</v>
      </c>
      <c r="AD57" s="16">
        <v>0</v>
      </c>
      <c r="AE57" s="16" t="str">
        <f>IF('tmp４'!O58="","",'tmp４'!O58)</f>
        <v/>
      </c>
      <c r="AF57" s="16">
        <f>IF('tmp４'!T58="","",'tmp４'!T58)</f>
        <v>0</v>
      </c>
      <c r="AG57" s="16">
        <v>0</v>
      </c>
      <c r="AH57" s="16">
        <v>0</v>
      </c>
      <c r="AJ57" s="16">
        <v>56</v>
      </c>
    </row>
    <row r="58" spans="1:36">
      <c r="A58" s="16">
        <f t="shared" si="0"/>
        <v>0</v>
      </c>
      <c r="B58" s="16" t="str">
        <f>'tmp４'!B59</f>
        <v/>
      </c>
      <c r="E58" s="16" t="str">
        <f>'tmp４'!C59</f>
        <v/>
      </c>
      <c r="F58" s="16" t="str">
        <f>'tmp４'!D59</f>
        <v/>
      </c>
      <c r="G58" s="16" t="str">
        <f t="shared" si="1"/>
        <v/>
      </c>
      <c r="H58" s="16" t="str">
        <f>'tmp４'!D59</f>
        <v/>
      </c>
      <c r="I58" s="16" t="str">
        <f t="shared" si="2"/>
        <v/>
      </c>
      <c r="J58" s="16" t="str">
        <f>'tmp４'!E59</f>
        <v/>
      </c>
      <c r="L58" s="16">
        <v>56</v>
      </c>
      <c r="O58" s="16" t="str">
        <f>IF('tmp４'!K59="","",'tmp４'!K59)</f>
        <v/>
      </c>
      <c r="P58" s="16">
        <f>IF('tmp４'!P59="","",'tmp４'!P59)</f>
        <v>0</v>
      </c>
      <c r="Q58" s="16">
        <v>0</v>
      </c>
      <c r="R58" s="16">
        <v>0</v>
      </c>
      <c r="S58" s="16" t="str">
        <f>IF('tmp４'!L59="","",'tmp４'!L59)</f>
        <v/>
      </c>
      <c r="T58" s="16">
        <f>IF('tmp４'!Q59="",0,'tmp４'!Q59)</f>
        <v>0</v>
      </c>
      <c r="U58" s="16">
        <v>0</v>
      </c>
      <c r="V58" s="16">
        <v>0</v>
      </c>
      <c r="W58" s="16" t="str">
        <f>IF('tmp４'!M59="","",'tmp４'!M59)</f>
        <v/>
      </c>
      <c r="X58" s="16">
        <f>IF('tmp４'!R59="","",'tmp４'!R59)</f>
        <v>0</v>
      </c>
      <c r="Y58" s="16">
        <v>0</v>
      </c>
      <c r="Z58" s="16">
        <v>0</v>
      </c>
      <c r="AA58" s="16" t="str">
        <f>IF('tmp４'!N59="","",'tmp４'!N59)</f>
        <v/>
      </c>
      <c r="AB58" s="16">
        <f>IF('tmp４'!S59="","",'tmp４'!S59)</f>
        <v>0</v>
      </c>
      <c r="AC58" s="16">
        <v>0</v>
      </c>
      <c r="AD58" s="16">
        <v>0</v>
      </c>
      <c r="AE58" s="16" t="str">
        <f>IF('tmp４'!O59="","",'tmp４'!O59)</f>
        <v/>
      </c>
      <c r="AF58" s="16">
        <f>IF('tmp４'!T59="","",'tmp４'!T59)</f>
        <v>0</v>
      </c>
      <c r="AG58" s="16">
        <v>0</v>
      </c>
      <c r="AH58" s="16">
        <v>0</v>
      </c>
      <c r="AJ58" s="16">
        <v>57</v>
      </c>
    </row>
    <row r="59" spans="1:36">
      <c r="A59" s="16">
        <f t="shared" si="0"/>
        <v>0</v>
      </c>
      <c r="B59" s="16" t="str">
        <f>'tmp４'!B60</f>
        <v/>
      </c>
      <c r="E59" s="16" t="str">
        <f>'tmp４'!C60</f>
        <v/>
      </c>
      <c r="F59" s="16" t="str">
        <f>'tmp４'!D60</f>
        <v/>
      </c>
      <c r="G59" s="16" t="str">
        <f t="shared" si="1"/>
        <v/>
      </c>
      <c r="H59" s="16" t="str">
        <f>'tmp４'!D60</f>
        <v/>
      </c>
      <c r="I59" s="16" t="str">
        <f t="shared" si="2"/>
        <v/>
      </c>
      <c r="J59" s="16" t="str">
        <f>'tmp４'!E60</f>
        <v/>
      </c>
      <c r="L59" s="16">
        <v>57</v>
      </c>
      <c r="O59" s="16" t="str">
        <f>IF('tmp４'!K60="","",'tmp４'!K60)</f>
        <v/>
      </c>
      <c r="P59" s="16">
        <f>IF('tmp４'!P60="","",'tmp４'!P60)</f>
        <v>0</v>
      </c>
      <c r="Q59" s="16">
        <v>0</v>
      </c>
      <c r="R59" s="16">
        <v>0</v>
      </c>
      <c r="S59" s="16" t="str">
        <f>IF('tmp４'!L60="","",'tmp４'!L60)</f>
        <v/>
      </c>
      <c r="T59" s="16">
        <f>IF('tmp４'!Q60="",0,'tmp４'!Q60)</f>
        <v>0</v>
      </c>
      <c r="U59" s="16">
        <v>0</v>
      </c>
      <c r="V59" s="16">
        <v>0</v>
      </c>
      <c r="W59" s="16" t="str">
        <f>IF('tmp４'!M60="","",'tmp４'!M60)</f>
        <v/>
      </c>
      <c r="X59" s="16">
        <f>IF('tmp４'!R60="","",'tmp４'!R60)</f>
        <v>0</v>
      </c>
      <c r="Y59" s="16">
        <v>0</v>
      </c>
      <c r="Z59" s="16">
        <v>0</v>
      </c>
      <c r="AA59" s="16" t="str">
        <f>IF('tmp４'!N60="","",'tmp４'!N60)</f>
        <v/>
      </c>
      <c r="AB59" s="16">
        <f>IF('tmp４'!S60="","",'tmp４'!S60)</f>
        <v>0</v>
      </c>
      <c r="AC59" s="16">
        <v>0</v>
      </c>
      <c r="AD59" s="16">
        <v>0</v>
      </c>
      <c r="AE59" s="16" t="str">
        <f>IF('tmp４'!O60="","",'tmp４'!O60)</f>
        <v/>
      </c>
      <c r="AF59" s="16">
        <f>IF('tmp４'!T60="","",'tmp４'!T60)</f>
        <v>0</v>
      </c>
      <c r="AG59" s="16">
        <v>0</v>
      </c>
      <c r="AH59" s="16">
        <v>0</v>
      </c>
      <c r="AJ59" s="16">
        <v>58</v>
      </c>
    </row>
    <row r="60" spans="1:36">
      <c r="A60" s="16">
        <f t="shared" si="0"/>
        <v>0</v>
      </c>
      <c r="B60" s="16" t="str">
        <f>'tmp４'!B61</f>
        <v/>
      </c>
      <c r="E60" s="16" t="str">
        <f>'tmp４'!C61</f>
        <v/>
      </c>
      <c r="F60" s="16" t="str">
        <f>'tmp４'!D61</f>
        <v/>
      </c>
      <c r="G60" s="16" t="str">
        <f t="shared" si="1"/>
        <v/>
      </c>
      <c r="H60" s="16" t="str">
        <f>'tmp４'!D61</f>
        <v/>
      </c>
      <c r="I60" s="16" t="str">
        <f t="shared" si="2"/>
        <v/>
      </c>
      <c r="J60" s="16" t="str">
        <f>'tmp４'!E61</f>
        <v/>
      </c>
      <c r="L60" s="16">
        <v>58</v>
      </c>
      <c r="O60" s="16" t="str">
        <f>IF('tmp４'!K61="","",'tmp４'!K61)</f>
        <v/>
      </c>
      <c r="P60" s="16">
        <f>IF('tmp４'!P61="","",'tmp４'!P61)</f>
        <v>0</v>
      </c>
      <c r="Q60" s="16">
        <v>0</v>
      </c>
      <c r="R60" s="16">
        <v>0</v>
      </c>
      <c r="S60" s="16" t="str">
        <f>IF('tmp４'!L61="","",'tmp４'!L61)</f>
        <v/>
      </c>
      <c r="T60" s="16">
        <f>IF('tmp４'!Q61="",0,'tmp４'!Q61)</f>
        <v>0</v>
      </c>
      <c r="U60" s="16">
        <v>0</v>
      </c>
      <c r="V60" s="16">
        <v>0</v>
      </c>
      <c r="W60" s="16" t="str">
        <f>IF('tmp４'!M61="","",'tmp４'!M61)</f>
        <v/>
      </c>
      <c r="X60" s="16">
        <f>IF('tmp４'!R61="","",'tmp４'!R61)</f>
        <v>0</v>
      </c>
      <c r="Y60" s="16">
        <v>0</v>
      </c>
      <c r="Z60" s="16">
        <v>0</v>
      </c>
      <c r="AA60" s="16" t="str">
        <f>IF('tmp４'!N61="","",'tmp４'!N61)</f>
        <v/>
      </c>
      <c r="AB60" s="16">
        <f>IF('tmp４'!S61="","",'tmp４'!S61)</f>
        <v>0</v>
      </c>
      <c r="AC60" s="16">
        <v>0</v>
      </c>
      <c r="AD60" s="16">
        <v>0</v>
      </c>
      <c r="AE60" s="16" t="str">
        <f>IF('tmp４'!O61="","",'tmp４'!O61)</f>
        <v/>
      </c>
      <c r="AF60" s="16">
        <f>IF('tmp４'!T61="","",'tmp４'!T61)</f>
        <v>0</v>
      </c>
      <c r="AG60" s="16">
        <v>0</v>
      </c>
      <c r="AH60" s="16">
        <v>0</v>
      </c>
      <c r="AJ60" s="16">
        <v>59</v>
      </c>
    </row>
    <row r="61" spans="1:36">
      <c r="A61" s="16">
        <f t="shared" si="0"/>
        <v>0</v>
      </c>
      <c r="B61" s="16" t="str">
        <f>'tmp４'!B62</f>
        <v/>
      </c>
      <c r="E61" s="16" t="str">
        <f>'tmp４'!C62</f>
        <v/>
      </c>
      <c r="F61" s="16" t="str">
        <f>'tmp４'!D62</f>
        <v/>
      </c>
      <c r="G61" s="16" t="str">
        <f t="shared" si="1"/>
        <v/>
      </c>
      <c r="H61" s="16" t="str">
        <f>'tmp４'!D62</f>
        <v/>
      </c>
      <c r="I61" s="16" t="str">
        <f t="shared" si="2"/>
        <v/>
      </c>
      <c r="J61" s="16" t="str">
        <f>'tmp４'!E62</f>
        <v/>
      </c>
      <c r="L61" s="16">
        <v>59</v>
      </c>
      <c r="O61" s="16" t="str">
        <f>IF('tmp４'!K62="","",'tmp４'!K62)</f>
        <v/>
      </c>
      <c r="P61" s="16">
        <f>IF('tmp４'!P62="","",'tmp４'!P62)</f>
        <v>0</v>
      </c>
      <c r="Q61" s="16">
        <v>0</v>
      </c>
      <c r="R61" s="16">
        <v>0</v>
      </c>
      <c r="S61" s="16" t="str">
        <f>IF('tmp４'!L62="","",'tmp４'!L62)</f>
        <v/>
      </c>
      <c r="T61" s="16">
        <f>IF('tmp４'!Q62="",0,'tmp４'!Q62)</f>
        <v>0</v>
      </c>
      <c r="U61" s="16">
        <v>0</v>
      </c>
      <c r="V61" s="16">
        <v>0</v>
      </c>
      <c r="W61" s="16" t="str">
        <f>IF('tmp４'!M62="","",'tmp４'!M62)</f>
        <v/>
      </c>
      <c r="X61" s="16">
        <f>IF('tmp４'!R62="","",'tmp４'!R62)</f>
        <v>0</v>
      </c>
      <c r="Y61" s="16">
        <v>0</v>
      </c>
      <c r="Z61" s="16">
        <v>0</v>
      </c>
      <c r="AA61" s="16" t="str">
        <f>IF('tmp４'!N62="","",'tmp４'!N62)</f>
        <v/>
      </c>
      <c r="AB61" s="16">
        <f>IF('tmp４'!S62="","",'tmp４'!S62)</f>
        <v>0</v>
      </c>
      <c r="AC61" s="16">
        <v>0</v>
      </c>
      <c r="AD61" s="16">
        <v>0</v>
      </c>
      <c r="AE61" s="16" t="str">
        <f>IF('tmp４'!O62="","",'tmp４'!O62)</f>
        <v/>
      </c>
      <c r="AF61" s="16">
        <f>IF('tmp４'!T62="","",'tmp４'!T62)</f>
        <v>0</v>
      </c>
      <c r="AG61" s="16">
        <v>0</v>
      </c>
      <c r="AH61" s="16">
        <v>0</v>
      </c>
      <c r="AJ61" s="16">
        <v>60</v>
      </c>
    </row>
    <row r="62" spans="1:36">
      <c r="A62" s="16">
        <f t="shared" si="0"/>
        <v>0</v>
      </c>
      <c r="B62" s="16" t="str">
        <f>'tmp４'!B63</f>
        <v/>
      </c>
      <c r="E62" s="16" t="str">
        <f>'tmp４'!C63</f>
        <v/>
      </c>
      <c r="F62" s="16" t="str">
        <f>'tmp４'!D63</f>
        <v/>
      </c>
      <c r="G62" s="16" t="str">
        <f t="shared" si="1"/>
        <v/>
      </c>
      <c r="H62" s="16" t="str">
        <f>'tmp４'!D63</f>
        <v/>
      </c>
      <c r="I62" s="16" t="str">
        <f t="shared" si="2"/>
        <v/>
      </c>
      <c r="J62" s="16" t="str">
        <f>'tmp４'!E63</f>
        <v/>
      </c>
      <c r="L62" s="16">
        <v>60</v>
      </c>
      <c r="O62" s="16" t="str">
        <f>IF('tmp４'!K63="","",'tmp４'!K63)</f>
        <v/>
      </c>
      <c r="P62" s="16">
        <f>IF('tmp４'!P63="","",'tmp４'!P63)</f>
        <v>0</v>
      </c>
      <c r="Q62" s="16">
        <v>0</v>
      </c>
      <c r="R62" s="16">
        <v>0</v>
      </c>
      <c r="S62" s="16" t="str">
        <f>IF('tmp４'!L63="","",'tmp４'!L63)</f>
        <v/>
      </c>
      <c r="T62" s="16">
        <f>IF('tmp４'!Q63="",0,'tmp４'!Q63)</f>
        <v>0</v>
      </c>
      <c r="U62" s="16">
        <v>0</v>
      </c>
      <c r="V62" s="16">
        <v>0</v>
      </c>
      <c r="W62" s="16" t="str">
        <f>IF('tmp４'!M63="","",'tmp４'!M63)</f>
        <v/>
      </c>
      <c r="X62" s="16">
        <f>IF('tmp４'!R63="","",'tmp４'!R63)</f>
        <v>0</v>
      </c>
      <c r="Y62" s="16">
        <v>0</v>
      </c>
      <c r="Z62" s="16">
        <v>0</v>
      </c>
      <c r="AA62" s="16" t="str">
        <f>IF('tmp４'!N63="","",'tmp４'!N63)</f>
        <v/>
      </c>
      <c r="AB62" s="16">
        <f>IF('tmp４'!S63="","",'tmp４'!S63)</f>
        <v>0</v>
      </c>
      <c r="AC62" s="16">
        <v>0</v>
      </c>
      <c r="AD62" s="16">
        <v>0</v>
      </c>
      <c r="AE62" s="16" t="str">
        <f>IF('tmp４'!O63="","",'tmp４'!O63)</f>
        <v/>
      </c>
      <c r="AF62" s="16">
        <f>IF('tmp４'!T63="","",'tmp４'!T63)</f>
        <v>0</v>
      </c>
      <c r="AG62" s="16">
        <v>0</v>
      </c>
      <c r="AH62" s="16">
        <v>0</v>
      </c>
      <c r="AJ62" s="16">
        <v>61</v>
      </c>
    </row>
    <row r="63" spans="1:36">
      <c r="A63" s="16">
        <f t="shared" si="0"/>
        <v>0</v>
      </c>
      <c r="B63" s="16" t="str">
        <f>'tmp４'!B64</f>
        <v/>
      </c>
      <c r="E63" s="16" t="str">
        <f>'tmp４'!C64</f>
        <v/>
      </c>
      <c r="F63" s="16" t="str">
        <f>'tmp４'!D64</f>
        <v/>
      </c>
      <c r="G63" s="16" t="str">
        <f t="shared" si="1"/>
        <v/>
      </c>
      <c r="H63" s="16" t="str">
        <f>'tmp４'!D64</f>
        <v/>
      </c>
      <c r="I63" s="16" t="str">
        <f t="shared" si="2"/>
        <v/>
      </c>
      <c r="J63" s="16" t="str">
        <f>'tmp４'!E64</f>
        <v/>
      </c>
      <c r="L63" s="16">
        <v>61</v>
      </c>
      <c r="O63" s="16" t="str">
        <f>IF('tmp４'!K64="","",'tmp４'!K64)</f>
        <v/>
      </c>
      <c r="P63" s="16">
        <f>IF('tmp４'!P64="","",'tmp４'!P64)</f>
        <v>0</v>
      </c>
      <c r="Q63" s="16">
        <v>0</v>
      </c>
      <c r="R63" s="16">
        <v>0</v>
      </c>
      <c r="S63" s="16" t="str">
        <f>IF('tmp４'!L64="","",'tmp４'!L64)</f>
        <v/>
      </c>
      <c r="T63" s="16">
        <f>IF('tmp４'!Q64="",0,'tmp４'!Q64)</f>
        <v>0</v>
      </c>
      <c r="U63" s="16">
        <v>0</v>
      </c>
      <c r="V63" s="16">
        <v>0</v>
      </c>
      <c r="W63" s="16" t="str">
        <f>IF('tmp４'!M64="","",'tmp４'!M64)</f>
        <v/>
      </c>
      <c r="X63" s="16">
        <f>IF('tmp４'!R64="","",'tmp４'!R64)</f>
        <v>0</v>
      </c>
      <c r="Y63" s="16">
        <v>0</v>
      </c>
      <c r="Z63" s="16">
        <v>0</v>
      </c>
      <c r="AA63" s="16" t="str">
        <f>IF('tmp４'!N64="","",'tmp４'!N64)</f>
        <v/>
      </c>
      <c r="AB63" s="16">
        <f>IF('tmp４'!S64="","",'tmp４'!S64)</f>
        <v>0</v>
      </c>
      <c r="AC63" s="16">
        <v>0</v>
      </c>
      <c r="AD63" s="16">
        <v>0</v>
      </c>
      <c r="AE63" s="16" t="str">
        <f>IF('tmp４'!O64="","",'tmp４'!O64)</f>
        <v/>
      </c>
      <c r="AF63" s="16">
        <f>IF('tmp４'!T64="","",'tmp４'!T64)</f>
        <v>0</v>
      </c>
      <c r="AG63" s="16">
        <v>0</v>
      </c>
      <c r="AH63" s="16">
        <v>0</v>
      </c>
      <c r="AJ63" s="16">
        <v>62</v>
      </c>
    </row>
    <row r="64" spans="1:36">
      <c r="A64" s="16">
        <f t="shared" si="0"/>
        <v>0</v>
      </c>
      <c r="B64" s="16" t="str">
        <f>'tmp４'!B65</f>
        <v/>
      </c>
      <c r="E64" s="16" t="str">
        <f>'tmp４'!C65</f>
        <v/>
      </c>
      <c r="F64" s="16" t="str">
        <f>'tmp４'!D65</f>
        <v/>
      </c>
      <c r="G64" s="16" t="str">
        <f t="shared" si="1"/>
        <v/>
      </c>
      <c r="H64" s="16" t="str">
        <f>'tmp４'!D65</f>
        <v/>
      </c>
      <c r="I64" s="16" t="str">
        <f t="shared" si="2"/>
        <v/>
      </c>
      <c r="J64" s="16" t="str">
        <f>'tmp４'!E65</f>
        <v/>
      </c>
      <c r="L64" s="16">
        <v>62</v>
      </c>
      <c r="O64" s="16" t="str">
        <f>IF('tmp４'!K65="","",'tmp４'!K65)</f>
        <v/>
      </c>
      <c r="P64" s="16">
        <f>IF('tmp４'!P65="","",'tmp４'!P65)</f>
        <v>0</v>
      </c>
      <c r="Q64" s="16">
        <v>0</v>
      </c>
      <c r="R64" s="16">
        <v>0</v>
      </c>
      <c r="S64" s="16" t="str">
        <f>IF('tmp４'!L65="","",'tmp４'!L65)</f>
        <v/>
      </c>
      <c r="T64" s="16">
        <f>IF('tmp４'!Q65="",0,'tmp４'!Q65)</f>
        <v>0</v>
      </c>
      <c r="U64" s="16">
        <v>0</v>
      </c>
      <c r="V64" s="16">
        <v>0</v>
      </c>
      <c r="W64" s="16" t="str">
        <f>IF('tmp４'!M65="","",'tmp４'!M65)</f>
        <v/>
      </c>
      <c r="X64" s="16">
        <f>IF('tmp４'!R65="","",'tmp４'!R65)</f>
        <v>0</v>
      </c>
      <c r="Y64" s="16">
        <v>0</v>
      </c>
      <c r="Z64" s="16">
        <v>0</v>
      </c>
      <c r="AA64" s="16" t="str">
        <f>IF('tmp４'!N65="","",'tmp４'!N65)</f>
        <v/>
      </c>
      <c r="AB64" s="16">
        <f>IF('tmp４'!S65="","",'tmp４'!S65)</f>
        <v>0</v>
      </c>
      <c r="AC64" s="16">
        <v>0</v>
      </c>
      <c r="AD64" s="16">
        <v>0</v>
      </c>
      <c r="AE64" s="16" t="str">
        <f>IF('tmp４'!O65="","",'tmp４'!O65)</f>
        <v/>
      </c>
      <c r="AF64" s="16">
        <f>IF('tmp４'!T65="","",'tmp４'!T65)</f>
        <v>0</v>
      </c>
      <c r="AG64" s="16">
        <v>0</v>
      </c>
      <c r="AH64" s="16">
        <v>0</v>
      </c>
      <c r="AJ64" s="16">
        <v>63</v>
      </c>
    </row>
    <row r="65" spans="1:36">
      <c r="A65" s="16">
        <f t="shared" si="0"/>
        <v>0</v>
      </c>
      <c r="B65" s="16" t="str">
        <f>'tmp４'!B66</f>
        <v/>
      </c>
      <c r="E65" s="16" t="str">
        <f>'tmp４'!C66</f>
        <v/>
      </c>
      <c r="F65" s="16" t="str">
        <f>'tmp４'!D66</f>
        <v/>
      </c>
      <c r="G65" s="16" t="str">
        <f t="shared" si="1"/>
        <v/>
      </c>
      <c r="H65" s="16" t="str">
        <f>'tmp４'!D66</f>
        <v/>
      </c>
      <c r="I65" s="16" t="str">
        <f t="shared" si="2"/>
        <v/>
      </c>
      <c r="J65" s="16" t="str">
        <f>'tmp４'!E66</f>
        <v/>
      </c>
      <c r="L65" s="16">
        <v>63</v>
      </c>
      <c r="O65" s="16" t="str">
        <f>IF('tmp４'!K66="","",'tmp４'!K66)</f>
        <v/>
      </c>
      <c r="P65" s="16">
        <f>IF('tmp４'!P66="","",'tmp４'!P66)</f>
        <v>0</v>
      </c>
      <c r="Q65" s="16">
        <v>0</v>
      </c>
      <c r="R65" s="16">
        <v>0</v>
      </c>
      <c r="S65" s="16" t="str">
        <f>IF('tmp４'!L66="","",'tmp４'!L66)</f>
        <v/>
      </c>
      <c r="T65" s="16">
        <f>IF('tmp４'!Q66="",0,'tmp４'!Q66)</f>
        <v>0</v>
      </c>
      <c r="U65" s="16">
        <v>0</v>
      </c>
      <c r="V65" s="16">
        <v>0</v>
      </c>
      <c r="W65" s="16" t="str">
        <f>IF('tmp４'!M66="","",'tmp４'!M66)</f>
        <v/>
      </c>
      <c r="X65" s="16">
        <f>IF('tmp４'!R66="","",'tmp４'!R66)</f>
        <v>0</v>
      </c>
      <c r="Y65" s="16">
        <v>0</v>
      </c>
      <c r="Z65" s="16">
        <v>0</v>
      </c>
      <c r="AA65" s="16" t="str">
        <f>IF('tmp４'!N66="","",'tmp４'!N66)</f>
        <v/>
      </c>
      <c r="AB65" s="16">
        <f>IF('tmp４'!S66="","",'tmp４'!S66)</f>
        <v>0</v>
      </c>
      <c r="AC65" s="16">
        <v>0</v>
      </c>
      <c r="AD65" s="16">
        <v>0</v>
      </c>
      <c r="AE65" s="16" t="str">
        <f>IF('tmp４'!O66="","",'tmp４'!O66)</f>
        <v/>
      </c>
      <c r="AF65" s="16">
        <f>IF('tmp４'!T66="","",'tmp４'!T66)</f>
        <v>0</v>
      </c>
      <c r="AG65" s="16">
        <v>0</v>
      </c>
      <c r="AH65" s="16">
        <v>0</v>
      </c>
      <c r="AJ65" s="16">
        <v>64</v>
      </c>
    </row>
    <row r="66" spans="1:36">
      <c r="A66" s="16">
        <f t="shared" si="0"/>
        <v>0</v>
      </c>
      <c r="B66" s="16" t="str">
        <f>'tmp４'!B67</f>
        <v/>
      </c>
      <c r="E66" s="16" t="str">
        <f>'tmp４'!C67</f>
        <v/>
      </c>
      <c r="F66" s="16" t="str">
        <f>'tmp４'!D67</f>
        <v/>
      </c>
      <c r="G66" s="16" t="str">
        <f t="shared" si="1"/>
        <v/>
      </c>
      <c r="H66" s="16" t="str">
        <f>'tmp４'!D67</f>
        <v/>
      </c>
      <c r="I66" s="16" t="str">
        <f t="shared" si="2"/>
        <v/>
      </c>
      <c r="J66" s="16" t="str">
        <f>'tmp４'!E67</f>
        <v/>
      </c>
      <c r="L66" s="16">
        <v>64</v>
      </c>
      <c r="O66" s="16" t="str">
        <f>IF('tmp４'!K67="","",'tmp４'!K67)</f>
        <v/>
      </c>
      <c r="P66" s="16">
        <f>IF('tmp４'!P67="","",'tmp４'!P67)</f>
        <v>0</v>
      </c>
      <c r="Q66" s="16">
        <v>0</v>
      </c>
      <c r="R66" s="16">
        <v>0</v>
      </c>
      <c r="S66" s="16" t="str">
        <f>IF('tmp４'!L67="","",'tmp４'!L67)</f>
        <v/>
      </c>
      <c r="T66" s="16">
        <f>IF('tmp４'!Q67="",0,'tmp４'!Q67)</f>
        <v>0</v>
      </c>
      <c r="U66" s="16">
        <v>0</v>
      </c>
      <c r="V66" s="16">
        <v>0</v>
      </c>
      <c r="W66" s="16" t="str">
        <f>IF('tmp４'!M67="","",'tmp４'!M67)</f>
        <v/>
      </c>
      <c r="X66" s="16">
        <f>IF('tmp４'!R67="","",'tmp４'!R67)</f>
        <v>0</v>
      </c>
      <c r="Y66" s="16">
        <v>0</v>
      </c>
      <c r="Z66" s="16">
        <v>0</v>
      </c>
      <c r="AA66" s="16" t="str">
        <f>IF('tmp４'!N67="","",'tmp４'!N67)</f>
        <v/>
      </c>
      <c r="AB66" s="16">
        <f>IF('tmp４'!S67="","",'tmp４'!S67)</f>
        <v>0</v>
      </c>
      <c r="AC66" s="16">
        <v>0</v>
      </c>
      <c r="AD66" s="16">
        <v>0</v>
      </c>
      <c r="AE66" s="16" t="str">
        <f>IF('tmp４'!O67="","",'tmp４'!O67)</f>
        <v/>
      </c>
      <c r="AF66" s="16">
        <f>IF('tmp４'!T67="","",'tmp４'!T67)</f>
        <v>0</v>
      </c>
      <c r="AG66" s="16">
        <v>0</v>
      </c>
      <c r="AH66" s="16">
        <v>0</v>
      </c>
      <c r="AJ66" s="16">
        <v>65</v>
      </c>
    </row>
    <row r="67" spans="1:36">
      <c r="A67" s="16">
        <f t="shared" ref="A67:A102" si="3">COUNT(E67)</f>
        <v>0</v>
      </c>
      <c r="B67" s="16" t="str">
        <f>'tmp４'!B68</f>
        <v/>
      </c>
      <c r="E67" s="16" t="str">
        <f>'tmp４'!C68</f>
        <v/>
      </c>
      <c r="F67" s="16" t="str">
        <f>'tmp４'!D68</f>
        <v/>
      </c>
      <c r="G67" s="16" t="str">
        <f t="shared" ref="G67:G102" si="4">IF(E67="","",VLOOKUP(E67,一覧範囲,8,FALSE))</f>
        <v/>
      </c>
      <c r="H67" s="16" t="str">
        <f>'tmp４'!D68</f>
        <v/>
      </c>
      <c r="I67" s="16" t="str">
        <f t="shared" ref="I67:I102" si="5">IF(E67="","",2)</f>
        <v/>
      </c>
      <c r="J67" s="16" t="str">
        <f>'tmp４'!E68</f>
        <v/>
      </c>
      <c r="L67" s="16">
        <v>65</v>
      </c>
      <c r="O67" s="16" t="str">
        <f>IF('tmp４'!K68="","",'tmp４'!K68)</f>
        <v/>
      </c>
      <c r="P67" s="16">
        <f>IF('tmp４'!P68="","",'tmp４'!P68)</f>
        <v>0</v>
      </c>
      <c r="Q67" s="16">
        <v>0</v>
      </c>
      <c r="R67" s="16">
        <v>0</v>
      </c>
      <c r="S67" s="16" t="str">
        <f>IF('tmp４'!L68="","",'tmp４'!L68)</f>
        <v/>
      </c>
      <c r="T67" s="16">
        <f>IF('tmp４'!Q68="",0,'tmp４'!Q68)</f>
        <v>0</v>
      </c>
      <c r="U67" s="16">
        <v>0</v>
      </c>
      <c r="V67" s="16">
        <v>0</v>
      </c>
      <c r="W67" s="16" t="str">
        <f>IF('tmp４'!M68="","",'tmp４'!M68)</f>
        <v/>
      </c>
      <c r="X67" s="16">
        <f>IF('tmp４'!R68="","",'tmp４'!R68)</f>
        <v>0</v>
      </c>
      <c r="Y67" s="16">
        <v>0</v>
      </c>
      <c r="Z67" s="16">
        <v>0</v>
      </c>
      <c r="AA67" s="16" t="str">
        <f>IF('tmp４'!N68="","",'tmp４'!N68)</f>
        <v/>
      </c>
      <c r="AB67" s="16">
        <f>IF('tmp４'!S68="","",'tmp４'!S68)</f>
        <v>0</v>
      </c>
      <c r="AC67" s="16">
        <v>0</v>
      </c>
      <c r="AD67" s="16">
        <v>0</v>
      </c>
      <c r="AE67" s="16" t="str">
        <f>IF('tmp４'!O68="","",'tmp４'!O68)</f>
        <v/>
      </c>
      <c r="AF67" s="16">
        <f>IF('tmp４'!T68="","",'tmp４'!T68)</f>
        <v>0</v>
      </c>
      <c r="AG67" s="16">
        <v>0</v>
      </c>
      <c r="AH67" s="16">
        <v>0</v>
      </c>
      <c r="AJ67" s="16">
        <v>66</v>
      </c>
    </row>
    <row r="68" spans="1:36">
      <c r="A68" s="16">
        <f t="shared" si="3"/>
        <v>0</v>
      </c>
      <c r="B68" s="16" t="str">
        <f>'tmp４'!B69</f>
        <v/>
      </c>
      <c r="E68" s="16" t="str">
        <f>'tmp４'!C69</f>
        <v/>
      </c>
      <c r="F68" s="16" t="str">
        <f>'tmp４'!D69</f>
        <v/>
      </c>
      <c r="G68" s="16" t="str">
        <f t="shared" si="4"/>
        <v/>
      </c>
      <c r="H68" s="16" t="str">
        <f>'tmp４'!D69</f>
        <v/>
      </c>
      <c r="I68" s="16" t="str">
        <f t="shared" si="5"/>
        <v/>
      </c>
      <c r="J68" s="16" t="str">
        <f>'tmp４'!E69</f>
        <v/>
      </c>
      <c r="L68" s="16">
        <v>66</v>
      </c>
      <c r="O68" s="16" t="str">
        <f>IF('tmp４'!K69="","",'tmp４'!K69)</f>
        <v/>
      </c>
      <c r="P68" s="16">
        <f>IF('tmp４'!P69="","",'tmp４'!P69)</f>
        <v>0</v>
      </c>
      <c r="Q68" s="16">
        <v>0</v>
      </c>
      <c r="R68" s="16">
        <v>0</v>
      </c>
      <c r="S68" s="16" t="str">
        <f>IF('tmp４'!L69="","",'tmp４'!L69)</f>
        <v/>
      </c>
      <c r="T68" s="16">
        <f>IF('tmp４'!Q69="",0,'tmp４'!Q69)</f>
        <v>0</v>
      </c>
      <c r="U68" s="16">
        <v>0</v>
      </c>
      <c r="V68" s="16">
        <v>0</v>
      </c>
      <c r="W68" s="16" t="str">
        <f>IF('tmp４'!M69="","",'tmp４'!M69)</f>
        <v/>
      </c>
      <c r="X68" s="16">
        <f>IF('tmp４'!R69="","",'tmp４'!R69)</f>
        <v>0</v>
      </c>
      <c r="Y68" s="16">
        <v>0</v>
      </c>
      <c r="Z68" s="16">
        <v>0</v>
      </c>
      <c r="AA68" s="16" t="str">
        <f>IF('tmp４'!N69="","",'tmp４'!N69)</f>
        <v/>
      </c>
      <c r="AB68" s="16">
        <f>IF('tmp４'!S69="","",'tmp４'!S69)</f>
        <v>0</v>
      </c>
      <c r="AC68" s="16">
        <v>0</v>
      </c>
      <c r="AD68" s="16">
        <v>0</v>
      </c>
      <c r="AE68" s="16" t="str">
        <f>IF('tmp４'!O69="","",'tmp４'!O69)</f>
        <v/>
      </c>
      <c r="AF68" s="16">
        <f>IF('tmp４'!T69="","",'tmp４'!T69)</f>
        <v>0</v>
      </c>
      <c r="AG68" s="16">
        <v>0</v>
      </c>
      <c r="AH68" s="16">
        <v>0</v>
      </c>
      <c r="AJ68" s="16">
        <v>67</v>
      </c>
    </row>
    <row r="69" spans="1:36">
      <c r="A69" s="16">
        <f t="shared" si="3"/>
        <v>0</v>
      </c>
      <c r="B69" s="16" t="str">
        <f>'tmp４'!B70</f>
        <v/>
      </c>
      <c r="E69" s="16" t="str">
        <f>'tmp４'!C70</f>
        <v/>
      </c>
      <c r="F69" s="16" t="str">
        <f>'tmp４'!D70</f>
        <v/>
      </c>
      <c r="G69" s="16" t="str">
        <f t="shared" si="4"/>
        <v/>
      </c>
      <c r="H69" s="16" t="str">
        <f>'tmp４'!D70</f>
        <v/>
      </c>
      <c r="I69" s="16" t="str">
        <f t="shared" si="5"/>
        <v/>
      </c>
      <c r="J69" s="16" t="str">
        <f>'tmp４'!E70</f>
        <v/>
      </c>
      <c r="L69" s="16">
        <v>67</v>
      </c>
      <c r="O69" s="16" t="str">
        <f>IF('tmp４'!K70="","",'tmp４'!K70)</f>
        <v/>
      </c>
      <c r="P69" s="16">
        <f>IF('tmp４'!P70="","",'tmp４'!P70)</f>
        <v>0</v>
      </c>
      <c r="Q69" s="16">
        <v>0</v>
      </c>
      <c r="R69" s="16">
        <v>0</v>
      </c>
      <c r="S69" s="16" t="str">
        <f>IF('tmp４'!L70="","",'tmp４'!L70)</f>
        <v/>
      </c>
      <c r="T69" s="16">
        <f>IF('tmp４'!Q70="",0,'tmp４'!Q70)</f>
        <v>0</v>
      </c>
      <c r="U69" s="16">
        <v>0</v>
      </c>
      <c r="V69" s="16">
        <v>0</v>
      </c>
      <c r="W69" s="16" t="str">
        <f>IF('tmp４'!M70="","",'tmp４'!M70)</f>
        <v/>
      </c>
      <c r="X69" s="16">
        <f>IF('tmp４'!R70="","",'tmp４'!R70)</f>
        <v>0</v>
      </c>
      <c r="Y69" s="16">
        <v>0</v>
      </c>
      <c r="Z69" s="16">
        <v>0</v>
      </c>
      <c r="AA69" s="16" t="str">
        <f>IF('tmp４'!N70="","",'tmp４'!N70)</f>
        <v/>
      </c>
      <c r="AB69" s="16">
        <f>IF('tmp４'!S70="","",'tmp４'!S70)</f>
        <v>0</v>
      </c>
      <c r="AC69" s="16">
        <v>0</v>
      </c>
      <c r="AD69" s="16">
        <v>0</v>
      </c>
      <c r="AE69" s="16" t="str">
        <f>IF('tmp４'!O70="","",'tmp４'!O70)</f>
        <v/>
      </c>
      <c r="AF69" s="16">
        <f>IF('tmp４'!T70="","",'tmp４'!T70)</f>
        <v>0</v>
      </c>
      <c r="AG69" s="16">
        <v>0</v>
      </c>
      <c r="AH69" s="16">
        <v>0</v>
      </c>
      <c r="AJ69" s="16">
        <v>68</v>
      </c>
    </row>
    <row r="70" spans="1:36">
      <c r="A70" s="16">
        <f t="shared" si="3"/>
        <v>0</v>
      </c>
      <c r="B70" s="16" t="str">
        <f>'tmp４'!B71</f>
        <v/>
      </c>
      <c r="E70" s="16" t="str">
        <f>'tmp４'!C71</f>
        <v/>
      </c>
      <c r="F70" s="16" t="str">
        <f>'tmp４'!D71</f>
        <v/>
      </c>
      <c r="G70" s="16" t="str">
        <f t="shared" si="4"/>
        <v/>
      </c>
      <c r="H70" s="16" t="str">
        <f>'tmp４'!D71</f>
        <v/>
      </c>
      <c r="I70" s="16" t="str">
        <f t="shared" si="5"/>
        <v/>
      </c>
      <c r="J70" s="16" t="str">
        <f>'tmp４'!E71</f>
        <v/>
      </c>
      <c r="L70" s="16">
        <v>68</v>
      </c>
      <c r="O70" s="16" t="str">
        <f>IF('tmp４'!K71="","",'tmp４'!K71)</f>
        <v/>
      </c>
      <c r="P70" s="16">
        <f>IF('tmp４'!P71="","",'tmp４'!P71)</f>
        <v>0</v>
      </c>
      <c r="Q70" s="16">
        <v>0</v>
      </c>
      <c r="R70" s="16">
        <v>0</v>
      </c>
      <c r="S70" s="16" t="str">
        <f>IF('tmp４'!L71="","",'tmp４'!L71)</f>
        <v/>
      </c>
      <c r="T70" s="16">
        <f>IF('tmp４'!Q71="",0,'tmp４'!Q71)</f>
        <v>0</v>
      </c>
      <c r="U70" s="16">
        <v>0</v>
      </c>
      <c r="V70" s="16">
        <v>0</v>
      </c>
      <c r="W70" s="16" t="str">
        <f>IF('tmp４'!M71="","",'tmp４'!M71)</f>
        <v/>
      </c>
      <c r="X70" s="16">
        <f>IF('tmp４'!R71="","",'tmp４'!R71)</f>
        <v>0</v>
      </c>
      <c r="Y70" s="16">
        <v>0</v>
      </c>
      <c r="Z70" s="16">
        <v>0</v>
      </c>
      <c r="AA70" s="16" t="str">
        <f>IF('tmp４'!N71="","",'tmp４'!N71)</f>
        <v/>
      </c>
      <c r="AB70" s="16">
        <f>IF('tmp４'!S71="","",'tmp４'!S71)</f>
        <v>0</v>
      </c>
      <c r="AC70" s="16">
        <v>0</v>
      </c>
      <c r="AD70" s="16">
        <v>0</v>
      </c>
      <c r="AE70" s="16" t="str">
        <f>IF('tmp４'!O71="","",'tmp４'!O71)</f>
        <v/>
      </c>
      <c r="AF70" s="16">
        <f>IF('tmp４'!T71="","",'tmp４'!T71)</f>
        <v>0</v>
      </c>
      <c r="AG70" s="16">
        <v>0</v>
      </c>
      <c r="AH70" s="16">
        <v>0</v>
      </c>
      <c r="AJ70" s="16">
        <v>69</v>
      </c>
    </row>
    <row r="71" spans="1:36">
      <c r="A71" s="16">
        <f t="shared" si="3"/>
        <v>0</v>
      </c>
      <c r="B71" s="16" t="str">
        <f>'tmp４'!B72</f>
        <v/>
      </c>
      <c r="E71" s="16" t="str">
        <f>'tmp４'!C72</f>
        <v/>
      </c>
      <c r="F71" s="16" t="str">
        <f>'tmp４'!D72</f>
        <v/>
      </c>
      <c r="G71" s="16" t="str">
        <f t="shared" si="4"/>
        <v/>
      </c>
      <c r="H71" s="16" t="str">
        <f>'tmp４'!D72</f>
        <v/>
      </c>
      <c r="I71" s="16" t="str">
        <f t="shared" si="5"/>
        <v/>
      </c>
      <c r="J71" s="16" t="str">
        <f>'tmp４'!E72</f>
        <v/>
      </c>
      <c r="L71" s="16">
        <v>69</v>
      </c>
      <c r="O71" s="16" t="str">
        <f>IF('tmp４'!K72="","",'tmp４'!K72)</f>
        <v/>
      </c>
      <c r="P71" s="16">
        <f>IF('tmp４'!P72="","",'tmp４'!P72)</f>
        <v>0</v>
      </c>
      <c r="Q71" s="16">
        <v>0</v>
      </c>
      <c r="R71" s="16">
        <v>0</v>
      </c>
      <c r="S71" s="16" t="str">
        <f>IF('tmp４'!L72="","",'tmp４'!L72)</f>
        <v/>
      </c>
      <c r="T71" s="16">
        <f>IF('tmp４'!Q72="",0,'tmp４'!Q72)</f>
        <v>0</v>
      </c>
      <c r="U71" s="16">
        <v>0</v>
      </c>
      <c r="V71" s="16">
        <v>0</v>
      </c>
      <c r="W71" s="16" t="str">
        <f>IF('tmp４'!M72="","",'tmp４'!M72)</f>
        <v/>
      </c>
      <c r="X71" s="16">
        <f>IF('tmp４'!R72="","",'tmp４'!R72)</f>
        <v>0</v>
      </c>
      <c r="Y71" s="16">
        <v>0</v>
      </c>
      <c r="Z71" s="16">
        <v>0</v>
      </c>
      <c r="AA71" s="16" t="str">
        <f>IF('tmp４'!N72="","",'tmp４'!N72)</f>
        <v/>
      </c>
      <c r="AB71" s="16">
        <f>IF('tmp４'!S72="","",'tmp４'!S72)</f>
        <v>0</v>
      </c>
      <c r="AC71" s="16">
        <v>0</v>
      </c>
      <c r="AD71" s="16">
        <v>0</v>
      </c>
      <c r="AE71" s="16" t="str">
        <f>IF('tmp４'!O72="","",'tmp４'!O72)</f>
        <v/>
      </c>
      <c r="AF71" s="16">
        <f>IF('tmp４'!T72="","",'tmp４'!T72)</f>
        <v>0</v>
      </c>
      <c r="AG71" s="16">
        <v>0</v>
      </c>
      <c r="AH71" s="16">
        <v>0</v>
      </c>
      <c r="AJ71" s="16">
        <v>70</v>
      </c>
    </row>
    <row r="72" spans="1:36">
      <c r="A72" s="16">
        <f t="shared" si="3"/>
        <v>0</v>
      </c>
      <c r="B72" s="16" t="str">
        <f>'tmp４'!B73</f>
        <v/>
      </c>
      <c r="E72" s="16" t="str">
        <f>'tmp４'!C73</f>
        <v/>
      </c>
      <c r="F72" s="16" t="str">
        <f>'tmp４'!D73</f>
        <v/>
      </c>
      <c r="G72" s="16" t="str">
        <f t="shared" si="4"/>
        <v/>
      </c>
      <c r="H72" s="16" t="str">
        <f>'tmp４'!D73</f>
        <v/>
      </c>
      <c r="I72" s="16" t="str">
        <f t="shared" si="5"/>
        <v/>
      </c>
      <c r="J72" s="16" t="str">
        <f>'tmp４'!E73</f>
        <v/>
      </c>
      <c r="L72" s="16">
        <v>70</v>
      </c>
      <c r="O72" s="16" t="str">
        <f>IF('tmp４'!K73="","",'tmp４'!K73)</f>
        <v/>
      </c>
      <c r="P72" s="16">
        <f>IF('tmp４'!P73="","",'tmp４'!P73)</f>
        <v>0</v>
      </c>
      <c r="Q72" s="16">
        <v>0</v>
      </c>
      <c r="R72" s="16">
        <v>0</v>
      </c>
      <c r="S72" s="16" t="str">
        <f>IF('tmp４'!L73="","",'tmp４'!L73)</f>
        <v/>
      </c>
      <c r="T72" s="16">
        <f>IF('tmp４'!Q73="",0,'tmp４'!Q73)</f>
        <v>0</v>
      </c>
      <c r="U72" s="16">
        <v>0</v>
      </c>
      <c r="V72" s="16">
        <v>0</v>
      </c>
      <c r="W72" s="16" t="str">
        <f>IF('tmp４'!M73="","",'tmp４'!M73)</f>
        <v/>
      </c>
      <c r="X72" s="16">
        <f>IF('tmp４'!R73="","",'tmp４'!R73)</f>
        <v>0</v>
      </c>
      <c r="Y72" s="16">
        <v>0</v>
      </c>
      <c r="Z72" s="16">
        <v>0</v>
      </c>
      <c r="AA72" s="16" t="str">
        <f>IF('tmp４'!N73="","",'tmp４'!N73)</f>
        <v/>
      </c>
      <c r="AB72" s="16">
        <f>IF('tmp４'!S73="","",'tmp４'!S73)</f>
        <v>0</v>
      </c>
      <c r="AC72" s="16">
        <v>0</v>
      </c>
      <c r="AD72" s="16">
        <v>0</v>
      </c>
      <c r="AE72" s="16" t="str">
        <f>IF('tmp４'!O73="","",'tmp４'!O73)</f>
        <v/>
      </c>
      <c r="AF72" s="16">
        <f>IF('tmp４'!T73="","",'tmp４'!T73)</f>
        <v>0</v>
      </c>
      <c r="AG72" s="16">
        <v>0</v>
      </c>
      <c r="AH72" s="16">
        <v>0</v>
      </c>
      <c r="AJ72" s="16">
        <v>71</v>
      </c>
    </row>
    <row r="73" spans="1:36">
      <c r="A73" s="16">
        <f t="shared" si="3"/>
        <v>0</v>
      </c>
      <c r="B73" s="16" t="str">
        <f>'tmp４'!B74</f>
        <v/>
      </c>
      <c r="E73" s="16" t="str">
        <f>'tmp４'!C74</f>
        <v/>
      </c>
      <c r="F73" s="16" t="str">
        <f>'tmp４'!D74</f>
        <v/>
      </c>
      <c r="G73" s="16" t="str">
        <f t="shared" si="4"/>
        <v/>
      </c>
      <c r="H73" s="16" t="str">
        <f>'tmp４'!D74</f>
        <v/>
      </c>
      <c r="I73" s="16" t="str">
        <f t="shared" si="5"/>
        <v/>
      </c>
      <c r="J73" s="16" t="str">
        <f>'tmp４'!E74</f>
        <v/>
      </c>
      <c r="L73" s="16">
        <v>71</v>
      </c>
      <c r="O73" s="16" t="str">
        <f>IF('tmp４'!K74="","",'tmp４'!K74)</f>
        <v/>
      </c>
      <c r="P73" s="16">
        <f>IF('tmp４'!P74="","",'tmp４'!P74)</f>
        <v>0</v>
      </c>
      <c r="Q73" s="16">
        <v>0</v>
      </c>
      <c r="R73" s="16">
        <v>0</v>
      </c>
      <c r="S73" s="16" t="str">
        <f>IF('tmp４'!L74="","",'tmp４'!L74)</f>
        <v/>
      </c>
      <c r="T73" s="16">
        <f>IF('tmp４'!Q74="",0,'tmp４'!Q74)</f>
        <v>0</v>
      </c>
      <c r="U73" s="16">
        <v>0</v>
      </c>
      <c r="V73" s="16">
        <v>0</v>
      </c>
      <c r="W73" s="16" t="str">
        <f>IF('tmp４'!M74="","",'tmp４'!M74)</f>
        <v/>
      </c>
      <c r="X73" s="16">
        <f>IF('tmp４'!R74="","",'tmp４'!R74)</f>
        <v>0</v>
      </c>
      <c r="Y73" s="16">
        <v>0</v>
      </c>
      <c r="Z73" s="16">
        <v>0</v>
      </c>
      <c r="AA73" s="16" t="str">
        <f>IF('tmp４'!N74="","",'tmp４'!N74)</f>
        <v/>
      </c>
      <c r="AB73" s="16">
        <f>IF('tmp４'!S74="","",'tmp４'!S74)</f>
        <v>0</v>
      </c>
      <c r="AC73" s="16">
        <v>0</v>
      </c>
      <c r="AD73" s="16">
        <v>0</v>
      </c>
      <c r="AE73" s="16" t="str">
        <f>IF('tmp４'!O74="","",'tmp４'!O74)</f>
        <v/>
      </c>
      <c r="AF73" s="16">
        <f>IF('tmp４'!T74="","",'tmp４'!T74)</f>
        <v>0</v>
      </c>
      <c r="AG73" s="16">
        <v>0</v>
      </c>
      <c r="AH73" s="16">
        <v>0</v>
      </c>
      <c r="AJ73" s="16">
        <v>72</v>
      </c>
    </row>
    <row r="74" spans="1:36">
      <c r="A74" s="16">
        <f t="shared" si="3"/>
        <v>0</v>
      </c>
      <c r="B74" s="16" t="str">
        <f>'tmp４'!B75</f>
        <v/>
      </c>
      <c r="E74" s="16" t="str">
        <f>'tmp４'!C75</f>
        <v/>
      </c>
      <c r="F74" s="16" t="str">
        <f>'tmp４'!D75</f>
        <v/>
      </c>
      <c r="G74" s="16" t="str">
        <f t="shared" si="4"/>
        <v/>
      </c>
      <c r="H74" s="16" t="str">
        <f>'tmp４'!D75</f>
        <v/>
      </c>
      <c r="I74" s="16" t="str">
        <f t="shared" si="5"/>
        <v/>
      </c>
      <c r="J74" s="16" t="str">
        <f>'tmp４'!E75</f>
        <v/>
      </c>
      <c r="L74" s="16">
        <v>72</v>
      </c>
      <c r="O74" s="16" t="str">
        <f>IF('tmp４'!K75="","",'tmp４'!K75)</f>
        <v/>
      </c>
      <c r="P74" s="16">
        <f>IF('tmp４'!P75="","",'tmp４'!P75)</f>
        <v>0</v>
      </c>
      <c r="Q74" s="16">
        <v>0</v>
      </c>
      <c r="R74" s="16">
        <v>0</v>
      </c>
      <c r="S74" s="16" t="str">
        <f>IF('tmp４'!L75="","",'tmp４'!L75)</f>
        <v/>
      </c>
      <c r="T74" s="16">
        <f>IF('tmp４'!Q75="",0,'tmp４'!Q75)</f>
        <v>0</v>
      </c>
      <c r="U74" s="16">
        <v>0</v>
      </c>
      <c r="V74" s="16">
        <v>0</v>
      </c>
      <c r="W74" s="16" t="str">
        <f>IF('tmp４'!M75="","",'tmp４'!M75)</f>
        <v/>
      </c>
      <c r="X74" s="16">
        <f>IF('tmp４'!R75="","",'tmp４'!R75)</f>
        <v>0</v>
      </c>
      <c r="Y74" s="16">
        <v>0</v>
      </c>
      <c r="Z74" s="16">
        <v>0</v>
      </c>
      <c r="AA74" s="16" t="str">
        <f>IF('tmp４'!N75="","",'tmp４'!N75)</f>
        <v/>
      </c>
      <c r="AB74" s="16">
        <f>IF('tmp４'!S75="","",'tmp４'!S75)</f>
        <v>0</v>
      </c>
      <c r="AC74" s="16">
        <v>0</v>
      </c>
      <c r="AD74" s="16">
        <v>0</v>
      </c>
      <c r="AE74" s="16" t="str">
        <f>IF('tmp４'!O75="","",'tmp４'!O75)</f>
        <v/>
      </c>
      <c r="AF74" s="16">
        <f>IF('tmp４'!T75="","",'tmp４'!T75)</f>
        <v>0</v>
      </c>
      <c r="AG74" s="16">
        <v>0</v>
      </c>
      <c r="AH74" s="16">
        <v>0</v>
      </c>
      <c r="AJ74" s="16">
        <v>73</v>
      </c>
    </row>
    <row r="75" spans="1:36">
      <c r="A75" s="16">
        <f t="shared" si="3"/>
        <v>0</v>
      </c>
      <c r="B75" s="16" t="str">
        <f>'tmp４'!B76</f>
        <v/>
      </c>
      <c r="E75" s="16" t="str">
        <f>'tmp４'!C76</f>
        <v/>
      </c>
      <c r="F75" s="16" t="str">
        <f>'tmp４'!D76</f>
        <v/>
      </c>
      <c r="G75" s="16" t="str">
        <f t="shared" si="4"/>
        <v/>
      </c>
      <c r="H75" s="16" t="str">
        <f>'tmp４'!D76</f>
        <v/>
      </c>
      <c r="I75" s="16" t="str">
        <f t="shared" si="5"/>
        <v/>
      </c>
      <c r="J75" s="16" t="str">
        <f>'tmp４'!E76</f>
        <v/>
      </c>
      <c r="L75" s="16">
        <v>73</v>
      </c>
      <c r="O75" s="16" t="str">
        <f>IF('tmp４'!K76="","",'tmp４'!K76)</f>
        <v/>
      </c>
      <c r="P75" s="16">
        <f>IF('tmp４'!P76="","",'tmp４'!P76)</f>
        <v>0</v>
      </c>
      <c r="Q75" s="16">
        <v>0</v>
      </c>
      <c r="R75" s="16">
        <v>0</v>
      </c>
      <c r="S75" s="16" t="str">
        <f>IF('tmp４'!L76="","",'tmp４'!L76)</f>
        <v/>
      </c>
      <c r="T75" s="16">
        <f>IF('tmp４'!Q76="",0,'tmp４'!Q76)</f>
        <v>0</v>
      </c>
      <c r="U75" s="16">
        <v>0</v>
      </c>
      <c r="V75" s="16">
        <v>0</v>
      </c>
      <c r="W75" s="16" t="str">
        <f>IF('tmp４'!M76="","",'tmp４'!M76)</f>
        <v/>
      </c>
      <c r="X75" s="16">
        <f>IF('tmp４'!R76="","",'tmp４'!R76)</f>
        <v>0</v>
      </c>
      <c r="Y75" s="16">
        <v>0</v>
      </c>
      <c r="Z75" s="16">
        <v>0</v>
      </c>
      <c r="AA75" s="16" t="str">
        <f>IF('tmp４'!N76="","",'tmp４'!N76)</f>
        <v/>
      </c>
      <c r="AB75" s="16">
        <f>IF('tmp４'!S76="","",'tmp４'!S76)</f>
        <v>0</v>
      </c>
      <c r="AC75" s="16">
        <v>0</v>
      </c>
      <c r="AD75" s="16">
        <v>0</v>
      </c>
      <c r="AE75" s="16" t="str">
        <f>IF('tmp４'!O76="","",'tmp４'!O76)</f>
        <v/>
      </c>
      <c r="AF75" s="16">
        <f>IF('tmp４'!T76="","",'tmp４'!T76)</f>
        <v>0</v>
      </c>
      <c r="AG75" s="16">
        <v>0</v>
      </c>
      <c r="AH75" s="16">
        <v>0</v>
      </c>
      <c r="AJ75" s="16">
        <v>74</v>
      </c>
    </row>
    <row r="76" spans="1:36">
      <c r="A76" s="16">
        <f t="shared" si="3"/>
        <v>0</v>
      </c>
      <c r="B76" s="16" t="str">
        <f>'tmp４'!B77</f>
        <v/>
      </c>
      <c r="E76" s="16" t="str">
        <f>'tmp４'!C77</f>
        <v/>
      </c>
      <c r="F76" s="16" t="str">
        <f>'tmp４'!D77</f>
        <v/>
      </c>
      <c r="G76" s="16" t="str">
        <f t="shared" si="4"/>
        <v/>
      </c>
      <c r="H76" s="16" t="str">
        <f>'tmp４'!D77</f>
        <v/>
      </c>
      <c r="I76" s="16" t="str">
        <f t="shared" si="5"/>
        <v/>
      </c>
      <c r="J76" s="16" t="str">
        <f>'tmp４'!E77</f>
        <v/>
      </c>
      <c r="L76" s="16">
        <v>74</v>
      </c>
      <c r="O76" s="16" t="str">
        <f>IF('tmp４'!K77="","",'tmp４'!K77)</f>
        <v/>
      </c>
      <c r="P76" s="16">
        <f>IF('tmp４'!P77="","",'tmp４'!P77)</f>
        <v>0</v>
      </c>
      <c r="Q76" s="16">
        <v>0</v>
      </c>
      <c r="R76" s="16">
        <v>0</v>
      </c>
      <c r="S76" s="16" t="str">
        <f>IF('tmp４'!L77="","",'tmp４'!L77)</f>
        <v/>
      </c>
      <c r="T76" s="16">
        <f>IF('tmp４'!Q77="",0,'tmp４'!Q77)</f>
        <v>0</v>
      </c>
      <c r="U76" s="16">
        <v>0</v>
      </c>
      <c r="V76" s="16">
        <v>0</v>
      </c>
      <c r="W76" s="16" t="str">
        <f>IF('tmp４'!M77="","",'tmp４'!M77)</f>
        <v/>
      </c>
      <c r="X76" s="16">
        <f>IF('tmp４'!R77="","",'tmp４'!R77)</f>
        <v>0</v>
      </c>
      <c r="Y76" s="16">
        <v>0</v>
      </c>
      <c r="Z76" s="16">
        <v>0</v>
      </c>
      <c r="AA76" s="16" t="str">
        <f>IF('tmp４'!N77="","",'tmp４'!N77)</f>
        <v/>
      </c>
      <c r="AB76" s="16">
        <f>IF('tmp４'!S77="","",'tmp４'!S77)</f>
        <v>0</v>
      </c>
      <c r="AC76" s="16">
        <v>0</v>
      </c>
      <c r="AD76" s="16">
        <v>0</v>
      </c>
      <c r="AE76" s="16" t="str">
        <f>IF('tmp４'!O77="","",'tmp４'!O77)</f>
        <v/>
      </c>
      <c r="AF76" s="16">
        <f>IF('tmp４'!T77="","",'tmp４'!T77)</f>
        <v>0</v>
      </c>
      <c r="AG76" s="16">
        <v>0</v>
      </c>
      <c r="AH76" s="16">
        <v>0</v>
      </c>
      <c r="AJ76" s="16">
        <v>75</v>
      </c>
    </row>
    <row r="77" spans="1:36">
      <c r="A77" s="16">
        <f t="shared" si="3"/>
        <v>0</v>
      </c>
      <c r="B77" s="16" t="str">
        <f>'tmp４'!B78</f>
        <v/>
      </c>
      <c r="E77" s="16" t="str">
        <f>'tmp４'!C78</f>
        <v/>
      </c>
      <c r="F77" s="16" t="str">
        <f>'tmp４'!D78</f>
        <v/>
      </c>
      <c r="G77" s="16" t="str">
        <f t="shared" si="4"/>
        <v/>
      </c>
      <c r="H77" s="16" t="str">
        <f>'tmp４'!D78</f>
        <v/>
      </c>
      <c r="I77" s="16" t="str">
        <f t="shared" si="5"/>
        <v/>
      </c>
      <c r="J77" s="16" t="str">
        <f>'tmp４'!E78</f>
        <v/>
      </c>
      <c r="L77" s="16">
        <v>75</v>
      </c>
      <c r="O77" s="16" t="str">
        <f>IF('tmp４'!K78="","",'tmp４'!K78)</f>
        <v/>
      </c>
      <c r="P77" s="16">
        <f>IF('tmp４'!P78="","",'tmp４'!P78)</f>
        <v>0</v>
      </c>
      <c r="Q77" s="16">
        <v>0</v>
      </c>
      <c r="R77" s="16">
        <v>0</v>
      </c>
      <c r="S77" s="16" t="str">
        <f>IF('tmp４'!L78="","",'tmp４'!L78)</f>
        <v/>
      </c>
      <c r="T77" s="16">
        <f>IF('tmp４'!Q78="",0,'tmp４'!Q78)</f>
        <v>0</v>
      </c>
      <c r="U77" s="16">
        <v>0</v>
      </c>
      <c r="V77" s="16">
        <v>0</v>
      </c>
      <c r="W77" s="16" t="str">
        <f>IF('tmp４'!M78="","",'tmp４'!M78)</f>
        <v/>
      </c>
      <c r="X77" s="16">
        <f>IF('tmp４'!R78="","",'tmp４'!R78)</f>
        <v>0</v>
      </c>
      <c r="Y77" s="16">
        <v>0</v>
      </c>
      <c r="Z77" s="16">
        <v>0</v>
      </c>
      <c r="AA77" s="16" t="str">
        <f>IF('tmp４'!N78="","",'tmp４'!N78)</f>
        <v/>
      </c>
      <c r="AB77" s="16">
        <f>IF('tmp４'!S78="","",'tmp４'!S78)</f>
        <v>0</v>
      </c>
      <c r="AC77" s="16">
        <v>0</v>
      </c>
      <c r="AD77" s="16">
        <v>0</v>
      </c>
      <c r="AE77" s="16" t="str">
        <f>IF('tmp４'!O78="","",'tmp４'!O78)</f>
        <v/>
      </c>
      <c r="AF77" s="16">
        <f>IF('tmp４'!T78="","",'tmp４'!T78)</f>
        <v>0</v>
      </c>
      <c r="AG77" s="16">
        <v>0</v>
      </c>
      <c r="AH77" s="16">
        <v>0</v>
      </c>
      <c r="AJ77" s="16">
        <v>76</v>
      </c>
    </row>
    <row r="78" spans="1:36">
      <c r="A78" s="16">
        <f t="shared" si="3"/>
        <v>0</v>
      </c>
      <c r="B78" s="16" t="str">
        <f>'tmp４'!B79</f>
        <v/>
      </c>
      <c r="E78" s="16" t="str">
        <f>'tmp４'!C79</f>
        <v/>
      </c>
      <c r="F78" s="16" t="str">
        <f>'tmp４'!D79</f>
        <v/>
      </c>
      <c r="G78" s="16" t="str">
        <f t="shared" si="4"/>
        <v/>
      </c>
      <c r="H78" s="16" t="str">
        <f>'tmp４'!D79</f>
        <v/>
      </c>
      <c r="I78" s="16" t="str">
        <f t="shared" si="5"/>
        <v/>
      </c>
      <c r="J78" s="16" t="str">
        <f>'tmp４'!E79</f>
        <v/>
      </c>
      <c r="L78" s="16">
        <v>76</v>
      </c>
      <c r="O78" s="16" t="str">
        <f>IF('tmp４'!K79="","",'tmp４'!K79)</f>
        <v/>
      </c>
      <c r="P78" s="16">
        <f>IF('tmp４'!P79="","",'tmp４'!P79)</f>
        <v>0</v>
      </c>
      <c r="Q78" s="16">
        <v>0</v>
      </c>
      <c r="R78" s="16">
        <v>0</v>
      </c>
      <c r="S78" s="16" t="str">
        <f>IF('tmp４'!L79="","",'tmp４'!L79)</f>
        <v/>
      </c>
      <c r="T78" s="16">
        <f>IF('tmp４'!Q79="",0,'tmp４'!Q79)</f>
        <v>0</v>
      </c>
      <c r="U78" s="16">
        <v>0</v>
      </c>
      <c r="V78" s="16">
        <v>0</v>
      </c>
      <c r="W78" s="16" t="str">
        <f>IF('tmp４'!M79="","",'tmp４'!M79)</f>
        <v/>
      </c>
      <c r="X78" s="16">
        <f>IF('tmp４'!R79="","",'tmp４'!R79)</f>
        <v>0</v>
      </c>
      <c r="Y78" s="16">
        <v>0</v>
      </c>
      <c r="Z78" s="16">
        <v>0</v>
      </c>
      <c r="AA78" s="16" t="str">
        <f>IF('tmp４'!N79="","",'tmp４'!N79)</f>
        <v/>
      </c>
      <c r="AB78" s="16">
        <f>IF('tmp４'!S79="","",'tmp４'!S79)</f>
        <v>0</v>
      </c>
      <c r="AC78" s="16">
        <v>0</v>
      </c>
      <c r="AD78" s="16">
        <v>0</v>
      </c>
      <c r="AE78" s="16" t="str">
        <f>IF('tmp４'!O79="","",'tmp４'!O79)</f>
        <v/>
      </c>
      <c r="AF78" s="16">
        <f>IF('tmp４'!T79="","",'tmp４'!T79)</f>
        <v>0</v>
      </c>
      <c r="AG78" s="16">
        <v>0</v>
      </c>
      <c r="AH78" s="16">
        <v>0</v>
      </c>
      <c r="AJ78" s="16">
        <v>77</v>
      </c>
    </row>
    <row r="79" spans="1:36">
      <c r="A79" s="16">
        <f t="shared" si="3"/>
        <v>0</v>
      </c>
      <c r="B79" s="16" t="str">
        <f>'tmp４'!B80</f>
        <v/>
      </c>
      <c r="E79" s="16" t="str">
        <f>'tmp４'!C80</f>
        <v/>
      </c>
      <c r="F79" s="16" t="str">
        <f>'tmp４'!D80</f>
        <v/>
      </c>
      <c r="G79" s="16" t="str">
        <f t="shared" si="4"/>
        <v/>
      </c>
      <c r="H79" s="16" t="str">
        <f>'tmp４'!D80</f>
        <v/>
      </c>
      <c r="I79" s="16" t="str">
        <f t="shared" si="5"/>
        <v/>
      </c>
      <c r="J79" s="16" t="str">
        <f>'tmp４'!E80</f>
        <v/>
      </c>
      <c r="L79" s="16">
        <v>77</v>
      </c>
      <c r="O79" s="16" t="str">
        <f>IF('tmp４'!K80="","",'tmp４'!K80)</f>
        <v/>
      </c>
      <c r="P79" s="16">
        <f>IF('tmp４'!P80="","",'tmp４'!P80)</f>
        <v>0</v>
      </c>
      <c r="Q79" s="16">
        <v>0</v>
      </c>
      <c r="R79" s="16">
        <v>0</v>
      </c>
      <c r="S79" s="16" t="str">
        <f>IF('tmp４'!L80="","",'tmp４'!L80)</f>
        <v/>
      </c>
      <c r="T79" s="16">
        <f>IF('tmp４'!Q80="",0,'tmp４'!Q80)</f>
        <v>0</v>
      </c>
      <c r="U79" s="16">
        <v>0</v>
      </c>
      <c r="V79" s="16">
        <v>0</v>
      </c>
      <c r="W79" s="16" t="str">
        <f>IF('tmp４'!M80="","",'tmp４'!M80)</f>
        <v/>
      </c>
      <c r="X79" s="16">
        <f>IF('tmp４'!R80="","",'tmp４'!R80)</f>
        <v>0</v>
      </c>
      <c r="Y79" s="16">
        <v>0</v>
      </c>
      <c r="Z79" s="16">
        <v>0</v>
      </c>
      <c r="AA79" s="16" t="str">
        <f>IF('tmp４'!N80="","",'tmp４'!N80)</f>
        <v/>
      </c>
      <c r="AB79" s="16">
        <f>IF('tmp４'!S80="","",'tmp４'!S80)</f>
        <v>0</v>
      </c>
      <c r="AC79" s="16">
        <v>0</v>
      </c>
      <c r="AD79" s="16">
        <v>0</v>
      </c>
      <c r="AE79" s="16" t="str">
        <f>IF('tmp４'!O80="","",'tmp４'!O80)</f>
        <v/>
      </c>
      <c r="AF79" s="16">
        <f>IF('tmp４'!T80="","",'tmp４'!T80)</f>
        <v>0</v>
      </c>
      <c r="AG79" s="16">
        <v>0</v>
      </c>
      <c r="AH79" s="16">
        <v>0</v>
      </c>
      <c r="AJ79" s="16">
        <v>78</v>
      </c>
    </row>
    <row r="80" spans="1:36">
      <c r="A80" s="16">
        <f t="shared" si="3"/>
        <v>0</v>
      </c>
      <c r="B80" s="16" t="str">
        <f>'tmp４'!B81</f>
        <v/>
      </c>
      <c r="E80" s="16" t="str">
        <f>'tmp４'!C81</f>
        <v/>
      </c>
      <c r="F80" s="16" t="str">
        <f>'tmp４'!D81</f>
        <v/>
      </c>
      <c r="G80" s="16" t="str">
        <f t="shared" si="4"/>
        <v/>
      </c>
      <c r="H80" s="16" t="str">
        <f>'tmp４'!D81</f>
        <v/>
      </c>
      <c r="I80" s="16" t="str">
        <f t="shared" si="5"/>
        <v/>
      </c>
      <c r="J80" s="16" t="str">
        <f>'tmp４'!E81</f>
        <v/>
      </c>
      <c r="L80" s="16">
        <v>78</v>
      </c>
      <c r="O80" s="16" t="str">
        <f>IF('tmp４'!K81="","",'tmp４'!K81)</f>
        <v/>
      </c>
      <c r="P80" s="16">
        <f>IF('tmp４'!P81="","",'tmp４'!P81)</f>
        <v>0</v>
      </c>
      <c r="Q80" s="16">
        <v>0</v>
      </c>
      <c r="R80" s="16">
        <v>0</v>
      </c>
      <c r="S80" s="16" t="str">
        <f>IF('tmp４'!L81="","",'tmp４'!L81)</f>
        <v/>
      </c>
      <c r="T80" s="16">
        <f>IF('tmp４'!Q81="",0,'tmp４'!Q81)</f>
        <v>0</v>
      </c>
      <c r="U80" s="16">
        <v>0</v>
      </c>
      <c r="V80" s="16">
        <v>0</v>
      </c>
      <c r="W80" s="16" t="str">
        <f>IF('tmp４'!M81="","",'tmp４'!M81)</f>
        <v/>
      </c>
      <c r="X80" s="16">
        <f>IF('tmp４'!R81="","",'tmp４'!R81)</f>
        <v>0</v>
      </c>
      <c r="Y80" s="16">
        <v>0</v>
      </c>
      <c r="Z80" s="16">
        <v>0</v>
      </c>
      <c r="AA80" s="16" t="str">
        <f>IF('tmp４'!N81="","",'tmp４'!N81)</f>
        <v/>
      </c>
      <c r="AB80" s="16">
        <f>IF('tmp４'!S81="","",'tmp４'!S81)</f>
        <v>0</v>
      </c>
      <c r="AC80" s="16">
        <v>0</v>
      </c>
      <c r="AD80" s="16">
        <v>0</v>
      </c>
      <c r="AE80" s="16" t="str">
        <f>IF('tmp４'!O81="","",'tmp４'!O81)</f>
        <v/>
      </c>
      <c r="AF80" s="16">
        <f>IF('tmp４'!T81="","",'tmp４'!T81)</f>
        <v>0</v>
      </c>
      <c r="AG80" s="16">
        <v>0</v>
      </c>
      <c r="AH80" s="16">
        <v>0</v>
      </c>
      <c r="AJ80" s="16">
        <v>79</v>
      </c>
    </row>
    <row r="81" spans="1:36">
      <c r="A81" s="16">
        <f t="shared" si="3"/>
        <v>0</v>
      </c>
      <c r="B81" s="16" t="str">
        <f>'tmp４'!B82</f>
        <v/>
      </c>
      <c r="E81" s="16" t="str">
        <f>'tmp４'!C82</f>
        <v/>
      </c>
      <c r="F81" s="16" t="str">
        <f>'tmp４'!D82</f>
        <v/>
      </c>
      <c r="G81" s="16" t="str">
        <f t="shared" si="4"/>
        <v/>
      </c>
      <c r="H81" s="16" t="str">
        <f>'tmp４'!D82</f>
        <v/>
      </c>
      <c r="I81" s="16" t="str">
        <f t="shared" si="5"/>
        <v/>
      </c>
      <c r="J81" s="16" t="str">
        <f>'tmp４'!E82</f>
        <v/>
      </c>
      <c r="L81" s="16">
        <v>79</v>
      </c>
      <c r="O81" s="16" t="str">
        <f>IF('tmp４'!K82="","",'tmp４'!K82)</f>
        <v/>
      </c>
      <c r="P81" s="16">
        <f>IF('tmp４'!P82="","",'tmp４'!P82)</f>
        <v>0</v>
      </c>
      <c r="Q81" s="16">
        <v>0</v>
      </c>
      <c r="R81" s="16">
        <v>0</v>
      </c>
      <c r="S81" s="16" t="str">
        <f>IF('tmp４'!L82="","",'tmp４'!L82)</f>
        <v/>
      </c>
      <c r="T81" s="16">
        <f>IF('tmp４'!Q82="",0,'tmp４'!Q82)</f>
        <v>0</v>
      </c>
      <c r="U81" s="16">
        <v>0</v>
      </c>
      <c r="V81" s="16">
        <v>0</v>
      </c>
      <c r="W81" s="16" t="str">
        <f>IF('tmp４'!M82="","",'tmp４'!M82)</f>
        <v/>
      </c>
      <c r="X81" s="16">
        <f>IF('tmp４'!R82="","",'tmp４'!R82)</f>
        <v>0</v>
      </c>
      <c r="Y81" s="16">
        <v>0</v>
      </c>
      <c r="Z81" s="16">
        <v>0</v>
      </c>
      <c r="AA81" s="16" t="str">
        <f>IF('tmp４'!N82="","",'tmp４'!N82)</f>
        <v/>
      </c>
      <c r="AB81" s="16">
        <f>IF('tmp４'!S82="","",'tmp４'!S82)</f>
        <v>0</v>
      </c>
      <c r="AC81" s="16">
        <v>0</v>
      </c>
      <c r="AD81" s="16">
        <v>0</v>
      </c>
      <c r="AE81" s="16" t="str">
        <f>IF('tmp４'!O82="","",'tmp４'!O82)</f>
        <v/>
      </c>
      <c r="AF81" s="16">
        <f>IF('tmp４'!T82="","",'tmp４'!T82)</f>
        <v>0</v>
      </c>
      <c r="AG81" s="16">
        <v>0</v>
      </c>
      <c r="AH81" s="16">
        <v>0</v>
      </c>
      <c r="AJ81" s="16">
        <v>80</v>
      </c>
    </row>
    <row r="82" spans="1:36">
      <c r="A82" s="16">
        <f t="shared" si="3"/>
        <v>0</v>
      </c>
      <c r="B82" s="16" t="str">
        <f>'tmp４'!B83</f>
        <v/>
      </c>
      <c r="E82" s="16" t="str">
        <f>'tmp４'!C83</f>
        <v/>
      </c>
      <c r="F82" s="16" t="str">
        <f>'tmp４'!D83</f>
        <v/>
      </c>
      <c r="G82" s="16" t="str">
        <f t="shared" si="4"/>
        <v/>
      </c>
      <c r="H82" s="16" t="str">
        <f>'tmp４'!D83</f>
        <v/>
      </c>
      <c r="I82" s="16" t="str">
        <f t="shared" si="5"/>
        <v/>
      </c>
      <c r="J82" s="16" t="str">
        <f>'tmp４'!E83</f>
        <v/>
      </c>
      <c r="L82" s="16">
        <v>80</v>
      </c>
      <c r="O82" s="16" t="str">
        <f>IF('tmp４'!K83="","",'tmp４'!K83)</f>
        <v/>
      </c>
      <c r="P82" s="16">
        <f>IF('tmp４'!P83="","",'tmp４'!P83)</f>
        <v>0</v>
      </c>
      <c r="Q82" s="16">
        <v>0</v>
      </c>
      <c r="R82" s="16">
        <v>0</v>
      </c>
      <c r="S82" s="16" t="str">
        <f>IF('tmp４'!L83="","",'tmp４'!L83)</f>
        <v/>
      </c>
      <c r="T82" s="16">
        <f>IF('tmp４'!Q83="",0,'tmp４'!Q83)</f>
        <v>0</v>
      </c>
      <c r="U82" s="16">
        <v>0</v>
      </c>
      <c r="V82" s="16">
        <v>0</v>
      </c>
      <c r="W82" s="16" t="str">
        <f>IF('tmp４'!M83="","",'tmp４'!M83)</f>
        <v/>
      </c>
      <c r="X82" s="16">
        <f>IF('tmp４'!R83="","",'tmp４'!R83)</f>
        <v>0</v>
      </c>
      <c r="Y82" s="16">
        <v>0</v>
      </c>
      <c r="Z82" s="16">
        <v>0</v>
      </c>
      <c r="AA82" s="16" t="str">
        <f>IF('tmp４'!N83="","",'tmp４'!N83)</f>
        <v/>
      </c>
      <c r="AB82" s="16">
        <f>IF('tmp４'!S83="","",'tmp４'!S83)</f>
        <v>0</v>
      </c>
      <c r="AC82" s="16">
        <v>0</v>
      </c>
      <c r="AD82" s="16">
        <v>0</v>
      </c>
      <c r="AE82" s="16" t="str">
        <f>IF('tmp４'!O83="","",'tmp４'!O83)</f>
        <v/>
      </c>
      <c r="AF82" s="16">
        <f>IF('tmp４'!T83="","",'tmp４'!T83)</f>
        <v>0</v>
      </c>
      <c r="AG82" s="16">
        <v>0</v>
      </c>
      <c r="AH82" s="16">
        <v>0</v>
      </c>
      <c r="AJ82" s="16">
        <v>81</v>
      </c>
    </row>
    <row r="83" spans="1:36">
      <c r="A83" s="16">
        <f t="shared" si="3"/>
        <v>0</v>
      </c>
      <c r="B83" s="16" t="str">
        <f>'tmp４'!B84</f>
        <v/>
      </c>
      <c r="E83" s="16" t="str">
        <f>'tmp４'!C84</f>
        <v/>
      </c>
      <c r="F83" s="16" t="str">
        <f>'tmp４'!D84</f>
        <v/>
      </c>
      <c r="G83" s="16" t="str">
        <f t="shared" si="4"/>
        <v/>
      </c>
      <c r="H83" s="16" t="str">
        <f>'tmp４'!D84</f>
        <v/>
      </c>
      <c r="I83" s="16" t="str">
        <f t="shared" si="5"/>
        <v/>
      </c>
      <c r="J83" s="16" t="str">
        <f>'tmp４'!E84</f>
        <v/>
      </c>
      <c r="L83" s="16">
        <v>81</v>
      </c>
      <c r="O83" s="16" t="str">
        <f>IF('tmp４'!K84="","",'tmp４'!K84)</f>
        <v/>
      </c>
      <c r="P83" s="16">
        <f>IF('tmp４'!P84="","",'tmp４'!P84)</f>
        <v>0</v>
      </c>
      <c r="Q83" s="16">
        <v>0</v>
      </c>
      <c r="R83" s="16">
        <v>0</v>
      </c>
      <c r="S83" s="16" t="str">
        <f>IF('tmp４'!L84="","",'tmp４'!L84)</f>
        <v/>
      </c>
      <c r="T83" s="16">
        <f>IF('tmp４'!Q84="",0,'tmp４'!Q84)</f>
        <v>0</v>
      </c>
      <c r="U83" s="16">
        <v>0</v>
      </c>
      <c r="V83" s="16">
        <v>0</v>
      </c>
      <c r="W83" s="16" t="str">
        <f>IF('tmp４'!M84="","",'tmp４'!M84)</f>
        <v/>
      </c>
      <c r="X83" s="16">
        <f>IF('tmp４'!R84="","",'tmp４'!R84)</f>
        <v>0</v>
      </c>
      <c r="Y83" s="16">
        <v>0</v>
      </c>
      <c r="Z83" s="16">
        <v>0</v>
      </c>
      <c r="AA83" s="16" t="str">
        <f>IF('tmp４'!N84="","",'tmp４'!N84)</f>
        <v/>
      </c>
      <c r="AB83" s="16">
        <f>IF('tmp４'!S84="","",'tmp４'!S84)</f>
        <v>0</v>
      </c>
      <c r="AC83" s="16">
        <v>0</v>
      </c>
      <c r="AD83" s="16">
        <v>0</v>
      </c>
      <c r="AE83" s="16" t="str">
        <f>IF('tmp４'!O84="","",'tmp４'!O84)</f>
        <v/>
      </c>
      <c r="AF83" s="16">
        <f>IF('tmp４'!T84="","",'tmp４'!T84)</f>
        <v>0</v>
      </c>
      <c r="AG83" s="16">
        <v>0</v>
      </c>
      <c r="AH83" s="16">
        <v>0</v>
      </c>
      <c r="AJ83" s="16">
        <v>82</v>
      </c>
    </row>
    <row r="84" spans="1:36">
      <c r="A84" s="16">
        <f t="shared" si="3"/>
        <v>0</v>
      </c>
      <c r="B84" s="16" t="str">
        <f>'tmp４'!B85</f>
        <v/>
      </c>
      <c r="E84" s="16" t="str">
        <f>'tmp４'!C85</f>
        <v/>
      </c>
      <c r="F84" s="16" t="str">
        <f>'tmp４'!D85</f>
        <v/>
      </c>
      <c r="G84" s="16" t="str">
        <f t="shared" si="4"/>
        <v/>
      </c>
      <c r="H84" s="16" t="str">
        <f>'tmp４'!D85</f>
        <v/>
      </c>
      <c r="I84" s="16" t="str">
        <f t="shared" si="5"/>
        <v/>
      </c>
      <c r="J84" s="16" t="str">
        <f>'tmp４'!E85</f>
        <v/>
      </c>
      <c r="L84" s="16">
        <v>82</v>
      </c>
      <c r="O84" s="16" t="str">
        <f>IF('tmp４'!K85="","",'tmp４'!K85)</f>
        <v/>
      </c>
      <c r="P84" s="16">
        <f>IF('tmp４'!P85="","",'tmp４'!P85)</f>
        <v>0</v>
      </c>
      <c r="Q84" s="16">
        <v>0</v>
      </c>
      <c r="R84" s="16">
        <v>0</v>
      </c>
      <c r="S84" s="16" t="str">
        <f>IF('tmp４'!L85="","",'tmp４'!L85)</f>
        <v/>
      </c>
      <c r="T84" s="16">
        <f>IF('tmp４'!Q85="",0,'tmp４'!Q85)</f>
        <v>0</v>
      </c>
      <c r="U84" s="16">
        <v>0</v>
      </c>
      <c r="V84" s="16">
        <v>0</v>
      </c>
      <c r="W84" s="16" t="str">
        <f>IF('tmp４'!M85="","",'tmp４'!M85)</f>
        <v/>
      </c>
      <c r="X84" s="16">
        <f>IF('tmp４'!R85="","",'tmp４'!R85)</f>
        <v>0</v>
      </c>
      <c r="Y84" s="16">
        <v>0</v>
      </c>
      <c r="Z84" s="16">
        <v>0</v>
      </c>
      <c r="AA84" s="16" t="str">
        <f>IF('tmp４'!N85="","",'tmp４'!N85)</f>
        <v/>
      </c>
      <c r="AB84" s="16">
        <f>IF('tmp４'!S85="","",'tmp４'!S85)</f>
        <v>0</v>
      </c>
      <c r="AC84" s="16">
        <v>0</v>
      </c>
      <c r="AD84" s="16">
        <v>0</v>
      </c>
      <c r="AE84" s="16" t="str">
        <f>IF('tmp４'!O85="","",'tmp４'!O85)</f>
        <v/>
      </c>
      <c r="AF84" s="16">
        <f>IF('tmp４'!T85="","",'tmp４'!T85)</f>
        <v>0</v>
      </c>
      <c r="AG84" s="16">
        <v>0</v>
      </c>
      <c r="AH84" s="16">
        <v>0</v>
      </c>
      <c r="AJ84" s="16">
        <v>83</v>
      </c>
    </row>
    <row r="85" spans="1:36">
      <c r="A85" s="16">
        <f t="shared" si="3"/>
        <v>0</v>
      </c>
      <c r="B85" s="16" t="str">
        <f>'tmp４'!B86</f>
        <v/>
      </c>
      <c r="E85" s="16" t="str">
        <f>'tmp４'!C86</f>
        <v/>
      </c>
      <c r="F85" s="16" t="str">
        <f>'tmp４'!D86</f>
        <v/>
      </c>
      <c r="G85" s="16" t="str">
        <f t="shared" si="4"/>
        <v/>
      </c>
      <c r="H85" s="16" t="str">
        <f>'tmp４'!D86</f>
        <v/>
      </c>
      <c r="I85" s="16" t="str">
        <f t="shared" si="5"/>
        <v/>
      </c>
      <c r="J85" s="16" t="str">
        <f>'tmp４'!E86</f>
        <v/>
      </c>
      <c r="L85" s="16">
        <v>83</v>
      </c>
      <c r="O85" s="16" t="str">
        <f>IF('tmp４'!K86="","",'tmp４'!K86)</f>
        <v/>
      </c>
      <c r="P85" s="16">
        <f>IF('tmp４'!P86="","",'tmp４'!P86)</f>
        <v>0</v>
      </c>
      <c r="Q85" s="16">
        <v>0</v>
      </c>
      <c r="R85" s="16">
        <v>0</v>
      </c>
      <c r="S85" s="16" t="str">
        <f>IF('tmp４'!L86="","",'tmp４'!L86)</f>
        <v/>
      </c>
      <c r="T85" s="16">
        <f>IF('tmp４'!Q86="",0,'tmp４'!Q86)</f>
        <v>0</v>
      </c>
      <c r="U85" s="16">
        <v>0</v>
      </c>
      <c r="V85" s="16">
        <v>0</v>
      </c>
      <c r="W85" s="16" t="str">
        <f>IF('tmp４'!M86="","",'tmp４'!M86)</f>
        <v/>
      </c>
      <c r="X85" s="16">
        <f>IF('tmp４'!R86="","",'tmp４'!R86)</f>
        <v>0</v>
      </c>
      <c r="Y85" s="16">
        <v>0</v>
      </c>
      <c r="Z85" s="16">
        <v>0</v>
      </c>
      <c r="AA85" s="16" t="str">
        <f>IF('tmp４'!N86="","",'tmp４'!N86)</f>
        <v/>
      </c>
      <c r="AB85" s="16">
        <f>IF('tmp４'!S86="","",'tmp４'!S86)</f>
        <v>0</v>
      </c>
      <c r="AC85" s="16">
        <v>0</v>
      </c>
      <c r="AD85" s="16">
        <v>0</v>
      </c>
      <c r="AE85" s="16" t="str">
        <f>IF('tmp４'!O86="","",'tmp４'!O86)</f>
        <v/>
      </c>
      <c r="AF85" s="16">
        <f>IF('tmp４'!T86="","",'tmp４'!T86)</f>
        <v>0</v>
      </c>
      <c r="AG85" s="16">
        <v>0</v>
      </c>
      <c r="AH85" s="16">
        <v>0</v>
      </c>
      <c r="AJ85" s="16">
        <v>84</v>
      </c>
    </row>
    <row r="86" spans="1:36">
      <c r="A86" s="16">
        <f t="shared" si="3"/>
        <v>0</v>
      </c>
      <c r="B86" s="16" t="str">
        <f>'tmp４'!B87</f>
        <v/>
      </c>
      <c r="E86" s="16" t="str">
        <f>'tmp４'!C87</f>
        <v/>
      </c>
      <c r="F86" s="16" t="str">
        <f>'tmp４'!D87</f>
        <v/>
      </c>
      <c r="G86" s="16" t="str">
        <f t="shared" si="4"/>
        <v/>
      </c>
      <c r="H86" s="16" t="str">
        <f>'tmp４'!D87</f>
        <v/>
      </c>
      <c r="I86" s="16" t="str">
        <f t="shared" si="5"/>
        <v/>
      </c>
      <c r="J86" s="16" t="str">
        <f>'tmp４'!E87</f>
        <v/>
      </c>
      <c r="L86" s="16">
        <v>84</v>
      </c>
      <c r="O86" s="16" t="str">
        <f>IF('tmp４'!K87="","",'tmp４'!K87)</f>
        <v/>
      </c>
      <c r="P86" s="16">
        <f>IF('tmp４'!P87="","",'tmp４'!P87)</f>
        <v>0</v>
      </c>
      <c r="Q86" s="16">
        <v>0</v>
      </c>
      <c r="R86" s="16">
        <v>0</v>
      </c>
      <c r="S86" s="16" t="str">
        <f>IF('tmp４'!L87="","",'tmp４'!L87)</f>
        <v/>
      </c>
      <c r="T86" s="16">
        <f>IF('tmp４'!Q87="",0,'tmp４'!Q87)</f>
        <v>0</v>
      </c>
      <c r="U86" s="16">
        <v>0</v>
      </c>
      <c r="V86" s="16">
        <v>0</v>
      </c>
      <c r="W86" s="16" t="str">
        <f>IF('tmp４'!M87="","",'tmp４'!M87)</f>
        <v/>
      </c>
      <c r="X86" s="16">
        <f>IF('tmp４'!R87="","",'tmp４'!R87)</f>
        <v>0</v>
      </c>
      <c r="Y86" s="16">
        <v>0</v>
      </c>
      <c r="Z86" s="16">
        <v>0</v>
      </c>
      <c r="AA86" s="16" t="str">
        <f>IF('tmp４'!N87="","",'tmp４'!N87)</f>
        <v/>
      </c>
      <c r="AB86" s="16">
        <f>IF('tmp４'!S87="","",'tmp４'!S87)</f>
        <v>0</v>
      </c>
      <c r="AC86" s="16">
        <v>0</v>
      </c>
      <c r="AD86" s="16">
        <v>0</v>
      </c>
      <c r="AE86" s="16" t="str">
        <f>IF('tmp４'!O87="","",'tmp４'!O87)</f>
        <v/>
      </c>
      <c r="AF86" s="16">
        <f>IF('tmp４'!T87="","",'tmp４'!T87)</f>
        <v>0</v>
      </c>
      <c r="AG86" s="16">
        <v>0</v>
      </c>
      <c r="AH86" s="16">
        <v>0</v>
      </c>
      <c r="AJ86" s="16">
        <v>85</v>
      </c>
    </row>
    <row r="87" spans="1:36">
      <c r="A87" s="16">
        <f t="shared" si="3"/>
        <v>0</v>
      </c>
      <c r="B87" s="16" t="str">
        <f>'tmp４'!B88</f>
        <v/>
      </c>
      <c r="E87" s="16" t="str">
        <f>'tmp４'!C88</f>
        <v/>
      </c>
      <c r="F87" s="16" t="str">
        <f>'tmp４'!D88</f>
        <v/>
      </c>
      <c r="G87" s="16" t="str">
        <f t="shared" si="4"/>
        <v/>
      </c>
      <c r="H87" s="16" t="str">
        <f>'tmp４'!D88</f>
        <v/>
      </c>
      <c r="I87" s="16" t="str">
        <f t="shared" si="5"/>
        <v/>
      </c>
      <c r="J87" s="16" t="str">
        <f>'tmp４'!E88</f>
        <v/>
      </c>
      <c r="L87" s="16">
        <v>85</v>
      </c>
      <c r="O87" s="16" t="str">
        <f>IF('tmp４'!K88="","",'tmp４'!K88)</f>
        <v/>
      </c>
      <c r="P87" s="16">
        <f>IF('tmp４'!P88="","",'tmp４'!P88)</f>
        <v>0</v>
      </c>
      <c r="Q87" s="16">
        <v>0</v>
      </c>
      <c r="R87" s="16">
        <v>0</v>
      </c>
      <c r="S87" s="16" t="str">
        <f>IF('tmp４'!L88="","",'tmp４'!L88)</f>
        <v/>
      </c>
      <c r="T87" s="16">
        <f>IF('tmp４'!Q88="",0,'tmp４'!Q88)</f>
        <v>0</v>
      </c>
      <c r="U87" s="16">
        <v>0</v>
      </c>
      <c r="V87" s="16">
        <v>0</v>
      </c>
      <c r="W87" s="16" t="str">
        <f>IF('tmp４'!M88="","",'tmp４'!M88)</f>
        <v/>
      </c>
      <c r="X87" s="16">
        <f>IF('tmp４'!R88="","",'tmp４'!R88)</f>
        <v>0</v>
      </c>
      <c r="Y87" s="16">
        <v>0</v>
      </c>
      <c r="Z87" s="16">
        <v>0</v>
      </c>
      <c r="AA87" s="16" t="str">
        <f>IF('tmp４'!N88="","",'tmp４'!N88)</f>
        <v/>
      </c>
      <c r="AB87" s="16">
        <f>IF('tmp４'!S88="","",'tmp４'!S88)</f>
        <v>0</v>
      </c>
      <c r="AC87" s="16">
        <v>0</v>
      </c>
      <c r="AD87" s="16">
        <v>0</v>
      </c>
      <c r="AE87" s="16" t="str">
        <f>IF('tmp４'!O88="","",'tmp４'!O88)</f>
        <v/>
      </c>
      <c r="AF87" s="16">
        <f>IF('tmp４'!T88="","",'tmp４'!T88)</f>
        <v>0</v>
      </c>
      <c r="AG87" s="16">
        <v>0</v>
      </c>
      <c r="AH87" s="16">
        <v>0</v>
      </c>
      <c r="AJ87" s="16">
        <v>86</v>
      </c>
    </row>
    <row r="88" spans="1:36">
      <c r="A88" s="16">
        <f t="shared" si="3"/>
        <v>0</v>
      </c>
      <c r="B88" s="16" t="str">
        <f>'tmp４'!B89</f>
        <v/>
      </c>
      <c r="E88" s="16" t="str">
        <f>'tmp４'!C89</f>
        <v/>
      </c>
      <c r="F88" s="16" t="str">
        <f>'tmp４'!D89</f>
        <v/>
      </c>
      <c r="G88" s="16" t="str">
        <f t="shared" si="4"/>
        <v/>
      </c>
      <c r="H88" s="16" t="str">
        <f>'tmp４'!D89</f>
        <v/>
      </c>
      <c r="I88" s="16" t="str">
        <f t="shared" si="5"/>
        <v/>
      </c>
      <c r="J88" s="16" t="str">
        <f>'tmp４'!E89</f>
        <v/>
      </c>
      <c r="L88" s="16">
        <v>86</v>
      </c>
      <c r="O88" s="16" t="str">
        <f>IF('tmp４'!K89="","",'tmp４'!K89)</f>
        <v/>
      </c>
      <c r="P88" s="16">
        <f>IF('tmp４'!P89="","",'tmp４'!P89)</f>
        <v>0</v>
      </c>
      <c r="Q88" s="16">
        <v>0</v>
      </c>
      <c r="R88" s="16">
        <v>0</v>
      </c>
      <c r="S88" s="16" t="str">
        <f>IF('tmp４'!L89="","",'tmp４'!L89)</f>
        <v/>
      </c>
      <c r="T88" s="16">
        <f>IF('tmp４'!Q89="",0,'tmp４'!Q89)</f>
        <v>0</v>
      </c>
      <c r="U88" s="16">
        <v>0</v>
      </c>
      <c r="V88" s="16">
        <v>0</v>
      </c>
      <c r="W88" s="16" t="str">
        <f>IF('tmp４'!M89="","",'tmp４'!M89)</f>
        <v/>
      </c>
      <c r="X88" s="16">
        <f>IF('tmp４'!R89="","",'tmp４'!R89)</f>
        <v>0</v>
      </c>
      <c r="Y88" s="16">
        <v>0</v>
      </c>
      <c r="Z88" s="16">
        <v>0</v>
      </c>
      <c r="AA88" s="16" t="str">
        <f>IF('tmp４'!N89="","",'tmp４'!N89)</f>
        <v/>
      </c>
      <c r="AB88" s="16">
        <f>IF('tmp４'!S89="","",'tmp４'!S89)</f>
        <v>0</v>
      </c>
      <c r="AC88" s="16">
        <v>0</v>
      </c>
      <c r="AD88" s="16">
        <v>0</v>
      </c>
      <c r="AE88" s="16" t="str">
        <f>IF('tmp４'!O89="","",'tmp４'!O89)</f>
        <v/>
      </c>
      <c r="AF88" s="16">
        <f>IF('tmp４'!T89="","",'tmp４'!T89)</f>
        <v>0</v>
      </c>
      <c r="AG88" s="16">
        <v>0</v>
      </c>
      <c r="AH88" s="16">
        <v>0</v>
      </c>
      <c r="AJ88" s="16">
        <v>87</v>
      </c>
    </row>
    <row r="89" spans="1:36">
      <c r="A89" s="16">
        <f t="shared" si="3"/>
        <v>0</v>
      </c>
      <c r="B89" s="16" t="str">
        <f>'tmp４'!B90</f>
        <v/>
      </c>
      <c r="E89" s="16" t="str">
        <f>'tmp４'!C90</f>
        <v/>
      </c>
      <c r="F89" s="16" t="str">
        <f>'tmp４'!D90</f>
        <v/>
      </c>
      <c r="G89" s="16" t="str">
        <f t="shared" si="4"/>
        <v/>
      </c>
      <c r="H89" s="16" t="str">
        <f>'tmp４'!D90</f>
        <v/>
      </c>
      <c r="I89" s="16" t="str">
        <f t="shared" si="5"/>
        <v/>
      </c>
      <c r="J89" s="16" t="str">
        <f>'tmp４'!E90</f>
        <v/>
      </c>
      <c r="L89" s="16">
        <v>87</v>
      </c>
      <c r="O89" s="16" t="str">
        <f>IF('tmp４'!K90="","",'tmp４'!K90)</f>
        <v/>
      </c>
      <c r="P89" s="16">
        <f>IF('tmp４'!P90="","",'tmp４'!P90)</f>
        <v>0</v>
      </c>
      <c r="Q89" s="16">
        <v>0</v>
      </c>
      <c r="R89" s="16">
        <v>0</v>
      </c>
      <c r="S89" s="16" t="str">
        <f>IF('tmp４'!L90="","",'tmp４'!L90)</f>
        <v/>
      </c>
      <c r="T89" s="16">
        <f>IF('tmp４'!Q90="",0,'tmp４'!Q90)</f>
        <v>0</v>
      </c>
      <c r="U89" s="16">
        <v>0</v>
      </c>
      <c r="V89" s="16">
        <v>0</v>
      </c>
      <c r="W89" s="16" t="str">
        <f>IF('tmp４'!M90="","",'tmp４'!M90)</f>
        <v/>
      </c>
      <c r="X89" s="16">
        <f>IF('tmp４'!R90="","",'tmp４'!R90)</f>
        <v>0</v>
      </c>
      <c r="Y89" s="16">
        <v>0</v>
      </c>
      <c r="Z89" s="16">
        <v>0</v>
      </c>
      <c r="AA89" s="16" t="str">
        <f>IF('tmp４'!N90="","",'tmp４'!N90)</f>
        <v/>
      </c>
      <c r="AB89" s="16">
        <f>IF('tmp４'!S90="","",'tmp４'!S90)</f>
        <v>0</v>
      </c>
      <c r="AC89" s="16">
        <v>0</v>
      </c>
      <c r="AD89" s="16">
        <v>0</v>
      </c>
      <c r="AE89" s="16" t="str">
        <f>IF('tmp４'!O90="","",'tmp４'!O90)</f>
        <v/>
      </c>
      <c r="AF89" s="16">
        <f>IF('tmp４'!T90="","",'tmp４'!T90)</f>
        <v>0</v>
      </c>
      <c r="AG89" s="16">
        <v>0</v>
      </c>
      <c r="AH89" s="16">
        <v>0</v>
      </c>
      <c r="AJ89" s="16">
        <v>88</v>
      </c>
    </row>
    <row r="90" spans="1:36">
      <c r="A90" s="16">
        <f t="shared" si="3"/>
        <v>0</v>
      </c>
      <c r="B90" s="16" t="str">
        <f>'tmp４'!B91</f>
        <v/>
      </c>
      <c r="E90" s="16" t="str">
        <f>'tmp４'!C91</f>
        <v/>
      </c>
      <c r="F90" s="16" t="str">
        <f>'tmp４'!D91</f>
        <v/>
      </c>
      <c r="G90" s="16" t="str">
        <f t="shared" si="4"/>
        <v/>
      </c>
      <c r="H90" s="16" t="str">
        <f>'tmp４'!D91</f>
        <v/>
      </c>
      <c r="I90" s="16" t="str">
        <f t="shared" si="5"/>
        <v/>
      </c>
      <c r="J90" s="16" t="str">
        <f>'tmp４'!E91</f>
        <v/>
      </c>
      <c r="L90" s="16">
        <v>88</v>
      </c>
      <c r="O90" s="16" t="str">
        <f>IF('tmp４'!K91="","",'tmp４'!K91)</f>
        <v/>
      </c>
      <c r="P90" s="16">
        <f>IF('tmp４'!P91="","",'tmp４'!P91)</f>
        <v>0</v>
      </c>
      <c r="Q90" s="16">
        <v>0</v>
      </c>
      <c r="R90" s="16">
        <v>0</v>
      </c>
      <c r="S90" s="16" t="str">
        <f>IF('tmp４'!L91="","",'tmp４'!L91)</f>
        <v/>
      </c>
      <c r="T90" s="16">
        <f>IF('tmp４'!Q91="",0,'tmp４'!Q91)</f>
        <v>0</v>
      </c>
      <c r="U90" s="16">
        <v>0</v>
      </c>
      <c r="V90" s="16">
        <v>0</v>
      </c>
      <c r="W90" s="16" t="str">
        <f>IF('tmp４'!M91="","",'tmp４'!M91)</f>
        <v/>
      </c>
      <c r="X90" s="16">
        <f>IF('tmp４'!R91="","",'tmp４'!R91)</f>
        <v>0</v>
      </c>
      <c r="Y90" s="16">
        <v>0</v>
      </c>
      <c r="Z90" s="16">
        <v>0</v>
      </c>
      <c r="AA90" s="16" t="str">
        <f>IF('tmp４'!N91="","",'tmp４'!N91)</f>
        <v/>
      </c>
      <c r="AB90" s="16">
        <f>IF('tmp４'!S91="","",'tmp４'!S91)</f>
        <v>0</v>
      </c>
      <c r="AC90" s="16">
        <v>0</v>
      </c>
      <c r="AD90" s="16">
        <v>0</v>
      </c>
      <c r="AE90" s="16" t="str">
        <f>IF('tmp４'!O91="","",'tmp４'!O91)</f>
        <v/>
      </c>
      <c r="AF90" s="16">
        <f>IF('tmp４'!T91="","",'tmp４'!T91)</f>
        <v>0</v>
      </c>
      <c r="AG90" s="16">
        <v>0</v>
      </c>
      <c r="AH90" s="16">
        <v>0</v>
      </c>
      <c r="AJ90" s="16">
        <v>89</v>
      </c>
    </row>
    <row r="91" spans="1:36">
      <c r="A91" s="16">
        <f t="shared" si="3"/>
        <v>0</v>
      </c>
      <c r="B91" s="16" t="str">
        <f>'tmp４'!B92</f>
        <v/>
      </c>
      <c r="E91" s="16" t="str">
        <f>'tmp４'!C92</f>
        <v/>
      </c>
      <c r="F91" s="16" t="str">
        <f>'tmp４'!D92</f>
        <v/>
      </c>
      <c r="G91" s="16" t="str">
        <f t="shared" si="4"/>
        <v/>
      </c>
      <c r="H91" s="16" t="str">
        <f>'tmp４'!D92</f>
        <v/>
      </c>
      <c r="I91" s="16" t="str">
        <f t="shared" si="5"/>
        <v/>
      </c>
      <c r="J91" s="16" t="str">
        <f>'tmp４'!E92</f>
        <v/>
      </c>
      <c r="L91" s="16">
        <v>89</v>
      </c>
      <c r="O91" s="16" t="str">
        <f>IF('tmp４'!K92="","",'tmp４'!K92)</f>
        <v/>
      </c>
      <c r="P91" s="16">
        <f>IF('tmp４'!P92="","",'tmp４'!P92)</f>
        <v>0</v>
      </c>
      <c r="Q91" s="16">
        <v>0</v>
      </c>
      <c r="R91" s="16">
        <v>0</v>
      </c>
      <c r="S91" s="16" t="str">
        <f>IF('tmp４'!L92="","",'tmp４'!L92)</f>
        <v/>
      </c>
      <c r="T91" s="16">
        <f>IF('tmp４'!Q92="",0,'tmp４'!Q92)</f>
        <v>0</v>
      </c>
      <c r="U91" s="16">
        <v>0</v>
      </c>
      <c r="V91" s="16">
        <v>0</v>
      </c>
      <c r="W91" s="16" t="str">
        <f>IF('tmp４'!M92="","",'tmp４'!M92)</f>
        <v/>
      </c>
      <c r="X91" s="16">
        <f>IF('tmp４'!R92="","",'tmp４'!R92)</f>
        <v>0</v>
      </c>
      <c r="Y91" s="16">
        <v>0</v>
      </c>
      <c r="Z91" s="16">
        <v>0</v>
      </c>
      <c r="AA91" s="16" t="str">
        <f>IF('tmp４'!N92="","",'tmp４'!N92)</f>
        <v/>
      </c>
      <c r="AB91" s="16">
        <f>IF('tmp４'!S92="","",'tmp４'!S92)</f>
        <v>0</v>
      </c>
      <c r="AC91" s="16">
        <v>0</v>
      </c>
      <c r="AD91" s="16">
        <v>0</v>
      </c>
      <c r="AE91" s="16" t="str">
        <f>IF('tmp４'!O92="","",'tmp４'!O92)</f>
        <v/>
      </c>
      <c r="AF91" s="16">
        <f>IF('tmp４'!T92="","",'tmp４'!T92)</f>
        <v>0</v>
      </c>
      <c r="AG91" s="16">
        <v>0</v>
      </c>
      <c r="AH91" s="16">
        <v>0</v>
      </c>
      <c r="AJ91" s="16">
        <v>90</v>
      </c>
    </row>
    <row r="92" spans="1:36">
      <c r="A92" s="16">
        <f t="shared" si="3"/>
        <v>0</v>
      </c>
      <c r="B92" s="16" t="str">
        <f>'tmp４'!B93</f>
        <v/>
      </c>
      <c r="E92" s="16" t="str">
        <f>'tmp４'!C93</f>
        <v/>
      </c>
      <c r="F92" s="16" t="str">
        <f>'tmp４'!D93</f>
        <v/>
      </c>
      <c r="G92" s="16" t="str">
        <f t="shared" si="4"/>
        <v/>
      </c>
      <c r="H92" s="16" t="str">
        <f>'tmp４'!D93</f>
        <v/>
      </c>
      <c r="I92" s="16" t="str">
        <f t="shared" si="5"/>
        <v/>
      </c>
      <c r="J92" s="16" t="str">
        <f>'tmp４'!E93</f>
        <v/>
      </c>
      <c r="L92" s="16">
        <v>90</v>
      </c>
      <c r="O92" s="16" t="str">
        <f>IF('tmp４'!K93="","",'tmp４'!K93)</f>
        <v/>
      </c>
      <c r="P92" s="16">
        <f>IF('tmp４'!P93="","",'tmp４'!P93)</f>
        <v>0</v>
      </c>
      <c r="Q92" s="16">
        <v>0</v>
      </c>
      <c r="R92" s="16">
        <v>0</v>
      </c>
      <c r="S92" s="16" t="str">
        <f>IF('tmp４'!L93="","",'tmp４'!L93)</f>
        <v/>
      </c>
      <c r="T92" s="16">
        <f>IF('tmp４'!Q93="",0,'tmp４'!Q93)</f>
        <v>0</v>
      </c>
      <c r="U92" s="16">
        <v>0</v>
      </c>
      <c r="V92" s="16">
        <v>0</v>
      </c>
      <c r="W92" s="16" t="str">
        <f>IF('tmp４'!M93="","",'tmp４'!M93)</f>
        <v/>
      </c>
      <c r="X92" s="16">
        <f>IF('tmp４'!R93="","",'tmp４'!R93)</f>
        <v>0</v>
      </c>
      <c r="Y92" s="16">
        <v>0</v>
      </c>
      <c r="Z92" s="16">
        <v>0</v>
      </c>
      <c r="AA92" s="16" t="str">
        <f>IF('tmp４'!N93="","",'tmp４'!N93)</f>
        <v/>
      </c>
      <c r="AB92" s="16">
        <f>IF('tmp４'!S93="","",'tmp４'!S93)</f>
        <v>0</v>
      </c>
      <c r="AC92" s="16">
        <v>0</v>
      </c>
      <c r="AD92" s="16">
        <v>0</v>
      </c>
      <c r="AE92" s="16" t="str">
        <f>IF('tmp４'!O93="","",'tmp４'!O93)</f>
        <v/>
      </c>
      <c r="AF92" s="16">
        <f>IF('tmp４'!T93="","",'tmp４'!T93)</f>
        <v>0</v>
      </c>
      <c r="AG92" s="16">
        <v>0</v>
      </c>
      <c r="AH92" s="16">
        <v>0</v>
      </c>
      <c r="AJ92" s="16">
        <v>91</v>
      </c>
    </row>
    <row r="93" spans="1:36">
      <c r="A93" s="16">
        <f t="shared" si="3"/>
        <v>0</v>
      </c>
      <c r="B93" s="16" t="str">
        <f>'tmp４'!B94</f>
        <v/>
      </c>
      <c r="E93" s="16" t="str">
        <f>'tmp４'!C94</f>
        <v/>
      </c>
      <c r="F93" s="16" t="str">
        <f>'tmp４'!D94</f>
        <v/>
      </c>
      <c r="G93" s="16" t="str">
        <f t="shared" si="4"/>
        <v/>
      </c>
      <c r="H93" s="16" t="str">
        <f>'tmp４'!D94</f>
        <v/>
      </c>
      <c r="I93" s="16" t="str">
        <f t="shared" si="5"/>
        <v/>
      </c>
      <c r="J93" s="16" t="str">
        <f>'tmp４'!E94</f>
        <v/>
      </c>
      <c r="L93" s="16">
        <v>91</v>
      </c>
      <c r="O93" s="16" t="str">
        <f>IF('tmp４'!K94="","",'tmp４'!K94)</f>
        <v/>
      </c>
      <c r="P93" s="16">
        <f>IF('tmp４'!P94="","",'tmp４'!P94)</f>
        <v>0</v>
      </c>
      <c r="Q93" s="16">
        <v>0</v>
      </c>
      <c r="R93" s="16">
        <v>0</v>
      </c>
      <c r="S93" s="16" t="str">
        <f>IF('tmp４'!L94="","",'tmp４'!L94)</f>
        <v/>
      </c>
      <c r="T93" s="16">
        <f>IF('tmp４'!Q94="",0,'tmp４'!Q94)</f>
        <v>0</v>
      </c>
      <c r="U93" s="16">
        <v>0</v>
      </c>
      <c r="V93" s="16">
        <v>0</v>
      </c>
      <c r="W93" s="16" t="str">
        <f>IF('tmp４'!M94="","",'tmp４'!M94)</f>
        <v/>
      </c>
      <c r="X93" s="16">
        <f>IF('tmp４'!R94="","",'tmp４'!R94)</f>
        <v>0</v>
      </c>
      <c r="Y93" s="16">
        <v>0</v>
      </c>
      <c r="Z93" s="16">
        <v>0</v>
      </c>
      <c r="AA93" s="16" t="str">
        <f>IF('tmp４'!N94="","",'tmp４'!N94)</f>
        <v/>
      </c>
      <c r="AB93" s="16">
        <f>IF('tmp４'!S94="","",'tmp４'!S94)</f>
        <v>0</v>
      </c>
      <c r="AC93" s="16">
        <v>0</v>
      </c>
      <c r="AD93" s="16">
        <v>0</v>
      </c>
      <c r="AE93" s="16" t="str">
        <f>IF('tmp４'!O94="","",'tmp４'!O94)</f>
        <v/>
      </c>
      <c r="AF93" s="16">
        <f>IF('tmp４'!T94="","",'tmp４'!T94)</f>
        <v>0</v>
      </c>
      <c r="AG93" s="16">
        <v>0</v>
      </c>
      <c r="AH93" s="16">
        <v>0</v>
      </c>
      <c r="AJ93" s="16">
        <v>92</v>
      </c>
    </row>
    <row r="94" spans="1:36">
      <c r="A94" s="16">
        <f t="shared" si="3"/>
        <v>0</v>
      </c>
      <c r="B94" s="16" t="str">
        <f>'tmp４'!B95</f>
        <v/>
      </c>
      <c r="E94" s="16" t="str">
        <f>'tmp４'!C95</f>
        <v/>
      </c>
      <c r="F94" s="16" t="str">
        <f>'tmp４'!D95</f>
        <v/>
      </c>
      <c r="G94" s="16" t="str">
        <f t="shared" si="4"/>
        <v/>
      </c>
      <c r="H94" s="16" t="str">
        <f>'tmp４'!D95</f>
        <v/>
      </c>
      <c r="I94" s="16" t="str">
        <f t="shared" si="5"/>
        <v/>
      </c>
      <c r="J94" s="16" t="str">
        <f>'tmp４'!E95</f>
        <v/>
      </c>
      <c r="L94" s="16">
        <v>92</v>
      </c>
      <c r="O94" s="16" t="str">
        <f>IF('tmp４'!K95="","",'tmp４'!K95)</f>
        <v/>
      </c>
      <c r="P94" s="16">
        <f>IF('tmp４'!P95="","",'tmp４'!P95)</f>
        <v>0</v>
      </c>
      <c r="Q94" s="16">
        <v>0</v>
      </c>
      <c r="R94" s="16">
        <v>0</v>
      </c>
      <c r="S94" s="16" t="str">
        <f>IF('tmp４'!L95="","",'tmp４'!L95)</f>
        <v/>
      </c>
      <c r="T94" s="16">
        <f>IF('tmp４'!Q95="",0,'tmp４'!Q95)</f>
        <v>0</v>
      </c>
      <c r="U94" s="16">
        <v>0</v>
      </c>
      <c r="V94" s="16">
        <v>0</v>
      </c>
      <c r="W94" s="16" t="str">
        <f>IF('tmp４'!M95="","",'tmp４'!M95)</f>
        <v/>
      </c>
      <c r="X94" s="16">
        <f>IF('tmp４'!R95="","",'tmp４'!R95)</f>
        <v>0</v>
      </c>
      <c r="Y94" s="16">
        <v>0</v>
      </c>
      <c r="Z94" s="16">
        <v>0</v>
      </c>
      <c r="AA94" s="16" t="str">
        <f>IF('tmp４'!N95="","",'tmp４'!N95)</f>
        <v/>
      </c>
      <c r="AB94" s="16">
        <f>IF('tmp４'!S95="","",'tmp４'!S95)</f>
        <v>0</v>
      </c>
      <c r="AC94" s="16">
        <v>0</v>
      </c>
      <c r="AD94" s="16">
        <v>0</v>
      </c>
      <c r="AE94" s="16" t="str">
        <f>IF('tmp４'!O95="","",'tmp４'!O95)</f>
        <v/>
      </c>
      <c r="AF94" s="16">
        <f>IF('tmp４'!T95="","",'tmp４'!T95)</f>
        <v>0</v>
      </c>
      <c r="AG94" s="16">
        <v>0</v>
      </c>
      <c r="AH94" s="16">
        <v>0</v>
      </c>
      <c r="AJ94" s="16">
        <v>93</v>
      </c>
    </row>
    <row r="95" spans="1:36">
      <c r="A95" s="16">
        <f t="shared" si="3"/>
        <v>0</v>
      </c>
      <c r="B95" s="16" t="str">
        <f>'tmp４'!B96</f>
        <v/>
      </c>
      <c r="E95" s="16" t="str">
        <f>'tmp４'!C96</f>
        <v/>
      </c>
      <c r="F95" s="16" t="str">
        <f>'tmp４'!D96</f>
        <v/>
      </c>
      <c r="G95" s="16" t="str">
        <f t="shared" si="4"/>
        <v/>
      </c>
      <c r="H95" s="16" t="str">
        <f>'tmp４'!D96</f>
        <v/>
      </c>
      <c r="I95" s="16" t="str">
        <f t="shared" si="5"/>
        <v/>
      </c>
      <c r="J95" s="16" t="str">
        <f>'tmp４'!E96</f>
        <v/>
      </c>
      <c r="L95" s="16">
        <v>93</v>
      </c>
      <c r="O95" s="16" t="str">
        <f>IF('tmp４'!K96="","",'tmp４'!K96)</f>
        <v/>
      </c>
      <c r="P95" s="16">
        <f>IF('tmp４'!P96="","",'tmp４'!P96)</f>
        <v>0</v>
      </c>
      <c r="Q95" s="16">
        <v>0</v>
      </c>
      <c r="R95" s="16">
        <v>0</v>
      </c>
      <c r="S95" s="16" t="str">
        <f>IF('tmp４'!L96="","",'tmp４'!L96)</f>
        <v/>
      </c>
      <c r="T95" s="16">
        <f>IF('tmp４'!Q96="",0,'tmp４'!Q96)</f>
        <v>0</v>
      </c>
      <c r="U95" s="16">
        <v>0</v>
      </c>
      <c r="V95" s="16">
        <v>0</v>
      </c>
      <c r="W95" s="16" t="str">
        <f>IF('tmp４'!M96="","",'tmp４'!M96)</f>
        <v/>
      </c>
      <c r="X95" s="16">
        <f>IF('tmp４'!R96="","",'tmp４'!R96)</f>
        <v>0</v>
      </c>
      <c r="Y95" s="16">
        <v>0</v>
      </c>
      <c r="Z95" s="16">
        <v>0</v>
      </c>
      <c r="AA95" s="16" t="str">
        <f>IF('tmp４'!N96="","",'tmp４'!N96)</f>
        <v/>
      </c>
      <c r="AB95" s="16">
        <f>IF('tmp４'!S96="","",'tmp４'!S96)</f>
        <v>0</v>
      </c>
      <c r="AC95" s="16">
        <v>0</v>
      </c>
      <c r="AD95" s="16">
        <v>0</v>
      </c>
      <c r="AE95" s="16" t="str">
        <f>IF('tmp４'!O96="","",'tmp４'!O96)</f>
        <v/>
      </c>
      <c r="AF95" s="16">
        <f>IF('tmp４'!T96="","",'tmp４'!T96)</f>
        <v>0</v>
      </c>
      <c r="AG95" s="16">
        <v>0</v>
      </c>
      <c r="AH95" s="16">
        <v>0</v>
      </c>
      <c r="AJ95" s="16">
        <v>94</v>
      </c>
    </row>
    <row r="96" spans="1:36">
      <c r="A96" s="16">
        <f t="shared" si="3"/>
        <v>0</v>
      </c>
      <c r="B96" s="16" t="str">
        <f>'tmp４'!B97</f>
        <v/>
      </c>
      <c r="E96" s="16" t="str">
        <f>'tmp４'!C97</f>
        <v/>
      </c>
      <c r="F96" s="16" t="str">
        <f>'tmp４'!D97</f>
        <v/>
      </c>
      <c r="G96" s="16" t="str">
        <f t="shared" si="4"/>
        <v/>
      </c>
      <c r="H96" s="16" t="str">
        <f>'tmp４'!D97</f>
        <v/>
      </c>
      <c r="I96" s="16" t="str">
        <f t="shared" si="5"/>
        <v/>
      </c>
      <c r="J96" s="16" t="str">
        <f>'tmp４'!E97</f>
        <v/>
      </c>
      <c r="L96" s="16">
        <v>94</v>
      </c>
      <c r="O96" s="16" t="str">
        <f>IF('tmp４'!K97="","",'tmp４'!K97)</f>
        <v/>
      </c>
      <c r="P96" s="16">
        <f>IF('tmp４'!P97="","",'tmp４'!P97)</f>
        <v>0</v>
      </c>
      <c r="Q96" s="16">
        <v>0</v>
      </c>
      <c r="R96" s="16">
        <v>0</v>
      </c>
      <c r="S96" s="16" t="str">
        <f>IF('tmp４'!L97="","",'tmp４'!L97)</f>
        <v/>
      </c>
      <c r="T96" s="16">
        <f>IF('tmp４'!Q97="",0,'tmp４'!Q97)</f>
        <v>0</v>
      </c>
      <c r="U96" s="16">
        <v>0</v>
      </c>
      <c r="V96" s="16">
        <v>0</v>
      </c>
      <c r="W96" s="16" t="str">
        <f>IF('tmp４'!M97="","",'tmp４'!M97)</f>
        <v/>
      </c>
      <c r="X96" s="16">
        <f>IF('tmp４'!R97="","",'tmp４'!R97)</f>
        <v>0</v>
      </c>
      <c r="Y96" s="16">
        <v>0</v>
      </c>
      <c r="Z96" s="16">
        <v>0</v>
      </c>
      <c r="AA96" s="16" t="str">
        <f>IF('tmp４'!N97="","",'tmp４'!N97)</f>
        <v/>
      </c>
      <c r="AB96" s="16">
        <f>IF('tmp４'!S97="","",'tmp４'!S97)</f>
        <v>0</v>
      </c>
      <c r="AC96" s="16">
        <v>0</v>
      </c>
      <c r="AD96" s="16">
        <v>0</v>
      </c>
      <c r="AE96" s="16" t="str">
        <f>IF('tmp４'!O97="","",'tmp４'!O97)</f>
        <v/>
      </c>
      <c r="AF96" s="16">
        <f>IF('tmp４'!T97="","",'tmp４'!T97)</f>
        <v>0</v>
      </c>
      <c r="AG96" s="16">
        <v>0</v>
      </c>
      <c r="AH96" s="16">
        <v>0</v>
      </c>
      <c r="AJ96" s="16">
        <v>95</v>
      </c>
    </row>
    <row r="97" spans="1:36">
      <c r="A97" s="16">
        <f t="shared" si="3"/>
        <v>0</v>
      </c>
      <c r="B97" s="16" t="str">
        <f>'tmp４'!B98</f>
        <v/>
      </c>
      <c r="E97" s="16" t="str">
        <f>'tmp４'!C98</f>
        <v/>
      </c>
      <c r="F97" s="16" t="str">
        <f>'tmp４'!D98</f>
        <v/>
      </c>
      <c r="G97" s="16" t="str">
        <f t="shared" si="4"/>
        <v/>
      </c>
      <c r="H97" s="16" t="str">
        <f>'tmp４'!D98</f>
        <v/>
      </c>
      <c r="I97" s="16" t="str">
        <f t="shared" si="5"/>
        <v/>
      </c>
      <c r="J97" s="16" t="str">
        <f>'tmp４'!E98</f>
        <v/>
      </c>
      <c r="L97" s="16">
        <v>95</v>
      </c>
      <c r="O97" s="16" t="str">
        <f>IF('tmp４'!K98="","",'tmp４'!K98)</f>
        <v/>
      </c>
      <c r="P97" s="16">
        <f>IF('tmp４'!P98="","",'tmp４'!P98)</f>
        <v>0</v>
      </c>
      <c r="Q97" s="16">
        <v>0</v>
      </c>
      <c r="R97" s="16">
        <v>0</v>
      </c>
      <c r="S97" s="16" t="str">
        <f>IF('tmp４'!L98="","",'tmp４'!L98)</f>
        <v/>
      </c>
      <c r="T97" s="16">
        <f>IF('tmp４'!Q98="",0,'tmp４'!Q98)</f>
        <v>0</v>
      </c>
      <c r="U97" s="16">
        <v>0</v>
      </c>
      <c r="V97" s="16">
        <v>0</v>
      </c>
      <c r="W97" s="16" t="str">
        <f>IF('tmp４'!M98="","",'tmp４'!M98)</f>
        <v/>
      </c>
      <c r="X97" s="16">
        <f>IF('tmp４'!R98="","",'tmp４'!R98)</f>
        <v>0</v>
      </c>
      <c r="Y97" s="16">
        <v>0</v>
      </c>
      <c r="Z97" s="16">
        <v>0</v>
      </c>
      <c r="AA97" s="16" t="str">
        <f>IF('tmp４'!N98="","",'tmp４'!N98)</f>
        <v/>
      </c>
      <c r="AB97" s="16">
        <f>IF('tmp４'!S98="","",'tmp４'!S98)</f>
        <v>0</v>
      </c>
      <c r="AC97" s="16">
        <v>0</v>
      </c>
      <c r="AD97" s="16">
        <v>0</v>
      </c>
      <c r="AE97" s="16" t="str">
        <f>IF('tmp４'!O98="","",'tmp４'!O98)</f>
        <v/>
      </c>
      <c r="AF97" s="16">
        <f>IF('tmp４'!T98="","",'tmp４'!T98)</f>
        <v>0</v>
      </c>
      <c r="AG97" s="16">
        <v>0</v>
      </c>
      <c r="AH97" s="16">
        <v>0</v>
      </c>
      <c r="AJ97" s="16">
        <v>96</v>
      </c>
    </row>
    <row r="98" spans="1:36">
      <c r="A98" s="16">
        <f t="shared" si="3"/>
        <v>0</v>
      </c>
      <c r="B98" s="16" t="str">
        <f>'tmp４'!B99</f>
        <v/>
      </c>
      <c r="E98" s="16" t="str">
        <f>'tmp４'!C99</f>
        <v/>
      </c>
      <c r="F98" s="16" t="str">
        <f>'tmp４'!D99</f>
        <v/>
      </c>
      <c r="G98" s="16" t="str">
        <f t="shared" si="4"/>
        <v/>
      </c>
      <c r="H98" s="16" t="str">
        <f>'tmp４'!D99</f>
        <v/>
      </c>
      <c r="I98" s="16" t="str">
        <f t="shared" si="5"/>
        <v/>
      </c>
      <c r="J98" s="16" t="str">
        <f>'tmp４'!E99</f>
        <v/>
      </c>
      <c r="L98" s="16">
        <v>96</v>
      </c>
      <c r="O98" s="16" t="str">
        <f>IF('tmp４'!K99="","",'tmp４'!K99)</f>
        <v/>
      </c>
      <c r="P98" s="16">
        <f>IF('tmp４'!P99="","",'tmp４'!P99)</f>
        <v>0</v>
      </c>
      <c r="Q98" s="16">
        <v>0</v>
      </c>
      <c r="R98" s="16">
        <v>0</v>
      </c>
      <c r="S98" s="16" t="str">
        <f>IF('tmp４'!L99="","",'tmp４'!L99)</f>
        <v/>
      </c>
      <c r="T98" s="16">
        <f>IF('tmp４'!Q99="",0,'tmp４'!Q99)</f>
        <v>0</v>
      </c>
      <c r="U98" s="16">
        <v>0</v>
      </c>
      <c r="V98" s="16">
        <v>0</v>
      </c>
      <c r="W98" s="16" t="str">
        <f>IF('tmp４'!M99="","",'tmp４'!M99)</f>
        <v/>
      </c>
      <c r="X98" s="16">
        <f>IF('tmp４'!R99="","",'tmp４'!R99)</f>
        <v>0</v>
      </c>
      <c r="Y98" s="16">
        <v>0</v>
      </c>
      <c r="Z98" s="16">
        <v>0</v>
      </c>
      <c r="AA98" s="16" t="str">
        <f>IF('tmp４'!N99="","",'tmp４'!N99)</f>
        <v/>
      </c>
      <c r="AB98" s="16">
        <f>IF('tmp４'!S99="","",'tmp４'!S99)</f>
        <v>0</v>
      </c>
      <c r="AC98" s="16">
        <v>0</v>
      </c>
      <c r="AD98" s="16">
        <v>0</v>
      </c>
      <c r="AE98" s="16" t="str">
        <f>IF('tmp４'!O99="","",'tmp４'!O99)</f>
        <v/>
      </c>
      <c r="AF98" s="16">
        <f>IF('tmp４'!T99="","",'tmp４'!T99)</f>
        <v>0</v>
      </c>
      <c r="AG98" s="16">
        <v>0</v>
      </c>
      <c r="AH98" s="16">
        <v>0</v>
      </c>
      <c r="AJ98" s="16">
        <v>97</v>
      </c>
    </row>
    <row r="99" spans="1:36">
      <c r="A99" s="16">
        <f t="shared" si="3"/>
        <v>0</v>
      </c>
      <c r="B99" s="16" t="str">
        <f>'tmp４'!B100</f>
        <v/>
      </c>
      <c r="E99" s="16" t="str">
        <f>'tmp４'!C100</f>
        <v/>
      </c>
      <c r="F99" s="16" t="str">
        <f>'tmp４'!D100</f>
        <v/>
      </c>
      <c r="G99" s="16" t="str">
        <f t="shared" si="4"/>
        <v/>
      </c>
      <c r="H99" s="16" t="str">
        <f>'tmp４'!D100</f>
        <v/>
      </c>
      <c r="I99" s="16" t="str">
        <f t="shared" si="5"/>
        <v/>
      </c>
      <c r="J99" s="16" t="str">
        <f>'tmp４'!E100</f>
        <v/>
      </c>
      <c r="L99" s="16">
        <v>97</v>
      </c>
      <c r="O99" s="16" t="str">
        <f>IF('tmp４'!K100="","",'tmp４'!K100)</f>
        <v/>
      </c>
      <c r="P99" s="16">
        <f>IF('tmp４'!P100="","",'tmp４'!P100)</f>
        <v>0</v>
      </c>
      <c r="Q99" s="16">
        <v>0</v>
      </c>
      <c r="R99" s="16">
        <v>0</v>
      </c>
      <c r="S99" s="16" t="str">
        <f>IF('tmp４'!L100="","",'tmp４'!L100)</f>
        <v/>
      </c>
      <c r="T99" s="16">
        <f>IF('tmp４'!Q100="",0,'tmp４'!Q100)</f>
        <v>0</v>
      </c>
      <c r="U99" s="16">
        <v>0</v>
      </c>
      <c r="V99" s="16">
        <v>0</v>
      </c>
      <c r="W99" s="16" t="str">
        <f>IF('tmp４'!M100="","",'tmp４'!M100)</f>
        <v/>
      </c>
      <c r="X99" s="16">
        <f>IF('tmp４'!R100="","",'tmp４'!R100)</f>
        <v>0</v>
      </c>
      <c r="Y99" s="16">
        <v>0</v>
      </c>
      <c r="Z99" s="16">
        <v>0</v>
      </c>
      <c r="AA99" s="16" t="str">
        <f>IF('tmp４'!N100="","",'tmp４'!N100)</f>
        <v/>
      </c>
      <c r="AB99" s="16">
        <f>IF('tmp４'!S100="","",'tmp４'!S100)</f>
        <v>0</v>
      </c>
      <c r="AC99" s="16">
        <v>0</v>
      </c>
      <c r="AD99" s="16">
        <v>0</v>
      </c>
      <c r="AE99" s="16" t="str">
        <f>IF('tmp４'!O100="","",'tmp４'!O100)</f>
        <v/>
      </c>
      <c r="AF99" s="16">
        <f>IF('tmp４'!T100="","",'tmp４'!T100)</f>
        <v>0</v>
      </c>
      <c r="AG99" s="16">
        <v>0</v>
      </c>
      <c r="AH99" s="16">
        <v>0</v>
      </c>
      <c r="AJ99" s="16">
        <v>98</v>
      </c>
    </row>
    <row r="100" spans="1:36">
      <c r="A100" s="16">
        <f t="shared" si="3"/>
        <v>0</v>
      </c>
      <c r="B100" s="16" t="str">
        <f>'tmp４'!B101</f>
        <v/>
      </c>
      <c r="E100" s="16" t="str">
        <f>'tmp４'!C101</f>
        <v/>
      </c>
      <c r="F100" s="16" t="str">
        <f>'tmp４'!D101</f>
        <v/>
      </c>
      <c r="G100" s="16" t="str">
        <f t="shared" si="4"/>
        <v/>
      </c>
      <c r="H100" s="16" t="str">
        <f>'tmp４'!D101</f>
        <v/>
      </c>
      <c r="I100" s="16" t="str">
        <f t="shared" si="5"/>
        <v/>
      </c>
      <c r="J100" s="16" t="str">
        <f>'tmp４'!E101</f>
        <v/>
      </c>
      <c r="L100" s="16">
        <v>98</v>
      </c>
      <c r="O100" s="16" t="str">
        <f>IF('tmp４'!K101="","",'tmp４'!K101)</f>
        <v/>
      </c>
      <c r="P100" s="16">
        <f>IF('tmp４'!P101="","",'tmp４'!P101)</f>
        <v>0</v>
      </c>
      <c r="Q100" s="16">
        <v>0</v>
      </c>
      <c r="R100" s="16">
        <v>0</v>
      </c>
      <c r="S100" s="16" t="str">
        <f>IF('tmp４'!L101="","",'tmp４'!L101)</f>
        <v/>
      </c>
      <c r="T100" s="16">
        <f>IF('tmp４'!Q101="",0,'tmp４'!Q101)</f>
        <v>0</v>
      </c>
      <c r="U100" s="16">
        <v>0</v>
      </c>
      <c r="V100" s="16">
        <v>0</v>
      </c>
      <c r="W100" s="16" t="str">
        <f>IF('tmp４'!M101="","",'tmp４'!M101)</f>
        <v/>
      </c>
      <c r="X100" s="16">
        <f>IF('tmp４'!R101="","",'tmp４'!R101)</f>
        <v>0</v>
      </c>
      <c r="Y100" s="16">
        <v>0</v>
      </c>
      <c r="Z100" s="16">
        <v>0</v>
      </c>
      <c r="AA100" s="16" t="str">
        <f>IF('tmp４'!N101="","",'tmp４'!N101)</f>
        <v/>
      </c>
      <c r="AB100" s="16">
        <f>IF('tmp４'!S101="","",'tmp４'!S101)</f>
        <v>0</v>
      </c>
      <c r="AC100" s="16">
        <v>0</v>
      </c>
      <c r="AD100" s="16">
        <v>0</v>
      </c>
      <c r="AE100" s="16" t="str">
        <f>IF('tmp４'!O101="","",'tmp４'!O101)</f>
        <v/>
      </c>
      <c r="AF100" s="16">
        <f>IF('tmp４'!T101="","",'tmp４'!T101)</f>
        <v>0</v>
      </c>
      <c r="AG100" s="16">
        <v>0</v>
      </c>
      <c r="AH100" s="16">
        <v>0</v>
      </c>
      <c r="AJ100" s="16">
        <v>99</v>
      </c>
    </row>
    <row r="101" spans="1:36">
      <c r="A101" s="16">
        <f t="shared" si="3"/>
        <v>0</v>
      </c>
      <c r="B101" s="16" t="str">
        <f>'tmp４'!B102</f>
        <v/>
      </c>
      <c r="E101" s="16" t="str">
        <f>'tmp４'!C102</f>
        <v/>
      </c>
      <c r="F101" s="16" t="str">
        <f>'tmp４'!D102</f>
        <v/>
      </c>
      <c r="G101" s="16" t="str">
        <f t="shared" si="4"/>
        <v/>
      </c>
      <c r="H101" s="16" t="str">
        <f>'tmp４'!D102</f>
        <v/>
      </c>
      <c r="I101" s="16" t="str">
        <f t="shared" si="5"/>
        <v/>
      </c>
      <c r="J101" s="16" t="str">
        <f>'tmp４'!E102</f>
        <v/>
      </c>
      <c r="L101" s="16">
        <v>99</v>
      </c>
      <c r="O101" s="16" t="str">
        <f>IF('tmp４'!K102="","",'tmp４'!K102)</f>
        <v/>
      </c>
      <c r="P101" s="16">
        <f>IF('tmp４'!P102="","",'tmp４'!P102)</f>
        <v>0</v>
      </c>
      <c r="Q101" s="16">
        <v>0</v>
      </c>
      <c r="R101" s="16">
        <v>0</v>
      </c>
      <c r="S101" s="16" t="str">
        <f>IF('tmp４'!L102="","",'tmp４'!L102)</f>
        <v/>
      </c>
      <c r="T101" s="16">
        <f>IF('tmp４'!Q102="",0,'tmp４'!Q102)</f>
        <v>0</v>
      </c>
      <c r="U101" s="16">
        <v>0</v>
      </c>
      <c r="V101" s="16">
        <v>0</v>
      </c>
      <c r="W101" s="16" t="str">
        <f>IF('tmp４'!M102="","",'tmp４'!M102)</f>
        <v/>
      </c>
      <c r="X101" s="16">
        <f>IF('tmp４'!R102="","",'tmp４'!R102)</f>
        <v>0</v>
      </c>
      <c r="Y101" s="16">
        <v>0</v>
      </c>
      <c r="Z101" s="16">
        <v>0</v>
      </c>
      <c r="AA101" s="16" t="str">
        <f>IF('tmp４'!N102="","",'tmp４'!N102)</f>
        <v/>
      </c>
      <c r="AB101" s="16">
        <f>IF('tmp４'!S102="","",'tmp４'!S102)</f>
        <v>0</v>
      </c>
      <c r="AC101" s="16">
        <v>0</v>
      </c>
      <c r="AD101" s="16">
        <v>0</v>
      </c>
      <c r="AE101" s="16" t="str">
        <f>IF('tmp４'!O102="","",'tmp４'!O102)</f>
        <v/>
      </c>
      <c r="AF101" s="16">
        <f>IF('tmp４'!T102="","",'tmp４'!T102)</f>
        <v>0</v>
      </c>
      <c r="AG101" s="16">
        <v>0</v>
      </c>
      <c r="AH101" s="16">
        <v>0</v>
      </c>
      <c r="AJ101" s="16">
        <v>100</v>
      </c>
    </row>
    <row r="102" spans="1:36">
      <c r="A102" s="16">
        <f t="shared" si="3"/>
        <v>0</v>
      </c>
      <c r="B102" s="16" t="str">
        <f>'tmp４'!B103</f>
        <v/>
      </c>
      <c r="E102" s="16" t="str">
        <f>'tmp４'!C103</f>
        <v/>
      </c>
      <c r="F102" s="16" t="str">
        <f>'tmp４'!D103</f>
        <v/>
      </c>
      <c r="G102" s="16" t="str">
        <f t="shared" si="4"/>
        <v/>
      </c>
      <c r="H102" s="16" t="str">
        <f>'tmp４'!D103</f>
        <v/>
      </c>
      <c r="I102" s="16" t="str">
        <f t="shared" si="5"/>
        <v/>
      </c>
      <c r="J102" s="16" t="str">
        <f>'tmp４'!E103</f>
        <v/>
      </c>
      <c r="L102" s="16">
        <v>100</v>
      </c>
      <c r="O102" s="16" t="str">
        <f>IF('tmp４'!K103="","",'tmp４'!K103)</f>
        <v/>
      </c>
      <c r="P102" s="16">
        <f>IF('tmp４'!P103="","",'tmp４'!P103)</f>
        <v>0</v>
      </c>
      <c r="Q102" s="16">
        <v>0</v>
      </c>
      <c r="R102" s="16">
        <v>0</v>
      </c>
      <c r="S102" s="16" t="str">
        <f>IF('tmp４'!L103="","",'tmp４'!L103)</f>
        <v/>
      </c>
      <c r="T102" s="16">
        <f>IF('tmp４'!Q103="",0,'tmp４'!Q103)</f>
        <v>0</v>
      </c>
      <c r="U102" s="16">
        <v>0</v>
      </c>
      <c r="V102" s="16">
        <v>0</v>
      </c>
      <c r="W102" s="16" t="str">
        <f>IF('tmp４'!M103="","",'tmp４'!M103)</f>
        <v/>
      </c>
      <c r="X102" s="16">
        <f>IF('tmp４'!R103="","",'tmp４'!R103)</f>
        <v>0</v>
      </c>
      <c r="Y102" s="16">
        <v>0</v>
      </c>
      <c r="Z102" s="16">
        <v>0</v>
      </c>
      <c r="AA102" s="16" t="str">
        <f>IF('tmp４'!N103="","",'tmp４'!N103)</f>
        <v/>
      </c>
      <c r="AB102" s="16">
        <f>IF('tmp４'!S103="","",'tmp４'!S103)</f>
        <v>0</v>
      </c>
      <c r="AC102" s="16">
        <v>0</v>
      </c>
      <c r="AD102" s="16">
        <v>0</v>
      </c>
      <c r="AE102" s="16" t="str">
        <f>IF('tmp４'!O103="","",'tmp４'!O103)</f>
        <v/>
      </c>
      <c r="AF102" s="16">
        <f>IF('tmp４'!T103="","",'tmp４'!T103)</f>
        <v>0</v>
      </c>
      <c r="AG102" s="16">
        <v>0</v>
      </c>
      <c r="AH102" s="16">
        <v>0</v>
      </c>
      <c r="AJ102" s="16">
        <v>101</v>
      </c>
    </row>
  </sheetData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S122"/>
  <sheetViews>
    <sheetView workbookViewId="0">
      <selection activeCell="R29" sqref="R29"/>
    </sheetView>
  </sheetViews>
  <sheetFormatPr defaultColWidth="12.625" defaultRowHeight="14.25"/>
  <cols>
    <col min="1" max="3" width="6.625" style="45" customWidth="1"/>
    <col min="4" max="16384" width="12.625" style="45"/>
  </cols>
  <sheetData>
    <row r="1" spans="1:19">
      <c r="A1" s="45">
        <f>C122</f>
        <v>1</v>
      </c>
      <c r="D1" s="45" t="s">
        <v>102</v>
      </c>
      <c r="E1" s="45" t="s">
        <v>48</v>
      </c>
      <c r="F1" s="45" t="s">
        <v>103</v>
      </c>
      <c r="G1" s="45" t="s">
        <v>104</v>
      </c>
      <c r="H1" s="45" t="s">
        <v>105</v>
      </c>
      <c r="I1" s="45" t="s">
        <v>106</v>
      </c>
      <c r="J1" s="45" t="s">
        <v>107</v>
      </c>
      <c r="K1" s="45" t="s">
        <v>15</v>
      </c>
      <c r="L1" s="45" t="s">
        <v>19</v>
      </c>
      <c r="M1" s="45" t="s">
        <v>108</v>
      </c>
      <c r="N1" s="45" t="s">
        <v>109</v>
      </c>
      <c r="O1" s="45" t="s">
        <v>110</v>
      </c>
      <c r="P1" s="45" t="s">
        <v>111</v>
      </c>
    </row>
    <row r="2" spans="1:19">
      <c r="A2" s="45">
        <v>1</v>
      </c>
      <c r="B2" s="45" t="str">
        <f>IF(K2="","",A2)</f>
        <v/>
      </c>
      <c r="C2" s="45" t="str">
        <f>IF(K2="","",RANK(B2,B$2:B$121,1))</f>
        <v/>
      </c>
      <c r="D2" s="45">
        <v>1</v>
      </c>
      <c r="E2" s="45" t="str">
        <f>IF(K2="","",'tmp２'!B$3)</f>
        <v/>
      </c>
      <c r="F2" s="45" t="str">
        <f>IF(K2="","",混合・男子リレー入力!E4)</f>
        <v/>
      </c>
      <c r="J2" s="45">
        <v>1</v>
      </c>
      <c r="K2" s="45" t="str">
        <f>混合・男子リレー入力!G4</f>
        <v/>
      </c>
      <c r="L2" s="45">
        <f>混合・男子リレー入力!H4</f>
        <v>0</v>
      </c>
      <c r="M2" s="45" t="str">
        <f>IF(K2="","",混合・男子リレー入力!A4)</f>
        <v/>
      </c>
      <c r="N2" s="45" t="str">
        <f>IF(K2="","",混合・男子リレー入力!AF4)</f>
        <v/>
      </c>
      <c r="O2" s="45">
        <v>0</v>
      </c>
      <c r="P2" s="45">
        <f>IF(N2=0,0,IF(N2="",0,2))</f>
        <v>0</v>
      </c>
      <c r="Q2" s="45" t="str">
        <f t="shared" ref="Q2:Q33" si="0">IF(K2="","",VLOOKUP(K2,リレ男,28,FALSE))</f>
        <v/>
      </c>
      <c r="R2" s="45" t="str">
        <f>IF(K2="","",'競技設定（大会別）'!A$1)</f>
        <v/>
      </c>
      <c r="S2" s="45" t="str">
        <f>CONCATENATE(R2,E2,M2,Q2)</f>
        <v/>
      </c>
    </row>
    <row r="3" spans="1:19">
      <c r="A3" s="45">
        <v>2</v>
      </c>
      <c r="B3" s="45" t="str">
        <f t="shared" ref="B3:B61" si="1">IF(K3="","",A3)</f>
        <v/>
      </c>
      <c r="C3" s="45" t="str">
        <f t="shared" ref="C3:C66" si="2">IF(K3="","",RANK(B3,B$2:B$121,1))</f>
        <v/>
      </c>
      <c r="D3" s="45">
        <v>2</v>
      </c>
      <c r="E3" s="45" t="str">
        <f>IF(K3="","",'tmp２'!B$3)</f>
        <v/>
      </c>
      <c r="F3" s="45" t="str">
        <f>IF(K3="","",F2)</f>
        <v/>
      </c>
      <c r="J3" s="45">
        <v>2</v>
      </c>
      <c r="K3" s="45" t="str">
        <f>混合・男子リレー入力!G5</f>
        <v/>
      </c>
      <c r="L3" s="45">
        <f>混合・男子リレー入力!H5</f>
        <v>0</v>
      </c>
      <c r="M3" s="45" t="str">
        <f>IF(K3="","",混合・男子リレー入力!A5)</f>
        <v/>
      </c>
      <c r="N3" s="45" t="str">
        <f>IF(K3="","",N2)</f>
        <v/>
      </c>
      <c r="O3" s="45">
        <v>0</v>
      </c>
      <c r="P3" s="45">
        <f t="shared" ref="P3:P66" si="3">IF(N3=0,0,IF(N3="",0,2))</f>
        <v>0</v>
      </c>
      <c r="Q3" s="45" t="str">
        <f t="shared" si="0"/>
        <v/>
      </c>
      <c r="R3" s="45" t="str">
        <f>IF(K3="","",'競技設定（大会別）'!A$1)</f>
        <v/>
      </c>
      <c r="S3" s="45" t="str">
        <f t="shared" ref="S3:S66" si="4">CONCATENATE(R3,E3,M3,Q3)</f>
        <v/>
      </c>
    </row>
    <row r="4" spans="1:19">
      <c r="A4" s="45">
        <v>3</v>
      </c>
      <c r="B4" s="45" t="str">
        <f t="shared" si="1"/>
        <v/>
      </c>
      <c r="C4" s="45" t="str">
        <f t="shared" si="2"/>
        <v/>
      </c>
      <c r="D4" s="45">
        <v>3</v>
      </c>
      <c r="E4" s="45" t="str">
        <f>IF(K4="","",'tmp２'!B$3)</f>
        <v/>
      </c>
      <c r="F4" s="45" t="str">
        <f>IF(K4="","",F3)</f>
        <v/>
      </c>
      <c r="J4" s="45">
        <v>3</v>
      </c>
      <c r="K4" s="45" t="str">
        <f>混合・男子リレー入力!G6</f>
        <v/>
      </c>
      <c r="L4" s="45">
        <f>混合・男子リレー入力!H6</f>
        <v>0</v>
      </c>
      <c r="M4" s="45" t="str">
        <f>IF(K4="","",混合・男子リレー入力!A6)</f>
        <v/>
      </c>
      <c r="N4" s="45" t="str">
        <f>IF(K4="","",N3)</f>
        <v/>
      </c>
      <c r="O4" s="45">
        <v>0</v>
      </c>
      <c r="P4" s="45">
        <f t="shared" si="3"/>
        <v>0</v>
      </c>
      <c r="Q4" s="45" t="str">
        <f t="shared" si="0"/>
        <v/>
      </c>
      <c r="R4" s="45" t="str">
        <f>IF(K4="","",'競技設定（大会別）'!A$1)</f>
        <v/>
      </c>
      <c r="S4" s="45" t="str">
        <f t="shared" si="4"/>
        <v/>
      </c>
    </row>
    <row r="5" spans="1:19">
      <c r="A5" s="45">
        <v>4</v>
      </c>
      <c r="B5" s="45" t="str">
        <f t="shared" si="1"/>
        <v/>
      </c>
      <c r="C5" s="45" t="str">
        <f t="shared" si="2"/>
        <v/>
      </c>
      <c r="D5" s="45">
        <v>4</v>
      </c>
      <c r="E5" s="45" t="str">
        <f>IF(K5="","",'tmp２'!B$3)</f>
        <v/>
      </c>
      <c r="F5" s="45" t="str">
        <f>IF(K5="","",F4)</f>
        <v/>
      </c>
      <c r="J5" s="45">
        <v>4</v>
      </c>
      <c r="K5" s="45" t="str">
        <f>混合・男子リレー入力!G7</f>
        <v/>
      </c>
      <c r="L5" s="45">
        <f>混合・男子リレー入力!H7</f>
        <v>0</v>
      </c>
      <c r="M5" s="45" t="str">
        <f>IF(K5="","",混合・男子リレー入力!A7)</f>
        <v/>
      </c>
      <c r="N5" s="45" t="str">
        <f>IF(K5="","",N4)</f>
        <v/>
      </c>
      <c r="O5" s="45">
        <v>0</v>
      </c>
      <c r="P5" s="45">
        <f t="shared" si="3"/>
        <v>0</v>
      </c>
      <c r="Q5" s="45" t="str">
        <f t="shared" si="0"/>
        <v/>
      </c>
      <c r="R5" s="45" t="str">
        <f>IF(K5="","",'競技設定（大会別）'!A$1)</f>
        <v/>
      </c>
      <c r="S5" s="45" t="str">
        <f t="shared" si="4"/>
        <v/>
      </c>
    </row>
    <row r="6" spans="1:19">
      <c r="A6" s="45">
        <v>5</v>
      </c>
      <c r="B6" s="45" t="str">
        <f t="shared" si="1"/>
        <v/>
      </c>
      <c r="C6" s="45" t="str">
        <f t="shared" si="2"/>
        <v/>
      </c>
      <c r="D6" s="45">
        <v>5</v>
      </c>
      <c r="E6" s="45" t="str">
        <f>IF(K6="","",'tmp２'!B$3)</f>
        <v/>
      </c>
      <c r="F6" s="45" t="str">
        <f>IF(K6="","",F5)</f>
        <v/>
      </c>
      <c r="J6" s="45">
        <v>5</v>
      </c>
      <c r="K6" s="45" t="str">
        <f>混合・男子リレー入力!G8</f>
        <v/>
      </c>
      <c r="L6" s="45">
        <f>混合・男子リレー入力!H8</f>
        <v>0</v>
      </c>
      <c r="M6" s="45" t="str">
        <f>IF(K6="","",混合・男子リレー入力!A8)</f>
        <v/>
      </c>
      <c r="N6" s="45" t="str">
        <f>IF(K6="","",N5)</f>
        <v/>
      </c>
      <c r="O6" s="45">
        <v>0</v>
      </c>
      <c r="P6" s="45">
        <f t="shared" si="3"/>
        <v>0</v>
      </c>
      <c r="Q6" s="45" t="str">
        <f t="shared" si="0"/>
        <v/>
      </c>
      <c r="R6" s="45" t="str">
        <f>IF(K6="","",'競技設定（大会別）'!A$1)</f>
        <v/>
      </c>
      <c r="S6" s="45" t="str">
        <f t="shared" si="4"/>
        <v/>
      </c>
    </row>
    <row r="7" spans="1:19">
      <c r="A7" s="45">
        <v>6</v>
      </c>
      <c r="B7" s="45" t="str">
        <f t="shared" si="1"/>
        <v/>
      </c>
      <c r="C7" s="45" t="str">
        <f t="shared" si="2"/>
        <v/>
      </c>
      <c r="D7" s="45">
        <v>6</v>
      </c>
      <c r="E7" s="45" t="str">
        <f>IF(K7="","",'tmp２'!B$3)</f>
        <v/>
      </c>
      <c r="F7" s="45" t="str">
        <f>IF(K7="","",F6)</f>
        <v/>
      </c>
      <c r="J7" s="45">
        <v>6</v>
      </c>
      <c r="K7" s="45" t="str">
        <f>混合・男子リレー入力!G9</f>
        <v/>
      </c>
      <c r="L7" s="45">
        <f>混合・男子リレー入力!H9</f>
        <v>0</v>
      </c>
      <c r="M7" s="45" t="str">
        <f>IF(K7="","",混合・男子リレー入力!A9)</f>
        <v/>
      </c>
      <c r="N7" s="45" t="str">
        <f>IF(K7="","",N6)</f>
        <v/>
      </c>
      <c r="O7" s="45">
        <v>0</v>
      </c>
      <c r="P7" s="45">
        <f t="shared" si="3"/>
        <v>0</v>
      </c>
      <c r="Q7" s="45" t="str">
        <f t="shared" si="0"/>
        <v/>
      </c>
      <c r="R7" s="45" t="str">
        <f>IF(K7="","",'競技設定（大会別）'!A$1)</f>
        <v/>
      </c>
      <c r="S7" s="45" t="str">
        <f t="shared" si="4"/>
        <v/>
      </c>
    </row>
    <row r="8" spans="1:19">
      <c r="A8" s="45">
        <v>7</v>
      </c>
      <c r="B8" s="45" t="str">
        <f t="shared" si="1"/>
        <v/>
      </c>
      <c r="C8" s="45" t="str">
        <f t="shared" si="2"/>
        <v/>
      </c>
      <c r="D8" s="45">
        <v>1</v>
      </c>
      <c r="E8" s="45" t="str">
        <f>IF(K8="","",'tmp２'!B$3)</f>
        <v/>
      </c>
      <c r="F8" s="45" t="str">
        <f>IF(K8="","",混合・男子リレー入力!E10)</f>
        <v/>
      </c>
      <c r="J8" s="45">
        <v>1</v>
      </c>
      <c r="K8" s="45" t="str">
        <f>混合・男子リレー入力!G10</f>
        <v/>
      </c>
      <c r="L8" s="45">
        <f>混合・男子リレー入力!H10</f>
        <v>0</v>
      </c>
      <c r="M8" s="45" t="str">
        <f>IF(K8="","",混合・男子リレー入力!A10)</f>
        <v/>
      </c>
      <c r="N8" s="45" t="str">
        <f>IF(K8="","",混合・男子リレー入力!AF10)</f>
        <v/>
      </c>
      <c r="O8" s="45">
        <v>0</v>
      </c>
      <c r="P8" s="45">
        <f t="shared" si="3"/>
        <v>0</v>
      </c>
      <c r="Q8" s="45" t="str">
        <f t="shared" si="0"/>
        <v/>
      </c>
      <c r="R8" s="45" t="str">
        <f>IF(K8="","",'競技設定（大会別）'!A$1)</f>
        <v/>
      </c>
      <c r="S8" s="45" t="str">
        <f t="shared" si="4"/>
        <v/>
      </c>
    </row>
    <row r="9" spans="1:19">
      <c r="A9" s="45">
        <v>8</v>
      </c>
      <c r="B9" s="45" t="str">
        <f t="shared" si="1"/>
        <v/>
      </c>
      <c r="C9" s="45" t="str">
        <f t="shared" si="2"/>
        <v/>
      </c>
      <c r="D9" s="45">
        <v>2</v>
      </c>
      <c r="E9" s="45" t="str">
        <f>IF(K9="","",'tmp２'!B$3)</f>
        <v/>
      </c>
      <c r="F9" s="45" t="str">
        <f>IF(K9="","",F8)</f>
        <v/>
      </c>
      <c r="J9" s="45">
        <v>2</v>
      </c>
      <c r="K9" s="45" t="str">
        <f>混合・男子リレー入力!G11</f>
        <v/>
      </c>
      <c r="L9" s="45">
        <f>混合・男子リレー入力!H11</f>
        <v>0</v>
      </c>
      <c r="M9" s="45" t="str">
        <f>IF(K9="","",混合・男子リレー入力!A11)</f>
        <v/>
      </c>
      <c r="N9" s="45" t="str">
        <f>IF(K9="","",N8)</f>
        <v/>
      </c>
      <c r="O9" s="45">
        <v>0</v>
      </c>
      <c r="P9" s="45">
        <f t="shared" si="3"/>
        <v>0</v>
      </c>
      <c r="Q9" s="45" t="str">
        <f t="shared" si="0"/>
        <v/>
      </c>
      <c r="R9" s="45" t="str">
        <f>IF(K9="","",'競技設定（大会別）'!A$1)</f>
        <v/>
      </c>
      <c r="S9" s="45" t="str">
        <f t="shared" si="4"/>
        <v/>
      </c>
    </row>
    <row r="10" spans="1:19">
      <c r="A10" s="45">
        <v>9</v>
      </c>
      <c r="B10" s="45" t="str">
        <f t="shared" si="1"/>
        <v/>
      </c>
      <c r="C10" s="45" t="str">
        <f t="shared" si="2"/>
        <v/>
      </c>
      <c r="D10" s="45">
        <v>3</v>
      </c>
      <c r="E10" s="45" t="str">
        <f>IF(K10="","",'tmp２'!B$3)</f>
        <v/>
      </c>
      <c r="F10" s="45" t="str">
        <f>IF(K10="","",F9)</f>
        <v/>
      </c>
      <c r="J10" s="45">
        <v>3</v>
      </c>
      <c r="K10" s="45" t="str">
        <f>混合・男子リレー入力!G12</f>
        <v/>
      </c>
      <c r="L10" s="45">
        <f>混合・男子リレー入力!H12</f>
        <v>0</v>
      </c>
      <c r="M10" s="45" t="str">
        <f>IF(K10="","",混合・男子リレー入力!A12)</f>
        <v/>
      </c>
      <c r="N10" s="45" t="str">
        <f>IF(K10="","",N9)</f>
        <v/>
      </c>
      <c r="O10" s="45">
        <v>0</v>
      </c>
      <c r="P10" s="45">
        <f t="shared" si="3"/>
        <v>0</v>
      </c>
      <c r="Q10" s="45" t="str">
        <f t="shared" si="0"/>
        <v/>
      </c>
      <c r="R10" s="45" t="str">
        <f>IF(K10="","",'競技設定（大会別）'!A$1)</f>
        <v/>
      </c>
      <c r="S10" s="45" t="str">
        <f t="shared" si="4"/>
        <v/>
      </c>
    </row>
    <row r="11" spans="1:19">
      <c r="A11" s="45">
        <v>10</v>
      </c>
      <c r="B11" s="45" t="str">
        <f t="shared" si="1"/>
        <v/>
      </c>
      <c r="C11" s="45" t="str">
        <f t="shared" si="2"/>
        <v/>
      </c>
      <c r="D11" s="45">
        <v>4</v>
      </c>
      <c r="E11" s="45" t="str">
        <f>IF(K11="","",'tmp２'!B$3)</f>
        <v/>
      </c>
      <c r="F11" s="45" t="str">
        <f>IF(K11="","",F10)</f>
        <v/>
      </c>
      <c r="J11" s="45">
        <v>4</v>
      </c>
      <c r="K11" s="45" t="str">
        <f>混合・男子リレー入力!G13</f>
        <v/>
      </c>
      <c r="L11" s="45">
        <f>混合・男子リレー入力!H13</f>
        <v>0</v>
      </c>
      <c r="M11" s="45" t="str">
        <f>IF(K11="","",混合・男子リレー入力!A13)</f>
        <v/>
      </c>
      <c r="N11" s="45" t="str">
        <f>IF(K11="","",N10)</f>
        <v/>
      </c>
      <c r="O11" s="45">
        <v>0</v>
      </c>
      <c r="P11" s="45">
        <f t="shared" si="3"/>
        <v>0</v>
      </c>
      <c r="Q11" s="45" t="str">
        <f t="shared" si="0"/>
        <v/>
      </c>
      <c r="R11" s="45" t="str">
        <f>IF(K11="","",'競技設定（大会別）'!A$1)</f>
        <v/>
      </c>
      <c r="S11" s="45" t="str">
        <f t="shared" si="4"/>
        <v/>
      </c>
    </row>
    <row r="12" spans="1:19">
      <c r="A12" s="45">
        <v>11</v>
      </c>
      <c r="B12" s="45" t="str">
        <f t="shared" si="1"/>
        <v/>
      </c>
      <c r="C12" s="45" t="str">
        <f t="shared" si="2"/>
        <v/>
      </c>
      <c r="D12" s="45">
        <v>5</v>
      </c>
      <c r="E12" s="45" t="str">
        <f>IF(K12="","",'tmp２'!B$3)</f>
        <v/>
      </c>
      <c r="F12" s="45" t="str">
        <f>IF(K12="","",F11)</f>
        <v/>
      </c>
      <c r="J12" s="45">
        <v>5</v>
      </c>
      <c r="K12" s="45" t="str">
        <f>混合・男子リレー入力!G14</f>
        <v/>
      </c>
      <c r="L12" s="45">
        <f>混合・男子リレー入力!H14</f>
        <v>0</v>
      </c>
      <c r="M12" s="45" t="str">
        <f>IF(K12="","",混合・男子リレー入力!A14)</f>
        <v/>
      </c>
      <c r="N12" s="45" t="str">
        <f>IF(K12="","",N11)</f>
        <v/>
      </c>
      <c r="O12" s="45">
        <v>0</v>
      </c>
      <c r="P12" s="45">
        <f t="shared" si="3"/>
        <v>0</v>
      </c>
      <c r="Q12" s="45" t="str">
        <f t="shared" si="0"/>
        <v/>
      </c>
      <c r="R12" s="45" t="str">
        <f>IF(K12="","",'競技設定（大会別）'!A$1)</f>
        <v/>
      </c>
      <c r="S12" s="45" t="str">
        <f t="shared" si="4"/>
        <v/>
      </c>
    </row>
    <row r="13" spans="1:19">
      <c r="A13" s="45">
        <v>12</v>
      </c>
      <c r="B13" s="45" t="str">
        <f t="shared" si="1"/>
        <v/>
      </c>
      <c r="C13" s="45" t="str">
        <f t="shared" si="2"/>
        <v/>
      </c>
      <c r="D13" s="45">
        <v>6</v>
      </c>
      <c r="E13" s="45" t="str">
        <f>IF(K13="","",'tmp２'!B$3)</f>
        <v/>
      </c>
      <c r="F13" s="45" t="str">
        <f>IF(K13="","",F12)</f>
        <v/>
      </c>
      <c r="J13" s="45">
        <v>6</v>
      </c>
      <c r="K13" s="45" t="str">
        <f>混合・男子リレー入力!G15</f>
        <v/>
      </c>
      <c r="L13" s="45">
        <f>混合・男子リレー入力!H15</f>
        <v>0</v>
      </c>
      <c r="M13" s="45" t="str">
        <f>IF(K13="","",混合・男子リレー入力!A15)</f>
        <v/>
      </c>
      <c r="N13" s="45" t="str">
        <f>IF(K13="","",N12)</f>
        <v/>
      </c>
      <c r="O13" s="45">
        <v>0</v>
      </c>
      <c r="P13" s="45">
        <f t="shared" si="3"/>
        <v>0</v>
      </c>
      <c r="Q13" s="45" t="str">
        <f t="shared" si="0"/>
        <v/>
      </c>
      <c r="R13" s="45" t="str">
        <f>IF(K13="","",'競技設定（大会別）'!A$1)</f>
        <v/>
      </c>
      <c r="S13" s="45" t="str">
        <f t="shared" si="4"/>
        <v/>
      </c>
    </row>
    <row r="14" spans="1:19">
      <c r="A14" s="45">
        <v>13</v>
      </c>
      <c r="B14" s="45" t="str">
        <f t="shared" si="1"/>
        <v/>
      </c>
      <c r="C14" s="45" t="str">
        <f t="shared" si="2"/>
        <v/>
      </c>
      <c r="D14" s="45">
        <v>1</v>
      </c>
      <c r="E14" s="45" t="str">
        <f>IF(K14="","",'tmp２'!B$3)</f>
        <v/>
      </c>
      <c r="F14" s="45" t="str">
        <f>IF(K14="","",混合・男子リレー入力!E16)</f>
        <v/>
      </c>
      <c r="J14" s="45">
        <v>1</v>
      </c>
      <c r="K14" s="45" t="str">
        <f>混合・男子リレー入力!G16</f>
        <v/>
      </c>
      <c r="L14" s="45">
        <f>混合・男子リレー入力!H16</f>
        <v>0</v>
      </c>
      <c r="M14" s="45" t="str">
        <f>IF(K14="","",混合・男子リレー入力!A16)</f>
        <v/>
      </c>
      <c r="N14" s="45" t="str">
        <f>IF(K14="","",混合・男子リレー入力!AF16)</f>
        <v/>
      </c>
      <c r="O14" s="45">
        <v>0</v>
      </c>
      <c r="P14" s="45">
        <f t="shared" si="3"/>
        <v>0</v>
      </c>
      <c r="Q14" s="45" t="str">
        <f t="shared" si="0"/>
        <v/>
      </c>
      <c r="R14" s="45" t="str">
        <f>IF(K14="","",'競技設定（大会別）'!A$1)</f>
        <v/>
      </c>
      <c r="S14" s="45" t="str">
        <f t="shared" si="4"/>
        <v/>
      </c>
    </row>
    <row r="15" spans="1:19">
      <c r="A15" s="45">
        <v>14</v>
      </c>
      <c r="B15" s="45" t="str">
        <f t="shared" si="1"/>
        <v/>
      </c>
      <c r="C15" s="45" t="str">
        <f t="shared" si="2"/>
        <v/>
      </c>
      <c r="D15" s="45">
        <v>2</v>
      </c>
      <c r="E15" s="45" t="str">
        <f>IF(K15="","",'tmp２'!B$3)</f>
        <v/>
      </c>
      <c r="F15" s="45" t="str">
        <f>IF(K15="","",F14)</f>
        <v/>
      </c>
      <c r="J15" s="45">
        <v>2</v>
      </c>
      <c r="K15" s="45" t="str">
        <f>混合・男子リレー入力!G17</f>
        <v/>
      </c>
      <c r="L15" s="45">
        <f>混合・男子リレー入力!H17</f>
        <v>0</v>
      </c>
      <c r="M15" s="45" t="str">
        <f>IF(K15="","",混合・男子リレー入力!A17)</f>
        <v/>
      </c>
      <c r="N15" s="45" t="str">
        <f>IF(K15="","",N14)</f>
        <v/>
      </c>
      <c r="O15" s="45">
        <v>0</v>
      </c>
      <c r="P15" s="45">
        <f t="shared" si="3"/>
        <v>0</v>
      </c>
      <c r="Q15" s="45" t="str">
        <f t="shared" si="0"/>
        <v/>
      </c>
      <c r="R15" s="45" t="str">
        <f>IF(K15="","",'競技設定（大会別）'!A$1)</f>
        <v/>
      </c>
      <c r="S15" s="45" t="str">
        <f t="shared" si="4"/>
        <v/>
      </c>
    </row>
    <row r="16" spans="1:19">
      <c r="A16" s="45">
        <v>15</v>
      </c>
      <c r="B16" s="45" t="str">
        <f t="shared" si="1"/>
        <v/>
      </c>
      <c r="C16" s="45" t="str">
        <f t="shared" si="2"/>
        <v/>
      </c>
      <c r="D16" s="45">
        <v>3</v>
      </c>
      <c r="E16" s="45" t="str">
        <f>IF(K16="","",'tmp２'!B$3)</f>
        <v/>
      </c>
      <c r="F16" s="45" t="str">
        <f>IF(K16="","",F15)</f>
        <v/>
      </c>
      <c r="J16" s="45">
        <v>3</v>
      </c>
      <c r="K16" s="45" t="str">
        <f>混合・男子リレー入力!G18</f>
        <v/>
      </c>
      <c r="L16" s="45">
        <f>混合・男子リレー入力!H18</f>
        <v>0</v>
      </c>
      <c r="M16" s="45" t="str">
        <f>IF(K16="","",混合・男子リレー入力!A18)</f>
        <v/>
      </c>
      <c r="N16" s="45" t="str">
        <f>IF(K16="","",N15)</f>
        <v/>
      </c>
      <c r="O16" s="45">
        <v>0</v>
      </c>
      <c r="P16" s="45">
        <f t="shared" si="3"/>
        <v>0</v>
      </c>
      <c r="Q16" s="45" t="str">
        <f t="shared" si="0"/>
        <v/>
      </c>
      <c r="R16" s="45" t="str">
        <f>IF(K16="","",'競技設定（大会別）'!A$1)</f>
        <v/>
      </c>
      <c r="S16" s="45" t="str">
        <f t="shared" si="4"/>
        <v/>
      </c>
    </row>
    <row r="17" spans="1:19">
      <c r="A17" s="45">
        <v>16</v>
      </c>
      <c r="B17" s="45" t="str">
        <f t="shared" si="1"/>
        <v/>
      </c>
      <c r="C17" s="45" t="str">
        <f t="shared" si="2"/>
        <v/>
      </c>
      <c r="D17" s="45">
        <v>4</v>
      </c>
      <c r="E17" s="45" t="str">
        <f>IF(K17="","",'tmp２'!B$3)</f>
        <v/>
      </c>
      <c r="F17" s="45" t="str">
        <f>IF(K17="","",F16)</f>
        <v/>
      </c>
      <c r="J17" s="45">
        <v>4</v>
      </c>
      <c r="K17" s="45" t="str">
        <f>混合・男子リレー入力!G19</f>
        <v/>
      </c>
      <c r="L17" s="45">
        <f>混合・男子リレー入力!H19</f>
        <v>0</v>
      </c>
      <c r="M17" s="45" t="str">
        <f>IF(K17="","",混合・男子リレー入力!A19)</f>
        <v/>
      </c>
      <c r="N17" s="45" t="str">
        <f>IF(K17="","",N16)</f>
        <v/>
      </c>
      <c r="O17" s="45">
        <v>0</v>
      </c>
      <c r="P17" s="45">
        <f t="shared" si="3"/>
        <v>0</v>
      </c>
      <c r="Q17" s="45" t="str">
        <f t="shared" si="0"/>
        <v/>
      </c>
      <c r="R17" s="45" t="str">
        <f>IF(K17="","",'競技設定（大会別）'!A$1)</f>
        <v/>
      </c>
      <c r="S17" s="45" t="str">
        <f t="shared" si="4"/>
        <v/>
      </c>
    </row>
    <row r="18" spans="1:19">
      <c r="A18" s="45">
        <v>17</v>
      </c>
      <c r="B18" s="45" t="str">
        <f t="shared" si="1"/>
        <v/>
      </c>
      <c r="C18" s="45" t="str">
        <f t="shared" si="2"/>
        <v/>
      </c>
      <c r="D18" s="45">
        <v>5</v>
      </c>
      <c r="E18" s="45" t="str">
        <f>IF(K18="","",'tmp２'!B$3)</f>
        <v/>
      </c>
      <c r="F18" s="45" t="str">
        <f>IF(K18="","",F17)</f>
        <v/>
      </c>
      <c r="J18" s="45">
        <v>5</v>
      </c>
      <c r="K18" s="45" t="str">
        <f>混合・男子リレー入力!G20</f>
        <v/>
      </c>
      <c r="L18" s="45">
        <f>混合・男子リレー入力!H20</f>
        <v>0</v>
      </c>
      <c r="M18" s="45" t="str">
        <f>IF(K18="","",混合・男子リレー入力!A20)</f>
        <v/>
      </c>
      <c r="N18" s="45" t="str">
        <f>IF(K18="","",N17)</f>
        <v/>
      </c>
      <c r="O18" s="45">
        <v>0</v>
      </c>
      <c r="P18" s="45">
        <f t="shared" si="3"/>
        <v>0</v>
      </c>
      <c r="Q18" s="45" t="str">
        <f t="shared" si="0"/>
        <v/>
      </c>
      <c r="R18" s="45" t="str">
        <f>IF(K18="","",'競技設定（大会別）'!A$1)</f>
        <v/>
      </c>
      <c r="S18" s="45" t="str">
        <f t="shared" si="4"/>
        <v/>
      </c>
    </row>
    <row r="19" spans="1:19">
      <c r="A19" s="45">
        <v>18</v>
      </c>
      <c r="B19" s="45" t="str">
        <f t="shared" si="1"/>
        <v/>
      </c>
      <c r="C19" s="45" t="str">
        <f t="shared" si="2"/>
        <v/>
      </c>
      <c r="D19" s="45">
        <v>6</v>
      </c>
      <c r="E19" s="45" t="str">
        <f>IF(K19="","",'tmp２'!B$3)</f>
        <v/>
      </c>
      <c r="F19" s="45" t="str">
        <f>IF(K19="","",F18)</f>
        <v/>
      </c>
      <c r="J19" s="45">
        <v>6</v>
      </c>
      <c r="K19" s="45" t="str">
        <f>混合・男子リレー入力!G21</f>
        <v/>
      </c>
      <c r="L19" s="45">
        <f>混合・男子リレー入力!H21</f>
        <v>0</v>
      </c>
      <c r="M19" s="45" t="str">
        <f>IF(K19="","",混合・男子リレー入力!A21)</f>
        <v/>
      </c>
      <c r="N19" s="45" t="str">
        <f>IF(K19="","",N18)</f>
        <v/>
      </c>
      <c r="O19" s="45">
        <v>0</v>
      </c>
      <c r="P19" s="45">
        <f t="shared" si="3"/>
        <v>0</v>
      </c>
      <c r="Q19" s="45" t="str">
        <f t="shared" si="0"/>
        <v/>
      </c>
      <c r="R19" s="45" t="str">
        <f>IF(K19="","",'競技設定（大会別）'!A$1)</f>
        <v/>
      </c>
      <c r="S19" s="45" t="str">
        <f t="shared" si="4"/>
        <v/>
      </c>
    </row>
    <row r="20" spans="1:19">
      <c r="A20" s="45">
        <v>19</v>
      </c>
      <c r="B20" s="45" t="str">
        <f t="shared" si="1"/>
        <v/>
      </c>
      <c r="C20" s="45" t="str">
        <f t="shared" si="2"/>
        <v/>
      </c>
      <c r="D20" s="45">
        <v>1</v>
      </c>
      <c r="E20" s="45" t="str">
        <f>IF(K20="","",'tmp２'!B$3)</f>
        <v/>
      </c>
      <c r="F20" s="45" t="str">
        <f>IF(K20="","",混合・男子リレー入力!E22)</f>
        <v/>
      </c>
      <c r="J20" s="45">
        <v>1</v>
      </c>
      <c r="K20" s="45" t="str">
        <f>混合・男子リレー入力!G22</f>
        <v/>
      </c>
      <c r="L20" s="45">
        <f>混合・男子リレー入力!H22</f>
        <v>0</v>
      </c>
      <c r="M20" s="45" t="str">
        <f>IF(K20="","",混合・男子リレー入力!A22)</f>
        <v/>
      </c>
      <c r="N20" s="45" t="str">
        <f>IF(K20="","",混合・男子リレー入力!AF22)</f>
        <v/>
      </c>
      <c r="O20" s="45">
        <v>0</v>
      </c>
      <c r="P20" s="45">
        <f t="shared" si="3"/>
        <v>0</v>
      </c>
      <c r="Q20" s="45" t="str">
        <f t="shared" si="0"/>
        <v/>
      </c>
      <c r="R20" s="45" t="str">
        <f>IF(K20="","",'競技設定（大会別）'!A$1)</f>
        <v/>
      </c>
      <c r="S20" s="45" t="str">
        <f t="shared" si="4"/>
        <v/>
      </c>
    </row>
    <row r="21" spans="1:19">
      <c r="A21" s="45">
        <v>20</v>
      </c>
      <c r="B21" s="45" t="str">
        <f t="shared" si="1"/>
        <v/>
      </c>
      <c r="C21" s="45" t="str">
        <f t="shared" si="2"/>
        <v/>
      </c>
      <c r="D21" s="45">
        <v>2</v>
      </c>
      <c r="E21" s="45" t="str">
        <f>IF(K21="","",'tmp２'!B$3)</f>
        <v/>
      </c>
      <c r="F21" s="45" t="str">
        <f>IF(K21="","",F20)</f>
        <v/>
      </c>
      <c r="J21" s="45">
        <v>2</v>
      </c>
      <c r="K21" s="45" t="str">
        <f>混合・男子リレー入力!G23</f>
        <v/>
      </c>
      <c r="L21" s="45">
        <f>混合・男子リレー入力!H23</f>
        <v>0</v>
      </c>
      <c r="M21" s="45" t="str">
        <f>IF(K21="","",混合・男子リレー入力!A23)</f>
        <v/>
      </c>
      <c r="N21" s="45" t="str">
        <f>IF(K21="","",N20)</f>
        <v/>
      </c>
      <c r="O21" s="45">
        <v>0</v>
      </c>
      <c r="P21" s="45">
        <f t="shared" si="3"/>
        <v>0</v>
      </c>
      <c r="Q21" s="45" t="str">
        <f t="shared" si="0"/>
        <v/>
      </c>
      <c r="R21" s="45" t="str">
        <f>IF(K21="","",'競技設定（大会別）'!A$1)</f>
        <v/>
      </c>
      <c r="S21" s="45" t="str">
        <f t="shared" si="4"/>
        <v/>
      </c>
    </row>
    <row r="22" spans="1:19">
      <c r="A22" s="45">
        <v>21</v>
      </c>
      <c r="B22" s="45" t="str">
        <f t="shared" si="1"/>
        <v/>
      </c>
      <c r="C22" s="45" t="str">
        <f t="shared" si="2"/>
        <v/>
      </c>
      <c r="D22" s="45">
        <v>3</v>
      </c>
      <c r="E22" s="45" t="str">
        <f>IF(K22="","",'tmp２'!B$3)</f>
        <v/>
      </c>
      <c r="F22" s="45" t="str">
        <f>IF(K22="","",F21)</f>
        <v/>
      </c>
      <c r="J22" s="45">
        <v>3</v>
      </c>
      <c r="K22" s="45" t="str">
        <f>混合・男子リレー入力!G24</f>
        <v/>
      </c>
      <c r="L22" s="45">
        <f>混合・男子リレー入力!H24</f>
        <v>0</v>
      </c>
      <c r="M22" s="45" t="str">
        <f>IF(K22="","",混合・男子リレー入力!A24)</f>
        <v/>
      </c>
      <c r="N22" s="45" t="str">
        <f>IF(K22="","",N21)</f>
        <v/>
      </c>
      <c r="O22" s="45">
        <v>0</v>
      </c>
      <c r="P22" s="45">
        <f t="shared" si="3"/>
        <v>0</v>
      </c>
      <c r="Q22" s="45" t="str">
        <f t="shared" si="0"/>
        <v/>
      </c>
      <c r="R22" s="45" t="str">
        <f>IF(K22="","",'競技設定（大会別）'!A$1)</f>
        <v/>
      </c>
      <c r="S22" s="45" t="str">
        <f t="shared" si="4"/>
        <v/>
      </c>
    </row>
    <row r="23" spans="1:19">
      <c r="A23" s="45">
        <v>22</v>
      </c>
      <c r="B23" s="45" t="str">
        <f t="shared" si="1"/>
        <v/>
      </c>
      <c r="C23" s="45" t="str">
        <f t="shared" si="2"/>
        <v/>
      </c>
      <c r="D23" s="45">
        <v>4</v>
      </c>
      <c r="E23" s="45" t="str">
        <f>IF(K23="","",'tmp２'!B$3)</f>
        <v/>
      </c>
      <c r="F23" s="45" t="str">
        <f>IF(K23="","",F22)</f>
        <v/>
      </c>
      <c r="J23" s="45">
        <v>4</v>
      </c>
      <c r="K23" s="45" t="str">
        <f>混合・男子リレー入力!G25</f>
        <v/>
      </c>
      <c r="L23" s="45">
        <f>混合・男子リレー入力!H25</f>
        <v>0</v>
      </c>
      <c r="M23" s="45" t="str">
        <f>IF(K23="","",混合・男子リレー入力!A25)</f>
        <v/>
      </c>
      <c r="N23" s="45" t="str">
        <f>IF(K23="","",N22)</f>
        <v/>
      </c>
      <c r="O23" s="45">
        <v>0</v>
      </c>
      <c r="P23" s="45">
        <f t="shared" si="3"/>
        <v>0</v>
      </c>
      <c r="Q23" s="45" t="str">
        <f t="shared" si="0"/>
        <v/>
      </c>
      <c r="R23" s="45" t="str">
        <f>IF(K23="","",'競技設定（大会別）'!A$1)</f>
        <v/>
      </c>
      <c r="S23" s="45" t="str">
        <f t="shared" si="4"/>
        <v/>
      </c>
    </row>
    <row r="24" spans="1:19">
      <c r="A24" s="45">
        <v>23</v>
      </c>
      <c r="B24" s="45" t="str">
        <f t="shared" si="1"/>
        <v/>
      </c>
      <c r="C24" s="45" t="str">
        <f t="shared" si="2"/>
        <v/>
      </c>
      <c r="D24" s="45">
        <v>5</v>
      </c>
      <c r="E24" s="45" t="str">
        <f>IF(K24="","",'tmp２'!B$3)</f>
        <v/>
      </c>
      <c r="F24" s="45" t="str">
        <f>IF(K24="","",F23)</f>
        <v/>
      </c>
      <c r="J24" s="45">
        <v>5</v>
      </c>
      <c r="K24" s="45" t="str">
        <f>混合・男子リレー入力!G26</f>
        <v/>
      </c>
      <c r="L24" s="45">
        <f>混合・男子リレー入力!H26</f>
        <v>0</v>
      </c>
      <c r="M24" s="45" t="str">
        <f>IF(K24="","",混合・男子リレー入力!A26)</f>
        <v/>
      </c>
      <c r="N24" s="45" t="str">
        <f>IF(K24="","",N23)</f>
        <v/>
      </c>
      <c r="O24" s="45">
        <v>0</v>
      </c>
      <c r="P24" s="45">
        <f t="shared" si="3"/>
        <v>0</v>
      </c>
      <c r="Q24" s="45" t="str">
        <f t="shared" si="0"/>
        <v/>
      </c>
      <c r="R24" s="45" t="str">
        <f>IF(K24="","",'競技設定（大会別）'!A$1)</f>
        <v/>
      </c>
      <c r="S24" s="45" t="str">
        <f t="shared" si="4"/>
        <v/>
      </c>
    </row>
    <row r="25" spans="1:19">
      <c r="A25" s="45">
        <v>24</v>
      </c>
      <c r="B25" s="45" t="str">
        <f t="shared" si="1"/>
        <v/>
      </c>
      <c r="C25" s="45" t="str">
        <f t="shared" si="2"/>
        <v/>
      </c>
      <c r="D25" s="45">
        <v>6</v>
      </c>
      <c r="E25" s="45" t="str">
        <f>IF(K25="","",'tmp２'!B$3)</f>
        <v/>
      </c>
      <c r="F25" s="45" t="str">
        <f>IF(K25="","",F24)</f>
        <v/>
      </c>
      <c r="J25" s="45">
        <v>6</v>
      </c>
      <c r="K25" s="45" t="str">
        <f>混合・男子リレー入力!G27</f>
        <v/>
      </c>
      <c r="L25" s="45">
        <f>混合・男子リレー入力!H27</f>
        <v>0</v>
      </c>
      <c r="M25" s="45" t="str">
        <f>IF(K25="","",混合・男子リレー入力!A27)</f>
        <v/>
      </c>
      <c r="N25" s="45" t="str">
        <f>IF(K25="","",N24)</f>
        <v/>
      </c>
      <c r="O25" s="45">
        <v>0</v>
      </c>
      <c r="P25" s="45">
        <f t="shared" si="3"/>
        <v>0</v>
      </c>
      <c r="Q25" s="45" t="str">
        <f t="shared" si="0"/>
        <v/>
      </c>
      <c r="R25" s="45" t="str">
        <f>IF(K25="","",'競技設定（大会別）'!A$1)</f>
        <v/>
      </c>
      <c r="S25" s="45" t="str">
        <f t="shared" si="4"/>
        <v/>
      </c>
    </row>
    <row r="26" spans="1:19">
      <c r="A26" s="45">
        <v>25</v>
      </c>
      <c r="B26" s="45" t="str">
        <f t="shared" si="1"/>
        <v/>
      </c>
      <c r="C26" s="45" t="str">
        <f t="shared" si="2"/>
        <v/>
      </c>
      <c r="D26" s="45">
        <v>1</v>
      </c>
      <c r="E26" s="45" t="str">
        <f>IF(K26="","",'tmp２'!B$3)</f>
        <v/>
      </c>
      <c r="F26" s="45" t="str">
        <f>IF(K26="","",混合・男子リレー入力!E28)</f>
        <v/>
      </c>
      <c r="J26" s="45">
        <v>1</v>
      </c>
      <c r="K26" s="45" t="str">
        <f>混合・男子リレー入力!G28</f>
        <v/>
      </c>
      <c r="L26" s="45">
        <f>混合・男子リレー入力!H28</f>
        <v>0</v>
      </c>
      <c r="M26" s="45" t="str">
        <f>IF(K26="","",混合・男子リレー入力!A28)</f>
        <v/>
      </c>
      <c r="N26" s="45" t="str">
        <f>IF(K26="","",混合・男子リレー入力!AF28)</f>
        <v/>
      </c>
      <c r="O26" s="45">
        <v>0</v>
      </c>
      <c r="P26" s="45">
        <f t="shared" si="3"/>
        <v>0</v>
      </c>
      <c r="Q26" s="45" t="str">
        <f t="shared" si="0"/>
        <v/>
      </c>
      <c r="R26" s="45" t="str">
        <f>IF(K26="","",'競技設定（大会別）'!A$1)</f>
        <v/>
      </c>
      <c r="S26" s="45" t="str">
        <f t="shared" si="4"/>
        <v/>
      </c>
    </row>
    <row r="27" spans="1:19">
      <c r="A27" s="45">
        <v>26</v>
      </c>
      <c r="B27" s="45" t="str">
        <f t="shared" si="1"/>
        <v/>
      </c>
      <c r="C27" s="45" t="str">
        <f t="shared" si="2"/>
        <v/>
      </c>
      <c r="D27" s="45">
        <v>2</v>
      </c>
      <c r="E27" s="45" t="str">
        <f>IF(K27="","",'tmp２'!B$3)</f>
        <v/>
      </c>
      <c r="F27" s="45" t="str">
        <f>IF(K27="","",F26)</f>
        <v/>
      </c>
      <c r="J27" s="45">
        <v>2</v>
      </c>
      <c r="K27" s="45" t="str">
        <f>混合・男子リレー入力!G29</f>
        <v/>
      </c>
      <c r="L27" s="45">
        <f>混合・男子リレー入力!H29</f>
        <v>0</v>
      </c>
      <c r="M27" s="45" t="str">
        <f>IF(K27="","",混合・男子リレー入力!A29)</f>
        <v/>
      </c>
      <c r="N27" s="45" t="str">
        <f>IF(K27="","",N26)</f>
        <v/>
      </c>
      <c r="O27" s="45">
        <v>0</v>
      </c>
      <c r="P27" s="45">
        <f t="shared" si="3"/>
        <v>0</v>
      </c>
      <c r="Q27" s="45" t="str">
        <f t="shared" si="0"/>
        <v/>
      </c>
      <c r="R27" s="45" t="str">
        <f>IF(K27="","",'競技設定（大会別）'!A$1)</f>
        <v/>
      </c>
      <c r="S27" s="45" t="str">
        <f t="shared" si="4"/>
        <v/>
      </c>
    </row>
    <row r="28" spans="1:19">
      <c r="A28" s="45">
        <v>27</v>
      </c>
      <c r="B28" s="45" t="str">
        <f t="shared" si="1"/>
        <v/>
      </c>
      <c r="C28" s="45" t="str">
        <f t="shared" si="2"/>
        <v/>
      </c>
      <c r="D28" s="45">
        <v>3</v>
      </c>
      <c r="E28" s="45" t="str">
        <f>IF(K28="","",'tmp２'!B$3)</f>
        <v/>
      </c>
      <c r="F28" s="45" t="str">
        <f>IF(K28="","",F27)</f>
        <v/>
      </c>
      <c r="J28" s="45">
        <v>3</v>
      </c>
      <c r="K28" s="45" t="str">
        <f>混合・男子リレー入力!G30</f>
        <v/>
      </c>
      <c r="L28" s="45">
        <f>混合・男子リレー入力!H30</f>
        <v>0</v>
      </c>
      <c r="M28" s="45" t="str">
        <f>IF(K28="","",混合・男子リレー入力!A30)</f>
        <v/>
      </c>
      <c r="N28" s="45" t="str">
        <f>IF(K28="","",N27)</f>
        <v/>
      </c>
      <c r="O28" s="45">
        <v>0</v>
      </c>
      <c r="P28" s="45">
        <f t="shared" si="3"/>
        <v>0</v>
      </c>
      <c r="Q28" s="45" t="str">
        <f t="shared" si="0"/>
        <v/>
      </c>
      <c r="R28" s="45" t="str">
        <f>IF(K28="","",'競技設定（大会別）'!A$1)</f>
        <v/>
      </c>
      <c r="S28" s="45" t="str">
        <f t="shared" si="4"/>
        <v/>
      </c>
    </row>
    <row r="29" spans="1:19">
      <c r="A29" s="45">
        <v>28</v>
      </c>
      <c r="B29" s="45" t="str">
        <f t="shared" si="1"/>
        <v/>
      </c>
      <c r="C29" s="45" t="str">
        <f t="shared" si="2"/>
        <v/>
      </c>
      <c r="D29" s="45">
        <v>4</v>
      </c>
      <c r="E29" s="45" t="str">
        <f>IF(K29="","",'tmp２'!B$3)</f>
        <v/>
      </c>
      <c r="F29" s="45" t="str">
        <f>IF(K29="","",F28)</f>
        <v/>
      </c>
      <c r="J29" s="45">
        <v>4</v>
      </c>
      <c r="K29" s="45" t="str">
        <f>混合・男子リレー入力!G31</f>
        <v/>
      </c>
      <c r="L29" s="45">
        <f>混合・男子リレー入力!H31</f>
        <v>0</v>
      </c>
      <c r="M29" s="45" t="str">
        <f>IF(K29="","",混合・男子リレー入力!A31)</f>
        <v/>
      </c>
      <c r="N29" s="45" t="str">
        <f>IF(K29="","",N28)</f>
        <v/>
      </c>
      <c r="O29" s="45">
        <v>0</v>
      </c>
      <c r="P29" s="45">
        <f t="shared" si="3"/>
        <v>0</v>
      </c>
      <c r="Q29" s="45" t="str">
        <f t="shared" si="0"/>
        <v/>
      </c>
      <c r="R29" s="45" t="str">
        <f>IF(K29="","",'競技設定（大会別）'!A$1)</f>
        <v/>
      </c>
      <c r="S29" s="45" t="str">
        <f t="shared" si="4"/>
        <v/>
      </c>
    </row>
    <row r="30" spans="1:19">
      <c r="A30" s="45">
        <v>29</v>
      </c>
      <c r="B30" s="45" t="str">
        <f t="shared" si="1"/>
        <v/>
      </c>
      <c r="C30" s="45" t="str">
        <f t="shared" si="2"/>
        <v/>
      </c>
      <c r="D30" s="45">
        <v>5</v>
      </c>
      <c r="E30" s="45" t="str">
        <f>IF(K30="","",'tmp２'!B$3)</f>
        <v/>
      </c>
      <c r="F30" s="45" t="str">
        <f>IF(K30="","",F29)</f>
        <v/>
      </c>
      <c r="J30" s="45">
        <v>5</v>
      </c>
      <c r="K30" s="45" t="str">
        <f>混合・男子リレー入力!G32</f>
        <v/>
      </c>
      <c r="L30" s="45">
        <f>混合・男子リレー入力!H32</f>
        <v>0</v>
      </c>
      <c r="M30" s="45" t="str">
        <f>IF(K30="","",混合・男子リレー入力!A32)</f>
        <v/>
      </c>
      <c r="N30" s="45" t="str">
        <f>IF(K30="","",N29)</f>
        <v/>
      </c>
      <c r="O30" s="45">
        <v>0</v>
      </c>
      <c r="P30" s="45">
        <f t="shared" si="3"/>
        <v>0</v>
      </c>
      <c r="Q30" s="45" t="str">
        <f t="shared" si="0"/>
        <v/>
      </c>
      <c r="R30" s="45" t="str">
        <f>IF(K30="","",'競技設定（大会別）'!A$1)</f>
        <v/>
      </c>
      <c r="S30" s="45" t="str">
        <f t="shared" si="4"/>
        <v/>
      </c>
    </row>
    <row r="31" spans="1:19">
      <c r="A31" s="45">
        <v>30</v>
      </c>
      <c r="B31" s="45" t="str">
        <f t="shared" si="1"/>
        <v/>
      </c>
      <c r="C31" s="45" t="str">
        <f t="shared" si="2"/>
        <v/>
      </c>
      <c r="D31" s="45">
        <v>6</v>
      </c>
      <c r="E31" s="45" t="str">
        <f>IF(K31="","",'tmp２'!B$3)</f>
        <v/>
      </c>
      <c r="F31" s="45" t="str">
        <f>IF(K31="","",F30)</f>
        <v/>
      </c>
      <c r="J31" s="45">
        <v>6</v>
      </c>
      <c r="K31" s="45" t="str">
        <f>混合・男子リレー入力!G33</f>
        <v/>
      </c>
      <c r="L31" s="45">
        <f>混合・男子リレー入力!H33</f>
        <v>0</v>
      </c>
      <c r="M31" s="45" t="str">
        <f>IF(K31="","",混合・男子リレー入力!A33)</f>
        <v/>
      </c>
      <c r="N31" s="45" t="str">
        <f>IF(K31="","",N30)</f>
        <v/>
      </c>
      <c r="O31" s="45">
        <v>0</v>
      </c>
      <c r="P31" s="45">
        <f t="shared" si="3"/>
        <v>0</v>
      </c>
      <c r="Q31" s="45" t="str">
        <f t="shared" si="0"/>
        <v/>
      </c>
      <c r="R31" s="45" t="str">
        <f>IF(K31="","",'競技設定（大会別）'!A$1)</f>
        <v/>
      </c>
      <c r="S31" s="45" t="str">
        <f t="shared" si="4"/>
        <v/>
      </c>
    </row>
    <row r="32" spans="1:19">
      <c r="A32" s="45">
        <v>31</v>
      </c>
      <c r="B32" s="45" t="str">
        <f t="shared" si="1"/>
        <v/>
      </c>
      <c r="C32" s="45" t="str">
        <f t="shared" si="2"/>
        <v/>
      </c>
      <c r="D32" s="45">
        <v>1</v>
      </c>
      <c r="E32" s="45" t="str">
        <f>IF(K32="","",'tmp２'!B$3)</f>
        <v/>
      </c>
      <c r="F32" s="45" t="str">
        <f>IF(K32="","",混合・男子リレー入力!E34)</f>
        <v/>
      </c>
      <c r="J32" s="45">
        <v>1</v>
      </c>
      <c r="K32" s="45" t="str">
        <f>混合・男子リレー入力!G34</f>
        <v/>
      </c>
      <c r="L32" s="45">
        <f>混合・男子リレー入力!H34</f>
        <v>0</v>
      </c>
      <c r="M32" s="45" t="str">
        <f>IF(K32="","",混合・男子リレー入力!A34)</f>
        <v/>
      </c>
      <c r="N32" s="45" t="str">
        <f>IF(K32="","",混合・男子リレー入力!AF34)</f>
        <v/>
      </c>
      <c r="O32" s="45">
        <v>0</v>
      </c>
      <c r="P32" s="45">
        <f t="shared" si="3"/>
        <v>0</v>
      </c>
      <c r="Q32" s="45" t="str">
        <f t="shared" si="0"/>
        <v/>
      </c>
      <c r="R32" s="45" t="str">
        <f>IF(K32="","",'競技設定（大会別）'!A$1)</f>
        <v/>
      </c>
      <c r="S32" s="45" t="str">
        <f t="shared" si="4"/>
        <v/>
      </c>
    </row>
    <row r="33" spans="1:19">
      <c r="A33" s="45">
        <v>32</v>
      </c>
      <c r="B33" s="45" t="str">
        <f t="shared" si="1"/>
        <v/>
      </c>
      <c r="C33" s="45" t="str">
        <f t="shared" si="2"/>
        <v/>
      </c>
      <c r="D33" s="45">
        <v>2</v>
      </c>
      <c r="E33" s="45" t="str">
        <f>IF(K33="","",'tmp２'!B$3)</f>
        <v/>
      </c>
      <c r="F33" s="45" t="str">
        <f>IF(K33="","",F32)</f>
        <v/>
      </c>
      <c r="J33" s="45">
        <v>2</v>
      </c>
      <c r="K33" s="45" t="str">
        <f>混合・男子リレー入力!G35</f>
        <v/>
      </c>
      <c r="L33" s="45">
        <f>混合・男子リレー入力!H35</f>
        <v>0</v>
      </c>
      <c r="M33" s="45" t="str">
        <f>IF(K33="","",混合・男子リレー入力!A35)</f>
        <v/>
      </c>
      <c r="N33" s="45" t="str">
        <f>IF(K33="","",N32)</f>
        <v/>
      </c>
      <c r="O33" s="45">
        <v>0</v>
      </c>
      <c r="P33" s="45">
        <f t="shared" si="3"/>
        <v>0</v>
      </c>
      <c r="Q33" s="45" t="str">
        <f t="shared" si="0"/>
        <v/>
      </c>
      <c r="R33" s="45" t="str">
        <f>IF(K33="","",'競技設定（大会別）'!A$1)</f>
        <v/>
      </c>
      <c r="S33" s="45" t="str">
        <f t="shared" si="4"/>
        <v/>
      </c>
    </row>
    <row r="34" spans="1:19">
      <c r="A34" s="45">
        <v>33</v>
      </c>
      <c r="B34" s="45" t="str">
        <f t="shared" si="1"/>
        <v/>
      </c>
      <c r="C34" s="45" t="str">
        <f t="shared" si="2"/>
        <v/>
      </c>
      <c r="D34" s="45">
        <v>3</v>
      </c>
      <c r="E34" s="45" t="str">
        <f>IF(K34="","",'tmp２'!B$3)</f>
        <v/>
      </c>
      <c r="F34" s="45" t="str">
        <f>IF(K34="","",F33)</f>
        <v/>
      </c>
      <c r="J34" s="45">
        <v>3</v>
      </c>
      <c r="K34" s="45" t="str">
        <f>混合・男子リレー入力!G36</f>
        <v/>
      </c>
      <c r="L34" s="45">
        <f>混合・男子リレー入力!H36</f>
        <v>0</v>
      </c>
      <c r="M34" s="45" t="str">
        <f>IF(K34="","",混合・男子リレー入力!A36)</f>
        <v/>
      </c>
      <c r="N34" s="45" t="str">
        <f>IF(K34="","",N33)</f>
        <v/>
      </c>
      <c r="O34" s="45">
        <v>0</v>
      </c>
      <c r="P34" s="45">
        <f t="shared" si="3"/>
        <v>0</v>
      </c>
      <c r="Q34" s="45" t="str">
        <f t="shared" ref="Q34:Q61" si="5">IF(K34="","",VLOOKUP(K34,リレ男,28,FALSE))</f>
        <v/>
      </c>
      <c r="R34" s="45" t="str">
        <f>IF(K34="","",'競技設定（大会別）'!A$1)</f>
        <v/>
      </c>
      <c r="S34" s="45" t="str">
        <f t="shared" si="4"/>
        <v/>
      </c>
    </row>
    <row r="35" spans="1:19">
      <c r="A35" s="45">
        <v>34</v>
      </c>
      <c r="B35" s="45" t="str">
        <f t="shared" si="1"/>
        <v/>
      </c>
      <c r="C35" s="45" t="str">
        <f t="shared" si="2"/>
        <v/>
      </c>
      <c r="D35" s="45">
        <v>4</v>
      </c>
      <c r="E35" s="45" t="str">
        <f>IF(K35="","",'tmp２'!B$3)</f>
        <v/>
      </c>
      <c r="F35" s="45" t="str">
        <f>IF(K35="","",F34)</f>
        <v/>
      </c>
      <c r="J35" s="45">
        <v>4</v>
      </c>
      <c r="K35" s="45" t="str">
        <f>混合・男子リレー入力!G37</f>
        <v/>
      </c>
      <c r="L35" s="45">
        <f>混合・男子リレー入力!H37</f>
        <v>0</v>
      </c>
      <c r="M35" s="45" t="str">
        <f>IF(K35="","",混合・男子リレー入力!A37)</f>
        <v/>
      </c>
      <c r="N35" s="45" t="str">
        <f>IF(K35="","",N34)</f>
        <v/>
      </c>
      <c r="O35" s="45">
        <v>0</v>
      </c>
      <c r="P35" s="45">
        <f t="shared" si="3"/>
        <v>0</v>
      </c>
      <c r="Q35" s="45" t="str">
        <f t="shared" si="5"/>
        <v/>
      </c>
      <c r="R35" s="45" t="str">
        <f>IF(K35="","",'競技設定（大会別）'!A$1)</f>
        <v/>
      </c>
      <c r="S35" s="45" t="str">
        <f t="shared" si="4"/>
        <v/>
      </c>
    </row>
    <row r="36" spans="1:19">
      <c r="A36" s="45">
        <v>35</v>
      </c>
      <c r="B36" s="45" t="str">
        <f t="shared" si="1"/>
        <v/>
      </c>
      <c r="C36" s="45" t="str">
        <f t="shared" si="2"/>
        <v/>
      </c>
      <c r="D36" s="45">
        <v>5</v>
      </c>
      <c r="E36" s="45" t="str">
        <f>IF(K36="","",'tmp２'!B$3)</f>
        <v/>
      </c>
      <c r="F36" s="45" t="str">
        <f>IF(K36="","",F35)</f>
        <v/>
      </c>
      <c r="J36" s="45">
        <v>5</v>
      </c>
      <c r="K36" s="45" t="str">
        <f>混合・男子リレー入力!G38</f>
        <v/>
      </c>
      <c r="L36" s="45">
        <f>混合・男子リレー入力!H38</f>
        <v>0</v>
      </c>
      <c r="M36" s="45" t="str">
        <f>IF(K36="","",混合・男子リレー入力!A38)</f>
        <v/>
      </c>
      <c r="N36" s="45" t="str">
        <f>IF(K36="","",N35)</f>
        <v/>
      </c>
      <c r="O36" s="45">
        <v>0</v>
      </c>
      <c r="P36" s="45">
        <f t="shared" si="3"/>
        <v>0</v>
      </c>
      <c r="Q36" s="45" t="str">
        <f t="shared" si="5"/>
        <v/>
      </c>
      <c r="R36" s="45" t="str">
        <f>IF(K36="","",'競技設定（大会別）'!A$1)</f>
        <v/>
      </c>
      <c r="S36" s="45" t="str">
        <f t="shared" si="4"/>
        <v/>
      </c>
    </row>
    <row r="37" spans="1:19">
      <c r="A37" s="45">
        <v>36</v>
      </c>
      <c r="B37" s="45" t="str">
        <f t="shared" si="1"/>
        <v/>
      </c>
      <c r="C37" s="45" t="str">
        <f t="shared" si="2"/>
        <v/>
      </c>
      <c r="D37" s="45">
        <v>6</v>
      </c>
      <c r="E37" s="45" t="str">
        <f>IF(K37="","",'tmp２'!B$3)</f>
        <v/>
      </c>
      <c r="F37" s="45" t="str">
        <f>IF(K37="","",F36)</f>
        <v/>
      </c>
      <c r="J37" s="45">
        <v>6</v>
      </c>
      <c r="K37" s="45" t="str">
        <f>混合・男子リレー入力!G39</f>
        <v/>
      </c>
      <c r="L37" s="45">
        <f>混合・男子リレー入力!H39</f>
        <v>0</v>
      </c>
      <c r="M37" s="45" t="str">
        <f>IF(K37="","",混合・男子リレー入力!A39)</f>
        <v/>
      </c>
      <c r="N37" s="45" t="str">
        <f>IF(K37="","",N36)</f>
        <v/>
      </c>
      <c r="O37" s="45">
        <v>0</v>
      </c>
      <c r="P37" s="45">
        <f t="shared" si="3"/>
        <v>0</v>
      </c>
      <c r="Q37" s="45" t="str">
        <f t="shared" si="5"/>
        <v/>
      </c>
      <c r="R37" s="45" t="str">
        <f>IF(K37="","",'競技設定（大会別）'!A$1)</f>
        <v/>
      </c>
      <c r="S37" s="45" t="str">
        <f t="shared" si="4"/>
        <v/>
      </c>
    </row>
    <row r="38" spans="1:19">
      <c r="A38" s="45">
        <v>37</v>
      </c>
      <c r="B38" s="45" t="str">
        <f t="shared" si="1"/>
        <v/>
      </c>
      <c r="C38" s="45" t="str">
        <f t="shared" si="2"/>
        <v/>
      </c>
      <c r="D38" s="45">
        <v>1</v>
      </c>
      <c r="E38" s="45" t="str">
        <f>IF(K38="","",'tmp２'!B$3)</f>
        <v/>
      </c>
      <c r="F38" s="45" t="str">
        <f>IF(K38="","",混合・男子リレー入力!E40)</f>
        <v/>
      </c>
      <c r="J38" s="45">
        <v>1</v>
      </c>
      <c r="K38" s="45" t="str">
        <f>混合・男子リレー入力!G40</f>
        <v/>
      </c>
      <c r="L38" s="45">
        <f>混合・男子リレー入力!H40</f>
        <v>0</v>
      </c>
      <c r="M38" s="45" t="str">
        <f>IF(K38="","",混合・男子リレー入力!A40)</f>
        <v/>
      </c>
      <c r="N38" s="45" t="str">
        <f>IF(K38="","",混合・男子リレー入力!AF40)</f>
        <v/>
      </c>
      <c r="O38" s="45">
        <v>0</v>
      </c>
      <c r="P38" s="45">
        <f t="shared" si="3"/>
        <v>0</v>
      </c>
      <c r="Q38" s="45" t="str">
        <f t="shared" si="5"/>
        <v/>
      </c>
      <c r="R38" s="45" t="str">
        <f>IF(K38="","",'競技設定（大会別）'!A$1)</f>
        <v/>
      </c>
      <c r="S38" s="45" t="str">
        <f t="shared" si="4"/>
        <v/>
      </c>
    </row>
    <row r="39" spans="1:19">
      <c r="A39" s="45">
        <v>38</v>
      </c>
      <c r="B39" s="45" t="str">
        <f t="shared" si="1"/>
        <v/>
      </c>
      <c r="C39" s="45" t="str">
        <f t="shared" si="2"/>
        <v/>
      </c>
      <c r="D39" s="45">
        <v>2</v>
      </c>
      <c r="E39" s="45" t="str">
        <f>IF(K39="","",'tmp２'!B$3)</f>
        <v/>
      </c>
      <c r="F39" s="45" t="str">
        <f>IF(K39="","",F38)</f>
        <v/>
      </c>
      <c r="J39" s="45">
        <v>2</v>
      </c>
      <c r="K39" s="45" t="str">
        <f>混合・男子リレー入力!G41</f>
        <v/>
      </c>
      <c r="L39" s="45">
        <f>混合・男子リレー入力!H41</f>
        <v>0</v>
      </c>
      <c r="M39" s="45" t="str">
        <f>IF(K39="","",混合・男子リレー入力!A41)</f>
        <v/>
      </c>
      <c r="N39" s="45" t="str">
        <f>IF(K39="","",N38)</f>
        <v/>
      </c>
      <c r="O39" s="45">
        <v>0</v>
      </c>
      <c r="P39" s="45">
        <f t="shared" si="3"/>
        <v>0</v>
      </c>
      <c r="Q39" s="45" t="str">
        <f t="shared" si="5"/>
        <v/>
      </c>
      <c r="R39" s="45" t="str">
        <f>IF(K39="","",'競技設定（大会別）'!A$1)</f>
        <v/>
      </c>
      <c r="S39" s="45" t="str">
        <f t="shared" si="4"/>
        <v/>
      </c>
    </row>
    <row r="40" spans="1:19">
      <c r="A40" s="45">
        <v>39</v>
      </c>
      <c r="B40" s="45" t="str">
        <f t="shared" si="1"/>
        <v/>
      </c>
      <c r="C40" s="45" t="str">
        <f t="shared" si="2"/>
        <v/>
      </c>
      <c r="D40" s="45">
        <v>3</v>
      </c>
      <c r="E40" s="45" t="str">
        <f>IF(K40="","",'tmp２'!B$3)</f>
        <v/>
      </c>
      <c r="F40" s="45" t="str">
        <f>IF(K40="","",F39)</f>
        <v/>
      </c>
      <c r="J40" s="45">
        <v>3</v>
      </c>
      <c r="K40" s="45" t="str">
        <f>混合・男子リレー入力!G42</f>
        <v/>
      </c>
      <c r="L40" s="45">
        <f>混合・男子リレー入力!H42</f>
        <v>0</v>
      </c>
      <c r="M40" s="45" t="str">
        <f>IF(K40="","",混合・男子リレー入力!A42)</f>
        <v/>
      </c>
      <c r="N40" s="45" t="str">
        <f>IF(K40="","",N39)</f>
        <v/>
      </c>
      <c r="O40" s="45">
        <v>0</v>
      </c>
      <c r="P40" s="45">
        <f t="shared" si="3"/>
        <v>0</v>
      </c>
      <c r="Q40" s="45" t="str">
        <f t="shared" si="5"/>
        <v/>
      </c>
      <c r="R40" s="45" t="str">
        <f>IF(K40="","",'競技設定（大会別）'!A$1)</f>
        <v/>
      </c>
      <c r="S40" s="45" t="str">
        <f t="shared" si="4"/>
        <v/>
      </c>
    </row>
    <row r="41" spans="1:19">
      <c r="A41" s="45">
        <v>40</v>
      </c>
      <c r="B41" s="45" t="str">
        <f t="shared" si="1"/>
        <v/>
      </c>
      <c r="C41" s="45" t="str">
        <f t="shared" si="2"/>
        <v/>
      </c>
      <c r="D41" s="45">
        <v>4</v>
      </c>
      <c r="E41" s="45" t="str">
        <f>IF(K41="","",'tmp２'!B$3)</f>
        <v/>
      </c>
      <c r="F41" s="45" t="str">
        <f>IF(K41="","",F40)</f>
        <v/>
      </c>
      <c r="J41" s="45">
        <v>4</v>
      </c>
      <c r="K41" s="45" t="str">
        <f>混合・男子リレー入力!G43</f>
        <v/>
      </c>
      <c r="L41" s="45">
        <f>混合・男子リレー入力!H43</f>
        <v>0</v>
      </c>
      <c r="M41" s="45" t="str">
        <f>IF(K41="","",混合・男子リレー入力!A43)</f>
        <v/>
      </c>
      <c r="N41" s="45" t="str">
        <f>IF(K41="","",N40)</f>
        <v/>
      </c>
      <c r="O41" s="45">
        <v>0</v>
      </c>
      <c r="P41" s="45">
        <f t="shared" si="3"/>
        <v>0</v>
      </c>
      <c r="Q41" s="45" t="str">
        <f t="shared" si="5"/>
        <v/>
      </c>
      <c r="R41" s="45" t="str">
        <f>IF(K41="","",'競技設定（大会別）'!A$1)</f>
        <v/>
      </c>
      <c r="S41" s="45" t="str">
        <f t="shared" si="4"/>
        <v/>
      </c>
    </row>
    <row r="42" spans="1:19">
      <c r="A42" s="45">
        <v>41</v>
      </c>
      <c r="B42" s="45" t="str">
        <f t="shared" si="1"/>
        <v/>
      </c>
      <c r="C42" s="45" t="str">
        <f t="shared" si="2"/>
        <v/>
      </c>
      <c r="D42" s="45">
        <v>5</v>
      </c>
      <c r="E42" s="45" t="str">
        <f>IF(K42="","",'tmp２'!B$3)</f>
        <v/>
      </c>
      <c r="F42" s="45" t="str">
        <f>IF(K42="","",F41)</f>
        <v/>
      </c>
      <c r="J42" s="45">
        <v>5</v>
      </c>
      <c r="K42" s="45" t="str">
        <f>混合・男子リレー入力!G44</f>
        <v/>
      </c>
      <c r="L42" s="45">
        <f>混合・男子リレー入力!H44</f>
        <v>0</v>
      </c>
      <c r="M42" s="45" t="str">
        <f>IF(K42="","",混合・男子リレー入力!A44)</f>
        <v/>
      </c>
      <c r="N42" s="45" t="str">
        <f>IF(K42="","",N41)</f>
        <v/>
      </c>
      <c r="O42" s="45">
        <v>0</v>
      </c>
      <c r="P42" s="45">
        <f t="shared" si="3"/>
        <v>0</v>
      </c>
      <c r="Q42" s="45" t="str">
        <f t="shared" si="5"/>
        <v/>
      </c>
      <c r="R42" s="45" t="str">
        <f>IF(K42="","",'競技設定（大会別）'!A$1)</f>
        <v/>
      </c>
      <c r="S42" s="45" t="str">
        <f t="shared" si="4"/>
        <v/>
      </c>
    </row>
    <row r="43" spans="1:19">
      <c r="A43" s="45">
        <v>42</v>
      </c>
      <c r="B43" s="45" t="str">
        <f t="shared" si="1"/>
        <v/>
      </c>
      <c r="C43" s="45" t="str">
        <f t="shared" si="2"/>
        <v/>
      </c>
      <c r="D43" s="45">
        <v>6</v>
      </c>
      <c r="E43" s="45" t="str">
        <f>IF(K43="","",'tmp２'!B$3)</f>
        <v/>
      </c>
      <c r="F43" s="45" t="str">
        <f>IF(K43="","",F42)</f>
        <v/>
      </c>
      <c r="J43" s="45">
        <v>6</v>
      </c>
      <c r="K43" s="45" t="str">
        <f>混合・男子リレー入力!G45</f>
        <v/>
      </c>
      <c r="L43" s="45">
        <f>混合・男子リレー入力!H45</f>
        <v>0</v>
      </c>
      <c r="M43" s="45" t="str">
        <f>IF(K43="","",混合・男子リレー入力!A45)</f>
        <v/>
      </c>
      <c r="N43" s="45" t="str">
        <f>IF(K43="","",N42)</f>
        <v/>
      </c>
      <c r="O43" s="45">
        <v>0</v>
      </c>
      <c r="P43" s="45">
        <f t="shared" si="3"/>
        <v>0</v>
      </c>
      <c r="Q43" s="45" t="str">
        <f t="shared" si="5"/>
        <v/>
      </c>
      <c r="R43" s="45" t="str">
        <f>IF(K43="","",'競技設定（大会別）'!A$1)</f>
        <v/>
      </c>
      <c r="S43" s="45" t="str">
        <f t="shared" si="4"/>
        <v/>
      </c>
    </row>
    <row r="44" spans="1:19">
      <c r="A44" s="45">
        <v>43</v>
      </c>
      <c r="B44" s="45" t="str">
        <f t="shared" si="1"/>
        <v/>
      </c>
      <c r="C44" s="45" t="str">
        <f t="shared" si="2"/>
        <v/>
      </c>
      <c r="D44" s="45">
        <v>1</v>
      </c>
      <c r="E44" s="45" t="str">
        <f>IF(K44="","",'tmp２'!B$3)</f>
        <v/>
      </c>
      <c r="F44" s="45" t="str">
        <f>IF(K44="","",混合・男子リレー入力!E46)</f>
        <v/>
      </c>
      <c r="J44" s="45">
        <v>1</v>
      </c>
      <c r="K44" s="45" t="str">
        <f>混合・男子リレー入力!G46</f>
        <v/>
      </c>
      <c r="L44" s="45">
        <f>混合・男子リレー入力!H46</f>
        <v>0</v>
      </c>
      <c r="M44" s="45" t="str">
        <f>IF(K44="","",混合・男子リレー入力!A46)</f>
        <v/>
      </c>
      <c r="N44" s="45" t="str">
        <f>IF(K44="","",混合・男子リレー入力!AF46)</f>
        <v/>
      </c>
      <c r="O44" s="45">
        <v>0</v>
      </c>
      <c r="P44" s="45">
        <f t="shared" si="3"/>
        <v>0</v>
      </c>
      <c r="Q44" s="45" t="str">
        <f t="shared" si="5"/>
        <v/>
      </c>
      <c r="R44" s="45" t="str">
        <f>IF(K44="","",'競技設定（大会別）'!A$1)</f>
        <v/>
      </c>
      <c r="S44" s="45" t="str">
        <f t="shared" si="4"/>
        <v/>
      </c>
    </row>
    <row r="45" spans="1:19">
      <c r="A45" s="45">
        <v>44</v>
      </c>
      <c r="B45" s="45" t="str">
        <f t="shared" si="1"/>
        <v/>
      </c>
      <c r="C45" s="45" t="str">
        <f t="shared" si="2"/>
        <v/>
      </c>
      <c r="D45" s="45">
        <v>2</v>
      </c>
      <c r="E45" s="45" t="str">
        <f>IF(K45="","",'tmp２'!B$3)</f>
        <v/>
      </c>
      <c r="F45" s="45" t="str">
        <f>IF(K45="","",F44)</f>
        <v/>
      </c>
      <c r="J45" s="45">
        <v>2</v>
      </c>
      <c r="K45" s="45" t="str">
        <f>混合・男子リレー入力!G47</f>
        <v/>
      </c>
      <c r="L45" s="45">
        <f>混合・男子リレー入力!H47</f>
        <v>0</v>
      </c>
      <c r="M45" s="45" t="str">
        <f>IF(K45="","",混合・男子リレー入力!A47)</f>
        <v/>
      </c>
      <c r="N45" s="45" t="str">
        <f>IF(K45="","",N44)</f>
        <v/>
      </c>
      <c r="O45" s="45">
        <v>0</v>
      </c>
      <c r="P45" s="45">
        <f t="shared" si="3"/>
        <v>0</v>
      </c>
      <c r="Q45" s="45" t="str">
        <f t="shared" si="5"/>
        <v/>
      </c>
      <c r="R45" s="45" t="str">
        <f>IF(K45="","",'競技設定（大会別）'!A$1)</f>
        <v/>
      </c>
      <c r="S45" s="45" t="str">
        <f t="shared" si="4"/>
        <v/>
      </c>
    </row>
    <row r="46" spans="1:19">
      <c r="A46" s="45">
        <v>45</v>
      </c>
      <c r="B46" s="45" t="str">
        <f t="shared" si="1"/>
        <v/>
      </c>
      <c r="C46" s="45" t="str">
        <f t="shared" si="2"/>
        <v/>
      </c>
      <c r="D46" s="45">
        <v>3</v>
      </c>
      <c r="E46" s="45" t="str">
        <f>IF(K46="","",'tmp２'!B$3)</f>
        <v/>
      </c>
      <c r="F46" s="45" t="str">
        <f>IF(K46="","",F45)</f>
        <v/>
      </c>
      <c r="J46" s="45">
        <v>3</v>
      </c>
      <c r="K46" s="45" t="str">
        <f>混合・男子リレー入力!G48</f>
        <v/>
      </c>
      <c r="L46" s="45">
        <f>混合・男子リレー入力!H48</f>
        <v>0</v>
      </c>
      <c r="M46" s="45" t="str">
        <f>IF(K46="","",混合・男子リレー入力!A48)</f>
        <v/>
      </c>
      <c r="N46" s="45" t="str">
        <f>IF(K46="","",N45)</f>
        <v/>
      </c>
      <c r="O46" s="45">
        <v>0</v>
      </c>
      <c r="P46" s="45">
        <f t="shared" si="3"/>
        <v>0</v>
      </c>
      <c r="Q46" s="45" t="str">
        <f t="shared" si="5"/>
        <v/>
      </c>
      <c r="R46" s="45" t="str">
        <f>IF(K46="","",'競技設定（大会別）'!A$1)</f>
        <v/>
      </c>
      <c r="S46" s="45" t="str">
        <f t="shared" si="4"/>
        <v/>
      </c>
    </row>
    <row r="47" spans="1:19">
      <c r="A47" s="45">
        <v>46</v>
      </c>
      <c r="B47" s="45" t="str">
        <f t="shared" si="1"/>
        <v/>
      </c>
      <c r="C47" s="45" t="str">
        <f t="shared" si="2"/>
        <v/>
      </c>
      <c r="D47" s="45">
        <v>4</v>
      </c>
      <c r="E47" s="45" t="str">
        <f>IF(K47="","",'tmp２'!B$3)</f>
        <v/>
      </c>
      <c r="F47" s="45" t="str">
        <f>IF(K47="","",F46)</f>
        <v/>
      </c>
      <c r="J47" s="45">
        <v>4</v>
      </c>
      <c r="K47" s="45" t="str">
        <f>混合・男子リレー入力!G49</f>
        <v/>
      </c>
      <c r="L47" s="45">
        <f>混合・男子リレー入力!H49</f>
        <v>0</v>
      </c>
      <c r="M47" s="45" t="str">
        <f>IF(K47="","",混合・男子リレー入力!A49)</f>
        <v/>
      </c>
      <c r="N47" s="45" t="str">
        <f>IF(K47="","",N46)</f>
        <v/>
      </c>
      <c r="O47" s="45">
        <v>0</v>
      </c>
      <c r="P47" s="45">
        <f t="shared" si="3"/>
        <v>0</v>
      </c>
      <c r="Q47" s="45" t="str">
        <f t="shared" si="5"/>
        <v/>
      </c>
      <c r="R47" s="45" t="str">
        <f>IF(K47="","",'競技設定（大会別）'!A$1)</f>
        <v/>
      </c>
      <c r="S47" s="45" t="str">
        <f t="shared" si="4"/>
        <v/>
      </c>
    </row>
    <row r="48" spans="1:19">
      <c r="A48" s="45">
        <v>47</v>
      </c>
      <c r="B48" s="45" t="str">
        <f t="shared" si="1"/>
        <v/>
      </c>
      <c r="C48" s="45" t="str">
        <f t="shared" si="2"/>
        <v/>
      </c>
      <c r="D48" s="45">
        <v>5</v>
      </c>
      <c r="E48" s="45" t="str">
        <f>IF(K48="","",'tmp２'!B$3)</f>
        <v/>
      </c>
      <c r="F48" s="45" t="str">
        <f>IF(K48="","",F47)</f>
        <v/>
      </c>
      <c r="J48" s="45">
        <v>5</v>
      </c>
      <c r="K48" s="45" t="str">
        <f>混合・男子リレー入力!G50</f>
        <v/>
      </c>
      <c r="L48" s="45">
        <f>混合・男子リレー入力!H50</f>
        <v>0</v>
      </c>
      <c r="M48" s="45" t="str">
        <f>IF(K48="","",混合・男子リレー入力!A50)</f>
        <v/>
      </c>
      <c r="N48" s="45" t="str">
        <f>IF(K48="","",N47)</f>
        <v/>
      </c>
      <c r="O48" s="45">
        <v>0</v>
      </c>
      <c r="P48" s="45">
        <f t="shared" si="3"/>
        <v>0</v>
      </c>
      <c r="Q48" s="45" t="str">
        <f t="shared" si="5"/>
        <v/>
      </c>
      <c r="R48" s="45" t="str">
        <f>IF(K48="","",'競技設定（大会別）'!A$1)</f>
        <v/>
      </c>
      <c r="S48" s="45" t="str">
        <f t="shared" si="4"/>
        <v/>
      </c>
    </row>
    <row r="49" spans="1:19">
      <c r="A49" s="45">
        <v>48</v>
      </c>
      <c r="B49" s="45" t="str">
        <f t="shared" si="1"/>
        <v/>
      </c>
      <c r="C49" s="45" t="str">
        <f t="shared" si="2"/>
        <v/>
      </c>
      <c r="D49" s="45">
        <v>6</v>
      </c>
      <c r="E49" s="45" t="str">
        <f>IF(K49="","",'tmp２'!B$3)</f>
        <v/>
      </c>
      <c r="F49" s="45" t="str">
        <f>IF(K49="","",F48)</f>
        <v/>
      </c>
      <c r="J49" s="45">
        <v>6</v>
      </c>
      <c r="K49" s="45" t="str">
        <f>混合・男子リレー入力!G51</f>
        <v/>
      </c>
      <c r="L49" s="45">
        <f>混合・男子リレー入力!H51</f>
        <v>0</v>
      </c>
      <c r="M49" s="45" t="str">
        <f>IF(K49="","",混合・男子リレー入力!A51)</f>
        <v/>
      </c>
      <c r="N49" s="45" t="str">
        <f>IF(K49="","",N48)</f>
        <v/>
      </c>
      <c r="O49" s="45">
        <v>0</v>
      </c>
      <c r="P49" s="45">
        <f t="shared" si="3"/>
        <v>0</v>
      </c>
      <c r="Q49" s="45" t="str">
        <f t="shared" si="5"/>
        <v/>
      </c>
      <c r="R49" s="45" t="str">
        <f>IF(K49="","",'競技設定（大会別）'!A$1)</f>
        <v/>
      </c>
      <c r="S49" s="45" t="str">
        <f t="shared" si="4"/>
        <v/>
      </c>
    </row>
    <row r="50" spans="1:19">
      <c r="A50" s="45">
        <v>49</v>
      </c>
      <c r="B50" s="45" t="str">
        <f t="shared" si="1"/>
        <v/>
      </c>
      <c r="C50" s="45" t="str">
        <f t="shared" si="2"/>
        <v/>
      </c>
      <c r="D50" s="45">
        <v>1</v>
      </c>
      <c r="E50" s="45" t="str">
        <f>IF(K50="","",'tmp２'!B$3)</f>
        <v/>
      </c>
      <c r="F50" s="45" t="str">
        <f>IF(K50="","",混合・男子リレー入力!E52)</f>
        <v/>
      </c>
      <c r="J50" s="45">
        <v>1</v>
      </c>
      <c r="K50" s="45" t="str">
        <f>混合・男子リレー入力!G52</f>
        <v/>
      </c>
      <c r="L50" s="45">
        <f>混合・男子リレー入力!H52</f>
        <v>0</v>
      </c>
      <c r="M50" s="45" t="str">
        <f>IF(K50="","",混合・男子リレー入力!A52)</f>
        <v/>
      </c>
      <c r="N50" s="45" t="str">
        <f>IF(K50="","",混合・男子リレー入力!AF52)</f>
        <v/>
      </c>
      <c r="O50" s="45">
        <v>0</v>
      </c>
      <c r="P50" s="45">
        <f t="shared" si="3"/>
        <v>0</v>
      </c>
      <c r="Q50" s="45" t="str">
        <f t="shared" si="5"/>
        <v/>
      </c>
      <c r="R50" s="45" t="str">
        <f>IF(K50="","",'競技設定（大会別）'!A$1)</f>
        <v/>
      </c>
      <c r="S50" s="45" t="str">
        <f t="shared" si="4"/>
        <v/>
      </c>
    </row>
    <row r="51" spans="1:19">
      <c r="A51" s="45">
        <v>50</v>
      </c>
      <c r="B51" s="45" t="str">
        <f t="shared" si="1"/>
        <v/>
      </c>
      <c r="C51" s="45" t="str">
        <f t="shared" si="2"/>
        <v/>
      </c>
      <c r="D51" s="45">
        <v>2</v>
      </c>
      <c r="E51" s="45" t="str">
        <f>IF(K51="","",'tmp２'!B$3)</f>
        <v/>
      </c>
      <c r="F51" s="45" t="str">
        <f>IF(K51="","",F50)</f>
        <v/>
      </c>
      <c r="J51" s="45">
        <v>2</v>
      </c>
      <c r="K51" s="45" t="str">
        <f>混合・男子リレー入力!G53</f>
        <v/>
      </c>
      <c r="L51" s="45">
        <f>混合・男子リレー入力!H53</f>
        <v>0</v>
      </c>
      <c r="M51" s="45" t="str">
        <f>IF(K51="","",混合・男子リレー入力!A53)</f>
        <v/>
      </c>
      <c r="N51" s="45" t="str">
        <f>IF(K51="","",N50)</f>
        <v/>
      </c>
      <c r="O51" s="45">
        <v>0</v>
      </c>
      <c r="P51" s="45">
        <f t="shared" si="3"/>
        <v>0</v>
      </c>
      <c r="Q51" s="45" t="str">
        <f t="shared" si="5"/>
        <v/>
      </c>
      <c r="R51" s="45" t="str">
        <f>IF(K51="","",'競技設定（大会別）'!A$1)</f>
        <v/>
      </c>
      <c r="S51" s="45" t="str">
        <f t="shared" si="4"/>
        <v/>
      </c>
    </row>
    <row r="52" spans="1:19">
      <c r="A52" s="45">
        <v>51</v>
      </c>
      <c r="B52" s="45" t="str">
        <f t="shared" si="1"/>
        <v/>
      </c>
      <c r="C52" s="45" t="str">
        <f t="shared" si="2"/>
        <v/>
      </c>
      <c r="D52" s="45">
        <v>3</v>
      </c>
      <c r="E52" s="45" t="str">
        <f>IF(K52="","",'tmp２'!B$3)</f>
        <v/>
      </c>
      <c r="F52" s="45" t="str">
        <f>IF(K52="","",F51)</f>
        <v/>
      </c>
      <c r="J52" s="45">
        <v>3</v>
      </c>
      <c r="K52" s="45" t="str">
        <f>混合・男子リレー入力!G54</f>
        <v/>
      </c>
      <c r="L52" s="45">
        <f>混合・男子リレー入力!H54</f>
        <v>0</v>
      </c>
      <c r="M52" s="45" t="str">
        <f>IF(K52="","",混合・男子リレー入力!A54)</f>
        <v/>
      </c>
      <c r="N52" s="45" t="str">
        <f>IF(K52="","",N51)</f>
        <v/>
      </c>
      <c r="O52" s="45">
        <v>0</v>
      </c>
      <c r="P52" s="45">
        <f t="shared" si="3"/>
        <v>0</v>
      </c>
      <c r="Q52" s="45" t="str">
        <f t="shared" si="5"/>
        <v/>
      </c>
      <c r="R52" s="45" t="str">
        <f>IF(K52="","",'競技設定（大会別）'!A$1)</f>
        <v/>
      </c>
      <c r="S52" s="45" t="str">
        <f t="shared" si="4"/>
        <v/>
      </c>
    </row>
    <row r="53" spans="1:19">
      <c r="A53" s="45">
        <v>52</v>
      </c>
      <c r="B53" s="45" t="str">
        <f t="shared" si="1"/>
        <v/>
      </c>
      <c r="C53" s="45" t="str">
        <f t="shared" si="2"/>
        <v/>
      </c>
      <c r="D53" s="45">
        <v>4</v>
      </c>
      <c r="E53" s="45" t="str">
        <f>IF(K53="","",'tmp２'!B$3)</f>
        <v/>
      </c>
      <c r="F53" s="45" t="str">
        <f>IF(K53="","",F52)</f>
        <v/>
      </c>
      <c r="J53" s="45">
        <v>4</v>
      </c>
      <c r="K53" s="45" t="str">
        <f>混合・男子リレー入力!G55</f>
        <v/>
      </c>
      <c r="L53" s="45">
        <f>混合・男子リレー入力!H55</f>
        <v>0</v>
      </c>
      <c r="M53" s="45" t="str">
        <f>IF(K53="","",混合・男子リレー入力!A55)</f>
        <v/>
      </c>
      <c r="N53" s="45" t="str">
        <f>IF(K53="","",N52)</f>
        <v/>
      </c>
      <c r="O53" s="45">
        <v>0</v>
      </c>
      <c r="P53" s="45">
        <f t="shared" si="3"/>
        <v>0</v>
      </c>
      <c r="Q53" s="45" t="str">
        <f t="shared" si="5"/>
        <v/>
      </c>
      <c r="R53" s="45" t="str">
        <f>IF(K53="","",'競技設定（大会別）'!A$1)</f>
        <v/>
      </c>
      <c r="S53" s="45" t="str">
        <f t="shared" si="4"/>
        <v/>
      </c>
    </row>
    <row r="54" spans="1:19">
      <c r="A54" s="45">
        <v>53</v>
      </c>
      <c r="B54" s="45" t="str">
        <f t="shared" si="1"/>
        <v/>
      </c>
      <c r="C54" s="45" t="str">
        <f t="shared" si="2"/>
        <v/>
      </c>
      <c r="D54" s="45">
        <v>5</v>
      </c>
      <c r="E54" s="45" t="str">
        <f>IF(K54="","",'tmp２'!B$3)</f>
        <v/>
      </c>
      <c r="F54" s="45" t="str">
        <f>IF(K54="","",F53)</f>
        <v/>
      </c>
      <c r="J54" s="45">
        <v>5</v>
      </c>
      <c r="K54" s="45" t="str">
        <f>混合・男子リレー入力!G56</f>
        <v/>
      </c>
      <c r="L54" s="45">
        <f>混合・男子リレー入力!H56</f>
        <v>0</v>
      </c>
      <c r="M54" s="45" t="str">
        <f>IF(K54="","",混合・男子リレー入力!A56)</f>
        <v/>
      </c>
      <c r="N54" s="45" t="str">
        <f>IF(K54="","",N53)</f>
        <v/>
      </c>
      <c r="O54" s="45">
        <v>0</v>
      </c>
      <c r="P54" s="45">
        <f t="shared" si="3"/>
        <v>0</v>
      </c>
      <c r="Q54" s="45" t="str">
        <f t="shared" si="5"/>
        <v/>
      </c>
      <c r="R54" s="45" t="str">
        <f>IF(K54="","",'競技設定（大会別）'!A$1)</f>
        <v/>
      </c>
      <c r="S54" s="45" t="str">
        <f t="shared" si="4"/>
        <v/>
      </c>
    </row>
    <row r="55" spans="1:19">
      <c r="A55" s="45">
        <v>54</v>
      </c>
      <c r="B55" s="45" t="str">
        <f t="shared" si="1"/>
        <v/>
      </c>
      <c r="C55" s="45" t="str">
        <f t="shared" si="2"/>
        <v/>
      </c>
      <c r="D55" s="45">
        <v>6</v>
      </c>
      <c r="E55" s="45" t="str">
        <f>IF(K55="","",'tmp２'!B$3)</f>
        <v/>
      </c>
      <c r="F55" s="45" t="str">
        <f>IF(K55="","",F54)</f>
        <v/>
      </c>
      <c r="J55" s="45">
        <v>6</v>
      </c>
      <c r="K55" s="45" t="str">
        <f>混合・男子リレー入力!G57</f>
        <v/>
      </c>
      <c r="L55" s="45">
        <f>混合・男子リレー入力!H57</f>
        <v>0</v>
      </c>
      <c r="M55" s="45" t="str">
        <f>IF(K55="","",混合・男子リレー入力!A57)</f>
        <v/>
      </c>
      <c r="N55" s="45" t="str">
        <f>IF(K55="","",N54)</f>
        <v/>
      </c>
      <c r="O55" s="45">
        <v>0</v>
      </c>
      <c r="P55" s="45">
        <f t="shared" si="3"/>
        <v>0</v>
      </c>
      <c r="Q55" s="45" t="str">
        <f t="shared" si="5"/>
        <v/>
      </c>
      <c r="R55" s="45" t="str">
        <f>IF(K55="","",'競技設定（大会別）'!A$1)</f>
        <v/>
      </c>
      <c r="S55" s="45" t="str">
        <f t="shared" si="4"/>
        <v/>
      </c>
    </row>
    <row r="56" spans="1:19">
      <c r="A56" s="45">
        <v>55</v>
      </c>
      <c r="B56" s="45" t="str">
        <f t="shared" si="1"/>
        <v/>
      </c>
      <c r="C56" s="45" t="str">
        <f t="shared" si="2"/>
        <v/>
      </c>
      <c r="D56" s="45">
        <v>1</v>
      </c>
      <c r="E56" s="45" t="str">
        <f>IF(K56="","",'tmp２'!B$3)</f>
        <v/>
      </c>
      <c r="F56" s="45" t="str">
        <f>IF(K56="","",混合・男子リレー入力!E58)</f>
        <v/>
      </c>
      <c r="J56" s="45">
        <v>1</v>
      </c>
      <c r="K56" s="45" t="str">
        <f>混合・男子リレー入力!G58</f>
        <v/>
      </c>
      <c r="L56" s="45">
        <f>混合・男子リレー入力!H58</f>
        <v>0</v>
      </c>
      <c r="M56" s="45" t="str">
        <f>IF(K56="","",混合・男子リレー入力!A58)</f>
        <v/>
      </c>
      <c r="N56" s="45" t="str">
        <f>IF(K56="","",混合・男子リレー入力!AF58)</f>
        <v/>
      </c>
      <c r="O56" s="45">
        <v>0</v>
      </c>
      <c r="P56" s="45">
        <f t="shared" si="3"/>
        <v>0</v>
      </c>
      <c r="Q56" s="45" t="str">
        <f t="shared" si="5"/>
        <v/>
      </c>
      <c r="R56" s="45" t="str">
        <f>IF(K56="","",'競技設定（大会別）'!A$1)</f>
        <v/>
      </c>
      <c r="S56" s="45" t="str">
        <f t="shared" si="4"/>
        <v/>
      </c>
    </row>
    <row r="57" spans="1:19">
      <c r="A57" s="45">
        <v>56</v>
      </c>
      <c r="B57" s="45" t="str">
        <f t="shared" si="1"/>
        <v/>
      </c>
      <c r="C57" s="45" t="str">
        <f t="shared" si="2"/>
        <v/>
      </c>
      <c r="D57" s="45">
        <v>2</v>
      </c>
      <c r="E57" s="45" t="str">
        <f>IF(K57="","",'tmp２'!B$3)</f>
        <v/>
      </c>
      <c r="F57" s="45" t="str">
        <f>IF(K57="","",F56)</f>
        <v/>
      </c>
      <c r="J57" s="45">
        <v>2</v>
      </c>
      <c r="K57" s="45" t="str">
        <f>混合・男子リレー入力!G59</f>
        <v/>
      </c>
      <c r="L57" s="45">
        <f>混合・男子リレー入力!H59</f>
        <v>0</v>
      </c>
      <c r="M57" s="45" t="str">
        <f>IF(K57="","",混合・男子リレー入力!A59)</f>
        <v/>
      </c>
      <c r="N57" s="45" t="str">
        <f>IF(K57="","",N56)</f>
        <v/>
      </c>
      <c r="O57" s="45">
        <v>0</v>
      </c>
      <c r="P57" s="45">
        <f t="shared" si="3"/>
        <v>0</v>
      </c>
      <c r="Q57" s="45" t="str">
        <f t="shared" si="5"/>
        <v/>
      </c>
      <c r="R57" s="45" t="str">
        <f>IF(K57="","",'競技設定（大会別）'!A$1)</f>
        <v/>
      </c>
      <c r="S57" s="45" t="str">
        <f t="shared" si="4"/>
        <v/>
      </c>
    </row>
    <row r="58" spans="1:19">
      <c r="A58" s="45">
        <v>57</v>
      </c>
      <c r="B58" s="45" t="str">
        <f t="shared" si="1"/>
        <v/>
      </c>
      <c r="C58" s="45" t="str">
        <f t="shared" si="2"/>
        <v/>
      </c>
      <c r="D58" s="45">
        <v>3</v>
      </c>
      <c r="E58" s="45" t="str">
        <f>IF(K58="","",'tmp２'!B$3)</f>
        <v/>
      </c>
      <c r="F58" s="45" t="str">
        <f>IF(K58="","",F57)</f>
        <v/>
      </c>
      <c r="J58" s="45">
        <v>3</v>
      </c>
      <c r="K58" s="45" t="str">
        <f>混合・男子リレー入力!G60</f>
        <v/>
      </c>
      <c r="L58" s="45">
        <f>混合・男子リレー入力!H60</f>
        <v>0</v>
      </c>
      <c r="M58" s="45" t="str">
        <f>IF(K58="","",混合・男子リレー入力!A60)</f>
        <v/>
      </c>
      <c r="N58" s="45" t="str">
        <f>IF(K58="","",N57)</f>
        <v/>
      </c>
      <c r="O58" s="45">
        <v>0</v>
      </c>
      <c r="P58" s="45">
        <f t="shared" si="3"/>
        <v>0</v>
      </c>
      <c r="Q58" s="45" t="str">
        <f t="shared" si="5"/>
        <v/>
      </c>
      <c r="R58" s="45" t="str">
        <f>IF(K58="","",'競技設定（大会別）'!A$1)</f>
        <v/>
      </c>
      <c r="S58" s="45" t="str">
        <f t="shared" si="4"/>
        <v/>
      </c>
    </row>
    <row r="59" spans="1:19">
      <c r="A59" s="45">
        <v>58</v>
      </c>
      <c r="B59" s="45" t="str">
        <f t="shared" si="1"/>
        <v/>
      </c>
      <c r="C59" s="45" t="str">
        <f t="shared" si="2"/>
        <v/>
      </c>
      <c r="D59" s="45">
        <v>4</v>
      </c>
      <c r="E59" s="45" t="str">
        <f>IF(K59="","",'tmp２'!B$3)</f>
        <v/>
      </c>
      <c r="F59" s="45" t="str">
        <f>IF(K59="","",F58)</f>
        <v/>
      </c>
      <c r="J59" s="45">
        <v>4</v>
      </c>
      <c r="K59" s="45" t="str">
        <f>混合・男子リレー入力!G61</f>
        <v/>
      </c>
      <c r="L59" s="45">
        <f>混合・男子リレー入力!H61</f>
        <v>0</v>
      </c>
      <c r="M59" s="45" t="str">
        <f>IF(K59="","",混合・男子リレー入力!A61)</f>
        <v/>
      </c>
      <c r="N59" s="45" t="str">
        <f>IF(K59="","",N58)</f>
        <v/>
      </c>
      <c r="O59" s="45">
        <v>0</v>
      </c>
      <c r="P59" s="45">
        <f t="shared" si="3"/>
        <v>0</v>
      </c>
      <c r="Q59" s="45" t="str">
        <f t="shared" si="5"/>
        <v/>
      </c>
      <c r="R59" s="45" t="str">
        <f>IF(K59="","",'競技設定（大会別）'!A$1)</f>
        <v/>
      </c>
      <c r="S59" s="45" t="str">
        <f t="shared" si="4"/>
        <v/>
      </c>
    </row>
    <row r="60" spans="1:19">
      <c r="A60" s="45">
        <v>59</v>
      </c>
      <c r="B60" s="45" t="str">
        <f t="shared" si="1"/>
        <v/>
      </c>
      <c r="C60" s="45" t="str">
        <f t="shared" si="2"/>
        <v/>
      </c>
      <c r="D60" s="45">
        <v>5</v>
      </c>
      <c r="E60" s="45" t="str">
        <f>IF(K60="","",'tmp２'!B$3)</f>
        <v/>
      </c>
      <c r="F60" s="45" t="str">
        <f>IF(K60="","",F59)</f>
        <v/>
      </c>
      <c r="J60" s="45">
        <v>5</v>
      </c>
      <c r="K60" s="45" t="str">
        <f>混合・男子リレー入力!G62</f>
        <v/>
      </c>
      <c r="L60" s="45">
        <f>混合・男子リレー入力!H62</f>
        <v>0</v>
      </c>
      <c r="M60" s="45" t="str">
        <f>IF(K60="","",混合・男子リレー入力!A62)</f>
        <v/>
      </c>
      <c r="N60" s="45" t="str">
        <f>IF(K60="","",N59)</f>
        <v/>
      </c>
      <c r="O60" s="45">
        <v>0</v>
      </c>
      <c r="P60" s="45">
        <f t="shared" si="3"/>
        <v>0</v>
      </c>
      <c r="Q60" s="45" t="str">
        <f t="shared" si="5"/>
        <v/>
      </c>
      <c r="R60" s="45" t="str">
        <f>IF(K60="","",'競技設定（大会別）'!A$1)</f>
        <v/>
      </c>
      <c r="S60" s="45" t="str">
        <f t="shared" si="4"/>
        <v/>
      </c>
    </row>
    <row r="61" spans="1:19">
      <c r="A61" s="45">
        <v>60</v>
      </c>
      <c r="B61" s="45" t="str">
        <f t="shared" si="1"/>
        <v/>
      </c>
      <c r="C61" s="45" t="str">
        <f t="shared" si="2"/>
        <v/>
      </c>
      <c r="D61" s="47">
        <v>6</v>
      </c>
      <c r="E61" s="47" t="str">
        <f>IF(K61="","",'tmp２'!B$3)</f>
        <v/>
      </c>
      <c r="F61" s="47" t="str">
        <f>IF(K61="","",F60)</f>
        <v/>
      </c>
      <c r="G61" s="47"/>
      <c r="H61" s="47"/>
      <c r="I61" s="47"/>
      <c r="J61" s="45">
        <v>6</v>
      </c>
      <c r="K61" s="47" t="str">
        <f>混合・男子リレー入力!G63</f>
        <v/>
      </c>
      <c r="L61" s="47">
        <f>混合・男子リレー入力!H63</f>
        <v>0</v>
      </c>
      <c r="M61" s="47" t="str">
        <f>IF(K61="","",混合・男子リレー入力!A63)</f>
        <v/>
      </c>
      <c r="N61" s="47" t="str">
        <f>IF(K61="","",N60)</f>
        <v/>
      </c>
      <c r="O61" s="47">
        <v>0</v>
      </c>
      <c r="P61" s="45">
        <f t="shared" si="3"/>
        <v>0</v>
      </c>
      <c r="Q61" s="45" t="str">
        <f t="shared" si="5"/>
        <v/>
      </c>
      <c r="R61" s="45" t="str">
        <f>IF(K61="","",'競技設定（大会別）'!A$1)</f>
        <v/>
      </c>
      <c r="S61" s="45" t="str">
        <f t="shared" si="4"/>
        <v/>
      </c>
    </row>
    <row r="62" spans="1:19">
      <c r="A62" s="45">
        <f>team.csv2!A2</f>
        <v>61</v>
      </c>
      <c r="B62" s="45">
        <f>team.csv2!B2</f>
        <v>61</v>
      </c>
      <c r="C62" s="45">
        <f t="shared" si="2"/>
        <v>1</v>
      </c>
      <c r="D62" s="45">
        <f>team.csv2!D2</f>
        <v>1</v>
      </c>
      <c r="E62" s="45">
        <f>team.csv2!E2</f>
        <v>204</v>
      </c>
      <c r="F62" s="45" t="str">
        <f>team.csv2!F2</f>
        <v>城西</v>
      </c>
      <c r="J62" s="45">
        <f>team.csv2!J2</f>
        <v>1</v>
      </c>
      <c r="K62" s="45">
        <f>team.csv2!K2</f>
        <v>1457</v>
      </c>
      <c r="L62" s="45" t="str">
        <f>team.csv2!L2</f>
        <v>岩渕　文沙</v>
      </c>
      <c r="M62" s="45">
        <f>team.csv2!M2</f>
        <v>625</v>
      </c>
      <c r="N62" s="45">
        <f>team.csv2!N2</f>
        <v>0</v>
      </c>
      <c r="O62" s="45">
        <f>team.csv2!O2</f>
        <v>0</v>
      </c>
      <c r="P62" s="45">
        <f t="shared" si="3"/>
        <v>0</v>
      </c>
      <c r="Q62" s="45">
        <f t="shared" ref="Q62:Q93" si="6">IF(K62="","",VLOOKUP(K62,リレ女,28,FALSE))</f>
        <v>1</v>
      </c>
      <c r="R62" s="45">
        <f>IF(K62="","",'競技設定（大会別）'!A$1)</f>
        <v>1</v>
      </c>
      <c r="S62" s="45" t="str">
        <f t="shared" si="4"/>
        <v>12046251</v>
      </c>
    </row>
    <row r="63" spans="1:19">
      <c r="A63" s="45">
        <f>team.csv2!A3</f>
        <v>62</v>
      </c>
      <c r="B63" s="45" t="str">
        <f>team.csv2!B3</f>
        <v/>
      </c>
      <c r="C63" s="45" t="str">
        <f t="shared" si="2"/>
        <v/>
      </c>
      <c r="D63" s="45">
        <f>team.csv2!D3</f>
        <v>2</v>
      </c>
      <c r="E63" s="45" t="str">
        <f>team.csv2!E3</f>
        <v/>
      </c>
      <c r="F63" s="45" t="str">
        <f>team.csv2!F3</f>
        <v/>
      </c>
      <c r="J63" s="45">
        <f>team.csv2!J3</f>
        <v>2</v>
      </c>
      <c r="K63" s="45" t="str">
        <f>team.csv2!K3</f>
        <v/>
      </c>
      <c r="L63" s="45">
        <f>team.csv2!L3</f>
        <v>0</v>
      </c>
      <c r="M63" s="45" t="str">
        <f>team.csv2!M3</f>
        <v/>
      </c>
      <c r="N63" s="45" t="str">
        <f>team.csv2!N3</f>
        <v/>
      </c>
      <c r="O63" s="45">
        <f>team.csv2!O3</f>
        <v>0</v>
      </c>
      <c r="P63" s="45">
        <f t="shared" si="3"/>
        <v>0</v>
      </c>
      <c r="Q63" s="45" t="str">
        <f t="shared" si="6"/>
        <v/>
      </c>
      <c r="R63" s="45" t="str">
        <f>IF(K63="","",'競技設定（大会別）'!A$1)</f>
        <v/>
      </c>
      <c r="S63" s="45" t="str">
        <f t="shared" si="4"/>
        <v/>
      </c>
    </row>
    <row r="64" spans="1:19">
      <c r="A64" s="45">
        <f>team.csv2!A4</f>
        <v>63</v>
      </c>
      <c r="B64" s="45" t="str">
        <f>team.csv2!B4</f>
        <v/>
      </c>
      <c r="C64" s="45" t="str">
        <f t="shared" si="2"/>
        <v/>
      </c>
      <c r="D64" s="45">
        <f>team.csv2!D4</f>
        <v>3</v>
      </c>
      <c r="E64" s="45" t="str">
        <f>team.csv2!E4</f>
        <v/>
      </c>
      <c r="F64" s="45" t="str">
        <f>team.csv2!F4</f>
        <v/>
      </c>
      <c r="J64" s="45">
        <f>team.csv2!J4</f>
        <v>3</v>
      </c>
      <c r="K64" s="45" t="str">
        <f>team.csv2!K4</f>
        <v/>
      </c>
      <c r="L64" s="45">
        <f>team.csv2!L4</f>
        <v>0</v>
      </c>
      <c r="M64" s="45" t="str">
        <f>team.csv2!M4</f>
        <v/>
      </c>
      <c r="N64" s="45" t="str">
        <f>team.csv2!N4</f>
        <v/>
      </c>
      <c r="O64" s="45">
        <f>team.csv2!O4</f>
        <v>0</v>
      </c>
      <c r="P64" s="45">
        <f t="shared" si="3"/>
        <v>0</v>
      </c>
      <c r="Q64" s="45" t="str">
        <f t="shared" si="6"/>
        <v/>
      </c>
      <c r="R64" s="45" t="str">
        <f>IF(K64="","",'競技設定（大会別）'!A$1)</f>
        <v/>
      </c>
      <c r="S64" s="45" t="str">
        <f t="shared" si="4"/>
        <v/>
      </c>
    </row>
    <row r="65" spans="1:19">
      <c r="A65" s="45">
        <f>team.csv2!A5</f>
        <v>64</v>
      </c>
      <c r="B65" s="45" t="str">
        <f>team.csv2!B5</f>
        <v/>
      </c>
      <c r="C65" s="45" t="str">
        <f t="shared" si="2"/>
        <v/>
      </c>
      <c r="D65" s="45">
        <f>team.csv2!D5</f>
        <v>4</v>
      </c>
      <c r="E65" s="45" t="str">
        <f>team.csv2!E5</f>
        <v/>
      </c>
      <c r="F65" s="45" t="str">
        <f>team.csv2!F5</f>
        <v/>
      </c>
      <c r="J65" s="45">
        <f>team.csv2!J5</f>
        <v>4</v>
      </c>
      <c r="K65" s="45" t="str">
        <f>team.csv2!K5</f>
        <v/>
      </c>
      <c r="L65" s="45">
        <f>team.csv2!L5</f>
        <v>0</v>
      </c>
      <c r="M65" s="45" t="str">
        <f>team.csv2!M5</f>
        <v/>
      </c>
      <c r="N65" s="45" t="str">
        <f>team.csv2!N5</f>
        <v/>
      </c>
      <c r="O65" s="45">
        <f>team.csv2!O5</f>
        <v>0</v>
      </c>
      <c r="P65" s="45">
        <f t="shared" si="3"/>
        <v>0</v>
      </c>
      <c r="Q65" s="45" t="str">
        <f t="shared" si="6"/>
        <v/>
      </c>
      <c r="R65" s="45" t="str">
        <f>IF(K65="","",'競技設定（大会別）'!A$1)</f>
        <v/>
      </c>
      <c r="S65" s="45" t="str">
        <f t="shared" si="4"/>
        <v/>
      </c>
    </row>
    <row r="66" spans="1:19">
      <c r="A66" s="45">
        <f>team.csv2!A6</f>
        <v>65</v>
      </c>
      <c r="B66" s="45" t="str">
        <f>team.csv2!B6</f>
        <v/>
      </c>
      <c r="C66" s="45" t="str">
        <f t="shared" si="2"/>
        <v/>
      </c>
      <c r="D66" s="45">
        <f>team.csv2!D6</f>
        <v>5</v>
      </c>
      <c r="E66" s="45" t="str">
        <f>team.csv2!E6</f>
        <v/>
      </c>
      <c r="F66" s="45" t="str">
        <f>team.csv2!F6</f>
        <v/>
      </c>
      <c r="J66" s="45">
        <f>team.csv2!J6</f>
        <v>5</v>
      </c>
      <c r="K66" s="45" t="str">
        <f>team.csv2!K6</f>
        <v/>
      </c>
      <c r="L66" s="45">
        <f>team.csv2!L6</f>
        <v>0</v>
      </c>
      <c r="M66" s="45" t="str">
        <f>team.csv2!M6</f>
        <v/>
      </c>
      <c r="N66" s="45" t="str">
        <f>team.csv2!N6</f>
        <v/>
      </c>
      <c r="O66" s="45">
        <f>team.csv2!O6</f>
        <v>0</v>
      </c>
      <c r="P66" s="45">
        <f t="shared" si="3"/>
        <v>0</v>
      </c>
      <c r="Q66" s="45" t="str">
        <f t="shared" si="6"/>
        <v/>
      </c>
      <c r="R66" s="45" t="str">
        <f>IF(K66="","",'競技設定（大会別）'!A$1)</f>
        <v/>
      </c>
      <c r="S66" s="45" t="str">
        <f t="shared" si="4"/>
        <v/>
      </c>
    </row>
    <row r="67" spans="1:19">
      <c r="A67" s="45">
        <f>team.csv2!A7</f>
        <v>66</v>
      </c>
      <c r="B67" s="45" t="str">
        <f>team.csv2!B7</f>
        <v/>
      </c>
      <c r="C67" s="45" t="str">
        <f t="shared" ref="C67:C121" si="7">IF(K67="","",RANK(B67,B$2:B$121,1))</f>
        <v/>
      </c>
      <c r="D67" s="45">
        <f>team.csv2!D7</f>
        <v>6</v>
      </c>
      <c r="E67" s="45" t="str">
        <f>team.csv2!E7</f>
        <v/>
      </c>
      <c r="F67" s="45" t="str">
        <f>team.csv2!F7</f>
        <v/>
      </c>
      <c r="J67" s="45">
        <f>team.csv2!J7</f>
        <v>6</v>
      </c>
      <c r="K67" s="45" t="str">
        <f>team.csv2!K7</f>
        <v/>
      </c>
      <c r="L67" s="45">
        <f>team.csv2!L7</f>
        <v>0</v>
      </c>
      <c r="M67" s="45" t="str">
        <f>team.csv2!M7</f>
        <v/>
      </c>
      <c r="N67" s="45" t="str">
        <f>team.csv2!N7</f>
        <v/>
      </c>
      <c r="O67" s="45">
        <f>team.csv2!O7</f>
        <v>0</v>
      </c>
      <c r="P67" s="45">
        <f t="shared" ref="P67:P121" si="8">IF(N67=0,0,IF(N67="",0,2))</f>
        <v>0</v>
      </c>
      <c r="Q67" s="45" t="str">
        <f t="shared" si="6"/>
        <v/>
      </c>
      <c r="R67" s="45" t="str">
        <f>IF(K67="","",'競技設定（大会別）'!A$1)</f>
        <v/>
      </c>
      <c r="S67" s="45" t="str">
        <f t="shared" ref="S67:S121" si="9">CONCATENATE(R67,E67,M67,Q67)</f>
        <v/>
      </c>
    </row>
    <row r="68" spans="1:19">
      <c r="A68" s="45">
        <f>team.csv2!A8</f>
        <v>67</v>
      </c>
      <c r="B68" s="45" t="str">
        <f>team.csv2!B8</f>
        <v/>
      </c>
      <c r="C68" s="45" t="str">
        <f t="shared" si="7"/>
        <v/>
      </c>
      <c r="D68" s="45">
        <f>team.csv2!D8</f>
        <v>1</v>
      </c>
      <c r="E68" s="45" t="str">
        <f>team.csv2!E8</f>
        <v/>
      </c>
      <c r="F68" s="45" t="str">
        <f>team.csv2!F8</f>
        <v/>
      </c>
      <c r="J68" s="45">
        <f>team.csv2!J8</f>
        <v>1</v>
      </c>
      <c r="K68" s="45" t="str">
        <f>team.csv2!K8</f>
        <v/>
      </c>
      <c r="L68" s="45">
        <f>team.csv2!L8</f>
        <v>0</v>
      </c>
      <c r="M68" s="45" t="str">
        <f>team.csv2!M8</f>
        <v/>
      </c>
      <c r="N68" s="45" t="str">
        <f>team.csv2!N8</f>
        <v/>
      </c>
      <c r="O68" s="45">
        <f>team.csv2!O8</f>
        <v>0</v>
      </c>
      <c r="P68" s="45">
        <f t="shared" si="8"/>
        <v>0</v>
      </c>
      <c r="Q68" s="45" t="str">
        <f t="shared" si="6"/>
        <v/>
      </c>
      <c r="R68" s="45" t="str">
        <f>IF(K68="","",'競技設定（大会別）'!A$1)</f>
        <v/>
      </c>
      <c r="S68" s="45" t="str">
        <f t="shared" si="9"/>
        <v/>
      </c>
    </row>
    <row r="69" spans="1:19">
      <c r="A69" s="45">
        <f>team.csv2!A9</f>
        <v>68</v>
      </c>
      <c r="B69" s="45" t="str">
        <f>team.csv2!B9</f>
        <v/>
      </c>
      <c r="C69" s="45" t="str">
        <f t="shared" si="7"/>
        <v/>
      </c>
      <c r="D69" s="45">
        <f>team.csv2!D9</f>
        <v>2</v>
      </c>
      <c r="E69" s="45" t="str">
        <f>team.csv2!E9</f>
        <v/>
      </c>
      <c r="F69" s="45" t="str">
        <f>team.csv2!F9</f>
        <v/>
      </c>
      <c r="J69" s="45">
        <f>team.csv2!J9</f>
        <v>2</v>
      </c>
      <c r="K69" s="45" t="str">
        <f>team.csv2!K9</f>
        <v/>
      </c>
      <c r="L69" s="45">
        <f>team.csv2!L9</f>
        <v>0</v>
      </c>
      <c r="M69" s="45" t="str">
        <f>team.csv2!M9</f>
        <v/>
      </c>
      <c r="N69" s="45" t="str">
        <f>team.csv2!N9</f>
        <v/>
      </c>
      <c r="O69" s="45">
        <f>team.csv2!O9</f>
        <v>0</v>
      </c>
      <c r="P69" s="45">
        <f t="shared" si="8"/>
        <v>0</v>
      </c>
      <c r="Q69" s="45" t="str">
        <f t="shared" si="6"/>
        <v/>
      </c>
      <c r="R69" s="45" t="str">
        <f>IF(K69="","",'競技設定（大会別）'!A$1)</f>
        <v/>
      </c>
      <c r="S69" s="45" t="str">
        <f t="shared" si="9"/>
        <v/>
      </c>
    </row>
    <row r="70" spans="1:19">
      <c r="A70" s="45">
        <f>team.csv2!A10</f>
        <v>69</v>
      </c>
      <c r="B70" s="45" t="str">
        <f>team.csv2!B10</f>
        <v/>
      </c>
      <c r="C70" s="45" t="str">
        <f t="shared" si="7"/>
        <v/>
      </c>
      <c r="D70" s="45">
        <f>team.csv2!D10</f>
        <v>3</v>
      </c>
      <c r="E70" s="45" t="str">
        <f>team.csv2!E10</f>
        <v/>
      </c>
      <c r="F70" s="45" t="str">
        <f>team.csv2!F10</f>
        <v/>
      </c>
      <c r="J70" s="45">
        <f>team.csv2!J10</f>
        <v>3</v>
      </c>
      <c r="K70" s="45" t="str">
        <f>team.csv2!K10</f>
        <v/>
      </c>
      <c r="L70" s="45">
        <f>team.csv2!L10</f>
        <v>0</v>
      </c>
      <c r="M70" s="45" t="str">
        <f>team.csv2!M10</f>
        <v/>
      </c>
      <c r="N70" s="45" t="str">
        <f>team.csv2!N10</f>
        <v/>
      </c>
      <c r="O70" s="45">
        <f>team.csv2!O10</f>
        <v>0</v>
      </c>
      <c r="P70" s="45">
        <f t="shared" si="8"/>
        <v>0</v>
      </c>
      <c r="Q70" s="45" t="str">
        <f t="shared" si="6"/>
        <v/>
      </c>
      <c r="R70" s="45" t="str">
        <f>IF(K70="","",'競技設定（大会別）'!A$1)</f>
        <v/>
      </c>
      <c r="S70" s="45" t="str">
        <f t="shared" si="9"/>
        <v/>
      </c>
    </row>
    <row r="71" spans="1:19">
      <c r="A71" s="45">
        <f>team.csv2!A11</f>
        <v>70</v>
      </c>
      <c r="B71" s="45" t="str">
        <f>team.csv2!B11</f>
        <v/>
      </c>
      <c r="C71" s="45" t="str">
        <f t="shared" si="7"/>
        <v/>
      </c>
      <c r="D71" s="45">
        <f>team.csv2!D11</f>
        <v>4</v>
      </c>
      <c r="E71" s="45" t="str">
        <f>team.csv2!E11</f>
        <v/>
      </c>
      <c r="F71" s="45" t="str">
        <f>team.csv2!F11</f>
        <v/>
      </c>
      <c r="J71" s="45">
        <f>team.csv2!J11</f>
        <v>4</v>
      </c>
      <c r="K71" s="45" t="str">
        <f>team.csv2!K11</f>
        <v/>
      </c>
      <c r="L71" s="45">
        <f>team.csv2!L11</f>
        <v>0</v>
      </c>
      <c r="M71" s="45" t="str">
        <f>team.csv2!M11</f>
        <v/>
      </c>
      <c r="N71" s="45" t="str">
        <f>team.csv2!N11</f>
        <v/>
      </c>
      <c r="O71" s="45">
        <f>team.csv2!O11</f>
        <v>0</v>
      </c>
      <c r="P71" s="45">
        <f t="shared" si="8"/>
        <v>0</v>
      </c>
      <c r="Q71" s="45" t="str">
        <f t="shared" si="6"/>
        <v/>
      </c>
      <c r="R71" s="45" t="str">
        <f>IF(K71="","",'競技設定（大会別）'!A$1)</f>
        <v/>
      </c>
      <c r="S71" s="45" t="str">
        <f t="shared" si="9"/>
        <v/>
      </c>
    </row>
    <row r="72" spans="1:19">
      <c r="A72" s="45">
        <f>team.csv2!A12</f>
        <v>71</v>
      </c>
      <c r="B72" s="45" t="str">
        <f>team.csv2!B12</f>
        <v/>
      </c>
      <c r="C72" s="45" t="str">
        <f t="shared" si="7"/>
        <v/>
      </c>
      <c r="D72" s="45">
        <f>team.csv2!D12</f>
        <v>5</v>
      </c>
      <c r="E72" s="45" t="str">
        <f>team.csv2!E12</f>
        <v/>
      </c>
      <c r="F72" s="45" t="str">
        <f>team.csv2!F12</f>
        <v/>
      </c>
      <c r="J72" s="45">
        <f>team.csv2!J12</f>
        <v>5</v>
      </c>
      <c r="K72" s="45" t="str">
        <f>team.csv2!K12</f>
        <v/>
      </c>
      <c r="L72" s="45">
        <f>team.csv2!L12</f>
        <v>0</v>
      </c>
      <c r="M72" s="45" t="str">
        <f>team.csv2!M12</f>
        <v/>
      </c>
      <c r="N72" s="45" t="str">
        <f>team.csv2!N12</f>
        <v/>
      </c>
      <c r="O72" s="45">
        <f>team.csv2!O12</f>
        <v>0</v>
      </c>
      <c r="P72" s="45">
        <f t="shared" si="8"/>
        <v>0</v>
      </c>
      <c r="Q72" s="45" t="str">
        <f t="shared" si="6"/>
        <v/>
      </c>
      <c r="R72" s="45" t="str">
        <f>IF(K72="","",'競技設定（大会別）'!A$1)</f>
        <v/>
      </c>
      <c r="S72" s="45" t="str">
        <f t="shared" si="9"/>
        <v/>
      </c>
    </row>
    <row r="73" spans="1:19">
      <c r="A73" s="45">
        <f>team.csv2!A13</f>
        <v>72</v>
      </c>
      <c r="B73" s="45" t="str">
        <f>team.csv2!B13</f>
        <v/>
      </c>
      <c r="C73" s="45" t="str">
        <f t="shared" si="7"/>
        <v/>
      </c>
      <c r="D73" s="45">
        <f>team.csv2!D13</f>
        <v>6</v>
      </c>
      <c r="E73" s="45" t="str">
        <f>team.csv2!E13</f>
        <v/>
      </c>
      <c r="F73" s="45" t="str">
        <f>team.csv2!F13</f>
        <v/>
      </c>
      <c r="J73" s="45">
        <f>team.csv2!J13</f>
        <v>6</v>
      </c>
      <c r="K73" s="45" t="str">
        <f>team.csv2!K13</f>
        <v/>
      </c>
      <c r="L73" s="45">
        <f>team.csv2!L13</f>
        <v>0</v>
      </c>
      <c r="M73" s="45" t="str">
        <f>team.csv2!M13</f>
        <v/>
      </c>
      <c r="N73" s="45" t="str">
        <f>team.csv2!N13</f>
        <v/>
      </c>
      <c r="O73" s="45">
        <f>team.csv2!O13</f>
        <v>0</v>
      </c>
      <c r="P73" s="45">
        <f t="shared" si="8"/>
        <v>0</v>
      </c>
      <c r="Q73" s="45" t="str">
        <f t="shared" si="6"/>
        <v/>
      </c>
      <c r="R73" s="45" t="str">
        <f>IF(K73="","",'競技設定（大会別）'!A$1)</f>
        <v/>
      </c>
      <c r="S73" s="45" t="str">
        <f t="shared" si="9"/>
        <v/>
      </c>
    </row>
    <row r="74" spans="1:19">
      <c r="A74" s="45">
        <f>team.csv2!A14</f>
        <v>73</v>
      </c>
      <c r="B74" s="45" t="str">
        <f>team.csv2!B14</f>
        <v/>
      </c>
      <c r="C74" s="45" t="str">
        <f t="shared" si="7"/>
        <v/>
      </c>
      <c r="D74" s="45">
        <f>team.csv2!D14</f>
        <v>1</v>
      </c>
      <c r="E74" s="45" t="str">
        <f>team.csv2!E14</f>
        <v/>
      </c>
      <c r="F74" s="45" t="str">
        <f>team.csv2!F14</f>
        <v/>
      </c>
      <c r="J74" s="45">
        <f>team.csv2!J14</f>
        <v>1</v>
      </c>
      <c r="K74" s="45" t="str">
        <f>team.csv2!K14</f>
        <v/>
      </c>
      <c r="L74" s="45">
        <f>team.csv2!L14</f>
        <v>0</v>
      </c>
      <c r="M74" s="45" t="str">
        <f>team.csv2!M14</f>
        <v/>
      </c>
      <c r="N74" s="45" t="str">
        <f>team.csv2!N14</f>
        <v/>
      </c>
      <c r="O74" s="45">
        <f>team.csv2!O14</f>
        <v>0</v>
      </c>
      <c r="P74" s="45">
        <f t="shared" si="8"/>
        <v>0</v>
      </c>
      <c r="Q74" s="45" t="str">
        <f t="shared" si="6"/>
        <v/>
      </c>
      <c r="R74" s="45" t="str">
        <f>IF(K74="","",'競技設定（大会別）'!A$1)</f>
        <v/>
      </c>
      <c r="S74" s="45" t="str">
        <f t="shared" si="9"/>
        <v/>
      </c>
    </row>
    <row r="75" spans="1:19">
      <c r="A75" s="45">
        <f>team.csv2!A15</f>
        <v>74</v>
      </c>
      <c r="B75" s="45" t="str">
        <f>team.csv2!B15</f>
        <v/>
      </c>
      <c r="C75" s="45" t="str">
        <f t="shared" si="7"/>
        <v/>
      </c>
      <c r="D75" s="45">
        <f>team.csv2!D15</f>
        <v>2</v>
      </c>
      <c r="E75" s="45" t="str">
        <f>team.csv2!E15</f>
        <v/>
      </c>
      <c r="F75" s="45" t="str">
        <f>team.csv2!F15</f>
        <v/>
      </c>
      <c r="J75" s="45">
        <f>team.csv2!J15</f>
        <v>2</v>
      </c>
      <c r="K75" s="45" t="str">
        <f>team.csv2!K15</f>
        <v/>
      </c>
      <c r="L75" s="45">
        <f>team.csv2!L15</f>
        <v>0</v>
      </c>
      <c r="M75" s="45" t="str">
        <f>team.csv2!M15</f>
        <v/>
      </c>
      <c r="N75" s="45" t="str">
        <f>team.csv2!N15</f>
        <v/>
      </c>
      <c r="O75" s="45">
        <f>team.csv2!O15</f>
        <v>0</v>
      </c>
      <c r="P75" s="45">
        <f t="shared" si="8"/>
        <v>0</v>
      </c>
      <c r="Q75" s="45" t="str">
        <f t="shared" si="6"/>
        <v/>
      </c>
      <c r="R75" s="45" t="str">
        <f>IF(K75="","",'競技設定（大会別）'!A$1)</f>
        <v/>
      </c>
      <c r="S75" s="45" t="str">
        <f t="shared" si="9"/>
        <v/>
      </c>
    </row>
    <row r="76" spans="1:19">
      <c r="A76" s="45">
        <f>team.csv2!A16</f>
        <v>75</v>
      </c>
      <c r="B76" s="45" t="str">
        <f>team.csv2!B16</f>
        <v/>
      </c>
      <c r="C76" s="45" t="str">
        <f t="shared" si="7"/>
        <v/>
      </c>
      <c r="D76" s="45">
        <f>team.csv2!D16</f>
        <v>3</v>
      </c>
      <c r="E76" s="45" t="str">
        <f>team.csv2!E16</f>
        <v/>
      </c>
      <c r="F76" s="45" t="str">
        <f>team.csv2!F16</f>
        <v/>
      </c>
      <c r="J76" s="45">
        <f>team.csv2!J16</f>
        <v>3</v>
      </c>
      <c r="K76" s="45" t="str">
        <f>team.csv2!K16</f>
        <v/>
      </c>
      <c r="L76" s="45">
        <f>team.csv2!L16</f>
        <v>0</v>
      </c>
      <c r="M76" s="45" t="str">
        <f>team.csv2!M16</f>
        <v/>
      </c>
      <c r="N76" s="45" t="str">
        <f>team.csv2!N16</f>
        <v/>
      </c>
      <c r="O76" s="45">
        <f>team.csv2!O16</f>
        <v>0</v>
      </c>
      <c r="P76" s="45">
        <f t="shared" si="8"/>
        <v>0</v>
      </c>
      <c r="Q76" s="45" t="str">
        <f t="shared" si="6"/>
        <v/>
      </c>
      <c r="R76" s="45" t="str">
        <f>IF(K76="","",'競技設定（大会別）'!A$1)</f>
        <v/>
      </c>
      <c r="S76" s="45" t="str">
        <f t="shared" si="9"/>
        <v/>
      </c>
    </row>
    <row r="77" spans="1:19">
      <c r="A77" s="45">
        <f>team.csv2!A17</f>
        <v>76</v>
      </c>
      <c r="B77" s="45" t="str">
        <f>team.csv2!B17</f>
        <v/>
      </c>
      <c r="C77" s="45" t="str">
        <f t="shared" si="7"/>
        <v/>
      </c>
      <c r="D77" s="45">
        <f>team.csv2!D17</f>
        <v>4</v>
      </c>
      <c r="E77" s="45" t="str">
        <f>team.csv2!E17</f>
        <v/>
      </c>
      <c r="F77" s="45" t="str">
        <f>team.csv2!F17</f>
        <v/>
      </c>
      <c r="J77" s="45">
        <f>team.csv2!J17</f>
        <v>4</v>
      </c>
      <c r="K77" s="45" t="str">
        <f>team.csv2!K17</f>
        <v/>
      </c>
      <c r="L77" s="45">
        <f>team.csv2!L17</f>
        <v>0</v>
      </c>
      <c r="M77" s="45" t="str">
        <f>team.csv2!M17</f>
        <v/>
      </c>
      <c r="N77" s="45" t="str">
        <f>team.csv2!N17</f>
        <v/>
      </c>
      <c r="O77" s="45">
        <f>team.csv2!O17</f>
        <v>0</v>
      </c>
      <c r="P77" s="45">
        <f t="shared" si="8"/>
        <v>0</v>
      </c>
      <c r="Q77" s="45" t="str">
        <f t="shared" si="6"/>
        <v/>
      </c>
      <c r="R77" s="45" t="str">
        <f>IF(K77="","",'競技設定（大会別）'!A$1)</f>
        <v/>
      </c>
      <c r="S77" s="45" t="str">
        <f t="shared" si="9"/>
        <v/>
      </c>
    </row>
    <row r="78" spans="1:19">
      <c r="A78" s="45">
        <f>team.csv2!A18</f>
        <v>77</v>
      </c>
      <c r="B78" s="45" t="str">
        <f>team.csv2!B18</f>
        <v/>
      </c>
      <c r="C78" s="45" t="str">
        <f t="shared" si="7"/>
        <v/>
      </c>
      <c r="D78" s="45">
        <f>team.csv2!D18</f>
        <v>5</v>
      </c>
      <c r="E78" s="45" t="str">
        <f>team.csv2!E18</f>
        <v/>
      </c>
      <c r="F78" s="45" t="str">
        <f>team.csv2!F18</f>
        <v/>
      </c>
      <c r="J78" s="45">
        <f>team.csv2!J18</f>
        <v>5</v>
      </c>
      <c r="K78" s="45" t="str">
        <f>team.csv2!K18</f>
        <v/>
      </c>
      <c r="L78" s="45">
        <f>team.csv2!L18</f>
        <v>0</v>
      </c>
      <c r="M78" s="45" t="str">
        <f>team.csv2!M18</f>
        <v/>
      </c>
      <c r="N78" s="45" t="str">
        <f>team.csv2!N18</f>
        <v/>
      </c>
      <c r="O78" s="45">
        <f>team.csv2!O18</f>
        <v>0</v>
      </c>
      <c r="P78" s="45">
        <f t="shared" si="8"/>
        <v>0</v>
      </c>
      <c r="Q78" s="45" t="str">
        <f t="shared" si="6"/>
        <v/>
      </c>
      <c r="R78" s="45" t="str">
        <f>IF(K78="","",'競技設定（大会別）'!A$1)</f>
        <v/>
      </c>
      <c r="S78" s="45" t="str">
        <f t="shared" si="9"/>
        <v/>
      </c>
    </row>
    <row r="79" spans="1:19">
      <c r="A79" s="45">
        <f>team.csv2!A19</f>
        <v>78</v>
      </c>
      <c r="B79" s="45" t="str">
        <f>team.csv2!B19</f>
        <v/>
      </c>
      <c r="C79" s="45" t="str">
        <f t="shared" si="7"/>
        <v/>
      </c>
      <c r="D79" s="45">
        <f>team.csv2!D19</f>
        <v>6</v>
      </c>
      <c r="E79" s="45" t="str">
        <f>team.csv2!E19</f>
        <v/>
      </c>
      <c r="F79" s="45" t="str">
        <f>team.csv2!F19</f>
        <v/>
      </c>
      <c r="J79" s="45">
        <f>team.csv2!J19</f>
        <v>6</v>
      </c>
      <c r="K79" s="45" t="str">
        <f>team.csv2!K19</f>
        <v/>
      </c>
      <c r="L79" s="45">
        <f>team.csv2!L19</f>
        <v>0</v>
      </c>
      <c r="M79" s="45" t="str">
        <f>team.csv2!M19</f>
        <v/>
      </c>
      <c r="N79" s="45" t="str">
        <f>team.csv2!N19</f>
        <v/>
      </c>
      <c r="O79" s="45">
        <f>team.csv2!O19</f>
        <v>0</v>
      </c>
      <c r="P79" s="45">
        <f t="shared" si="8"/>
        <v>0</v>
      </c>
      <c r="Q79" s="45" t="str">
        <f t="shared" si="6"/>
        <v/>
      </c>
      <c r="R79" s="45" t="str">
        <f>IF(K79="","",'競技設定（大会別）'!A$1)</f>
        <v/>
      </c>
      <c r="S79" s="45" t="str">
        <f t="shared" si="9"/>
        <v/>
      </c>
    </row>
    <row r="80" spans="1:19">
      <c r="A80" s="45">
        <f>team.csv2!A20</f>
        <v>79</v>
      </c>
      <c r="B80" s="45" t="str">
        <f>team.csv2!B20</f>
        <v/>
      </c>
      <c r="C80" s="45" t="str">
        <f t="shared" si="7"/>
        <v/>
      </c>
      <c r="D80" s="45">
        <f>team.csv2!D20</f>
        <v>1</v>
      </c>
      <c r="E80" s="45" t="str">
        <f>team.csv2!E20</f>
        <v/>
      </c>
      <c r="F80" s="45" t="str">
        <f>team.csv2!F20</f>
        <v/>
      </c>
      <c r="J80" s="45">
        <f>team.csv2!J20</f>
        <v>1</v>
      </c>
      <c r="K80" s="45" t="str">
        <f>team.csv2!K20</f>
        <v/>
      </c>
      <c r="L80" s="45">
        <f>team.csv2!L20</f>
        <v>0</v>
      </c>
      <c r="M80" s="45" t="str">
        <f>team.csv2!M20</f>
        <v/>
      </c>
      <c r="N80" s="45" t="str">
        <f>team.csv2!N20</f>
        <v/>
      </c>
      <c r="O80" s="45">
        <f>team.csv2!O20</f>
        <v>0</v>
      </c>
      <c r="P80" s="45">
        <f t="shared" si="8"/>
        <v>0</v>
      </c>
      <c r="Q80" s="45" t="str">
        <f t="shared" si="6"/>
        <v/>
      </c>
      <c r="R80" s="45" t="str">
        <f>IF(K80="","",'競技設定（大会別）'!A$1)</f>
        <v/>
      </c>
      <c r="S80" s="45" t="str">
        <f t="shared" si="9"/>
        <v/>
      </c>
    </row>
    <row r="81" spans="1:19">
      <c r="A81" s="45">
        <f>team.csv2!A21</f>
        <v>80</v>
      </c>
      <c r="B81" s="45" t="str">
        <f>team.csv2!B21</f>
        <v/>
      </c>
      <c r="C81" s="45" t="str">
        <f t="shared" si="7"/>
        <v/>
      </c>
      <c r="D81" s="45">
        <f>team.csv2!D21</f>
        <v>2</v>
      </c>
      <c r="E81" s="45" t="str">
        <f>team.csv2!E21</f>
        <v/>
      </c>
      <c r="F81" s="45" t="str">
        <f>team.csv2!F21</f>
        <v/>
      </c>
      <c r="J81" s="45">
        <f>team.csv2!J21</f>
        <v>2</v>
      </c>
      <c r="K81" s="45" t="str">
        <f>team.csv2!K21</f>
        <v/>
      </c>
      <c r="L81" s="45">
        <f>team.csv2!L21</f>
        <v>0</v>
      </c>
      <c r="M81" s="45" t="str">
        <f>team.csv2!M21</f>
        <v/>
      </c>
      <c r="N81" s="45" t="str">
        <f>team.csv2!N21</f>
        <v/>
      </c>
      <c r="O81" s="45">
        <f>team.csv2!O21</f>
        <v>0</v>
      </c>
      <c r="P81" s="45">
        <f t="shared" si="8"/>
        <v>0</v>
      </c>
      <c r="Q81" s="45" t="str">
        <f t="shared" si="6"/>
        <v/>
      </c>
      <c r="R81" s="45" t="str">
        <f>IF(K81="","",'競技設定（大会別）'!A$1)</f>
        <v/>
      </c>
      <c r="S81" s="45" t="str">
        <f t="shared" si="9"/>
        <v/>
      </c>
    </row>
    <row r="82" spans="1:19">
      <c r="A82" s="45">
        <f>team.csv2!A22</f>
        <v>81</v>
      </c>
      <c r="B82" s="45" t="str">
        <f>team.csv2!B22</f>
        <v/>
      </c>
      <c r="C82" s="45" t="str">
        <f t="shared" si="7"/>
        <v/>
      </c>
      <c r="D82" s="45">
        <f>team.csv2!D22</f>
        <v>3</v>
      </c>
      <c r="E82" s="45" t="str">
        <f>team.csv2!E22</f>
        <v/>
      </c>
      <c r="F82" s="45" t="str">
        <f>team.csv2!F22</f>
        <v/>
      </c>
      <c r="J82" s="45">
        <f>team.csv2!J22</f>
        <v>3</v>
      </c>
      <c r="K82" s="45" t="str">
        <f>team.csv2!K22</f>
        <v/>
      </c>
      <c r="L82" s="45">
        <f>team.csv2!L22</f>
        <v>0</v>
      </c>
      <c r="M82" s="45" t="str">
        <f>team.csv2!M22</f>
        <v/>
      </c>
      <c r="N82" s="45" t="str">
        <f>team.csv2!N22</f>
        <v/>
      </c>
      <c r="O82" s="45">
        <f>team.csv2!O22</f>
        <v>0</v>
      </c>
      <c r="P82" s="45">
        <f t="shared" si="8"/>
        <v>0</v>
      </c>
      <c r="Q82" s="45" t="str">
        <f t="shared" si="6"/>
        <v/>
      </c>
      <c r="R82" s="45" t="str">
        <f>IF(K82="","",'競技設定（大会別）'!A$1)</f>
        <v/>
      </c>
      <c r="S82" s="45" t="str">
        <f t="shared" si="9"/>
        <v/>
      </c>
    </row>
    <row r="83" spans="1:19">
      <c r="A83" s="45">
        <f>team.csv2!A23</f>
        <v>82</v>
      </c>
      <c r="B83" s="45" t="str">
        <f>team.csv2!B23</f>
        <v/>
      </c>
      <c r="C83" s="45" t="str">
        <f t="shared" si="7"/>
        <v/>
      </c>
      <c r="D83" s="45">
        <f>team.csv2!D23</f>
        <v>4</v>
      </c>
      <c r="E83" s="45" t="str">
        <f>team.csv2!E23</f>
        <v/>
      </c>
      <c r="F83" s="45" t="str">
        <f>team.csv2!F23</f>
        <v/>
      </c>
      <c r="J83" s="45">
        <f>team.csv2!J23</f>
        <v>4</v>
      </c>
      <c r="K83" s="45" t="str">
        <f>team.csv2!K23</f>
        <v/>
      </c>
      <c r="L83" s="45">
        <f>team.csv2!L23</f>
        <v>0</v>
      </c>
      <c r="M83" s="45" t="str">
        <f>team.csv2!M23</f>
        <v/>
      </c>
      <c r="N83" s="45" t="str">
        <f>team.csv2!N23</f>
        <v/>
      </c>
      <c r="O83" s="45">
        <f>team.csv2!O23</f>
        <v>0</v>
      </c>
      <c r="P83" s="45">
        <f t="shared" si="8"/>
        <v>0</v>
      </c>
      <c r="Q83" s="45" t="str">
        <f t="shared" si="6"/>
        <v/>
      </c>
      <c r="R83" s="45" t="str">
        <f>IF(K83="","",'競技設定（大会別）'!A$1)</f>
        <v/>
      </c>
      <c r="S83" s="45" t="str">
        <f t="shared" si="9"/>
        <v/>
      </c>
    </row>
    <row r="84" spans="1:19">
      <c r="A84" s="45">
        <f>team.csv2!A24</f>
        <v>83</v>
      </c>
      <c r="B84" s="45" t="str">
        <f>team.csv2!B24</f>
        <v/>
      </c>
      <c r="C84" s="45" t="str">
        <f t="shared" si="7"/>
        <v/>
      </c>
      <c r="D84" s="45">
        <f>team.csv2!D24</f>
        <v>5</v>
      </c>
      <c r="E84" s="45" t="str">
        <f>team.csv2!E24</f>
        <v/>
      </c>
      <c r="F84" s="45" t="str">
        <f>team.csv2!F24</f>
        <v/>
      </c>
      <c r="J84" s="45">
        <f>team.csv2!J24</f>
        <v>5</v>
      </c>
      <c r="K84" s="45" t="str">
        <f>team.csv2!K24</f>
        <v/>
      </c>
      <c r="L84" s="45">
        <f>team.csv2!L24</f>
        <v>0</v>
      </c>
      <c r="M84" s="45" t="str">
        <f>team.csv2!M24</f>
        <v/>
      </c>
      <c r="N84" s="45" t="str">
        <f>team.csv2!N24</f>
        <v/>
      </c>
      <c r="O84" s="45">
        <f>team.csv2!O24</f>
        <v>0</v>
      </c>
      <c r="P84" s="45">
        <f t="shared" si="8"/>
        <v>0</v>
      </c>
      <c r="Q84" s="45" t="str">
        <f t="shared" si="6"/>
        <v/>
      </c>
      <c r="R84" s="45" t="str">
        <f>IF(K84="","",'競技設定（大会別）'!A$1)</f>
        <v/>
      </c>
      <c r="S84" s="45" t="str">
        <f t="shared" si="9"/>
        <v/>
      </c>
    </row>
    <row r="85" spans="1:19">
      <c r="A85" s="45">
        <f>team.csv2!A25</f>
        <v>84</v>
      </c>
      <c r="B85" s="45" t="str">
        <f>team.csv2!B25</f>
        <v/>
      </c>
      <c r="C85" s="45" t="str">
        <f t="shared" si="7"/>
        <v/>
      </c>
      <c r="D85" s="45">
        <f>team.csv2!D25</f>
        <v>6</v>
      </c>
      <c r="E85" s="45" t="str">
        <f>team.csv2!E25</f>
        <v/>
      </c>
      <c r="F85" s="45" t="str">
        <f>team.csv2!F25</f>
        <v/>
      </c>
      <c r="J85" s="45">
        <f>team.csv2!J25</f>
        <v>6</v>
      </c>
      <c r="K85" s="45" t="str">
        <f>team.csv2!K25</f>
        <v/>
      </c>
      <c r="L85" s="45">
        <f>team.csv2!L25</f>
        <v>0</v>
      </c>
      <c r="M85" s="45" t="str">
        <f>team.csv2!M25</f>
        <v/>
      </c>
      <c r="N85" s="45" t="str">
        <f>team.csv2!N25</f>
        <v/>
      </c>
      <c r="O85" s="45">
        <f>team.csv2!O25</f>
        <v>0</v>
      </c>
      <c r="P85" s="45">
        <f t="shared" si="8"/>
        <v>0</v>
      </c>
      <c r="Q85" s="45" t="str">
        <f t="shared" si="6"/>
        <v/>
      </c>
      <c r="R85" s="45" t="str">
        <f>IF(K85="","",'競技設定（大会別）'!A$1)</f>
        <v/>
      </c>
      <c r="S85" s="45" t="str">
        <f t="shared" si="9"/>
        <v/>
      </c>
    </row>
    <row r="86" spans="1:19">
      <c r="A86" s="45">
        <f>team.csv2!A26</f>
        <v>85</v>
      </c>
      <c r="B86" s="45" t="str">
        <f>team.csv2!B26</f>
        <v/>
      </c>
      <c r="C86" s="45" t="str">
        <f t="shared" si="7"/>
        <v/>
      </c>
      <c r="D86" s="45">
        <f>team.csv2!D26</f>
        <v>1</v>
      </c>
      <c r="E86" s="45" t="str">
        <f>team.csv2!E26</f>
        <v/>
      </c>
      <c r="F86" s="45" t="str">
        <f>team.csv2!F26</f>
        <v/>
      </c>
      <c r="J86" s="45">
        <f>team.csv2!J26</f>
        <v>1</v>
      </c>
      <c r="K86" s="45" t="str">
        <f>team.csv2!K26</f>
        <v/>
      </c>
      <c r="L86" s="45">
        <f>team.csv2!L26</f>
        <v>0</v>
      </c>
      <c r="M86" s="45" t="str">
        <f>team.csv2!M26</f>
        <v/>
      </c>
      <c r="N86" s="45" t="str">
        <f>team.csv2!N26</f>
        <v/>
      </c>
      <c r="O86" s="45">
        <f>team.csv2!O26</f>
        <v>0</v>
      </c>
      <c r="P86" s="45">
        <f t="shared" si="8"/>
        <v>0</v>
      </c>
      <c r="Q86" s="45" t="str">
        <f t="shared" si="6"/>
        <v/>
      </c>
      <c r="R86" s="45" t="str">
        <f>IF(K86="","",'競技設定（大会別）'!A$1)</f>
        <v/>
      </c>
      <c r="S86" s="45" t="str">
        <f t="shared" si="9"/>
        <v/>
      </c>
    </row>
    <row r="87" spans="1:19">
      <c r="A87" s="45">
        <f>team.csv2!A27</f>
        <v>86</v>
      </c>
      <c r="B87" s="45" t="str">
        <f>team.csv2!B27</f>
        <v/>
      </c>
      <c r="C87" s="45" t="str">
        <f t="shared" si="7"/>
        <v/>
      </c>
      <c r="D87" s="45">
        <f>team.csv2!D27</f>
        <v>2</v>
      </c>
      <c r="E87" s="45" t="str">
        <f>team.csv2!E27</f>
        <v/>
      </c>
      <c r="F87" s="45" t="str">
        <f>team.csv2!F27</f>
        <v/>
      </c>
      <c r="J87" s="45">
        <f>team.csv2!J27</f>
        <v>2</v>
      </c>
      <c r="K87" s="45" t="str">
        <f>team.csv2!K27</f>
        <v/>
      </c>
      <c r="L87" s="45">
        <f>team.csv2!L27</f>
        <v>0</v>
      </c>
      <c r="M87" s="45" t="str">
        <f>team.csv2!M27</f>
        <v/>
      </c>
      <c r="N87" s="45" t="str">
        <f>team.csv2!N27</f>
        <v/>
      </c>
      <c r="O87" s="45">
        <f>team.csv2!O27</f>
        <v>0</v>
      </c>
      <c r="P87" s="45">
        <f t="shared" si="8"/>
        <v>0</v>
      </c>
      <c r="Q87" s="45" t="str">
        <f t="shared" si="6"/>
        <v/>
      </c>
      <c r="R87" s="45" t="str">
        <f>IF(K87="","",'競技設定（大会別）'!A$1)</f>
        <v/>
      </c>
      <c r="S87" s="45" t="str">
        <f t="shared" si="9"/>
        <v/>
      </c>
    </row>
    <row r="88" spans="1:19">
      <c r="A88" s="45">
        <f>team.csv2!A28</f>
        <v>87</v>
      </c>
      <c r="B88" s="45" t="str">
        <f>team.csv2!B28</f>
        <v/>
      </c>
      <c r="C88" s="45" t="str">
        <f t="shared" si="7"/>
        <v/>
      </c>
      <c r="D88" s="45">
        <f>team.csv2!D28</f>
        <v>3</v>
      </c>
      <c r="E88" s="45" t="str">
        <f>team.csv2!E28</f>
        <v/>
      </c>
      <c r="F88" s="45" t="str">
        <f>team.csv2!F28</f>
        <v/>
      </c>
      <c r="J88" s="45">
        <f>team.csv2!J28</f>
        <v>3</v>
      </c>
      <c r="K88" s="45" t="str">
        <f>team.csv2!K28</f>
        <v/>
      </c>
      <c r="L88" s="45">
        <f>team.csv2!L28</f>
        <v>0</v>
      </c>
      <c r="M88" s="45" t="str">
        <f>team.csv2!M28</f>
        <v/>
      </c>
      <c r="N88" s="45" t="str">
        <f>team.csv2!N28</f>
        <v/>
      </c>
      <c r="O88" s="45">
        <f>team.csv2!O28</f>
        <v>0</v>
      </c>
      <c r="P88" s="45">
        <f t="shared" si="8"/>
        <v>0</v>
      </c>
      <c r="Q88" s="45" t="str">
        <f t="shared" si="6"/>
        <v/>
      </c>
      <c r="R88" s="45" t="str">
        <f>IF(K88="","",'競技設定（大会別）'!A$1)</f>
        <v/>
      </c>
      <c r="S88" s="45" t="str">
        <f t="shared" si="9"/>
        <v/>
      </c>
    </row>
    <row r="89" spans="1:19">
      <c r="A89" s="45">
        <f>team.csv2!A29</f>
        <v>88</v>
      </c>
      <c r="B89" s="45" t="str">
        <f>team.csv2!B29</f>
        <v/>
      </c>
      <c r="C89" s="45" t="str">
        <f t="shared" si="7"/>
        <v/>
      </c>
      <c r="D89" s="45">
        <f>team.csv2!D29</f>
        <v>4</v>
      </c>
      <c r="E89" s="45" t="str">
        <f>team.csv2!E29</f>
        <v/>
      </c>
      <c r="F89" s="45" t="str">
        <f>team.csv2!F29</f>
        <v/>
      </c>
      <c r="J89" s="45">
        <f>team.csv2!J29</f>
        <v>4</v>
      </c>
      <c r="K89" s="45" t="str">
        <f>team.csv2!K29</f>
        <v/>
      </c>
      <c r="L89" s="45">
        <f>team.csv2!L29</f>
        <v>0</v>
      </c>
      <c r="M89" s="45" t="str">
        <f>team.csv2!M29</f>
        <v/>
      </c>
      <c r="N89" s="45" t="str">
        <f>team.csv2!N29</f>
        <v/>
      </c>
      <c r="O89" s="45">
        <f>team.csv2!O29</f>
        <v>0</v>
      </c>
      <c r="P89" s="45">
        <f t="shared" si="8"/>
        <v>0</v>
      </c>
      <c r="Q89" s="45" t="str">
        <f t="shared" si="6"/>
        <v/>
      </c>
      <c r="R89" s="45" t="str">
        <f>IF(K89="","",'競技設定（大会別）'!A$1)</f>
        <v/>
      </c>
      <c r="S89" s="45" t="str">
        <f t="shared" si="9"/>
        <v/>
      </c>
    </row>
    <row r="90" spans="1:19">
      <c r="A90" s="45">
        <f>team.csv2!A30</f>
        <v>89</v>
      </c>
      <c r="B90" s="45" t="str">
        <f>team.csv2!B30</f>
        <v/>
      </c>
      <c r="C90" s="45" t="str">
        <f t="shared" si="7"/>
        <v/>
      </c>
      <c r="D90" s="45">
        <f>team.csv2!D30</f>
        <v>5</v>
      </c>
      <c r="E90" s="45" t="str">
        <f>team.csv2!E30</f>
        <v/>
      </c>
      <c r="F90" s="45" t="str">
        <f>team.csv2!F30</f>
        <v/>
      </c>
      <c r="J90" s="45">
        <f>team.csv2!J30</f>
        <v>5</v>
      </c>
      <c r="K90" s="45" t="str">
        <f>team.csv2!K30</f>
        <v/>
      </c>
      <c r="L90" s="45">
        <f>team.csv2!L30</f>
        <v>0</v>
      </c>
      <c r="M90" s="45" t="str">
        <f>team.csv2!M30</f>
        <v/>
      </c>
      <c r="N90" s="45" t="str">
        <f>team.csv2!N30</f>
        <v/>
      </c>
      <c r="O90" s="45">
        <f>team.csv2!O30</f>
        <v>0</v>
      </c>
      <c r="P90" s="45">
        <f t="shared" si="8"/>
        <v>0</v>
      </c>
      <c r="Q90" s="45" t="str">
        <f t="shared" si="6"/>
        <v/>
      </c>
      <c r="R90" s="45" t="str">
        <f>IF(K90="","",'競技設定（大会別）'!A$1)</f>
        <v/>
      </c>
      <c r="S90" s="45" t="str">
        <f t="shared" si="9"/>
        <v/>
      </c>
    </row>
    <row r="91" spans="1:19">
      <c r="A91" s="45">
        <f>team.csv2!A31</f>
        <v>90</v>
      </c>
      <c r="B91" s="45" t="str">
        <f>team.csv2!B31</f>
        <v/>
      </c>
      <c r="C91" s="45" t="str">
        <f t="shared" si="7"/>
        <v/>
      </c>
      <c r="D91" s="45">
        <f>team.csv2!D31</f>
        <v>6</v>
      </c>
      <c r="E91" s="45" t="str">
        <f>team.csv2!E31</f>
        <v/>
      </c>
      <c r="F91" s="45" t="str">
        <f>team.csv2!F31</f>
        <v/>
      </c>
      <c r="J91" s="45">
        <f>team.csv2!J31</f>
        <v>6</v>
      </c>
      <c r="K91" s="45" t="str">
        <f>team.csv2!K31</f>
        <v/>
      </c>
      <c r="L91" s="45">
        <f>team.csv2!L31</f>
        <v>0</v>
      </c>
      <c r="M91" s="45" t="str">
        <f>team.csv2!M31</f>
        <v/>
      </c>
      <c r="N91" s="45" t="str">
        <f>team.csv2!N31</f>
        <v/>
      </c>
      <c r="O91" s="45">
        <f>team.csv2!O31</f>
        <v>0</v>
      </c>
      <c r="P91" s="45">
        <f t="shared" si="8"/>
        <v>0</v>
      </c>
      <c r="Q91" s="45" t="str">
        <f t="shared" si="6"/>
        <v/>
      </c>
      <c r="R91" s="45" t="str">
        <f>IF(K91="","",'競技設定（大会別）'!A$1)</f>
        <v/>
      </c>
      <c r="S91" s="45" t="str">
        <f t="shared" si="9"/>
        <v/>
      </c>
    </row>
    <row r="92" spans="1:19">
      <c r="A92" s="45">
        <f>team.csv2!A32</f>
        <v>91</v>
      </c>
      <c r="B92" s="45" t="str">
        <f>team.csv2!B32</f>
        <v/>
      </c>
      <c r="C92" s="45" t="str">
        <f t="shared" si="7"/>
        <v/>
      </c>
      <c r="D92" s="45">
        <f>team.csv2!D32</f>
        <v>1</v>
      </c>
      <c r="E92" s="45" t="str">
        <f>team.csv2!E32</f>
        <v/>
      </c>
      <c r="F92" s="45" t="str">
        <f>team.csv2!F32</f>
        <v/>
      </c>
      <c r="J92" s="45">
        <f>team.csv2!J32</f>
        <v>1</v>
      </c>
      <c r="K92" s="45" t="str">
        <f>team.csv2!K32</f>
        <v/>
      </c>
      <c r="L92" s="45">
        <f>team.csv2!L32</f>
        <v>0</v>
      </c>
      <c r="M92" s="45" t="str">
        <f>team.csv2!M32</f>
        <v/>
      </c>
      <c r="N92" s="45" t="str">
        <f>team.csv2!N32</f>
        <v/>
      </c>
      <c r="O92" s="45">
        <f>team.csv2!O32</f>
        <v>0</v>
      </c>
      <c r="P92" s="45">
        <f t="shared" si="8"/>
        <v>0</v>
      </c>
      <c r="Q92" s="45" t="str">
        <f t="shared" si="6"/>
        <v/>
      </c>
      <c r="R92" s="45" t="str">
        <f>IF(K92="","",'競技設定（大会別）'!A$1)</f>
        <v/>
      </c>
      <c r="S92" s="45" t="str">
        <f t="shared" si="9"/>
        <v/>
      </c>
    </row>
    <row r="93" spans="1:19">
      <c r="A93" s="45">
        <f>team.csv2!A33</f>
        <v>92</v>
      </c>
      <c r="B93" s="45" t="str">
        <f>team.csv2!B33</f>
        <v/>
      </c>
      <c r="C93" s="45" t="str">
        <f t="shared" si="7"/>
        <v/>
      </c>
      <c r="D93" s="45">
        <f>team.csv2!D33</f>
        <v>2</v>
      </c>
      <c r="E93" s="45" t="str">
        <f>team.csv2!E33</f>
        <v/>
      </c>
      <c r="F93" s="45" t="str">
        <f>team.csv2!F33</f>
        <v/>
      </c>
      <c r="J93" s="45">
        <f>team.csv2!J33</f>
        <v>2</v>
      </c>
      <c r="K93" s="45" t="str">
        <f>team.csv2!K33</f>
        <v/>
      </c>
      <c r="L93" s="45">
        <f>team.csv2!L33</f>
        <v>0</v>
      </c>
      <c r="M93" s="45" t="str">
        <f>team.csv2!M33</f>
        <v/>
      </c>
      <c r="N93" s="45" t="str">
        <f>team.csv2!N33</f>
        <v/>
      </c>
      <c r="O93" s="45">
        <f>team.csv2!O33</f>
        <v>0</v>
      </c>
      <c r="P93" s="45">
        <f t="shared" si="8"/>
        <v>0</v>
      </c>
      <c r="Q93" s="45" t="str">
        <f t="shared" si="6"/>
        <v/>
      </c>
      <c r="R93" s="45" t="str">
        <f>IF(K93="","",'競技設定（大会別）'!A$1)</f>
        <v/>
      </c>
      <c r="S93" s="45" t="str">
        <f t="shared" si="9"/>
        <v/>
      </c>
    </row>
    <row r="94" spans="1:19">
      <c r="A94" s="45">
        <f>team.csv2!A34</f>
        <v>93</v>
      </c>
      <c r="B94" s="45" t="str">
        <f>team.csv2!B34</f>
        <v/>
      </c>
      <c r="C94" s="45" t="str">
        <f t="shared" si="7"/>
        <v/>
      </c>
      <c r="D94" s="45">
        <f>team.csv2!D34</f>
        <v>3</v>
      </c>
      <c r="E94" s="45" t="str">
        <f>team.csv2!E34</f>
        <v/>
      </c>
      <c r="F94" s="45" t="str">
        <f>team.csv2!F34</f>
        <v/>
      </c>
      <c r="J94" s="45">
        <f>team.csv2!J34</f>
        <v>3</v>
      </c>
      <c r="K94" s="45" t="str">
        <f>team.csv2!K34</f>
        <v/>
      </c>
      <c r="L94" s="45">
        <f>team.csv2!L34</f>
        <v>0</v>
      </c>
      <c r="M94" s="45" t="str">
        <f>team.csv2!M34</f>
        <v/>
      </c>
      <c r="N94" s="45" t="str">
        <f>team.csv2!N34</f>
        <v/>
      </c>
      <c r="O94" s="45">
        <f>team.csv2!O34</f>
        <v>0</v>
      </c>
      <c r="P94" s="45">
        <f t="shared" si="8"/>
        <v>0</v>
      </c>
      <c r="Q94" s="45" t="str">
        <f t="shared" ref="Q94:Q121" si="10">IF(K94="","",VLOOKUP(K94,リレ女,28,FALSE))</f>
        <v/>
      </c>
      <c r="R94" s="45" t="str">
        <f>IF(K94="","",'競技設定（大会別）'!A$1)</f>
        <v/>
      </c>
      <c r="S94" s="45" t="str">
        <f t="shared" si="9"/>
        <v/>
      </c>
    </row>
    <row r="95" spans="1:19">
      <c r="A95" s="45">
        <f>team.csv2!A35</f>
        <v>94</v>
      </c>
      <c r="B95" s="45" t="str">
        <f>team.csv2!B35</f>
        <v/>
      </c>
      <c r="C95" s="45" t="str">
        <f t="shared" si="7"/>
        <v/>
      </c>
      <c r="D95" s="45">
        <f>team.csv2!D35</f>
        <v>4</v>
      </c>
      <c r="E95" s="45" t="str">
        <f>team.csv2!E35</f>
        <v/>
      </c>
      <c r="F95" s="45" t="str">
        <f>team.csv2!F35</f>
        <v/>
      </c>
      <c r="J95" s="45">
        <f>team.csv2!J35</f>
        <v>4</v>
      </c>
      <c r="K95" s="45" t="str">
        <f>team.csv2!K35</f>
        <v/>
      </c>
      <c r="L95" s="45">
        <f>team.csv2!L35</f>
        <v>0</v>
      </c>
      <c r="M95" s="45" t="str">
        <f>team.csv2!M35</f>
        <v/>
      </c>
      <c r="N95" s="45" t="str">
        <f>team.csv2!N35</f>
        <v/>
      </c>
      <c r="O95" s="45">
        <f>team.csv2!O35</f>
        <v>0</v>
      </c>
      <c r="P95" s="45">
        <f t="shared" si="8"/>
        <v>0</v>
      </c>
      <c r="Q95" s="45" t="str">
        <f t="shared" si="10"/>
        <v/>
      </c>
      <c r="R95" s="45" t="str">
        <f>IF(K95="","",'競技設定（大会別）'!A$1)</f>
        <v/>
      </c>
      <c r="S95" s="45" t="str">
        <f t="shared" si="9"/>
        <v/>
      </c>
    </row>
    <row r="96" spans="1:19">
      <c r="A96" s="45">
        <f>team.csv2!A36</f>
        <v>95</v>
      </c>
      <c r="B96" s="45" t="str">
        <f>team.csv2!B36</f>
        <v/>
      </c>
      <c r="C96" s="45" t="str">
        <f t="shared" si="7"/>
        <v/>
      </c>
      <c r="D96" s="45">
        <f>team.csv2!D36</f>
        <v>5</v>
      </c>
      <c r="E96" s="45" t="str">
        <f>team.csv2!E36</f>
        <v/>
      </c>
      <c r="F96" s="45" t="str">
        <f>team.csv2!F36</f>
        <v/>
      </c>
      <c r="J96" s="45">
        <f>team.csv2!J36</f>
        <v>5</v>
      </c>
      <c r="K96" s="45" t="str">
        <f>team.csv2!K36</f>
        <v/>
      </c>
      <c r="L96" s="45">
        <f>team.csv2!L36</f>
        <v>0</v>
      </c>
      <c r="M96" s="45" t="str">
        <f>team.csv2!M36</f>
        <v/>
      </c>
      <c r="N96" s="45" t="str">
        <f>team.csv2!N36</f>
        <v/>
      </c>
      <c r="O96" s="45">
        <f>team.csv2!O36</f>
        <v>0</v>
      </c>
      <c r="P96" s="45">
        <f t="shared" si="8"/>
        <v>0</v>
      </c>
      <c r="Q96" s="45" t="str">
        <f t="shared" si="10"/>
        <v/>
      </c>
      <c r="R96" s="45" t="str">
        <f>IF(K96="","",'競技設定（大会別）'!A$1)</f>
        <v/>
      </c>
      <c r="S96" s="45" t="str">
        <f t="shared" si="9"/>
        <v/>
      </c>
    </row>
    <row r="97" spans="1:19">
      <c r="A97" s="45">
        <f>team.csv2!A37</f>
        <v>96</v>
      </c>
      <c r="B97" s="45" t="str">
        <f>team.csv2!B37</f>
        <v/>
      </c>
      <c r="C97" s="45" t="str">
        <f t="shared" si="7"/>
        <v/>
      </c>
      <c r="D97" s="45">
        <f>team.csv2!D37</f>
        <v>6</v>
      </c>
      <c r="E97" s="45" t="str">
        <f>team.csv2!E37</f>
        <v/>
      </c>
      <c r="F97" s="45" t="str">
        <f>team.csv2!F37</f>
        <v/>
      </c>
      <c r="J97" s="45">
        <f>team.csv2!J37</f>
        <v>6</v>
      </c>
      <c r="K97" s="45" t="str">
        <f>team.csv2!K37</f>
        <v/>
      </c>
      <c r="L97" s="45">
        <f>team.csv2!L37</f>
        <v>0</v>
      </c>
      <c r="M97" s="45" t="str">
        <f>team.csv2!M37</f>
        <v/>
      </c>
      <c r="N97" s="45" t="str">
        <f>team.csv2!N37</f>
        <v/>
      </c>
      <c r="O97" s="45">
        <f>team.csv2!O37</f>
        <v>0</v>
      </c>
      <c r="P97" s="45">
        <f t="shared" si="8"/>
        <v>0</v>
      </c>
      <c r="Q97" s="45" t="str">
        <f t="shared" si="10"/>
        <v/>
      </c>
      <c r="R97" s="45" t="str">
        <f>IF(K97="","",'競技設定（大会別）'!A$1)</f>
        <v/>
      </c>
      <c r="S97" s="45" t="str">
        <f t="shared" si="9"/>
        <v/>
      </c>
    </row>
    <row r="98" spans="1:19">
      <c r="A98" s="45">
        <f>team.csv2!A38</f>
        <v>97</v>
      </c>
      <c r="B98" s="45" t="str">
        <f>team.csv2!B38</f>
        <v/>
      </c>
      <c r="C98" s="45" t="str">
        <f t="shared" si="7"/>
        <v/>
      </c>
      <c r="D98" s="45">
        <f>team.csv2!D38</f>
        <v>1</v>
      </c>
      <c r="E98" s="45" t="str">
        <f>team.csv2!E38</f>
        <v/>
      </c>
      <c r="F98" s="45" t="str">
        <f>team.csv2!F38</f>
        <v/>
      </c>
      <c r="J98" s="45">
        <f>team.csv2!J38</f>
        <v>1</v>
      </c>
      <c r="K98" s="45" t="str">
        <f>team.csv2!K38</f>
        <v/>
      </c>
      <c r="L98" s="45">
        <f>team.csv2!L38</f>
        <v>0</v>
      </c>
      <c r="M98" s="45" t="str">
        <f>team.csv2!M38</f>
        <v/>
      </c>
      <c r="N98" s="45" t="str">
        <f>team.csv2!N38</f>
        <v/>
      </c>
      <c r="O98" s="45">
        <f>team.csv2!O38</f>
        <v>0</v>
      </c>
      <c r="P98" s="45">
        <f t="shared" si="8"/>
        <v>0</v>
      </c>
      <c r="Q98" s="45" t="str">
        <f t="shared" si="10"/>
        <v/>
      </c>
      <c r="R98" s="45" t="str">
        <f>IF(K98="","",'競技設定（大会別）'!A$1)</f>
        <v/>
      </c>
      <c r="S98" s="45" t="str">
        <f t="shared" si="9"/>
        <v/>
      </c>
    </row>
    <row r="99" spans="1:19">
      <c r="A99" s="45">
        <f>team.csv2!A39</f>
        <v>98</v>
      </c>
      <c r="B99" s="45" t="str">
        <f>team.csv2!B39</f>
        <v/>
      </c>
      <c r="C99" s="45" t="str">
        <f t="shared" si="7"/>
        <v/>
      </c>
      <c r="D99" s="45">
        <f>team.csv2!D39</f>
        <v>2</v>
      </c>
      <c r="E99" s="45" t="str">
        <f>team.csv2!E39</f>
        <v/>
      </c>
      <c r="F99" s="45" t="str">
        <f>team.csv2!F39</f>
        <v/>
      </c>
      <c r="J99" s="45">
        <f>team.csv2!J39</f>
        <v>2</v>
      </c>
      <c r="K99" s="45" t="str">
        <f>team.csv2!K39</f>
        <v/>
      </c>
      <c r="L99" s="45">
        <f>team.csv2!L39</f>
        <v>0</v>
      </c>
      <c r="M99" s="45" t="str">
        <f>team.csv2!M39</f>
        <v/>
      </c>
      <c r="N99" s="45" t="str">
        <f>team.csv2!N39</f>
        <v/>
      </c>
      <c r="O99" s="45">
        <f>team.csv2!O39</f>
        <v>0</v>
      </c>
      <c r="P99" s="45">
        <f t="shared" si="8"/>
        <v>0</v>
      </c>
      <c r="Q99" s="45" t="str">
        <f t="shared" si="10"/>
        <v/>
      </c>
      <c r="R99" s="45" t="str">
        <f>IF(K99="","",'競技設定（大会別）'!A$1)</f>
        <v/>
      </c>
      <c r="S99" s="45" t="str">
        <f t="shared" si="9"/>
        <v/>
      </c>
    </row>
    <row r="100" spans="1:19">
      <c r="A100" s="45">
        <f>team.csv2!A40</f>
        <v>99</v>
      </c>
      <c r="B100" s="45" t="str">
        <f>team.csv2!B40</f>
        <v/>
      </c>
      <c r="C100" s="45" t="str">
        <f t="shared" si="7"/>
        <v/>
      </c>
      <c r="D100" s="45">
        <f>team.csv2!D40</f>
        <v>3</v>
      </c>
      <c r="E100" s="45" t="str">
        <f>team.csv2!E40</f>
        <v/>
      </c>
      <c r="F100" s="45" t="str">
        <f>team.csv2!F40</f>
        <v/>
      </c>
      <c r="J100" s="45">
        <f>team.csv2!J40</f>
        <v>3</v>
      </c>
      <c r="K100" s="45" t="str">
        <f>team.csv2!K40</f>
        <v/>
      </c>
      <c r="L100" s="45">
        <f>team.csv2!L40</f>
        <v>0</v>
      </c>
      <c r="M100" s="45" t="str">
        <f>team.csv2!M40</f>
        <v/>
      </c>
      <c r="N100" s="45" t="str">
        <f>team.csv2!N40</f>
        <v/>
      </c>
      <c r="O100" s="45">
        <f>team.csv2!O40</f>
        <v>0</v>
      </c>
      <c r="P100" s="45">
        <f t="shared" si="8"/>
        <v>0</v>
      </c>
      <c r="Q100" s="45" t="str">
        <f t="shared" si="10"/>
        <v/>
      </c>
      <c r="R100" s="45" t="str">
        <f>IF(K100="","",'競技設定（大会別）'!A$1)</f>
        <v/>
      </c>
      <c r="S100" s="45" t="str">
        <f t="shared" si="9"/>
        <v/>
      </c>
    </row>
    <row r="101" spans="1:19">
      <c r="A101" s="45">
        <f>team.csv2!A41</f>
        <v>100</v>
      </c>
      <c r="B101" s="45" t="str">
        <f>team.csv2!B41</f>
        <v/>
      </c>
      <c r="C101" s="45" t="str">
        <f t="shared" si="7"/>
        <v/>
      </c>
      <c r="D101" s="45">
        <f>team.csv2!D41</f>
        <v>4</v>
      </c>
      <c r="E101" s="45" t="str">
        <f>team.csv2!E41</f>
        <v/>
      </c>
      <c r="F101" s="45" t="str">
        <f>team.csv2!F41</f>
        <v/>
      </c>
      <c r="J101" s="45">
        <f>team.csv2!J41</f>
        <v>4</v>
      </c>
      <c r="K101" s="45" t="str">
        <f>team.csv2!K41</f>
        <v/>
      </c>
      <c r="L101" s="45">
        <f>team.csv2!L41</f>
        <v>0</v>
      </c>
      <c r="M101" s="45" t="str">
        <f>team.csv2!M41</f>
        <v/>
      </c>
      <c r="N101" s="45" t="str">
        <f>team.csv2!N41</f>
        <v/>
      </c>
      <c r="O101" s="45">
        <f>team.csv2!O41</f>
        <v>0</v>
      </c>
      <c r="P101" s="45">
        <f t="shared" si="8"/>
        <v>0</v>
      </c>
      <c r="Q101" s="45" t="str">
        <f t="shared" si="10"/>
        <v/>
      </c>
      <c r="R101" s="45" t="str">
        <f>IF(K101="","",'競技設定（大会別）'!A$1)</f>
        <v/>
      </c>
      <c r="S101" s="45" t="str">
        <f t="shared" si="9"/>
        <v/>
      </c>
    </row>
    <row r="102" spans="1:19">
      <c r="A102" s="45">
        <f>team.csv2!A42</f>
        <v>101</v>
      </c>
      <c r="B102" s="45" t="str">
        <f>team.csv2!B42</f>
        <v/>
      </c>
      <c r="C102" s="45" t="str">
        <f t="shared" si="7"/>
        <v/>
      </c>
      <c r="D102" s="45">
        <f>team.csv2!D42</f>
        <v>5</v>
      </c>
      <c r="E102" s="45" t="str">
        <f>team.csv2!E42</f>
        <v/>
      </c>
      <c r="F102" s="45" t="str">
        <f>team.csv2!F42</f>
        <v/>
      </c>
      <c r="J102" s="45">
        <f>team.csv2!J42</f>
        <v>5</v>
      </c>
      <c r="K102" s="45" t="str">
        <f>team.csv2!K42</f>
        <v/>
      </c>
      <c r="L102" s="45">
        <f>team.csv2!L42</f>
        <v>0</v>
      </c>
      <c r="M102" s="45" t="str">
        <f>team.csv2!M42</f>
        <v/>
      </c>
      <c r="N102" s="45" t="str">
        <f>team.csv2!N42</f>
        <v/>
      </c>
      <c r="O102" s="45">
        <f>team.csv2!O42</f>
        <v>0</v>
      </c>
      <c r="P102" s="45">
        <f t="shared" si="8"/>
        <v>0</v>
      </c>
      <c r="Q102" s="45" t="str">
        <f t="shared" si="10"/>
        <v/>
      </c>
      <c r="R102" s="45" t="str">
        <f>IF(K102="","",'競技設定（大会別）'!A$1)</f>
        <v/>
      </c>
      <c r="S102" s="45" t="str">
        <f t="shared" si="9"/>
        <v/>
      </c>
    </row>
    <row r="103" spans="1:19">
      <c r="A103" s="45">
        <f>team.csv2!A43</f>
        <v>102</v>
      </c>
      <c r="B103" s="45" t="str">
        <f>team.csv2!B43</f>
        <v/>
      </c>
      <c r="C103" s="45" t="str">
        <f t="shared" si="7"/>
        <v/>
      </c>
      <c r="D103" s="45">
        <f>team.csv2!D43</f>
        <v>6</v>
      </c>
      <c r="E103" s="45" t="str">
        <f>team.csv2!E43</f>
        <v/>
      </c>
      <c r="F103" s="45" t="str">
        <f>team.csv2!F43</f>
        <v/>
      </c>
      <c r="J103" s="45">
        <f>team.csv2!J43</f>
        <v>6</v>
      </c>
      <c r="K103" s="45" t="str">
        <f>team.csv2!K43</f>
        <v/>
      </c>
      <c r="L103" s="45">
        <f>team.csv2!L43</f>
        <v>0</v>
      </c>
      <c r="M103" s="45" t="str">
        <f>team.csv2!M43</f>
        <v/>
      </c>
      <c r="N103" s="45" t="str">
        <f>team.csv2!N43</f>
        <v/>
      </c>
      <c r="O103" s="45">
        <f>team.csv2!O43</f>
        <v>0</v>
      </c>
      <c r="P103" s="45">
        <f t="shared" si="8"/>
        <v>0</v>
      </c>
      <c r="Q103" s="45" t="str">
        <f t="shared" si="10"/>
        <v/>
      </c>
      <c r="R103" s="45" t="str">
        <f>IF(K103="","",'競技設定（大会別）'!A$1)</f>
        <v/>
      </c>
      <c r="S103" s="45" t="str">
        <f t="shared" si="9"/>
        <v/>
      </c>
    </row>
    <row r="104" spans="1:19">
      <c r="A104" s="45">
        <f>team.csv2!A44</f>
        <v>103</v>
      </c>
      <c r="B104" s="45" t="str">
        <f>team.csv2!B44</f>
        <v/>
      </c>
      <c r="C104" s="45" t="str">
        <f t="shared" si="7"/>
        <v/>
      </c>
      <c r="D104" s="45">
        <f>team.csv2!D44</f>
        <v>1</v>
      </c>
      <c r="E104" s="45" t="str">
        <f>team.csv2!E44</f>
        <v/>
      </c>
      <c r="F104" s="45" t="str">
        <f>team.csv2!F44</f>
        <v/>
      </c>
      <c r="J104" s="45">
        <f>team.csv2!J44</f>
        <v>1</v>
      </c>
      <c r="K104" s="45" t="str">
        <f>team.csv2!K44</f>
        <v/>
      </c>
      <c r="L104" s="45">
        <f>team.csv2!L44</f>
        <v>0</v>
      </c>
      <c r="M104" s="45" t="str">
        <f>team.csv2!M44</f>
        <v/>
      </c>
      <c r="N104" s="45" t="str">
        <f>team.csv2!N44</f>
        <v/>
      </c>
      <c r="O104" s="45">
        <f>team.csv2!O44</f>
        <v>0</v>
      </c>
      <c r="P104" s="45">
        <f t="shared" si="8"/>
        <v>0</v>
      </c>
      <c r="Q104" s="45" t="str">
        <f t="shared" si="10"/>
        <v/>
      </c>
      <c r="R104" s="45" t="str">
        <f>IF(K104="","",'競技設定（大会別）'!A$1)</f>
        <v/>
      </c>
      <c r="S104" s="45" t="str">
        <f t="shared" si="9"/>
        <v/>
      </c>
    </row>
    <row r="105" spans="1:19">
      <c r="A105" s="45">
        <f>team.csv2!A45</f>
        <v>104</v>
      </c>
      <c r="B105" s="45" t="str">
        <f>team.csv2!B45</f>
        <v/>
      </c>
      <c r="C105" s="45" t="str">
        <f t="shared" si="7"/>
        <v/>
      </c>
      <c r="D105" s="45">
        <f>team.csv2!D45</f>
        <v>2</v>
      </c>
      <c r="E105" s="45" t="str">
        <f>team.csv2!E45</f>
        <v/>
      </c>
      <c r="F105" s="45" t="str">
        <f>team.csv2!F45</f>
        <v/>
      </c>
      <c r="J105" s="45">
        <f>team.csv2!J45</f>
        <v>2</v>
      </c>
      <c r="K105" s="45" t="str">
        <f>team.csv2!K45</f>
        <v/>
      </c>
      <c r="L105" s="45">
        <f>team.csv2!L45</f>
        <v>0</v>
      </c>
      <c r="M105" s="45" t="str">
        <f>team.csv2!M45</f>
        <v/>
      </c>
      <c r="N105" s="45" t="str">
        <f>team.csv2!N45</f>
        <v/>
      </c>
      <c r="O105" s="45">
        <f>team.csv2!O45</f>
        <v>0</v>
      </c>
      <c r="P105" s="45">
        <f t="shared" si="8"/>
        <v>0</v>
      </c>
      <c r="Q105" s="45" t="str">
        <f t="shared" si="10"/>
        <v/>
      </c>
      <c r="R105" s="45" t="str">
        <f>IF(K105="","",'競技設定（大会別）'!A$1)</f>
        <v/>
      </c>
      <c r="S105" s="45" t="str">
        <f t="shared" si="9"/>
        <v/>
      </c>
    </row>
    <row r="106" spans="1:19">
      <c r="A106" s="45">
        <f>team.csv2!A46</f>
        <v>105</v>
      </c>
      <c r="B106" s="45" t="str">
        <f>team.csv2!B46</f>
        <v/>
      </c>
      <c r="C106" s="45" t="str">
        <f t="shared" si="7"/>
        <v/>
      </c>
      <c r="D106" s="45">
        <f>team.csv2!D46</f>
        <v>3</v>
      </c>
      <c r="E106" s="45" t="str">
        <f>team.csv2!E46</f>
        <v/>
      </c>
      <c r="F106" s="45" t="str">
        <f>team.csv2!F46</f>
        <v/>
      </c>
      <c r="J106" s="45">
        <f>team.csv2!J46</f>
        <v>3</v>
      </c>
      <c r="K106" s="45" t="str">
        <f>team.csv2!K46</f>
        <v/>
      </c>
      <c r="L106" s="45">
        <f>team.csv2!L46</f>
        <v>0</v>
      </c>
      <c r="M106" s="45" t="str">
        <f>team.csv2!M46</f>
        <v/>
      </c>
      <c r="N106" s="45" t="str">
        <f>team.csv2!N46</f>
        <v/>
      </c>
      <c r="O106" s="45">
        <f>team.csv2!O46</f>
        <v>0</v>
      </c>
      <c r="P106" s="45">
        <f t="shared" si="8"/>
        <v>0</v>
      </c>
      <c r="Q106" s="45" t="str">
        <f t="shared" si="10"/>
        <v/>
      </c>
      <c r="R106" s="45" t="str">
        <f>IF(K106="","",'競技設定（大会別）'!A$1)</f>
        <v/>
      </c>
      <c r="S106" s="45" t="str">
        <f t="shared" si="9"/>
        <v/>
      </c>
    </row>
    <row r="107" spans="1:19">
      <c r="A107" s="45">
        <f>team.csv2!A47</f>
        <v>106</v>
      </c>
      <c r="B107" s="45" t="str">
        <f>team.csv2!B47</f>
        <v/>
      </c>
      <c r="C107" s="45" t="str">
        <f t="shared" si="7"/>
        <v/>
      </c>
      <c r="D107" s="45">
        <f>team.csv2!D47</f>
        <v>4</v>
      </c>
      <c r="E107" s="45" t="str">
        <f>team.csv2!E47</f>
        <v/>
      </c>
      <c r="F107" s="45" t="str">
        <f>team.csv2!F47</f>
        <v/>
      </c>
      <c r="J107" s="45">
        <f>team.csv2!J47</f>
        <v>4</v>
      </c>
      <c r="K107" s="45" t="str">
        <f>team.csv2!K47</f>
        <v/>
      </c>
      <c r="L107" s="45">
        <f>team.csv2!L47</f>
        <v>0</v>
      </c>
      <c r="M107" s="45" t="str">
        <f>team.csv2!M47</f>
        <v/>
      </c>
      <c r="N107" s="45" t="str">
        <f>team.csv2!N47</f>
        <v/>
      </c>
      <c r="O107" s="45">
        <f>team.csv2!O47</f>
        <v>0</v>
      </c>
      <c r="P107" s="45">
        <f t="shared" si="8"/>
        <v>0</v>
      </c>
      <c r="Q107" s="45" t="str">
        <f t="shared" si="10"/>
        <v/>
      </c>
      <c r="R107" s="45" t="str">
        <f>IF(K107="","",'競技設定（大会別）'!A$1)</f>
        <v/>
      </c>
      <c r="S107" s="45" t="str">
        <f t="shared" si="9"/>
        <v/>
      </c>
    </row>
    <row r="108" spans="1:19">
      <c r="A108" s="45">
        <f>team.csv2!A48</f>
        <v>107</v>
      </c>
      <c r="B108" s="45" t="str">
        <f>team.csv2!B48</f>
        <v/>
      </c>
      <c r="C108" s="45" t="str">
        <f t="shared" si="7"/>
        <v/>
      </c>
      <c r="D108" s="45">
        <f>team.csv2!D48</f>
        <v>5</v>
      </c>
      <c r="E108" s="45" t="str">
        <f>team.csv2!E48</f>
        <v/>
      </c>
      <c r="F108" s="45" t="str">
        <f>team.csv2!F48</f>
        <v/>
      </c>
      <c r="J108" s="45">
        <f>team.csv2!J48</f>
        <v>5</v>
      </c>
      <c r="K108" s="45" t="str">
        <f>team.csv2!K48</f>
        <v/>
      </c>
      <c r="L108" s="45">
        <f>team.csv2!L48</f>
        <v>0</v>
      </c>
      <c r="M108" s="45" t="str">
        <f>team.csv2!M48</f>
        <v/>
      </c>
      <c r="N108" s="45" t="str">
        <f>team.csv2!N48</f>
        <v/>
      </c>
      <c r="O108" s="45">
        <f>team.csv2!O48</f>
        <v>0</v>
      </c>
      <c r="P108" s="45">
        <f t="shared" si="8"/>
        <v>0</v>
      </c>
      <c r="Q108" s="45" t="str">
        <f t="shared" si="10"/>
        <v/>
      </c>
      <c r="R108" s="45" t="str">
        <f>IF(K108="","",'競技設定（大会別）'!A$1)</f>
        <v/>
      </c>
      <c r="S108" s="45" t="str">
        <f t="shared" si="9"/>
        <v/>
      </c>
    </row>
    <row r="109" spans="1:19">
      <c r="A109" s="45">
        <f>team.csv2!A49</f>
        <v>108</v>
      </c>
      <c r="B109" s="45" t="str">
        <f>team.csv2!B49</f>
        <v/>
      </c>
      <c r="C109" s="45" t="str">
        <f t="shared" si="7"/>
        <v/>
      </c>
      <c r="D109" s="45">
        <f>team.csv2!D49</f>
        <v>6</v>
      </c>
      <c r="E109" s="45" t="str">
        <f>team.csv2!E49</f>
        <v/>
      </c>
      <c r="F109" s="45" t="str">
        <f>team.csv2!F49</f>
        <v/>
      </c>
      <c r="J109" s="45">
        <f>team.csv2!J49</f>
        <v>6</v>
      </c>
      <c r="K109" s="45" t="str">
        <f>team.csv2!K49</f>
        <v/>
      </c>
      <c r="L109" s="45">
        <f>team.csv2!L49</f>
        <v>0</v>
      </c>
      <c r="M109" s="45" t="str">
        <f>team.csv2!M49</f>
        <v/>
      </c>
      <c r="N109" s="45" t="str">
        <f>team.csv2!N49</f>
        <v/>
      </c>
      <c r="O109" s="45">
        <f>team.csv2!O49</f>
        <v>0</v>
      </c>
      <c r="P109" s="45">
        <f t="shared" si="8"/>
        <v>0</v>
      </c>
      <c r="Q109" s="45" t="str">
        <f t="shared" si="10"/>
        <v/>
      </c>
      <c r="R109" s="45" t="str">
        <f>IF(K109="","",'競技設定（大会別）'!A$1)</f>
        <v/>
      </c>
      <c r="S109" s="45" t="str">
        <f t="shared" si="9"/>
        <v/>
      </c>
    </row>
    <row r="110" spans="1:19">
      <c r="A110" s="45">
        <f>team.csv2!A50</f>
        <v>109</v>
      </c>
      <c r="B110" s="45" t="str">
        <f>team.csv2!B50</f>
        <v/>
      </c>
      <c r="C110" s="45" t="str">
        <f t="shared" si="7"/>
        <v/>
      </c>
      <c r="D110" s="45">
        <f>team.csv2!D50</f>
        <v>1</v>
      </c>
      <c r="E110" s="45" t="str">
        <f>team.csv2!E50</f>
        <v/>
      </c>
      <c r="F110" s="45" t="str">
        <f>team.csv2!F50</f>
        <v/>
      </c>
      <c r="J110" s="45">
        <f>team.csv2!J50</f>
        <v>1</v>
      </c>
      <c r="K110" s="45" t="str">
        <f>team.csv2!K50</f>
        <v/>
      </c>
      <c r="L110" s="45">
        <f>team.csv2!L50</f>
        <v>0</v>
      </c>
      <c r="M110" s="45" t="str">
        <f>team.csv2!M50</f>
        <v/>
      </c>
      <c r="N110" s="45" t="str">
        <f>team.csv2!N50</f>
        <v/>
      </c>
      <c r="O110" s="45">
        <f>team.csv2!O50</f>
        <v>0</v>
      </c>
      <c r="P110" s="45">
        <f t="shared" si="8"/>
        <v>0</v>
      </c>
      <c r="Q110" s="45" t="str">
        <f t="shared" si="10"/>
        <v/>
      </c>
      <c r="R110" s="45" t="str">
        <f>IF(K110="","",'競技設定（大会別）'!A$1)</f>
        <v/>
      </c>
      <c r="S110" s="45" t="str">
        <f t="shared" si="9"/>
        <v/>
      </c>
    </row>
    <row r="111" spans="1:19">
      <c r="A111" s="45">
        <f>team.csv2!A51</f>
        <v>110</v>
      </c>
      <c r="B111" s="45" t="str">
        <f>team.csv2!B51</f>
        <v/>
      </c>
      <c r="C111" s="45" t="str">
        <f t="shared" si="7"/>
        <v/>
      </c>
      <c r="D111" s="45">
        <f>team.csv2!D51</f>
        <v>2</v>
      </c>
      <c r="E111" s="45" t="str">
        <f>team.csv2!E51</f>
        <v/>
      </c>
      <c r="F111" s="45" t="str">
        <f>team.csv2!F51</f>
        <v/>
      </c>
      <c r="J111" s="45">
        <f>team.csv2!J51</f>
        <v>2</v>
      </c>
      <c r="K111" s="45" t="str">
        <f>team.csv2!K51</f>
        <v/>
      </c>
      <c r="L111" s="45">
        <f>team.csv2!L51</f>
        <v>0</v>
      </c>
      <c r="M111" s="45" t="str">
        <f>team.csv2!M51</f>
        <v/>
      </c>
      <c r="N111" s="45" t="str">
        <f>team.csv2!N51</f>
        <v/>
      </c>
      <c r="O111" s="45">
        <f>team.csv2!O51</f>
        <v>0</v>
      </c>
      <c r="P111" s="45">
        <f t="shared" si="8"/>
        <v>0</v>
      </c>
      <c r="Q111" s="45" t="str">
        <f t="shared" si="10"/>
        <v/>
      </c>
      <c r="R111" s="45" t="str">
        <f>IF(K111="","",'競技設定（大会別）'!A$1)</f>
        <v/>
      </c>
      <c r="S111" s="45" t="str">
        <f t="shared" si="9"/>
        <v/>
      </c>
    </row>
    <row r="112" spans="1:19">
      <c r="A112" s="45">
        <f>team.csv2!A52</f>
        <v>111</v>
      </c>
      <c r="B112" s="45" t="str">
        <f>team.csv2!B52</f>
        <v/>
      </c>
      <c r="C112" s="45" t="str">
        <f t="shared" si="7"/>
        <v/>
      </c>
      <c r="D112" s="45">
        <f>team.csv2!D52</f>
        <v>3</v>
      </c>
      <c r="E112" s="45" t="str">
        <f>team.csv2!E52</f>
        <v/>
      </c>
      <c r="F112" s="45" t="str">
        <f>team.csv2!F52</f>
        <v/>
      </c>
      <c r="J112" s="45">
        <f>team.csv2!J52</f>
        <v>3</v>
      </c>
      <c r="K112" s="45" t="str">
        <f>team.csv2!K52</f>
        <v/>
      </c>
      <c r="L112" s="45">
        <f>team.csv2!L52</f>
        <v>0</v>
      </c>
      <c r="M112" s="45" t="str">
        <f>team.csv2!M52</f>
        <v/>
      </c>
      <c r="N112" s="45" t="str">
        <f>team.csv2!N52</f>
        <v/>
      </c>
      <c r="O112" s="45">
        <f>team.csv2!O52</f>
        <v>0</v>
      </c>
      <c r="P112" s="45">
        <f t="shared" si="8"/>
        <v>0</v>
      </c>
      <c r="Q112" s="45" t="str">
        <f t="shared" si="10"/>
        <v/>
      </c>
      <c r="R112" s="45" t="str">
        <f>IF(K112="","",'競技設定（大会別）'!A$1)</f>
        <v/>
      </c>
      <c r="S112" s="45" t="str">
        <f t="shared" si="9"/>
        <v/>
      </c>
    </row>
    <row r="113" spans="1:19">
      <c r="A113" s="45">
        <f>team.csv2!A53</f>
        <v>112</v>
      </c>
      <c r="B113" s="45" t="str">
        <f>team.csv2!B53</f>
        <v/>
      </c>
      <c r="C113" s="45" t="str">
        <f t="shared" si="7"/>
        <v/>
      </c>
      <c r="D113" s="45">
        <f>team.csv2!D53</f>
        <v>4</v>
      </c>
      <c r="E113" s="45" t="str">
        <f>team.csv2!E53</f>
        <v/>
      </c>
      <c r="F113" s="45" t="str">
        <f>team.csv2!F53</f>
        <v/>
      </c>
      <c r="J113" s="45">
        <f>team.csv2!J53</f>
        <v>4</v>
      </c>
      <c r="K113" s="45" t="str">
        <f>team.csv2!K53</f>
        <v/>
      </c>
      <c r="L113" s="45">
        <f>team.csv2!L53</f>
        <v>0</v>
      </c>
      <c r="M113" s="45" t="str">
        <f>team.csv2!M53</f>
        <v/>
      </c>
      <c r="N113" s="45" t="str">
        <f>team.csv2!N53</f>
        <v/>
      </c>
      <c r="O113" s="45">
        <f>team.csv2!O53</f>
        <v>0</v>
      </c>
      <c r="P113" s="45">
        <f t="shared" si="8"/>
        <v>0</v>
      </c>
      <c r="Q113" s="45" t="str">
        <f t="shared" si="10"/>
        <v/>
      </c>
      <c r="R113" s="45" t="str">
        <f>IF(K113="","",'競技設定（大会別）'!A$1)</f>
        <v/>
      </c>
      <c r="S113" s="45" t="str">
        <f t="shared" si="9"/>
        <v/>
      </c>
    </row>
    <row r="114" spans="1:19">
      <c r="A114" s="45">
        <f>team.csv2!A54</f>
        <v>113</v>
      </c>
      <c r="B114" s="45" t="str">
        <f>team.csv2!B54</f>
        <v/>
      </c>
      <c r="C114" s="45" t="str">
        <f t="shared" si="7"/>
        <v/>
      </c>
      <c r="D114" s="45">
        <f>team.csv2!D54</f>
        <v>5</v>
      </c>
      <c r="E114" s="45" t="str">
        <f>team.csv2!E54</f>
        <v/>
      </c>
      <c r="F114" s="45" t="str">
        <f>team.csv2!F54</f>
        <v/>
      </c>
      <c r="J114" s="45">
        <f>team.csv2!J54</f>
        <v>5</v>
      </c>
      <c r="K114" s="45" t="str">
        <f>team.csv2!K54</f>
        <v/>
      </c>
      <c r="L114" s="45">
        <f>team.csv2!L54</f>
        <v>0</v>
      </c>
      <c r="M114" s="45" t="str">
        <f>team.csv2!M54</f>
        <v/>
      </c>
      <c r="N114" s="45" t="str">
        <f>team.csv2!N54</f>
        <v/>
      </c>
      <c r="O114" s="45">
        <f>team.csv2!O54</f>
        <v>0</v>
      </c>
      <c r="P114" s="45">
        <f t="shared" si="8"/>
        <v>0</v>
      </c>
      <c r="Q114" s="45" t="str">
        <f t="shared" si="10"/>
        <v/>
      </c>
      <c r="R114" s="45" t="str">
        <f>IF(K114="","",'競技設定（大会別）'!A$1)</f>
        <v/>
      </c>
      <c r="S114" s="45" t="str">
        <f t="shared" si="9"/>
        <v/>
      </c>
    </row>
    <row r="115" spans="1:19">
      <c r="A115" s="45">
        <f>team.csv2!A55</f>
        <v>114</v>
      </c>
      <c r="B115" s="45" t="str">
        <f>team.csv2!B55</f>
        <v/>
      </c>
      <c r="C115" s="45" t="str">
        <f t="shared" si="7"/>
        <v/>
      </c>
      <c r="D115" s="45">
        <f>team.csv2!D55</f>
        <v>6</v>
      </c>
      <c r="E115" s="45" t="str">
        <f>team.csv2!E55</f>
        <v/>
      </c>
      <c r="F115" s="45" t="str">
        <f>team.csv2!F55</f>
        <v/>
      </c>
      <c r="J115" s="45">
        <f>team.csv2!J55</f>
        <v>6</v>
      </c>
      <c r="K115" s="45" t="str">
        <f>team.csv2!K55</f>
        <v/>
      </c>
      <c r="L115" s="45">
        <f>team.csv2!L55</f>
        <v>0</v>
      </c>
      <c r="M115" s="45" t="str">
        <f>team.csv2!M55</f>
        <v/>
      </c>
      <c r="N115" s="45" t="str">
        <f>team.csv2!N55</f>
        <v/>
      </c>
      <c r="O115" s="45">
        <f>team.csv2!O55</f>
        <v>0</v>
      </c>
      <c r="P115" s="45">
        <f t="shared" si="8"/>
        <v>0</v>
      </c>
      <c r="Q115" s="45" t="str">
        <f t="shared" si="10"/>
        <v/>
      </c>
      <c r="R115" s="45" t="str">
        <f>IF(K115="","",'競技設定（大会別）'!A$1)</f>
        <v/>
      </c>
      <c r="S115" s="45" t="str">
        <f t="shared" si="9"/>
        <v/>
      </c>
    </row>
    <row r="116" spans="1:19">
      <c r="A116" s="45">
        <f>team.csv2!A56</f>
        <v>115</v>
      </c>
      <c r="B116" s="45" t="str">
        <f>team.csv2!B56</f>
        <v/>
      </c>
      <c r="C116" s="45" t="str">
        <f t="shared" si="7"/>
        <v/>
      </c>
      <c r="D116" s="45">
        <f>team.csv2!D56</f>
        <v>1</v>
      </c>
      <c r="E116" s="45" t="str">
        <f>team.csv2!E56</f>
        <v/>
      </c>
      <c r="F116" s="45" t="str">
        <f>team.csv2!F56</f>
        <v/>
      </c>
      <c r="J116" s="45">
        <f>team.csv2!J56</f>
        <v>1</v>
      </c>
      <c r="K116" s="45" t="str">
        <f>team.csv2!K56</f>
        <v/>
      </c>
      <c r="L116" s="45">
        <f>team.csv2!L56</f>
        <v>0</v>
      </c>
      <c r="M116" s="45" t="str">
        <f>team.csv2!M56</f>
        <v/>
      </c>
      <c r="N116" s="45" t="str">
        <f>team.csv2!N56</f>
        <v/>
      </c>
      <c r="O116" s="45">
        <f>team.csv2!O56</f>
        <v>0</v>
      </c>
      <c r="P116" s="45">
        <f t="shared" si="8"/>
        <v>0</v>
      </c>
      <c r="Q116" s="45" t="str">
        <f t="shared" si="10"/>
        <v/>
      </c>
      <c r="R116" s="45" t="str">
        <f>IF(K116="","",'競技設定（大会別）'!A$1)</f>
        <v/>
      </c>
      <c r="S116" s="45" t="str">
        <f t="shared" si="9"/>
        <v/>
      </c>
    </row>
    <row r="117" spans="1:19">
      <c r="A117" s="45">
        <f>team.csv2!A57</f>
        <v>116</v>
      </c>
      <c r="B117" s="45" t="str">
        <f>team.csv2!B57</f>
        <v/>
      </c>
      <c r="C117" s="45" t="str">
        <f t="shared" si="7"/>
        <v/>
      </c>
      <c r="D117" s="45">
        <f>team.csv2!D57</f>
        <v>2</v>
      </c>
      <c r="E117" s="45" t="str">
        <f>team.csv2!E57</f>
        <v/>
      </c>
      <c r="F117" s="45" t="str">
        <f>team.csv2!F57</f>
        <v/>
      </c>
      <c r="J117" s="45">
        <f>team.csv2!J57</f>
        <v>2</v>
      </c>
      <c r="K117" s="45" t="str">
        <f>team.csv2!K57</f>
        <v/>
      </c>
      <c r="L117" s="45">
        <f>team.csv2!L57</f>
        <v>0</v>
      </c>
      <c r="M117" s="45" t="str">
        <f>team.csv2!M57</f>
        <v/>
      </c>
      <c r="N117" s="45" t="str">
        <f>team.csv2!N57</f>
        <v/>
      </c>
      <c r="O117" s="45">
        <f>team.csv2!O57</f>
        <v>0</v>
      </c>
      <c r="P117" s="45">
        <f t="shared" si="8"/>
        <v>0</v>
      </c>
      <c r="Q117" s="45" t="str">
        <f t="shared" si="10"/>
        <v/>
      </c>
      <c r="R117" s="45" t="str">
        <f>IF(K117="","",'競技設定（大会別）'!A$1)</f>
        <v/>
      </c>
      <c r="S117" s="45" t="str">
        <f t="shared" si="9"/>
        <v/>
      </c>
    </row>
    <row r="118" spans="1:19">
      <c r="A118" s="45">
        <f>team.csv2!A58</f>
        <v>117</v>
      </c>
      <c r="B118" s="45" t="str">
        <f>team.csv2!B58</f>
        <v/>
      </c>
      <c r="C118" s="45" t="str">
        <f t="shared" si="7"/>
        <v/>
      </c>
      <c r="D118" s="45">
        <f>team.csv2!D58</f>
        <v>3</v>
      </c>
      <c r="E118" s="45" t="str">
        <f>team.csv2!E58</f>
        <v/>
      </c>
      <c r="F118" s="45" t="str">
        <f>team.csv2!F58</f>
        <v/>
      </c>
      <c r="J118" s="45">
        <f>team.csv2!J58</f>
        <v>3</v>
      </c>
      <c r="K118" s="45" t="str">
        <f>team.csv2!K58</f>
        <v/>
      </c>
      <c r="L118" s="45">
        <f>team.csv2!L58</f>
        <v>0</v>
      </c>
      <c r="M118" s="45" t="str">
        <f>team.csv2!M58</f>
        <v/>
      </c>
      <c r="N118" s="45" t="str">
        <f>team.csv2!N58</f>
        <v/>
      </c>
      <c r="O118" s="45">
        <f>team.csv2!O58</f>
        <v>0</v>
      </c>
      <c r="P118" s="45">
        <f t="shared" si="8"/>
        <v>0</v>
      </c>
      <c r="Q118" s="45" t="str">
        <f t="shared" si="10"/>
        <v/>
      </c>
      <c r="R118" s="45" t="str">
        <f>IF(K118="","",'競技設定（大会別）'!A$1)</f>
        <v/>
      </c>
      <c r="S118" s="45" t="str">
        <f t="shared" si="9"/>
        <v/>
      </c>
    </row>
    <row r="119" spans="1:19">
      <c r="A119" s="45">
        <f>team.csv2!A59</f>
        <v>118</v>
      </c>
      <c r="B119" s="45" t="str">
        <f>team.csv2!B59</f>
        <v/>
      </c>
      <c r="C119" s="45" t="str">
        <f t="shared" si="7"/>
        <v/>
      </c>
      <c r="D119" s="45">
        <f>team.csv2!D59</f>
        <v>4</v>
      </c>
      <c r="E119" s="45" t="str">
        <f>team.csv2!E59</f>
        <v/>
      </c>
      <c r="F119" s="45" t="str">
        <f>team.csv2!F59</f>
        <v/>
      </c>
      <c r="J119" s="45">
        <f>team.csv2!J59</f>
        <v>4</v>
      </c>
      <c r="K119" s="45" t="str">
        <f>team.csv2!K59</f>
        <v/>
      </c>
      <c r="L119" s="45">
        <f>team.csv2!L59</f>
        <v>0</v>
      </c>
      <c r="M119" s="45" t="str">
        <f>team.csv2!M59</f>
        <v/>
      </c>
      <c r="N119" s="45" t="str">
        <f>team.csv2!N59</f>
        <v/>
      </c>
      <c r="O119" s="45">
        <f>team.csv2!O59</f>
        <v>0</v>
      </c>
      <c r="P119" s="45">
        <f t="shared" si="8"/>
        <v>0</v>
      </c>
      <c r="Q119" s="45" t="str">
        <f t="shared" si="10"/>
        <v/>
      </c>
      <c r="R119" s="45" t="str">
        <f>IF(K119="","",'競技設定（大会別）'!A$1)</f>
        <v/>
      </c>
      <c r="S119" s="45" t="str">
        <f t="shared" si="9"/>
        <v/>
      </c>
    </row>
    <row r="120" spans="1:19">
      <c r="A120" s="45">
        <f>team.csv2!A60</f>
        <v>119</v>
      </c>
      <c r="B120" s="45" t="str">
        <f>team.csv2!B60</f>
        <v/>
      </c>
      <c r="C120" s="45" t="str">
        <f t="shared" si="7"/>
        <v/>
      </c>
      <c r="D120" s="45">
        <f>team.csv2!D60</f>
        <v>5</v>
      </c>
      <c r="E120" s="45" t="str">
        <f>team.csv2!E60</f>
        <v/>
      </c>
      <c r="F120" s="45" t="str">
        <f>team.csv2!F60</f>
        <v/>
      </c>
      <c r="J120" s="45">
        <f>team.csv2!J60</f>
        <v>5</v>
      </c>
      <c r="K120" s="45" t="str">
        <f>team.csv2!K60</f>
        <v/>
      </c>
      <c r="L120" s="45">
        <f>team.csv2!L60</f>
        <v>0</v>
      </c>
      <c r="M120" s="45" t="str">
        <f>team.csv2!M60</f>
        <v/>
      </c>
      <c r="N120" s="45" t="str">
        <f>team.csv2!N60</f>
        <v/>
      </c>
      <c r="O120" s="45">
        <f>team.csv2!O60</f>
        <v>0</v>
      </c>
      <c r="P120" s="45">
        <f t="shared" si="8"/>
        <v>0</v>
      </c>
      <c r="Q120" s="45" t="str">
        <f t="shared" si="10"/>
        <v/>
      </c>
      <c r="R120" s="45" t="str">
        <f>IF(K120="","",'競技設定（大会別）'!A$1)</f>
        <v/>
      </c>
      <c r="S120" s="45" t="str">
        <f t="shared" si="9"/>
        <v/>
      </c>
    </row>
    <row r="121" spans="1:19">
      <c r="A121" s="45">
        <f>team.csv2!A61</f>
        <v>120</v>
      </c>
      <c r="B121" s="45" t="str">
        <f>team.csv2!B61</f>
        <v/>
      </c>
      <c r="C121" s="45" t="str">
        <f t="shared" si="7"/>
        <v/>
      </c>
      <c r="D121" s="45">
        <f>team.csv2!D61</f>
        <v>6</v>
      </c>
      <c r="E121" s="45" t="str">
        <f>team.csv2!E61</f>
        <v/>
      </c>
      <c r="F121" s="45" t="str">
        <f>team.csv2!F61</f>
        <v/>
      </c>
      <c r="J121" s="45">
        <f>team.csv2!J61</f>
        <v>6</v>
      </c>
      <c r="K121" s="45" t="str">
        <f>team.csv2!K61</f>
        <v/>
      </c>
      <c r="L121" s="45">
        <f>team.csv2!L61</f>
        <v>0</v>
      </c>
      <c r="M121" s="45" t="str">
        <f>team.csv2!M61</f>
        <v/>
      </c>
      <c r="N121" s="45" t="str">
        <f>team.csv2!N61</f>
        <v/>
      </c>
      <c r="O121" s="45">
        <f>team.csv2!O61</f>
        <v>0</v>
      </c>
      <c r="P121" s="45">
        <f t="shared" si="8"/>
        <v>0</v>
      </c>
      <c r="Q121" s="45" t="str">
        <f t="shared" si="10"/>
        <v/>
      </c>
      <c r="R121" s="45" t="str">
        <f>IF(K121="","",'競技設定（大会別）'!A$1)</f>
        <v/>
      </c>
      <c r="S121" s="45" t="str">
        <f t="shared" si="9"/>
        <v/>
      </c>
    </row>
    <row r="122" spans="1:19">
      <c r="C122" s="45">
        <f>MAX(C2:C121)</f>
        <v>1</v>
      </c>
    </row>
  </sheetData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P61"/>
  <sheetViews>
    <sheetView workbookViewId="0">
      <selection activeCell="H51" sqref="H51"/>
    </sheetView>
  </sheetViews>
  <sheetFormatPr defaultColWidth="12.625" defaultRowHeight="14.25"/>
  <cols>
    <col min="1" max="3" width="6.625" style="45" customWidth="1"/>
    <col min="4" max="16384" width="12.625" style="45"/>
  </cols>
  <sheetData>
    <row r="1" spans="1:16">
      <c r="D1" s="45" t="s">
        <v>102</v>
      </c>
      <c r="E1" s="45" t="s">
        <v>48</v>
      </c>
      <c r="F1" s="45" t="s">
        <v>103</v>
      </c>
      <c r="G1" s="45" t="s">
        <v>104</v>
      </c>
      <c r="H1" s="45" t="s">
        <v>105</v>
      </c>
      <c r="I1" s="45" t="s">
        <v>106</v>
      </c>
      <c r="J1" s="45" t="s">
        <v>107</v>
      </c>
      <c r="K1" s="45" t="s">
        <v>15</v>
      </c>
      <c r="L1" s="45" t="s">
        <v>19</v>
      </c>
      <c r="M1" s="45" t="s">
        <v>108</v>
      </c>
      <c r="N1" s="45" t="s">
        <v>109</v>
      </c>
      <c r="O1" s="45" t="s">
        <v>110</v>
      </c>
      <c r="P1" s="45" t="s">
        <v>111</v>
      </c>
    </row>
    <row r="2" spans="1:16">
      <c r="A2" s="45">
        <v>61</v>
      </c>
      <c r="B2" s="45">
        <f>IF(K2="","",A2)</f>
        <v>61</v>
      </c>
      <c r="C2" s="45">
        <f>IF(K2="","",RANK(B2,B$2:B$61,1))</f>
        <v>1</v>
      </c>
      <c r="D2" s="45">
        <v>1</v>
      </c>
      <c r="E2" s="45">
        <f>IF(K2="","",'tmp４'!B$3)</f>
        <v>204</v>
      </c>
      <c r="F2" s="45" t="str">
        <f>IF(K2="","",女子リレー入力!E4)</f>
        <v>城西</v>
      </c>
      <c r="J2" s="45">
        <v>1</v>
      </c>
      <c r="K2" s="45">
        <f>女子リレー入力!G4</f>
        <v>1457</v>
      </c>
      <c r="L2" s="45" t="str">
        <f>女子リレー入力!H4</f>
        <v>岩渕　文沙</v>
      </c>
      <c r="M2" s="45">
        <f>IF(K2="","",女子リレー入力!A4)</f>
        <v>625</v>
      </c>
      <c r="N2" s="45">
        <f>IF(K2="","",女子リレー入力!AF4)</f>
        <v>0</v>
      </c>
      <c r="O2" s="45">
        <v>0</v>
      </c>
      <c r="P2" s="45">
        <v>0</v>
      </c>
    </row>
    <row r="3" spans="1:16">
      <c r="A3" s="45">
        <v>62</v>
      </c>
      <c r="B3" s="45" t="str">
        <f t="shared" ref="B3:B61" si="0">IF(K3="","",A3)</f>
        <v/>
      </c>
      <c r="C3" s="45" t="str">
        <f t="shared" ref="C3:C61" si="1">IF(K3="","",RANK(B3,B$2:B$61,1))</f>
        <v/>
      </c>
      <c r="D3" s="45">
        <v>2</v>
      </c>
      <c r="E3" s="45" t="str">
        <f>IF(K3="","",'tmp４'!B$3)</f>
        <v/>
      </c>
      <c r="F3" s="45" t="str">
        <f>IF(K3="","",F2)</f>
        <v/>
      </c>
      <c r="J3" s="45">
        <v>2</v>
      </c>
      <c r="K3" s="45" t="str">
        <f>女子リレー入力!G5</f>
        <v/>
      </c>
      <c r="L3" s="45">
        <f>女子リレー入力!H5</f>
        <v>0</v>
      </c>
      <c r="M3" s="45" t="str">
        <f>IF(K3="","",女子リレー入力!A5)</f>
        <v/>
      </c>
      <c r="N3" s="45" t="str">
        <f>IF(K3="","",N2)</f>
        <v/>
      </c>
      <c r="O3" s="45">
        <v>0</v>
      </c>
      <c r="P3" s="45">
        <v>0</v>
      </c>
    </row>
    <row r="4" spans="1:16">
      <c r="A4" s="45">
        <v>63</v>
      </c>
      <c r="B4" s="45" t="str">
        <f t="shared" si="0"/>
        <v/>
      </c>
      <c r="C4" s="45" t="str">
        <f t="shared" si="1"/>
        <v/>
      </c>
      <c r="D4" s="45">
        <v>3</v>
      </c>
      <c r="E4" s="45" t="str">
        <f>IF(K4="","",'tmp４'!B$3)</f>
        <v/>
      </c>
      <c r="F4" s="45" t="str">
        <f>IF(K4="","",F3)</f>
        <v/>
      </c>
      <c r="J4" s="45">
        <v>3</v>
      </c>
      <c r="K4" s="45" t="str">
        <f>女子リレー入力!G6</f>
        <v/>
      </c>
      <c r="L4" s="45">
        <f>女子リレー入力!H6</f>
        <v>0</v>
      </c>
      <c r="M4" s="45" t="str">
        <f>IF(K4="","",女子リレー入力!A6)</f>
        <v/>
      </c>
      <c r="N4" s="45" t="str">
        <f>IF(K4="","",N3)</f>
        <v/>
      </c>
      <c r="O4" s="45">
        <v>0</v>
      </c>
      <c r="P4" s="45">
        <v>0</v>
      </c>
    </row>
    <row r="5" spans="1:16">
      <c r="A5" s="45">
        <v>64</v>
      </c>
      <c r="B5" s="45" t="str">
        <f t="shared" si="0"/>
        <v/>
      </c>
      <c r="C5" s="45" t="str">
        <f t="shared" si="1"/>
        <v/>
      </c>
      <c r="D5" s="45">
        <v>4</v>
      </c>
      <c r="E5" s="45" t="str">
        <f>IF(K5="","",'tmp４'!B$3)</f>
        <v/>
      </c>
      <c r="F5" s="45" t="str">
        <f>IF(K5="","",F4)</f>
        <v/>
      </c>
      <c r="J5" s="45">
        <v>4</v>
      </c>
      <c r="K5" s="45" t="str">
        <f>女子リレー入力!G7</f>
        <v/>
      </c>
      <c r="L5" s="45">
        <f>女子リレー入力!H7</f>
        <v>0</v>
      </c>
      <c r="M5" s="45" t="str">
        <f>IF(K5="","",女子リレー入力!A7)</f>
        <v/>
      </c>
      <c r="N5" s="45" t="str">
        <f>IF(K5="","",N4)</f>
        <v/>
      </c>
      <c r="O5" s="45">
        <v>0</v>
      </c>
      <c r="P5" s="45">
        <v>0</v>
      </c>
    </row>
    <row r="6" spans="1:16">
      <c r="A6" s="45">
        <v>65</v>
      </c>
      <c r="B6" s="45" t="str">
        <f t="shared" si="0"/>
        <v/>
      </c>
      <c r="C6" s="45" t="str">
        <f t="shared" si="1"/>
        <v/>
      </c>
      <c r="D6" s="45">
        <v>5</v>
      </c>
      <c r="E6" s="45" t="str">
        <f>IF(K6="","",'tmp４'!B$3)</f>
        <v/>
      </c>
      <c r="F6" s="45" t="str">
        <f>IF(K6="","",F5)</f>
        <v/>
      </c>
      <c r="J6" s="45">
        <v>5</v>
      </c>
      <c r="K6" s="45" t="str">
        <f>女子リレー入力!G8</f>
        <v/>
      </c>
      <c r="L6" s="45">
        <f>女子リレー入力!H8</f>
        <v>0</v>
      </c>
      <c r="M6" s="45" t="str">
        <f>IF(K6="","",女子リレー入力!A8)</f>
        <v/>
      </c>
      <c r="N6" s="45" t="str">
        <f>IF(K6="","",N5)</f>
        <v/>
      </c>
      <c r="O6" s="45">
        <v>0</v>
      </c>
      <c r="P6" s="45">
        <v>0</v>
      </c>
    </row>
    <row r="7" spans="1:16">
      <c r="A7" s="45">
        <v>66</v>
      </c>
      <c r="B7" s="45" t="str">
        <f t="shared" si="0"/>
        <v/>
      </c>
      <c r="C7" s="45" t="str">
        <f t="shared" si="1"/>
        <v/>
      </c>
      <c r="D7" s="45">
        <v>6</v>
      </c>
      <c r="E7" s="45" t="str">
        <f>IF(K7="","",'tmp４'!B$3)</f>
        <v/>
      </c>
      <c r="F7" s="45" t="str">
        <f>IF(K7="","",F6)</f>
        <v/>
      </c>
      <c r="J7" s="45">
        <v>6</v>
      </c>
      <c r="K7" s="45" t="str">
        <f>女子リレー入力!G9</f>
        <v/>
      </c>
      <c r="L7" s="45">
        <f>女子リレー入力!H9</f>
        <v>0</v>
      </c>
      <c r="M7" s="45" t="str">
        <f>IF(K7="","",女子リレー入力!A9)</f>
        <v/>
      </c>
      <c r="N7" s="45" t="str">
        <f>IF(K7="","",N6)</f>
        <v/>
      </c>
      <c r="O7" s="45">
        <v>0</v>
      </c>
      <c r="P7" s="45">
        <v>0</v>
      </c>
    </row>
    <row r="8" spans="1:16">
      <c r="A8" s="45">
        <v>67</v>
      </c>
      <c r="B8" s="45" t="str">
        <f t="shared" si="0"/>
        <v/>
      </c>
      <c r="C8" s="45" t="str">
        <f t="shared" si="1"/>
        <v/>
      </c>
      <c r="D8" s="45">
        <v>1</v>
      </c>
      <c r="E8" s="45" t="str">
        <f>IF(K8="","",'tmp４'!B$3)</f>
        <v/>
      </c>
      <c r="F8" s="45" t="str">
        <f>IF(K8="","",女子リレー入力!E10)</f>
        <v/>
      </c>
      <c r="J8" s="45">
        <v>1</v>
      </c>
      <c r="K8" s="45" t="str">
        <f>女子リレー入力!G10</f>
        <v/>
      </c>
      <c r="L8" s="45">
        <f>女子リレー入力!H10</f>
        <v>0</v>
      </c>
      <c r="M8" s="45" t="str">
        <f>IF(K8="","",女子リレー入力!A10)</f>
        <v/>
      </c>
      <c r="N8" s="45" t="str">
        <f>IF(K8="","",女子リレー入力!AF10)</f>
        <v/>
      </c>
      <c r="O8" s="45">
        <v>0</v>
      </c>
      <c r="P8" s="45">
        <v>0</v>
      </c>
    </row>
    <row r="9" spans="1:16">
      <c r="A9" s="45">
        <v>68</v>
      </c>
      <c r="B9" s="45" t="str">
        <f t="shared" si="0"/>
        <v/>
      </c>
      <c r="C9" s="45" t="str">
        <f t="shared" si="1"/>
        <v/>
      </c>
      <c r="D9" s="45">
        <v>2</v>
      </c>
      <c r="E9" s="45" t="str">
        <f>IF(K9="","",'tmp４'!B$3)</f>
        <v/>
      </c>
      <c r="F9" s="45" t="str">
        <f>IF(K9="","",F8)</f>
        <v/>
      </c>
      <c r="J9" s="45">
        <v>2</v>
      </c>
      <c r="K9" s="45" t="str">
        <f>女子リレー入力!G11</f>
        <v/>
      </c>
      <c r="L9" s="45">
        <f>女子リレー入力!H11</f>
        <v>0</v>
      </c>
      <c r="M9" s="45" t="str">
        <f>IF(K9="","",女子リレー入力!A11)</f>
        <v/>
      </c>
      <c r="N9" s="45" t="str">
        <f>IF(K9="","",N8)</f>
        <v/>
      </c>
      <c r="O9" s="45">
        <v>0</v>
      </c>
      <c r="P9" s="45">
        <v>0</v>
      </c>
    </row>
    <row r="10" spans="1:16">
      <c r="A10" s="45">
        <v>69</v>
      </c>
      <c r="B10" s="45" t="str">
        <f t="shared" si="0"/>
        <v/>
      </c>
      <c r="C10" s="45" t="str">
        <f t="shared" si="1"/>
        <v/>
      </c>
      <c r="D10" s="45">
        <v>3</v>
      </c>
      <c r="E10" s="45" t="str">
        <f>IF(K10="","",'tmp４'!B$3)</f>
        <v/>
      </c>
      <c r="F10" s="45" t="str">
        <f>IF(K10="","",F9)</f>
        <v/>
      </c>
      <c r="J10" s="45">
        <v>3</v>
      </c>
      <c r="K10" s="45" t="str">
        <f>女子リレー入力!G12</f>
        <v/>
      </c>
      <c r="L10" s="45">
        <f>女子リレー入力!H12</f>
        <v>0</v>
      </c>
      <c r="M10" s="45" t="str">
        <f>IF(K10="","",女子リレー入力!A12)</f>
        <v/>
      </c>
      <c r="N10" s="45" t="str">
        <f>IF(K10="","",N9)</f>
        <v/>
      </c>
      <c r="O10" s="45">
        <v>0</v>
      </c>
      <c r="P10" s="45">
        <v>0</v>
      </c>
    </row>
    <row r="11" spans="1:16">
      <c r="A11" s="45">
        <v>70</v>
      </c>
      <c r="B11" s="45" t="str">
        <f t="shared" si="0"/>
        <v/>
      </c>
      <c r="C11" s="45" t="str">
        <f t="shared" si="1"/>
        <v/>
      </c>
      <c r="D11" s="45">
        <v>4</v>
      </c>
      <c r="E11" s="45" t="str">
        <f>IF(K11="","",'tmp４'!B$3)</f>
        <v/>
      </c>
      <c r="F11" s="45" t="str">
        <f>IF(K11="","",F10)</f>
        <v/>
      </c>
      <c r="J11" s="45">
        <v>4</v>
      </c>
      <c r="K11" s="45" t="str">
        <f>女子リレー入力!G13</f>
        <v/>
      </c>
      <c r="L11" s="45">
        <f>女子リレー入力!H13</f>
        <v>0</v>
      </c>
      <c r="M11" s="45" t="str">
        <f>IF(K11="","",女子リレー入力!A13)</f>
        <v/>
      </c>
      <c r="N11" s="45" t="str">
        <f>IF(K11="","",N10)</f>
        <v/>
      </c>
      <c r="O11" s="45">
        <v>0</v>
      </c>
      <c r="P11" s="45">
        <v>0</v>
      </c>
    </row>
    <row r="12" spans="1:16">
      <c r="A12" s="45">
        <v>71</v>
      </c>
      <c r="B12" s="45" t="str">
        <f t="shared" si="0"/>
        <v/>
      </c>
      <c r="C12" s="45" t="str">
        <f t="shared" si="1"/>
        <v/>
      </c>
      <c r="D12" s="45">
        <v>5</v>
      </c>
      <c r="E12" s="45" t="str">
        <f>IF(K12="","",'tmp４'!B$3)</f>
        <v/>
      </c>
      <c r="F12" s="45" t="str">
        <f>IF(K12="","",F11)</f>
        <v/>
      </c>
      <c r="J12" s="45">
        <v>5</v>
      </c>
      <c r="K12" s="45" t="str">
        <f>女子リレー入力!G14</f>
        <v/>
      </c>
      <c r="L12" s="45">
        <f>女子リレー入力!H14</f>
        <v>0</v>
      </c>
      <c r="M12" s="45" t="str">
        <f>IF(K12="","",女子リレー入力!A14)</f>
        <v/>
      </c>
      <c r="N12" s="45" t="str">
        <f>IF(K12="","",N11)</f>
        <v/>
      </c>
      <c r="O12" s="45">
        <v>0</v>
      </c>
      <c r="P12" s="45">
        <v>0</v>
      </c>
    </row>
    <row r="13" spans="1:16">
      <c r="A13" s="45">
        <v>72</v>
      </c>
      <c r="B13" s="45" t="str">
        <f t="shared" si="0"/>
        <v/>
      </c>
      <c r="C13" s="45" t="str">
        <f t="shared" si="1"/>
        <v/>
      </c>
      <c r="D13" s="45">
        <v>6</v>
      </c>
      <c r="E13" s="45" t="str">
        <f>IF(K13="","",'tmp４'!B$3)</f>
        <v/>
      </c>
      <c r="F13" s="45" t="str">
        <f>IF(K13="","",F12)</f>
        <v/>
      </c>
      <c r="J13" s="45">
        <v>6</v>
      </c>
      <c r="K13" s="45" t="str">
        <f>女子リレー入力!G15</f>
        <v/>
      </c>
      <c r="L13" s="45">
        <f>女子リレー入力!H15</f>
        <v>0</v>
      </c>
      <c r="M13" s="45" t="str">
        <f>IF(K13="","",女子リレー入力!A15)</f>
        <v/>
      </c>
      <c r="N13" s="45" t="str">
        <f>IF(K13="","",N12)</f>
        <v/>
      </c>
      <c r="O13" s="45">
        <v>0</v>
      </c>
      <c r="P13" s="45">
        <v>0</v>
      </c>
    </row>
    <row r="14" spans="1:16">
      <c r="A14" s="45">
        <v>73</v>
      </c>
      <c r="B14" s="45" t="str">
        <f t="shared" si="0"/>
        <v/>
      </c>
      <c r="C14" s="45" t="str">
        <f t="shared" si="1"/>
        <v/>
      </c>
      <c r="D14" s="45">
        <v>1</v>
      </c>
      <c r="E14" s="45" t="str">
        <f>IF(K14="","",'tmp４'!B$3)</f>
        <v/>
      </c>
      <c r="F14" s="45" t="str">
        <f>IF(K14="","",女子リレー入力!E16)</f>
        <v/>
      </c>
      <c r="J14" s="45">
        <v>1</v>
      </c>
      <c r="K14" s="45" t="str">
        <f>女子リレー入力!G16</f>
        <v/>
      </c>
      <c r="L14" s="45">
        <f>女子リレー入力!H16</f>
        <v>0</v>
      </c>
      <c r="M14" s="45" t="str">
        <f>IF(K14="","",女子リレー入力!A16)</f>
        <v/>
      </c>
      <c r="N14" s="45" t="str">
        <f>IF(K14="","",女子リレー入力!AF16)</f>
        <v/>
      </c>
      <c r="O14" s="45">
        <v>0</v>
      </c>
      <c r="P14" s="45">
        <v>0</v>
      </c>
    </row>
    <row r="15" spans="1:16">
      <c r="A15" s="45">
        <v>74</v>
      </c>
      <c r="B15" s="45" t="str">
        <f t="shared" si="0"/>
        <v/>
      </c>
      <c r="C15" s="45" t="str">
        <f t="shared" si="1"/>
        <v/>
      </c>
      <c r="D15" s="45">
        <v>2</v>
      </c>
      <c r="E15" s="45" t="str">
        <f>IF(K15="","",'tmp４'!B$3)</f>
        <v/>
      </c>
      <c r="F15" s="45" t="str">
        <f>IF(K15="","",F14)</f>
        <v/>
      </c>
      <c r="J15" s="45">
        <v>2</v>
      </c>
      <c r="K15" s="45" t="str">
        <f>女子リレー入力!G17</f>
        <v/>
      </c>
      <c r="L15" s="45">
        <f>女子リレー入力!H17</f>
        <v>0</v>
      </c>
      <c r="M15" s="45" t="str">
        <f>IF(K15="","",女子リレー入力!A17)</f>
        <v/>
      </c>
      <c r="N15" s="45" t="str">
        <f>IF(K15="","",N14)</f>
        <v/>
      </c>
      <c r="O15" s="45">
        <v>0</v>
      </c>
      <c r="P15" s="45">
        <v>0</v>
      </c>
    </row>
    <row r="16" spans="1:16">
      <c r="A16" s="45">
        <v>75</v>
      </c>
      <c r="B16" s="45" t="str">
        <f t="shared" si="0"/>
        <v/>
      </c>
      <c r="C16" s="45" t="str">
        <f t="shared" si="1"/>
        <v/>
      </c>
      <c r="D16" s="45">
        <v>3</v>
      </c>
      <c r="E16" s="45" t="str">
        <f>IF(K16="","",'tmp４'!B$3)</f>
        <v/>
      </c>
      <c r="F16" s="45" t="str">
        <f>IF(K16="","",F15)</f>
        <v/>
      </c>
      <c r="J16" s="45">
        <v>3</v>
      </c>
      <c r="K16" s="45" t="str">
        <f>女子リレー入力!G18</f>
        <v/>
      </c>
      <c r="L16" s="45">
        <f>女子リレー入力!H18</f>
        <v>0</v>
      </c>
      <c r="M16" s="45" t="str">
        <f>IF(K16="","",女子リレー入力!A18)</f>
        <v/>
      </c>
      <c r="N16" s="45" t="str">
        <f>IF(K16="","",N15)</f>
        <v/>
      </c>
      <c r="O16" s="45">
        <v>0</v>
      </c>
      <c r="P16" s="45">
        <v>0</v>
      </c>
    </row>
    <row r="17" spans="1:16">
      <c r="A17" s="45">
        <v>76</v>
      </c>
      <c r="B17" s="45" t="str">
        <f t="shared" si="0"/>
        <v/>
      </c>
      <c r="C17" s="45" t="str">
        <f t="shared" si="1"/>
        <v/>
      </c>
      <c r="D17" s="45">
        <v>4</v>
      </c>
      <c r="E17" s="45" t="str">
        <f>IF(K17="","",'tmp４'!B$3)</f>
        <v/>
      </c>
      <c r="F17" s="45" t="str">
        <f>IF(K17="","",F16)</f>
        <v/>
      </c>
      <c r="J17" s="45">
        <v>4</v>
      </c>
      <c r="K17" s="45" t="str">
        <f>女子リレー入力!G19</f>
        <v/>
      </c>
      <c r="L17" s="45">
        <f>女子リレー入力!H19</f>
        <v>0</v>
      </c>
      <c r="M17" s="45" t="str">
        <f>IF(K17="","",女子リレー入力!A19)</f>
        <v/>
      </c>
      <c r="N17" s="45" t="str">
        <f>IF(K17="","",N16)</f>
        <v/>
      </c>
      <c r="O17" s="45">
        <v>0</v>
      </c>
      <c r="P17" s="45">
        <v>0</v>
      </c>
    </row>
    <row r="18" spans="1:16">
      <c r="A18" s="45">
        <v>77</v>
      </c>
      <c r="B18" s="45" t="str">
        <f t="shared" si="0"/>
        <v/>
      </c>
      <c r="C18" s="45" t="str">
        <f t="shared" si="1"/>
        <v/>
      </c>
      <c r="D18" s="45">
        <v>5</v>
      </c>
      <c r="E18" s="45" t="str">
        <f>IF(K18="","",'tmp４'!B$3)</f>
        <v/>
      </c>
      <c r="F18" s="45" t="str">
        <f>IF(K18="","",F17)</f>
        <v/>
      </c>
      <c r="J18" s="45">
        <v>5</v>
      </c>
      <c r="K18" s="45" t="str">
        <f>女子リレー入力!G20</f>
        <v/>
      </c>
      <c r="L18" s="45">
        <f>女子リレー入力!H20</f>
        <v>0</v>
      </c>
      <c r="M18" s="45" t="str">
        <f>IF(K18="","",女子リレー入力!A20)</f>
        <v/>
      </c>
      <c r="N18" s="45" t="str">
        <f>IF(K18="","",N17)</f>
        <v/>
      </c>
      <c r="O18" s="45">
        <v>0</v>
      </c>
      <c r="P18" s="45">
        <v>0</v>
      </c>
    </row>
    <row r="19" spans="1:16">
      <c r="A19" s="45">
        <v>78</v>
      </c>
      <c r="B19" s="45" t="str">
        <f t="shared" si="0"/>
        <v/>
      </c>
      <c r="C19" s="45" t="str">
        <f t="shared" si="1"/>
        <v/>
      </c>
      <c r="D19" s="45">
        <v>6</v>
      </c>
      <c r="E19" s="45" t="str">
        <f>IF(K19="","",'tmp４'!B$3)</f>
        <v/>
      </c>
      <c r="F19" s="45" t="str">
        <f>IF(K19="","",F18)</f>
        <v/>
      </c>
      <c r="J19" s="45">
        <v>6</v>
      </c>
      <c r="K19" s="45" t="str">
        <f>女子リレー入力!G21</f>
        <v/>
      </c>
      <c r="L19" s="45">
        <f>女子リレー入力!H21</f>
        <v>0</v>
      </c>
      <c r="M19" s="45" t="str">
        <f>IF(K19="","",女子リレー入力!A21)</f>
        <v/>
      </c>
      <c r="N19" s="45" t="str">
        <f>IF(K19="","",N18)</f>
        <v/>
      </c>
      <c r="O19" s="45">
        <v>0</v>
      </c>
      <c r="P19" s="45">
        <v>0</v>
      </c>
    </row>
    <row r="20" spans="1:16">
      <c r="A20" s="45">
        <v>79</v>
      </c>
      <c r="B20" s="45" t="str">
        <f t="shared" si="0"/>
        <v/>
      </c>
      <c r="C20" s="45" t="str">
        <f t="shared" si="1"/>
        <v/>
      </c>
      <c r="D20" s="45">
        <v>1</v>
      </c>
      <c r="E20" s="45" t="str">
        <f>IF(K20="","",'tmp４'!B$3)</f>
        <v/>
      </c>
      <c r="F20" s="45" t="str">
        <f>IF(K20="","",女子リレー入力!E22)</f>
        <v/>
      </c>
      <c r="J20" s="45">
        <v>1</v>
      </c>
      <c r="K20" s="45" t="str">
        <f>女子リレー入力!G22</f>
        <v/>
      </c>
      <c r="L20" s="45">
        <f>女子リレー入力!H22</f>
        <v>0</v>
      </c>
      <c r="M20" s="45" t="str">
        <f>IF(K20="","",女子リレー入力!A22)</f>
        <v/>
      </c>
      <c r="N20" s="45" t="str">
        <f>IF(K20="","",女子リレー入力!AF22)</f>
        <v/>
      </c>
      <c r="O20" s="45">
        <v>0</v>
      </c>
      <c r="P20" s="45">
        <v>0</v>
      </c>
    </row>
    <row r="21" spans="1:16">
      <c r="A21" s="45">
        <v>80</v>
      </c>
      <c r="B21" s="45" t="str">
        <f t="shared" si="0"/>
        <v/>
      </c>
      <c r="C21" s="45" t="str">
        <f t="shared" si="1"/>
        <v/>
      </c>
      <c r="D21" s="45">
        <v>2</v>
      </c>
      <c r="E21" s="45" t="str">
        <f>IF(K21="","",'tmp４'!B$3)</f>
        <v/>
      </c>
      <c r="F21" s="45" t="str">
        <f>IF(K21="","",F20)</f>
        <v/>
      </c>
      <c r="J21" s="45">
        <v>2</v>
      </c>
      <c r="K21" s="45" t="str">
        <f>女子リレー入力!G23</f>
        <v/>
      </c>
      <c r="L21" s="45">
        <f>女子リレー入力!H23</f>
        <v>0</v>
      </c>
      <c r="M21" s="45" t="str">
        <f>IF(K21="","",女子リレー入力!A23)</f>
        <v/>
      </c>
      <c r="N21" s="45" t="str">
        <f>IF(K21="","",N20)</f>
        <v/>
      </c>
      <c r="O21" s="45">
        <v>0</v>
      </c>
      <c r="P21" s="45">
        <v>0</v>
      </c>
    </row>
    <row r="22" spans="1:16">
      <c r="A22" s="45">
        <v>81</v>
      </c>
      <c r="B22" s="45" t="str">
        <f t="shared" si="0"/>
        <v/>
      </c>
      <c r="C22" s="45" t="str">
        <f t="shared" si="1"/>
        <v/>
      </c>
      <c r="D22" s="45">
        <v>3</v>
      </c>
      <c r="E22" s="45" t="str">
        <f>IF(K22="","",'tmp４'!B$3)</f>
        <v/>
      </c>
      <c r="F22" s="45" t="str">
        <f>IF(K22="","",F21)</f>
        <v/>
      </c>
      <c r="J22" s="45">
        <v>3</v>
      </c>
      <c r="K22" s="45" t="str">
        <f>女子リレー入力!G24</f>
        <v/>
      </c>
      <c r="L22" s="45">
        <f>女子リレー入力!H24</f>
        <v>0</v>
      </c>
      <c r="M22" s="45" t="str">
        <f>IF(K22="","",女子リレー入力!A24)</f>
        <v/>
      </c>
      <c r="N22" s="45" t="str">
        <f>IF(K22="","",N21)</f>
        <v/>
      </c>
      <c r="O22" s="45">
        <v>0</v>
      </c>
      <c r="P22" s="45">
        <v>0</v>
      </c>
    </row>
    <row r="23" spans="1:16">
      <c r="A23" s="45">
        <v>82</v>
      </c>
      <c r="B23" s="45" t="str">
        <f t="shared" si="0"/>
        <v/>
      </c>
      <c r="C23" s="45" t="str">
        <f t="shared" si="1"/>
        <v/>
      </c>
      <c r="D23" s="45">
        <v>4</v>
      </c>
      <c r="E23" s="45" t="str">
        <f>IF(K23="","",'tmp４'!B$3)</f>
        <v/>
      </c>
      <c r="F23" s="45" t="str">
        <f>IF(K23="","",F22)</f>
        <v/>
      </c>
      <c r="J23" s="45">
        <v>4</v>
      </c>
      <c r="K23" s="45" t="str">
        <f>女子リレー入力!G25</f>
        <v/>
      </c>
      <c r="L23" s="45">
        <f>女子リレー入力!H25</f>
        <v>0</v>
      </c>
      <c r="M23" s="45" t="str">
        <f>IF(K23="","",女子リレー入力!A25)</f>
        <v/>
      </c>
      <c r="N23" s="45" t="str">
        <f>IF(K23="","",N22)</f>
        <v/>
      </c>
      <c r="O23" s="45">
        <v>0</v>
      </c>
      <c r="P23" s="45">
        <v>0</v>
      </c>
    </row>
    <row r="24" spans="1:16">
      <c r="A24" s="45">
        <v>83</v>
      </c>
      <c r="B24" s="45" t="str">
        <f t="shared" si="0"/>
        <v/>
      </c>
      <c r="C24" s="45" t="str">
        <f t="shared" si="1"/>
        <v/>
      </c>
      <c r="D24" s="45">
        <v>5</v>
      </c>
      <c r="E24" s="45" t="str">
        <f>IF(K24="","",'tmp４'!B$3)</f>
        <v/>
      </c>
      <c r="F24" s="45" t="str">
        <f>IF(K24="","",F23)</f>
        <v/>
      </c>
      <c r="J24" s="45">
        <v>5</v>
      </c>
      <c r="K24" s="45" t="str">
        <f>女子リレー入力!G26</f>
        <v/>
      </c>
      <c r="L24" s="45">
        <f>女子リレー入力!H26</f>
        <v>0</v>
      </c>
      <c r="M24" s="45" t="str">
        <f>IF(K24="","",女子リレー入力!A26)</f>
        <v/>
      </c>
      <c r="N24" s="45" t="str">
        <f>IF(K24="","",N23)</f>
        <v/>
      </c>
      <c r="O24" s="45">
        <v>0</v>
      </c>
      <c r="P24" s="45">
        <v>0</v>
      </c>
    </row>
    <row r="25" spans="1:16">
      <c r="A25" s="45">
        <v>84</v>
      </c>
      <c r="B25" s="45" t="str">
        <f t="shared" si="0"/>
        <v/>
      </c>
      <c r="C25" s="45" t="str">
        <f t="shared" si="1"/>
        <v/>
      </c>
      <c r="D25" s="45">
        <v>6</v>
      </c>
      <c r="E25" s="45" t="str">
        <f>IF(K25="","",'tmp４'!B$3)</f>
        <v/>
      </c>
      <c r="F25" s="45" t="str">
        <f>IF(K25="","",F24)</f>
        <v/>
      </c>
      <c r="J25" s="45">
        <v>6</v>
      </c>
      <c r="K25" s="45" t="str">
        <f>女子リレー入力!G27</f>
        <v/>
      </c>
      <c r="L25" s="45">
        <f>女子リレー入力!H27</f>
        <v>0</v>
      </c>
      <c r="M25" s="45" t="str">
        <f>IF(K25="","",女子リレー入力!A27)</f>
        <v/>
      </c>
      <c r="N25" s="45" t="str">
        <f>IF(K25="","",N24)</f>
        <v/>
      </c>
      <c r="O25" s="45">
        <v>0</v>
      </c>
      <c r="P25" s="45">
        <v>0</v>
      </c>
    </row>
    <row r="26" spans="1:16">
      <c r="A26" s="45">
        <v>85</v>
      </c>
      <c r="B26" s="45" t="str">
        <f t="shared" si="0"/>
        <v/>
      </c>
      <c r="C26" s="45" t="str">
        <f t="shared" si="1"/>
        <v/>
      </c>
      <c r="D26" s="45">
        <v>1</v>
      </c>
      <c r="E26" s="45" t="str">
        <f>IF(K26="","",'tmp４'!B$3)</f>
        <v/>
      </c>
      <c r="F26" s="45" t="str">
        <f>IF(K26="","",女子リレー入力!E28)</f>
        <v/>
      </c>
      <c r="J26" s="45">
        <v>1</v>
      </c>
      <c r="K26" s="45" t="str">
        <f>女子リレー入力!G28</f>
        <v/>
      </c>
      <c r="L26" s="45">
        <f>女子リレー入力!H28</f>
        <v>0</v>
      </c>
      <c r="M26" s="45" t="str">
        <f>IF(K26="","",女子リレー入力!A28)</f>
        <v/>
      </c>
      <c r="N26" s="45" t="str">
        <f>IF(K26="","",女子リレー入力!AF28)</f>
        <v/>
      </c>
      <c r="O26" s="45">
        <v>0</v>
      </c>
      <c r="P26" s="45">
        <v>0</v>
      </c>
    </row>
    <row r="27" spans="1:16">
      <c r="A27" s="45">
        <v>86</v>
      </c>
      <c r="B27" s="45" t="str">
        <f t="shared" si="0"/>
        <v/>
      </c>
      <c r="C27" s="45" t="str">
        <f t="shared" si="1"/>
        <v/>
      </c>
      <c r="D27" s="45">
        <v>2</v>
      </c>
      <c r="E27" s="45" t="str">
        <f>IF(K27="","",'tmp４'!B$3)</f>
        <v/>
      </c>
      <c r="F27" s="45" t="str">
        <f>IF(K27="","",F26)</f>
        <v/>
      </c>
      <c r="J27" s="45">
        <v>2</v>
      </c>
      <c r="K27" s="45" t="str">
        <f>女子リレー入力!G29</f>
        <v/>
      </c>
      <c r="L27" s="45">
        <f>女子リレー入力!H29</f>
        <v>0</v>
      </c>
      <c r="M27" s="45" t="str">
        <f>IF(K27="","",女子リレー入力!A29)</f>
        <v/>
      </c>
      <c r="N27" s="45" t="str">
        <f>IF(K27="","",N26)</f>
        <v/>
      </c>
      <c r="O27" s="45">
        <v>0</v>
      </c>
      <c r="P27" s="45">
        <v>0</v>
      </c>
    </row>
    <row r="28" spans="1:16">
      <c r="A28" s="45">
        <v>87</v>
      </c>
      <c r="B28" s="45" t="str">
        <f t="shared" si="0"/>
        <v/>
      </c>
      <c r="C28" s="45" t="str">
        <f t="shared" si="1"/>
        <v/>
      </c>
      <c r="D28" s="45">
        <v>3</v>
      </c>
      <c r="E28" s="45" t="str">
        <f>IF(K28="","",'tmp４'!B$3)</f>
        <v/>
      </c>
      <c r="F28" s="45" t="str">
        <f>IF(K28="","",F27)</f>
        <v/>
      </c>
      <c r="J28" s="45">
        <v>3</v>
      </c>
      <c r="K28" s="45" t="str">
        <f>女子リレー入力!G30</f>
        <v/>
      </c>
      <c r="L28" s="45">
        <f>女子リレー入力!H30</f>
        <v>0</v>
      </c>
      <c r="M28" s="45" t="str">
        <f>IF(K28="","",女子リレー入力!A30)</f>
        <v/>
      </c>
      <c r="N28" s="45" t="str">
        <f>IF(K28="","",N27)</f>
        <v/>
      </c>
      <c r="O28" s="45">
        <v>0</v>
      </c>
      <c r="P28" s="45">
        <v>0</v>
      </c>
    </row>
    <row r="29" spans="1:16">
      <c r="A29" s="45">
        <v>88</v>
      </c>
      <c r="B29" s="45" t="str">
        <f t="shared" si="0"/>
        <v/>
      </c>
      <c r="C29" s="45" t="str">
        <f t="shared" si="1"/>
        <v/>
      </c>
      <c r="D29" s="45">
        <v>4</v>
      </c>
      <c r="E29" s="45" t="str">
        <f>IF(K29="","",'tmp４'!B$3)</f>
        <v/>
      </c>
      <c r="F29" s="45" t="str">
        <f>IF(K29="","",F28)</f>
        <v/>
      </c>
      <c r="J29" s="45">
        <v>4</v>
      </c>
      <c r="K29" s="45" t="str">
        <f>女子リレー入力!G31</f>
        <v/>
      </c>
      <c r="L29" s="45">
        <f>女子リレー入力!H31</f>
        <v>0</v>
      </c>
      <c r="M29" s="45" t="str">
        <f>IF(K29="","",女子リレー入力!A31)</f>
        <v/>
      </c>
      <c r="N29" s="45" t="str">
        <f>IF(K29="","",N28)</f>
        <v/>
      </c>
      <c r="O29" s="45">
        <v>0</v>
      </c>
      <c r="P29" s="45">
        <v>0</v>
      </c>
    </row>
    <row r="30" spans="1:16">
      <c r="A30" s="45">
        <v>89</v>
      </c>
      <c r="B30" s="45" t="str">
        <f t="shared" si="0"/>
        <v/>
      </c>
      <c r="C30" s="45" t="str">
        <f t="shared" si="1"/>
        <v/>
      </c>
      <c r="D30" s="45">
        <v>5</v>
      </c>
      <c r="E30" s="45" t="str">
        <f>IF(K30="","",'tmp４'!B$3)</f>
        <v/>
      </c>
      <c r="F30" s="45" t="str">
        <f>IF(K30="","",F29)</f>
        <v/>
      </c>
      <c r="J30" s="45">
        <v>5</v>
      </c>
      <c r="K30" s="45" t="str">
        <f>女子リレー入力!G32</f>
        <v/>
      </c>
      <c r="L30" s="45">
        <f>女子リレー入力!H32</f>
        <v>0</v>
      </c>
      <c r="M30" s="45" t="str">
        <f>IF(K30="","",女子リレー入力!A32)</f>
        <v/>
      </c>
      <c r="N30" s="45" t="str">
        <f>IF(K30="","",N29)</f>
        <v/>
      </c>
      <c r="O30" s="45">
        <v>0</v>
      </c>
      <c r="P30" s="45">
        <v>0</v>
      </c>
    </row>
    <row r="31" spans="1:16">
      <c r="A31" s="45">
        <v>90</v>
      </c>
      <c r="B31" s="45" t="str">
        <f t="shared" si="0"/>
        <v/>
      </c>
      <c r="C31" s="45" t="str">
        <f t="shared" si="1"/>
        <v/>
      </c>
      <c r="D31" s="45">
        <v>6</v>
      </c>
      <c r="E31" s="45" t="str">
        <f>IF(K31="","",'tmp４'!B$3)</f>
        <v/>
      </c>
      <c r="F31" s="45" t="str">
        <f>IF(K31="","",F30)</f>
        <v/>
      </c>
      <c r="J31" s="45">
        <v>6</v>
      </c>
      <c r="K31" s="45" t="str">
        <f>女子リレー入力!G33</f>
        <v/>
      </c>
      <c r="L31" s="45">
        <f>女子リレー入力!H33</f>
        <v>0</v>
      </c>
      <c r="M31" s="45" t="str">
        <f>IF(K31="","",女子リレー入力!A33)</f>
        <v/>
      </c>
      <c r="N31" s="45" t="str">
        <f>IF(K31="","",N30)</f>
        <v/>
      </c>
      <c r="O31" s="45">
        <v>0</v>
      </c>
      <c r="P31" s="45">
        <v>0</v>
      </c>
    </row>
    <row r="32" spans="1:16">
      <c r="A32" s="45">
        <v>91</v>
      </c>
      <c r="B32" s="45" t="str">
        <f t="shared" si="0"/>
        <v/>
      </c>
      <c r="C32" s="45" t="str">
        <f t="shared" si="1"/>
        <v/>
      </c>
      <c r="D32" s="45">
        <v>1</v>
      </c>
      <c r="E32" s="45" t="str">
        <f>IF(K32="","",'tmp４'!B$3)</f>
        <v/>
      </c>
      <c r="F32" s="45" t="str">
        <f>IF(K32="","",女子リレー入力!E34)</f>
        <v/>
      </c>
      <c r="J32" s="45">
        <v>1</v>
      </c>
      <c r="K32" s="45" t="str">
        <f>女子リレー入力!G34</f>
        <v/>
      </c>
      <c r="L32" s="45">
        <f>女子リレー入力!H34</f>
        <v>0</v>
      </c>
      <c r="M32" s="45" t="str">
        <f>IF(K32="","",女子リレー入力!A34)</f>
        <v/>
      </c>
      <c r="N32" s="45" t="str">
        <f>IF(K32="","",女子リレー入力!AF34)</f>
        <v/>
      </c>
      <c r="O32" s="45">
        <v>0</v>
      </c>
      <c r="P32" s="45">
        <v>0</v>
      </c>
    </row>
    <row r="33" spans="1:16">
      <c r="A33" s="45">
        <v>92</v>
      </c>
      <c r="B33" s="45" t="str">
        <f t="shared" si="0"/>
        <v/>
      </c>
      <c r="C33" s="45" t="str">
        <f t="shared" si="1"/>
        <v/>
      </c>
      <c r="D33" s="45">
        <v>2</v>
      </c>
      <c r="E33" s="45" t="str">
        <f>IF(K33="","",'tmp４'!B$3)</f>
        <v/>
      </c>
      <c r="F33" s="45" t="str">
        <f>IF(K33="","",F32)</f>
        <v/>
      </c>
      <c r="J33" s="45">
        <v>2</v>
      </c>
      <c r="K33" s="45" t="str">
        <f>女子リレー入力!G35</f>
        <v/>
      </c>
      <c r="L33" s="45">
        <f>女子リレー入力!H35</f>
        <v>0</v>
      </c>
      <c r="M33" s="45" t="str">
        <f>IF(K33="","",女子リレー入力!A35)</f>
        <v/>
      </c>
      <c r="N33" s="45" t="str">
        <f>IF(K33="","",N32)</f>
        <v/>
      </c>
      <c r="O33" s="45">
        <v>0</v>
      </c>
      <c r="P33" s="45">
        <v>0</v>
      </c>
    </row>
    <row r="34" spans="1:16">
      <c r="A34" s="45">
        <v>93</v>
      </c>
      <c r="B34" s="45" t="str">
        <f t="shared" si="0"/>
        <v/>
      </c>
      <c r="C34" s="45" t="str">
        <f t="shared" si="1"/>
        <v/>
      </c>
      <c r="D34" s="45">
        <v>3</v>
      </c>
      <c r="E34" s="45" t="str">
        <f>IF(K34="","",'tmp４'!B$3)</f>
        <v/>
      </c>
      <c r="F34" s="45" t="str">
        <f>IF(K34="","",F33)</f>
        <v/>
      </c>
      <c r="J34" s="45">
        <v>3</v>
      </c>
      <c r="K34" s="45" t="str">
        <f>女子リレー入力!G36</f>
        <v/>
      </c>
      <c r="L34" s="45">
        <f>女子リレー入力!H36</f>
        <v>0</v>
      </c>
      <c r="M34" s="45" t="str">
        <f>IF(K34="","",女子リレー入力!A36)</f>
        <v/>
      </c>
      <c r="N34" s="45" t="str">
        <f>IF(K34="","",N33)</f>
        <v/>
      </c>
      <c r="O34" s="45">
        <v>0</v>
      </c>
      <c r="P34" s="45">
        <v>0</v>
      </c>
    </row>
    <row r="35" spans="1:16">
      <c r="A35" s="45">
        <v>94</v>
      </c>
      <c r="B35" s="45" t="str">
        <f t="shared" si="0"/>
        <v/>
      </c>
      <c r="C35" s="45" t="str">
        <f t="shared" si="1"/>
        <v/>
      </c>
      <c r="D35" s="45">
        <v>4</v>
      </c>
      <c r="E35" s="45" t="str">
        <f>IF(K35="","",'tmp４'!B$3)</f>
        <v/>
      </c>
      <c r="F35" s="45" t="str">
        <f>IF(K35="","",F34)</f>
        <v/>
      </c>
      <c r="J35" s="45">
        <v>4</v>
      </c>
      <c r="K35" s="45" t="str">
        <f>女子リレー入力!G37</f>
        <v/>
      </c>
      <c r="L35" s="45">
        <f>女子リレー入力!H37</f>
        <v>0</v>
      </c>
      <c r="M35" s="45" t="str">
        <f>IF(K35="","",女子リレー入力!A37)</f>
        <v/>
      </c>
      <c r="N35" s="45" t="str">
        <f>IF(K35="","",N34)</f>
        <v/>
      </c>
      <c r="O35" s="45">
        <v>0</v>
      </c>
      <c r="P35" s="45">
        <v>0</v>
      </c>
    </row>
    <row r="36" spans="1:16">
      <c r="A36" s="45">
        <v>95</v>
      </c>
      <c r="B36" s="45" t="str">
        <f t="shared" si="0"/>
        <v/>
      </c>
      <c r="C36" s="45" t="str">
        <f t="shared" si="1"/>
        <v/>
      </c>
      <c r="D36" s="45">
        <v>5</v>
      </c>
      <c r="E36" s="45" t="str">
        <f>IF(K36="","",'tmp４'!B$3)</f>
        <v/>
      </c>
      <c r="F36" s="45" t="str">
        <f>IF(K36="","",F35)</f>
        <v/>
      </c>
      <c r="J36" s="45">
        <v>5</v>
      </c>
      <c r="K36" s="45" t="str">
        <f>女子リレー入力!G38</f>
        <v/>
      </c>
      <c r="L36" s="45">
        <f>女子リレー入力!H38</f>
        <v>0</v>
      </c>
      <c r="M36" s="45" t="str">
        <f>IF(K36="","",女子リレー入力!A38)</f>
        <v/>
      </c>
      <c r="N36" s="45" t="str">
        <f>IF(K36="","",N35)</f>
        <v/>
      </c>
      <c r="O36" s="45">
        <v>0</v>
      </c>
      <c r="P36" s="45">
        <v>0</v>
      </c>
    </row>
    <row r="37" spans="1:16">
      <c r="A37" s="45">
        <v>96</v>
      </c>
      <c r="B37" s="45" t="str">
        <f t="shared" si="0"/>
        <v/>
      </c>
      <c r="C37" s="45" t="str">
        <f t="shared" si="1"/>
        <v/>
      </c>
      <c r="D37" s="45">
        <v>6</v>
      </c>
      <c r="E37" s="45" t="str">
        <f>IF(K37="","",'tmp４'!B$3)</f>
        <v/>
      </c>
      <c r="F37" s="45" t="str">
        <f>IF(K37="","",F36)</f>
        <v/>
      </c>
      <c r="J37" s="45">
        <v>6</v>
      </c>
      <c r="K37" s="45" t="str">
        <f>女子リレー入力!G39</f>
        <v/>
      </c>
      <c r="L37" s="45">
        <f>女子リレー入力!H39</f>
        <v>0</v>
      </c>
      <c r="M37" s="45" t="str">
        <f>IF(K37="","",女子リレー入力!A39)</f>
        <v/>
      </c>
      <c r="N37" s="45" t="str">
        <f>IF(K37="","",N36)</f>
        <v/>
      </c>
      <c r="O37" s="45">
        <v>0</v>
      </c>
      <c r="P37" s="45">
        <v>0</v>
      </c>
    </row>
    <row r="38" spans="1:16">
      <c r="A38" s="45">
        <v>97</v>
      </c>
      <c r="B38" s="45" t="str">
        <f t="shared" si="0"/>
        <v/>
      </c>
      <c r="C38" s="45" t="str">
        <f t="shared" si="1"/>
        <v/>
      </c>
      <c r="D38" s="45">
        <v>1</v>
      </c>
      <c r="E38" s="45" t="str">
        <f>IF(K38="","",'tmp４'!B$3)</f>
        <v/>
      </c>
      <c r="F38" s="45" t="str">
        <f>IF(K38="","",女子リレー入力!E40)</f>
        <v/>
      </c>
      <c r="J38" s="45">
        <v>1</v>
      </c>
      <c r="K38" s="45" t="str">
        <f>女子リレー入力!G40</f>
        <v/>
      </c>
      <c r="L38" s="45">
        <f>女子リレー入力!H40</f>
        <v>0</v>
      </c>
      <c r="M38" s="45" t="str">
        <f>IF(K38="","",女子リレー入力!A40)</f>
        <v/>
      </c>
      <c r="N38" s="45" t="str">
        <f>IF(K38="","",女子リレー入力!AF40)</f>
        <v/>
      </c>
      <c r="O38" s="45">
        <v>0</v>
      </c>
      <c r="P38" s="45">
        <v>0</v>
      </c>
    </row>
    <row r="39" spans="1:16">
      <c r="A39" s="45">
        <v>98</v>
      </c>
      <c r="B39" s="45" t="str">
        <f t="shared" si="0"/>
        <v/>
      </c>
      <c r="C39" s="45" t="str">
        <f t="shared" si="1"/>
        <v/>
      </c>
      <c r="D39" s="45">
        <v>2</v>
      </c>
      <c r="E39" s="45" t="str">
        <f>IF(K39="","",'tmp４'!B$3)</f>
        <v/>
      </c>
      <c r="F39" s="45" t="str">
        <f>IF(K39="","",F38)</f>
        <v/>
      </c>
      <c r="J39" s="45">
        <v>2</v>
      </c>
      <c r="K39" s="45" t="str">
        <f>女子リレー入力!G41</f>
        <v/>
      </c>
      <c r="L39" s="45">
        <f>女子リレー入力!H41</f>
        <v>0</v>
      </c>
      <c r="M39" s="45" t="str">
        <f>IF(K39="","",女子リレー入力!A41)</f>
        <v/>
      </c>
      <c r="N39" s="45" t="str">
        <f>IF(K39="","",N38)</f>
        <v/>
      </c>
      <c r="O39" s="45">
        <v>0</v>
      </c>
      <c r="P39" s="45">
        <v>0</v>
      </c>
    </row>
    <row r="40" spans="1:16">
      <c r="A40" s="45">
        <v>99</v>
      </c>
      <c r="B40" s="45" t="str">
        <f t="shared" si="0"/>
        <v/>
      </c>
      <c r="C40" s="45" t="str">
        <f t="shared" si="1"/>
        <v/>
      </c>
      <c r="D40" s="45">
        <v>3</v>
      </c>
      <c r="E40" s="45" t="str">
        <f>IF(K40="","",'tmp４'!B$3)</f>
        <v/>
      </c>
      <c r="F40" s="45" t="str">
        <f>IF(K40="","",F39)</f>
        <v/>
      </c>
      <c r="J40" s="45">
        <v>3</v>
      </c>
      <c r="K40" s="45" t="str">
        <f>女子リレー入力!G42</f>
        <v/>
      </c>
      <c r="L40" s="45">
        <f>女子リレー入力!H42</f>
        <v>0</v>
      </c>
      <c r="M40" s="45" t="str">
        <f>IF(K40="","",女子リレー入力!A42)</f>
        <v/>
      </c>
      <c r="N40" s="45" t="str">
        <f>IF(K40="","",N39)</f>
        <v/>
      </c>
      <c r="O40" s="45">
        <v>0</v>
      </c>
      <c r="P40" s="45">
        <v>0</v>
      </c>
    </row>
    <row r="41" spans="1:16">
      <c r="A41" s="45">
        <v>100</v>
      </c>
      <c r="B41" s="45" t="str">
        <f t="shared" si="0"/>
        <v/>
      </c>
      <c r="C41" s="45" t="str">
        <f t="shared" si="1"/>
        <v/>
      </c>
      <c r="D41" s="45">
        <v>4</v>
      </c>
      <c r="E41" s="45" t="str">
        <f>IF(K41="","",'tmp４'!B$3)</f>
        <v/>
      </c>
      <c r="F41" s="45" t="str">
        <f>IF(K41="","",F40)</f>
        <v/>
      </c>
      <c r="J41" s="45">
        <v>4</v>
      </c>
      <c r="K41" s="45" t="str">
        <f>女子リレー入力!G43</f>
        <v/>
      </c>
      <c r="L41" s="45">
        <f>女子リレー入力!H43</f>
        <v>0</v>
      </c>
      <c r="M41" s="45" t="str">
        <f>IF(K41="","",女子リレー入力!A43)</f>
        <v/>
      </c>
      <c r="N41" s="45" t="str">
        <f>IF(K41="","",N40)</f>
        <v/>
      </c>
      <c r="O41" s="45">
        <v>0</v>
      </c>
      <c r="P41" s="45">
        <v>0</v>
      </c>
    </row>
    <row r="42" spans="1:16">
      <c r="A42" s="45">
        <v>101</v>
      </c>
      <c r="B42" s="45" t="str">
        <f t="shared" si="0"/>
        <v/>
      </c>
      <c r="C42" s="45" t="str">
        <f t="shared" si="1"/>
        <v/>
      </c>
      <c r="D42" s="45">
        <v>5</v>
      </c>
      <c r="E42" s="45" t="str">
        <f>IF(K42="","",'tmp４'!B$3)</f>
        <v/>
      </c>
      <c r="F42" s="45" t="str">
        <f>IF(K42="","",F41)</f>
        <v/>
      </c>
      <c r="J42" s="45">
        <v>5</v>
      </c>
      <c r="K42" s="45" t="str">
        <f>女子リレー入力!G44</f>
        <v/>
      </c>
      <c r="L42" s="45">
        <f>女子リレー入力!H44</f>
        <v>0</v>
      </c>
      <c r="M42" s="45" t="str">
        <f>IF(K42="","",女子リレー入力!A44)</f>
        <v/>
      </c>
      <c r="N42" s="45" t="str">
        <f>IF(K42="","",N41)</f>
        <v/>
      </c>
      <c r="O42" s="45">
        <v>0</v>
      </c>
      <c r="P42" s="45">
        <v>0</v>
      </c>
    </row>
    <row r="43" spans="1:16">
      <c r="A43" s="45">
        <v>102</v>
      </c>
      <c r="B43" s="45" t="str">
        <f t="shared" si="0"/>
        <v/>
      </c>
      <c r="C43" s="45" t="str">
        <f t="shared" si="1"/>
        <v/>
      </c>
      <c r="D43" s="45">
        <v>6</v>
      </c>
      <c r="E43" s="45" t="str">
        <f>IF(K43="","",'tmp４'!B$3)</f>
        <v/>
      </c>
      <c r="F43" s="45" t="str">
        <f>IF(K43="","",F42)</f>
        <v/>
      </c>
      <c r="J43" s="45">
        <v>6</v>
      </c>
      <c r="K43" s="45" t="str">
        <f>女子リレー入力!G45</f>
        <v/>
      </c>
      <c r="L43" s="45">
        <f>女子リレー入力!H45</f>
        <v>0</v>
      </c>
      <c r="M43" s="45" t="str">
        <f>IF(K43="","",女子リレー入力!A45)</f>
        <v/>
      </c>
      <c r="N43" s="45" t="str">
        <f>IF(K43="","",N42)</f>
        <v/>
      </c>
      <c r="O43" s="45">
        <v>0</v>
      </c>
      <c r="P43" s="45">
        <v>0</v>
      </c>
    </row>
    <row r="44" spans="1:16">
      <c r="A44" s="45">
        <v>103</v>
      </c>
      <c r="B44" s="45" t="str">
        <f t="shared" si="0"/>
        <v/>
      </c>
      <c r="C44" s="45" t="str">
        <f t="shared" si="1"/>
        <v/>
      </c>
      <c r="D44" s="45">
        <v>1</v>
      </c>
      <c r="E44" s="45" t="str">
        <f>IF(K44="","",'tmp４'!B$3)</f>
        <v/>
      </c>
      <c r="F44" s="45" t="str">
        <f>IF(K44="","",女子リレー入力!E46)</f>
        <v/>
      </c>
      <c r="J44" s="45">
        <v>1</v>
      </c>
      <c r="K44" s="45" t="str">
        <f>女子リレー入力!G46</f>
        <v/>
      </c>
      <c r="L44" s="45">
        <f>女子リレー入力!H46</f>
        <v>0</v>
      </c>
      <c r="M44" s="45" t="str">
        <f>IF(K44="","",女子リレー入力!A46)</f>
        <v/>
      </c>
      <c r="N44" s="45" t="str">
        <f>IF(K44="","",女子リレー入力!AF46)</f>
        <v/>
      </c>
      <c r="O44" s="45">
        <v>0</v>
      </c>
      <c r="P44" s="45">
        <v>0</v>
      </c>
    </row>
    <row r="45" spans="1:16">
      <c r="A45" s="45">
        <v>104</v>
      </c>
      <c r="B45" s="45" t="str">
        <f t="shared" si="0"/>
        <v/>
      </c>
      <c r="C45" s="45" t="str">
        <f t="shared" si="1"/>
        <v/>
      </c>
      <c r="D45" s="45">
        <v>2</v>
      </c>
      <c r="E45" s="45" t="str">
        <f>IF(K45="","",'tmp４'!B$3)</f>
        <v/>
      </c>
      <c r="F45" s="45" t="str">
        <f>IF(K45="","",F44)</f>
        <v/>
      </c>
      <c r="J45" s="45">
        <v>2</v>
      </c>
      <c r="K45" s="45" t="str">
        <f>女子リレー入力!G47</f>
        <v/>
      </c>
      <c r="L45" s="45">
        <f>女子リレー入力!H47</f>
        <v>0</v>
      </c>
      <c r="M45" s="45" t="str">
        <f>IF(K45="","",女子リレー入力!A47)</f>
        <v/>
      </c>
      <c r="N45" s="45" t="str">
        <f>IF(K45="","",N44)</f>
        <v/>
      </c>
      <c r="O45" s="45">
        <v>0</v>
      </c>
      <c r="P45" s="45">
        <v>0</v>
      </c>
    </row>
    <row r="46" spans="1:16">
      <c r="A46" s="45">
        <v>105</v>
      </c>
      <c r="B46" s="45" t="str">
        <f t="shared" si="0"/>
        <v/>
      </c>
      <c r="C46" s="45" t="str">
        <f t="shared" si="1"/>
        <v/>
      </c>
      <c r="D46" s="45">
        <v>3</v>
      </c>
      <c r="E46" s="45" t="str">
        <f>IF(K46="","",'tmp４'!B$3)</f>
        <v/>
      </c>
      <c r="F46" s="45" t="str">
        <f>IF(K46="","",F45)</f>
        <v/>
      </c>
      <c r="J46" s="45">
        <v>3</v>
      </c>
      <c r="K46" s="45" t="str">
        <f>女子リレー入力!G48</f>
        <v/>
      </c>
      <c r="L46" s="45">
        <f>女子リレー入力!H48</f>
        <v>0</v>
      </c>
      <c r="M46" s="45" t="str">
        <f>IF(K46="","",女子リレー入力!A48)</f>
        <v/>
      </c>
      <c r="N46" s="45" t="str">
        <f>IF(K46="","",N45)</f>
        <v/>
      </c>
      <c r="O46" s="45">
        <v>0</v>
      </c>
      <c r="P46" s="45">
        <v>0</v>
      </c>
    </row>
    <row r="47" spans="1:16">
      <c r="A47" s="45">
        <v>106</v>
      </c>
      <c r="B47" s="45" t="str">
        <f t="shared" si="0"/>
        <v/>
      </c>
      <c r="C47" s="45" t="str">
        <f t="shared" si="1"/>
        <v/>
      </c>
      <c r="D47" s="45">
        <v>4</v>
      </c>
      <c r="E47" s="45" t="str">
        <f>IF(K47="","",'tmp４'!B$3)</f>
        <v/>
      </c>
      <c r="F47" s="45" t="str">
        <f>IF(K47="","",F46)</f>
        <v/>
      </c>
      <c r="J47" s="45">
        <v>4</v>
      </c>
      <c r="K47" s="45" t="str">
        <f>女子リレー入力!G49</f>
        <v/>
      </c>
      <c r="L47" s="45">
        <f>女子リレー入力!H49</f>
        <v>0</v>
      </c>
      <c r="M47" s="45" t="str">
        <f>IF(K47="","",女子リレー入力!A49)</f>
        <v/>
      </c>
      <c r="N47" s="45" t="str">
        <f>IF(K47="","",N46)</f>
        <v/>
      </c>
      <c r="O47" s="45">
        <v>0</v>
      </c>
      <c r="P47" s="45">
        <v>0</v>
      </c>
    </row>
    <row r="48" spans="1:16">
      <c r="A48" s="45">
        <v>107</v>
      </c>
      <c r="B48" s="45" t="str">
        <f t="shared" si="0"/>
        <v/>
      </c>
      <c r="C48" s="45" t="str">
        <f t="shared" si="1"/>
        <v/>
      </c>
      <c r="D48" s="45">
        <v>5</v>
      </c>
      <c r="E48" s="45" t="str">
        <f>IF(K48="","",'tmp４'!B$3)</f>
        <v/>
      </c>
      <c r="F48" s="45" t="str">
        <f>IF(K48="","",F47)</f>
        <v/>
      </c>
      <c r="J48" s="45">
        <v>5</v>
      </c>
      <c r="K48" s="45" t="str">
        <f>女子リレー入力!G50</f>
        <v/>
      </c>
      <c r="L48" s="45">
        <f>女子リレー入力!H50</f>
        <v>0</v>
      </c>
      <c r="M48" s="45" t="str">
        <f>IF(K48="","",女子リレー入力!A50)</f>
        <v/>
      </c>
      <c r="N48" s="45" t="str">
        <f>IF(K48="","",N47)</f>
        <v/>
      </c>
      <c r="O48" s="45">
        <v>0</v>
      </c>
      <c r="P48" s="45">
        <v>0</v>
      </c>
    </row>
    <row r="49" spans="1:16">
      <c r="A49" s="45">
        <v>108</v>
      </c>
      <c r="B49" s="45" t="str">
        <f t="shared" si="0"/>
        <v/>
      </c>
      <c r="C49" s="45" t="str">
        <f t="shared" si="1"/>
        <v/>
      </c>
      <c r="D49" s="45">
        <v>6</v>
      </c>
      <c r="E49" s="45" t="str">
        <f>IF(K49="","",'tmp４'!B$3)</f>
        <v/>
      </c>
      <c r="F49" s="45" t="str">
        <f>IF(K49="","",F48)</f>
        <v/>
      </c>
      <c r="J49" s="45">
        <v>6</v>
      </c>
      <c r="K49" s="45" t="str">
        <f>女子リレー入力!G51</f>
        <v/>
      </c>
      <c r="L49" s="45">
        <f>女子リレー入力!H51</f>
        <v>0</v>
      </c>
      <c r="M49" s="45" t="str">
        <f>IF(K49="","",女子リレー入力!A51)</f>
        <v/>
      </c>
      <c r="N49" s="45" t="str">
        <f>IF(K49="","",N48)</f>
        <v/>
      </c>
      <c r="O49" s="45">
        <v>0</v>
      </c>
      <c r="P49" s="45">
        <v>0</v>
      </c>
    </row>
    <row r="50" spans="1:16">
      <c r="A50" s="45">
        <v>109</v>
      </c>
      <c r="B50" s="45" t="str">
        <f t="shared" si="0"/>
        <v/>
      </c>
      <c r="C50" s="45" t="str">
        <f t="shared" si="1"/>
        <v/>
      </c>
      <c r="D50" s="45">
        <v>1</v>
      </c>
      <c r="E50" s="45" t="str">
        <f>IF(K50="","",'tmp４'!B$3)</f>
        <v/>
      </c>
      <c r="F50" s="45" t="str">
        <f>IF(K50="","",女子リレー入力!E52)</f>
        <v/>
      </c>
      <c r="J50" s="45">
        <v>1</v>
      </c>
      <c r="K50" s="45" t="str">
        <f>女子リレー入力!G52</f>
        <v/>
      </c>
      <c r="L50" s="45">
        <f>女子リレー入力!H52</f>
        <v>0</v>
      </c>
      <c r="M50" s="45" t="str">
        <f>IF(K50="","",女子リレー入力!A52)</f>
        <v/>
      </c>
      <c r="N50" s="45" t="str">
        <f>IF(K50="","",女子リレー入力!AF52)</f>
        <v/>
      </c>
      <c r="O50" s="45">
        <v>0</v>
      </c>
      <c r="P50" s="45">
        <v>0</v>
      </c>
    </row>
    <row r="51" spans="1:16">
      <c r="A51" s="45">
        <v>110</v>
      </c>
      <c r="B51" s="45" t="str">
        <f t="shared" si="0"/>
        <v/>
      </c>
      <c r="C51" s="45" t="str">
        <f t="shared" si="1"/>
        <v/>
      </c>
      <c r="D51" s="45">
        <v>2</v>
      </c>
      <c r="E51" s="45" t="str">
        <f>IF(K51="","",'tmp４'!B$3)</f>
        <v/>
      </c>
      <c r="F51" s="45" t="str">
        <f>IF(K51="","",F50)</f>
        <v/>
      </c>
      <c r="J51" s="45">
        <v>2</v>
      </c>
      <c r="K51" s="45" t="str">
        <f>女子リレー入力!G53</f>
        <v/>
      </c>
      <c r="L51" s="45">
        <f>女子リレー入力!H53</f>
        <v>0</v>
      </c>
      <c r="M51" s="45" t="str">
        <f>IF(K51="","",女子リレー入力!A53)</f>
        <v/>
      </c>
      <c r="N51" s="45" t="str">
        <f>IF(K51="","",N50)</f>
        <v/>
      </c>
      <c r="O51" s="45">
        <v>0</v>
      </c>
      <c r="P51" s="45">
        <v>0</v>
      </c>
    </row>
    <row r="52" spans="1:16">
      <c r="A52" s="45">
        <v>111</v>
      </c>
      <c r="B52" s="45" t="str">
        <f t="shared" si="0"/>
        <v/>
      </c>
      <c r="C52" s="45" t="str">
        <f t="shared" si="1"/>
        <v/>
      </c>
      <c r="D52" s="45">
        <v>3</v>
      </c>
      <c r="E52" s="45" t="str">
        <f>IF(K52="","",'tmp４'!B$3)</f>
        <v/>
      </c>
      <c r="F52" s="45" t="str">
        <f>IF(K52="","",F51)</f>
        <v/>
      </c>
      <c r="J52" s="45">
        <v>3</v>
      </c>
      <c r="K52" s="45" t="str">
        <f>女子リレー入力!G54</f>
        <v/>
      </c>
      <c r="L52" s="45">
        <f>女子リレー入力!H54</f>
        <v>0</v>
      </c>
      <c r="M52" s="45" t="str">
        <f>IF(K52="","",女子リレー入力!A54)</f>
        <v/>
      </c>
      <c r="N52" s="45" t="str">
        <f>IF(K52="","",N51)</f>
        <v/>
      </c>
      <c r="O52" s="45">
        <v>0</v>
      </c>
      <c r="P52" s="45">
        <v>0</v>
      </c>
    </row>
    <row r="53" spans="1:16">
      <c r="A53" s="45">
        <v>112</v>
      </c>
      <c r="B53" s="45" t="str">
        <f t="shared" si="0"/>
        <v/>
      </c>
      <c r="C53" s="45" t="str">
        <f t="shared" si="1"/>
        <v/>
      </c>
      <c r="D53" s="45">
        <v>4</v>
      </c>
      <c r="E53" s="45" t="str">
        <f>IF(K53="","",'tmp４'!B$3)</f>
        <v/>
      </c>
      <c r="F53" s="45" t="str">
        <f>IF(K53="","",F52)</f>
        <v/>
      </c>
      <c r="J53" s="45">
        <v>4</v>
      </c>
      <c r="K53" s="45" t="str">
        <f>女子リレー入力!G55</f>
        <v/>
      </c>
      <c r="L53" s="45">
        <f>女子リレー入力!H55</f>
        <v>0</v>
      </c>
      <c r="M53" s="45" t="str">
        <f>IF(K53="","",女子リレー入力!A55)</f>
        <v/>
      </c>
      <c r="N53" s="45" t="str">
        <f>IF(K53="","",N52)</f>
        <v/>
      </c>
      <c r="O53" s="45">
        <v>0</v>
      </c>
      <c r="P53" s="45">
        <v>0</v>
      </c>
    </row>
    <row r="54" spans="1:16">
      <c r="A54" s="45">
        <v>113</v>
      </c>
      <c r="B54" s="45" t="str">
        <f t="shared" si="0"/>
        <v/>
      </c>
      <c r="C54" s="45" t="str">
        <f t="shared" si="1"/>
        <v/>
      </c>
      <c r="D54" s="45">
        <v>5</v>
      </c>
      <c r="E54" s="45" t="str">
        <f>IF(K54="","",'tmp４'!B$3)</f>
        <v/>
      </c>
      <c r="F54" s="45" t="str">
        <f>IF(K54="","",F53)</f>
        <v/>
      </c>
      <c r="J54" s="45">
        <v>5</v>
      </c>
      <c r="K54" s="45" t="str">
        <f>女子リレー入力!G56</f>
        <v/>
      </c>
      <c r="L54" s="45">
        <f>女子リレー入力!H56</f>
        <v>0</v>
      </c>
      <c r="M54" s="45" t="str">
        <f>IF(K54="","",女子リレー入力!A56)</f>
        <v/>
      </c>
      <c r="N54" s="45" t="str">
        <f>IF(K54="","",N53)</f>
        <v/>
      </c>
      <c r="O54" s="45">
        <v>0</v>
      </c>
      <c r="P54" s="45">
        <v>0</v>
      </c>
    </row>
    <row r="55" spans="1:16">
      <c r="A55" s="45">
        <v>114</v>
      </c>
      <c r="B55" s="45" t="str">
        <f t="shared" si="0"/>
        <v/>
      </c>
      <c r="C55" s="45" t="str">
        <f t="shared" si="1"/>
        <v/>
      </c>
      <c r="D55" s="45">
        <v>6</v>
      </c>
      <c r="E55" s="45" t="str">
        <f>IF(K55="","",'tmp４'!B$3)</f>
        <v/>
      </c>
      <c r="F55" s="45" t="str">
        <f>IF(K55="","",F54)</f>
        <v/>
      </c>
      <c r="J55" s="45">
        <v>6</v>
      </c>
      <c r="K55" s="45" t="str">
        <f>女子リレー入力!G57</f>
        <v/>
      </c>
      <c r="L55" s="45">
        <f>女子リレー入力!H57</f>
        <v>0</v>
      </c>
      <c r="M55" s="45" t="str">
        <f>IF(K55="","",女子リレー入力!A57)</f>
        <v/>
      </c>
      <c r="N55" s="45" t="str">
        <f>IF(K55="","",N54)</f>
        <v/>
      </c>
      <c r="O55" s="45">
        <v>0</v>
      </c>
      <c r="P55" s="45">
        <v>0</v>
      </c>
    </row>
    <row r="56" spans="1:16">
      <c r="A56" s="45">
        <v>115</v>
      </c>
      <c r="B56" s="45" t="str">
        <f t="shared" si="0"/>
        <v/>
      </c>
      <c r="C56" s="45" t="str">
        <f t="shared" si="1"/>
        <v/>
      </c>
      <c r="D56" s="45">
        <v>1</v>
      </c>
      <c r="E56" s="45" t="str">
        <f>IF(K56="","",'tmp４'!B$3)</f>
        <v/>
      </c>
      <c r="F56" s="45" t="str">
        <f>IF(K56="","",女子リレー入力!E58)</f>
        <v/>
      </c>
      <c r="J56" s="45">
        <v>1</v>
      </c>
      <c r="K56" s="45" t="str">
        <f>女子リレー入力!G58</f>
        <v/>
      </c>
      <c r="L56" s="45">
        <f>女子リレー入力!H58</f>
        <v>0</v>
      </c>
      <c r="M56" s="45" t="str">
        <f>IF(K56="","",女子リレー入力!A58)</f>
        <v/>
      </c>
      <c r="N56" s="45" t="str">
        <f>IF(K56="","",女子リレー入力!AF58)</f>
        <v/>
      </c>
      <c r="O56" s="45">
        <v>0</v>
      </c>
      <c r="P56" s="45">
        <v>0</v>
      </c>
    </row>
    <row r="57" spans="1:16">
      <c r="A57" s="45">
        <v>116</v>
      </c>
      <c r="B57" s="45" t="str">
        <f t="shared" si="0"/>
        <v/>
      </c>
      <c r="C57" s="45" t="str">
        <f t="shared" si="1"/>
        <v/>
      </c>
      <c r="D57" s="45">
        <v>2</v>
      </c>
      <c r="E57" s="45" t="str">
        <f>IF(K57="","",'tmp４'!B$3)</f>
        <v/>
      </c>
      <c r="F57" s="45" t="str">
        <f>IF(K57="","",F56)</f>
        <v/>
      </c>
      <c r="J57" s="45">
        <v>2</v>
      </c>
      <c r="K57" s="45" t="str">
        <f>女子リレー入力!G59</f>
        <v/>
      </c>
      <c r="L57" s="45">
        <f>女子リレー入力!H59</f>
        <v>0</v>
      </c>
      <c r="M57" s="45" t="str">
        <f>IF(K57="","",女子リレー入力!A59)</f>
        <v/>
      </c>
      <c r="N57" s="45" t="str">
        <f>IF(K57="","",N56)</f>
        <v/>
      </c>
      <c r="O57" s="45">
        <v>0</v>
      </c>
      <c r="P57" s="45">
        <v>0</v>
      </c>
    </row>
    <row r="58" spans="1:16">
      <c r="A58" s="45">
        <v>117</v>
      </c>
      <c r="B58" s="45" t="str">
        <f t="shared" si="0"/>
        <v/>
      </c>
      <c r="C58" s="45" t="str">
        <f t="shared" si="1"/>
        <v/>
      </c>
      <c r="D58" s="45">
        <v>3</v>
      </c>
      <c r="E58" s="45" t="str">
        <f>IF(K58="","",'tmp４'!B$3)</f>
        <v/>
      </c>
      <c r="F58" s="45" t="str">
        <f>IF(K58="","",F57)</f>
        <v/>
      </c>
      <c r="J58" s="45">
        <v>3</v>
      </c>
      <c r="K58" s="45" t="str">
        <f>女子リレー入力!G60</f>
        <v/>
      </c>
      <c r="L58" s="45">
        <f>女子リレー入力!H60</f>
        <v>0</v>
      </c>
      <c r="M58" s="45" t="str">
        <f>IF(K58="","",女子リレー入力!A60)</f>
        <v/>
      </c>
      <c r="N58" s="45" t="str">
        <f>IF(K58="","",N57)</f>
        <v/>
      </c>
      <c r="O58" s="45">
        <v>0</v>
      </c>
      <c r="P58" s="45">
        <v>0</v>
      </c>
    </row>
    <row r="59" spans="1:16">
      <c r="A59" s="45">
        <v>118</v>
      </c>
      <c r="B59" s="45" t="str">
        <f t="shared" si="0"/>
        <v/>
      </c>
      <c r="C59" s="45" t="str">
        <f t="shared" si="1"/>
        <v/>
      </c>
      <c r="D59" s="45">
        <v>4</v>
      </c>
      <c r="E59" s="45" t="str">
        <f>IF(K59="","",'tmp４'!B$3)</f>
        <v/>
      </c>
      <c r="F59" s="45" t="str">
        <f>IF(K59="","",F58)</f>
        <v/>
      </c>
      <c r="J59" s="45">
        <v>4</v>
      </c>
      <c r="K59" s="45" t="str">
        <f>女子リレー入力!G61</f>
        <v/>
      </c>
      <c r="L59" s="45">
        <f>女子リレー入力!H61</f>
        <v>0</v>
      </c>
      <c r="M59" s="45" t="str">
        <f>IF(K59="","",女子リレー入力!A61)</f>
        <v/>
      </c>
      <c r="N59" s="45" t="str">
        <f>IF(K59="","",N58)</f>
        <v/>
      </c>
      <c r="O59" s="45">
        <v>0</v>
      </c>
      <c r="P59" s="45">
        <v>0</v>
      </c>
    </row>
    <row r="60" spans="1:16">
      <c r="A60" s="45">
        <v>119</v>
      </c>
      <c r="B60" s="45" t="str">
        <f t="shared" si="0"/>
        <v/>
      </c>
      <c r="C60" s="45" t="str">
        <f t="shared" si="1"/>
        <v/>
      </c>
      <c r="D60" s="45">
        <v>5</v>
      </c>
      <c r="E60" s="45" t="str">
        <f>IF(K60="","",'tmp４'!B$3)</f>
        <v/>
      </c>
      <c r="F60" s="45" t="str">
        <f>IF(K60="","",F59)</f>
        <v/>
      </c>
      <c r="J60" s="45">
        <v>5</v>
      </c>
      <c r="K60" s="45" t="str">
        <f>女子リレー入力!G62</f>
        <v/>
      </c>
      <c r="L60" s="45">
        <f>女子リレー入力!H62</f>
        <v>0</v>
      </c>
      <c r="M60" s="45" t="str">
        <f>IF(K60="","",女子リレー入力!A62)</f>
        <v/>
      </c>
      <c r="N60" s="45" t="str">
        <f>IF(K60="","",N59)</f>
        <v/>
      </c>
      <c r="O60" s="45">
        <v>0</v>
      </c>
      <c r="P60" s="45">
        <v>0</v>
      </c>
    </row>
    <row r="61" spans="1:16">
      <c r="A61" s="45">
        <v>120</v>
      </c>
      <c r="B61" s="45" t="str">
        <f t="shared" si="0"/>
        <v/>
      </c>
      <c r="C61" s="45" t="str">
        <f t="shared" si="1"/>
        <v/>
      </c>
      <c r="D61" s="47">
        <v>6</v>
      </c>
      <c r="E61" s="47" t="str">
        <f>IF(K61="","",'tmp４'!B$3)</f>
        <v/>
      </c>
      <c r="F61" s="47" t="str">
        <f>IF(K61="","",F60)</f>
        <v/>
      </c>
      <c r="G61" s="47"/>
      <c r="H61" s="47"/>
      <c r="I61" s="47"/>
      <c r="J61" s="47">
        <v>6</v>
      </c>
      <c r="K61" s="47" t="str">
        <f>女子リレー入力!G63</f>
        <v/>
      </c>
      <c r="L61" s="47">
        <f>女子リレー入力!H63</f>
        <v>0</v>
      </c>
      <c r="M61" s="47" t="str">
        <f>IF(K61="","",女子リレー入力!A63)</f>
        <v/>
      </c>
      <c r="N61" s="47" t="str">
        <f>IF(K61="","",N60)</f>
        <v/>
      </c>
      <c r="O61" s="47">
        <v>0</v>
      </c>
      <c r="P61" s="47">
        <v>0</v>
      </c>
    </row>
  </sheetData>
  <phoneticPr fontId="4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M104"/>
  <sheetViews>
    <sheetView zoomScaleNormal="100" workbookViewId="0">
      <selection activeCell="K11" sqref="K11"/>
    </sheetView>
  </sheetViews>
  <sheetFormatPr defaultColWidth="12.625" defaultRowHeight="17.25"/>
  <cols>
    <col min="1" max="1" width="5.125" style="210" customWidth="1"/>
    <col min="2" max="2" width="15.25" style="25" customWidth="1"/>
    <col min="3" max="5" width="5.625" style="211" customWidth="1"/>
    <col min="6" max="13" width="12.625" style="25" customWidth="1"/>
    <col min="14" max="16384" width="12.625" style="25"/>
  </cols>
  <sheetData>
    <row r="1" spans="1:13" ht="18.75">
      <c r="A1" s="422" t="s">
        <v>250</v>
      </c>
      <c r="B1" s="423"/>
      <c r="C1" s="423"/>
      <c r="D1" s="423"/>
      <c r="E1" s="423"/>
      <c r="K1" s="25">
        <f ca="1">RANDBETWEEN(101,999)*100+1</f>
        <v>64301</v>
      </c>
      <c r="L1" s="25">
        <f>VLOOKUP('基本情報 '!D3,ナンバー,2,FALSE)</f>
        <v>1</v>
      </c>
    </row>
    <row r="3" spans="1:13">
      <c r="A3" s="26" t="s">
        <v>249</v>
      </c>
      <c r="B3" s="190" t="s">
        <v>232</v>
      </c>
      <c r="C3" s="212" t="s">
        <v>251</v>
      </c>
      <c r="D3" s="213" t="s">
        <v>253</v>
      </c>
      <c r="E3" s="214" t="s">
        <v>252</v>
      </c>
    </row>
    <row r="4" spans="1:13">
      <c r="A4" s="215">
        <f>IF(L$1=2,M4,L4)</f>
        <v>1</v>
      </c>
      <c r="B4" s="216" t="str">
        <f>学校名!B2</f>
        <v>鶴友会</v>
      </c>
      <c r="C4" s="217">
        <f>IF(B4="","",G4)</f>
        <v>1</v>
      </c>
      <c r="D4" s="218" t="str">
        <f>IF(C4="","",H4)</f>
        <v>〜</v>
      </c>
      <c r="E4" s="219">
        <f>IF(D4="","",I4)</f>
        <v>100</v>
      </c>
      <c r="F4" s="25">
        <f>A4</f>
        <v>1</v>
      </c>
      <c r="G4" s="217">
        <v>1</v>
      </c>
      <c r="H4" s="218" t="s">
        <v>253</v>
      </c>
      <c r="I4" s="219">
        <v>100</v>
      </c>
      <c r="K4" s="25">
        <f>IF('基本情報 '!D4="",ナンバーカード割付!K1,VLOOKUP('tmp２'!A1,範囲３,3,FALSE))</f>
        <v>301</v>
      </c>
      <c r="L4" s="25">
        <v>1</v>
      </c>
      <c r="M4" s="25">
        <f>所属コード設定!AD3</f>
        <v>401</v>
      </c>
    </row>
    <row r="5" spans="1:13">
      <c r="A5" s="215">
        <f t="shared" ref="A5:A68" si="0">IF(L$1=2,M5,L5)</f>
        <v>2</v>
      </c>
      <c r="B5" s="216" t="str">
        <f>学校名!B3</f>
        <v>城北</v>
      </c>
      <c r="C5" s="217">
        <f t="shared" ref="C5:C68" si="1">IF(B5="","",G5)</f>
        <v>101</v>
      </c>
      <c r="D5" s="218" t="str">
        <f t="shared" ref="D5:D68" si="2">IF(C5="","",H5)</f>
        <v>〜</v>
      </c>
      <c r="E5" s="219">
        <f t="shared" ref="E5:E68" si="3">IF(D5="","",I5)</f>
        <v>200</v>
      </c>
      <c r="F5" s="25">
        <f t="shared" ref="F5:F68" si="4">A5</f>
        <v>2</v>
      </c>
      <c r="G5" s="217">
        <v>101</v>
      </c>
      <c r="H5" s="218" t="s">
        <v>253</v>
      </c>
      <c r="I5" s="219">
        <v>200</v>
      </c>
      <c r="K5" s="25">
        <f>K4+1</f>
        <v>302</v>
      </c>
      <c r="L5" s="25">
        <v>2</v>
      </c>
      <c r="M5" s="25">
        <f>所属コード設定!AD4</f>
        <v>402</v>
      </c>
    </row>
    <row r="6" spans="1:13">
      <c r="A6" s="215">
        <f t="shared" si="0"/>
        <v>3</v>
      </c>
      <c r="B6" s="216" t="str">
        <f>学校名!B4</f>
        <v>行仁</v>
      </c>
      <c r="C6" s="217">
        <f t="shared" si="1"/>
        <v>201</v>
      </c>
      <c r="D6" s="218" t="str">
        <f t="shared" si="2"/>
        <v>〜</v>
      </c>
      <c r="E6" s="219">
        <f t="shared" si="3"/>
        <v>300</v>
      </c>
      <c r="F6" s="25">
        <f t="shared" si="4"/>
        <v>3</v>
      </c>
      <c r="G6" s="217">
        <v>201</v>
      </c>
      <c r="H6" s="218" t="s">
        <v>253</v>
      </c>
      <c r="I6" s="219">
        <v>300</v>
      </c>
      <c r="K6" s="25">
        <f t="shared" ref="K6:K69" si="5">K5+1</f>
        <v>303</v>
      </c>
      <c r="L6" s="25">
        <v>3</v>
      </c>
      <c r="M6" s="25">
        <f>所属コード設定!AD5</f>
        <v>403</v>
      </c>
    </row>
    <row r="7" spans="1:13">
      <c r="A7" s="215">
        <f t="shared" si="0"/>
        <v>4</v>
      </c>
      <c r="B7" s="216" t="str">
        <f>学校名!B5</f>
        <v>城西</v>
      </c>
      <c r="C7" s="217">
        <f t="shared" si="1"/>
        <v>301</v>
      </c>
      <c r="D7" s="218" t="str">
        <f t="shared" si="2"/>
        <v>〜</v>
      </c>
      <c r="E7" s="219">
        <f t="shared" si="3"/>
        <v>400</v>
      </c>
      <c r="F7" s="25">
        <f t="shared" si="4"/>
        <v>4</v>
      </c>
      <c r="G7" s="217">
        <v>301</v>
      </c>
      <c r="H7" s="218" t="s">
        <v>253</v>
      </c>
      <c r="I7" s="219">
        <v>400</v>
      </c>
      <c r="K7" s="25">
        <f t="shared" si="5"/>
        <v>304</v>
      </c>
      <c r="L7" s="25">
        <v>4</v>
      </c>
      <c r="M7" s="25">
        <f>所属コード設定!AD6</f>
        <v>404</v>
      </c>
    </row>
    <row r="8" spans="1:13">
      <c r="A8" s="215">
        <f t="shared" si="0"/>
        <v>5</v>
      </c>
      <c r="B8" s="216" t="str">
        <f>学校名!B6</f>
        <v>謹教</v>
      </c>
      <c r="C8" s="217">
        <f t="shared" si="1"/>
        <v>401</v>
      </c>
      <c r="D8" s="218" t="str">
        <f t="shared" si="2"/>
        <v>〜</v>
      </c>
      <c r="E8" s="219">
        <f t="shared" si="3"/>
        <v>500</v>
      </c>
      <c r="F8" s="25">
        <f t="shared" si="4"/>
        <v>5</v>
      </c>
      <c r="G8" s="217">
        <v>401</v>
      </c>
      <c r="H8" s="218" t="s">
        <v>253</v>
      </c>
      <c r="I8" s="219">
        <v>500</v>
      </c>
      <c r="K8" s="25">
        <f t="shared" si="5"/>
        <v>305</v>
      </c>
      <c r="L8" s="25">
        <v>5</v>
      </c>
      <c r="M8" s="25">
        <f>所属コード設定!AD7</f>
        <v>405</v>
      </c>
    </row>
    <row r="9" spans="1:13">
      <c r="A9" s="215">
        <f t="shared" si="0"/>
        <v>6</v>
      </c>
      <c r="B9" s="216" t="str">
        <f>学校名!B7</f>
        <v>日新</v>
      </c>
      <c r="C9" s="217">
        <f t="shared" si="1"/>
        <v>501</v>
      </c>
      <c r="D9" s="218" t="str">
        <f t="shared" si="2"/>
        <v>〜</v>
      </c>
      <c r="E9" s="219">
        <f t="shared" si="3"/>
        <v>600</v>
      </c>
      <c r="F9" s="25">
        <f t="shared" si="4"/>
        <v>6</v>
      </c>
      <c r="G9" s="217">
        <v>501</v>
      </c>
      <c r="H9" s="218" t="s">
        <v>253</v>
      </c>
      <c r="I9" s="219">
        <v>600</v>
      </c>
      <c r="K9" s="25">
        <f t="shared" si="5"/>
        <v>306</v>
      </c>
      <c r="L9" s="25">
        <v>6</v>
      </c>
      <c r="M9" s="25">
        <f>所属コード設定!AD8</f>
        <v>406</v>
      </c>
    </row>
    <row r="10" spans="1:13">
      <c r="A10" s="215">
        <f t="shared" si="0"/>
        <v>7</v>
      </c>
      <c r="B10" s="216" t="str">
        <f>学校名!B8</f>
        <v>湊</v>
      </c>
      <c r="C10" s="217">
        <f t="shared" si="1"/>
        <v>601</v>
      </c>
      <c r="D10" s="218" t="str">
        <f t="shared" si="2"/>
        <v>〜</v>
      </c>
      <c r="E10" s="219">
        <f t="shared" si="3"/>
        <v>700</v>
      </c>
      <c r="F10" s="25">
        <f t="shared" si="4"/>
        <v>7</v>
      </c>
      <c r="G10" s="217">
        <v>601</v>
      </c>
      <c r="H10" s="218" t="s">
        <v>253</v>
      </c>
      <c r="I10" s="219">
        <v>700</v>
      </c>
      <c r="K10" s="25">
        <f t="shared" si="5"/>
        <v>307</v>
      </c>
      <c r="L10" s="25">
        <v>7</v>
      </c>
      <c r="M10" s="25">
        <f>所属コード設定!AD9</f>
        <v>407</v>
      </c>
    </row>
    <row r="11" spans="1:13">
      <c r="A11" s="215">
        <f t="shared" si="0"/>
        <v>8</v>
      </c>
      <c r="B11" s="216" t="str">
        <f>学校名!B9</f>
        <v>一箕</v>
      </c>
      <c r="C11" s="217">
        <f t="shared" si="1"/>
        <v>701</v>
      </c>
      <c r="D11" s="218" t="str">
        <f t="shared" si="2"/>
        <v>〜</v>
      </c>
      <c r="E11" s="219">
        <f t="shared" si="3"/>
        <v>800</v>
      </c>
      <c r="F11" s="25">
        <f t="shared" si="4"/>
        <v>8</v>
      </c>
      <c r="G11" s="217">
        <v>701</v>
      </c>
      <c r="H11" s="218" t="s">
        <v>253</v>
      </c>
      <c r="I11" s="219">
        <v>800</v>
      </c>
      <c r="K11" s="25">
        <f t="shared" si="5"/>
        <v>308</v>
      </c>
      <c r="L11" s="25">
        <v>8</v>
      </c>
      <c r="M11" s="25">
        <f>所属コード設定!AD10</f>
        <v>408</v>
      </c>
    </row>
    <row r="12" spans="1:13">
      <c r="A12" s="215">
        <f t="shared" si="0"/>
        <v>9</v>
      </c>
      <c r="B12" s="216" t="str">
        <f>学校名!B10</f>
        <v>松長</v>
      </c>
      <c r="C12" s="217">
        <f t="shared" si="1"/>
        <v>801</v>
      </c>
      <c r="D12" s="218" t="str">
        <f t="shared" si="2"/>
        <v>〜</v>
      </c>
      <c r="E12" s="219">
        <f t="shared" si="3"/>
        <v>900</v>
      </c>
      <c r="F12" s="25">
        <f t="shared" si="4"/>
        <v>9</v>
      </c>
      <c r="G12" s="217">
        <v>801</v>
      </c>
      <c r="H12" s="218" t="s">
        <v>253</v>
      </c>
      <c r="I12" s="219">
        <v>900</v>
      </c>
      <c r="K12" s="25">
        <f t="shared" si="5"/>
        <v>309</v>
      </c>
      <c r="L12" s="25">
        <v>9</v>
      </c>
      <c r="M12" s="25">
        <f>所属コード設定!AD11</f>
        <v>409</v>
      </c>
    </row>
    <row r="13" spans="1:13">
      <c r="A13" s="215">
        <f t="shared" si="0"/>
        <v>10</v>
      </c>
      <c r="B13" s="216" t="str">
        <f>学校名!B11</f>
        <v>永和</v>
      </c>
      <c r="C13" s="217">
        <f t="shared" si="1"/>
        <v>901</v>
      </c>
      <c r="D13" s="218" t="str">
        <f t="shared" si="2"/>
        <v>〜</v>
      </c>
      <c r="E13" s="219">
        <f t="shared" si="3"/>
        <v>1000</v>
      </c>
      <c r="F13" s="25">
        <f t="shared" si="4"/>
        <v>10</v>
      </c>
      <c r="G13" s="217">
        <v>901</v>
      </c>
      <c r="H13" s="218" t="s">
        <v>253</v>
      </c>
      <c r="I13" s="219">
        <v>1000</v>
      </c>
      <c r="K13" s="25">
        <f t="shared" si="5"/>
        <v>310</v>
      </c>
      <c r="L13" s="25">
        <v>10</v>
      </c>
      <c r="M13" s="25">
        <f>所属コード設定!AD12</f>
        <v>410</v>
      </c>
    </row>
    <row r="14" spans="1:13">
      <c r="A14" s="215">
        <f t="shared" si="0"/>
        <v>11</v>
      </c>
      <c r="B14" s="216" t="str">
        <f>学校名!B12</f>
        <v>神指</v>
      </c>
      <c r="C14" s="217">
        <f t="shared" si="1"/>
        <v>1001</v>
      </c>
      <c r="D14" s="218" t="str">
        <f t="shared" si="2"/>
        <v>〜</v>
      </c>
      <c r="E14" s="219">
        <f t="shared" si="3"/>
        <v>1100</v>
      </c>
      <c r="F14" s="25">
        <f t="shared" si="4"/>
        <v>11</v>
      </c>
      <c r="G14" s="217">
        <v>1001</v>
      </c>
      <c r="H14" s="218" t="s">
        <v>253</v>
      </c>
      <c r="I14" s="219">
        <v>1100</v>
      </c>
      <c r="K14" s="25">
        <f t="shared" si="5"/>
        <v>311</v>
      </c>
      <c r="L14" s="25">
        <v>11</v>
      </c>
      <c r="M14" s="25">
        <f>所属コード設定!AD13</f>
        <v>411</v>
      </c>
    </row>
    <row r="15" spans="1:13">
      <c r="A15" s="215">
        <f t="shared" si="0"/>
        <v>12</v>
      </c>
      <c r="B15" s="216" t="str">
        <f>学校名!B13</f>
        <v>門田</v>
      </c>
      <c r="C15" s="217">
        <f t="shared" si="1"/>
        <v>1101</v>
      </c>
      <c r="D15" s="218" t="str">
        <f t="shared" si="2"/>
        <v>〜</v>
      </c>
      <c r="E15" s="219">
        <f t="shared" si="3"/>
        <v>1200</v>
      </c>
      <c r="F15" s="25">
        <f t="shared" si="4"/>
        <v>12</v>
      </c>
      <c r="G15" s="217">
        <v>1101</v>
      </c>
      <c r="H15" s="218" t="s">
        <v>253</v>
      </c>
      <c r="I15" s="219">
        <v>1200</v>
      </c>
      <c r="K15" s="25">
        <f t="shared" si="5"/>
        <v>312</v>
      </c>
      <c r="L15" s="25">
        <v>12</v>
      </c>
      <c r="M15" s="25">
        <f>所属コード設定!AD14</f>
        <v>412</v>
      </c>
    </row>
    <row r="16" spans="1:13">
      <c r="A16" s="215">
        <f t="shared" si="0"/>
        <v>13</v>
      </c>
      <c r="B16" s="216" t="str">
        <f>学校名!B14</f>
        <v>城南</v>
      </c>
      <c r="C16" s="217">
        <f t="shared" si="1"/>
        <v>1201</v>
      </c>
      <c r="D16" s="218" t="str">
        <f t="shared" si="2"/>
        <v>〜</v>
      </c>
      <c r="E16" s="219">
        <f t="shared" si="3"/>
        <v>1300</v>
      </c>
      <c r="F16" s="25">
        <f t="shared" si="4"/>
        <v>13</v>
      </c>
      <c r="G16" s="217">
        <v>1201</v>
      </c>
      <c r="H16" s="218" t="s">
        <v>253</v>
      </c>
      <c r="I16" s="219">
        <v>1300</v>
      </c>
      <c r="K16" s="25">
        <f t="shared" si="5"/>
        <v>313</v>
      </c>
      <c r="L16" s="25">
        <v>13</v>
      </c>
      <c r="M16" s="25">
        <f>所属コード設定!AD15</f>
        <v>413</v>
      </c>
    </row>
    <row r="17" spans="1:13">
      <c r="A17" s="215">
        <f t="shared" si="0"/>
        <v>14</v>
      </c>
      <c r="B17" s="216" t="str">
        <f>学校名!B15</f>
        <v>大戸</v>
      </c>
      <c r="C17" s="217">
        <f t="shared" si="1"/>
        <v>1301</v>
      </c>
      <c r="D17" s="218" t="str">
        <f t="shared" si="2"/>
        <v>〜</v>
      </c>
      <c r="E17" s="219">
        <f t="shared" si="3"/>
        <v>1400</v>
      </c>
      <c r="F17" s="25">
        <f t="shared" si="4"/>
        <v>14</v>
      </c>
      <c r="G17" s="217">
        <v>1301</v>
      </c>
      <c r="H17" s="218" t="s">
        <v>253</v>
      </c>
      <c r="I17" s="219">
        <v>1400</v>
      </c>
      <c r="K17" s="25">
        <f t="shared" si="5"/>
        <v>314</v>
      </c>
      <c r="L17" s="25">
        <v>14</v>
      </c>
      <c r="M17" s="25">
        <f>所属コード設定!AD16</f>
        <v>414</v>
      </c>
    </row>
    <row r="18" spans="1:13">
      <c r="A18" s="215">
        <f t="shared" si="0"/>
        <v>15</v>
      </c>
      <c r="B18" s="216" t="str">
        <f>学校名!B16</f>
        <v>東山</v>
      </c>
      <c r="C18" s="217">
        <f t="shared" si="1"/>
        <v>1401</v>
      </c>
      <c r="D18" s="218" t="str">
        <f t="shared" si="2"/>
        <v>〜</v>
      </c>
      <c r="E18" s="219">
        <f t="shared" si="3"/>
        <v>1500</v>
      </c>
      <c r="F18" s="25">
        <f t="shared" si="4"/>
        <v>15</v>
      </c>
      <c r="G18" s="217">
        <v>1401</v>
      </c>
      <c r="H18" s="218" t="s">
        <v>253</v>
      </c>
      <c r="I18" s="219">
        <v>1500</v>
      </c>
      <c r="K18" s="25">
        <f t="shared" si="5"/>
        <v>315</v>
      </c>
      <c r="L18" s="25">
        <v>15</v>
      </c>
      <c r="M18" s="25">
        <f>所属コード設定!AD17</f>
        <v>415</v>
      </c>
    </row>
    <row r="19" spans="1:13">
      <c r="A19" s="215">
        <f t="shared" si="0"/>
        <v>16</v>
      </c>
      <c r="B19" s="216" t="str">
        <f>学校名!B17</f>
        <v>小金井</v>
      </c>
      <c r="C19" s="217">
        <f t="shared" si="1"/>
        <v>1501</v>
      </c>
      <c r="D19" s="218" t="str">
        <f t="shared" si="2"/>
        <v>〜</v>
      </c>
      <c r="E19" s="219">
        <f t="shared" si="3"/>
        <v>1600</v>
      </c>
      <c r="F19" s="25">
        <f t="shared" si="4"/>
        <v>16</v>
      </c>
      <c r="G19" s="217">
        <v>1501</v>
      </c>
      <c r="H19" s="218" t="s">
        <v>253</v>
      </c>
      <c r="I19" s="219">
        <v>1600</v>
      </c>
      <c r="K19" s="25">
        <f t="shared" si="5"/>
        <v>316</v>
      </c>
      <c r="L19" s="25">
        <v>16</v>
      </c>
      <c r="M19" s="25">
        <f>所属コード設定!AD18</f>
        <v>416</v>
      </c>
    </row>
    <row r="20" spans="1:13">
      <c r="A20" s="215">
        <f t="shared" si="0"/>
        <v>17</v>
      </c>
      <c r="B20" s="216" t="str">
        <f>学校名!B18</f>
        <v>荒舘</v>
      </c>
      <c r="C20" s="217">
        <f t="shared" si="1"/>
        <v>1601</v>
      </c>
      <c r="D20" s="218" t="str">
        <f t="shared" si="2"/>
        <v>〜</v>
      </c>
      <c r="E20" s="219">
        <f t="shared" si="3"/>
        <v>1700</v>
      </c>
      <c r="F20" s="25">
        <f t="shared" si="4"/>
        <v>17</v>
      </c>
      <c r="G20" s="217">
        <v>1601</v>
      </c>
      <c r="H20" s="218" t="s">
        <v>253</v>
      </c>
      <c r="I20" s="219">
        <v>1700</v>
      </c>
      <c r="K20" s="25">
        <f t="shared" si="5"/>
        <v>317</v>
      </c>
      <c r="L20" s="25">
        <v>17</v>
      </c>
      <c r="M20" s="25">
        <f>所属コード設定!AD19</f>
        <v>417</v>
      </c>
    </row>
    <row r="21" spans="1:13">
      <c r="A21" s="215">
        <f t="shared" si="0"/>
        <v>18</v>
      </c>
      <c r="B21" s="216" t="str">
        <f>学校名!B19</f>
        <v>川南</v>
      </c>
      <c r="C21" s="217">
        <f t="shared" si="1"/>
        <v>1701</v>
      </c>
      <c r="D21" s="218" t="str">
        <f t="shared" si="2"/>
        <v>〜</v>
      </c>
      <c r="E21" s="219">
        <f t="shared" si="3"/>
        <v>1800</v>
      </c>
      <c r="F21" s="25">
        <f t="shared" si="4"/>
        <v>18</v>
      </c>
      <c r="G21" s="217">
        <v>1701</v>
      </c>
      <c r="H21" s="218" t="s">
        <v>253</v>
      </c>
      <c r="I21" s="219">
        <v>1800</v>
      </c>
      <c r="K21" s="25">
        <f t="shared" si="5"/>
        <v>318</v>
      </c>
      <c r="L21" s="25">
        <v>18</v>
      </c>
      <c r="M21" s="25">
        <f>所属コード設定!AD20</f>
        <v>418</v>
      </c>
    </row>
    <row r="22" spans="1:13">
      <c r="A22" s="215">
        <f t="shared" si="0"/>
        <v>19</v>
      </c>
      <c r="B22" s="216" t="str">
        <f>学校名!B20</f>
        <v>河東学園</v>
      </c>
      <c r="C22" s="217">
        <f t="shared" si="1"/>
        <v>1801</v>
      </c>
      <c r="D22" s="218" t="str">
        <f t="shared" si="2"/>
        <v>〜</v>
      </c>
      <c r="E22" s="219">
        <f t="shared" si="3"/>
        <v>1900</v>
      </c>
      <c r="F22" s="25">
        <f t="shared" si="4"/>
        <v>19</v>
      </c>
      <c r="G22" s="217">
        <v>1801</v>
      </c>
      <c r="H22" s="218" t="s">
        <v>253</v>
      </c>
      <c r="I22" s="219">
        <v>1900</v>
      </c>
      <c r="K22" s="25">
        <f t="shared" si="5"/>
        <v>319</v>
      </c>
      <c r="L22" s="25">
        <v>19</v>
      </c>
      <c r="M22" s="25">
        <f>所属コード設定!AD21</f>
        <v>419</v>
      </c>
    </row>
    <row r="23" spans="1:13">
      <c r="A23" s="215">
        <f t="shared" si="0"/>
        <v>20</v>
      </c>
      <c r="B23" s="216" t="str">
        <f>学校名!B21</f>
        <v>ザベリオ</v>
      </c>
      <c r="C23" s="217">
        <f t="shared" si="1"/>
        <v>1901</v>
      </c>
      <c r="D23" s="218" t="str">
        <f t="shared" si="2"/>
        <v>〜</v>
      </c>
      <c r="E23" s="219">
        <f t="shared" si="3"/>
        <v>2000</v>
      </c>
      <c r="F23" s="25">
        <f t="shared" si="4"/>
        <v>20</v>
      </c>
      <c r="G23" s="217">
        <v>1901</v>
      </c>
      <c r="H23" s="218" t="s">
        <v>253</v>
      </c>
      <c r="I23" s="219">
        <v>2000</v>
      </c>
      <c r="K23" s="25">
        <f t="shared" si="5"/>
        <v>320</v>
      </c>
      <c r="L23" s="25">
        <v>20</v>
      </c>
      <c r="M23" s="25">
        <f>所属コード設定!AD22</f>
        <v>420</v>
      </c>
    </row>
    <row r="24" spans="1:13">
      <c r="A24" s="215">
        <f t="shared" si="0"/>
        <v>21</v>
      </c>
      <c r="B24" s="216" t="str">
        <f>学校名!B22</f>
        <v>猪苗代</v>
      </c>
      <c r="C24" s="217">
        <f t="shared" si="1"/>
        <v>2001</v>
      </c>
      <c r="D24" s="218" t="str">
        <f t="shared" si="2"/>
        <v>〜</v>
      </c>
      <c r="E24" s="219">
        <f t="shared" si="3"/>
        <v>2100</v>
      </c>
      <c r="F24" s="25">
        <f t="shared" si="4"/>
        <v>21</v>
      </c>
      <c r="G24" s="217">
        <v>2001</v>
      </c>
      <c r="H24" s="218" t="s">
        <v>253</v>
      </c>
      <c r="I24" s="219">
        <v>2100</v>
      </c>
      <c r="K24" s="25">
        <f t="shared" si="5"/>
        <v>321</v>
      </c>
      <c r="L24" s="25">
        <v>21</v>
      </c>
      <c r="M24" s="25">
        <f>所属コード設定!AD23</f>
        <v>421</v>
      </c>
    </row>
    <row r="25" spans="1:13">
      <c r="A25" s="215">
        <f t="shared" si="0"/>
        <v>22</v>
      </c>
      <c r="B25" s="216" t="str">
        <f>学校名!B23</f>
        <v>猪苗代二</v>
      </c>
      <c r="C25" s="217">
        <f>IF(B25="","",G25)</f>
        <v>2101</v>
      </c>
      <c r="D25" s="218" t="str">
        <f t="shared" si="2"/>
        <v>〜</v>
      </c>
      <c r="E25" s="219">
        <f t="shared" si="3"/>
        <v>2200</v>
      </c>
      <c r="F25" s="25">
        <f t="shared" si="4"/>
        <v>22</v>
      </c>
      <c r="G25" s="217">
        <v>2101</v>
      </c>
      <c r="H25" s="218" t="s">
        <v>253</v>
      </c>
      <c r="I25" s="219">
        <v>2200</v>
      </c>
      <c r="K25" s="25">
        <f t="shared" si="5"/>
        <v>322</v>
      </c>
      <c r="L25" s="25">
        <v>22</v>
      </c>
      <c r="M25" s="25">
        <f>所属コード設定!AD24</f>
        <v>422</v>
      </c>
    </row>
    <row r="26" spans="1:13">
      <c r="A26" s="215">
        <f t="shared" si="0"/>
        <v>23</v>
      </c>
      <c r="B26" s="216" t="str">
        <f>学校名!B24</f>
        <v>猪苗代TF</v>
      </c>
      <c r="C26" s="217">
        <f>IF(B26="","",G26)</f>
        <v>2201</v>
      </c>
      <c r="D26" s="218" t="str">
        <f t="shared" si="2"/>
        <v>〜</v>
      </c>
      <c r="E26" s="219">
        <f t="shared" si="3"/>
        <v>2300</v>
      </c>
      <c r="F26" s="25">
        <f t="shared" si="4"/>
        <v>23</v>
      </c>
      <c r="G26" s="217">
        <v>2201</v>
      </c>
      <c r="H26" s="218" t="s">
        <v>253</v>
      </c>
      <c r="I26" s="219">
        <v>2300</v>
      </c>
      <c r="K26" s="25">
        <f t="shared" si="5"/>
        <v>323</v>
      </c>
      <c r="L26" s="25">
        <v>23</v>
      </c>
      <c r="M26" s="25">
        <f>所属コード設定!AD25</f>
        <v>423</v>
      </c>
    </row>
    <row r="27" spans="1:13">
      <c r="A27" s="215">
        <f t="shared" si="0"/>
        <v>24</v>
      </c>
      <c r="B27" s="216" t="str">
        <f>学校名!B25</f>
        <v>喜多方第一</v>
      </c>
      <c r="C27" s="217">
        <f>IF(B27="","",G27)</f>
        <v>2301</v>
      </c>
      <c r="D27" s="218" t="str">
        <f t="shared" si="2"/>
        <v>〜</v>
      </c>
      <c r="E27" s="219">
        <f t="shared" si="3"/>
        <v>2400</v>
      </c>
      <c r="F27" s="25">
        <f t="shared" si="4"/>
        <v>24</v>
      </c>
      <c r="G27" s="217">
        <v>2301</v>
      </c>
      <c r="H27" s="218" t="s">
        <v>253</v>
      </c>
      <c r="I27" s="219">
        <v>2400</v>
      </c>
      <c r="K27" s="25">
        <f t="shared" si="5"/>
        <v>324</v>
      </c>
      <c r="L27" s="25">
        <v>24</v>
      </c>
      <c r="M27" s="25">
        <f>所属コード設定!AD26</f>
        <v>424</v>
      </c>
    </row>
    <row r="28" spans="1:13">
      <c r="A28" s="215">
        <f t="shared" si="0"/>
        <v>25</v>
      </c>
      <c r="B28" s="216" t="str">
        <f>学校名!B26</f>
        <v>ほおの木</v>
      </c>
      <c r="C28" s="217">
        <f t="shared" si="1"/>
        <v>2401</v>
      </c>
      <c r="D28" s="218" t="str">
        <f t="shared" si="2"/>
        <v>〜</v>
      </c>
      <c r="E28" s="219">
        <f t="shared" si="3"/>
        <v>2500</v>
      </c>
      <c r="F28" s="25">
        <f t="shared" si="4"/>
        <v>25</v>
      </c>
      <c r="G28" s="217">
        <v>2401</v>
      </c>
      <c r="H28" s="218" t="s">
        <v>253</v>
      </c>
      <c r="I28" s="219">
        <v>2500</v>
      </c>
      <c r="K28" s="25">
        <f t="shared" si="5"/>
        <v>325</v>
      </c>
      <c r="L28" s="25">
        <v>25</v>
      </c>
      <c r="M28" s="25">
        <f>所属コード設定!AD27</f>
        <v>425</v>
      </c>
    </row>
    <row r="29" spans="1:13">
      <c r="A29" s="215">
        <f t="shared" si="0"/>
        <v>26</v>
      </c>
      <c r="B29" s="216" t="str">
        <f>学校名!B27</f>
        <v>喜多方第三</v>
      </c>
      <c r="C29" s="217">
        <f t="shared" si="1"/>
        <v>2501</v>
      </c>
      <c r="D29" s="218" t="str">
        <f t="shared" si="2"/>
        <v>〜</v>
      </c>
      <c r="E29" s="219">
        <f t="shared" si="3"/>
        <v>2600</v>
      </c>
      <c r="F29" s="25">
        <f t="shared" si="4"/>
        <v>26</v>
      </c>
      <c r="G29" s="217">
        <v>2501</v>
      </c>
      <c r="H29" s="218" t="s">
        <v>253</v>
      </c>
      <c r="I29" s="219">
        <v>2600</v>
      </c>
      <c r="K29" s="25">
        <f t="shared" si="5"/>
        <v>326</v>
      </c>
      <c r="L29" s="25">
        <v>26</v>
      </c>
      <c r="M29" s="25">
        <f>所属コード設定!AD28</f>
        <v>426</v>
      </c>
    </row>
    <row r="30" spans="1:13">
      <c r="A30" s="215">
        <f t="shared" si="0"/>
        <v>27</v>
      </c>
      <c r="B30" s="216" t="str">
        <f>学校名!B28</f>
        <v>松山</v>
      </c>
      <c r="C30" s="217">
        <f t="shared" si="1"/>
        <v>2601</v>
      </c>
      <c r="D30" s="218" t="str">
        <f t="shared" si="2"/>
        <v>〜</v>
      </c>
      <c r="E30" s="219">
        <f t="shared" si="3"/>
        <v>2700</v>
      </c>
      <c r="F30" s="25">
        <f t="shared" si="4"/>
        <v>27</v>
      </c>
      <c r="G30" s="217">
        <v>2601</v>
      </c>
      <c r="H30" s="218" t="s">
        <v>253</v>
      </c>
      <c r="I30" s="219">
        <v>2700</v>
      </c>
      <c r="K30" s="25">
        <f t="shared" si="5"/>
        <v>327</v>
      </c>
      <c r="L30" s="25">
        <v>27</v>
      </c>
      <c r="M30" s="25">
        <f>所属コード設定!AD29</f>
        <v>427</v>
      </c>
    </row>
    <row r="31" spans="1:13">
      <c r="A31" s="215">
        <f t="shared" si="0"/>
        <v>28</v>
      </c>
      <c r="B31" s="216" t="str">
        <f>学校名!B29</f>
        <v>上三宮</v>
      </c>
      <c r="C31" s="217">
        <f t="shared" si="1"/>
        <v>2701</v>
      </c>
      <c r="D31" s="218" t="str">
        <f t="shared" si="2"/>
        <v>〜</v>
      </c>
      <c r="E31" s="219">
        <f t="shared" si="3"/>
        <v>2800</v>
      </c>
      <c r="F31" s="25">
        <f t="shared" si="4"/>
        <v>28</v>
      </c>
      <c r="G31" s="217">
        <v>2701</v>
      </c>
      <c r="H31" s="218" t="s">
        <v>253</v>
      </c>
      <c r="I31" s="219">
        <v>2800</v>
      </c>
      <c r="K31" s="25">
        <f t="shared" si="5"/>
        <v>328</v>
      </c>
      <c r="L31" s="25">
        <v>28</v>
      </c>
      <c r="M31" s="25">
        <f>所属コード設定!AD30</f>
        <v>428</v>
      </c>
    </row>
    <row r="32" spans="1:13">
      <c r="A32" s="215">
        <f t="shared" si="0"/>
        <v>29</v>
      </c>
      <c r="B32" s="216" t="str">
        <f>学校名!B30</f>
        <v>関柴</v>
      </c>
      <c r="C32" s="217">
        <f t="shared" si="1"/>
        <v>2801</v>
      </c>
      <c r="D32" s="218" t="str">
        <f t="shared" si="2"/>
        <v>〜</v>
      </c>
      <c r="E32" s="219">
        <f t="shared" si="3"/>
        <v>2900</v>
      </c>
      <c r="F32" s="25">
        <f t="shared" si="4"/>
        <v>29</v>
      </c>
      <c r="G32" s="217">
        <v>2801</v>
      </c>
      <c r="H32" s="218" t="s">
        <v>253</v>
      </c>
      <c r="I32" s="219">
        <v>2900</v>
      </c>
      <c r="K32" s="25">
        <f t="shared" si="5"/>
        <v>329</v>
      </c>
      <c r="L32" s="25">
        <v>29</v>
      </c>
      <c r="M32" s="25">
        <f>所属コード設定!AD31</f>
        <v>429</v>
      </c>
    </row>
    <row r="33" spans="1:13">
      <c r="A33" s="215">
        <f t="shared" si="0"/>
        <v>30</v>
      </c>
      <c r="B33" s="216" t="str">
        <f>学校名!B31</f>
        <v>熊倉</v>
      </c>
      <c r="C33" s="217">
        <f t="shared" si="1"/>
        <v>2901</v>
      </c>
      <c r="D33" s="218" t="str">
        <f t="shared" si="2"/>
        <v>〜</v>
      </c>
      <c r="E33" s="219">
        <f t="shared" si="3"/>
        <v>3000</v>
      </c>
      <c r="F33" s="25">
        <f t="shared" si="4"/>
        <v>30</v>
      </c>
      <c r="G33" s="217">
        <v>2901</v>
      </c>
      <c r="H33" s="218" t="s">
        <v>253</v>
      </c>
      <c r="I33" s="219">
        <v>3000</v>
      </c>
      <c r="K33" s="25">
        <f t="shared" si="5"/>
        <v>330</v>
      </c>
      <c r="L33" s="25">
        <v>30</v>
      </c>
      <c r="M33" s="25">
        <f>所属コード設定!AD32</f>
        <v>430</v>
      </c>
    </row>
    <row r="34" spans="1:13">
      <c r="A34" s="215">
        <f t="shared" si="0"/>
        <v>31</v>
      </c>
      <c r="B34" s="216" t="str">
        <f>学校名!B32</f>
        <v>豊川</v>
      </c>
      <c r="C34" s="217">
        <f t="shared" si="1"/>
        <v>3001</v>
      </c>
      <c r="D34" s="218" t="str">
        <f t="shared" si="2"/>
        <v>〜</v>
      </c>
      <c r="E34" s="219">
        <f t="shared" si="3"/>
        <v>3100</v>
      </c>
      <c r="F34" s="25">
        <f t="shared" si="4"/>
        <v>31</v>
      </c>
      <c r="G34" s="217">
        <v>3001</v>
      </c>
      <c r="H34" s="218" t="s">
        <v>253</v>
      </c>
      <c r="I34" s="219">
        <v>3100</v>
      </c>
      <c r="K34" s="25">
        <f t="shared" si="5"/>
        <v>331</v>
      </c>
      <c r="L34" s="25">
        <v>31</v>
      </c>
      <c r="M34" s="25">
        <f>所属コード設定!AD33</f>
        <v>431</v>
      </c>
    </row>
    <row r="35" spans="1:13">
      <c r="A35" s="215">
        <f t="shared" si="0"/>
        <v>32</v>
      </c>
      <c r="B35" s="216" t="str">
        <f>学校名!B33</f>
        <v>慶徳</v>
      </c>
      <c r="C35" s="217">
        <f t="shared" si="1"/>
        <v>3101</v>
      </c>
      <c r="D35" s="218" t="str">
        <f t="shared" si="2"/>
        <v>〜</v>
      </c>
      <c r="E35" s="219">
        <f t="shared" si="3"/>
        <v>3200</v>
      </c>
      <c r="F35" s="25">
        <f t="shared" si="4"/>
        <v>32</v>
      </c>
      <c r="G35" s="217">
        <v>3101</v>
      </c>
      <c r="H35" s="218" t="s">
        <v>253</v>
      </c>
      <c r="I35" s="219">
        <v>3200</v>
      </c>
      <c r="K35" s="25">
        <f t="shared" si="5"/>
        <v>332</v>
      </c>
      <c r="L35" s="25">
        <v>32</v>
      </c>
      <c r="M35" s="25">
        <f>所属コード設定!AD34</f>
        <v>432</v>
      </c>
    </row>
    <row r="36" spans="1:13">
      <c r="A36" s="215">
        <f t="shared" si="0"/>
        <v>33</v>
      </c>
      <c r="B36" s="216" t="str">
        <f>学校名!B34</f>
        <v>熱塩</v>
      </c>
      <c r="C36" s="217">
        <f t="shared" si="1"/>
        <v>3201</v>
      </c>
      <c r="D36" s="218" t="str">
        <f t="shared" si="2"/>
        <v>〜</v>
      </c>
      <c r="E36" s="219">
        <f t="shared" si="3"/>
        <v>3300</v>
      </c>
      <c r="F36" s="25">
        <f t="shared" si="4"/>
        <v>33</v>
      </c>
      <c r="G36" s="217">
        <v>3201</v>
      </c>
      <c r="H36" s="218" t="s">
        <v>253</v>
      </c>
      <c r="I36" s="219">
        <v>3300</v>
      </c>
      <c r="K36" s="25">
        <f t="shared" si="5"/>
        <v>333</v>
      </c>
      <c r="L36" s="25">
        <v>33</v>
      </c>
      <c r="M36" s="25">
        <f>所属コード設定!AD35</f>
        <v>433</v>
      </c>
    </row>
    <row r="37" spans="1:13">
      <c r="A37" s="215">
        <f t="shared" si="0"/>
        <v>34</v>
      </c>
      <c r="B37" s="216" t="str">
        <f>学校名!B35</f>
        <v>加納</v>
      </c>
      <c r="C37" s="217">
        <f t="shared" si="1"/>
        <v>3301</v>
      </c>
      <c r="D37" s="218" t="str">
        <f t="shared" si="2"/>
        <v>〜</v>
      </c>
      <c r="E37" s="219">
        <f t="shared" si="3"/>
        <v>3400</v>
      </c>
      <c r="F37" s="25">
        <f t="shared" si="4"/>
        <v>34</v>
      </c>
      <c r="G37" s="217">
        <v>3301</v>
      </c>
      <c r="H37" s="218" t="s">
        <v>253</v>
      </c>
      <c r="I37" s="219">
        <v>3400</v>
      </c>
      <c r="K37" s="25">
        <f t="shared" si="5"/>
        <v>334</v>
      </c>
      <c r="L37" s="25">
        <v>34</v>
      </c>
      <c r="M37" s="25">
        <f>所属コード設定!AD36</f>
        <v>434</v>
      </c>
    </row>
    <row r="38" spans="1:13">
      <c r="A38" s="215">
        <f t="shared" si="0"/>
        <v>35</v>
      </c>
      <c r="B38" s="216" t="str">
        <f>学校名!B36</f>
        <v>堂島</v>
      </c>
      <c r="C38" s="217">
        <f t="shared" si="1"/>
        <v>3401</v>
      </c>
      <c r="D38" s="218" t="str">
        <f t="shared" si="2"/>
        <v>〜</v>
      </c>
      <c r="E38" s="219">
        <f t="shared" si="3"/>
        <v>3500</v>
      </c>
      <c r="F38" s="25">
        <f t="shared" si="4"/>
        <v>35</v>
      </c>
      <c r="G38" s="217">
        <v>3401</v>
      </c>
      <c r="H38" s="218" t="s">
        <v>253</v>
      </c>
      <c r="I38" s="219">
        <v>3500</v>
      </c>
      <c r="K38" s="25">
        <f t="shared" si="5"/>
        <v>335</v>
      </c>
      <c r="L38" s="25">
        <v>35</v>
      </c>
      <c r="M38" s="25">
        <f>所属コード設定!AD37</f>
        <v>435</v>
      </c>
    </row>
    <row r="39" spans="1:13">
      <c r="A39" s="215">
        <f t="shared" si="0"/>
        <v>36</v>
      </c>
      <c r="B39" s="216" t="str">
        <f>学校名!B37</f>
        <v>塩川</v>
      </c>
      <c r="C39" s="217">
        <f t="shared" si="1"/>
        <v>3501</v>
      </c>
      <c r="D39" s="218" t="str">
        <f t="shared" si="2"/>
        <v>〜</v>
      </c>
      <c r="E39" s="219">
        <f t="shared" si="3"/>
        <v>3600</v>
      </c>
      <c r="F39" s="25">
        <f t="shared" si="4"/>
        <v>36</v>
      </c>
      <c r="G39" s="217">
        <v>3501</v>
      </c>
      <c r="H39" s="218" t="s">
        <v>253</v>
      </c>
      <c r="I39" s="219">
        <v>3600</v>
      </c>
      <c r="K39" s="25">
        <f t="shared" si="5"/>
        <v>336</v>
      </c>
      <c r="L39" s="25">
        <v>36</v>
      </c>
      <c r="M39" s="25">
        <f>所属コード設定!AD38</f>
        <v>436</v>
      </c>
    </row>
    <row r="40" spans="1:13">
      <c r="A40" s="215">
        <f t="shared" si="0"/>
        <v>37</v>
      </c>
      <c r="B40" s="216" t="str">
        <f>学校名!B38</f>
        <v>塩川スポ少</v>
      </c>
      <c r="C40" s="217">
        <f t="shared" si="1"/>
        <v>3601</v>
      </c>
      <c r="D40" s="218" t="str">
        <f t="shared" si="2"/>
        <v>〜</v>
      </c>
      <c r="E40" s="219">
        <f t="shared" si="3"/>
        <v>3700</v>
      </c>
      <c r="F40" s="25">
        <f t="shared" si="4"/>
        <v>37</v>
      </c>
      <c r="G40" s="217">
        <v>3601</v>
      </c>
      <c r="H40" s="218" t="s">
        <v>253</v>
      </c>
      <c r="I40" s="219">
        <v>3700</v>
      </c>
      <c r="K40" s="25">
        <f t="shared" si="5"/>
        <v>337</v>
      </c>
      <c r="L40" s="25">
        <v>37</v>
      </c>
      <c r="M40" s="25">
        <f>所属コード設定!AD39</f>
        <v>437</v>
      </c>
    </row>
    <row r="41" spans="1:13">
      <c r="A41" s="215">
        <f t="shared" si="0"/>
        <v>38</v>
      </c>
      <c r="B41" s="216" t="str">
        <f>学校名!B39</f>
        <v>姥堂</v>
      </c>
      <c r="C41" s="217">
        <f t="shared" si="1"/>
        <v>3701</v>
      </c>
      <c r="D41" s="218" t="str">
        <f t="shared" si="2"/>
        <v>〜</v>
      </c>
      <c r="E41" s="219">
        <f t="shared" si="3"/>
        <v>3800</v>
      </c>
      <c r="F41" s="25">
        <f t="shared" si="4"/>
        <v>38</v>
      </c>
      <c r="G41" s="217">
        <v>3701</v>
      </c>
      <c r="H41" s="218" t="s">
        <v>253</v>
      </c>
      <c r="I41" s="219">
        <v>3800</v>
      </c>
      <c r="K41" s="25">
        <f t="shared" si="5"/>
        <v>338</v>
      </c>
      <c r="L41" s="25">
        <v>38</v>
      </c>
      <c r="M41" s="25">
        <f>所属コード設定!AD40</f>
        <v>438</v>
      </c>
    </row>
    <row r="42" spans="1:13">
      <c r="A42" s="215">
        <f t="shared" si="0"/>
        <v>39</v>
      </c>
      <c r="B42" s="216" t="str">
        <f>学校名!B40</f>
        <v>駒形</v>
      </c>
      <c r="C42" s="217">
        <f t="shared" si="1"/>
        <v>3801</v>
      </c>
      <c r="D42" s="218" t="str">
        <f t="shared" si="2"/>
        <v>〜</v>
      </c>
      <c r="E42" s="219">
        <f t="shared" si="3"/>
        <v>3900</v>
      </c>
      <c r="F42" s="25">
        <f t="shared" si="4"/>
        <v>39</v>
      </c>
      <c r="G42" s="217">
        <v>3801</v>
      </c>
      <c r="H42" s="218" t="s">
        <v>253</v>
      </c>
      <c r="I42" s="219">
        <v>3900</v>
      </c>
      <c r="K42" s="25">
        <f t="shared" si="5"/>
        <v>339</v>
      </c>
      <c r="L42" s="25">
        <v>39</v>
      </c>
      <c r="M42" s="25">
        <f>所属コード設定!AD41</f>
        <v>439</v>
      </c>
    </row>
    <row r="43" spans="1:13">
      <c r="A43" s="215">
        <f t="shared" si="0"/>
        <v>40</v>
      </c>
      <c r="B43" s="216" t="str">
        <f>学校名!B41</f>
        <v>山都</v>
      </c>
      <c r="C43" s="217">
        <f t="shared" si="1"/>
        <v>3901</v>
      </c>
      <c r="D43" s="218" t="str">
        <f t="shared" si="2"/>
        <v>〜</v>
      </c>
      <c r="E43" s="219">
        <f t="shared" si="3"/>
        <v>4000</v>
      </c>
      <c r="F43" s="25">
        <f t="shared" si="4"/>
        <v>40</v>
      </c>
      <c r="G43" s="217">
        <v>3901</v>
      </c>
      <c r="H43" s="218" t="s">
        <v>253</v>
      </c>
      <c r="I43" s="219">
        <v>4000</v>
      </c>
      <c r="K43" s="25">
        <f t="shared" si="5"/>
        <v>340</v>
      </c>
      <c r="L43" s="25">
        <v>40</v>
      </c>
      <c r="M43" s="25">
        <f>所属コード設定!AD42</f>
        <v>440</v>
      </c>
    </row>
    <row r="44" spans="1:13">
      <c r="A44" s="215">
        <f t="shared" si="0"/>
        <v>41</v>
      </c>
      <c r="B44" s="216" t="str">
        <f>学校名!B42</f>
        <v>高郷</v>
      </c>
      <c r="C44" s="217">
        <f t="shared" si="1"/>
        <v>4001</v>
      </c>
      <c r="D44" s="218" t="str">
        <f t="shared" si="2"/>
        <v>〜</v>
      </c>
      <c r="E44" s="219">
        <f t="shared" si="3"/>
        <v>4100</v>
      </c>
      <c r="F44" s="25">
        <f t="shared" si="4"/>
        <v>41</v>
      </c>
      <c r="G44" s="217">
        <v>4001</v>
      </c>
      <c r="H44" s="218" t="s">
        <v>253</v>
      </c>
      <c r="I44" s="219">
        <v>4100</v>
      </c>
      <c r="K44" s="25">
        <f t="shared" si="5"/>
        <v>341</v>
      </c>
      <c r="L44" s="25">
        <v>41</v>
      </c>
      <c r="M44" s="25">
        <f>所属コード設定!AD43</f>
        <v>441</v>
      </c>
    </row>
    <row r="45" spans="1:13">
      <c r="A45" s="215">
        <f t="shared" si="0"/>
        <v>42</v>
      </c>
      <c r="B45" s="216" t="str">
        <f>学校名!B43</f>
        <v>さくら</v>
      </c>
      <c r="C45" s="217">
        <f t="shared" si="1"/>
        <v>4101</v>
      </c>
      <c r="D45" s="218" t="str">
        <f t="shared" si="2"/>
        <v>〜</v>
      </c>
      <c r="E45" s="219">
        <f t="shared" si="3"/>
        <v>4200</v>
      </c>
      <c r="F45" s="25">
        <f t="shared" si="4"/>
        <v>42</v>
      </c>
      <c r="G45" s="217">
        <v>4101</v>
      </c>
      <c r="H45" s="218" t="s">
        <v>253</v>
      </c>
      <c r="I45" s="219">
        <v>4200</v>
      </c>
      <c r="K45" s="25">
        <f t="shared" si="5"/>
        <v>342</v>
      </c>
      <c r="L45" s="25">
        <v>42</v>
      </c>
      <c r="M45" s="25">
        <f>所属コード設定!AD44</f>
        <v>442</v>
      </c>
    </row>
    <row r="46" spans="1:13">
      <c r="A46" s="215">
        <f t="shared" si="0"/>
        <v>43</v>
      </c>
      <c r="B46" s="216" t="str">
        <f>学校名!B44</f>
        <v>裏磐梯</v>
      </c>
      <c r="C46" s="217">
        <f t="shared" si="1"/>
        <v>4201</v>
      </c>
      <c r="D46" s="218" t="str">
        <f t="shared" si="2"/>
        <v>〜</v>
      </c>
      <c r="E46" s="219">
        <f t="shared" si="3"/>
        <v>4300</v>
      </c>
      <c r="F46" s="25">
        <f t="shared" si="4"/>
        <v>43</v>
      </c>
      <c r="G46" s="217">
        <v>4201</v>
      </c>
      <c r="H46" s="218" t="s">
        <v>253</v>
      </c>
      <c r="I46" s="219">
        <v>4300</v>
      </c>
      <c r="K46" s="25">
        <f t="shared" si="5"/>
        <v>343</v>
      </c>
      <c r="L46" s="25">
        <v>43</v>
      </c>
      <c r="M46" s="25">
        <f>所属コード設定!AD45</f>
        <v>443</v>
      </c>
    </row>
    <row r="47" spans="1:13">
      <c r="A47" s="215">
        <f t="shared" si="0"/>
        <v>44</v>
      </c>
      <c r="B47" s="216" t="str">
        <f>学校名!B45</f>
        <v>西会津</v>
      </c>
      <c r="C47" s="217">
        <f t="shared" si="1"/>
        <v>4301</v>
      </c>
      <c r="D47" s="218" t="str">
        <f t="shared" si="2"/>
        <v>〜</v>
      </c>
      <c r="E47" s="219">
        <f t="shared" si="3"/>
        <v>4400</v>
      </c>
      <c r="F47" s="25">
        <f t="shared" si="4"/>
        <v>44</v>
      </c>
      <c r="G47" s="217">
        <v>4301</v>
      </c>
      <c r="H47" s="218" t="s">
        <v>253</v>
      </c>
      <c r="I47" s="219">
        <v>4400</v>
      </c>
      <c r="K47" s="25">
        <f t="shared" si="5"/>
        <v>344</v>
      </c>
      <c r="L47" s="25">
        <v>44</v>
      </c>
      <c r="M47" s="25">
        <f>所属コード設定!AD46</f>
        <v>444</v>
      </c>
    </row>
    <row r="48" spans="1:13">
      <c r="A48" s="215">
        <f t="shared" si="0"/>
        <v>45</v>
      </c>
      <c r="B48" s="216" t="str">
        <f>学校名!B46</f>
        <v>坂下南</v>
      </c>
      <c r="C48" s="217">
        <f t="shared" si="1"/>
        <v>4401</v>
      </c>
      <c r="D48" s="218" t="str">
        <f t="shared" si="2"/>
        <v>〜</v>
      </c>
      <c r="E48" s="219">
        <f t="shared" si="3"/>
        <v>4500</v>
      </c>
      <c r="F48" s="25">
        <f t="shared" si="4"/>
        <v>45</v>
      </c>
      <c r="G48" s="217">
        <v>4401</v>
      </c>
      <c r="H48" s="218" t="s">
        <v>253</v>
      </c>
      <c r="I48" s="219">
        <v>4500</v>
      </c>
      <c r="K48" s="25">
        <f t="shared" si="5"/>
        <v>345</v>
      </c>
      <c r="L48" s="25">
        <v>45</v>
      </c>
      <c r="M48" s="25">
        <f>所属コード設定!AD47</f>
        <v>445</v>
      </c>
    </row>
    <row r="49" spans="1:13">
      <c r="A49" s="215">
        <f t="shared" si="0"/>
        <v>46</v>
      </c>
      <c r="B49" s="216" t="str">
        <f>学校名!B47</f>
        <v>坂下東</v>
      </c>
      <c r="C49" s="217">
        <f t="shared" si="1"/>
        <v>4501</v>
      </c>
      <c r="D49" s="218" t="str">
        <f t="shared" si="2"/>
        <v>〜</v>
      </c>
      <c r="E49" s="219">
        <f t="shared" si="3"/>
        <v>4600</v>
      </c>
      <c r="F49" s="25">
        <f t="shared" si="4"/>
        <v>46</v>
      </c>
      <c r="G49" s="217">
        <v>4501</v>
      </c>
      <c r="H49" s="218" t="s">
        <v>253</v>
      </c>
      <c r="I49" s="219">
        <v>4600</v>
      </c>
      <c r="K49" s="25">
        <f t="shared" si="5"/>
        <v>346</v>
      </c>
      <c r="L49" s="25">
        <v>46</v>
      </c>
      <c r="M49" s="25">
        <f>所属コード設定!AD48</f>
        <v>446</v>
      </c>
    </row>
    <row r="50" spans="1:13">
      <c r="A50" s="215">
        <f t="shared" si="0"/>
        <v>47</v>
      </c>
      <c r="B50" s="216" t="str">
        <f>学校名!B48</f>
        <v>笈川</v>
      </c>
      <c r="C50" s="217">
        <f t="shared" si="1"/>
        <v>4601</v>
      </c>
      <c r="D50" s="218" t="str">
        <f t="shared" si="2"/>
        <v>〜</v>
      </c>
      <c r="E50" s="219">
        <f t="shared" si="3"/>
        <v>4700</v>
      </c>
      <c r="F50" s="25">
        <f t="shared" si="4"/>
        <v>47</v>
      </c>
      <c r="G50" s="217">
        <v>4601</v>
      </c>
      <c r="H50" s="218" t="s">
        <v>253</v>
      </c>
      <c r="I50" s="219">
        <v>4700</v>
      </c>
      <c r="K50" s="25">
        <f t="shared" si="5"/>
        <v>347</v>
      </c>
      <c r="L50" s="25">
        <v>47</v>
      </c>
      <c r="M50" s="25">
        <f>所属コード設定!AD49</f>
        <v>447</v>
      </c>
    </row>
    <row r="51" spans="1:13">
      <c r="A51" s="215">
        <f t="shared" si="0"/>
        <v>48</v>
      </c>
      <c r="B51" s="216" t="str">
        <f>学校名!B49</f>
        <v>勝常</v>
      </c>
      <c r="C51" s="217">
        <f t="shared" si="1"/>
        <v>4701</v>
      </c>
      <c r="D51" s="218" t="str">
        <f t="shared" si="2"/>
        <v>〜</v>
      </c>
      <c r="E51" s="219">
        <f t="shared" si="3"/>
        <v>4800</v>
      </c>
      <c r="F51" s="25">
        <f t="shared" si="4"/>
        <v>48</v>
      </c>
      <c r="G51" s="217">
        <v>4701</v>
      </c>
      <c r="H51" s="218" t="s">
        <v>253</v>
      </c>
      <c r="I51" s="219">
        <v>4800</v>
      </c>
      <c r="K51" s="25">
        <f t="shared" si="5"/>
        <v>348</v>
      </c>
      <c r="L51" s="25">
        <v>48</v>
      </c>
      <c r="M51" s="25">
        <f>所属コード設定!AD50</f>
        <v>448</v>
      </c>
    </row>
    <row r="52" spans="1:13">
      <c r="A52" s="215">
        <f t="shared" si="0"/>
        <v>49</v>
      </c>
      <c r="B52" s="216" t="str">
        <f>学校名!B50</f>
        <v>柳津</v>
      </c>
      <c r="C52" s="217">
        <f t="shared" si="1"/>
        <v>4801</v>
      </c>
      <c r="D52" s="218" t="str">
        <f t="shared" si="2"/>
        <v>〜</v>
      </c>
      <c r="E52" s="219">
        <f t="shared" si="3"/>
        <v>4900</v>
      </c>
      <c r="F52" s="25">
        <f t="shared" si="4"/>
        <v>49</v>
      </c>
      <c r="G52" s="217">
        <v>4801</v>
      </c>
      <c r="H52" s="218" t="s">
        <v>253</v>
      </c>
      <c r="I52" s="219">
        <v>4900</v>
      </c>
      <c r="K52" s="25">
        <f t="shared" si="5"/>
        <v>349</v>
      </c>
      <c r="L52" s="25">
        <v>49</v>
      </c>
      <c r="M52" s="25">
        <f>所属コード設定!AD51</f>
        <v>449</v>
      </c>
    </row>
    <row r="53" spans="1:13">
      <c r="A53" s="215">
        <f t="shared" si="0"/>
        <v>50</v>
      </c>
      <c r="B53" s="216" t="str">
        <f>学校名!B51</f>
        <v>西山</v>
      </c>
      <c r="C53" s="217">
        <f t="shared" si="1"/>
        <v>4901</v>
      </c>
      <c r="D53" s="218" t="str">
        <f t="shared" si="2"/>
        <v>〜</v>
      </c>
      <c r="E53" s="219">
        <f t="shared" si="3"/>
        <v>5000</v>
      </c>
      <c r="F53" s="25">
        <f t="shared" si="4"/>
        <v>50</v>
      </c>
      <c r="G53" s="217">
        <v>4901</v>
      </c>
      <c r="H53" s="218" t="s">
        <v>253</v>
      </c>
      <c r="I53" s="219">
        <v>5000</v>
      </c>
      <c r="K53" s="25">
        <f t="shared" si="5"/>
        <v>350</v>
      </c>
      <c r="L53" s="25">
        <v>50</v>
      </c>
      <c r="M53" s="25">
        <f>所属コード設定!AD52</f>
        <v>450</v>
      </c>
    </row>
    <row r="54" spans="1:13">
      <c r="A54" s="215">
        <f t="shared" si="0"/>
        <v>51</v>
      </c>
      <c r="B54" s="216" t="str">
        <f>学校名!B52</f>
        <v>高田</v>
      </c>
      <c r="C54" s="217">
        <f t="shared" si="1"/>
        <v>5001</v>
      </c>
      <c r="D54" s="218" t="str">
        <f t="shared" si="2"/>
        <v>〜</v>
      </c>
      <c r="E54" s="219">
        <f t="shared" si="3"/>
        <v>5100</v>
      </c>
      <c r="F54" s="25">
        <f t="shared" si="4"/>
        <v>51</v>
      </c>
      <c r="G54" s="217">
        <v>5001</v>
      </c>
      <c r="H54" s="218" t="s">
        <v>253</v>
      </c>
      <c r="I54" s="219">
        <v>5100</v>
      </c>
      <c r="K54" s="25">
        <f t="shared" si="5"/>
        <v>351</v>
      </c>
      <c r="L54" s="25">
        <v>51</v>
      </c>
      <c r="M54" s="25">
        <f>所属コード設定!AD53</f>
        <v>451</v>
      </c>
    </row>
    <row r="55" spans="1:13">
      <c r="A55" s="215">
        <f t="shared" si="0"/>
        <v>52</v>
      </c>
      <c r="B55" s="216" t="str">
        <f>学校名!B53</f>
        <v>本郷学園</v>
      </c>
      <c r="C55" s="217">
        <f t="shared" si="1"/>
        <v>5101</v>
      </c>
      <c r="D55" s="218" t="str">
        <f t="shared" si="2"/>
        <v>〜</v>
      </c>
      <c r="E55" s="219">
        <f t="shared" si="3"/>
        <v>5200</v>
      </c>
      <c r="F55" s="25">
        <f t="shared" si="4"/>
        <v>52</v>
      </c>
      <c r="G55" s="217">
        <v>5101</v>
      </c>
      <c r="H55" s="218" t="s">
        <v>253</v>
      </c>
      <c r="I55" s="219">
        <v>5200</v>
      </c>
      <c r="K55" s="25">
        <f t="shared" si="5"/>
        <v>352</v>
      </c>
      <c r="L55" s="25">
        <v>52</v>
      </c>
      <c r="M55" s="25">
        <f>所属コード設定!AD54</f>
        <v>452</v>
      </c>
    </row>
    <row r="56" spans="1:13">
      <c r="A56" s="215">
        <f t="shared" si="0"/>
        <v>53</v>
      </c>
      <c r="B56" s="216" t="str">
        <f>学校名!B54</f>
        <v>新鶴</v>
      </c>
      <c r="C56" s="217">
        <f t="shared" si="1"/>
        <v>5201</v>
      </c>
      <c r="D56" s="218" t="str">
        <f t="shared" si="2"/>
        <v>〜</v>
      </c>
      <c r="E56" s="219">
        <f t="shared" si="3"/>
        <v>5300</v>
      </c>
      <c r="F56" s="25">
        <f t="shared" si="4"/>
        <v>53</v>
      </c>
      <c r="G56" s="217">
        <v>5201</v>
      </c>
      <c r="H56" s="218" t="s">
        <v>253</v>
      </c>
      <c r="I56" s="219">
        <v>5300</v>
      </c>
      <c r="K56" s="25">
        <f t="shared" si="5"/>
        <v>353</v>
      </c>
      <c r="L56" s="25">
        <v>53</v>
      </c>
      <c r="M56" s="25">
        <f>所属コード設定!AD55</f>
        <v>453</v>
      </c>
    </row>
    <row r="57" spans="1:13">
      <c r="A57" s="215">
        <f t="shared" si="0"/>
        <v>54</v>
      </c>
      <c r="B57" s="216" t="str">
        <f>学校名!B55</f>
        <v>宮川</v>
      </c>
      <c r="C57" s="217">
        <f t="shared" si="1"/>
        <v>5301</v>
      </c>
      <c r="D57" s="218" t="str">
        <f t="shared" si="2"/>
        <v>〜</v>
      </c>
      <c r="E57" s="219">
        <f t="shared" si="3"/>
        <v>5400</v>
      </c>
      <c r="F57" s="25">
        <f t="shared" si="4"/>
        <v>54</v>
      </c>
      <c r="G57" s="217">
        <v>5301</v>
      </c>
      <c r="H57" s="218" t="s">
        <v>253</v>
      </c>
      <c r="I57" s="219">
        <v>5400</v>
      </c>
      <c r="K57" s="25">
        <f t="shared" si="5"/>
        <v>354</v>
      </c>
      <c r="L57" s="25">
        <v>54</v>
      </c>
      <c r="M57" s="25">
        <f>所属コード設定!AD56</f>
        <v>454</v>
      </c>
    </row>
    <row r="58" spans="1:13">
      <c r="A58" s="215">
        <f t="shared" si="0"/>
        <v>55</v>
      </c>
      <c r="B58" s="216" t="str">
        <f>学校名!B56</f>
        <v>三島</v>
      </c>
      <c r="C58" s="217">
        <f t="shared" si="1"/>
        <v>5401</v>
      </c>
      <c r="D58" s="218" t="str">
        <f t="shared" si="2"/>
        <v>〜</v>
      </c>
      <c r="E58" s="219">
        <f t="shared" si="3"/>
        <v>5500</v>
      </c>
      <c r="F58" s="25">
        <f t="shared" si="4"/>
        <v>55</v>
      </c>
      <c r="G58" s="217">
        <v>5401</v>
      </c>
      <c r="H58" s="218" t="s">
        <v>253</v>
      </c>
      <c r="I58" s="219">
        <v>5500</v>
      </c>
      <c r="K58" s="25">
        <f t="shared" si="5"/>
        <v>355</v>
      </c>
      <c r="L58" s="25">
        <v>55</v>
      </c>
      <c r="M58" s="25">
        <f>所属コード設定!AD57</f>
        <v>455</v>
      </c>
    </row>
    <row r="59" spans="1:13">
      <c r="A59" s="215">
        <f t="shared" si="0"/>
        <v>56</v>
      </c>
      <c r="B59" s="216" t="str">
        <f>学校名!B57</f>
        <v>金山</v>
      </c>
      <c r="C59" s="217">
        <f t="shared" si="1"/>
        <v>5501</v>
      </c>
      <c r="D59" s="218" t="str">
        <f t="shared" si="2"/>
        <v>〜</v>
      </c>
      <c r="E59" s="219">
        <f t="shared" si="3"/>
        <v>5600</v>
      </c>
      <c r="F59" s="25">
        <f t="shared" si="4"/>
        <v>56</v>
      </c>
      <c r="G59" s="217">
        <v>5501</v>
      </c>
      <c r="H59" s="218" t="s">
        <v>253</v>
      </c>
      <c r="I59" s="219">
        <v>5600</v>
      </c>
      <c r="K59" s="25">
        <f t="shared" si="5"/>
        <v>356</v>
      </c>
      <c r="L59" s="25">
        <v>56</v>
      </c>
      <c r="M59" s="25">
        <f>所属コード設定!AD58</f>
        <v>456</v>
      </c>
    </row>
    <row r="60" spans="1:13">
      <c r="A60" s="215">
        <f t="shared" si="0"/>
        <v>57</v>
      </c>
      <c r="B60" s="216" t="str">
        <f>学校名!B58</f>
        <v>昭和</v>
      </c>
      <c r="C60" s="217">
        <f t="shared" si="1"/>
        <v>5601</v>
      </c>
      <c r="D60" s="218" t="str">
        <f t="shared" si="2"/>
        <v>〜</v>
      </c>
      <c r="E60" s="219">
        <f t="shared" si="3"/>
        <v>5700</v>
      </c>
      <c r="F60" s="25">
        <f t="shared" si="4"/>
        <v>57</v>
      </c>
      <c r="G60" s="217">
        <v>5601</v>
      </c>
      <c r="H60" s="218" t="s">
        <v>253</v>
      </c>
      <c r="I60" s="219">
        <v>5700</v>
      </c>
      <c r="K60" s="25">
        <f t="shared" si="5"/>
        <v>357</v>
      </c>
      <c r="L60" s="25">
        <v>57</v>
      </c>
      <c r="M60" s="25">
        <f>所属コード設定!AD59</f>
        <v>457</v>
      </c>
    </row>
    <row r="61" spans="1:13">
      <c r="A61" s="215">
        <f t="shared" si="0"/>
        <v>58</v>
      </c>
      <c r="B61" s="216" t="str">
        <f>学校名!B59</f>
        <v>田島</v>
      </c>
      <c r="C61" s="217">
        <f t="shared" si="1"/>
        <v>5701</v>
      </c>
      <c r="D61" s="218" t="str">
        <f t="shared" si="2"/>
        <v>〜</v>
      </c>
      <c r="E61" s="219">
        <f t="shared" si="3"/>
        <v>5800</v>
      </c>
      <c r="F61" s="25">
        <f t="shared" si="4"/>
        <v>58</v>
      </c>
      <c r="G61" s="217">
        <v>5701</v>
      </c>
      <c r="H61" s="218" t="s">
        <v>253</v>
      </c>
      <c r="I61" s="219">
        <v>5800</v>
      </c>
      <c r="K61" s="25">
        <f t="shared" si="5"/>
        <v>358</v>
      </c>
      <c r="L61" s="25">
        <v>58</v>
      </c>
      <c r="M61" s="25">
        <f>所属コード設定!AD60</f>
        <v>458</v>
      </c>
    </row>
    <row r="62" spans="1:13">
      <c r="A62" s="215">
        <f t="shared" si="0"/>
        <v>59</v>
      </c>
      <c r="B62" s="216" t="str">
        <f>学校名!B60</f>
        <v>田島第二</v>
      </c>
      <c r="C62" s="217">
        <f t="shared" si="1"/>
        <v>5801</v>
      </c>
      <c r="D62" s="218" t="str">
        <f t="shared" si="2"/>
        <v>〜</v>
      </c>
      <c r="E62" s="219">
        <f t="shared" si="3"/>
        <v>5900</v>
      </c>
      <c r="F62" s="25">
        <f t="shared" si="4"/>
        <v>59</v>
      </c>
      <c r="G62" s="217">
        <v>5801</v>
      </c>
      <c r="H62" s="218" t="s">
        <v>253</v>
      </c>
      <c r="I62" s="219">
        <v>5900</v>
      </c>
      <c r="K62" s="25">
        <f t="shared" si="5"/>
        <v>359</v>
      </c>
      <c r="L62" s="25">
        <v>59</v>
      </c>
      <c r="M62" s="25">
        <f>所属コード設定!AD61</f>
        <v>459</v>
      </c>
    </row>
    <row r="63" spans="1:13">
      <c r="A63" s="215">
        <f t="shared" si="0"/>
        <v>60</v>
      </c>
      <c r="B63" s="216" t="str">
        <f>学校名!B61</f>
        <v>荒海</v>
      </c>
      <c r="C63" s="217">
        <f t="shared" si="1"/>
        <v>5901</v>
      </c>
      <c r="D63" s="218" t="str">
        <f t="shared" si="2"/>
        <v>〜</v>
      </c>
      <c r="E63" s="219">
        <f t="shared" si="3"/>
        <v>6000</v>
      </c>
      <c r="F63" s="25">
        <f t="shared" si="4"/>
        <v>60</v>
      </c>
      <c r="G63" s="217">
        <v>5901</v>
      </c>
      <c r="H63" s="218" t="s">
        <v>253</v>
      </c>
      <c r="I63" s="219">
        <v>6000</v>
      </c>
      <c r="K63" s="25">
        <f t="shared" si="5"/>
        <v>360</v>
      </c>
      <c r="L63" s="25">
        <v>60</v>
      </c>
      <c r="M63" s="25">
        <f>所属コード設定!AD62</f>
        <v>460</v>
      </c>
    </row>
    <row r="64" spans="1:13">
      <c r="A64" s="215">
        <f t="shared" si="0"/>
        <v>61</v>
      </c>
      <c r="B64" s="216" t="str">
        <f>学校名!B62</f>
        <v>伊南</v>
      </c>
      <c r="C64" s="217">
        <f t="shared" si="1"/>
        <v>6001</v>
      </c>
      <c r="D64" s="218" t="str">
        <f t="shared" si="2"/>
        <v>〜</v>
      </c>
      <c r="E64" s="219">
        <f t="shared" si="3"/>
        <v>6100</v>
      </c>
      <c r="F64" s="25">
        <f t="shared" si="4"/>
        <v>61</v>
      </c>
      <c r="G64" s="217">
        <v>6001</v>
      </c>
      <c r="H64" s="218" t="s">
        <v>253</v>
      </c>
      <c r="I64" s="219">
        <v>6100</v>
      </c>
      <c r="K64" s="25">
        <f t="shared" si="5"/>
        <v>361</v>
      </c>
      <c r="L64" s="25">
        <v>61</v>
      </c>
      <c r="M64" s="25">
        <f>所属コード設定!AD63</f>
        <v>461</v>
      </c>
    </row>
    <row r="65" spans="1:13">
      <c r="A65" s="215">
        <f t="shared" si="0"/>
        <v>62</v>
      </c>
      <c r="B65" s="216" t="str">
        <f>学校名!B63</f>
        <v>舘岩</v>
      </c>
      <c r="C65" s="217">
        <f t="shared" si="1"/>
        <v>6101</v>
      </c>
      <c r="D65" s="218" t="str">
        <f t="shared" si="2"/>
        <v>〜</v>
      </c>
      <c r="E65" s="219">
        <f t="shared" si="3"/>
        <v>6200</v>
      </c>
      <c r="F65" s="25">
        <f t="shared" si="4"/>
        <v>62</v>
      </c>
      <c r="G65" s="217">
        <v>6101</v>
      </c>
      <c r="H65" s="218" t="s">
        <v>253</v>
      </c>
      <c r="I65" s="219">
        <v>6200</v>
      </c>
      <c r="K65" s="25">
        <f t="shared" si="5"/>
        <v>362</v>
      </c>
      <c r="L65" s="25">
        <v>62</v>
      </c>
      <c r="M65" s="25">
        <f>所属コード設定!AD64</f>
        <v>462</v>
      </c>
    </row>
    <row r="66" spans="1:13">
      <c r="A66" s="215">
        <f t="shared" si="0"/>
        <v>63</v>
      </c>
      <c r="B66" s="216" t="str">
        <f>学校名!B64</f>
        <v>桧沢</v>
      </c>
      <c r="C66" s="217">
        <f t="shared" si="1"/>
        <v>6201</v>
      </c>
      <c r="D66" s="218" t="str">
        <f t="shared" si="2"/>
        <v>〜</v>
      </c>
      <c r="E66" s="219">
        <f t="shared" si="3"/>
        <v>6300</v>
      </c>
      <c r="F66" s="25">
        <f t="shared" si="4"/>
        <v>63</v>
      </c>
      <c r="G66" s="217">
        <v>6201</v>
      </c>
      <c r="H66" s="218" t="s">
        <v>253</v>
      </c>
      <c r="I66" s="219">
        <v>6300</v>
      </c>
      <c r="K66" s="25">
        <f t="shared" si="5"/>
        <v>363</v>
      </c>
      <c r="L66" s="25">
        <v>63</v>
      </c>
      <c r="M66" s="25">
        <f>所属コード設定!AD65</f>
        <v>463</v>
      </c>
    </row>
    <row r="67" spans="1:13">
      <c r="A67" s="215">
        <f t="shared" si="0"/>
        <v>64</v>
      </c>
      <c r="B67" s="216" t="str">
        <f>学校名!B65</f>
        <v>南郷</v>
      </c>
      <c r="C67" s="217">
        <f t="shared" si="1"/>
        <v>6301</v>
      </c>
      <c r="D67" s="218" t="str">
        <f t="shared" si="2"/>
        <v>〜</v>
      </c>
      <c r="E67" s="219">
        <f t="shared" si="3"/>
        <v>6400</v>
      </c>
      <c r="F67" s="25">
        <f t="shared" si="4"/>
        <v>64</v>
      </c>
      <c r="G67" s="217">
        <v>6301</v>
      </c>
      <c r="H67" s="218" t="s">
        <v>253</v>
      </c>
      <c r="I67" s="219">
        <v>6400</v>
      </c>
      <c r="K67" s="25">
        <f t="shared" si="5"/>
        <v>364</v>
      </c>
      <c r="L67" s="25">
        <v>64</v>
      </c>
      <c r="M67" s="25">
        <f>所属コード設定!AD66</f>
        <v>464</v>
      </c>
    </row>
    <row r="68" spans="1:13">
      <c r="A68" s="215">
        <f t="shared" si="0"/>
        <v>65</v>
      </c>
      <c r="B68" s="216" t="str">
        <f>学校名!B66</f>
        <v>旭田</v>
      </c>
      <c r="C68" s="217">
        <f t="shared" si="1"/>
        <v>6401</v>
      </c>
      <c r="D68" s="218" t="str">
        <f t="shared" si="2"/>
        <v>〜</v>
      </c>
      <c r="E68" s="219">
        <f t="shared" si="3"/>
        <v>6500</v>
      </c>
      <c r="F68" s="25">
        <f t="shared" si="4"/>
        <v>65</v>
      </c>
      <c r="G68" s="217">
        <v>6401</v>
      </c>
      <c r="H68" s="218" t="s">
        <v>253</v>
      </c>
      <c r="I68" s="219">
        <v>6500</v>
      </c>
      <c r="K68" s="25">
        <f t="shared" si="5"/>
        <v>365</v>
      </c>
      <c r="L68" s="25">
        <v>65</v>
      </c>
      <c r="M68" s="25">
        <f>所属コード設定!AD67</f>
        <v>465</v>
      </c>
    </row>
    <row r="69" spans="1:13">
      <c r="A69" s="215">
        <f t="shared" ref="A69:A103" si="6">IF(L$1=2,M69,L69)</f>
        <v>66</v>
      </c>
      <c r="B69" s="216" t="str">
        <f>学校名!B67</f>
        <v>江川</v>
      </c>
      <c r="C69" s="217">
        <f t="shared" ref="C69:C103" si="7">IF(B69="","",G69)</f>
        <v>6501</v>
      </c>
      <c r="D69" s="218" t="str">
        <f t="shared" ref="D69:D103" si="8">IF(C69="","",H69)</f>
        <v>〜</v>
      </c>
      <c r="E69" s="219">
        <f t="shared" ref="E69:E103" si="9">IF(D69="","",I69)</f>
        <v>6600</v>
      </c>
      <c r="F69" s="25">
        <f t="shared" ref="F69:F103" si="10">A69</f>
        <v>66</v>
      </c>
      <c r="G69" s="217">
        <v>6501</v>
      </c>
      <c r="H69" s="218" t="s">
        <v>253</v>
      </c>
      <c r="I69" s="219">
        <v>6600</v>
      </c>
      <c r="K69" s="25">
        <f t="shared" si="5"/>
        <v>366</v>
      </c>
      <c r="L69" s="25">
        <v>66</v>
      </c>
      <c r="M69" s="25">
        <f>所属コード設定!AD68</f>
        <v>466</v>
      </c>
    </row>
    <row r="70" spans="1:13">
      <c r="A70" s="215">
        <f t="shared" si="6"/>
        <v>67</v>
      </c>
      <c r="B70" s="216" t="str">
        <f>学校名!B68</f>
        <v>楢原</v>
      </c>
      <c r="C70" s="217">
        <f t="shared" si="7"/>
        <v>6601</v>
      </c>
      <c r="D70" s="218" t="str">
        <f t="shared" si="8"/>
        <v>〜</v>
      </c>
      <c r="E70" s="219">
        <f t="shared" si="9"/>
        <v>6700</v>
      </c>
      <c r="F70" s="25">
        <f t="shared" si="10"/>
        <v>67</v>
      </c>
      <c r="G70" s="217">
        <v>6601</v>
      </c>
      <c r="H70" s="218" t="s">
        <v>253</v>
      </c>
      <c r="I70" s="219">
        <v>6700</v>
      </c>
      <c r="K70" s="25">
        <f t="shared" ref="K70:K103" si="11">K69+1</f>
        <v>367</v>
      </c>
      <c r="L70" s="25">
        <v>67</v>
      </c>
      <c r="M70" s="25">
        <f>所属コード設定!AD69</f>
        <v>467</v>
      </c>
    </row>
    <row r="71" spans="1:13">
      <c r="A71" s="215">
        <f t="shared" si="6"/>
        <v>68</v>
      </c>
      <c r="B71" s="216" t="str">
        <f>学校名!B69</f>
        <v>只見</v>
      </c>
      <c r="C71" s="217">
        <f t="shared" si="7"/>
        <v>6701</v>
      </c>
      <c r="D71" s="218" t="str">
        <f t="shared" si="8"/>
        <v>〜</v>
      </c>
      <c r="E71" s="219">
        <f t="shared" si="9"/>
        <v>6800</v>
      </c>
      <c r="F71" s="25">
        <f t="shared" si="10"/>
        <v>68</v>
      </c>
      <c r="G71" s="217">
        <v>6701</v>
      </c>
      <c r="H71" s="218" t="s">
        <v>253</v>
      </c>
      <c r="I71" s="219">
        <v>6800</v>
      </c>
      <c r="K71" s="25">
        <f t="shared" si="11"/>
        <v>368</v>
      </c>
      <c r="L71" s="25">
        <v>68</v>
      </c>
      <c r="M71" s="25">
        <f>所属コード設定!AD70</f>
        <v>468</v>
      </c>
    </row>
    <row r="72" spans="1:13">
      <c r="A72" s="215">
        <f t="shared" si="6"/>
        <v>69</v>
      </c>
      <c r="B72" s="216" t="str">
        <f>学校名!B70</f>
        <v>朝日</v>
      </c>
      <c r="C72" s="217">
        <f t="shared" si="7"/>
        <v>6801</v>
      </c>
      <c r="D72" s="218" t="str">
        <f t="shared" si="8"/>
        <v>〜</v>
      </c>
      <c r="E72" s="219">
        <f t="shared" si="9"/>
        <v>6900</v>
      </c>
      <c r="F72" s="25">
        <f t="shared" si="10"/>
        <v>69</v>
      </c>
      <c r="G72" s="217">
        <v>6801</v>
      </c>
      <c r="H72" s="218" t="s">
        <v>253</v>
      </c>
      <c r="I72" s="219">
        <v>6900</v>
      </c>
      <c r="K72" s="25">
        <f t="shared" si="11"/>
        <v>369</v>
      </c>
      <c r="L72" s="25">
        <v>69</v>
      </c>
      <c r="M72" s="25">
        <f>所属コード設定!AD71</f>
        <v>469</v>
      </c>
    </row>
    <row r="73" spans="1:13">
      <c r="A73" s="215">
        <f t="shared" si="6"/>
        <v>70</v>
      </c>
      <c r="B73" s="216" t="str">
        <f>学校名!B71</f>
        <v>明和</v>
      </c>
      <c r="C73" s="217">
        <f t="shared" si="7"/>
        <v>6901</v>
      </c>
      <c r="D73" s="218" t="str">
        <f t="shared" si="8"/>
        <v>〜</v>
      </c>
      <c r="E73" s="219">
        <f t="shared" si="9"/>
        <v>7000</v>
      </c>
      <c r="F73" s="25">
        <f t="shared" si="10"/>
        <v>70</v>
      </c>
      <c r="G73" s="217">
        <v>6901</v>
      </c>
      <c r="H73" s="218" t="s">
        <v>253</v>
      </c>
      <c r="I73" s="219">
        <v>7000</v>
      </c>
      <c r="K73" s="25">
        <f t="shared" si="11"/>
        <v>370</v>
      </c>
      <c r="L73" s="25">
        <v>70</v>
      </c>
      <c r="M73" s="25">
        <f>所属コード設定!AD72</f>
        <v>470</v>
      </c>
    </row>
    <row r="74" spans="1:13">
      <c r="A74" s="215">
        <f t="shared" si="6"/>
        <v>71</v>
      </c>
      <c r="B74" s="216" t="str">
        <f>学校名!B72</f>
        <v>檜枝岐</v>
      </c>
      <c r="C74" s="217">
        <f t="shared" si="7"/>
        <v>7001</v>
      </c>
      <c r="D74" s="218" t="str">
        <f t="shared" si="8"/>
        <v>〜</v>
      </c>
      <c r="E74" s="219">
        <f t="shared" si="9"/>
        <v>7100</v>
      </c>
      <c r="F74" s="25">
        <f t="shared" si="10"/>
        <v>71</v>
      </c>
      <c r="G74" s="217">
        <v>7001</v>
      </c>
      <c r="H74" s="218" t="s">
        <v>253</v>
      </c>
      <c r="I74" s="219">
        <v>7100</v>
      </c>
      <c r="K74" s="25">
        <f t="shared" si="11"/>
        <v>371</v>
      </c>
      <c r="L74" s="25">
        <v>71</v>
      </c>
      <c r="M74" s="25">
        <f>所属コード設定!AD73</f>
        <v>471</v>
      </c>
    </row>
    <row r="75" spans="1:13">
      <c r="A75" s="215">
        <f t="shared" si="6"/>
        <v>72</v>
      </c>
      <c r="B75" s="216" t="str">
        <f>学校名!B73</f>
        <v>三島スポ少</v>
      </c>
      <c r="C75" s="217">
        <f t="shared" si="7"/>
        <v>7101</v>
      </c>
      <c r="D75" s="218" t="str">
        <f t="shared" si="8"/>
        <v>〜</v>
      </c>
      <c r="E75" s="219">
        <f t="shared" si="9"/>
        <v>7200</v>
      </c>
      <c r="F75" s="25">
        <f t="shared" si="10"/>
        <v>72</v>
      </c>
      <c r="G75" s="217">
        <v>7101</v>
      </c>
      <c r="H75" s="218" t="s">
        <v>253</v>
      </c>
      <c r="I75" s="219">
        <v>7200</v>
      </c>
      <c r="K75" s="25">
        <f t="shared" si="11"/>
        <v>372</v>
      </c>
      <c r="L75" s="25">
        <v>72</v>
      </c>
      <c r="M75" s="25">
        <f>所属コード設定!AD74</f>
        <v>472</v>
      </c>
    </row>
    <row r="76" spans="1:13">
      <c r="A76" s="215">
        <f t="shared" si="6"/>
        <v>73</v>
      </c>
      <c r="B76" s="216" t="str">
        <f>学校名!B74</f>
        <v>会津ACジュニア</v>
      </c>
      <c r="C76" s="217">
        <f t="shared" si="7"/>
        <v>7201</v>
      </c>
      <c r="D76" s="218" t="str">
        <f t="shared" si="8"/>
        <v>〜</v>
      </c>
      <c r="E76" s="219">
        <f t="shared" si="9"/>
        <v>7300</v>
      </c>
      <c r="F76" s="25">
        <f t="shared" si="10"/>
        <v>73</v>
      </c>
      <c r="G76" s="217">
        <v>7201</v>
      </c>
      <c r="H76" s="218" t="s">
        <v>253</v>
      </c>
      <c r="I76" s="219">
        <v>7300</v>
      </c>
      <c r="K76" s="25">
        <f t="shared" si="11"/>
        <v>373</v>
      </c>
      <c r="L76" s="25">
        <v>73</v>
      </c>
      <c r="M76" s="25">
        <f>所属コード設定!AD75</f>
        <v>473</v>
      </c>
    </row>
    <row r="77" spans="1:13">
      <c r="A77" s="215">
        <f t="shared" si="6"/>
        <v>74</v>
      </c>
      <c r="B77" s="216" t="str">
        <f>学校名!B75</f>
        <v>わかまつクラブ</v>
      </c>
      <c r="C77" s="217">
        <f t="shared" si="7"/>
        <v>7301</v>
      </c>
      <c r="D77" s="218" t="str">
        <f t="shared" si="8"/>
        <v>〜</v>
      </c>
      <c r="E77" s="219">
        <f t="shared" si="9"/>
        <v>7400</v>
      </c>
      <c r="F77" s="25">
        <f t="shared" si="10"/>
        <v>74</v>
      </c>
      <c r="G77" s="217">
        <v>7301</v>
      </c>
      <c r="H77" s="218" t="s">
        <v>253</v>
      </c>
      <c r="I77" s="219">
        <v>7400</v>
      </c>
      <c r="K77" s="25">
        <f t="shared" si="11"/>
        <v>374</v>
      </c>
      <c r="L77" s="25">
        <v>74</v>
      </c>
      <c r="M77" s="25">
        <f>所属コード設定!AD76</f>
        <v>474</v>
      </c>
    </row>
    <row r="78" spans="1:13">
      <c r="A78" s="215">
        <f t="shared" si="6"/>
        <v>75</v>
      </c>
      <c r="B78" s="216" t="str">
        <f>学校名!B76</f>
        <v>磐梯第一</v>
      </c>
      <c r="C78" s="217">
        <f t="shared" si="7"/>
        <v>7401</v>
      </c>
      <c r="D78" s="218" t="str">
        <f t="shared" si="8"/>
        <v>〜</v>
      </c>
      <c r="E78" s="219">
        <f t="shared" si="9"/>
        <v>7500</v>
      </c>
      <c r="F78" s="25">
        <f t="shared" si="10"/>
        <v>75</v>
      </c>
      <c r="G78" s="217">
        <v>7401</v>
      </c>
      <c r="H78" s="218" t="s">
        <v>253</v>
      </c>
      <c r="I78" s="219">
        <v>7500</v>
      </c>
      <c r="K78" s="25">
        <f t="shared" si="11"/>
        <v>375</v>
      </c>
      <c r="L78" s="25">
        <v>75</v>
      </c>
      <c r="M78" s="25">
        <f>所属コード設定!AD77</f>
        <v>475</v>
      </c>
    </row>
    <row r="79" spans="1:13">
      <c r="A79" s="215">
        <f t="shared" si="6"/>
        <v>76</v>
      </c>
      <c r="B79" s="216" t="str">
        <f>学校名!B77</f>
        <v>NorthEnd</v>
      </c>
      <c r="C79" s="217">
        <f t="shared" si="7"/>
        <v>7501</v>
      </c>
      <c r="D79" s="218" t="str">
        <f t="shared" si="8"/>
        <v>〜</v>
      </c>
      <c r="E79" s="219">
        <f t="shared" si="9"/>
        <v>7600</v>
      </c>
      <c r="F79" s="25">
        <f t="shared" si="10"/>
        <v>76</v>
      </c>
      <c r="G79" s="217">
        <v>7501</v>
      </c>
      <c r="H79" s="218" t="s">
        <v>253</v>
      </c>
      <c r="I79" s="219">
        <v>7600</v>
      </c>
      <c r="K79" s="25">
        <f t="shared" si="11"/>
        <v>376</v>
      </c>
      <c r="L79" s="25">
        <v>76</v>
      </c>
      <c r="M79" s="25">
        <f>所属コード設定!AD78</f>
        <v>476</v>
      </c>
    </row>
    <row r="80" spans="1:13">
      <c r="A80" s="215">
        <f t="shared" si="6"/>
        <v>77</v>
      </c>
      <c r="B80" s="216" t="str">
        <f>学校名!B78</f>
        <v>すみれプロジェクト</v>
      </c>
      <c r="C80" s="217">
        <f t="shared" si="7"/>
        <v>7601</v>
      </c>
      <c r="D80" s="218" t="str">
        <f t="shared" si="8"/>
        <v>〜</v>
      </c>
      <c r="E80" s="219">
        <f t="shared" si="9"/>
        <v>7700</v>
      </c>
      <c r="F80" s="25">
        <f t="shared" si="10"/>
        <v>77</v>
      </c>
      <c r="G80" s="217">
        <v>7601</v>
      </c>
      <c r="H80" s="218" t="s">
        <v>253</v>
      </c>
      <c r="I80" s="219">
        <v>7700</v>
      </c>
      <c r="K80" s="25">
        <f t="shared" si="11"/>
        <v>377</v>
      </c>
      <c r="L80" s="25">
        <v>77</v>
      </c>
      <c r="M80" s="25">
        <f>所属コード設定!AD79</f>
        <v>477</v>
      </c>
    </row>
    <row r="81" spans="1:13">
      <c r="A81" s="215">
        <f t="shared" si="6"/>
        <v>78</v>
      </c>
      <c r="B81" s="216" t="str">
        <f>学校名!B79</f>
        <v/>
      </c>
      <c r="C81" s="217" t="str">
        <f t="shared" si="7"/>
        <v/>
      </c>
      <c r="D81" s="218" t="str">
        <f t="shared" si="8"/>
        <v/>
      </c>
      <c r="E81" s="219" t="str">
        <f t="shared" si="9"/>
        <v/>
      </c>
      <c r="F81" s="25">
        <f t="shared" si="10"/>
        <v>78</v>
      </c>
      <c r="G81" s="217">
        <v>7701</v>
      </c>
      <c r="H81" s="218" t="s">
        <v>253</v>
      </c>
      <c r="I81" s="219">
        <v>7800</v>
      </c>
      <c r="K81" s="25">
        <f t="shared" si="11"/>
        <v>378</v>
      </c>
      <c r="L81" s="25">
        <v>78</v>
      </c>
      <c r="M81" s="25">
        <f>所属コード設定!AD80</f>
        <v>478</v>
      </c>
    </row>
    <row r="82" spans="1:13">
      <c r="A82" s="215">
        <f t="shared" si="6"/>
        <v>79</v>
      </c>
      <c r="B82" s="216" t="str">
        <f>学校名!B80</f>
        <v/>
      </c>
      <c r="C82" s="217" t="str">
        <f t="shared" si="7"/>
        <v/>
      </c>
      <c r="D82" s="218" t="str">
        <f t="shared" si="8"/>
        <v/>
      </c>
      <c r="E82" s="219" t="str">
        <f t="shared" si="9"/>
        <v/>
      </c>
      <c r="F82" s="25">
        <f t="shared" si="10"/>
        <v>79</v>
      </c>
      <c r="G82" s="217">
        <v>7801</v>
      </c>
      <c r="H82" s="218" t="s">
        <v>253</v>
      </c>
      <c r="I82" s="219">
        <v>7900</v>
      </c>
      <c r="K82" s="25">
        <f t="shared" si="11"/>
        <v>379</v>
      </c>
      <c r="L82" s="25">
        <v>79</v>
      </c>
      <c r="M82" s="25">
        <f>所属コード設定!AD81</f>
        <v>479</v>
      </c>
    </row>
    <row r="83" spans="1:13">
      <c r="A83" s="215">
        <f t="shared" si="6"/>
        <v>80</v>
      </c>
      <c r="B83" s="216" t="str">
        <f>学校名!B81</f>
        <v/>
      </c>
      <c r="C83" s="217" t="str">
        <f t="shared" si="7"/>
        <v/>
      </c>
      <c r="D83" s="218" t="str">
        <f t="shared" si="8"/>
        <v/>
      </c>
      <c r="E83" s="219" t="str">
        <f t="shared" si="9"/>
        <v/>
      </c>
      <c r="F83" s="25">
        <f t="shared" si="10"/>
        <v>80</v>
      </c>
      <c r="G83" s="217">
        <v>7901</v>
      </c>
      <c r="H83" s="218" t="s">
        <v>253</v>
      </c>
      <c r="I83" s="219">
        <v>8000</v>
      </c>
      <c r="K83" s="25">
        <f t="shared" si="11"/>
        <v>380</v>
      </c>
      <c r="L83" s="25">
        <v>80</v>
      </c>
      <c r="M83" s="25">
        <f>所属コード設定!AD82</f>
        <v>480</v>
      </c>
    </row>
    <row r="84" spans="1:13">
      <c r="A84" s="215">
        <f t="shared" si="6"/>
        <v>81</v>
      </c>
      <c r="B84" s="216" t="str">
        <f>学校名!B82</f>
        <v/>
      </c>
      <c r="C84" s="217" t="str">
        <f t="shared" si="7"/>
        <v/>
      </c>
      <c r="D84" s="218" t="str">
        <f t="shared" si="8"/>
        <v/>
      </c>
      <c r="E84" s="219" t="str">
        <f t="shared" si="9"/>
        <v/>
      </c>
      <c r="F84" s="25">
        <f t="shared" si="10"/>
        <v>81</v>
      </c>
      <c r="G84" s="217">
        <v>8001</v>
      </c>
      <c r="H84" s="218" t="s">
        <v>253</v>
      </c>
      <c r="I84" s="219">
        <v>8100</v>
      </c>
      <c r="K84" s="25">
        <f t="shared" si="11"/>
        <v>381</v>
      </c>
      <c r="L84" s="25">
        <v>81</v>
      </c>
      <c r="M84" s="25">
        <f>所属コード設定!AD83</f>
        <v>481</v>
      </c>
    </row>
    <row r="85" spans="1:13">
      <c r="A85" s="215">
        <f t="shared" si="6"/>
        <v>82</v>
      </c>
      <c r="B85" s="216" t="str">
        <f>学校名!B83</f>
        <v/>
      </c>
      <c r="C85" s="217" t="str">
        <f t="shared" si="7"/>
        <v/>
      </c>
      <c r="D85" s="218" t="str">
        <f t="shared" si="8"/>
        <v/>
      </c>
      <c r="E85" s="219" t="str">
        <f t="shared" si="9"/>
        <v/>
      </c>
      <c r="F85" s="25">
        <f t="shared" si="10"/>
        <v>82</v>
      </c>
      <c r="G85" s="217">
        <v>8101</v>
      </c>
      <c r="H85" s="218" t="s">
        <v>253</v>
      </c>
      <c r="I85" s="219">
        <v>8200</v>
      </c>
      <c r="K85" s="25">
        <f t="shared" si="11"/>
        <v>382</v>
      </c>
      <c r="L85" s="25">
        <v>82</v>
      </c>
      <c r="M85" s="25">
        <f>所属コード設定!AD84</f>
        <v>482</v>
      </c>
    </row>
    <row r="86" spans="1:13">
      <c r="A86" s="215">
        <f t="shared" si="6"/>
        <v>83</v>
      </c>
      <c r="B86" s="216" t="str">
        <f>学校名!B84</f>
        <v/>
      </c>
      <c r="C86" s="217" t="str">
        <f t="shared" si="7"/>
        <v/>
      </c>
      <c r="D86" s="218" t="str">
        <f t="shared" si="8"/>
        <v/>
      </c>
      <c r="E86" s="219" t="str">
        <f t="shared" si="9"/>
        <v/>
      </c>
      <c r="F86" s="25">
        <f t="shared" si="10"/>
        <v>83</v>
      </c>
      <c r="G86" s="217">
        <v>8201</v>
      </c>
      <c r="H86" s="218" t="s">
        <v>253</v>
      </c>
      <c r="I86" s="219">
        <v>8300</v>
      </c>
      <c r="K86" s="25">
        <f t="shared" si="11"/>
        <v>383</v>
      </c>
      <c r="L86" s="25">
        <v>83</v>
      </c>
      <c r="M86" s="25">
        <f>所属コード設定!AD85</f>
        <v>483</v>
      </c>
    </row>
    <row r="87" spans="1:13">
      <c r="A87" s="215">
        <f t="shared" si="6"/>
        <v>84</v>
      </c>
      <c r="B87" s="216" t="str">
        <f>学校名!B85</f>
        <v/>
      </c>
      <c r="C87" s="217" t="str">
        <f t="shared" si="7"/>
        <v/>
      </c>
      <c r="D87" s="218" t="str">
        <f t="shared" si="8"/>
        <v/>
      </c>
      <c r="E87" s="219" t="str">
        <f t="shared" si="9"/>
        <v/>
      </c>
      <c r="F87" s="25">
        <f t="shared" si="10"/>
        <v>84</v>
      </c>
      <c r="G87" s="217">
        <v>8301</v>
      </c>
      <c r="H87" s="218" t="s">
        <v>253</v>
      </c>
      <c r="I87" s="219">
        <v>8400</v>
      </c>
      <c r="K87" s="25">
        <f t="shared" si="11"/>
        <v>384</v>
      </c>
      <c r="L87" s="25">
        <v>84</v>
      </c>
      <c r="M87" s="25">
        <f>所属コード設定!AD86</f>
        <v>484</v>
      </c>
    </row>
    <row r="88" spans="1:13">
      <c r="A88" s="215">
        <f t="shared" si="6"/>
        <v>85</v>
      </c>
      <c r="B88" s="216" t="str">
        <f>学校名!B86</f>
        <v/>
      </c>
      <c r="C88" s="217" t="str">
        <f t="shared" si="7"/>
        <v/>
      </c>
      <c r="D88" s="218" t="str">
        <f t="shared" si="8"/>
        <v/>
      </c>
      <c r="E88" s="219" t="str">
        <f t="shared" si="9"/>
        <v/>
      </c>
      <c r="F88" s="25">
        <f t="shared" si="10"/>
        <v>85</v>
      </c>
      <c r="G88" s="217">
        <v>8401</v>
      </c>
      <c r="H88" s="218" t="s">
        <v>253</v>
      </c>
      <c r="I88" s="219">
        <v>8500</v>
      </c>
      <c r="K88" s="25">
        <f t="shared" si="11"/>
        <v>385</v>
      </c>
      <c r="L88" s="25">
        <v>85</v>
      </c>
      <c r="M88" s="25">
        <f>所属コード設定!AD87</f>
        <v>485</v>
      </c>
    </row>
    <row r="89" spans="1:13">
      <c r="A89" s="215">
        <f t="shared" si="6"/>
        <v>86</v>
      </c>
      <c r="B89" s="216" t="str">
        <f>学校名!B87</f>
        <v/>
      </c>
      <c r="C89" s="217" t="str">
        <f t="shared" si="7"/>
        <v/>
      </c>
      <c r="D89" s="218" t="str">
        <f t="shared" si="8"/>
        <v/>
      </c>
      <c r="E89" s="219" t="str">
        <f t="shared" si="9"/>
        <v/>
      </c>
      <c r="F89" s="25">
        <f t="shared" si="10"/>
        <v>86</v>
      </c>
      <c r="G89" s="217">
        <v>8501</v>
      </c>
      <c r="H89" s="218" t="s">
        <v>253</v>
      </c>
      <c r="I89" s="219">
        <v>8600</v>
      </c>
      <c r="K89" s="25">
        <f t="shared" si="11"/>
        <v>386</v>
      </c>
      <c r="L89" s="25">
        <v>86</v>
      </c>
      <c r="M89" s="25">
        <f>所属コード設定!AD88</f>
        <v>486</v>
      </c>
    </row>
    <row r="90" spans="1:13">
      <c r="A90" s="215">
        <f t="shared" si="6"/>
        <v>87</v>
      </c>
      <c r="B90" s="216" t="str">
        <f>学校名!B88</f>
        <v/>
      </c>
      <c r="C90" s="217" t="str">
        <f t="shared" si="7"/>
        <v/>
      </c>
      <c r="D90" s="218" t="str">
        <f t="shared" si="8"/>
        <v/>
      </c>
      <c r="E90" s="219" t="str">
        <f t="shared" si="9"/>
        <v/>
      </c>
      <c r="F90" s="25">
        <f t="shared" si="10"/>
        <v>87</v>
      </c>
      <c r="G90" s="217">
        <v>8601</v>
      </c>
      <c r="H90" s="218" t="s">
        <v>253</v>
      </c>
      <c r="I90" s="219">
        <v>8700</v>
      </c>
      <c r="K90" s="25">
        <f t="shared" si="11"/>
        <v>387</v>
      </c>
      <c r="L90" s="25">
        <v>87</v>
      </c>
      <c r="M90" s="25">
        <f>所属コード設定!AD89</f>
        <v>487</v>
      </c>
    </row>
    <row r="91" spans="1:13">
      <c r="A91" s="215">
        <f t="shared" si="6"/>
        <v>88</v>
      </c>
      <c r="B91" s="216" t="str">
        <f>学校名!B89</f>
        <v/>
      </c>
      <c r="C91" s="217" t="str">
        <f t="shared" si="7"/>
        <v/>
      </c>
      <c r="D91" s="218" t="str">
        <f t="shared" si="8"/>
        <v/>
      </c>
      <c r="E91" s="219" t="str">
        <f t="shared" si="9"/>
        <v/>
      </c>
      <c r="F91" s="25">
        <f t="shared" si="10"/>
        <v>88</v>
      </c>
      <c r="G91" s="217">
        <v>8701</v>
      </c>
      <c r="H91" s="218" t="s">
        <v>253</v>
      </c>
      <c r="I91" s="219">
        <v>8800</v>
      </c>
      <c r="K91" s="25">
        <f t="shared" si="11"/>
        <v>388</v>
      </c>
      <c r="L91" s="25">
        <v>88</v>
      </c>
      <c r="M91" s="25">
        <f>所属コード設定!AD90</f>
        <v>488</v>
      </c>
    </row>
    <row r="92" spans="1:13">
      <c r="A92" s="215">
        <f t="shared" si="6"/>
        <v>89</v>
      </c>
      <c r="B92" s="216" t="str">
        <f>学校名!B90</f>
        <v/>
      </c>
      <c r="C92" s="217" t="str">
        <f t="shared" si="7"/>
        <v/>
      </c>
      <c r="D92" s="218" t="str">
        <f t="shared" si="8"/>
        <v/>
      </c>
      <c r="E92" s="219" t="str">
        <f t="shared" si="9"/>
        <v/>
      </c>
      <c r="F92" s="25">
        <f t="shared" si="10"/>
        <v>89</v>
      </c>
      <c r="G92" s="217">
        <v>8801</v>
      </c>
      <c r="H92" s="218" t="s">
        <v>253</v>
      </c>
      <c r="I92" s="219">
        <v>8900</v>
      </c>
      <c r="K92" s="25">
        <f t="shared" si="11"/>
        <v>389</v>
      </c>
      <c r="L92" s="25">
        <v>89</v>
      </c>
      <c r="M92" s="25">
        <f>所属コード設定!AD91</f>
        <v>489</v>
      </c>
    </row>
    <row r="93" spans="1:13">
      <c r="A93" s="215">
        <f t="shared" si="6"/>
        <v>90</v>
      </c>
      <c r="B93" s="216" t="str">
        <f>学校名!B91</f>
        <v/>
      </c>
      <c r="C93" s="217" t="str">
        <f t="shared" si="7"/>
        <v/>
      </c>
      <c r="D93" s="218" t="str">
        <f t="shared" si="8"/>
        <v/>
      </c>
      <c r="E93" s="219" t="str">
        <f t="shared" si="9"/>
        <v/>
      </c>
      <c r="F93" s="25">
        <f t="shared" si="10"/>
        <v>90</v>
      </c>
      <c r="G93" s="217">
        <v>8901</v>
      </c>
      <c r="H93" s="218" t="s">
        <v>253</v>
      </c>
      <c r="I93" s="219">
        <v>9000</v>
      </c>
      <c r="K93" s="25">
        <f t="shared" si="11"/>
        <v>390</v>
      </c>
      <c r="L93" s="25">
        <v>90</v>
      </c>
      <c r="M93" s="25">
        <f>所属コード設定!AD92</f>
        <v>490</v>
      </c>
    </row>
    <row r="94" spans="1:13">
      <c r="A94" s="215">
        <f t="shared" si="6"/>
        <v>91</v>
      </c>
      <c r="B94" s="216" t="str">
        <f>学校名!B92</f>
        <v/>
      </c>
      <c r="C94" s="217" t="str">
        <f t="shared" si="7"/>
        <v/>
      </c>
      <c r="D94" s="218" t="str">
        <f t="shared" si="8"/>
        <v/>
      </c>
      <c r="E94" s="219" t="str">
        <f t="shared" si="9"/>
        <v/>
      </c>
      <c r="F94" s="25">
        <f t="shared" si="10"/>
        <v>91</v>
      </c>
      <c r="G94" s="217">
        <v>9001</v>
      </c>
      <c r="H94" s="218" t="s">
        <v>253</v>
      </c>
      <c r="I94" s="219">
        <v>9100</v>
      </c>
      <c r="K94" s="25">
        <f t="shared" si="11"/>
        <v>391</v>
      </c>
      <c r="L94" s="25">
        <v>91</v>
      </c>
      <c r="M94" s="25">
        <f>所属コード設定!AD93</f>
        <v>491</v>
      </c>
    </row>
    <row r="95" spans="1:13">
      <c r="A95" s="215">
        <f t="shared" si="6"/>
        <v>92</v>
      </c>
      <c r="B95" s="216" t="str">
        <f>学校名!B93</f>
        <v/>
      </c>
      <c r="C95" s="217" t="str">
        <f t="shared" si="7"/>
        <v/>
      </c>
      <c r="D95" s="218" t="str">
        <f t="shared" si="8"/>
        <v/>
      </c>
      <c r="E95" s="219" t="str">
        <f t="shared" si="9"/>
        <v/>
      </c>
      <c r="F95" s="25">
        <f t="shared" si="10"/>
        <v>92</v>
      </c>
      <c r="G95" s="217">
        <v>9101</v>
      </c>
      <c r="H95" s="218" t="s">
        <v>253</v>
      </c>
      <c r="I95" s="219">
        <v>9200</v>
      </c>
      <c r="K95" s="25">
        <f t="shared" si="11"/>
        <v>392</v>
      </c>
      <c r="L95" s="25">
        <v>92</v>
      </c>
      <c r="M95" s="25">
        <f>所属コード設定!AD94</f>
        <v>492</v>
      </c>
    </row>
    <row r="96" spans="1:13">
      <c r="A96" s="215">
        <f t="shared" si="6"/>
        <v>93</v>
      </c>
      <c r="B96" s="216" t="str">
        <f>学校名!B94</f>
        <v/>
      </c>
      <c r="C96" s="217" t="str">
        <f t="shared" si="7"/>
        <v/>
      </c>
      <c r="D96" s="218" t="str">
        <f t="shared" si="8"/>
        <v/>
      </c>
      <c r="E96" s="219" t="str">
        <f t="shared" si="9"/>
        <v/>
      </c>
      <c r="F96" s="25">
        <f t="shared" si="10"/>
        <v>93</v>
      </c>
      <c r="G96" s="217">
        <v>9201</v>
      </c>
      <c r="H96" s="218" t="s">
        <v>253</v>
      </c>
      <c r="I96" s="219">
        <v>9300</v>
      </c>
      <c r="K96" s="25">
        <f t="shared" si="11"/>
        <v>393</v>
      </c>
      <c r="L96" s="25">
        <v>93</v>
      </c>
      <c r="M96" s="25">
        <f>所属コード設定!AD95</f>
        <v>493</v>
      </c>
    </row>
    <row r="97" spans="1:13">
      <c r="A97" s="215">
        <f t="shared" si="6"/>
        <v>94</v>
      </c>
      <c r="B97" s="216" t="str">
        <f>学校名!B95</f>
        <v/>
      </c>
      <c r="C97" s="217" t="str">
        <f t="shared" si="7"/>
        <v/>
      </c>
      <c r="D97" s="218" t="str">
        <f t="shared" si="8"/>
        <v/>
      </c>
      <c r="E97" s="219" t="str">
        <f t="shared" si="9"/>
        <v/>
      </c>
      <c r="F97" s="25">
        <f t="shared" si="10"/>
        <v>94</v>
      </c>
      <c r="G97" s="217">
        <v>9301</v>
      </c>
      <c r="H97" s="218" t="s">
        <v>253</v>
      </c>
      <c r="I97" s="219">
        <v>9400</v>
      </c>
      <c r="K97" s="25">
        <f t="shared" si="11"/>
        <v>394</v>
      </c>
      <c r="L97" s="25">
        <v>94</v>
      </c>
      <c r="M97" s="25">
        <f>所属コード設定!AD96</f>
        <v>494</v>
      </c>
    </row>
    <row r="98" spans="1:13">
      <c r="A98" s="215">
        <f t="shared" si="6"/>
        <v>95</v>
      </c>
      <c r="B98" s="216" t="str">
        <f>学校名!B96</f>
        <v/>
      </c>
      <c r="C98" s="217" t="str">
        <f t="shared" si="7"/>
        <v/>
      </c>
      <c r="D98" s="218" t="str">
        <f t="shared" si="8"/>
        <v/>
      </c>
      <c r="E98" s="219" t="str">
        <f t="shared" si="9"/>
        <v/>
      </c>
      <c r="F98" s="25">
        <f t="shared" si="10"/>
        <v>95</v>
      </c>
      <c r="G98" s="217">
        <v>9401</v>
      </c>
      <c r="H98" s="218" t="s">
        <v>253</v>
      </c>
      <c r="I98" s="219">
        <v>9500</v>
      </c>
      <c r="K98" s="25">
        <f t="shared" si="11"/>
        <v>395</v>
      </c>
      <c r="L98" s="25">
        <v>95</v>
      </c>
      <c r="M98" s="25">
        <f>所属コード設定!AD97</f>
        <v>495</v>
      </c>
    </row>
    <row r="99" spans="1:13">
      <c r="A99" s="215">
        <f t="shared" si="6"/>
        <v>96</v>
      </c>
      <c r="B99" s="216" t="str">
        <f>学校名!B97</f>
        <v/>
      </c>
      <c r="C99" s="217" t="str">
        <f t="shared" si="7"/>
        <v/>
      </c>
      <c r="D99" s="218" t="str">
        <f t="shared" si="8"/>
        <v/>
      </c>
      <c r="E99" s="219" t="str">
        <f t="shared" si="9"/>
        <v/>
      </c>
      <c r="F99" s="25">
        <f t="shared" si="10"/>
        <v>96</v>
      </c>
      <c r="G99" s="217">
        <v>9501</v>
      </c>
      <c r="H99" s="218" t="s">
        <v>253</v>
      </c>
      <c r="I99" s="219">
        <v>9600</v>
      </c>
      <c r="K99" s="25">
        <f t="shared" si="11"/>
        <v>396</v>
      </c>
      <c r="L99" s="25">
        <v>96</v>
      </c>
      <c r="M99" s="25">
        <f>所属コード設定!AD98</f>
        <v>496</v>
      </c>
    </row>
    <row r="100" spans="1:13">
      <c r="A100" s="215">
        <f t="shared" si="6"/>
        <v>97</v>
      </c>
      <c r="B100" s="216" t="str">
        <f>学校名!B98</f>
        <v/>
      </c>
      <c r="C100" s="217" t="str">
        <f t="shared" si="7"/>
        <v/>
      </c>
      <c r="D100" s="218" t="str">
        <f t="shared" si="8"/>
        <v/>
      </c>
      <c r="E100" s="219" t="str">
        <f t="shared" si="9"/>
        <v/>
      </c>
      <c r="F100" s="25">
        <f t="shared" si="10"/>
        <v>97</v>
      </c>
      <c r="G100" s="217">
        <v>9601</v>
      </c>
      <c r="H100" s="218" t="s">
        <v>253</v>
      </c>
      <c r="I100" s="219">
        <v>9700</v>
      </c>
      <c r="K100" s="25">
        <f t="shared" si="11"/>
        <v>397</v>
      </c>
      <c r="L100" s="25">
        <v>97</v>
      </c>
      <c r="M100" s="25">
        <f>所属コード設定!AD99</f>
        <v>497</v>
      </c>
    </row>
    <row r="101" spans="1:13">
      <c r="A101" s="215">
        <f t="shared" si="6"/>
        <v>98</v>
      </c>
      <c r="B101" s="216" t="str">
        <f>学校名!B99</f>
        <v/>
      </c>
      <c r="C101" s="217" t="str">
        <f t="shared" si="7"/>
        <v/>
      </c>
      <c r="D101" s="218" t="str">
        <f t="shared" si="8"/>
        <v/>
      </c>
      <c r="E101" s="219" t="str">
        <f t="shared" si="9"/>
        <v/>
      </c>
      <c r="F101" s="25">
        <f t="shared" si="10"/>
        <v>98</v>
      </c>
      <c r="G101" s="217">
        <v>9701</v>
      </c>
      <c r="H101" s="218" t="s">
        <v>253</v>
      </c>
      <c r="I101" s="219">
        <v>9800</v>
      </c>
      <c r="K101" s="25">
        <f t="shared" si="11"/>
        <v>398</v>
      </c>
      <c r="L101" s="25">
        <v>98</v>
      </c>
      <c r="M101" s="25">
        <f>所属コード設定!AD100</f>
        <v>498</v>
      </c>
    </row>
    <row r="102" spans="1:13">
      <c r="A102" s="215">
        <f t="shared" si="6"/>
        <v>99</v>
      </c>
      <c r="B102" s="216" t="str">
        <f>学校名!B100</f>
        <v/>
      </c>
      <c r="C102" s="217" t="str">
        <f t="shared" si="7"/>
        <v/>
      </c>
      <c r="D102" s="218" t="str">
        <f t="shared" si="8"/>
        <v/>
      </c>
      <c r="E102" s="219" t="str">
        <f t="shared" si="9"/>
        <v/>
      </c>
      <c r="F102" s="25">
        <f t="shared" si="10"/>
        <v>99</v>
      </c>
      <c r="G102" s="217">
        <v>9801</v>
      </c>
      <c r="H102" s="218" t="s">
        <v>253</v>
      </c>
      <c r="I102" s="219">
        <v>9900</v>
      </c>
      <c r="K102" s="25">
        <f t="shared" si="11"/>
        <v>399</v>
      </c>
      <c r="L102" s="25">
        <v>99</v>
      </c>
      <c r="M102" s="25">
        <f>所属コード設定!AD101</f>
        <v>499</v>
      </c>
    </row>
    <row r="103" spans="1:13">
      <c r="A103" s="215">
        <f t="shared" si="6"/>
        <v>100</v>
      </c>
      <c r="B103" s="216" t="str">
        <f>学校名!B101</f>
        <v/>
      </c>
      <c r="C103" s="217" t="str">
        <f t="shared" si="7"/>
        <v/>
      </c>
      <c r="D103" s="218" t="str">
        <f t="shared" si="8"/>
        <v/>
      </c>
      <c r="E103" s="219" t="str">
        <f t="shared" si="9"/>
        <v/>
      </c>
      <c r="F103" s="25">
        <f t="shared" si="10"/>
        <v>100</v>
      </c>
      <c r="G103" s="217">
        <v>9901</v>
      </c>
      <c r="H103" s="218" t="s">
        <v>253</v>
      </c>
      <c r="I103" s="219">
        <v>10000</v>
      </c>
      <c r="K103" s="25">
        <f t="shared" si="11"/>
        <v>400</v>
      </c>
      <c r="L103" s="25">
        <v>100</v>
      </c>
      <c r="M103" s="25">
        <f>所属コード設定!AD102</f>
        <v>500</v>
      </c>
    </row>
    <row r="104" spans="1:13">
      <c r="B104" s="220"/>
    </row>
  </sheetData>
  <mergeCells count="1">
    <mergeCell ref="A1:E1"/>
  </mergeCells>
  <phoneticPr fontId="4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3"/>
  <dimension ref="A1:AH202"/>
  <sheetViews>
    <sheetView showGridLines="0" topLeftCell="U1" workbookViewId="0">
      <selection activeCell="AC80" sqref="AC80"/>
    </sheetView>
  </sheetViews>
  <sheetFormatPr defaultColWidth="12.625" defaultRowHeight="14.25"/>
  <cols>
    <col min="1" max="1" width="4.25" style="182" customWidth="1"/>
    <col min="2" max="3" width="5.875" style="182" customWidth="1"/>
    <col min="4" max="4" width="9.25" style="182" customWidth="1"/>
    <col min="5" max="5" width="16.125" style="182" customWidth="1"/>
    <col min="6" max="6" width="9.25" style="182" customWidth="1"/>
    <col min="7" max="7" width="23.375" style="182" customWidth="1"/>
    <col min="8" max="8" width="7.25" style="182" customWidth="1"/>
    <col min="9" max="9" width="8" style="182" customWidth="1"/>
    <col min="10" max="10" width="6.625" style="182" customWidth="1"/>
    <col min="11" max="11" width="7.25" style="182" customWidth="1"/>
    <col min="12" max="12" width="13" style="23" customWidth="1"/>
    <col min="13" max="13" width="4.125" style="32" customWidth="1"/>
    <col min="14" max="14" width="15.75" style="23" customWidth="1"/>
    <col min="15" max="16" width="12.25" style="23" customWidth="1"/>
    <col min="17" max="19" width="13" style="23" customWidth="1"/>
    <col min="20" max="20" width="4.625" style="23" customWidth="1"/>
    <col min="21" max="21" width="13" style="23" customWidth="1"/>
    <col min="22" max="22" width="4.5" style="23" customWidth="1"/>
    <col min="23" max="23" width="15.5" style="196" customWidth="1"/>
    <col min="24" max="24" width="5.125" style="23" customWidth="1"/>
    <col min="25" max="25" width="4.5" style="23" customWidth="1"/>
    <col min="26" max="26" width="15.5" style="196" customWidth="1"/>
    <col min="27" max="27" width="5.375" style="23" customWidth="1"/>
    <col min="28" max="28" width="5" style="32" customWidth="1"/>
    <col min="29" max="29" width="13" style="32" customWidth="1"/>
    <col min="30" max="30" width="5" style="32" customWidth="1"/>
    <col min="31" max="31" width="13" style="32" customWidth="1"/>
    <col min="32" max="33" width="4.375" style="182" customWidth="1"/>
    <col min="34" max="16384" width="12.625" style="182"/>
  </cols>
  <sheetData>
    <row r="1" spans="1:34" ht="15" thickBot="1">
      <c r="D1" s="182">
        <f>R2</f>
        <v>1</v>
      </c>
      <c r="N1" s="23">
        <v>1</v>
      </c>
      <c r="O1" s="23">
        <v>2</v>
      </c>
      <c r="P1" s="23">
        <v>3</v>
      </c>
      <c r="Y1" s="32"/>
      <c r="Z1" s="196">
        <v>1</v>
      </c>
    </row>
    <row r="2" spans="1:34" ht="53.1" customHeight="1" thickBot="1">
      <c r="A2" s="183" t="s">
        <v>116</v>
      </c>
      <c r="B2" s="184" t="s">
        <v>233</v>
      </c>
      <c r="C2" s="184" t="s">
        <v>234</v>
      </c>
      <c r="D2" s="185" t="s">
        <v>49</v>
      </c>
      <c r="E2" s="185" t="s">
        <v>50</v>
      </c>
      <c r="F2" s="185" t="s">
        <v>51</v>
      </c>
      <c r="G2" s="185" t="s">
        <v>52</v>
      </c>
      <c r="H2" s="186" t="s">
        <v>235</v>
      </c>
      <c r="I2" s="187"/>
      <c r="J2" s="187"/>
      <c r="K2" s="186" t="s">
        <v>235</v>
      </c>
      <c r="L2" s="23">
        <f>VLOOKUP('基本情報 '!D3,ナンバー,2,FALSE)</f>
        <v>1</v>
      </c>
      <c r="M2" s="26" t="s">
        <v>228</v>
      </c>
      <c r="N2" s="121" t="s">
        <v>232</v>
      </c>
      <c r="O2" s="121"/>
      <c r="P2" s="121" t="str">
        <f>'競技設定（大会別）'!B8</f>
        <v>全会津春季陸上大会</v>
      </c>
      <c r="R2" s="23">
        <f>'競技設定（大会別）'!A1</f>
        <v>1</v>
      </c>
      <c r="V2" s="201">
        <f>IF('基本情報 '!$J$6="",AA103,'基本情報 '!G4)</f>
        <v>78</v>
      </c>
      <c r="W2" s="202">
        <f>'基本情報 '!$J$6</f>
        <v>0</v>
      </c>
      <c r="Y2" s="26" t="s">
        <v>228</v>
      </c>
      <c r="Z2" s="197" t="s">
        <v>236</v>
      </c>
      <c r="AB2" s="424" t="s">
        <v>336</v>
      </c>
      <c r="AC2" s="425"/>
      <c r="AD2" s="424" t="s">
        <v>289</v>
      </c>
      <c r="AE2" s="425"/>
      <c r="AH2" s="182">
        <f>VLOOKUP('基本情報 '!D3,ナンバー,2,FALSE)</f>
        <v>1</v>
      </c>
    </row>
    <row r="3" spans="1:34">
      <c r="A3" s="188">
        <f>IF(L$2=1,V3,AD3)</f>
        <v>1</v>
      </c>
      <c r="B3" s="189">
        <f>IF(D$1=3,AD3,AB3)</f>
        <v>201</v>
      </c>
      <c r="C3" s="189">
        <v>7</v>
      </c>
      <c r="D3" s="189" t="str">
        <f t="shared" ref="D3:D34" si="0">IF(HLOOKUP(D$1,小学校,R3,FALSE)="","",HLOOKUP(D$1,小学校,R3,FALSE))</f>
        <v>鶴友会</v>
      </c>
      <c r="E3" s="189"/>
      <c r="F3" s="189"/>
      <c r="G3" s="189" t="str">
        <f>D3</f>
        <v>鶴友会</v>
      </c>
      <c r="H3" s="140"/>
      <c r="I3" s="188">
        <f t="shared" ref="I3:I48" si="1">B3</f>
        <v>201</v>
      </c>
      <c r="J3" s="188">
        <f t="shared" ref="J3:J48" si="2">C3</f>
        <v>7</v>
      </c>
      <c r="K3" s="190" t="str">
        <f>IF(H3="","",H3)</f>
        <v/>
      </c>
      <c r="M3" s="26">
        <v>1</v>
      </c>
      <c r="N3" s="26" t="str">
        <f>IF(W3=0,"",W3)</f>
        <v>鶴友会</v>
      </c>
      <c r="O3" s="26" t="str">
        <f>IF(AE3="","",AE3)</f>
        <v xml:space="preserve">鶴城 </v>
      </c>
      <c r="P3" s="26" t="str">
        <f>IF(AE3="","",AE3)</f>
        <v xml:space="preserve">鶴城 </v>
      </c>
      <c r="R3" s="23">
        <v>3</v>
      </c>
      <c r="V3" s="195">
        <v>1</v>
      </c>
      <c r="W3" s="138" t="str">
        <f>IF(W$2=0,Z3,IF(V3=V$2,W$2,Z3))</f>
        <v>鶴友会</v>
      </c>
      <c r="Y3" s="26">
        <v>1</v>
      </c>
      <c r="Z3" s="57" t="str">
        <f>IF(AC3="","",AC3)</f>
        <v>鶴友会</v>
      </c>
      <c r="AA3" s="23" t="str">
        <f>IF(Z3="",Y3,"")</f>
        <v/>
      </c>
      <c r="AB3" s="198">
        <v>201</v>
      </c>
      <c r="AC3" s="326" t="s">
        <v>153</v>
      </c>
      <c r="AD3" s="198">
        <v>401</v>
      </c>
      <c r="AE3" s="327" t="s">
        <v>309</v>
      </c>
      <c r="AF3" s="182">
        <v>1</v>
      </c>
      <c r="AH3" s="182" t="str">
        <f>IF(AH2=1,"所属１","所属２")</f>
        <v>所属１</v>
      </c>
    </row>
    <row r="4" spans="1:34">
      <c r="A4" s="188">
        <f t="shared" ref="A4:A67" si="3">IF(L$2=1,V4,AD4)</f>
        <v>2</v>
      </c>
      <c r="B4" s="189">
        <f t="shared" ref="B4:B67" si="4">IF(D$1=3,AD4,AB4)</f>
        <v>202</v>
      </c>
      <c r="C4" s="189">
        <v>7</v>
      </c>
      <c r="D4" s="189" t="str">
        <f t="shared" si="0"/>
        <v>城北</v>
      </c>
      <c r="E4" s="189"/>
      <c r="F4" s="189"/>
      <c r="G4" s="189" t="str">
        <f t="shared" ref="G4:G67" si="5">D4</f>
        <v>城北</v>
      </c>
      <c r="H4" s="140"/>
      <c r="I4" s="188">
        <f t="shared" si="1"/>
        <v>202</v>
      </c>
      <c r="J4" s="188">
        <f t="shared" si="2"/>
        <v>7</v>
      </c>
      <c r="K4" s="190" t="str">
        <f t="shared" ref="K4:K67" si="6">IF(H4="","",H4)</f>
        <v/>
      </c>
      <c r="M4" s="26">
        <v>2</v>
      </c>
      <c r="N4" s="26" t="str">
        <f t="shared" ref="N4:N67" si="7">IF(W4=0,"",W4)</f>
        <v>城北</v>
      </c>
      <c r="O4" s="26" t="str">
        <f t="shared" ref="O4:O67" si="8">IF(AE4="","",AE4)</f>
        <v xml:space="preserve">城北 </v>
      </c>
      <c r="P4" s="26" t="str">
        <f t="shared" ref="P4:P67" si="9">IF(AE4="","",AE4)</f>
        <v xml:space="preserve">城北 </v>
      </c>
      <c r="R4" s="23">
        <v>4</v>
      </c>
      <c r="V4" s="26">
        <v>2</v>
      </c>
      <c r="W4" s="57" t="str">
        <f t="shared" ref="W4:W67" si="10">IF(W$2=0,Z4,IF(V4=V$2,W$2,Z4))</f>
        <v>城北</v>
      </c>
      <c r="Y4" s="26">
        <v>2</v>
      </c>
      <c r="Z4" s="57" t="str">
        <f t="shared" ref="Z4:Z67" si="11">IF(AC4="","",AC4)</f>
        <v>城北</v>
      </c>
      <c r="AA4" s="23" t="str">
        <f t="shared" ref="AA4:AA67" si="12">IF(Z4="",Y4,"")</f>
        <v/>
      </c>
      <c r="AB4" s="199">
        <v>202</v>
      </c>
      <c r="AC4" s="326" t="s">
        <v>154</v>
      </c>
      <c r="AD4" s="199">
        <v>402</v>
      </c>
      <c r="AE4" s="327" t="s">
        <v>310</v>
      </c>
      <c r="AF4" s="182">
        <v>2</v>
      </c>
    </row>
    <row r="5" spans="1:34">
      <c r="A5" s="188">
        <f t="shared" si="3"/>
        <v>3</v>
      </c>
      <c r="B5" s="189">
        <f t="shared" si="4"/>
        <v>203</v>
      </c>
      <c r="C5" s="189">
        <v>7</v>
      </c>
      <c r="D5" s="189" t="str">
        <f t="shared" si="0"/>
        <v>行仁</v>
      </c>
      <c r="E5" s="189"/>
      <c r="F5" s="189"/>
      <c r="G5" s="189" t="str">
        <f t="shared" si="5"/>
        <v>行仁</v>
      </c>
      <c r="H5" s="140"/>
      <c r="I5" s="188">
        <f t="shared" si="1"/>
        <v>203</v>
      </c>
      <c r="J5" s="188">
        <f t="shared" si="2"/>
        <v>7</v>
      </c>
      <c r="K5" s="190" t="str">
        <f t="shared" si="6"/>
        <v/>
      </c>
      <c r="M5" s="26">
        <v>3</v>
      </c>
      <c r="N5" s="26" t="str">
        <f t="shared" si="7"/>
        <v>行仁</v>
      </c>
      <c r="O5" s="26" t="str">
        <f t="shared" si="8"/>
        <v xml:space="preserve">行仁 </v>
      </c>
      <c r="P5" s="26" t="str">
        <f t="shared" si="9"/>
        <v xml:space="preserve">行仁 </v>
      </c>
      <c r="R5" s="23">
        <v>5</v>
      </c>
      <c r="V5" s="26">
        <v>3</v>
      </c>
      <c r="W5" s="57" t="str">
        <f t="shared" si="10"/>
        <v>行仁</v>
      </c>
      <c r="Y5" s="26">
        <v>3</v>
      </c>
      <c r="Z5" s="57" t="str">
        <f t="shared" si="11"/>
        <v>行仁</v>
      </c>
      <c r="AA5" s="23" t="str">
        <f t="shared" si="12"/>
        <v/>
      </c>
      <c r="AB5" s="199">
        <v>203</v>
      </c>
      <c r="AC5" s="326" t="s">
        <v>155</v>
      </c>
      <c r="AD5" s="199">
        <v>403</v>
      </c>
      <c r="AE5" s="327" t="s">
        <v>311</v>
      </c>
      <c r="AF5" s="182">
        <v>3</v>
      </c>
    </row>
    <row r="6" spans="1:34">
      <c r="A6" s="188">
        <f t="shared" si="3"/>
        <v>4</v>
      </c>
      <c r="B6" s="189">
        <f t="shared" si="4"/>
        <v>204</v>
      </c>
      <c r="C6" s="189">
        <v>7</v>
      </c>
      <c r="D6" s="189" t="str">
        <f t="shared" si="0"/>
        <v>城西</v>
      </c>
      <c r="E6" s="189"/>
      <c r="F6" s="189"/>
      <c r="G6" s="189" t="str">
        <f t="shared" si="5"/>
        <v>城西</v>
      </c>
      <c r="H6" s="140"/>
      <c r="I6" s="188">
        <f t="shared" si="1"/>
        <v>204</v>
      </c>
      <c r="J6" s="188">
        <f t="shared" si="2"/>
        <v>7</v>
      </c>
      <c r="K6" s="190" t="str">
        <f t="shared" si="6"/>
        <v/>
      </c>
      <c r="M6" s="26">
        <v>4</v>
      </c>
      <c r="N6" s="26" t="str">
        <f t="shared" si="7"/>
        <v>城西</v>
      </c>
      <c r="O6" s="26" t="str">
        <f t="shared" si="8"/>
        <v xml:space="preserve">城西 </v>
      </c>
      <c r="P6" s="26" t="str">
        <f t="shared" si="9"/>
        <v xml:space="preserve">城西 </v>
      </c>
      <c r="R6" s="23">
        <v>6</v>
      </c>
      <c r="V6" s="26">
        <v>4</v>
      </c>
      <c r="W6" s="57" t="str">
        <f t="shared" si="10"/>
        <v>城西</v>
      </c>
      <c r="Y6" s="26">
        <v>4</v>
      </c>
      <c r="Z6" s="57" t="str">
        <f t="shared" si="11"/>
        <v>城西</v>
      </c>
      <c r="AA6" s="23" t="str">
        <f t="shared" si="12"/>
        <v/>
      </c>
      <c r="AB6" s="199">
        <v>204</v>
      </c>
      <c r="AC6" s="326" t="s">
        <v>156</v>
      </c>
      <c r="AD6" s="199">
        <v>404</v>
      </c>
      <c r="AE6" s="327" t="s">
        <v>312</v>
      </c>
      <c r="AF6" s="182">
        <v>4</v>
      </c>
    </row>
    <row r="7" spans="1:34">
      <c r="A7" s="188">
        <f t="shared" si="3"/>
        <v>5</v>
      </c>
      <c r="B7" s="189">
        <f t="shared" si="4"/>
        <v>205</v>
      </c>
      <c r="C7" s="189">
        <v>7</v>
      </c>
      <c r="D7" s="189" t="str">
        <f t="shared" si="0"/>
        <v>謹教</v>
      </c>
      <c r="E7" s="189"/>
      <c r="F7" s="189"/>
      <c r="G7" s="189" t="str">
        <f t="shared" si="5"/>
        <v>謹教</v>
      </c>
      <c r="H7" s="140"/>
      <c r="I7" s="188">
        <f t="shared" si="1"/>
        <v>205</v>
      </c>
      <c r="J7" s="188">
        <f t="shared" si="2"/>
        <v>7</v>
      </c>
      <c r="K7" s="190" t="str">
        <f t="shared" si="6"/>
        <v/>
      </c>
      <c r="M7" s="26">
        <v>5</v>
      </c>
      <c r="N7" s="26" t="str">
        <f t="shared" si="7"/>
        <v>謹教</v>
      </c>
      <c r="O7" s="26" t="str">
        <f t="shared" si="8"/>
        <v xml:space="preserve">謹教 </v>
      </c>
      <c r="P7" s="26" t="str">
        <f t="shared" si="9"/>
        <v xml:space="preserve">謹教 </v>
      </c>
      <c r="R7" s="23">
        <v>7</v>
      </c>
      <c r="V7" s="26">
        <v>5</v>
      </c>
      <c r="W7" s="57" t="str">
        <f t="shared" si="10"/>
        <v>謹教</v>
      </c>
      <c r="Y7" s="26">
        <v>5</v>
      </c>
      <c r="Z7" s="57" t="str">
        <f t="shared" si="11"/>
        <v>謹教</v>
      </c>
      <c r="AA7" s="23" t="str">
        <f t="shared" si="12"/>
        <v/>
      </c>
      <c r="AB7" s="199">
        <v>205</v>
      </c>
      <c r="AC7" s="326" t="s">
        <v>157</v>
      </c>
      <c r="AD7" s="199">
        <v>405</v>
      </c>
      <c r="AE7" s="327" t="s">
        <v>313</v>
      </c>
      <c r="AF7" s="182">
        <v>5</v>
      </c>
    </row>
    <row r="8" spans="1:34">
      <c r="A8" s="188">
        <f t="shared" si="3"/>
        <v>6</v>
      </c>
      <c r="B8" s="189">
        <f t="shared" si="4"/>
        <v>206</v>
      </c>
      <c r="C8" s="189">
        <v>7</v>
      </c>
      <c r="D8" s="189" t="str">
        <f t="shared" si="0"/>
        <v>日新</v>
      </c>
      <c r="E8" s="189"/>
      <c r="F8" s="189"/>
      <c r="G8" s="189" t="str">
        <f t="shared" si="5"/>
        <v>日新</v>
      </c>
      <c r="H8" s="140"/>
      <c r="I8" s="188">
        <f t="shared" si="1"/>
        <v>206</v>
      </c>
      <c r="J8" s="188">
        <f t="shared" si="2"/>
        <v>7</v>
      </c>
      <c r="K8" s="190" t="str">
        <f t="shared" si="6"/>
        <v/>
      </c>
      <c r="M8" s="26">
        <v>6</v>
      </c>
      <c r="N8" s="26" t="str">
        <f t="shared" si="7"/>
        <v>日新</v>
      </c>
      <c r="O8" s="26" t="str">
        <f t="shared" si="8"/>
        <v xml:space="preserve">日新 </v>
      </c>
      <c r="P8" s="26" t="str">
        <f t="shared" si="9"/>
        <v xml:space="preserve">日新 </v>
      </c>
      <c r="R8" s="23">
        <v>8</v>
      </c>
      <c r="V8" s="26">
        <v>6</v>
      </c>
      <c r="W8" s="57" t="str">
        <f t="shared" si="10"/>
        <v>日新</v>
      </c>
      <c r="Y8" s="26">
        <v>6</v>
      </c>
      <c r="Z8" s="57" t="str">
        <f t="shared" si="11"/>
        <v>日新</v>
      </c>
      <c r="AA8" s="23" t="str">
        <f t="shared" si="12"/>
        <v/>
      </c>
      <c r="AB8" s="199">
        <v>206</v>
      </c>
      <c r="AC8" s="326" t="s">
        <v>158</v>
      </c>
      <c r="AD8" s="199">
        <v>406</v>
      </c>
      <c r="AE8" s="327" t="s">
        <v>314</v>
      </c>
      <c r="AF8" s="182">
        <v>6</v>
      </c>
    </row>
    <row r="9" spans="1:34">
      <c r="A9" s="188">
        <f t="shared" si="3"/>
        <v>7</v>
      </c>
      <c r="B9" s="189">
        <f t="shared" si="4"/>
        <v>207</v>
      </c>
      <c r="C9" s="189">
        <v>7</v>
      </c>
      <c r="D9" s="189" t="str">
        <f t="shared" si="0"/>
        <v>湊</v>
      </c>
      <c r="E9" s="189"/>
      <c r="F9" s="189"/>
      <c r="G9" s="189" t="str">
        <f t="shared" si="5"/>
        <v>湊</v>
      </c>
      <c r="H9" s="140"/>
      <c r="I9" s="188">
        <f t="shared" si="1"/>
        <v>207</v>
      </c>
      <c r="J9" s="188">
        <f t="shared" si="2"/>
        <v>7</v>
      </c>
      <c r="K9" s="190" t="str">
        <f t="shared" si="6"/>
        <v/>
      </c>
      <c r="M9" s="26">
        <v>7</v>
      </c>
      <c r="N9" s="26" t="str">
        <f t="shared" si="7"/>
        <v>湊</v>
      </c>
      <c r="O9" s="26" t="str">
        <f t="shared" si="8"/>
        <v xml:space="preserve">湊 </v>
      </c>
      <c r="P9" s="26" t="str">
        <f t="shared" si="9"/>
        <v xml:space="preserve">湊 </v>
      </c>
      <c r="R9" s="23">
        <v>9</v>
      </c>
      <c r="V9" s="26">
        <v>7</v>
      </c>
      <c r="W9" s="57" t="str">
        <f t="shared" si="10"/>
        <v>湊</v>
      </c>
      <c r="Y9" s="26">
        <v>7</v>
      </c>
      <c r="Z9" s="57" t="str">
        <f t="shared" si="11"/>
        <v>湊</v>
      </c>
      <c r="AA9" s="23" t="str">
        <f t="shared" si="12"/>
        <v/>
      </c>
      <c r="AB9" s="199">
        <v>207</v>
      </c>
      <c r="AC9" s="326" t="s">
        <v>159</v>
      </c>
      <c r="AD9" s="199">
        <v>407</v>
      </c>
      <c r="AE9" s="327" t="s">
        <v>315</v>
      </c>
      <c r="AF9" s="182">
        <v>7</v>
      </c>
    </row>
    <row r="10" spans="1:34">
      <c r="A10" s="188">
        <f t="shared" si="3"/>
        <v>8</v>
      </c>
      <c r="B10" s="189">
        <f t="shared" si="4"/>
        <v>208</v>
      </c>
      <c r="C10" s="189">
        <v>7</v>
      </c>
      <c r="D10" s="189" t="str">
        <f t="shared" si="0"/>
        <v>一箕</v>
      </c>
      <c r="E10" s="189"/>
      <c r="F10" s="189"/>
      <c r="G10" s="189" t="str">
        <f t="shared" si="5"/>
        <v>一箕</v>
      </c>
      <c r="H10" s="140"/>
      <c r="I10" s="188">
        <f t="shared" si="1"/>
        <v>208</v>
      </c>
      <c r="J10" s="188">
        <f t="shared" si="2"/>
        <v>7</v>
      </c>
      <c r="K10" s="190" t="str">
        <f t="shared" si="6"/>
        <v/>
      </c>
      <c r="M10" s="26">
        <v>8</v>
      </c>
      <c r="N10" s="26" t="str">
        <f t="shared" si="7"/>
        <v>一箕</v>
      </c>
      <c r="O10" s="26" t="str">
        <f t="shared" si="8"/>
        <v xml:space="preserve">一箕 </v>
      </c>
      <c r="P10" s="26" t="str">
        <f t="shared" si="9"/>
        <v xml:space="preserve">一箕 </v>
      </c>
      <c r="R10" s="23">
        <v>10</v>
      </c>
      <c r="V10" s="26">
        <v>8</v>
      </c>
      <c r="W10" s="57" t="str">
        <f t="shared" si="10"/>
        <v>一箕</v>
      </c>
      <c r="Y10" s="26">
        <v>8</v>
      </c>
      <c r="Z10" s="57" t="str">
        <f t="shared" si="11"/>
        <v>一箕</v>
      </c>
      <c r="AA10" s="23" t="str">
        <f t="shared" si="12"/>
        <v/>
      </c>
      <c r="AB10" s="199">
        <v>208</v>
      </c>
      <c r="AC10" s="326" t="s">
        <v>160</v>
      </c>
      <c r="AD10" s="199">
        <v>408</v>
      </c>
      <c r="AE10" s="327" t="s">
        <v>316</v>
      </c>
      <c r="AF10" s="182">
        <v>8</v>
      </c>
    </row>
    <row r="11" spans="1:34">
      <c r="A11" s="188">
        <f t="shared" si="3"/>
        <v>9</v>
      </c>
      <c r="B11" s="189">
        <f t="shared" si="4"/>
        <v>209</v>
      </c>
      <c r="C11" s="189">
        <v>7</v>
      </c>
      <c r="D11" s="189" t="str">
        <f t="shared" si="0"/>
        <v>松長</v>
      </c>
      <c r="E11" s="189"/>
      <c r="F11" s="189"/>
      <c r="G11" s="189" t="str">
        <f t="shared" si="5"/>
        <v>松長</v>
      </c>
      <c r="H11" s="140"/>
      <c r="I11" s="188">
        <f t="shared" si="1"/>
        <v>209</v>
      </c>
      <c r="J11" s="188">
        <f t="shared" si="2"/>
        <v>7</v>
      </c>
      <c r="K11" s="190" t="str">
        <f t="shared" si="6"/>
        <v/>
      </c>
      <c r="M11" s="26">
        <v>9</v>
      </c>
      <c r="N11" s="26" t="str">
        <f t="shared" si="7"/>
        <v>松長</v>
      </c>
      <c r="O11" s="26" t="str">
        <f t="shared" si="8"/>
        <v xml:space="preserve">松長 </v>
      </c>
      <c r="P11" s="26" t="str">
        <f t="shared" si="9"/>
        <v xml:space="preserve">松長 </v>
      </c>
      <c r="R11" s="23">
        <v>11</v>
      </c>
      <c r="V11" s="26">
        <v>9</v>
      </c>
      <c r="W11" s="57" t="str">
        <f t="shared" si="10"/>
        <v>松長</v>
      </c>
      <c r="Y11" s="26">
        <v>9</v>
      </c>
      <c r="Z11" s="57" t="str">
        <f t="shared" si="11"/>
        <v>松長</v>
      </c>
      <c r="AA11" s="23" t="str">
        <f t="shared" si="12"/>
        <v/>
      </c>
      <c r="AB11" s="199">
        <v>209</v>
      </c>
      <c r="AC11" s="326" t="s">
        <v>161</v>
      </c>
      <c r="AD11" s="199">
        <v>409</v>
      </c>
      <c r="AE11" s="327" t="s">
        <v>317</v>
      </c>
      <c r="AF11" s="182">
        <v>9</v>
      </c>
    </row>
    <row r="12" spans="1:34">
      <c r="A12" s="188">
        <f t="shared" si="3"/>
        <v>10</v>
      </c>
      <c r="B12" s="189">
        <f t="shared" si="4"/>
        <v>210</v>
      </c>
      <c r="C12" s="189">
        <v>7</v>
      </c>
      <c r="D12" s="189" t="str">
        <f t="shared" si="0"/>
        <v>永和</v>
      </c>
      <c r="E12" s="189"/>
      <c r="F12" s="189"/>
      <c r="G12" s="189" t="str">
        <f t="shared" si="5"/>
        <v>永和</v>
      </c>
      <c r="H12" s="140"/>
      <c r="I12" s="188">
        <f t="shared" si="1"/>
        <v>210</v>
      </c>
      <c r="J12" s="188">
        <f t="shared" si="2"/>
        <v>7</v>
      </c>
      <c r="K12" s="190" t="str">
        <f t="shared" si="6"/>
        <v/>
      </c>
      <c r="M12" s="26">
        <v>10</v>
      </c>
      <c r="N12" s="26" t="str">
        <f t="shared" si="7"/>
        <v>永和</v>
      </c>
      <c r="O12" s="26" t="str">
        <f t="shared" si="8"/>
        <v xml:space="preserve">永和 </v>
      </c>
      <c r="P12" s="26" t="str">
        <f t="shared" si="9"/>
        <v xml:space="preserve">永和 </v>
      </c>
      <c r="R12" s="23">
        <v>12</v>
      </c>
      <c r="V12" s="26">
        <v>10</v>
      </c>
      <c r="W12" s="57" t="str">
        <f t="shared" si="10"/>
        <v>永和</v>
      </c>
      <c r="Y12" s="26">
        <v>10</v>
      </c>
      <c r="Z12" s="57" t="str">
        <f t="shared" si="11"/>
        <v>永和</v>
      </c>
      <c r="AA12" s="23" t="str">
        <f t="shared" si="12"/>
        <v/>
      </c>
      <c r="AB12" s="199">
        <v>210</v>
      </c>
      <c r="AC12" s="326" t="s">
        <v>162</v>
      </c>
      <c r="AD12" s="199">
        <v>410</v>
      </c>
      <c r="AE12" s="327" t="s">
        <v>318</v>
      </c>
      <c r="AF12" s="182">
        <v>10</v>
      </c>
    </row>
    <row r="13" spans="1:34">
      <c r="A13" s="188">
        <f t="shared" si="3"/>
        <v>11</v>
      </c>
      <c r="B13" s="189">
        <f t="shared" si="4"/>
        <v>211</v>
      </c>
      <c r="C13" s="189">
        <v>7</v>
      </c>
      <c r="D13" s="189" t="str">
        <f t="shared" si="0"/>
        <v>神指</v>
      </c>
      <c r="E13" s="189"/>
      <c r="F13" s="189"/>
      <c r="G13" s="189" t="str">
        <f t="shared" si="5"/>
        <v>神指</v>
      </c>
      <c r="H13" s="140"/>
      <c r="I13" s="188">
        <f t="shared" si="1"/>
        <v>211</v>
      </c>
      <c r="J13" s="188">
        <f t="shared" si="2"/>
        <v>7</v>
      </c>
      <c r="K13" s="190" t="str">
        <f t="shared" si="6"/>
        <v/>
      </c>
      <c r="M13" s="26">
        <v>11</v>
      </c>
      <c r="N13" s="26" t="str">
        <f t="shared" si="7"/>
        <v>神指</v>
      </c>
      <c r="O13" s="26" t="str">
        <f t="shared" si="8"/>
        <v xml:space="preserve">神指 </v>
      </c>
      <c r="P13" s="26" t="str">
        <f t="shared" si="9"/>
        <v xml:space="preserve">神指 </v>
      </c>
      <c r="R13" s="23">
        <v>13</v>
      </c>
      <c r="V13" s="26">
        <v>11</v>
      </c>
      <c r="W13" s="57" t="str">
        <f t="shared" si="10"/>
        <v>神指</v>
      </c>
      <c r="Y13" s="26">
        <v>11</v>
      </c>
      <c r="Z13" s="57" t="str">
        <f t="shared" si="11"/>
        <v>神指</v>
      </c>
      <c r="AA13" s="23" t="str">
        <f t="shared" si="12"/>
        <v/>
      </c>
      <c r="AB13" s="199">
        <v>211</v>
      </c>
      <c r="AC13" s="326" t="s">
        <v>163</v>
      </c>
      <c r="AD13" s="199">
        <v>411</v>
      </c>
      <c r="AE13" s="327" t="s">
        <v>319</v>
      </c>
      <c r="AF13" s="182">
        <v>11</v>
      </c>
    </row>
    <row r="14" spans="1:34">
      <c r="A14" s="188">
        <f t="shared" si="3"/>
        <v>12</v>
      </c>
      <c r="B14" s="189">
        <f t="shared" si="4"/>
        <v>212</v>
      </c>
      <c r="C14" s="189">
        <v>7</v>
      </c>
      <c r="D14" s="189" t="str">
        <f t="shared" si="0"/>
        <v>門田</v>
      </c>
      <c r="E14" s="189"/>
      <c r="F14" s="189"/>
      <c r="G14" s="189" t="str">
        <f t="shared" si="5"/>
        <v>門田</v>
      </c>
      <c r="H14" s="140"/>
      <c r="I14" s="188">
        <f t="shared" si="1"/>
        <v>212</v>
      </c>
      <c r="J14" s="188">
        <f t="shared" si="2"/>
        <v>7</v>
      </c>
      <c r="K14" s="190" t="str">
        <f t="shared" si="6"/>
        <v/>
      </c>
      <c r="M14" s="26">
        <v>12</v>
      </c>
      <c r="N14" s="26" t="str">
        <f t="shared" si="7"/>
        <v>門田</v>
      </c>
      <c r="O14" s="26" t="str">
        <f t="shared" si="8"/>
        <v xml:space="preserve">門田 </v>
      </c>
      <c r="P14" s="26" t="str">
        <f t="shared" si="9"/>
        <v xml:space="preserve">門田 </v>
      </c>
      <c r="R14" s="23">
        <v>14</v>
      </c>
      <c r="V14" s="26">
        <v>12</v>
      </c>
      <c r="W14" s="57" t="str">
        <f t="shared" si="10"/>
        <v>門田</v>
      </c>
      <c r="Y14" s="26">
        <v>12</v>
      </c>
      <c r="Z14" s="57" t="str">
        <f t="shared" si="11"/>
        <v>門田</v>
      </c>
      <c r="AA14" s="23" t="str">
        <f t="shared" si="12"/>
        <v/>
      </c>
      <c r="AB14" s="199">
        <v>212</v>
      </c>
      <c r="AC14" s="326" t="s">
        <v>164</v>
      </c>
      <c r="AD14" s="199">
        <v>412</v>
      </c>
      <c r="AE14" s="327" t="s">
        <v>320</v>
      </c>
      <c r="AF14" s="182">
        <v>12</v>
      </c>
    </row>
    <row r="15" spans="1:34">
      <c r="A15" s="188">
        <f t="shared" si="3"/>
        <v>13</v>
      </c>
      <c r="B15" s="189">
        <f t="shared" si="4"/>
        <v>213</v>
      </c>
      <c r="C15" s="189">
        <v>7</v>
      </c>
      <c r="D15" s="189" t="str">
        <f t="shared" si="0"/>
        <v>城南</v>
      </c>
      <c r="E15" s="189"/>
      <c r="F15" s="189"/>
      <c r="G15" s="189" t="str">
        <f t="shared" si="5"/>
        <v>城南</v>
      </c>
      <c r="H15" s="140"/>
      <c r="I15" s="188">
        <f t="shared" si="1"/>
        <v>213</v>
      </c>
      <c r="J15" s="188">
        <f t="shared" si="2"/>
        <v>7</v>
      </c>
      <c r="K15" s="190" t="str">
        <f t="shared" si="6"/>
        <v/>
      </c>
      <c r="M15" s="26">
        <v>13</v>
      </c>
      <c r="N15" s="26" t="str">
        <f t="shared" si="7"/>
        <v>城南</v>
      </c>
      <c r="O15" s="26" t="str">
        <f t="shared" si="8"/>
        <v xml:space="preserve">城南 </v>
      </c>
      <c r="P15" s="26" t="str">
        <f t="shared" si="9"/>
        <v xml:space="preserve">城南 </v>
      </c>
      <c r="R15" s="23">
        <v>15</v>
      </c>
      <c r="V15" s="26">
        <v>13</v>
      </c>
      <c r="W15" s="57" t="str">
        <f t="shared" si="10"/>
        <v>城南</v>
      </c>
      <c r="Y15" s="26">
        <v>13</v>
      </c>
      <c r="Z15" s="57" t="str">
        <f t="shared" si="11"/>
        <v>城南</v>
      </c>
      <c r="AA15" s="23" t="str">
        <f t="shared" si="12"/>
        <v/>
      </c>
      <c r="AB15" s="199">
        <v>213</v>
      </c>
      <c r="AC15" s="326" t="s">
        <v>165</v>
      </c>
      <c r="AD15" s="199">
        <v>413</v>
      </c>
      <c r="AE15" s="327" t="s">
        <v>321</v>
      </c>
      <c r="AF15" s="182">
        <v>13</v>
      </c>
    </row>
    <row r="16" spans="1:34">
      <c r="A16" s="188">
        <f t="shared" si="3"/>
        <v>14</v>
      </c>
      <c r="B16" s="189">
        <f t="shared" si="4"/>
        <v>214</v>
      </c>
      <c r="C16" s="189">
        <v>7</v>
      </c>
      <c r="D16" s="189" t="str">
        <f t="shared" si="0"/>
        <v>大戸</v>
      </c>
      <c r="E16" s="189"/>
      <c r="F16" s="189"/>
      <c r="G16" s="189" t="str">
        <f t="shared" si="5"/>
        <v>大戸</v>
      </c>
      <c r="H16" s="140"/>
      <c r="I16" s="188">
        <f t="shared" si="1"/>
        <v>214</v>
      </c>
      <c r="J16" s="188">
        <f t="shared" si="2"/>
        <v>7</v>
      </c>
      <c r="K16" s="190" t="str">
        <f t="shared" si="6"/>
        <v/>
      </c>
      <c r="M16" s="26">
        <v>14</v>
      </c>
      <c r="N16" s="26" t="str">
        <f t="shared" si="7"/>
        <v>大戸</v>
      </c>
      <c r="O16" s="26" t="str">
        <f t="shared" si="8"/>
        <v xml:space="preserve">大戸 </v>
      </c>
      <c r="P16" s="26" t="str">
        <f t="shared" si="9"/>
        <v xml:space="preserve">大戸 </v>
      </c>
      <c r="R16" s="23">
        <v>16</v>
      </c>
      <c r="V16" s="26">
        <v>14</v>
      </c>
      <c r="W16" s="57" t="str">
        <f t="shared" si="10"/>
        <v>大戸</v>
      </c>
      <c r="Y16" s="26">
        <v>14</v>
      </c>
      <c r="Z16" s="57" t="str">
        <f t="shared" si="11"/>
        <v>大戸</v>
      </c>
      <c r="AA16" s="23" t="str">
        <f t="shared" si="12"/>
        <v/>
      </c>
      <c r="AB16" s="199">
        <v>214</v>
      </c>
      <c r="AC16" s="326" t="s">
        <v>166</v>
      </c>
      <c r="AD16" s="199">
        <v>414</v>
      </c>
      <c r="AE16" s="327" t="s">
        <v>322</v>
      </c>
      <c r="AF16" s="182">
        <v>14</v>
      </c>
    </row>
    <row r="17" spans="1:32">
      <c r="A17" s="188">
        <f t="shared" si="3"/>
        <v>15</v>
      </c>
      <c r="B17" s="189">
        <f t="shared" si="4"/>
        <v>215</v>
      </c>
      <c r="C17" s="189">
        <v>7</v>
      </c>
      <c r="D17" s="189" t="str">
        <f t="shared" si="0"/>
        <v>東山</v>
      </c>
      <c r="E17" s="189"/>
      <c r="F17" s="189"/>
      <c r="G17" s="189" t="str">
        <f t="shared" si="5"/>
        <v>東山</v>
      </c>
      <c r="H17" s="140"/>
      <c r="I17" s="188">
        <f t="shared" si="1"/>
        <v>215</v>
      </c>
      <c r="J17" s="188">
        <f t="shared" si="2"/>
        <v>7</v>
      </c>
      <c r="K17" s="190" t="str">
        <f t="shared" si="6"/>
        <v/>
      </c>
      <c r="M17" s="26">
        <v>15</v>
      </c>
      <c r="N17" s="26" t="str">
        <f t="shared" si="7"/>
        <v>東山</v>
      </c>
      <c r="O17" s="26" t="str">
        <f t="shared" si="8"/>
        <v xml:space="preserve">東山 </v>
      </c>
      <c r="P17" s="26" t="str">
        <f t="shared" si="9"/>
        <v xml:space="preserve">東山 </v>
      </c>
      <c r="R17" s="23">
        <v>17</v>
      </c>
      <c r="V17" s="26">
        <v>15</v>
      </c>
      <c r="W17" s="57" t="str">
        <f t="shared" si="10"/>
        <v>東山</v>
      </c>
      <c r="Y17" s="26">
        <v>15</v>
      </c>
      <c r="Z17" s="57" t="str">
        <f t="shared" si="11"/>
        <v>東山</v>
      </c>
      <c r="AA17" s="23" t="str">
        <f t="shared" si="12"/>
        <v/>
      </c>
      <c r="AB17" s="199">
        <v>215</v>
      </c>
      <c r="AC17" s="326" t="s">
        <v>167</v>
      </c>
      <c r="AD17" s="199">
        <v>415</v>
      </c>
      <c r="AE17" s="327" t="s">
        <v>323</v>
      </c>
      <c r="AF17" s="182">
        <v>15</v>
      </c>
    </row>
    <row r="18" spans="1:32">
      <c r="A18" s="188">
        <f t="shared" si="3"/>
        <v>16</v>
      </c>
      <c r="B18" s="189">
        <f t="shared" si="4"/>
        <v>216</v>
      </c>
      <c r="C18" s="189">
        <v>7</v>
      </c>
      <c r="D18" s="189" t="str">
        <f t="shared" si="0"/>
        <v>小金井</v>
      </c>
      <c r="E18" s="189"/>
      <c r="F18" s="189"/>
      <c r="G18" s="189" t="str">
        <f t="shared" si="5"/>
        <v>小金井</v>
      </c>
      <c r="H18" s="140"/>
      <c r="I18" s="188">
        <f t="shared" si="1"/>
        <v>216</v>
      </c>
      <c r="J18" s="188">
        <f t="shared" si="2"/>
        <v>7</v>
      </c>
      <c r="K18" s="190" t="str">
        <f t="shared" si="6"/>
        <v/>
      </c>
      <c r="M18" s="26">
        <v>16</v>
      </c>
      <c r="N18" s="26" t="str">
        <f t="shared" si="7"/>
        <v>小金井</v>
      </c>
      <c r="O18" s="26" t="str">
        <f t="shared" si="8"/>
        <v xml:space="preserve">小金井 </v>
      </c>
      <c r="P18" s="26" t="str">
        <f t="shared" si="9"/>
        <v xml:space="preserve">小金井 </v>
      </c>
      <c r="R18" s="23">
        <v>18</v>
      </c>
      <c r="V18" s="26">
        <v>16</v>
      </c>
      <c r="W18" s="57" t="str">
        <f t="shared" si="10"/>
        <v>小金井</v>
      </c>
      <c r="Y18" s="26">
        <v>16</v>
      </c>
      <c r="Z18" s="57" t="str">
        <f t="shared" si="11"/>
        <v>小金井</v>
      </c>
      <c r="AA18" s="23" t="str">
        <f t="shared" si="12"/>
        <v/>
      </c>
      <c r="AB18" s="199">
        <v>216</v>
      </c>
      <c r="AC18" s="326" t="s">
        <v>168</v>
      </c>
      <c r="AD18" s="199">
        <v>416</v>
      </c>
      <c r="AE18" s="327" t="s">
        <v>324</v>
      </c>
      <c r="AF18" s="182">
        <v>16</v>
      </c>
    </row>
    <row r="19" spans="1:32">
      <c r="A19" s="188">
        <f t="shared" si="3"/>
        <v>17</v>
      </c>
      <c r="B19" s="189">
        <f t="shared" si="4"/>
        <v>217</v>
      </c>
      <c r="C19" s="189">
        <v>7</v>
      </c>
      <c r="D19" s="189" t="str">
        <f t="shared" si="0"/>
        <v>荒舘</v>
      </c>
      <c r="E19" s="189"/>
      <c r="F19" s="189"/>
      <c r="G19" s="189" t="str">
        <f t="shared" si="5"/>
        <v>荒舘</v>
      </c>
      <c r="H19" s="140"/>
      <c r="I19" s="188">
        <f t="shared" si="1"/>
        <v>217</v>
      </c>
      <c r="J19" s="188">
        <f t="shared" si="2"/>
        <v>7</v>
      </c>
      <c r="K19" s="190" t="str">
        <f t="shared" si="6"/>
        <v/>
      </c>
      <c r="M19" s="26">
        <v>17</v>
      </c>
      <c r="N19" s="26" t="str">
        <f t="shared" si="7"/>
        <v>荒舘</v>
      </c>
      <c r="O19" s="26" t="str">
        <f t="shared" si="8"/>
        <v xml:space="preserve">荒舘 </v>
      </c>
      <c r="P19" s="26" t="str">
        <f t="shared" si="9"/>
        <v xml:space="preserve">荒舘 </v>
      </c>
      <c r="R19" s="23">
        <v>19</v>
      </c>
      <c r="V19" s="26">
        <v>17</v>
      </c>
      <c r="W19" s="57" t="str">
        <f t="shared" si="10"/>
        <v>荒舘</v>
      </c>
      <c r="Y19" s="26">
        <v>17</v>
      </c>
      <c r="Z19" s="57" t="str">
        <f t="shared" si="11"/>
        <v>荒舘</v>
      </c>
      <c r="AA19" s="23" t="str">
        <f t="shared" si="12"/>
        <v/>
      </c>
      <c r="AB19" s="199">
        <v>217</v>
      </c>
      <c r="AC19" s="326" t="s">
        <v>169</v>
      </c>
      <c r="AD19" s="199">
        <v>417</v>
      </c>
      <c r="AE19" s="327" t="s">
        <v>325</v>
      </c>
      <c r="AF19" s="182">
        <v>17</v>
      </c>
    </row>
    <row r="20" spans="1:32">
      <c r="A20" s="188">
        <f t="shared" si="3"/>
        <v>18</v>
      </c>
      <c r="B20" s="189">
        <f t="shared" si="4"/>
        <v>218</v>
      </c>
      <c r="C20" s="189">
        <v>7</v>
      </c>
      <c r="D20" s="189" t="str">
        <f t="shared" si="0"/>
        <v>川南</v>
      </c>
      <c r="E20" s="189"/>
      <c r="F20" s="189"/>
      <c r="G20" s="189" t="str">
        <f t="shared" si="5"/>
        <v>川南</v>
      </c>
      <c r="H20" s="140"/>
      <c r="I20" s="188">
        <f t="shared" si="1"/>
        <v>218</v>
      </c>
      <c r="J20" s="188">
        <f t="shared" si="2"/>
        <v>7</v>
      </c>
      <c r="K20" s="190" t="str">
        <f t="shared" si="6"/>
        <v/>
      </c>
      <c r="M20" s="26">
        <v>18</v>
      </c>
      <c r="N20" s="26" t="str">
        <f t="shared" si="7"/>
        <v>川南</v>
      </c>
      <c r="O20" s="26" t="str">
        <f t="shared" si="8"/>
        <v xml:space="preserve">川南 </v>
      </c>
      <c r="P20" s="26" t="str">
        <f t="shared" si="9"/>
        <v xml:space="preserve">川南 </v>
      </c>
      <c r="R20" s="23">
        <v>20</v>
      </c>
      <c r="V20" s="26">
        <v>18</v>
      </c>
      <c r="W20" s="57" t="str">
        <f t="shared" si="10"/>
        <v>川南</v>
      </c>
      <c r="Y20" s="26">
        <v>18</v>
      </c>
      <c r="Z20" s="57" t="str">
        <f t="shared" si="11"/>
        <v>川南</v>
      </c>
      <c r="AA20" s="23" t="str">
        <f t="shared" si="12"/>
        <v/>
      </c>
      <c r="AB20" s="199">
        <v>218</v>
      </c>
      <c r="AC20" s="326" t="s">
        <v>170</v>
      </c>
      <c r="AD20" s="199">
        <v>418</v>
      </c>
      <c r="AE20" s="327" t="s">
        <v>326</v>
      </c>
      <c r="AF20" s="182">
        <v>18</v>
      </c>
    </row>
    <row r="21" spans="1:32">
      <c r="A21" s="188">
        <f t="shared" si="3"/>
        <v>19</v>
      </c>
      <c r="B21" s="189">
        <f t="shared" si="4"/>
        <v>219</v>
      </c>
      <c r="C21" s="189">
        <v>7</v>
      </c>
      <c r="D21" s="189" t="str">
        <f t="shared" si="0"/>
        <v>河東学園</v>
      </c>
      <c r="E21" s="189"/>
      <c r="F21" s="189"/>
      <c r="G21" s="189" t="str">
        <f t="shared" si="5"/>
        <v>河東学園</v>
      </c>
      <c r="H21" s="140"/>
      <c r="I21" s="188">
        <f t="shared" si="1"/>
        <v>219</v>
      </c>
      <c r="J21" s="188">
        <f t="shared" si="2"/>
        <v>7</v>
      </c>
      <c r="K21" s="190" t="str">
        <f t="shared" si="6"/>
        <v/>
      </c>
      <c r="M21" s="26">
        <v>19</v>
      </c>
      <c r="N21" s="26" t="str">
        <f t="shared" si="7"/>
        <v>河東学園</v>
      </c>
      <c r="O21" s="26" t="str">
        <f t="shared" si="8"/>
        <v xml:space="preserve">河東学園 </v>
      </c>
      <c r="P21" s="26" t="str">
        <f t="shared" si="9"/>
        <v xml:space="preserve">河東学園 </v>
      </c>
      <c r="R21" s="23">
        <v>21</v>
      </c>
      <c r="V21" s="26">
        <v>19</v>
      </c>
      <c r="W21" s="57" t="str">
        <f t="shared" si="10"/>
        <v>河東学園</v>
      </c>
      <c r="Y21" s="26">
        <v>19</v>
      </c>
      <c r="Z21" s="57" t="str">
        <f t="shared" si="11"/>
        <v>河東学園</v>
      </c>
      <c r="AA21" s="23" t="str">
        <f t="shared" si="12"/>
        <v/>
      </c>
      <c r="AB21" s="199">
        <v>219</v>
      </c>
      <c r="AC21" s="326" t="s">
        <v>171</v>
      </c>
      <c r="AD21" s="199">
        <v>419</v>
      </c>
      <c r="AE21" s="327" t="s">
        <v>327</v>
      </c>
      <c r="AF21" s="182">
        <v>19</v>
      </c>
    </row>
    <row r="22" spans="1:32">
      <c r="A22" s="188">
        <f t="shared" si="3"/>
        <v>20</v>
      </c>
      <c r="B22" s="189">
        <f t="shared" si="4"/>
        <v>220</v>
      </c>
      <c r="C22" s="189">
        <v>7</v>
      </c>
      <c r="D22" s="189" t="str">
        <f t="shared" si="0"/>
        <v>ザベリオ</v>
      </c>
      <c r="E22" s="189"/>
      <c r="F22" s="189"/>
      <c r="G22" s="189" t="str">
        <f t="shared" si="5"/>
        <v>ザベリオ</v>
      </c>
      <c r="H22" s="140"/>
      <c r="I22" s="188">
        <f t="shared" si="1"/>
        <v>220</v>
      </c>
      <c r="J22" s="188">
        <f t="shared" si="2"/>
        <v>7</v>
      </c>
      <c r="K22" s="190" t="str">
        <f t="shared" si="6"/>
        <v/>
      </c>
      <c r="M22" s="26">
        <v>20</v>
      </c>
      <c r="N22" s="26" t="str">
        <f t="shared" si="7"/>
        <v>ザベリオ</v>
      </c>
      <c r="O22" s="26" t="str">
        <f t="shared" si="8"/>
        <v xml:space="preserve">ザベリオ </v>
      </c>
      <c r="P22" s="26" t="str">
        <f t="shared" si="9"/>
        <v xml:space="preserve">ザベリオ </v>
      </c>
      <c r="R22" s="23">
        <v>22</v>
      </c>
      <c r="V22" s="26">
        <v>20</v>
      </c>
      <c r="W22" s="57" t="str">
        <f t="shared" si="10"/>
        <v>ザベリオ</v>
      </c>
      <c r="Y22" s="26">
        <v>20</v>
      </c>
      <c r="Z22" s="57" t="str">
        <f t="shared" si="11"/>
        <v>ザベリオ</v>
      </c>
      <c r="AA22" s="23" t="str">
        <f t="shared" si="12"/>
        <v/>
      </c>
      <c r="AB22" s="199">
        <v>220</v>
      </c>
      <c r="AC22" s="326" t="s">
        <v>133</v>
      </c>
      <c r="AD22" s="199">
        <v>420</v>
      </c>
      <c r="AE22" s="327" t="s">
        <v>328</v>
      </c>
      <c r="AF22" s="182">
        <v>20</v>
      </c>
    </row>
    <row r="23" spans="1:32">
      <c r="A23" s="188">
        <f t="shared" si="3"/>
        <v>21</v>
      </c>
      <c r="B23" s="189">
        <f t="shared" si="4"/>
        <v>221</v>
      </c>
      <c r="C23" s="189">
        <v>7</v>
      </c>
      <c r="D23" s="189" t="str">
        <f t="shared" si="0"/>
        <v>猪苗代</v>
      </c>
      <c r="E23" s="189"/>
      <c r="F23" s="189"/>
      <c r="G23" s="189" t="str">
        <f t="shared" si="5"/>
        <v>猪苗代</v>
      </c>
      <c r="H23" s="140"/>
      <c r="I23" s="188">
        <f t="shared" si="1"/>
        <v>221</v>
      </c>
      <c r="J23" s="188">
        <f t="shared" si="2"/>
        <v>7</v>
      </c>
      <c r="K23" s="190" t="str">
        <f t="shared" si="6"/>
        <v/>
      </c>
      <c r="M23" s="26">
        <v>21</v>
      </c>
      <c r="N23" s="26" t="str">
        <f t="shared" si="7"/>
        <v>猪苗代</v>
      </c>
      <c r="O23" s="26" t="str">
        <f t="shared" si="8"/>
        <v/>
      </c>
      <c r="P23" s="26" t="str">
        <f t="shared" si="9"/>
        <v/>
      </c>
      <c r="R23" s="23">
        <v>23</v>
      </c>
      <c r="V23" s="26">
        <v>21</v>
      </c>
      <c r="W23" s="57" t="str">
        <f t="shared" si="10"/>
        <v>猪苗代</v>
      </c>
      <c r="Y23" s="26">
        <v>21</v>
      </c>
      <c r="Z23" s="57" t="str">
        <f t="shared" si="11"/>
        <v>猪苗代</v>
      </c>
      <c r="AA23" s="23" t="str">
        <f t="shared" si="12"/>
        <v/>
      </c>
      <c r="AB23" s="199">
        <v>221</v>
      </c>
      <c r="AC23" s="326" t="s">
        <v>337</v>
      </c>
      <c r="AD23" s="199">
        <v>421</v>
      </c>
      <c r="AE23" s="327"/>
      <c r="AF23" s="182">
        <v>21</v>
      </c>
    </row>
    <row r="24" spans="1:32">
      <c r="A24" s="188">
        <f t="shared" si="3"/>
        <v>22</v>
      </c>
      <c r="B24" s="189">
        <f t="shared" si="4"/>
        <v>222</v>
      </c>
      <c r="C24" s="189">
        <v>7</v>
      </c>
      <c r="D24" s="189" t="str">
        <f t="shared" si="0"/>
        <v>猪苗代二</v>
      </c>
      <c r="E24" s="189"/>
      <c r="F24" s="189"/>
      <c r="G24" s="189" t="str">
        <f t="shared" si="5"/>
        <v>猪苗代二</v>
      </c>
      <c r="H24" s="140"/>
      <c r="I24" s="188">
        <f t="shared" si="1"/>
        <v>222</v>
      </c>
      <c r="J24" s="188">
        <f t="shared" si="2"/>
        <v>7</v>
      </c>
      <c r="K24" s="190" t="str">
        <f t="shared" si="6"/>
        <v/>
      </c>
      <c r="M24" s="26">
        <v>22</v>
      </c>
      <c r="N24" s="26" t="str">
        <f t="shared" si="7"/>
        <v>猪苗代二</v>
      </c>
      <c r="O24" s="26" t="str">
        <f t="shared" si="8"/>
        <v/>
      </c>
      <c r="P24" s="26" t="str">
        <f t="shared" si="9"/>
        <v/>
      </c>
      <c r="R24" s="23">
        <v>24</v>
      </c>
      <c r="V24" s="26">
        <v>22</v>
      </c>
      <c r="W24" s="57" t="str">
        <f t="shared" si="10"/>
        <v>猪苗代二</v>
      </c>
      <c r="Y24" s="26">
        <v>22</v>
      </c>
      <c r="Z24" s="57" t="str">
        <f t="shared" si="11"/>
        <v>猪苗代二</v>
      </c>
      <c r="AA24" s="23" t="str">
        <f t="shared" si="12"/>
        <v/>
      </c>
      <c r="AB24" s="199">
        <v>222</v>
      </c>
      <c r="AC24" s="326" t="s">
        <v>335</v>
      </c>
      <c r="AD24" s="199">
        <v>422</v>
      </c>
      <c r="AE24" s="327"/>
      <c r="AF24" s="182">
        <v>22</v>
      </c>
    </row>
    <row r="25" spans="1:32">
      <c r="A25" s="188">
        <f t="shared" si="3"/>
        <v>23</v>
      </c>
      <c r="B25" s="189">
        <f t="shared" si="4"/>
        <v>223</v>
      </c>
      <c r="C25" s="189">
        <v>7</v>
      </c>
      <c r="D25" s="189" t="str">
        <f t="shared" si="0"/>
        <v>猪苗代TF</v>
      </c>
      <c r="E25" s="189"/>
      <c r="F25" s="189"/>
      <c r="G25" s="189" t="str">
        <f t="shared" si="5"/>
        <v>猪苗代TF</v>
      </c>
      <c r="H25" s="140"/>
      <c r="I25" s="188">
        <f t="shared" si="1"/>
        <v>223</v>
      </c>
      <c r="J25" s="188">
        <f t="shared" si="2"/>
        <v>7</v>
      </c>
      <c r="K25" s="190" t="str">
        <f t="shared" si="6"/>
        <v/>
      </c>
      <c r="M25" s="26">
        <v>23</v>
      </c>
      <c r="N25" s="26" t="str">
        <f t="shared" si="7"/>
        <v>猪苗代TF</v>
      </c>
      <c r="O25" s="26" t="str">
        <f t="shared" si="8"/>
        <v/>
      </c>
      <c r="P25" s="26" t="str">
        <f t="shared" si="9"/>
        <v/>
      </c>
      <c r="R25" s="23">
        <v>25</v>
      </c>
      <c r="V25" s="26">
        <v>23</v>
      </c>
      <c r="W25" s="57" t="str">
        <f t="shared" si="10"/>
        <v>猪苗代TF</v>
      </c>
      <c r="Y25" s="26">
        <v>23</v>
      </c>
      <c r="Z25" s="57" t="str">
        <f t="shared" si="11"/>
        <v>猪苗代TF</v>
      </c>
      <c r="AA25" s="23" t="str">
        <f t="shared" si="12"/>
        <v/>
      </c>
      <c r="AB25" s="199">
        <v>223</v>
      </c>
      <c r="AC25" s="326" t="s">
        <v>338</v>
      </c>
      <c r="AD25" s="199">
        <v>423</v>
      </c>
      <c r="AE25" s="327"/>
      <c r="AF25" s="182">
        <v>23</v>
      </c>
    </row>
    <row r="26" spans="1:32">
      <c r="A26" s="188">
        <f t="shared" si="3"/>
        <v>24</v>
      </c>
      <c r="B26" s="189">
        <f t="shared" si="4"/>
        <v>224</v>
      </c>
      <c r="C26" s="189">
        <v>7</v>
      </c>
      <c r="D26" s="189" t="str">
        <f t="shared" si="0"/>
        <v>喜多方第一</v>
      </c>
      <c r="E26" s="189"/>
      <c r="F26" s="189"/>
      <c r="G26" s="189" t="str">
        <f t="shared" si="5"/>
        <v>喜多方第一</v>
      </c>
      <c r="H26" s="140"/>
      <c r="I26" s="188">
        <f t="shared" si="1"/>
        <v>224</v>
      </c>
      <c r="J26" s="188">
        <f t="shared" si="2"/>
        <v>7</v>
      </c>
      <c r="K26" s="190" t="str">
        <f t="shared" si="6"/>
        <v/>
      </c>
      <c r="M26" s="26">
        <v>24</v>
      </c>
      <c r="N26" s="26" t="str">
        <f t="shared" si="7"/>
        <v>喜多方第一</v>
      </c>
      <c r="O26" s="26" t="str">
        <f t="shared" si="8"/>
        <v/>
      </c>
      <c r="P26" s="26" t="str">
        <f t="shared" si="9"/>
        <v/>
      </c>
      <c r="R26" s="23">
        <v>26</v>
      </c>
      <c r="V26" s="26">
        <v>24</v>
      </c>
      <c r="W26" s="57" t="str">
        <f t="shared" si="10"/>
        <v>喜多方第一</v>
      </c>
      <c r="Y26" s="26">
        <v>24</v>
      </c>
      <c r="Z26" s="57" t="str">
        <f t="shared" si="11"/>
        <v>喜多方第一</v>
      </c>
      <c r="AA26" s="23" t="str">
        <f t="shared" si="12"/>
        <v/>
      </c>
      <c r="AB26" s="199">
        <v>224</v>
      </c>
      <c r="AC26" s="326" t="s">
        <v>172</v>
      </c>
      <c r="AD26" s="199">
        <v>424</v>
      </c>
      <c r="AE26" s="327"/>
      <c r="AF26" s="182">
        <v>24</v>
      </c>
    </row>
    <row r="27" spans="1:32">
      <c r="A27" s="188">
        <f t="shared" si="3"/>
        <v>25</v>
      </c>
      <c r="B27" s="189">
        <f t="shared" si="4"/>
        <v>225</v>
      </c>
      <c r="C27" s="189">
        <v>7</v>
      </c>
      <c r="D27" s="189" t="str">
        <f t="shared" si="0"/>
        <v>ほおの木</v>
      </c>
      <c r="E27" s="189"/>
      <c r="F27" s="189"/>
      <c r="G27" s="189" t="str">
        <f t="shared" si="5"/>
        <v>ほおの木</v>
      </c>
      <c r="H27" s="140"/>
      <c r="I27" s="188">
        <f t="shared" si="1"/>
        <v>225</v>
      </c>
      <c r="J27" s="188">
        <f t="shared" si="2"/>
        <v>7</v>
      </c>
      <c r="K27" s="190" t="str">
        <f t="shared" si="6"/>
        <v/>
      </c>
      <c r="M27" s="26">
        <v>25</v>
      </c>
      <c r="N27" s="26" t="str">
        <f t="shared" si="7"/>
        <v>ほおの木</v>
      </c>
      <c r="O27" s="26" t="str">
        <f t="shared" si="8"/>
        <v/>
      </c>
      <c r="P27" s="26" t="str">
        <f t="shared" si="9"/>
        <v/>
      </c>
      <c r="R27" s="23">
        <v>27</v>
      </c>
      <c r="V27" s="26">
        <v>25</v>
      </c>
      <c r="W27" s="57" t="str">
        <f t="shared" si="10"/>
        <v>ほおの木</v>
      </c>
      <c r="Y27" s="26">
        <v>25</v>
      </c>
      <c r="Z27" s="57" t="str">
        <f t="shared" si="11"/>
        <v>ほおの木</v>
      </c>
      <c r="AA27" s="23" t="str">
        <f t="shared" si="12"/>
        <v/>
      </c>
      <c r="AB27" s="199">
        <v>225</v>
      </c>
      <c r="AC27" s="326" t="s">
        <v>173</v>
      </c>
      <c r="AD27" s="199">
        <v>425</v>
      </c>
      <c r="AE27" s="327"/>
      <c r="AF27" s="182">
        <v>25</v>
      </c>
    </row>
    <row r="28" spans="1:32">
      <c r="A28" s="188">
        <f t="shared" si="3"/>
        <v>26</v>
      </c>
      <c r="B28" s="189">
        <f t="shared" si="4"/>
        <v>226</v>
      </c>
      <c r="C28" s="189">
        <v>7</v>
      </c>
      <c r="D28" s="189" t="str">
        <f t="shared" si="0"/>
        <v>喜多方第三</v>
      </c>
      <c r="E28" s="189"/>
      <c r="F28" s="189"/>
      <c r="G28" s="189" t="str">
        <f t="shared" si="5"/>
        <v>喜多方第三</v>
      </c>
      <c r="H28" s="140"/>
      <c r="I28" s="188">
        <f t="shared" si="1"/>
        <v>226</v>
      </c>
      <c r="J28" s="188">
        <f t="shared" si="2"/>
        <v>7</v>
      </c>
      <c r="K28" s="190" t="str">
        <f t="shared" si="6"/>
        <v/>
      </c>
      <c r="M28" s="26">
        <v>26</v>
      </c>
      <c r="N28" s="26" t="str">
        <f t="shared" si="7"/>
        <v>喜多方第三</v>
      </c>
      <c r="O28" s="26" t="str">
        <f t="shared" si="8"/>
        <v/>
      </c>
      <c r="P28" s="26" t="str">
        <f t="shared" si="9"/>
        <v/>
      </c>
      <c r="R28" s="23">
        <v>28</v>
      </c>
      <c r="V28" s="26">
        <v>26</v>
      </c>
      <c r="W28" s="57" t="str">
        <f t="shared" si="10"/>
        <v>喜多方第三</v>
      </c>
      <c r="Y28" s="26">
        <v>26</v>
      </c>
      <c r="Z28" s="57" t="str">
        <f t="shared" si="11"/>
        <v>喜多方第三</v>
      </c>
      <c r="AA28" s="23" t="str">
        <f t="shared" si="12"/>
        <v/>
      </c>
      <c r="AB28" s="199">
        <v>226</v>
      </c>
      <c r="AC28" s="326" t="s">
        <v>174</v>
      </c>
      <c r="AD28" s="199">
        <v>426</v>
      </c>
      <c r="AE28" s="327"/>
      <c r="AF28" s="182">
        <v>26</v>
      </c>
    </row>
    <row r="29" spans="1:32">
      <c r="A29" s="188">
        <f t="shared" si="3"/>
        <v>27</v>
      </c>
      <c r="B29" s="189">
        <f t="shared" si="4"/>
        <v>227</v>
      </c>
      <c r="C29" s="189">
        <v>7</v>
      </c>
      <c r="D29" s="189" t="str">
        <f t="shared" si="0"/>
        <v>松山</v>
      </c>
      <c r="E29" s="189"/>
      <c r="F29" s="189"/>
      <c r="G29" s="189" t="str">
        <f t="shared" si="5"/>
        <v>松山</v>
      </c>
      <c r="H29" s="140"/>
      <c r="I29" s="188">
        <f t="shared" si="1"/>
        <v>227</v>
      </c>
      <c r="J29" s="188">
        <f t="shared" si="2"/>
        <v>7</v>
      </c>
      <c r="K29" s="190" t="str">
        <f t="shared" si="6"/>
        <v/>
      </c>
      <c r="M29" s="26">
        <v>27</v>
      </c>
      <c r="N29" s="26" t="str">
        <f t="shared" si="7"/>
        <v>松山</v>
      </c>
      <c r="O29" s="26" t="str">
        <f t="shared" si="8"/>
        <v/>
      </c>
      <c r="P29" s="26" t="str">
        <f t="shared" si="9"/>
        <v/>
      </c>
      <c r="R29" s="23">
        <v>29</v>
      </c>
      <c r="V29" s="26">
        <v>27</v>
      </c>
      <c r="W29" s="57" t="str">
        <f t="shared" si="10"/>
        <v>松山</v>
      </c>
      <c r="Y29" s="26">
        <v>27</v>
      </c>
      <c r="Z29" s="57" t="str">
        <f t="shared" si="11"/>
        <v>松山</v>
      </c>
      <c r="AA29" s="23" t="str">
        <f t="shared" si="12"/>
        <v/>
      </c>
      <c r="AB29" s="199">
        <v>227</v>
      </c>
      <c r="AC29" s="326" t="s">
        <v>175</v>
      </c>
      <c r="AD29" s="199">
        <v>427</v>
      </c>
      <c r="AE29" s="327"/>
      <c r="AF29" s="182">
        <v>27</v>
      </c>
    </row>
    <row r="30" spans="1:32">
      <c r="A30" s="188">
        <f t="shared" si="3"/>
        <v>28</v>
      </c>
      <c r="B30" s="189">
        <f t="shared" si="4"/>
        <v>228</v>
      </c>
      <c r="C30" s="189">
        <v>7</v>
      </c>
      <c r="D30" s="189" t="str">
        <f t="shared" si="0"/>
        <v>上三宮</v>
      </c>
      <c r="E30" s="189"/>
      <c r="F30" s="189"/>
      <c r="G30" s="189" t="str">
        <f t="shared" si="5"/>
        <v>上三宮</v>
      </c>
      <c r="H30" s="140"/>
      <c r="I30" s="188">
        <f t="shared" si="1"/>
        <v>228</v>
      </c>
      <c r="J30" s="188">
        <f t="shared" si="2"/>
        <v>7</v>
      </c>
      <c r="K30" s="190" t="str">
        <f t="shared" si="6"/>
        <v/>
      </c>
      <c r="M30" s="26">
        <v>28</v>
      </c>
      <c r="N30" s="26" t="str">
        <f t="shared" si="7"/>
        <v>上三宮</v>
      </c>
      <c r="O30" s="26" t="str">
        <f t="shared" si="8"/>
        <v/>
      </c>
      <c r="P30" s="26" t="str">
        <f t="shared" si="9"/>
        <v/>
      </c>
      <c r="R30" s="23">
        <v>30</v>
      </c>
      <c r="V30" s="26">
        <v>28</v>
      </c>
      <c r="W30" s="57" t="str">
        <f t="shared" si="10"/>
        <v>上三宮</v>
      </c>
      <c r="Y30" s="26">
        <v>28</v>
      </c>
      <c r="Z30" s="57" t="str">
        <f t="shared" si="11"/>
        <v>上三宮</v>
      </c>
      <c r="AA30" s="23" t="str">
        <f t="shared" si="12"/>
        <v/>
      </c>
      <c r="AB30" s="199">
        <v>228</v>
      </c>
      <c r="AC30" s="326" t="s">
        <v>339</v>
      </c>
      <c r="AD30" s="199">
        <v>428</v>
      </c>
      <c r="AE30" s="327"/>
      <c r="AF30" s="182">
        <v>28</v>
      </c>
    </row>
    <row r="31" spans="1:32">
      <c r="A31" s="188">
        <f t="shared" si="3"/>
        <v>29</v>
      </c>
      <c r="B31" s="189">
        <f t="shared" si="4"/>
        <v>229</v>
      </c>
      <c r="C31" s="189">
        <v>7</v>
      </c>
      <c r="D31" s="189" t="str">
        <f t="shared" si="0"/>
        <v>関柴</v>
      </c>
      <c r="E31" s="189"/>
      <c r="F31" s="189"/>
      <c r="G31" s="189" t="str">
        <f t="shared" si="5"/>
        <v>関柴</v>
      </c>
      <c r="H31" s="140"/>
      <c r="I31" s="188">
        <f t="shared" si="1"/>
        <v>229</v>
      </c>
      <c r="J31" s="188">
        <f t="shared" si="2"/>
        <v>7</v>
      </c>
      <c r="K31" s="190" t="str">
        <f t="shared" si="6"/>
        <v/>
      </c>
      <c r="M31" s="26">
        <v>29</v>
      </c>
      <c r="N31" s="26" t="str">
        <f t="shared" si="7"/>
        <v>関柴</v>
      </c>
      <c r="O31" s="26" t="str">
        <f t="shared" si="8"/>
        <v/>
      </c>
      <c r="P31" s="26" t="str">
        <f t="shared" si="9"/>
        <v/>
      </c>
      <c r="R31" s="23">
        <v>31</v>
      </c>
      <c r="V31" s="26">
        <v>29</v>
      </c>
      <c r="W31" s="57" t="str">
        <f t="shared" si="10"/>
        <v>関柴</v>
      </c>
      <c r="Y31" s="26">
        <v>29</v>
      </c>
      <c r="Z31" s="57" t="str">
        <f t="shared" si="11"/>
        <v>関柴</v>
      </c>
      <c r="AA31" s="23" t="str">
        <f t="shared" si="12"/>
        <v/>
      </c>
      <c r="AB31" s="199">
        <v>229</v>
      </c>
      <c r="AC31" s="326" t="s">
        <v>176</v>
      </c>
      <c r="AD31" s="199">
        <v>429</v>
      </c>
      <c r="AE31" s="327"/>
      <c r="AF31" s="182">
        <v>29</v>
      </c>
    </row>
    <row r="32" spans="1:32">
      <c r="A32" s="188">
        <f t="shared" si="3"/>
        <v>30</v>
      </c>
      <c r="B32" s="189">
        <f t="shared" si="4"/>
        <v>230</v>
      </c>
      <c r="C32" s="189">
        <v>7</v>
      </c>
      <c r="D32" s="189" t="str">
        <f t="shared" si="0"/>
        <v>熊倉</v>
      </c>
      <c r="E32" s="189"/>
      <c r="F32" s="189"/>
      <c r="G32" s="189" t="str">
        <f t="shared" si="5"/>
        <v>熊倉</v>
      </c>
      <c r="H32" s="140"/>
      <c r="I32" s="188">
        <f t="shared" si="1"/>
        <v>230</v>
      </c>
      <c r="J32" s="188">
        <f t="shared" si="2"/>
        <v>7</v>
      </c>
      <c r="K32" s="190" t="str">
        <f t="shared" si="6"/>
        <v/>
      </c>
      <c r="M32" s="26">
        <v>30</v>
      </c>
      <c r="N32" s="26" t="str">
        <f t="shared" si="7"/>
        <v>熊倉</v>
      </c>
      <c r="O32" s="26" t="str">
        <f t="shared" si="8"/>
        <v/>
      </c>
      <c r="P32" s="26" t="str">
        <f t="shared" si="9"/>
        <v/>
      </c>
      <c r="R32" s="23">
        <v>32</v>
      </c>
      <c r="V32" s="26">
        <v>30</v>
      </c>
      <c r="W32" s="57" t="str">
        <f t="shared" si="10"/>
        <v>熊倉</v>
      </c>
      <c r="Y32" s="26">
        <v>30</v>
      </c>
      <c r="Z32" s="57" t="str">
        <f t="shared" si="11"/>
        <v>熊倉</v>
      </c>
      <c r="AA32" s="23" t="str">
        <f t="shared" si="12"/>
        <v/>
      </c>
      <c r="AB32" s="199">
        <v>230</v>
      </c>
      <c r="AC32" s="326" t="s">
        <v>177</v>
      </c>
      <c r="AD32" s="199">
        <v>430</v>
      </c>
      <c r="AE32" s="327"/>
      <c r="AF32" s="182">
        <v>30</v>
      </c>
    </row>
    <row r="33" spans="1:32">
      <c r="A33" s="188">
        <f t="shared" si="3"/>
        <v>31</v>
      </c>
      <c r="B33" s="189">
        <f t="shared" si="4"/>
        <v>231</v>
      </c>
      <c r="C33" s="189">
        <v>7</v>
      </c>
      <c r="D33" s="189" t="str">
        <f t="shared" si="0"/>
        <v>豊川</v>
      </c>
      <c r="E33" s="189"/>
      <c r="F33" s="189"/>
      <c r="G33" s="189" t="str">
        <f t="shared" si="5"/>
        <v>豊川</v>
      </c>
      <c r="H33" s="140"/>
      <c r="I33" s="188">
        <f t="shared" si="1"/>
        <v>231</v>
      </c>
      <c r="J33" s="188">
        <f t="shared" si="2"/>
        <v>7</v>
      </c>
      <c r="K33" s="190" t="str">
        <f t="shared" si="6"/>
        <v/>
      </c>
      <c r="M33" s="26">
        <v>31</v>
      </c>
      <c r="N33" s="26" t="str">
        <f t="shared" si="7"/>
        <v>豊川</v>
      </c>
      <c r="O33" s="26" t="str">
        <f t="shared" si="8"/>
        <v/>
      </c>
      <c r="P33" s="26" t="str">
        <f t="shared" si="9"/>
        <v/>
      </c>
      <c r="R33" s="23">
        <v>33</v>
      </c>
      <c r="V33" s="26">
        <v>31</v>
      </c>
      <c r="W33" s="57" t="str">
        <f t="shared" si="10"/>
        <v>豊川</v>
      </c>
      <c r="Y33" s="26">
        <v>31</v>
      </c>
      <c r="Z33" s="57" t="str">
        <f t="shared" si="11"/>
        <v>豊川</v>
      </c>
      <c r="AA33" s="23" t="str">
        <f t="shared" si="12"/>
        <v/>
      </c>
      <c r="AB33" s="199">
        <v>231</v>
      </c>
      <c r="AC33" s="326" t="s">
        <v>178</v>
      </c>
      <c r="AD33" s="199">
        <v>431</v>
      </c>
      <c r="AE33" s="327"/>
      <c r="AF33" s="182">
        <v>31</v>
      </c>
    </row>
    <row r="34" spans="1:32">
      <c r="A34" s="188">
        <f t="shared" si="3"/>
        <v>32</v>
      </c>
      <c r="B34" s="189">
        <f t="shared" si="4"/>
        <v>232</v>
      </c>
      <c r="C34" s="189">
        <v>7</v>
      </c>
      <c r="D34" s="189" t="str">
        <f t="shared" si="0"/>
        <v>慶徳</v>
      </c>
      <c r="E34" s="189"/>
      <c r="F34" s="189"/>
      <c r="G34" s="189" t="str">
        <f t="shared" si="5"/>
        <v>慶徳</v>
      </c>
      <c r="H34" s="140"/>
      <c r="I34" s="188">
        <f t="shared" si="1"/>
        <v>232</v>
      </c>
      <c r="J34" s="188">
        <f t="shared" si="2"/>
        <v>7</v>
      </c>
      <c r="K34" s="190" t="str">
        <f t="shared" si="6"/>
        <v/>
      </c>
      <c r="M34" s="26">
        <v>32</v>
      </c>
      <c r="N34" s="26" t="str">
        <f t="shared" si="7"/>
        <v>慶徳</v>
      </c>
      <c r="O34" s="26" t="str">
        <f t="shared" si="8"/>
        <v/>
      </c>
      <c r="P34" s="26" t="str">
        <f t="shared" si="9"/>
        <v/>
      </c>
      <c r="R34" s="23">
        <v>34</v>
      </c>
      <c r="V34" s="26">
        <v>32</v>
      </c>
      <c r="W34" s="57" t="str">
        <f t="shared" si="10"/>
        <v>慶徳</v>
      </c>
      <c r="Y34" s="26">
        <v>32</v>
      </c>
      <c r="Z34" s="57" t="str">
        <f t="shared" si="11"/>
        <v>慶徳</v>
      </c>
      <c r="AA34" s="23" t="str">
        <f t="shared" si="12"/>
        <v/>
      </c>
      <c r="AB34" s="199">
        <v>232</v>
      </c>
      <c r="AC34" s="326" t="s">
        <v>179</v>
      </c>
      <c r="AD34" s="199">
        <v>432</v>
      </c>
      <c r="AE34" s="327"/>
      <c r="AF34" s="182">
        <v>32</v>
      </c>
    </row>
    <row r="35" spans="1:32">
      <c r="A35" s="188">
        <f t="shared" si="3"/>
        <v>33</v>
      </c>
      <c r="B35" s="189">
        <f t="shared" si="4"/>
        <v>233</v>
      </c>
      <c r="C35" s="189">
        <v>7</v>
      </c>
      <c r="D35" s="189" t="str">
        <f t="shared" ref="D35:D66" si="13">IF(HLOOKUP(D$1,小学校,R35,FALSE)="","",HLOOKUP(D$1,小学校,R35,FALSE))</f>
        <v>熱塩</v>
      </c>
      <c r="E35" s="189"/>
      <c r="F35" s="189"/>
      <c r="G35" s="189" t="str">
        <f t="shared" si="5"/>
        <v>熱塩</v>
      </c>
      <c r="H35" s="140"/>
      <c r="I35" s="188">
        <f t="shared" si="1"/>
        <v>233</v>
      </c>
      <c r="J35" s="188">
        <f t="shared" si="2"/>
        <v>7</v>
      </c>
      <c r="K35" s="190" t="str">
        <f t="shared" si="6"/>
        <v/>
      </c>
      <c r="M35" s="26">
        <v>33</v>
      </c>
      <c r="N35" s="26" t="str">
        <f t="shared" si="7"/>
        <v>熱塩</v>
      </c>
      <c r="O35" s="26" t="str">
        <f t="shared" si="8"/>
        <v/>
      </c>
      <c r="P35" s="26" t="str">
        <f t="shared" si="9"/>
        <v/>
      </c>
      <c r="R35" s="23">
        <v>35</v>
      </c>
      <c r="V35" s="26">
        <v>33</v>
      </c>
      <c r="W35" s="57" t="str">
        <f t="shared" si="10"/>
        <v>熱塩</v>
      </c>
      <c r="Y35" s="26">
        <v>33</v>
      </c>
      <c r="Z35" s="57" t="str">
        <f t="shared" si="11"/>
        <v>熱塩</v>
      </c>
      <c r="AA35" s="23" t="str">
        <f t="shared" si="12"/>
        <v/>
      </c>
      <c r="AB35" s="199">
        <v>233</v>
      </c>
      <c r="AC35" s="326" t="s">
        <v>180</v>
      </c>
      <c r="AD35" s="199">
        <v>433</v>
      </c>
      <c r="AE35" s="327"/>
      <c r="AF35" s="182">
        <v>33</v>
      </c>
    </row>
    <row r="36" spans="1:32">
      <c r="A36" s="188">
        <f t="shared" si="3"/>
        <v>34</v>
      </c>
      <c r="B36" s="189">
        <f t="shared" si="4"/>
        <v>234</v>
      </c>
      <c r="C36" s="189">
        <v>7</v>
      </c>
      <c r="D36" s="189" t="str">
        <f t="shared" si="13"/>
        <v>加納</v>
      </c>
      <c r="E36" s="189"/>
      <c r="F36" s="189"/>
      <c r="G36" s="189" t="str">
        <f t="shared" si="5"/>
        <v>加納</v>
      </c>
      <c r="H36" s="140"/>
      <c r="I36" s="188">
        <f t="shared" si="1"/>
        <v>234</v>
      </c>
      <c r="J36" s="188">
        <f t="shared" si="2"/>
        <v>7</v>
      </c>
      <c r="K36" s="190" t="str">
        <f t="shared" si="6"/>
        <v/>
      </c>
      <c r="M36" s="26">
        <v>34</v>
      </c>
      <c r="N36" s="26" t="str">
        <f t="shared" si="7"/>
        <v>加納</v>
      </c>
      <c r="O36" s="26" t="str">
        <f t="shared" si="8"/>
        <v/>
      </c>
      <c r="P36" s="26" t="str">
        <f t="shared" si="9"/>
        <v/>
      </c>
      <c r="R36" s="23">
        <v>36</v>
      </c>
      <c r="V36" s="26">
        <v>34</v>
      </c>
      <c r="W36" s="57" t="str">
        <f t="shared" si="10"/>
        <v>加納</v>
      </c>
      <c r="Y36" s="26">
        <v>34</v>
      </c>
      <c r="Z36" s="57" t="str">
        <f t="shared" si="11"/>
        <v>加納</v>
      </c>
      <c r="AA36" s="23" t="str">
        <f t="shared" si="12"/>
        <v/>
      </c>
      <c r="AB36" s="199">
        <v>234</v>
      </c>
      <c r="AC36" s="326" t="s">
        <v>181</v>
      </c>
      <c r="AD36" s="199">
        <v>434</v>
      </c>
      <c r="AE36" s="327"/>
      <c r="AF36" s="182">
        <v>34</v>
      </c>
    </row>
    <row r="37" spans="1:32">
      <c r="A37" s="188">
        <f t="shared" si="3"/>
        <v>35</v>
      </c>
      <c r="B37" s="189">
        <f t="shared" si="4"/>
        <v>235</v>
      </c>
      <c r="C37" s="189">
        <v>7</v>
      </c>
      <c r="D37" s="189" t="str">
        <f t="shared" si="13"/>
        <v>堂島</v>
      </c>
      <c r="E37" s="189"/>
      <c r="F37" s="189"/>
      <c r="G37" s="189" t="str">
        <f t="shared" si="5"/>
        <v>堂島</v>
      </c>
      <c r="H37" s="140"/>
      <c r="I37" s="188">
        <f t="shared" si="1"/>
        <v>235</v>
      </c>
      <c r="J37" s="188">
        <f t="shared" si="2"/>
        <v>7</v>
      </c>
      <c r="K37" s="190" t="str">
        <f t="shared" si="6"/>
        <v/>
      </c>
      <c r="M37" s="26">
        <v>35</v>
      </c>
      <c r="N37" s="26" t="str">
        <f t="shared" si="7"/>
        <v>堂島</v>
      </c>
      <c r="O37" s="26" t="str">
        <f t="shared" si="8"/>
        <v/>
      </c>
      <c r="P37" s="26" t="str">
        <f t="shared" si="9"/>
        <v/>
      </c>
      <c r="R37" s="23">
        <v>37</v>
      </c>
      <c r="V37" s="26">
        <v>35</v>
      </c>
      <c r="W37" s="57" t="str">
        <f t="shared" si="10"/>
        <v>堂島</v>
      </c>
      <c r="Y37" s="26">
        <v>35</v>
      </c>
      <c r="Z37" s="57" t="str">
        <f t="shared" si="11"/>
        <v>堂島</v>
      </c>
      <c r="AA37" s="23" t="str">
        <f t="shared" si="12"/>
        <v/>
      </c>
      <c r="AB37" s="199">
        <v>235</v>
      </c>
      <c r="AC37" s="326" t="s">
        <v>182</v>
      </c>
      <c r="AD37" s="199">
        <v>435</v>
      </c>
      <c r="AE37" s="327"/>
      <c r="AF37" s="182">
        <v>35</v>
      </c>
    </row>
    <row r="38" spans="1:32">
      <c r="A38" s="188">
        <f t="shared" si="3"/>
        <v>36</v>
      </c>
      <c r="B38" s="189">
        <f t="shared" si="4"/>
        <v>236</v>
      </c>
      <c r="C38" s="189">
        <v>7</v>
      </c>
      <c r="D38" s="189" t="str">
        <f t="shared" si="13"/>
        <v>塩川</v>
      </c>
      <c r="E38" s="189"/>
      <c r="F38" s="189"/>
      <c r="G38" s="189" t="str">
        <f t="shared" si="5"/>
        <v>塩川</v>
      </c>
      <c r="H38" s="140"/>
      <c r="I38" s="188">
        <f t="shared" si="1"/>
        <v>236</v>
      </c>
      <c r="J38" s="188">
        <f t="shared" si="2"/>
        <v>7</v>
      </c>
      <c r="K38" s="190" t="str">
        <f t="shared" si="6"/>
        <v/>
      </c>
      <c r="M38" s="26">
        <v>36</v>
      </c>
      <c r="N38" s="26" t="str">
        <f t="shared" si="7"/>
        <v>塩川</v>
      </c>
      <c r="O38" s="26" t="str">
        <f t="shared" si="8"/>
        <v/>
      </c>
      <c r="P38" s="26" t="str">
        <f t="shared" si="9"/>
        <v/>
      </c>
      <c r="R38" s="23">
        <v>38</v>
      </c>
      <c r="V38" s="26">
        <v>36</v>
      </c>
      <c r="W38" s="57" t="str">
        <f t="shared" si="10"/>
        <v>塩川</v>
      </c>
      <c r="Y38" s="26">
        <v>36</v>
      </c>
      <c r="Z38" s="57" t="str">
        <f t="shared" si="11"/>
        <v>塩川</v>
      </c>
      <c r="AA38" s="23" t="str">
        <f t="shared" si="12"/>
        <v/>
      </c>
      <c r="AB38" s="199">
        <v>236</v>
      </c>
      <c r="AC38" s="326" t="s">
        <v>183</v>
      </c>
      <c r="AD38" s="199">
        <v>436</v>
      </c>
      <c r="AE38" s="327"/>
      <c r="AF38" s="182">
        <v>36</v>
      </c>
    </row>
    <row r="39" spans="1:32">
      <c r="A39" s="188">
        <f t="shared" si="3"/>
        <v>37</v>
      </c>
      <c r="B39" s="189">
        <f t="shared" si="4"/>
        <v>237</v>
      </c>
      <c r="C39" s="189">
        <v>7</v>
      </c>
      <c r="D39" s="189" t="str">
        <f t="shared" si="13"/>
        <v>塩川スポ少</v>
      </c>
      <c r="E39" s="189"/>
      <c r="F39" s="189"/>
      <c r="G39" s="189" t="str">
        <f t="shared" si="5"/>
        <v>塩川スポ少</v>
      </c>
      <c r="H39" s="140"/>
      <c r="I39" s="188">
        <f t="shared" si="1"/>
        <v>237</v>
      </c>
      <c r="J39" s="188">
        <f t="shared" si="2"/>
        <v>7</v>
      </c>
      <c r="K39" s="190" t="str">
        <f t="shared" si="6"/>
        <v/>
      </c>
      <c r="M39" s="26">
        <v>37</v>
      </c>
      <c r="N39" s="26" t="str">
        <f t="shared" si="7"/>
        <v>塩川スポ少</v>
      </c>
      <c r="O39" s="26" t="str">
        <f t="shared" si="8"/>
        <v/>
      </c>
      <c r="P39" s="26" t="str">
        <f t="shared" si="9"/>
        <v/>
      </c>
      <c r="R39" s="23">
        <v>39</v>
      </c>
      <c r="V39" s="26">
        <v>37</v>
      </c>
      <c r="W39" s="57" t="str">
        <f t="shared" si="10"/>
        <v>塩川スポ少</v>
      </c>
      <c r="Y39" s="26">
        <v>37</v>
      </c>
      <c r="Z39" s="57" t="str">
        <f t="shared" si="11"/>
        <v>塩川スポ少</v>
      </c>
      <c r="AA39" s="23" t="str">
        <f t="shared" si="12"/>
        <v/>
      </c>
      <c r="AB39" s="199">
        <v>237</v>
      </c>
      <c r="AC39" s="326" t="s">
        <v>184</v>
      </c>
      <c r="AD39" s="199">
        <v>437</v>
      </c>
      <c r="AE39" s="327"/>
      <c r="AF39" s="182">
        <v>37</v>
      </c>
    </row>
    <row r="40" spans="1:32">
      <c r="A40" s="188">
        <f t="shared" si="3"/>
        <v>38</v>
      </c>
      <c r="B40" s="189">
        <f t="shared" si="4"/>
        <v>238</v>
      </c>
      <c r="C40" s="189">
        <v>7</v>
      </c>
      <c r="D40" s="189" t="str">
        <f t="shared" si="13"/>
        <v>姥堂</v>
      </c>
      <c r="E40" s="189"/>
      <c r="F40" s="189"/>
      <c r="G40" s="189" t="str">
        <f t="shared" si="5"/>
        <v>姥堂</v>
      </c>
      <c r="H40" s="140"/>
      <c r="I40" s="188">
        <f t="shared" si="1"/>
        <v>238</v>
      </c>
      <c r="J40" s="188">
        <f t="shared" si="2"/>
        <v>7</v>
      </c>
      <c r="K40" s="190" t="str">
        <f t="shared" si="6"/>
        <v/>
      </c>
      <c r="M40" s="26">
        <v>38</v>
      </c>
      <c r="N40" s="26" t="str">
        <f t="shared" si="7"/>
        <v>姥堂</v>
      </c>
      <c r="O40" s="26" t="str">
        <f t="shared" si="8"/>
        <v/>
      </c>
      <c r="P40" s="26" t="str">
        <f t="shared" si="9"/>
        <v/>
      </c>
      <c r="R40" s="23">
        <v>40</v>
      </c>
      <c r="V40" s="26">
        <v>38</v>
      </c>
      <c r="W40" s="57" t="str">
        <f t="shared" si="10"/>
        <v>姥堂</v>
      </c>
      <c r="Y40" s="26">
        <v>38</v>
      </c>
      <c r="Z40" s="57" t="str">
        <f t="shared" si="11"/>
        <v>姥堂</v>
      </c>
      <c r="AA40" s="23" t="str">
        <f t="shared" si="12"/>
        <v/>
      </c>
      <c r="AB40" s="199">
        <v>238</v>
      </c>
      <c r="AC40" s="326" t="s">
        <v>185</v>
      </c>
      <c r="AD40" s="199">
        <v>438</v>
      </c>
      <c r="AE40" s="327"/>
      <c r="AF40" s="182">
        <v>38</v>
      </c>
    </row>
    <row r="41" spans="1:32">
      <c r="A41" s="188">
        <f t="shared" si="3"/>
        <v>39</v>
      </c>
      <c r="B41" s="189">
        <f t="shared" si="4"/>
        <v>239</v>
      </c>
      <c r="C41" s="189">
        <v>7</v>
      </c>
      <c r="D41" s="189" t="str">
        <f t="shared" si="13"/>
        <v>駒形</v>
      </c>
      <c r="E41" s="189"/>
      <c r="F41" s="189"/>
      <c r="G41" s="189" t="str">
        <f t="shared" si="5"/>
        <v>駒形</v>
      </c>
      <c r="H41" s="140"/>
      <c r="I41" s="188">
        <f t="shared" si="1"/>
        <v>239</v>
      </c>
      <c r="J41" s="188">
        <f t="shared" si="2"/>
        <v>7</v>
      </c>
      <c r="K41" s="190" t="str">
        <f t="shared" si="6"/>
        <v/>
      </c>
      <c r="M41" s="26">
        <v>39</v>
      </c>
      <c r="N41" s="26" t="str">
        <f t="shared" si="7"/>
        <v>駒形</v>
      </c>
      <c r="O41" s="26" t="str">
        <f t="shared" si="8"/>
        <v/>
      </c>
      <c r="P41" s="26" t="str">
        <f t="shared" si="9"/>
        <v/>
      </c>
      <c r="R41" s="23">
        <v>41</v>
      </c>
      <c r="V41" s="26">
        <v>39</v>
      </c>
      <c r="W41" s="57" t="str">
        <f t="shared" si="10"/>
        <v>駒形</v>
      </c>
      <c r="Y41" s="26">
        <v>39</v>
      </c>
      <c r="Z41" s="57" t="str">
        <f t="shared" si="11"/>
        <v>駒形</v>
      </c>
      <c r="AA41" s="23" t="str">
        <f t="shared" si="12"/>
        <v/>
      </c>
      <c r="AB41" s="199">
        <v>239</v>
      </c>
      <c r="AC41" s="326" t="s">
        <v>186</v>
      </c>
      <c r="AD41" s="199">
        <v>439</v>
      </c>
      <c r="AE41" s="327"/>
      <c r="AF41" s="182">
        <v>39</v>
      </c>
    </row>
    <row r="42" spans="1:32">
      <c r="A42" s="188">
        <f t="shared" si="3"/>
        <v>40</v>
      </c>
      <c r="B42" s="189">
        <f t="shared" si="4"/>
        <v>240</v>
      </c>
      <c r="C42" s="189">
        <v>7</v>
      </c>
      <c r="D42" s="189" t="str">
        <f t="shared" si="13"/>
        <v>山都</v>
      </c>
      <c r="E42" s="189"/>
      <c r="F42" s="189"/>
      <c r="G42" s="189" t="str">
        <f t="shared" si="5"/>
        <v>山都</v>
      </c>
      <c r="H42" s="140"/>
      <c r="I42" s="188">
        <f t="shared" si="1"/>
        <v>240</v>
      </c>
      <c r="J42" s="188">
        <f t="shared" si="2"/>
        <v>7</v>
      </c>
      <c r="K42" s="190" t="str">
        <f t="shared" si="6"/>
        <v/>
      </c>
      <c r="M42" s="26">
        <v>40</v>
      </c>
      <c r="N42" s="26" t="str">
        <f t="shared" si="7"/>
        <v>山都</v>
      </c>
      <c r="O42" s="26" t="str">
        <f t="shared" si="8"/>
        <v/>
      </c>
      <c r="P42" s="26" t="str">
        <f t="shared" si="9"/>
        <v/>
      </c>
      <c r="R42" s="23">
        <v>42</v>
      </c>
      <c r="V42" s="26">
        <v>40</v>
      </c>
      <c r="W42" s="57" t="str">
        <f t="shared" si="10"/>
        <v>山都</v>
      </c>
      <c r="Y42" s="26">
        <v>40</v>
      </c>
      <c r="Z42" s="57" t="str">
        <f t="shared" si="11"/>
        <v>山都</v>
      </c>
      <c r="AA42" s="23" t="str">
        <f t="shared" si="12"/>
        <v/>
      </c>
      <c r="AB42" s="199">
        <v>240</v>
      </c>
      <c r="AC42" s="326" t="s">
        <v>187</v>
      </c>
      <c r="AD42" s="199">
        <v>440</v>
      </c>
      <c r="AE42" s="327"/>
      <c r="AF42" s="182">
        <v>40</v>
      </c>
    </row>
    <row r="43" spans="1:32">
      <c r="A43" s="188">
        <f t="shared" si="3"/>
        <v>41</v>
      </c>
      <c r="B43" s="189">
        <f t="shared" si="4"/>
        <v>241</v>
      </c>
      <c r="C43" s="189">
        <v>7</v>
      </c>
      <c r="D43" s="189" t="str">
        <f t="shared" si="13"/>
        <v>高郷</v>
      </c>
      <c r="E43" s="189"/>
      <c r="F43" s="189"/>
      <c r="G43" s="189" t="str">
        <f t="shared" si="5"/>
        <v>高郷</v>
      </c>
      <c r="H43" s="140"/>
      <c r="I43" s="188">
        <f t="shared" si="1"/>
        <v>241</v>
      </c>
      <c r="J43" s="188">
        <f t="shared" si="2"/>
        <v>7</v>
      </c>
      <c r="K43" s="190" t="str">
        <f t="shared" si="6"/>
        <v/>
      </c>
      <c r="M43" s="26">
        <v>41</v>
      </c>
      <c r="N43" s="26" t="str">
        <f t="shared" si="7"/>
        <v>高郷</v>
      </c>
      <c r="O43" s="26" t="str">
        <f t="shared" si="8"/>
        <v/>
      </c>
      <c r="P43" s="26" t="str">
        <f t="shared" si="9"/>
        <v/>
      </c>
      <c r="R43" s="23">
        <v>43</v>
      </c>
      <c r="V43" s="26">
        <v>41</v>
      </c>
      <c r="W43" s="57" t="str">
        <f t="shared" si="10"/>
        <v>高郷</v>
      </c>
      <c r="Y43" s="26">
        <v>41</v>
      </c>
      <c r="Z43" s="57" t="str">
        <f t="shared" si="11"/>
        <v>高郷</v>
      </c>
      <c r="AA43" s="23" t="str">
        <f t="shared" si="12"/>
        <v/>
      </c>
      <c r="AB43" s="199">
        <v>241</v>
      </c>
      <c r="AC43" s="326" t="s">
        <v>188</v>
      </c>
      <c r="AD43" s="199">
        <v>441</v>
      </c>
      <c r="AE43" s="327"/>
      <c r="AF43" s="182">
        <v>41</v>
      </c>
    </row>
    <row r="44" spans="1:32">
      <c r="A44" s="188">
        <f t="shared" si="3"/>
        <v>42</v>
      </c>
      <c r="B44" s="189">
        <f t="shared" si="4"/>
        <v>242</v>
      </c>
      <c r="C44" s="189">
        <v>7</v>
      </c>
      <c r="D44" s="189" t="str">
        <f t="shared" si="13"/>
        <v>さくら</v>
      </c>
      <c r="E44" s="189"/>
      <c r="F44" s="189"/>
      <c r="G44" s="189" t="str">
        <f t="shared" si="5"/>
        <v>さくら</v>
      </c>
      <c r="H44" s="140"/>
      <c r="I44" s="188">
        <f t="shared" si="1"/>
        <v>242</v>
      </c>
      <c r="J44" s="188">
        <f t="shared" si="2"/>
        <v>7</v>
      </c>
      <c r="K44" s="190" t="str">
        <f t="shared" si="6"/>
        <v/>
      </c>
      <c r="M44" s="26">
        <v>42</v>
      </c>
      <c r="N44" s="26" t="str">
        <f t="shared" si="7"/>
        <v>さくら</v>
      </c>
      <c r="O44" s="26" t="str">
        <f t="shared" si="8"/>
        <v/>
      </c>
      <c r="P44" s="26" t="str">
        <f t="shared" si="9"/>
        <v/>
      </c>
      <c r="R44" s="23">
        <v>44</v>
      </c>
      <c r="V44" s="26">
        <v>42</v>
      </c>
      <c r="W44" s="57" t="str">
        <f t="shared" si="10"/>
        <v>さくら</v>
      </c>
      <c r="Y44" s="26">
        <v>42</v>
      </c>
      <c r="Z44" s="57" t="str">
        <f t="shared" si="11"/>
        <v>さくら</v>
      </c>
      <c r="AA44" s="23" t="str">
        <f t="shared" si="12"/>
        <v/>
      </c>
      <c r="AB44" s="199">
        <v>242</v>
      </c>
      <c r="AC44" s="326" t="s">
        <v>189</v>
      </c>
      <c r="AD44" s="199">
        <v>442</v>
      </c>
      <c r="AE44" s="327"/>
      <c r="AF44" s="182">
        <v>42</v>
      </c>
    </row>
    <row r="45" spans="1:32">
      <c r="A45" s="188">
        <f t="shared" si="3"/>
        <v>43</v>
      </c>
      <c r="B45" s="189">
        <f t="shared" si="4"/>
        <v>243</v>
      </c>
      <c r="C45" s="189">
        <v>7</v>
      </c>
      <c r="D45" s="189" t="str">
        <f t="shared" si="13"/>
        <v>裏磐梯</v>
      </c>
      <c r="E45" s="189"/>
      <c r="F45" s="189"/>
      <c r="G45" s="189" t="str">
        <f t="shared" si="5"/>
        <v>裏磐梯</v>
      </c>
      <c r="H45" s="140"/>
      <c r="I45" s="188">
        <f t="shared" si="1"/>
        <v>243</v>
      </c>
      <c r="J45" s="188">
        <f t="shared" si="2"/>
        <v>7</v>
      </c>
      <c r="K45" s="190" t="str">
        <f t="shared" si="6"/>
        <v/>
      </c>
      <c r="M45" s="26">
        <v>43</v>
      </c>
      <c r="N45" s="26" t="str">
        <f t="shared" si="7"/>
        <v>裏磐梯</v>
      </c>
      <c r="O45" s="26" t="str">
        <f t="shared" si="8"/>
        <v/>
      </c>
      <c r="P45" s="26" t="str">
        <f t="shared" si="9"/>
        <v/>
      </c>
      <c r="R45" s="23">
        <v>45</v>
      </c>
      <c r="V45" s="26">
        <v>43</v>
      </c>
      <c r="W45" s="57" t="str">
        <f t="shared" si="10"/>
        <v>裏磐梯</v>
      </c>
      <c r="Y45" s="26">
        <v>43</v>
      </c>
      <c r="Z45" s="57" t="str">
        <f t="shared" si="11"/>
        <v>裏磐梯</v>
      </c>
      <c r="AA45" s="23" t="str">
        <f t="shared" si="12"/>
        <v/>
      </c>
      <c r="AB45" s="199">
        <v>243</v>
      </c>
      <c r="AC45" s="326" t="s">
        <v>190</v>
      </c>
      <c r="AD45" s="199">
        <v>443</v>
      </c>
      <c r="AE45" s="327"/>
      <c r="AF45" s="182">
        <v>43</v>
      </c>
    </row>
    <row r="46" spans="1:32">
      <c r="A46" s="188">
        <f t="shared" si="3"/>
        <v>44</v>
      </c>
      <c r="B46" s="189">
        <f t="shared" si="4"/>
        <v>244</v>
      </c>
      <c r="C46" s="189">
        <v>7</v>
      </c>
      <c r="D46" s="189" t="str">
        <f t="shared" si="13"/>
        <v>西会津</v>
      </c>
      <c r="E46" s="189"/>
      <c r="F46" s="189"/>
      <c r="G46" s="189" t="str">
        <f t="shared" si="5"/>
        <v>西会津</v>
      </c>
      <c r="H46" s="140"/>
      <c r="I46" s="188">
        <f t="shared" si="1"/>
        <v>244</v>
      </c>
      <c r="J46" s="188">
        <f t="shared" si="2"/>
        <v>7</v>
      </c>
      <c r="K46" s="190" t="str">
        <f t="shared" si="6"/>
        <v/>
      </c>
      <c r="M46" s="26">
        <v>44</v>
      </c>
      <c r="N46" s="26" t="str">
        <f t="shared" si="7"/>
        <v>西会津</v>
      </c>
      <c r="O46" s="26" t="str">
        <f t="shared" si="8"/>
        <v/>
      </c>
      <c r="P46" s="26" t="str">
        <f t="shared" si="9"/>
        <v/>
      </c>
      <c r="R46" s="23">
        <v>46</v>
      </c>
      <c r="V46" s="26">
        <v>44</v>
      </c>
      <c r="W46" s="57" t="str">
        <f t="shared" si="10"/>
        <v>西会津</v>
      </c>
      <c r="Y46" s="26">
        <v>44</v>
      </c>
      <c r="Z46" s="57" t="str">
        <f t="shared" si="11"/>
        <v>西会津</v>
      </c>
      <c r="AA46" s="23" t="str">
        <f t="shared" si="12"/>
        <v/>
      </c>
      <c r="AB46" s="199">
        <v>244</v>
      </c>
      <c r="AC46" s="326" t="s">
        <v>191</v>
      </c>
      <c r="AD46" s="199">
        <v>444</v>
      </c>
      <c r="AE46" s="327"/>
      <c r="AF46" s="182">
        <v>44</v>
      </c>
    </row>
    <row r="47" spans="1:32">
      <c r="A47" s="188">
        <f t="shared" si="3"/>
        <v>45</v>
      </c>
      <c r="B47" s="189">
        <f t="shared" si="4"/>
        <v>245</v>
      </c>
      <c r="C47" s="189">
        <v>7</v>
      </c>
      <c r="D47" s="189" t="str">
        <f t="shared" si="13"/>
        <v>坂下南</v>
      </c>
      <c r="E47" s="189"/>
      <c r="F47" s="189"/>
      <c r="G47" s="189" t="str">
        <f t="shared" si="5"/>
        <v>坂下南</v>
      </c>
      <c r="H47" s="140"/>
      <c r="I47" s="188">
        <f t="shared" si="1"/>
        <v>245</v>
      </c>
      <c r="J47" s="188">
        <f t="shared" si="2"/>
        <v>7</v>
      </c>
      <c r="K47" s="190" t="str">
        <f t="shared" si="6"/>
        <v/>
      </c>
      <c r="M47" s="26">
        <v>45</v>
      </c>
      <c r="N47" s="26" t="str">
        <f t="shared" si="7"/>
        <v>坂下南</v>
      </c>
      <c r="O47" s="26" t="str">
        <f t="shared" si="8"/>
        <v/>
      </c>
      <c r="P47" s="26" t="str">
        <f t="shared" si="9"/>
        <v/>
      </c>
      <c r="R47" s="23">
        <v>47</v>
      </c>
      <c r="V47" s="26">
        <v>45</v>
      </c>
      <c r="W47" s="57" t="str">
        <f t="shared" si="10"/>
        <v>坂下南</v>
      </c>
      <c r="Y47" s="26">
        <v>45</v>
      </c>
      <c r="Z47" s="57" t="str">
        <f t="shared" si="11"/>
        <v>坂下南</v>
      </c>
      <c r="AA47" s="23" t="str">
        <f t="shared" si="12"/>
        <v/>
      </c>
      <c r="AB47" s="199">
        <v>245</v>
      </c>
      <c r="AC47" s="326" t="s">
        <v>192</v>
      </c>
      <c r="AD47" s="199">
        <v>445</v>
      </c>
      <c r="AE47" s="327"/>
      <c r="AF47" s="182">
        <v>45</v>
      </c>
    </row>
    <row r="48" spans="1:32">
      <c r="A48" s="188">
        <f t="shared" si="3"/>
        <v>46</v>
      </c>
      <c r="B48" s="189">
        <f t="shared" si="4"/>
        <v>246</v>
      </c>
      <c r="C48" s="189">
        <v>7</v>
      </c>
      <c r="D48" s="189" t="str">
        <f t="shared" si="13"/>
        <v>坂下東</v>
      </c>
      <c r="E48" s="189"/>
      <c r="F48" s="189"/>
      <c r="G48" s="189" t="str">
        <f t="shared" si="5"/>
        <v>坂下東</v>
      </c>
      <c r="H48" s="140"/>
      <c r="I48" s="188">
        <f t="shared" si="1"/>
        <v>246</v>
      </c>
      <c r="J48" s="188">
        <f t="shared" si="2"/>
        <v>7</v>
      </c>
      <c r="K48" s="190" t="str">
        <f t="shared" si="6"/>
        <v/>
      </c>
      <c r="M48" s="26">
        <v>46</v>
      </c>
      <c r="N48" s="26" t="str">
        <f t="shared" si="7"/>
        <v>坂下東</v>
      </c>
      <c r="O48" s="26" t="str">
        <f t="shared" si="8"/>
        <v/>
      </c>
      <c r="P48" s="26" t="str">
        <f t="shared" si="9"/>
        <v/>
      </c>
      <c r="R48" s="23">
        <v>48</v>
      </c>
      <c r="V48" s="26">
        <v>46</v>
      </c>
      <c r="W48" s="57" t="str">
        <f t="shared" si="10"/>
        <v>坂下東</v>
      </c>
      <c r="Y48" s="26">
        <v>46</v>
      </c>
      <c r="Z48" s="57" t="str">
        <f t="shared" si="11"/>
        <v>坂下東</v>
      </c>
      <c r="AA48" s="23" t="str">
        <f t="shared" si="12"/>
        <v/>
      </c>
      <c r="AB48" s="199">
        <v>246</v>
      </c>
      <c r="AC48" s="326" t="s">
        <v>193</v>
      </c>
      <c r="AD48" s="199">
        <v>446</v>
      </c>
      <c r="AE48" s="327"/>
      <c r="AF48" s="182">
        <v>46</v>
      </c>
    </row>
    <row r="49" spans="1:32">
      <c r="A49" s="188">
        <f t="shared" si="3"/>
        <v>47</v>
      </c>
      <c r="B49" s="189">
        <f t="shared" si="4"/>
        <v>247</v>
      </c>
      <c r="C49" s="189">
        <v>7</v>
      </c>
      <c r="D49" s="189" t="str">
        <f t="shared" si="13"/>
        <v>笈川</v>
      </c>
      <c r="E49" s="189"/>
      <c r="F49" s="189"/>
      <c r="G49" s="189" t="str">
        <f t="shared" si="5"/>
        <v>笈川</v>
      </c>
      <c r="H49" s="140"/>
      <c r="I49" s="188"/>
      <c r="J49" s="188"/>
      <c r="K49" s="190" t="str">
        <f t="shared" si="6"/>
        <v/>
      </c>
      <c r="M49" s="26">
        <v>47</v>
      </c>
      <c r="N49" s="26" t="str">
        <f t="shared" si="7"/>
        <v>笈川</v>
      </c>
      <c r="O49" s="26" t="str">
        <f t="shared" si="8"/>
        <v/>
      </c>
      <c r="P49" s="26" t="str">
        <f t="shared" si="9"/>
        <v/>
      </c>
      <c r="R49" s="23">
        <v>49</v>
      </c>
      <c r="V49" s="26">
        <v>47</v>
      </c>
      <c r="W49" s="57" t="str">
        <f t="shared" si="10"/>
        <v>笈川</v>
      </c>
      <c r="Y49" s="26">
        <v>47</v>
      </c>
      <c r="Z49" s="57" t="str">
        <f t="shared" si="11"/>
        <v>笈川</v>
      </c>
      <c r="AA49" s="23" t="str">
        <f t="shared" si="12"/>
        <v/>
      </c>
      <c r="AB49" s="199">
        <v>247</v>
      </c>
      <c r="AC49" s="326" t="s">
        <v>194</v>
      </c>
      <c r="AD49" s="199">
        <v>447</v>
      </c>
      <c r="AE49" s="327"/>
      <c r="AF49" s="182">
        <v>47</v>
      </c>
    </row>
    <row r="50" spans="1:32">
      <c r="A50" s="188">
        <f t="shared" si="3"/>
        <v>48</v>
      </c>
      <c r="B50" s="189">
        <f t="shared" si="4"/>
        <v>248</v>
      </c>
      <c r="C50" s="189">
        <v>7</v>
      </c>
      <c r="D50" s="189" t="str">
        <f t="shared" si="13"/>
        <v>勝常</v>
      </c>
      <c r="E50" s="189"/>
      <c r="F50" s="189"/>
      <c r="G50" s="189" t="str">
        <f t="shared" si="5"/>
        <v>勝常</v>
      </c>
      <c r="H50" s="189"/>
      <c r="I50" s="188"/>
      <c r="J50" s="188"/>
      <c r="K50" s="190" t="str">
        <f t="shared" si="6"/>
        <v/>
      </c>
      <c r="M50" s="26">
        <v>48</v>
      </c>
      <c r="N50" s="26" t="str">
        <f t="shared" si="7"/>
        <v>勝常</v>
      </c>
      <c r="O50" s="26" t="str">
        <f t="shared" si="8"/>
        <v/>
      </c>
      <c r="P50" s="26" t="str">
        <f t="shared" si="9"/>
        <v/>
      </c>
      <c r="R50" s="23">
        <v>50</v>
      </c>
      <c r="V50" s="26">
        <v>48</v>
      </c>
      <c r="W50" s="57" t="str">
        <f t="shared" si="10"/>
        <v>勝常</v>
      </c>
      <c r="Y50" s="26">
        <v>48</v>
      </c>
      <c r="Z50" s="57" t="str">
        <f t="shared" si="11"/>
        <v>勝常</v>
      </c>
      <c r="AA50" s="23" t="str">
        <f t="shared" si="12"/>
        <v/>
      </c>
      <c r="AB50" s="199">
        <v>248</v>
      </c>
      <c r="AC50" s="326" t="s">
        <v>195</v>
      </c>
      <c r="AD50" s="199">
        <v>448</v>
      </c>
      <c r="AE50" s="327"/>
      <c r="AF50" s="182">
        <v>48</v>
      </c>
    </row>
    <row r="51" spans="1:32">
      <c r="A51" s="188">
        <f t="shared" si="3"/>
        <v>49</v>
      </c>
      <c r="B51" s="189">
        <f t="shared" si="4"/>
        <v>249</v>
      </c>
      <c r="C51" s="189">
        <v>7</v>
      </c>
      <c r="D51" s="189" t="str">
        <f t="shared" si="13"/>
        <v>柳津</v>
      </c>
      <c r="E51" s="189"/>
      <c r="F51" s="189"/>
      <c r="G51" s="189" t="str">
        <f t="shared" si="5"/>
        <v>柳津</v>
      </c>
      <c r="H51" s="189"/>
      <c r="I51" s="188"/>
      <c r="J51" s="188"/>
      <c r="K51" s="190" t="str">
        <f t="shared" si="6"/>
        <v/>
      </c>
      <c r="M51" s="26">
        <v>49</v>
      </c>
      <c r="N51" s="26" t="str">
        <f t="shared" si="7"/>
        <v>柳津</v>
      </c>
      <c r="O51" s="26" t="str">
        <f t="shared" si="8"/>
        <v/>
      </c>
      <c r="P51" s="26" t="str">
        <f t="shared" si="9"/>
        <v/>
      </c>
      <c r="R51" s="23">
        <v>51</v>
      </c>
      <c r="V51" s="26">
        <v>49</v>
      </c>
      <c r="W51" s="57" t="str">
        <f t="shared" si="10"/>
        <v>柳津</v>
      </c>
      <c r="Y51" s="26">
        <v>49</v>
      </c>
      <c r="Z51" s="57" t="str">
        <f t="shared" si="11"/>
        <v>柳津</v>
      </c>
      <c r="AA51" s="23" t="str">
        <f t="shared" si="12"/>
        <v/>
      </c>
      <c r="AB51" s="199">
        <v>249</v>
      </c>
      <c r="AC51" s="326" t="s">
        <v>196</v>
      </c>
      <c r="AD51" s="199">
        <v>449</v>
      </c>
      <c r="AE51" s="327"/>
      <c r="AF51" s="182">
        <v>49</v>
      </c>
    </row>
    <row r="52" spans="1:32">
      <c r="A52" s="188">
        <f t="shared" si="3"/>
        <v>50</v>
      </c>
      <c r="B52" s="189">
        <f t="shared" si="4"/>
        <v>250</v>
      </c>
      <c r="C52" s="189">
        <v>7</v>
      </c>
      <c r="D52" s="189" t="str">
        <f t="shared" si="13"/>
        <v>西山</v>
      </c>
      <c r="E52" s="189"/>
      <c r="F52" s="189"/>
      <c r="G52" s="189" t="str">
        <f t="shared" si="5"/>
        <v>西山</v>
      </c>
      <c r="H52" s="189"/>
      <c r="I52" s="188"/>
      <c r="J52" s="188"/>
      <c r="K52" s="190" t="str">
        <f t="shared" si="6"/>
        <v/>
      </c>
      <c r="M52" s="26">
        <v>50</v>
      </c>
      <c r="N52" s="26" t="str">
        <f t="shared" si="7"/>
        <v>西山</v>
      </c>
      <c r="O52" s="26" t="str">
        <f t="shared" si="8"/>
        <v/>
      </c>
      <c r="P52" s="26" t="str">
        <f t="shared" si="9"/>
        <v/>
      </c>
      <c r="R52" s="23">
        <v>52</v>
      </c>
      <c r="V52" s="26">
        <v>50</v>
      </c>
      <c r="W52" s="57" t="str">
        <f t="shared" si="10"/>
        <v>西山</v>
      </c>
      <c r="Y52" s="26">
        <v>50</v>
      </c>
      <c r="Z52" s="57" t="str">
        <f t="shared" si="11"/>
        <v>西山</v>
      </c>
      <c r="AA52" s="23" t="str">
        <f t="shared" si="12"/>
        <v/>
      </c>
      <c r="AB52" s="199">
        <v>250</v>
      </c>
      <c r="AC52" s="326" t="s">
        <v>197</v>
      </c>
      <c r="AD52" s="199">
        <v>450</v>
      </c>
      <c r="AE52" s="327"/>
      <c r="AF52" s="182">
        <v>50</v>
      </c>
    </row>
    <row r="53" spans="1:32">
      <c r="A53" s="188">
        <f t="shared" si="3"/>
        <v>51</v>
      </c>
      <c r="B53" s="189">
        <f t="shared" si="4"/>
        <v>251</v>
      </c>
      <c r="C53" s="189">
        <v>7</v>
      </c>
      <c r="D53" s="189" t="str">
        <f t="shared" si="13"/>
        <v>高田</v>
      </c>
      <c r="E53" s="189"/>
      <c r="F53" s="189"/>
      <c r="G53" s="189" t="str">
        <f t="shared" si="5"/>
        <v>高田</v>
      </c>
      <c r="H53" s="189"/>
      <c r="I53" s="188"/>
      <c r="J53" s="188"/>
      <c r="K53" s="190" t="str">
        <f t="shared" si="6"/>
        <v/>
      </c>
      <c r="M53" s="26">
        <v>51</v>
      </c>
      <c r="N53" s="26" t="str">
        <f t="shared" si="7"/>
        <v>高田</v>
      </c>
      <c r="O53" s="26" t="str">
        <f t="shared" si="8"/>
        <v/>
      </c>
      <c r="P53" s="26" t="str">
        <f t="shared" si="9"/>
        <v/>
      </c>
      <c r="R53" s="23">
        <v>53</v>
      </c>
      <c r="V53" s="26">
        <v>51</v>
      </c>
      <c r="W53" s="57" t="str">
        <f t="shared" si="10"/>
        <v>高田</v>
      </c>
      <c r="Y53" s="26">
        <v>51</v>
      </c>
      <c r="Z53" s="57" t="str">
        <f t="shared" si="11"/>
        <v>高田</v>
      </c>
      <c r="AA53" s="23" t="str">
        <f t="shared" si="12"/>
        <v/>
      </c>
      <c r="AB53" s="199">
        <v>251</v>
      </c>
      <c r="AC53" s="326" t="s">
        <v>198</v>
      </c>
      <c r="AD53" s="199">
        <v>451</v>
      </c>
      <c r="AE53" s="327"/>
      <c r="AF53" s="182">
        <v>51</v>
      </c>
    </row>
    <row r="54" spans="1:32">
      <c r="A54" s="188">
        <f t="shared" si="3"/>
        <v>52</v>
      </c>
      <c r="B54" s="189">
        <f t="shared" si="4"/>
        <v>252</v>
      </c>
      <c r="C54" s="189">
        <v>7</v>
      </c>
      <c r="D54" s="189" t="str">
        <f t="shared" si="13"/>
        <v>本郷学園</v>
      </c>
      <c r="E54" s="189"/>
      <c r="F54" s="189"/>
      <c r="G54" s="189" t="str">
        <f t="shared" si="5"/>
        <v>本郷学園</v>
      </c>
      <c r="H54" s="189"/>
      <c r="I54" s="188"/>
      <c r="J54" s="188"/>
      <c r="K54" s="190" t="str">
        <f t="shared" si="6"/>
        <v/>
      </c>
      <c r="M54" s="26">
        <v>52</v>
      </c>
      <c r="N54" s="26" t="str">
        <f t="shared" si="7"/>
        <v>本郷学園</v>
      </c>
      <c r="O54" s="26" t="str">
        <f t="shared" si="8"/>
        <v/>
      </c>
      <c r="P54" s="26" t="str">
        <f t="shared" si="9"/>
        <v/>
      </c>
      <c r="R54" s="23">
        <v>54</v>
      </c>
      <c r="V54" s="26">
        <v>52</v>
      </c>
      <c r="W54" s="57" t="str">
        <f t="shared" si="10"/>
        <v>本郷学園</v>
      </c>
      <c r="Y54" s="26">
        <v>52</v>
      </c>
      <c r="Z54" s="57" t="str">
        <f t="shared" si="11"/>
        <v>本郷学園</v>
      </c>
      <c r="AA54" s="23" t="str">
        <f t="shared" si="12"/>
        <v/>
      </c>
      <c r="AB54" s="199">
        <v>252</v>
      </c>
      <c r="AC54" s="326" t="s">
        <v>340</v>
      </c>
      <c r="AD54" s="199">
        <v>452</v>
      </c>
      <c r="AE54" s="327"/>
      <c r="AF54" s="182">
        <v>52</v>
      </c>
    </row>
    <row r="55" spans="1:32">
      <c r="A55" s="188">
        <f t="shared" si="3"/>
        <v>53</v>
      </c>
      <c r="B55" s="189">
        <f t="shared" si="4"/>
        <v>253</v>
      </c>
      <c r="C55" s="189">
        <v>7</v>
      </c>
      <c r="D55" s="189" t="str">
        <f t="shared" si="13"/>
        <v>新鶴</v>
      </c>
      <c r="E55" s="189"/>
      <c r="F55" s="189"/>
      <c r="G55" s="189" t="str">
        <f t="shared" si="5"/>
        <v>新鶴</v>
      </c>
      <c r="H55" s="189"/>
      <c r="I55" s="188"/>
      <c r="J55" s="188"/>
      <c r="K55" s="190" t="str">
        <f t="shared" si="6"/>
        <v/>
      </c>
      <c r="M55" s="26">
        <v>53</v>
      </c>
      <c r="N55" s="26" t="str">
        <f t="shared" si="7"/>
        <v>新鶴</v>
      </c>
      <c r="O55" s="26" t="str">
        <f t="shared" si="8"/>
        <v/>
      </c>
      <c r="P55" s="26" t="str">
        <f t="shared" si="9"/>
        <v/>
      </c>
      <c r="R55" s="23">
        <v>55</v>
      </c>
      <c r="V55" s="26">
        <v>53</v>
      </c>
      <c r="W55" s="57" t="str">
        <f t="shared" si="10"/>
        <v>新鶴</v>
      </c>
      <c r="Y55" s="26">
        <v>53</v>
      </c>
      <c r="Z55" s="57" t="str">
        <f t="shared" si="11"/>
        <v>新鶴</v>
      </c>
      <c r="AA55" s="23" t="str">
        <f t="shared" si="12"/>
        <v/>
      </c>
      <c r="AB55" s="199">
        <v>253</v>
      </c>
      <c r="AC55" s="326" t="s">
        <v>199</v>
      </c>
      <c r="AD55" s="199">
        <v>453</v>
      </c>
      <c r="AE55" s="327"/>
      <c r="AF55" s="182">
        <v>53</v>
      </c>
    </row>
    <row r="56" spans="1:32">
      <c r="A56" s="188">
        <f t="shared" si="3"/>
        <v>54</v>
      </c>
      <c r="B56" s="189">
        <f t="shared" si="4"/>
        <v>254</v>
      </c>
      <c r="C56" s="189">
        <v>7</v>
      </c>
      <c r="D56" s="189" t="str">
        <f t="shared" si="13"/>
        <v>宮川</v>
      </c>
      <c r="E56" s="189"/>
      <c r="F56" s="189"/>
      <c r="G56" s="189" t="str">
        <f t="shared" si="5"/>
        <v>宮川</v>
      </c>
      <c r="H56" s="189"/>
      <c r="I56" s="188"/>
      <c r="J56" s="188"/>
      <c r="K56" s="190" t="str">
        <f t="shared" si="6"/>
        <v/>
      </c>
      <c r="M56" s="26">
        <v>54</v>
      </c>
      <c r="N56" s="26" t="str">
        <f t="shared" si="7"/>
        <v>宮川</v>
      </c>
      <c r="O56" s="26" t="str">
        <f t="shared" si="8"/>
        <v/>
      </c>
      <c r="P56" s="26" t="str">
        <f t="shared" si="9"/>
        <v/>
      </c>
      <c r="R56" s="23">
        <v>56</v>
      </c>
      <c r="V56" s="26">
        <v>54</v>
      </c>
      <c r="W56" s="57" t="str">
        <f t="shared" si="10"/>
        <v>宮川</v>
      </c>
      <c r="Y56" s="26">
        <v>54</v>
      </c>
      <c r="Z56" s="57" t="str">
        <f t="shared" si="11"/>
        <v>宮川</v>
      </c>
      <c r="AA56" s="23" t="str">
        <f t="shared" si="12"/>
        <v/>
      </c>
      <c r="AB56" s="199">
        <v>254</v>
      </c>
      <c r="AC56" s="326" t="s">
        <v>200</v>
      </c>
      <c r="AD56" s="199">
        <v>454</v>
      </c>
      <c r="AE56" s="327"/>
      <c r="AF56" s="182">
        <v>54</v>
      </c>
    </row>
    <row r="57" spans="1:32">
      <c r="A57" s="188">
        <f t="shared" si="3"/>
        <v>55</v>
      </c>
      <c r="B57" s="189">
        <f t="shared" si="4"/>
        <v>255</v>
      </c>
      <c r="C57" s="189">
        <v>7</v>
      </c>
      <c r="D57" s="189" t="str">
        <f t="shared" si="13"/>
        <v>三島</v>
      </c>
      <c r="E57" s="189"/>
      <c r="F57" s="189"/>
      <c r="G57" s="189" t="str">
        <f t="shared" si="5"/>
        <v>三島</v>
      </c>
      <c r="H57" s="189"/>
      <c r="I57" s="188"/>
      <c r="J57" s="188"/>
      <c r="K57" s="190" t="str">
        <f t="shared" si="6"/>
        <v/>
      </c>
      <c r="M57" s="26">
        <v>55</v>
      </c>
      <c r="N57" s="26" t="str">
        <f t="shared" si="7"/>
        <v>三島</v>
      </c>
      <c r="O57" s="26" t="str">
        <f t="shared" si="8"/>
        <v/>
      </c>
      <c r="P57" s="26" t="str">
        <f t="shared" si="9"/>
        <v/>
      </c>
      <c r="R57" s="23">
        <v>57</v>
      </c>
      <c r="V57" s="26">
        <v>55</v>
      </c>
      <c r="W57" s="57" t="str">
        <f t="shared" si="10"/>
        <v>三島</v>
      </c>
      <c r="Y57" s="26">
        <v>55</v>
      </c>
      <c r="Z57" s="57" t="str">
        <f t="shared" si="11"/>
        <v>三島</v>
      </c>
      <c r="AA57" s="23" t="str">
        <f t="shared" si="12"/>
        <v/>
      </c>
      <c r="AB57" s="199">
        <v>255</v>
      </c>
      <c r="AC57" s="326" t="s">
        <v>201</v>
      </c>
      <c r="AD57" s="199">
        <v>455</v>
      </c>
      <c r="AE57" s="327"/>
      <c r="AF57" s="182">
        <v>55</v>
      </c>
    </row>
    <row r="58" spans="1:32">
      <c r="A58" s="188">
        <f t="shared" si="3"/>
        <v>56</v>
      </c>
      <c r="B58" s="189">
        <f t="shared" si="4"/>
        <v>256</v>
      </c>
      <c r="C58" s="189">
        <v>7</v>
      </c>
      <c r="D58" s="189" t="str">
        <f t="shared" si="13"/>
        <v>金山</v>
      </c>
      <c r="E58" s="189"/>
      <c r="F58" s="189"/>
      <c r="G58" s="189" t="str">
        <f t="shared" si="5"/>
        <v>金山</v>
      </c>
      <c r="H58" s="189"/>
      <c r="I58" s="188"/>
      <c r="J58" s="188"/>
      <c r="K58" s="190" t="str">
        <f t="shared" si="6"/>
        <v/>
      </c>
      <c r="M58" s="26">
        <v>56</v>
      </c>
      <c r="N58" s="26" t="str">
        <f t="shared" si="7"/>
        <v>金山</v>
      </c>
      <c r="O58" s="26" t="str">
        <f t="shared" si="8"/>
        <v/>
      </c>
      <c r="P58" s="26" t="str">
        <f t="shared" si="9"/>
        <v/>
      </c>
      <c r="R58" s="23">
        <v>58</v>
      </c>
      <c r="V58" s="26">
        <v>56</v>
      </c>
      <c r="W58" s="57" t="str">
        <f t="shared" si="10"/>
        <v>金山</v>
      </c>
      <c r="Y58" s="26">
        <v>56</v>
      </c>
      <c r="Z58" s="57" t="str">
        <f t="shared" si="11"/>
        <v>金山</v>
      </c>
      <c r="AA58" s="23" t="str">
        <f t="shared" si="12"/>
        <v/>
      </c>
      <c r="AB58" s="199">
        <v>256</v>
      </c>
      <c r="AC58" s="326" t="s">
        <v>202</v>
      </c>
      <c r="AD58" s="199">
        <v>456</v>
      </c>
      <c r="AE58" s="327"/>
      <c r="AF58" s="182">
        <v>56</v>
      </c>
    </row>
    <row r="59" spans="1:32">
      <c r="A59" s="188">
        <f t="shared" si="3"/>
        <v>57</v>
      </c>
      <c r="B59" s="189">
        <f t="shared" si="4"/>
        <v>257</v>
      </c>
      <c r="C59" s="189">
        <v>7</v>
      </c>
      <c r="D59" s="189" t="str">
        <f t="shared" si="13"/>
        <v>昭和</v>
      </c>
      <c r="E59" s="189"/>
      <c r="F59" s="189"/>
      <c r="G59" s="189" t="str">
        <f t="shared" si="5"/>
        <v>昭和</v>
      </c>
      <c r="H59" s="189"/>
      <c r="I59" s="188"/>
      <c r="J59" s="188"/>
      <c r="K59" s="190" t="str">
        <f t="shared" si="6"/>
        <v/>
      </c>
      <c r="M59" s="26">
        <v>57</v>
      </c>
      <c r="N59" s="26" t="str">
        <f t="shared" si="7"/>
        <v>昭和</v>
      </c>
      <c r="O59" s="26" t="str">
        <f t="shared" si="8"/>
        <v/>
      </c>
      <c r="P59" s="26" t="str">
        <f t="shared" si="9"/>
        <v/>
      </c>
      <c r="R59" s="23">
        <v>59</v>
      </c>
      <c r="V59" s="26">
        <v>57</v>
      </c>
      <c r="W59" s="57" t="str">
        <f t="shared" si="10"/>
        <v>昭和</v>
      </c>
      <c r="Y59" s="26">
        <v>57</v>
      </c>
      <c r="Z59" s="57" t="str">
        <f t="shared" si="11"/>
        <v>昭和</v>
      </c>
      <c r="AA59" s="23" t="str">
        <f t="shared" si="12"/>
        <v/>
      </c>
      <c r="AB59" s="199">
        <v>257</v>
      </c>
      <c r="AC59" s="326" t="s">
        <v>203</v>
      </c>
      <c r="AD59" s="199">
        <v>457</v>
      </c>
      <c r="AE59" s="327"/>
      <c r="AF59" s="182">
        <v>57</v>
      </c>
    </row>
    <row r="60" spans="1:32">
      <c r="A60" s="188">
        <f t="shared" si="3"/>
        <v>58</v>
      </c>
      <c r="B60" s="189">
        <f t="shared" si="4"/>
        <v>258</v>
      </c>
      <c r="C60" s="189">
        <v>7</v>
      </c>
      <c r="D60" s="189" t="str">
        <f t="shared" si="13"/>
        <v>田島</v>
      </c>
      <c r="E60" s="189"/>
      <c r="F60" s="189"/>
      <c r="G60" s="189" t="str">
        <f t="shared" si="5"/>
        <v>田島</v>
      </c>
      <c r="H60" s="189"/>
      <c r="I60" s="188"/>
      <c r="J60" s="188"/>
      <c r="K60" s="190" t="str">
        <f t="shared" si="6"/>
        <v/>
      </c>
      <c r="M60" s="26">
        <v>58</v>
      </c>
      <c r="N60" s="26" t="str">
        <f t="shared" si="7"/>
        <v>田島</v>
      </c>
      <c r="O60" s="26" t="str">
        <f t="shared" si="8"/>
        <v/>
      </c>
      <c r="P60" s="26" t="str">
        <f t="shared" si="9"/>
        <v/>
      </c>
      <c r="R60" s="23">
        <v>60</v>
      </c>
      <c r="V60" s="26">
        <v>58</v>
      </c>
      <c r="W60" s="57" t="str">
        <f t="shared" si="10"/>
        <v>田島</v>
      </c>
      <c r="Y60" s="26">
        <v>58</v>
      </c>
      <c r="Z60" s="57" t="str">
        <f t="shared" si="11"/>
        <v>田島</v>
      </c>
      <c r="AA60" s="23" t="str">
        <f t="shared" si="12"/>
        <v/>
      </c>
      <c r="AB60" s="199">
        <v>258</v>
      </c>
      <c r="AC60" s="326" t="s">
        <v>131</v>
      </c>
      <c r="AD60" s="199">
        <v>458</v>
      </c>
      <c r="AE60" s="327"/>
      <c r="AF60" s="182">
        <v>58</v>
      </c>
    </row>
    <row r="61" spans="1:32">
      <c r="A61" s="188">
        <f t="shared" si="3"/>
        <v>59</v>
      </c>
      <c r="B61" s="189">
        <f t="shared" si="4"/>
        <v>259</v>
      </c>
      <c r="C61" s="189">
        <v>7</v>
      </c>
      <c r="D61" s="189" t="str">
        <f t="shared" si="13"/>
        <v>田島第二</v>
      </c>
      <c r="E61" s="189"/>
      <c r="F61" s="189"/>
      <c r="G61" s="189" t="str">
        <f t="shared" si="5"/>
        <v>田島第二</v>
      </c>
      <c r="H61" s="189"/>
      <c r="I61" s="188"/>
      <c r="J61" s="188"/>
      <c r="K61" s="190" t="str">
        <f t="shared" si="6"/>
        <v/>
      </c>
      <c r="M61" s="26">
        <v>59</v>
      </c>
      <c r="N61" s="26" t="str">
        <f t="shared" si="7"/>
        <v>田島第二</v>
      </c>
      <c r="O61" s="26" t="str">
        <f t="shared" si="8"/>
        <v/>
      </c>
      <c r="P61" s="26" t="str">
        <f t="shared" si="9"/>
        <v/>
      </c>
      <c r="R61" s="23">
        <v>61</v>
      </c>
      <c r="V61" s="26">
        <v>59</v>
      </c>
      <c r="W61" s="57" t="str">
        <f t="shared" si="10"/>
        <v>田島第二</v>
      </c>
      <c r="Y61" s="26">
        <v>59</v>
      </c>
      <c r="Z61" s="57" t="str">
        <f t="shared" si="11"/>
        <v>田島第二</v>
      </c>
      <c r="AA61" s="23" t="str">
        <f t="shared" si="12"/>
        <v/>
      </c>
      <c r="AB61" s="199">
        <v>259</v>
      </c>
      <c r="AC61" s="326" t="s">
        <v>204</v>
      </c>
      <c r="AD61" s="199">
        <v>459</v>
      </c>
      <c r="AE61" s="327"/>
      <c r="AF61" s="182">
        <v>59</v>
      </c>
    </row>
    <row r="62" spans="1:32">
      <c r="A62" s="188">
        <f t="shared" si="3"/>
        <v>60</v>
      </c>
      <c r="B62" s="189">
        <f t="shared" si="4"/>
        <v>260</v>
      </c>
      <c r="C62" s="189">
        <v>7</v>
      </c>
      <c r="D62" s="189" t="str">
        <f t="shared" si="13"/>
        <v>荒海</v>
      </c>
      <c r="E62" s="189"/>
      <c r="F62" s="189"/>
      <c r="G62" s="189" t="str">
        <f t="shared" si="5"/>
        <v>荒海</v>
      </c>
      <c r="H62" s="189"/>
      <c r="I62" s="188"/>
      <c r="J62" s="188"/>
      <c r="K62" s="190" t="str">
        <f t="shared" si="6"/>
        <v/>
      </c>
      <c r="M62" s="26">
        <v>60</v>
      </c>
      <c r="N62" s="26" t="str">
        <f t="shared" si="7"/>
        <v>荒海</v>
      </c>
      <c r="O62" s="26" t="str">
        <f t="shared" si="8"/>
        <v/>
      </c>
      <c r="P62" s="26" t="str">
        <f t="shared" si="9"/>
        <v/>
      </c>
      <c r="R62" s="23">
        <v>62</v>
      </c>
      <c r="V62" s="26">
        <v>60</v>
      </c>
      <c r="W62" s="57" t="str">
        <f t="shared" si="10"/>
        <v>荒海</v>
      </c>
      <c r="Y62" s="26">
        <v>60</v>
      </c>
      <c r="Z62" s="57" t="str">
        <f t="shared" si="11"/>
        <v>荒海</v>
      </c>
      <c r="AA62" s="23" t="str">
        <f t="shared" si="12"/>
        <v/>
      </c>
      <c r="AB62" s="199">
        <v>260</v>
      </c>
      <c r="AC62" s="326" t="s">
        <v>205</v>
      </c>
      <c r="AD62" s="199">
        <v>460</v>
      </c>
      <c r="AE62" s="327"/>
      <c r="AF62" s="182">
        <v>60</v>
      </c>
    </row>
    <row r="63" spans="1:32">
      <c r="A63" s="188">
        <f t="shared" si="3"/>
        <v>61</v>
      </c>
      <c r="B63" s="189">
        <f t="shared" si="4"/>
        <v>261</v>
      </c>
      <c r="C63" s="189">
        <v>7</v>
      </c>
      <c r="D63" s="189" t="str">
        <f t="shared" si="13"/>
        <v>伊南</v>
      </c>
      <c r="E63" s="189"/>
      <c r="F63" s="189"/>
      <c r="G63" s="189" t="str">
        <f t="shared" si="5"/>
        <v>伊南</v>
      </c>
      <c r="H63" s="189"/>
      <c r="I63" s="188"/>
      <c r="J63" s="188"/>
      <c r="K63" s="190" t="str">
        <f t="shared" si="6"/>
        <v/>
      </c>
      <c r="M63" s="26">
        <v>61</v>
      </c>
      <c r="N63" s="26" t="str">
        <f t="shared" si="7"/>
        <v>伊南</v>
      </c>
      <c r="O63" s="26" t="str">
        <f t="shared" si="8"/>
        <v/>
      </c>
      <c r="P63" s="26" t="str">
        <f t="shared" si="9"/>
        <v/>
      </c>
      <c r="R63" s="23">
        <v>63</v>
      </c>
      <c r="V63" s="26">
        <v>61</v>
      </c>
      <c r="W63" s="57" t="str">
        <f t="shared" si="10"/>
        <v>伊南</v>
      </c>
      <c r="Y63" s="26">
        <v>61</v>
      </c>
      <c r="Z63" s="57" t="str">
        <f t="shared" si="11"/>
        <v>伊南</v>
      </c>
      <c r="AA63" s="23" t="str">
        <f t="shared" si="12"/>
        <v/>
      </c>
      <c r="AB63" s="199">
        <v>261</v>
      </c>
      <c r="AC63" s="326" t="s">
        <v>206</v>
      </c>
      <c r="AD63" s="199">
        <v>461</v>
      </c>
      <c r="AE63" s="327"/>
      <c r="AF63" s="182">
        <v>61</v>
      </c>
    </row>
    <row r="64" spans="1:32">
      <c r="A64" s="188">
        <f t="shared" si="3"/>
        <v>62</v>
      </c>
      <c r="B64" s="189">
        <f t="shared" si="4"/>
        <v>262</v>
      </c>
      <c r="C64" s="189">
        <v>7</v>
      </c>
      <c r="D64" s="189" t="str">
        <f t="shared" si="13"/>
        <v>舘岩</v>
      </c>
      <c r="E64" s="189"/>
      <c r="F64" s="189"/>
      <c r="G64" s="189" t="str">
        <f t="shared" si="5"/>
        <v>舘岩</v>
      </c>
      <c r="H64" s="189"/>
      <c r="I64" s="188"/>
      <c r="J64" s="188"/>
      <c r="K64" s="190" t="str">
        <f t="shared" si="6"/>
        <v/>
      </c>
      <c r="M64" s="26">
        <v>62</v>
      </c>
      <c r="N64" s="26" t="str">
        <f t="shared" si="7"/>
        <v>舘岩</v>
      </c>
      <c r="O64" s="26" t="str">
        <f t="shared" si="8"/>
        <v/>
      </c>
      <c r="P64" s="26" t="str">
        <f t="shared" si="9"/>
        <v/>
      </c>
      <c r="R64" s="23">
        <v>64</v>
      </c>
      <c r="V64" s="26">
        <v>62</v>
      </c>
      <c r="W64" s="57" t="str">
        <f t="shared" si="10"/>
        <v>舘岩</v>
      </c>
      <c r="Y64" s="26">
        <v>62</v>
      </c>
      <c r="Z64" s="57" t="str">
        <f t="shared" si="11"/>
        <v>舘岩</v>
      </c>
      <c r="AA64" s="23" t="str">
        <f t="shared" si="12"/>
        <v/>
      </c>
      <c r="AB64" s="199">
        <v>262</v>
      </c>
      <c r="AC64" s="326" t="s">
        <v>207</v>
      </c>
      <c r="AD64" s="199">
        <v>462</v>
      </c>
      <c r="AE64" s="327"/>
      <c r="AF64" s="182">
        <v>62</v>
      </c>
    </row>
    <row r="65" spans="1:32">
      <c r="A65" s="188">
        <f t="shared" si="3"/>
        <v>63</v>
      </c>
      <c r="B65" s="189">
        <f t="shared" si="4"/>
        <v>263</v>
      </c>
      <c r="C65" s="189">
        <v>7</v>
      </c>
      <c r="D65" s="189" t="str">
        <f t="shared" si="13"/>
        <v>桧沢</v>
      </c>
      <c r="E65" s="189"/>
      <c r="F65" s="189"/>
      <c r="G65" s="189" t="str">
        <f t="shared" si="5"/>
        <v>桧沢</v>
      </c>
      <c r="H65" s="189"/>
      <c r="I65" s="188"/>
      <c r="J65" s="188"/>
      <c r="K65" s="190" t="str">
        <f t="shared" si="6"/>
        <v/>
      </c>
      <c r="M65" s="26">
        <v>63</v>
      </c>
      <c r="N65" s="26" t="str">
        <f t="shared" si="7"/>
        <v>桧沢</v>
      </c>
      <c r="O65" s="26" t="str">
        <f t="shared" si="8"/>
        <v/>
      </c>
      <c r="P65" s="26" t="str">
        <f t="shared" si="9"/>
        <v/>
      </c>
      <c r="R65" s="23">
        <v>65</v>
      </c>
      <c r="V65" s="26">
        <v>63</v>
      </c>
      <c r="W65" s="57" t="str">
        <f t="shared" si="10"/>
        <v>桧沢</v>
      </c>
      <c r="Y65" s="26">
        <v>63</v>
      </c>
      <c r="Z65" s="57" t="str">
        <f t="shared" si="11"/>
        <v>桧沢</v>
      </c>
      <c r="AA65" s="23" t="str">
        <f t="shared" si="12"/>
        <v/>
      </c>
      <c r="AB65" s="199">
        <v>263</v>
      </c>
      <c r="AC65" s="326" t="s">
        <v>208</v>
      </c>
      <c r="AD65" s="199">
        <v>463</v>
      </c>
      <c r="AE65" s="327"/>
      <c r="AF65" s="182">
        <v>63</v>
      </c>
    </row>
    <row r="66" spans="1:32">
      <c r="A66" s="188">
        <f t="shared" si="3"/>
        <v>64</v>
      </c>
      <c r="B66" s="189">
        <f t="shared" si="4"/>
        <v>264</v>
      </c>
      <c r="C66" s="189">
        <v>7</v>
      </c>
      <c r="D66" s="189" t="str">
        <f t="shared" si="13"/>
        <v>南郷</v>
      </c>
      <c r="E66" s="189"/>
      <c r="F66" s="189"/>
      <c r="G66" s="189" t="str">
        <f t="shared" si="5"/>
        <v>南郷</v>
      </c>
      <c r="H66" s="189"/>
      <c r="I66" s="188"/>
      <c r="J66" s="188"/>
      <c r="K66" s="190" t="str">
        <f t="shared" si="6"/>
        <v/>
      </c>
      <c r="M66" s="26">
        <v>64</v>
      </c>
      <c r="N66" s="26" t="str">
        <f t="shared" si="7"/>
        <v>南郷</v>
      </c>
      <c r="O66" s="26" t="str">
        <f t="shared" si="8"/>
        <v/>
      </c>
      <c r="P66" s="26" t="str">
        <f t="shared" si="9"/>
        <v/>
      </c>
      <c r="R66" s="23">
        <v>66</v>
      </c>
      <c r="V66" s="26">
        <v>64</v>
      </c>
      <c r="W66" s="57" t="str">
        <f t="shared" si="10"/>
        <v>南郷</v>
      </c>
      <c r="Y66" s="26">
        <v>64</v>
      </c>
      <c r="Z66" s="57" t="str">
        <f t="shared" si="11"/>
        <v>南郷</v>
      </c>
      <c r="AA66" s="23" t="str">
        <f t="shared" si="12"/>
        <v/>
      </c>
      <c r="AB66" s="199">
        <v>264</v>
      </c>
      <c r="AC66" s="326" t="s">
        <v>209</v>
      </c>
      <c r="AD66" s="199">
        <v>464</v>
      </c>
      <c r="AE66" s="327"/>
      <c r="AF66" s="182">
        <v>64</v>
      </c>
    </row>
    <row r="67" spans="1:32">
      <c r="A67" s="188">
        <f t="shared" si="3"/>
        <v>65</v>
      </c>
      <c r="B67" s="189">
        <f t="shared" si="4"/>
        <v>265</v>
      </c>
      <c r="C67" s="189">
        <v>7</v>
      </c>
      <c r="D67" s="189" t="str">
        <f t="shared" ref="D67:D102" si="14">IF(HLOOKUP(D$1,小学校,R67,FALSE)="","",HLOOKUP(D$1,小学校,R67,FALSE))</f>
        <v>旭田</v>
      </c>
      <c r="E67" s="189"/>
      <c r="F67" s="189"/>
      <c r="G67" s="189" t="str">
        <f t="shared" si="5"/>
        <v>旭田</v>
      </c>
      <c r="H67" s="189"/>
      <c r="I67" s="188"/>
      <c r="J67" s="188"/>
      <c r="K67" s="190" t="str">
        <f t="shared" si="6"/>
        <v/>
      </c>
      <c r="M67" s="26">
        <v>65</v>
      </c>
      <c r="N67" s="26" t="str">
        <f t="shared" si="7"/>
        <v>旭田</v>
      </c>
      <c r="O67" s="26" t="str">
        <f t="shared" si="8"/>
        <v/>
      </c>
      <c r="P67" s="26" t="str">
        <f t="shared" si="9"/>
        <v/>
      </c>
      <c r="R67" s="23">
        <v>67</v>
      </c>
      <c r="V67" s="26">
        <v>65</v>
      </c>
      <c r="W67" s="57" t="str">
        <f t="shared" si="10"/>
        <v>旭田</v>
      </c>
      <c r="Y67" s="26">
        <v>65</v>
      </c>
      <c r="Z67" s="57" t="str">
        <f t="shared" si="11"/>
        <v>旭田</v>
      </c>
      <c r="AA67" s="23" t="str">
        <f t="shared" si="12"/>
        <v/>
      </c>
      <c r="AB67" s="199">
        <v>265</v>
      </c>
      <c r="AC67" s="326" t="s">
        <v>210</v>
      </c>
      <c r="AD67" s="199">
        <v>465</v>
      </c>
      <c r="AE67" s="327"/>
      <c r="AF67" s="182">
        <v>65</v>
      </c>
    </row>
    <row r="68" spans="1:32">
      <c r="A68" s="188">
        <f t="shared" ref="A68:A102" si="15">IF(L$2=1,V68,AD68)</f>
        <v>66</v>
      </c>
      <c r="B68" s="189">
        <f t="shared" ref="B68:B102" si="16">IF(D$1=3,AD68,AB68)</f>
        <v>266</v>
      </c>
      <c r="C68" s="189">
        <v>7</v>
      </c>
      <c r="D68" s="189" t="str">
        <f t="shared" si="14"/>
        <v>江川</v>
      </c>
      <c r="E68" s="189"/>
      <c r="F68" s="189"/>
      <c r="G68" s="189" t="str">
        <f t="shared" ref="G68:G102" si="17">D68</f>
        <v>江川</v>
      </c>
      <c r="H68" s="189"/>
      <c r="I68" s="188"/>
      <c r="J68" s="188"/>
      <c r="K68" s="190" t="str">
        <f t="shared" ref="K68:K102" si="18">IF(H68="","",H68)</f>
        <v/>
      </c>
      <c r="M68" s="26">
        <v>66</v>
      </c>
      <c r="N68" s="26" t="str">
        <f t="shared" ref="N68:N103" si="19">IF(W68=0,"",W68)</f>
        <v>江川</v>
      </c>
      <c r="O68" s="26" t="str">
        <f t="shared" ref="O68:O102" si="20">IF(AE68="","",AE68)</f>
        <v/>
      </c>
      <c r="P68" s="26" t="str">
        <f t="shared" ref="P68:P102" si="21">IF(AE68="","",AE68)</f>
        <v/>
      </c>
      <c r="R68" s="23">
        <v>68</v>
      </c>
      <c r="V68" s="26">
        <v>66</v>
      </c>
      <c r="W68" s="57" t="str">
        <f t="shared" ref="W68:W102" si="22">IF(W$2=0,Z68,IF(V68=V$2,W$2,Z68))</f>
        <v>江川</v>
      </c>
      <c r="Y68" s="26">
        <v>66</v>
      </c>
      <c r="Z68" s="57" t="str">
        <f t="shared" ref="Z68:Z102" si="23">IF(AC68="","",AC68)</f>
        <v>江川</v>
      </c>
      <c r="AA68" s="23" t="str">
        <f t="shared" ref="AA68:AA102" si="24">IF(Z68="",Y68,"")</f>
        <v/>
      </c>
      <c r="AB68" s="199">
        <v>266</v>
      </c>
      <c r="AC68" s="326" t="s">
        <v>211</v>
      </c>
      <c r="AD68" s="199">
        <v>466</v>
      </c>
      <c r="AE68" s="327"/>
      <c r="AF68" s="182">
        <v>66</v>
      </c>
    </row>
    <row r="69" spans="1:32">
      <c r="A69" s="188">
        <f t="shared" si="15"/>
        <v>67</v>
      </c>
      <c r="B69" s="189">
        <f t="shared" si="16"/>
        <v>267</v>
      </c>
      <c r="C69" s="189">
        <v>7</v>
      </c>
      <c r="D69" s="189" t="str">
        <f t="shared" si="14"/>
        <v>楢原</v>
      </c>
      <c r="E69" s="189"/>
      <c r="F69" s="189"/>
      <c r="G69" s="189" t="str">
        <f t="shared" si="17"/>
        <v>楢原</v>
      </c>
      <c r="H69" s="189"/>
      <c r="I69" s="188"/>
      <c r="J69" s="188"/>
      <c r="K69" s="190" t="str">
        <f t="shared" si="18"/>
        <v/>
      </c>
      <c r="M69" s="26">
        <v>67</v>
      </c>
      <c r="N69" s="26" t="str">
        <f t="shared" si="19"/>
        <v>楢原</v>
      </c>
      <c r="O69" s="26" t="str">
        <f t="shared" si="20"/>
        <v/>
      </c>
      <c r="P69" s="26" t="str">
        <f t="shared" si="21"/>
        <v/>
      </c>
      <c r="R69" s="23">
        <v>69</v>
      </c>
      <c r="V69" s="26">
        <v>67</v>
      </c>
      <c r="W69" s="57" t="str">
        <f t="shared" si="22"/>
        <v>楢原</v>
      </c>
      <c r="Y69" s="26">
        <v>67</v>
      </c>
      <c r="Z69" s="57" t="str">
        <f t="shared" si="23"/>
        <v>楢原</v>
      </c>
      <c r="AA69" s="23" t="str">
        <f t="shared" si="24"/>
        <v/>
      </c>
      <c r="AB69" s="199">
        <v>267</v>
      </c>
      <c r="AC69" s="326" t="s">
        <v>212</v>
      </c>
      <c r="AD69" s="199">
        <v>467</v>
      </c>
      <c r="AE69" s="327"/>
      <c r="AF69" s="182">
        <v>67</v>
      </c>
    </row>
    <row r="70" spans="1:32">
      <c r="A70" s="188">
        <f t="shared" si="15"/>
        <v>68</v>
      </c>
      <c r="B70" s="189">
        <f t="shared" si="16"/>
        <v>268</v>
      </c>
      <c r="C70" s="189">
        <v>7</v>
      </c>
      <c r="D70" s="189" t="str">
        <f t="shared" si="14"/>
        <v>只見</v>
      </c>
      <c r="E70" s="189"/>
      <c r="F70" s="189"/>
      <c r="G70" s="189" t="str">
        <f t="shared" si="17"/>
        <v>只見</v>
      </c>
      <c r="H70" s="189"/>
      <c r="I70" s="188"/>
      <c r="J70" s="188"/>
      <c r="K70" s="190" t="str">
        <f t="shared" si="18"/>
        <v/>
      </c>
      <c r="M70" s="26">
        <v>68</v>
      </c>
      <c r="N70" s="26" t="str">
        <f t="shared" si="19"/>
        <v>只見</v>
      </c>
      <c r="O70" s="26" t="str">
        <f t="shared" si="20"/>
        <v/>
      </c>
      <c r="P70" s="26" t="str">
        <f t="shared" si="21"/>
        <v/>
      </c>
      <c r="R70" s="23">
        <v>70</v>
      </c>
      <c r="V70" s="26">
        <v>68</v>
      </c>
      <c r="W70" s="57" t="str">
        <f t="shared" si="22"/>
        <v>只見</v>
      </c>
      <c r="Y70" s="26">
        <v>68</v>
      </c>
      <c r="Z70" s="57" t="str">
        <f t="shared" si="23"/>
        <v>只見</v>
      </c>
      <c r="AA70" s="23" t="str">
        <f t="shared" si="24"/>
        <v/>
      </c>
      <c r="AB70" s="199">
        <v>268</v>
      </c>
      <c r="AC70" s="326" t="s">
        <v>132</v>
      </c>
      <c r="AD70" s="199">
        <v>468</v>
      </c>
      <c r="AE70" s="327"/>
      <c r="AF70" s="182">
        <v>68</v>
      </c>
    </row>
    <row r="71" spans="1:32">
      <c r="A71" s="188">
        <f t="shared" si="15"/>
        <v>69</v>
      </c>
      <c r="B71" s="189">
        <f t="shared" si="16"/>
        <v>269</v>
      </c>
      <c r="C71" s="189">
        <v>7</v>
      </c>
      <c r="D71" s="189" t="str">
        <f t="shared" si="14"/>
        <v>朝日</v>
      </c>
      <c r="E71" s="189"/>
      <c r="F71" s="189"/>
      <c r="G71" s="189" t="str">
        <f t="shared" si="17"/>
        <v>朝日</v>
      </c>
      <c r="H71" s="189"/>
      <c r="I71" s="188"/>
      <c r="J71" s="188"/>
      <c r="K71" s="190" t="str">
        <f t="shared" si="18"/>
        <v/>
      </c>
      <c r="M71" s="26">
        <v>69</v>
      </c>
      <c r="N71" s="26" t="str">
        <f t="shared" si="19"/>
        <v>朝日</v>
      </c>
      <c r="O71" s="26" t="str">
        <f t="shared" si="20"/>
        <v/>
      </c>
      <c r="P71" s="26" t="str">
        <f t="shared" si="21"/>
        <v/>
      </c>
      <c r="R71" s="23">
        <v>71</v>
      </c>
      <c r="V71" s="26">
        <v>69</v>
      </c>
      <c r="W71" s="57" t="str">
        <f t="shared" si="22"/>
        <v>朝日</v>
      </c>
      <c r="Y71" s="26">
        <v>69</v>
      </c>
      <c r="Z71" s="57" t="str">
        <f t="shared" si="23"/>
        <v>朝日</v>
      </c>
      <c r="AA71" s="23" t="str">
        <f t="shared" si="24"/>
        <v/>
      </c>
      <c r="AB71" s="199">
        <v>269</v>
      </c>
      <c r="AC71" s="326" t="s">
        <v>213</v>
      </c>
      <c r="AD71" s="199">
        <v>469</v>
      </c>
      <c r="AE71" s="327"/>
      <c r="AF71" s="182">
        <v>69</v>
      </c>
    </row>
    <row r="72" spans="1:32">
      <c r="A72" s="188">
        <f t="shared" si="15"/>
        <v>70</v>
      </c>
      <c r="B72" s="189">
        <f t="shared" si="16"/>
        <v>270</v>
      </c>
      <c r="C72" s="189">
        <v>7</v>
      </c>
      <c r="D72" s="189" t="str">
        <f t="shared" si="14"/>
        <v>明和</v>
      </c>
      <c r="E72" s="189"/>
      <c r="F72" s="189"/>
      <c r="G72" s="189" t="str">
        <f t="shared" si="17"/>
        <v>明和</v>
      </c>
      <c r="H72" s="189"/>
      <c r="I72" s="188"/>
      <c r="J72" s="188"/>
      <c r="K72" s="190" t="str">
        <f t="shared" si="18"/>
        <v/>
      </c>
      <c r="M72" s="26">
        <v>70</v>
      </c>
      <c r="N72" s="26" t="str">
        <f t="shared" si="19"/>
        <v>明和</v>
      </c>
      <c r="O72" s="26" t="str">
        <f t="shared" si="20"/>
        <v/>
      </c>
      <c r="P72" s="26" t="str">
        <f t="shared" si="21"/>
        <v/>
      </c>
      <c r="R72" s="23">
        <v>72</v>
      </c>
      <c r="V72" s="26">
        <v>70</v>
      </c>
      <c r="W72" s="57" t="str">
        <f t="shared" si="22"/>
        <v>明和</v>
      </c>
      <c r="Y72" s="26">
        <v>70</v>
      </c>
      <c r="Z72" s="57" t="str">
        <f t="shared" si="23"/>
        <v>明和</v>
      </c>
      <c r="AA72" s="23" t="str">
        <f t="shared" si="24"/>
        <v/>
      </c>
      <c r="AB72" s="199">
        <v>270</v>
      </c>
      <c r="AC72" s="326" t="s">
        <v>214</v>
      </c>
      <c r="AD72" s="199">
        <v>470</v>
      </c>
      <c r="AE72" s="327"/>
      <c r="AF72" s="182">
        <v>70</v>
      </c>
    </row>
    <row r="73" spans="1:32">
      <c r="A73" s="188">
        <f t="shared" si="15"/>
        <v>71</v>
      </c>
      <c r="B73" s="189">
        <f t="shared" si="16"/>
        <v>271</v>
      </c>
      <c r="C73" s="189">
        <v>7</v>
      </c>
      <c r="D73" s="189" t="str">
        <f t="shared" si="14"/>
        <v>檜枝岐</v>
      </c>
      <c r="E73" s="189"/>
      <c r="F73" s="189"/>
      <c r="G73" s="189" t="str">
        <f t="shared" si="17"/>
        <v>檜枝岐</v>
      </c>
      <c r="H73" s="189"/>
      <c r="I73" s="188"/>
      <c r="J73" s="188"/>
      <c r="K73" s="190" t="str">
        <f t="shared" si="18"/>
        <v/>
      </c>
      <c r="M73" s="26">
        <v>71</v>
      </c>
      <c r="N73" s="26" t="str">
        <f t="shared" si="19"/>
        <v>檜枝岐</v>
      </c>
      <c r="O73" s="26" t="str">
        <f t="shared" si="20"/>
        <v/>
      </c>
      <c r="P73" s="26" t="str">
        <f t="shared" si="21"/>
        <v/>
      </c>
      <c r="R73" s="23">
        <v>73</v>
      </c>
      <c r="V73" s="26">
        <v>71</v>
      </c>
      <c r="W73" s="57" t="str">
        <f t="shared" si="22"/>
        <v>檜枝岐</v>
      </c>
      <c r="Y73" s="26">
        <v>71</v>
      </c>
      <c r="Z73" s="57" t="str">
        <f t="shared" si="23"/>
        <v>檜枝岐</v>
      </c>
      <c r="AA73" s="23" t="str">
        <f t="shared" si="24"/>
        <v/>
      </c>
      <c r="AB73" s="199">
        <v>271</v>
      </c>
      <c r="AC73" s="326" t="s">
        <v>215</v>
      </c>
      <c r="AD73" s="199">
        <v>471</v>
      </c>
      <c r="AE73" s="327"/>
      <c r="AF73" s="182">
        <v>71</v>
      </c>
    </row>
    <row r="74" spans="1:32">
      <c r="A74" s="188">
        <f t="shared" si="15"/>
        <v>72</v>
      </c>
      <c r="B74" s="189">
        <f t="shared" si="16"/>
        <v>272</v>
      </c>
      <c r="C74" s="189">
        <v>7</v>
      </c>
      <c r="D74" s="189" t="str">
        <f t="shared" si="14"/>
        <v>三島スポ少</v>
      </c>
      <c r="E74" s="189"/>
      <c r="F74" s="189"/>
      <c r="G74" s="189" t="str">
        <f t="shared" si="17"/>
        <v>三島スポ少</v>
      </c>
      <c r="H74" s="189"/>
      <c r="I74" s="188"/>
      <c r="J74" s="188"/>
      <c r="K74" s="190" t="str">
        <f t="shared" si="18"/>
        <v/>
      </c>
      <c r="M74" s="26">
        <v>72</v>
      </c>
      <c r="N74" s="26" t="str">
        <f t="shared" si="19"/>
        <v>三島スポ少</v>
      </c>
      <c r="O74" s="26" t="str">
        <f t="shared" si="20"/>
        <v/>
      </c>
      <c r="P74" s="26" t="str">
        <f t="shared" si="21"/>
        <v/>
      </c>
      <c r="R74" s="23">
        <v>74</v>
      </c>
      <c r="V74" s="26">
        <v>72</v>
      </c>
      <c r="W74" s="57" t="str">
        <f t="shared" si="22"/>
        <v>三島スポ少</v>
      </c>
      <c r="Y74" s="26">
        <v>72</v>
      </c>
      <c r="Z74" s="57" t="str">
        <f t="shared" si="23"/>
        <v>三島スポ少</v>
      </c>
      <c r="AA74" s="23" t="str">
        <f t="shared" si="24"/>
        <v/>
      </c>
      <c r="AB74" s="199">
        <v>272</v>
      </c>
      <c r="AC74" s="326" t="s">
        <v>216</v>
      </c>
      <c r="AD74" s="199">
        <v>472</v>
      </c>
      <c r="AE74" s="327"/>
      <c r="AF74" s="182">
        <v>72</v>
      </c>
    </row>
    <row r="75" spans="1:32">
      <c r="A75" s="188">
        <f t="shared" si="15"/>
        <v>73</v>
      </c>
      <c r="B75" s="189">
        <f t="shared" si="16"/>
        <v>273</v>
      </c>
      <c r="C75" s="189">
        <v>7</v>
      </c>
      <c r="D75" s="189" t="str">
        <f t="shared" si="14"/>
        <v>会津ACジュニア</v>
      </c>
      <c r="E75" s="189"/>
      <c r="F75" s="189"/>
      <c r="G75" s="189" t="str">
        <f t="shared" si="17"/>
        <v>会津ACジュニア</v>
      </c>
      <c r="H75" s="189"/>
      <c r="I75" s="188"/>
      <c r="J75" s="188"/>
      <c r="K75" s="190" t="str">
        <f t="shared" si="18"/>
        <v/>
      </c>
      <c r="M75" s="26">
        <v>73</v>
      </c>
      <c r="N75" s="26" t="str">
        <f t="shared" si="19"/>
        <v>会津ACジュニア</v>
      </c>
      <c r="O75" s="26" t="str">
        <f t="shared" si="20"/>
        <v/>
      </c>
      <c r="P75" s="26" t="str">
        <f t="shared" si="21"/>
        <v/>
      </c>
      <c r="R75" s="23">
        <v>75</v>
      </c>
      <c r="V75" s="26">
        <v>73</v>
      </c>
      <c r="W75" s="57" t="str">
        <f t="shared" si="22"/>
        <v>会津ACジュニア</v>
      </c>
      <c r="Y75" s="26">
        <v>73</v>
      </c>
      <c r="Z75" s="57" t="str">
        <f t="shared" si="23"/>
        <v>会津ACジュニア</v>
      </c>
      <c r="AA75" s="23" t="str">
        <f t="shared" si="24"/>
        <v/>
      </c>
      <c r="AB75" s="199">
        <v>273</v>
      </c>
      <c r="AC75" s="326" t="s">
        <v>303</v>
      </c>
      <c r="AD75" s="199">
        <v>473</v>
      </c>
      <c r="AE75" s="327"/>
      <c r="AF75" s="182">
        <v>73</v>
      </c>
    </row>
    <row r="76" spans="1:32">
      <c r="A76" s="188">
        <f t="shared" si="15"/>
        <v>74</v>
      </c>
      <c r="B76" s="189">
        <f t="shared" si="16"/>
        <v>274</v>
      </c>
      <c r="C76" s="189">
        <v>7</v>
      </c>
      <c r="D76" s="189" t="str">
        <f t="shared" si="14"/>
        <v>わかまつクラブ</v>
      </c>
      <c r="E76" s="189"/>
      <c r="F76" s="189"/>
      <c r="G76" s="189" t="str">
        <f t="shared" si="17"/>
        <v>わかまつクラブ</v>
      </c>
      <c r="H76" s="189"/>
      <c r="I76" s="188"/>
      <c r="J76" s="188"/>
      <c r="K76" s="190" t="str">
        <f t="shared" si="18"/>
        <v/>
      </c>
      <c r="M76" s="26">
        <v>74</v>
      </c>
      <c r="N76" s="26" t="str">
        <f t="shared" si="19"/>
        <v>わかまつクラブ</v>
      </c>
      <c r="O76" s="26" t="str">
        <f t="shared" si="20"/>
        <v/>
      </c>
      <c r="P76" s="26" t="str">
        <f t="shared" si="21"/>
        <v/>
      </c>
      <c r="R76" s="23">
        <v>76</v>
      </c>
      <c r="V76" s="26">
        <v>74</v>
      </c>
      <c r="W76" s="57" t="str">
        <f t="shared" si="22"/>
        <v>わかまつクラブ</v>
      </c>
      <c r="Y76" s="26">
        <v>74</v>
      </c>
      <c r="Z76" s="57" t="str">
        <f t="shared" si="23"/>
        <v>わかまつクラブ</v>
      </c>
      <c r="AA76" s="23" t="str">
        <f t="shared" si="24"/>
        <v/>
      </c>
      <c r="AB76" s="199">
        <v>274</v>
      </c>
      <c r="AC76" s="326" t="s">
        <v>304</v>
      </c>
      <c r="AD76" s="199">
        <v>474</v>
      </c>
      <c r="AE76" s="327"/>
      <c r="AF76" s="182">
        <v>74</v>
      </c>
    </row>
    <row r="77" spans="1:32">
      <c r="A77" s="188">
        <f t="shared" si="15"/>
        <v>75</v>
      </c>
      <c r="B77" s="189">
        <f t="shared" si="16"/>
        <v>275</v>
      </c>
      <c r="C77" s="189">
        <v>7</v>
      </c>
      <c r="D77" s="189" t="str">
        <f t="shared" si="14"/>
        <v>磐梯第一</v>
      </c>
      <c r="E77" s="189"/>
      <c r="F77" s="189"/>
      <c r="G77" s="189" t="str">
        <f t="shared" si="17"/>
        <v>磐梯第一</v>
      </c>
      <c r="H77" s="189"/>
      <c r="I77" s="188"/>
      <c r="J77" s="188"/>
      <c r="K77" s="190" t="str">
        <f t="shared" si="18"/>
        <v/>
      </c>
      <c r="M77" s="26">
        <v>75</v>
      </c>
      <c r="N77" s="26" t="str">
        <f t="shared" si="19"/>
        <v>磐梯第一</v>
      </c>
      <c r="O77" s="26" t="str">
        <f t="shared" si="20"/>
        <v/>
      </c>
      <c r="P77" s="26" t="str">
        <f t="shared" si="21"/>
        <v/>
      </c>
      <c r="R77" s="23">
        <v>77</v>
      </c>
      <c r="V77" s="26">
        <v>75</v>
      </c>
      <c r="W77" s="57" t="str">
        <f t="shared" si="22"/>
        <v>磐梯第一</v>
      </c>
      <c r="Y77" s="26">
        <v>75</v>
      </c>
      <c r="Z77" s="57" t="str">
        <f t="shared" si="23"/>
        <v>磐梯第一</v>
      </c>
      <c r="AA77" s="23" t="str">
        <f t="shared" si="24"/>
        <v/>
      </c>
      <c r="AB77" s="199">
        <v>275</v>
      </c>
      <c r="AC77" s="326" t="s">
        <v>305</v>
      </c>
      <c r="AD77" s="199">
        <v>475</v>
      </c>
      <c r="AE77" s="327"/>
      <c r="AF77" s="182">
        <v>75</v>
      </c>
    </row>
    <row r="78" spans="1:32">
      <c r="A78" s="188">
        <f t="shared" si="15"/>
        <v>76</v>
      </c>
      <c r="B78" s="189">
        <f t="shared" si="16"/>
        <v>276</v>
      </c>
      <c r="C78" s="189">
        <v>7</v>
      </c>
      <c r="D78" s="189" t="str">
        <f t="shared" si="14"/>
        <v>NorthEnd</v>
      </c>
      <c r="E78" s="189"/>
      <c r="F78" s="189"/>
      <c r="G78" s="189" t="str">
        <f t="shared" si="17"/>
        <v>NorthEnd</v>
      </c>
      <c r="H78" s="189"/>
      <c r="I78" s="188"/>
      <c r="J78" s="188"/>
      <c r="K78" s="190" t="str">
        <f t="shared" si="18"/>
        <v/>
      </c>
      <c r="M78" s="26">
        <v>76</v>
      </c>
      <c r="N78" s="26" t="str">
        <f t="shared" si="19"/>
        <v>NorthEnd</v>
      </c>
      <c r="O78" s="26" t="str">
        <f t="shared" si="20"/>
        <v/>
      </c>
      <c r="P78" s="26" t="str">
        <f t="shared" si="21"/>
        <v/>
      </c>
      <c r="R78" s="23">
        <v>78</v>
      </c>
      <c r="V78" s="26">
        <v>76</v>
      </c>
      <c r="W78" s="57" t="str">
        <f t="shared" si="22"/>
        <v>NorthEnd</v>
      </c>
      <c r="Y78" s="26">
        <v>76</v>
      </c>
      <c r="Z78" s="57" t="str">
        <f t="shared" si="23"/>
        <v>NorthEnd</v>
      </c>
      <c r="AA78" s="23" t="str">
        <f t="shared" si="24"/>
        <v/>
      </c>
      <c r="AB78" s="199">
        <v>276</v>
      </c>
      <c r="AC78" s="326" t="s">
        <v>341</v>
      </c>
      <c r="AD78" s="199">
        <v>476</v>
      </c>
      <c r="AE78" s="327"/>
      <c r="AF78" s="182">
        <v>76</v>
      </c>
    </row>
    <row r="79" spans="1:32">
      <c r="A79" s="188">
        <f t="shared" si="15"/>
        <v>77</v>
      </c>
      <c r="B79" s="189">
        <f t="shared" si="16"/>
        <v>277</v>
      </c>
      <c r="C79" s="189">
        <v>7</v>
      </c>
      <c r="D79" s="189" t="str">
        <f t="shared" si="14"/>
        <v>すみれプロジェクト</v>
      </c>
      <c r="E79" s="189"/>
      <c r="F79" s="189"/>
      <c r="G79" s="189" t="str">
        <f t="shared" si="17"/>
        <v>すみれプロジェクト</v>
      </c>
      <c r="H79" s="189"/>
      <c r="I79" s="188"/>
      <c r="J79" s="188"/>
      <c r="K79" s="190" t="str">
        <f t="shared" si="18"/>
        <v/>
      </c>
      <c r="M79" s="26">
        <v>77</v>
      </c>
      <c r="N79" s="26" t="str">
        <f t="shared" si="19"/>
        <v>すみれプロジェクト</v>
      </c>
      <c r="O79" s="26" t="str">
        <f t="shared" si="20"/>
        <v/>
      </c>
      <c r="P79" s="26" t="str">
        <f t="shared" si="21"/>
        <v/>
      </c>
      <c r="R79" s="23">
        <v>79</v>
      </c>
      <c r="V79" s="26">
        <v>77</v>
      </c>
      <c r="W79" s="57" t="str">
        <f t="shared" si="22"/>
        <v>すみれプロジェクト</v>
      </c>
      <c r="Y79" s="26">
        <v>77</v>
      </c>
      <c r="Z79" s="57" t="str">
        <f t="shared" si="23"/>
        <v>すみれプロジェクト</v>
      </c>
      <c r="AA79" s="23" t="str">
        <f t="shared" si="24"/>
        <v/>
      </c>
      <c r="AB79" s="199">
        <v>277</v>
      </c>
      <c r="AC79" s="326" t="s">
        <v>342</v>
      </c>
      <c r="AD79" s="199">
        <v>477</v>
      </c>
      <c r="AE79" s="327"/>
      <c r="AF79" s="182">
        <v>77</v>
      </c>
    </row>
    <row r="80" spans="1:32">
      <c r="A80" s="188">
        <f t="shared" si="15"/>
        <v>78</v>
      </c>
      <c r="B80" s="189">
        <f t="shared" si="16"/>
        <v>278</v>
      </c>
      <c r="C80" s="189">
        <v>7</v>
      </c>
      <c r="D80" s="189" t="str">
        <f t="shared" si="14"/>
        <v/>
      </c>
      <c r="E80" s="189"/>
      <c r="F80" s="189"/>
      <c r="G80" s="189" t="str">
        <f t="shared" si="17"/>
        <v/>
      </c>
      <c r="H80" s="189"/>
      <c r="I80" s="188"/>
      <c r="J80" s="188"/>
      <c r="K80" s="190" t="str">
        <f t="shared" si="18"/>
        <v/>
      </c>
      <c r="M80" s="26">
        <v>78</v>
      </c>
      <c r="N80" s="26" t="str">
        <f t="shared" si="19"/>
        <v/>
      </c>
      <c r="O80" s="26" t="str">
        <f t="shared" si="20"/>
        <v/>
      </c>
      <c r="P80" s="26" t="str">
        <f t="shared" si="21"/>
        <v/>
      </c>
      <c r="R80" s="23">
        <v>80</v>
      </c>
      <c r="V80" s="26">
        <v>78</v>
      </c>
      <c r="W80" s="57" t="str">
        <f t="shared" si="22"/>
        <v/>
      </c>
      <c r="Y80" s="26">
        <v>78</v>
      </c>
      <c r="Z80" s="57" t="str">
        <f t="shared" si="23"/>
        <v/>
      </c>
      <c r="AA80" s="23">
        <f t="shared" si="24"/>
        <v>78</v>
      </c>
      <c r="AB80" s="199">
        <v>278</v>
      </c>
      <c r="AC80" s="326"/>
      <c r="AD80" s="199">
        <v>478</v>
      </c>
      <c r="AE80" s="327"/>
      <c r="AF80" s="182">
        <v>78</v>
      </c>
    </row>
    <row r="81" spans="1:32">
      <c r="A81" s="188">
        <f t="shared" si="15"/>
        <v>79</v>
      </c>
      <c r="B81" s="189">
        <f t="shared" si="16"/>
        <v>279</v>
      </c>
      <c r="C81" s="189">
        <v>7</v>
      </c>
      <c r="D81" s="189" t="str">
        <f t="shared" si="14"/>
        <v/>
      </c>
      <c r="E81" s="189"/>
      <c r="F81" s="189"/>
      <c r="G81" s="189" t="str">
        <f t="shared" si="17"/>
        <v/>
      </c>
      <c r="H81" s="189"/>
      <c r="I81" s="188"/>
      <c r="J81" s="188"/>
      <c r="K81" s="190" t="str">
        <f t="shared" si="18"/>
        <v/>
      </c>
      <c r="M81" s="26">
        <v>79</v>
      </c>
      <c r="N81" s="26" t="str">
        <f t="shared" si="19"/>
        <v/>
      </c>
      <c r="O81" s="26" t="str">
        <f t="shared" si="20"/>
        <v/>
      </c>
      <c r="P81" s="26" t="str">
        <f t="shared" si="21"/>
        <v/>
      </c>
      <c r="R81" s="23">
        <v>81</v>
      </c>
      <c r="V81" s="26">
        <v>79</v>
      </c>
      <c r="W81" s="57" t="str">
        <f t="shared" si="22"/>
        <v/>
      </c>
      <c r="Y81" s="26">
        <v>79</v>
      </c>
      <c r="Z81" s="57" t="str">
        <f t="shared" si="23"/>
        <v/>
      </c>
      <c r="AA81" s="23">
        <f t="shared" si="24"/>
        <v>79</v>
      </c>
      <c r="AB81" s="199">
        <v>279</v>
      </c>
      <c r="AC81" s="326"/>
      <c r="AD81" s="199">
        <v>479</v>
      </c>
      <c r="AE81" s="327"/>
      <c r="AF81" s="182">
        <v>79</v>
      </c>
    </row>
    <row r="82" spans="1:32">
      <c r="A82" s="188">
        <f t="shared" si="15"/>
        <v>80</v>
      </c>
      <c r="B82" s="189">
        <f t="shared" si="16"/>
        <v>280</v>
      </c>
      <c r="C82" s="189">
        <v>7</v>
      </c>
      <c r="D82" s="189" t="str">
        <f t="shared" si="14"/>
        <v/>
      </c>
      <c r="E82" s="189"/>
      <c r="F82" s="189"/>
      <c r="G82" s="189" t="str">
        <f t="shared" si="17"/>
        <v/>
      </c>
      <c r="H82" s="189"/>
      <c r="I82" s="188"/>
      <c r="J82" s="188"/>
      <c r="K82" s="190" t="str">
        <f t="shared" si="18"/>
        <v/>
      </c>
      <c r="M82" s="26">
        <v>80</v>
      </c>
      <c r="N82" s="26" t="str">
        <f t="shared" si="19"/>
        <v/>
      </c>
      <c r="O82" s="26" t="str">
        <f t="shared" si="20"/>
        <v/>
      </c>
      <c r="P82" s="26" t="str">
        <f t="shared" si="21"/>
        <v/>
      </c>
      <c r="R82" s="23">
        <v>82</v>
      </c>
      <c r="V82" s="26">
        <v>80</v>
      </c>
      <c r="W82" s="57" t="str">
        <f t="shared" si="22"/>
        <v/>
      </c>
      <c r="Y82" s="26">
        <v>80</v>
      </c>
      <c r="Z82" s="57" t="str">
        <f t="shared" si="23"/>
        <v/>
      </c>
      <c r="AA82" s="23">
        <f t="shared" si="24"/>
        <v>80</v>
      </c>
      <c r="AB82" s="199">
        <v>280</v>
      </c>
      <c r="AC82" s="326"/>
      <c r="AD82" s="199">
        <v>480</v>
      </c>
      <c r="AE82" s="327"/>
      <c r="AF82" s="182">
        <v>80</v>
      </c>
    </row>
    <row r="83" spans="1:32">
      <c r="A83" s="188">
        <f t="shared" si="15"/>
        <v>81</v>
      </c>
      <c r="B83" s="189">
        <f t="shared" si="16"/>
        <v>281</v>
      </c>
      <c r="C83" s="189">
        <v>7</v>
      </c>
      <c r="D83" s="189" t="str">
        <f t="shared" si="14"/>
        <v/>
      </c>
      <c r="E83" s="189"/>
      <c r="F83" s="189"/>
      <c r="G83" s="189" t="str">
        <f t="shared" si="17"/>
        <v/>
      </c>
      <c r="H83" s="189"/>
      <c r="I83" s="188"/>
      <c r="J83" s="188"/>
      <c r="K83" s="190" t="str">
        <f t="shared" si="18"/>
        <v/>
      </c>
      <c r="M83" s="26">
        <v>81</v>
      </c>
      <c r="N83" s="26" t="str">
        <f t="shared" si="19"/>
        <v/>
      </c>
      <c r="O83" s="26" t="str">
        <f t="shared" si="20"/>
        <v/>
      </c>
      <c r="P83" s="26" t="str">
        <f t="shared" si="21"/>
        <v/>
      </c>
      <c r="R83" s="23">
        <v>83</v>
      </c>
      <c r="V83" s="26">
        <v>81</v>
      </c>
      <c r="W83" s="57" t="str">
        <f t="shared" si="22"/>
        <v/>
      </c>
      <c r="Y83" s="26">
        <v>81</v>
      </c>
      <c r="Z83" s="57" t="str">
        <f t="shared" si="23"/>
        <v/>
      </c>
      <c r="AA83" s="23">
        <f t="shared" si="24"/>
        <v>81</v>
      </c>
      <c r="AB83" s="199">
        <v>281</v>
      </c>
      <c r="AC83" s="326"/>
      <c r="AD83" s="199">
        <v>481</v>
      </c>
      <c r="AE83" s="327"/>
      <c r="AF83" s="182">
        <v>81</v>
      </c>
    </row>
    <row r="84" spans="1:32">
      <c r="A84" s="188">
        <f t="shared" si="15"/>
        <v>82</v>
      </c>
      <c r="B84" s="189">
        <f t="shared" si="16"/>
        <v>282</v>
      </c>
      <c r="C84" s="189">
        <v>7</v>
      </c>
      <c r="D84" s="189" t="str">
        <f t="shared" si="14"/>
        <v/>
      </c>
      <c r="E84" s="189"/>
      <c r="F84" s="189"/>
      <c r="G84" s="189" t="str">
        <f t="shared" si="17"/>
        <v/>
      </c>
      <c r="H84" s="189"/>
      <c r="I84" s="188"/>
      <c r="J84" s="188"/>
      <c r="K84" s="190" t="str">
        <f t="shared" si="18"/>
        <v/>
      </c>
      <c r="M84" s="26">
        <v>82</v>
      </c>
      <c r="N84" s="26" t="str">
        <f t="shared" si="19"/>
        <v/>
      </c>
      <c r="O84" s="26" t="str">
        <f t="shared" si="20"/>
        <v/>
      </c>
      <c r="P84" s="26" t="str">
        <f t="shared" si="21"/>
        <v/>
      </c>
      <c r="R84" s="23">
        <v>84</v>
      </c>
      <c r="V84" s="26">
        <v>82</v>
      </c>
      <c r="W84" s="57" t="str">
        <f t="shared" si="22"/>
        <v/>
      </c>
      <c r="Y84" s="26">
        <v>82</v>
      </c>
      <c r="Z84" s="57" t="str">
        <f t="shared" si="23"/>
        <v/>
      </c>
      <c r="AA84" s="23">
        <f t="shared" si="24"/>
        <v>82</v>
      </c>
      <c r="AB84" s="199">
        <v>282</v>
      </c>
      <c r="AC84" s="326"/>
      <c r="AD84" s="199">
        <v>482</v>
      </c>
      <c r="AE84" s="327"/>
      <c r="AF84" s="182">
        <v>82</v>
      </c>
    </row>
    <row r="85" spans="1:32">
      <c r="A85" s="188">
        <f t="shared" si="15"/>
        <v>83</v>
      </c>
      <c r="B85" s="189">
        <f t="shared" si="16"/>
        <v>283</v>
      </c>
      <c r="C85" s="189">
        <v>7</v>
      </c>
      <c r="D85" s="189" t="str">
        <f t="shared" si="14"/>
        <v/>
      </c>
      <c r="E85" s="189"/>
      <c r="F85" s="189"/>
      <c r="G85" s="189" t="str">
        <f t="shared" si="17"/>
        <v/>
      </c>
      <c r="H85" s="189"/>
      <c r="I85" s="188"/>
      <c r="J85" s="188"/>
      <c r="K85" s="190" t="str">
        <f t="shared" si="18"/>
        <v/>
      </c>
      <c r="M85" s="26">
        <v>83</v>
      </c>
      <c r="N85" s="26" t="str">
        <f t="shared" si="19"/>
        <v/>
      </c>
      <c r="O85" s="26" t="str">
        <f t="shared" si="20"/>
        <v/>
      </c>
      <c r="P85" s="26" t="str">
        <f t="shared" si="21"/>
        <v/>
      </c>
      <c r="R85" s="23">
        <v>85</v>
      </c>
      <c r="V85" s="26">
        <v>83</v>
      </c>
      <c r="W85" s="57" t="str">
        <f t="shared" si="22"/>
        <v/>
      </c>
      <c r="Y85" s="26">
        <v>83</v>
      </c>
      <c r="Z85" s="57" t="str">
        <f t="shared" si="23"/>
        <v/>
      </c>
      <c r="AA85" s="23">
        <f t="shared" si="24"/>
        <v>83</v>
      </c>
      <c r="AB85" s="199">
        <v>283</v>
      </c>
      <c r="AC85" s="326"/>
      <c r="AD85" s="199">
        <v>483</v>
      </c>
      <c r="AE85" s="327"/>
      <c r="AF85" s="182">
        <v>83</v>
      </c>
    </row>
    <row r="86" spans="1:32">
      <c r="A86" s="188">
        <f t="shared" si="15"/>
        <v>84</v>
      </c>
      <c r="B86" s="189">
        <f t="shared" si="16"/>
        <v>284</v>
      </c>
      <c r="C86" s="189">
        <v>7</v>
      </c>
      <c r="D86" s="189" t="str">
        <f t="shared" si="14"/>
        <v/>
      </c>
      <c r="E86" s="189"/>
      <c r="F86" s="189"/>
      <c r="G86" s="189" t="str">
        <f t="shared" si="17"/>
        <v/>
      </c>
      <c r="H86" s="189"/>
      <c r="I86" s="188"/>
      <c r="J86" s="188"/>
      <c r="K86" s="190" t="str">
        <f t="shared" si="18"/>
        <v/>
      </c>
      <c r="M86" s="26">
        <v>84</v>
      </c>
      <c r="N86" s="26" t="str">
        <f t="shared" si="19"/>
        <v/>
      </c>
      <c r="O86" s="26" t="str">
        <f t="shared" si="20"/>
        <v/>
      </c>
      <c r="P86" s="26" t="str">
        <f t="shared" si="21"/>
        <v/>
      </c>
      <c r="R86" s="23">
        <v>86</v>
      </c>
      <c r="V86" s="26">
        <v>84</v>
      </c>
      <c r="W86" s="57" t="str">
        <f t="shared" si="22"/>
        <v/>
      </c>
      <c r="Y86" s="26">
        <v>84</v>
      </c>
      <c r="Z86" s="57" t="str">
        <f t="shared" si="23"/>
        <v/>
      </c>
      <c r="AA86" s="23">
        <f t="shared" si="24"/>
        <v>84</v>
      </c>
      <c r="AB86" s="199">
        <v>284</v>
      </c>
      <c r="AC86" s="326"/>
      <c r="AD86" s="199">
        <v>484</v>
      </c>
      <c r="AE86" s="327"/>
      <c r="AF86" s="182">
        <v>84</v>
      </c>
    </row>
    <row r="87" spans="1:32">
      <c r="A87" s="188">
        <f t="shared" si="15"/>
        <v>85</v>
      </c>
      <c r="B87" s="189">
        <f t="shared" si="16"/>
        <v>285</v>
      </c>
      <c r="C87" s="189">
        <v>7</v>
      </c>
      <c r="D87" s="189" t="str">
        <f t="shared" si="14"/>
        <v/>
      </c>
      <c r="E87" s="189"/>
      <c r="F87" s="189"/>
      <c r="G87" s="189" t="str">
        <f t="shared" si="17"/>
        <v/>
      </c>
      <c r="H87" s="189"/>
      <c r="I87" s="188"/>
      <c r="J87" s="188"/>
      <c r="K87" s="190" t="str">
        <f t="shared" si="18"/>
        <v/>
      </c>
      <c r="M87" s="26">
        <v>85</v>
      </c>
      <c r="N87" s="26" t="str">
        <f t="shared" si="19"/>
        <v/>
      </c>
      <c r="O87" s="26" t="str">
        <f t="shared" si="20"/>
        <v/>
      </c>
      <c r="P87" s="26" t="str">
        <f t="shared" si="21"/>
        <v/>
      </c>
      <c r="R87" s="23">
        <v>87</v>
      </c>
      <c r="V87" s="26">
        <v>85</v>
      </c>
      <c r="W87" s="57" t="str">
        <f t="shared" si="22"/>
        <v/>
      </c>
      <c r="Y87" s="26">
        <v>85</v>
      </c>
      <c r="Z87" s="57" t="str">
        <f t="shared" si="23"/>
        <v/>
      </c>
      <c r="AA87" s="23">
        <f t="shared" si="24"/>
        <v>85</v>
      </c>
      <c r="AB87" s="199">
        <v>285</v>
      </c>
      <c r="AC87" s="326"/>
      <c r="AD87" s="199">
        <v>485</v>
      </c>
      <c r="AE87" s="327"/>
      <c r="AF87" s="182">
        <v>85</v>
      </c>
    </row>
    <row r="88" spans="1:32">
      <c r="A88" s="188">
        <f t="shared" si="15"/>
        <v>86</v>
      </c>
      <c r="B88" s="189">
        <f>IF(D$1=3,AD88,AB88)</f>
        <v>286</v>
      </c>
      <c r="C88" s="189">
        <v>7</v>
      </c>
      <c r="D88" s="189" t="str">
        <f t="shared" si="14"/>
        <v/>
      </c>
      <c r="E88" s="189"/>
      <c r="F88" s="189"/>
      <c r="G88" s="189" t="str">
        <f t="shared" si="17"/>
        <v/>
      </c>
      <c r="H88" s="189"/>
      <c r="I88" s="188"/>
      <c r="J88" s="188"/>
      <c r="K88" s="190" t="str">
        <f t="shared" si="18"/>
        <v/>
      </c>
      <c r="M88" s="26">
        <v>86</v>
      </c>
      <c r="N88" s="26" t="str">
        <f t="shared" si="19"/>
        <v/>
      </c>
      <c r="O88" s="26" t="str">
        <f t="shared" si="20"/>
        <v/>
      </c>
      <c r="P88" s="26" t="str">
        <f t="shared" si="21"/>
        <v/>
      </c>
      <c r="R88" s="23">
        <v>88</v>
      </c>
      <c r="V88" s="26">
        <v>86</v>
      </c>
      <c r="W88" s="57" t="str">
        <f t="shared" si="22"/>
        <v/>
      </c>
      <c r="Y88" s="26">
        <v>86</v>
      </c>
      <c r="Z88" s="57" t="str">
        <f t="shared" si="23"/>
        <v/>
      </c>
      <c r="AA88" s="23">
        <f t="shared" si="24"/>
        <v>86</v>
      </c>
      <c r="AB88" s="199">
        <v>286</v>
      </c>
      <c r="AC88" s="326"/>
      <c r="AD88" s="199">
        <v>486</v>
      </c>
      <c r="AE88" s="327"/>
      <c r="AF88" s="182">
        <v>86</v>
      </c>
    </row>
    <row r="89" spans="1:32">
      <c r="A89" s="188">
        <f t="shared" si="15"/>
        <v>87</v>
      </c>
      <c r="B89" s="189">
        <f t="shared" si="16"/>
        <v>287</v>
      </c>
      <c r="C89" s="189">
        <v>7</v>
      </c>
      <c r="D89" s="189" t="str">
        <f t="shared" si="14"/>
        <v/>
      </c>
      <c r="E89" s="189"/>
      <c r="F89" s="189"/>
      <c r="G89" s="189" t="str">
        <f t="shared" si="17"/>
        <v/>
      </c>
      <c r="H89" s="189"/>
      <c r="I89" s="188"/>
      <c r="J89" s="188"/>
      <c r="K89" s="190" t="str">
        <f t="shared" si="18"/>
        <v/>
      </c>
      <c r="M89" s="26">
        <v>87</v>
      </c>
      <c r="N89" s="26" t="str">
        <f t="shared" si="19"/>
        <v/>
      </c>
      <c r="O89" s="26" t="str">
        <f t="shared" si="20"/>
        <v/>
      </c>
      <c r="P89" s="26" t="str">
        <f t="shared" si="21"/>
        <v/>
      </c>
      <c r="R89" s="23">
        <v>89</v>
      </c>
      <c r="V89" s="26">
        <v>87</v>
      </c>
      <c r="W89" s="57" t="str">
        <f t="shared" si="22"/>
        <v/>
      </c>
      <c r="Y89" s="26">
        <v>87</v>
      </c>
      <c r="Z89" s="57" t="str">
        <f t="shared" si="23"/>
        <v/>
      </c>
      <c r="AA89" s="23">
        <f t="shared" si="24"/>
        <v>87</v>
      </c>
      <c r="AB89" s="199">
        <v>287</v>
      </c>
      <c r="AC89" s="326"/>
      <c r="AD89" s="199">
        <v>487</v>
      </c>
      <c r="AE89" s="327"/>
      <c r="AF89" s="182">
        <v>87</v>
      </c>
    </row>
    <row r="90" spans="1:32">
      <c r="A90" s="188">
        <f t="shared" si="15"/>
        <v>88</v>
      </c>
      <c r="B90" s="189">
        <f t="shared" si="16"/>
        <v>288</v>
      </c>
      <c r="C90" s="189">
        <v>7</v>
      </c>
      <c r="D90" s="189" t="str">
        <f t="shared" si="14"/>
        <v/>
      </c>
      <c r="E90" s="189"/>
      <c r="F90" s="189"/>
      <c r="G90" s="189" t="str">
        <f t="shared" si="17"/>
        <v/>
      </c>
      <c r="H90" s="189"/>
      <c r="I90" s="188"/>
      <c r="J90" s="188"/>
      <c r="K90" s="190" t="str">
        <f t="shared" si="18"/>
        <v/>
      </c>
      <c r="M90" s="26">
        <v>88</v>
      </c>
      <c r="N90" s="26" t="str">
        <f t="shared" si="19"/>
        <v/>
      </c>
      <c r="O90" s="26" t="str">
        <f t="shared" si="20"/>
        <v/>
      </c>
      <c r="P90" s="26" t="str">
        <f t="shared" si="21"/>
        <v/>
      </c>
      <c r="R90" s="23">
        <v>90</v>
      </c>
      <c r="V90" s="26">
        <v>88</v>
      </c>
      <c r="W90" s="57" t="str">
        <f t="shared" si="22"/>
        <v/>
      </c>
      <c r="Y90" s="26">
        <v>88</v>
      </c>
      <c r="Z90" s="57" t="str">
        <f t="shared" si="23"/>
        <v/>
      </c>
      <c r="AA90" s="23">
        <f t="shared" si="24"/>
        <v>88</v>
      </c>
      <c r="AB90" s="199">
        <v>288</v>
      </c>
      <c r="AC90" s="326"/>
      <c r="AD90" s="199">
        <v>488</v>
      </c>
      <c r="AE90" s="327"/>
      <c r="AF90" s="182">
        <v>88</v>
      </c>
    </row>
    <row r="91" spans="1:32">
      <c r="A91" s="188">
        <f t="shared" si="15"/>
        <v>89</v>
      </c>
      <c r="B91" s="189">
        <f t="shared" si="16"/>
        <v>289</v>
      </c>
      <c r="C91" s="189">
        <v>7</v>
      </c>
      <c r="D91" s="189" t="str">
        <f t="shared" si="14"/>
        <v/>
      </c>
      <c r="E91" s="189"/>
      <c r="F91" s="189"/>
      <c r="G91" s="189" t="str">
        <f t="shared" si="17"/>
        <v/>
      </c>
      <c r="H91" s="189"/>
      <c r="I91" s="188"/>
      <c r="J91" s="188"/>
      <c r="K91" s="190" t="str">
        <f t="shared" si="18"/>
        <v/>
      </c>
      <c r="M91" s="26">
        <v>89</v>
      </c>
      <c r="N91" s="26" t="str">
        <f t="shared" si="19"/>
        <v/>
      </c>
      <c r="O91" s="26" t="str">
        <f t="shared" si="20"/>
        <v/>
      </c>
      <c r="P91" s="26" t="str">
        <f t="shared" si="21"/>
        <v/>
      </c>
      <c r="R91" s="23">
        <v>91</v>
      </c>
      <c r="V91" s="26">
        <v>89</v>
      </c>
      <c r="W91" s="57" t="str">
        <f t="shared" si="22"/>
        <v/>
      </c>
      <c r="Y91" s="26">
        <v>89</v>
      </c>
      <c r="Z91" s="57" t="str">
        <f t="shared" si="23"/>
        <v/>
      </c>
      <c r="AA91" s="23">
        <f t="shared" si="24"/>
        <v>89</v>
      </c>
      <c r="AB91" s="199">
        <v>289</v>
      </c>
      <c r="AC91" s="326"/>
      <c r="AD91" s="199">
        <v>489</v>
      </c>
      <c r="AE91" s="327"/>
      <c r="AF91" s="182">
        <v>89</v>
      </c>
    </row>
    <row r="92" spans="1:32">
      <c r="A92" s="188">
        <f t="shared" si="15"/>
        <v>90</v>
      </c>
      <c r="B92" s="189">
        <f t="shared" si="16"/>
        <v>290</v>
      </c>
      <c r="C92" s="189">
        <v>7</v>
      </c>
      <c r="D92" s="189" t="str">
        <f t="shared" si="14"/>
        <v/>
      </c>
      <c r="E92" s="189"/>
      <c r="F92" s="189"/>
      <c r="G92" s="189" t="str">
        <f t="shared" si="17"/>
        <v/>
      </c>
      <c r="H92" s="189"/>
      <c r="I92" s="188"/>
      <c r="J92" s="188"/>
      <c r="K92" s="190" t="str">
        <f t="shared" si="18"/>
        <v/>
      </c>
      <c r="M92" s="26">
        <v>90</v>
      </c>
      <c r="N92" s="26" t="str">
        <f t="shared" si="19"/>
        <v/>
      </c>
      <c r="O92" s="26" t="str">
        <f t="shared" si="20"/>
        <v/>
      </c>
      <c r="P92" s="26" t="str">
        <f t="shared" si="21"/>
        <v/>
      </c>
      <c r="R92" s="23">
        <v>92</v>
      </c>
      <c r="V92" s="26">
        <v>90</v>
      </c>
      <c r="W92" s="57" t="str">
        <f t="shared" si="22"/>
        <v/>
      </c>
      <c r="Y92" s="26">
        <v>90</v>
      </c>
      <c r="Z92" s="57" t="str">
        <f t="shared" si="23"/>
        <v/>
      </c>
      <c r="AA92" s="23">
        <f t="shared" si="24"/>
        <v>90</v>
      </c>
      <c r="AB92" s="199">
        <v>290</v>
      </c>
      <c r="AC92" s="326"/>
      <c r="AD92" s="199">
        <v>490</v>
      </c>
      <c r="AE92" s="327"/>
      <c r="AF92" s="182">
        <v>90</v>
      </c>
    </row>
    <row r="93" spans="1:32">
      <c r="A93" s="188">
        <f t="shared" si="15"/>
        <v>91</v>
      </c>
      <c r="B93" s="189">
        <f t="shared" si="16"/>
        <v>291</v>
      </c>
      <c r="C93" s="189">
        <v>7</v>
      </c>
      <c r="D93" s="189" t="str">
        <f t="shared" si="14"/>
        <v/>
      </c>
      <c r="E93" s="189"/>
      <c r="F93" s="189"/>
      <c r="G93" s="189" t="str">
        <f t="shared" si="17"/>
        <v/>
      </c>
      <c r="H93" s="189"/>
      <c r="I93" s="188"/>
      <c r="J93" s="188"/>
      <c r="K93" s="190" t="str">
        <f t="shared" si="18"/>
        <v/>
      </c>
      <c r="M93" s="26">
        <v>91</v>
      </c>
      <c r="N93" s="26" t="str">
        <f t="shared" si="19"/>
        <v/>
      </c>
      <c r="O93" s="26" t="str">
        <f t="shared" si="20"/>
        <v/>
      </c>
      <c r="P93" s="26" t="str">
        <f t="shared" si="21"/>
        <v/>
      </c>
      <c r="R93" s="23">
        <v>93</v>
      </c>
      <c r="V93" s="26">
        <v>91</v>
      </c>
      <c r="W93" s="57" t="str">
        <f t="shared" si="22"/>
        <v/>
      </c>
      <c r="Y93" s="26">
        <v>91</v>
      </c>
      <c r="Z93" s="57" t="str">
        <f t="shared" si="23"/>
        <v/>
      </c>
      <c r="AA93" s="23">
        <f t="shared" si="24"/>
        <v>91</v>
      </c>
      <c r="AB93" s="199">
        <v>291</v>
      </c>
      <c r="AC93" s="326"/>
      <c r="AD93" s="199">
        <v>491</v>
      </c>
      <c r="AE93" s="327"/>
      <c r="AF93" s="182">
        <v>91</v>
      </c>
    </row>
    <row r="94" spans="1:32">
      <c r="A94" s="188">
        <f t="shared" si="15"/>
        <v>92</v>
      </c>
      <c r="B94" s="189">
        <f t="shared" si="16"/>
        <v>292</v>
      </c>
      <c r="C94" s="189">
        <v>7</v>
      </c>
      <c r="D94" s="189" t="str">
        <f t="shared" si="14"/>
        <v/>
      </c>
      <c r="E94" s="189"/>
      <c r="F94" s="189"/>
      <c r="G94" s="189" t="str">
        <f t="shared" si="17"/>
        <v/>
      </c>
      <c r="H94" s="189"/>
      <c r="I94" s="188"/>
      <c r="J94" s="188"/>
      <c r="K94" s="190" t="str">
        <f t="shared" si="18"/>
        <v/>
      </c>
      <c r="M94" s="26">
        <v>92</v>
      </c>
      <c r="N94" s="26" t="str">
        <f t="shared" si="19"/>
        <v/>
      </c>
      <c r="O94" s="26" t="str">
        <f t="shared" si="20"/>
        <v/>
      </c>
      <c r="P94" s="26" t="str">
        <f t="shared" si="21"/>
        <v/>
      </c>
      <c r="R94" s="23">
        <v>94</v>
      </c>
      <c r="V94" s="26">
        <v>92</v>
      </c>
      <c r="W94" s="57" t="str">
        <f t="shared" si="22"/>
        <v/>
      </c>
      <c r="Y94" s="26">
        <v>92</v>
      </c>
      <c r="Z94" s="57" t="str">
        <f t="shared" si="23"/>
        <v/>
      </c>
      <c r="AA94" s="23">
        <f t="shared" si="24"/>
        <v>92</v>
      </c>
      <c r="AB94" s="199">
        <v>292</v>
      </c>
      <c r="AC94" s="326"/>
      <c r="AD94" s="199">
        <v>492</v>
      </c>
      <c r="AE94" s="327"/>
      <c r="AF94" s="182">
        <v>92</v>
      </c>
    </row>
    <row r="95" spans="1:32">
      <c r="A95" s="188">
        <f t="shared" si="15"/>
        <v>93</v>
      </c>
      <c r="B95" s="189">
        <f t="shared" si="16"/>
        <v>293</v>
      </c>
      <c r="C95" s="189">
        <v>7</v>
      </c>
      <c r="D95" s="189" t="str">
        <f t="shared" si="14"/>
        <v/>
      </c>
      <c r="E95" s="189"/>
      <c r="F95" s="189"/>
      <c r="G95" s="189" t="str">
        <f t="shared" si="17"/>
        <v/>
      </c>
      <c r="H95" s="189"/>
      <c r="I95" s="188"/>
      <c r="J95" s="188"/>
      <c r="K95" s="190" t="str">
        <f t="shared" si="18"/>
        <v/>
      </c>
      <c r="M95" s="26">
        <v>93</v>
      </c>
      <c r="N95" s="26" t="str">
        <f t="shared" si="19"/>
        <v/>
      </c>
      <c r="O95" s="26" t="str">
        <f t="shared" si="20"/>
        <v/>
      </c>
      <c r="P95" s="26" t="str">
        <f t="shared" si="21"/>
        <v/>
      </c>
      <c r="R95" s="23">
        <v>95</v>
      </c>
      <c r="V95" s="26">
        <v>93</v>
      </c>
      <c r="W95" s="57" t="str">
        <f t="shared" si="22"/>
        <v/>
      </c>
      <c r="Y95" s="26">
        <v>93</v>
      </c>
      <c r="Z95" s="57" t="str">
        <f t="shared" si="23"/>
        <v/>
      </c>
      <c r="AA95" s="23">
        <f t="shared" si="24"/>
        <v>93</v>
      </c>
      <c r="AB95" s="199">
        <v>293</v>
      </c>
      <c r="AC95" s="326"/>
      <c r="AD95" s="199">
        <v>493</v>
      </c>
      <c r="AE95" s="327"/>
      <c r="AF95" s="182">
        <v>93</v>
      </c>
    </row>
    <row r="96" spans="1:32">
      <c r="A96" s="188">
        <f t="shared" si="15"/>
        <v>94</v>
      </c>
      <c r="B96" s="189">
        <f t="shared" si="16"/>
        <v>294</v>
      </c>
      <c r="C96" s="189">
        <v>7</v>
      </c>
      <c r="D96" s="189" t="str">
        <f t="shared" si="14"/>
        <v/>
      </c>
      <c r="E96" s="189"/>
      <c r="F96" s="189"/>
      <c r="G96" s="189" t="str">
        <f t="shared" si="17"/>
        <v/>
      </c>
      <c r="H96" s="189"/>
      <c r="I96" s="188"/>
      <c r="J96" s="188"/>
      <c r="K96" s="190" t="str">
        <f t="shared" si="18"/>
        <v/>
      </c>
      <c r="M96" s="26">
        <v>94</v>
      </c>
      <c r="N96" s="26" t="str">
        <f t="shared" si="19"/>
        <v/>
      </c>
      <c r="O96" s="26" t="str">
        <f t="shared" si="20"/>
        <v/>
      </c>
      <c r="P96" s="26" t="str">
        <f t="shared" si="21"/>
        <v/>
      </c>
      <c r="R96" s="23">
        <v>96</v>
      </c>
      <c r="V96" s="26">
        <v>94</v>
      </c>
      <c r="W96" s="57" t="str">
        <f t="shared" si="22"/>
        <v/>
      </c>
      <c r="Y96" s="26">
        <v>94</v>
      </c>
      <c r="Z96" s="57" t="str">
        <f t="shared" si="23"/>
        <v/>
      </c>
      <c r="AA96" s="23">
        <f t="shared" si="24"/>
        <v>94</v>
      </c>
      <c r="AB96" s="199">
        <v>294</v>
      </c>
      <c r="AC96" s="326"/>
      <c r="AD96" s="199">
        <v>494</v>
      </c>
      <c r="AE96" s="327"/>
      <c r="AF96" s="182">
        <v>94</v>
      </c>
    </row>
    <row r="97" spans="1:32">
      <c r="A97" s="188">
        <f t="shared" si="15"/>
        <v>95</v>
      </c>
      <c r="B97" s="189">
        <f t="shared" si="16"/>
        <v>295</v>
      </c>
      <c r="C97" s="189">
        <v>7</v>
      </c>
      <c r="D97" s="189" t="str">
        <f t="shared" si="14"/>
        <v/>
      </c>
      <c r="E97" s="189"/>
      <c r="F97" s="189"/>
      <c r="G97" s="189" t="str">
        <f t="shared" si="17"/>
        <v/>
      </c>
      <c r="H97" s="189"/>
      <c r="I97" s="188"/>
      <c r="J97" s="188"/>
      <c r="K97" s="190" t="str">
        <f t="shared" si="18"/>
        <v/>
      </c>
      <c r="M97" s="26">
        <v>95</v>
      </c>
      <c r="N97" s="26" t="str">
        <f t="shared" si="19"/>
        <v/>
      </c>
      <c r="O97" s="26" t="str">
        <f t="shared" si="20"/>
        <v/>
      </c>
      <c r="P97" s="26" t="str">
        <f t="shared" si="21"/>
        <v/>
      </c>
      <c r="R97" s="23">
        <v>97</v>
      </c>
      <c r="V97" s="26">
        <v>95</v>
      </c>
      <c r="W97" s="57" t="str">
        <f t="shared" si="22"/>
        <v/>
      </c>
      <c r="Y97" s="26">
        <v>95</v>
      </c>
      <c r="Z97" s="57" t="str">
        <f t="shared" si="23"/>
        <v/>
      </c>
      <c r="AA97" s="23">
        <f t="shared" si="24"/>
        <v>95</v>
      </c>
      <c r="AB97" s="199">
        <v>295</v>
      </c>
      <c r="AC97" s="326"/>
      <c r="AD97" s="199">
        <v>495</v>
      </c>
      <c r="AE97" s="327"/>
      <c r="AF97" s="182">
        <v>95</v>
      </c>
    </row>
    <row r="98" spans="1:32">
      <c r="A98" s="188">
        <f t="shared" si="15"/>
        <v>96</v>
      </c>
      <c r="B98" s="189">
        <f t="shared" si="16"/>
        <v>296</v>
      </c>
      <c r="C98" s="189">
        <v>7</v>
      </c>
      <c r="D98" s="189" t="str">
        <f t="shared" si="14"/>
        <v/>
      </c>
      <c r="E98" s="189"/>
      <c r="F98" s="189"/>
      <c r="G98" s="189" t="str">
        <f t="shared" si="17"/>
        <v/>
      </c>
      <c r="H98" s="189"/>
      <c r="I98" s="188"/>
      <c r="J98" s="188"/>
      <c r="K98" s="190" t="str">
        <f t="shared" si="18"/>
        <v/>
      </c>
      <c r="M98" s="26">
        <v>96</v>
      </c>
      <c r="N98" s="26" t="str">
        <f t="shared" si="19"/>
        <v/>
      </c>
      <c r="O98" s="26" t="str">
        <f t="shared" si="20"/>
        <v/>
      </c>
      <c r="P98" s="26" t="str">
        <f t="shared" si="21"/>
        <v/>
      </c>
      <c r="R98" s="23">
        <v>98</v>
      </c>
      <c r="V98" s="26">
        <v>96</v>
      </c>
      <c r="W98" s="57" t="str">
        <f t="shared" si="22"/>
        <v/>
      </c>
      <c r="Y98" s="26">
        <v>96</v>
      </c>
      <c r="Z98" s="57" t="str">
        <f t="shared" si="23"/>
        <v/>
      </c>
      <c r="AA98" s="23">
        <f t="shared" si="24"/>
        <v>96</v>
      </c>
      <c r="AB98" s="199">
        <v>296</v>
      </c>
      <c r="AC98" s="326"/>
      <c r="AD98" s="199">
        <v>496</v>
      </c>
      <c r="AE98" s="327"/>
      <c r="AF98" s="182">
        <v>96</v>
      </c>
    </row>
    <row r="99" spans="1:32">
      <c r="A99" s="188">
        <f t="shared" si="15"/>
        <v>97</v>
      </c>
      <c r="B99" s="189">
        <f t="shared" si="16"/>
        <v>297</v>
      </c>
      <c r="C99" s="189">
        <v>7</v>
      </c>
      <c r="D99" s="189" t="str">
        <f t="shared" si="14"/>
        <v/>
      </c>
      <c r="E99" s="189"/>
      <c r="F99" s="189"/>
      <c r="G99" s="189" t="str">
        <f t="shared" si="17"/>
        <v/>
      </c>
      <c r="H99" s="189"/>
      <c r="I99" s="188"/>
      <c r="J99" s="188"/>
      <c r="K99" s="190" t="str">
        <f t="shared" si="18"/>
        <v/>
      </c>
      <c r="M99" s="26">
        <v>97</v>
      </c>
      <c r="N99" s="26" t="str">
        <f t="shared" si="19"/>
        <v/>
      </c>
      <c r="O99" s="26" t="str">
        <f t="shared" si="20"/>
        <v/>
      </c>
      <c r="P99" s="26" t="str">
        <f t="shared" si="21"/>
        <v/>
      </c>
      <c r="R99" s="23">
        <v>99</v>
      </c>
      <c r="V99" s="26">
        <v>97</v>
      </c>
      <c r="W99" s="57" t="str">
        <f t="shared" si="22"/>
        <v/>
      </c>
      <c r="Y99" s="26">
        <v>97</v>
      </c>
      <c r="Z99" s="57" t="str">
        <f t="shared" si="23"/>
        <v/>
      </c>
      <c r="AA99" s="23">
        <f t="shared" si="24"/>
        <v>97</v>
      </c>
      <c r="AB99" s="199">
        <v>297</v>
      </c>
      <c r="AC99" s="326"/>
      <c r="AD99" s="199">
        <v>497</v>
      </c>
      <c r="AE99" s="327"/>
      <c r="AF99" s="182">
        <v>97</v>
      </c>
    </row>
    <row r="100" spans="1:32">
      <c r="A100" s="188">
        <f t="shared" si="15"/>
        <v>98</v>
      </c>
      <c r="B100" s="189">
        <f t="shared" si="16"/>
        <v>298</v>
      </c>
      <c r="C100" s="189">
        <v>7</v>
      </c>
      <c r="D100" s="189" t="str">
        <f t="shared" si="14"/>
        <v/>
      </c>
      <c r="E100" s="189"/>
      <c r="F100" s="189"/>
      <c r="G100" s="189" t="str">
        <f t="shared" si="17"/>
        <v/>
      </c>
      <c r="H100" s="189"/>
      <c r="I100" s="188"/>
      <c r="J100" s="188"/>
      <c r="K100" s="190" t="str">
        <f t="shared" si="18"/>
        <v/>
      </c>
      <c r="M100" s="26">
        <v>98</v>
      </c>
      <c r="N100" s="26" t="str">
        <f t="shared" si="19"/>
        <v/>
      </c>
      <c r="O100" s="26" t="str">
        <f t="shared" si="20"/>
        <v/>
      </c>
      <c r="P100" s="26" t="str">
        <f t="shared" si="21"/>
        <v/>
      </c>
      <c r="R100" s="23">
        <v>100</v>
      </c>
      <c r="V100" s="26">
        <v>98</v>
      </c>
      <c r="W100" s="57" t="str">
        <f t="shared" si="22"/>
        <v/>
      </c>
      <c r="Y100" s="26">
        <v>98</v>
      </c>
      <c r="Z100" s="57" t="str">
        <f t="shared" si="23"/>
        <v/>
      </c>
      <c r="AA100" s="23">
        <f t="shared" si="24"/>
        <v>98</v>
      </c>
      <c r="AB100" s="199">
        <v>298</v>
      </c>
      <c r="AC100" s="326"/>
      <c r="AD100" s="199">
        <v>498</v>
      </c>
      <c r="AE100" s="327"/>
      <c r="AF100" s="182">
        <v>98</v>
      </c>
    </row>
    <row r="101" spans="1:32">
      <c r="A101" s="188">
        <f t="shared" si="15"/>
        <v>99</v>
      </c>
      <c r="B101" s="189">
        <f t="shared" si="16"/>
        <v>299</v>
      </c>
      <c r="C101" s="189">
        <v>7</v>
      </c>
      <c r="D101" s="189" t="str">
        <f t="shared" si="14"/>
        <v/>
      </c>
      <c r="E101" s="189"/>
      <c r="F101" s="189"/>
      <c r="G101" s="189" t="str">
        <f t="shared" si="17"/>
        <v/>
      </c>
      <c r="H101" s="189"/>
      <c r="I101" s="188"/>
      <c r="J101" s="188"/>
      <c r="K101" s="190" t="str">
        <f t="shared" si="18"/>
        <v/>
      </c>
      <c r="M101" s="26">
        <v>99</v>
      </c>
      <c r="N101" s="26" t="str">
        <f t="shared" si="19"/>
        <v/>
      </c>
      <c r="O101" s="26" t="str">
        <f t="shared" si="20"/>
        <v/>
      </c>
      <c r="P101" s="26" t="str">
        <f t="shared" si="21"/>
        <v/>
      </c>
      <c r="R101" s="23">
        <v>101</v>
      </c>
      <c r="V101" s="26">
        <v>99</v>
      </c>
      <c r="W101" s="57" t="str">
        <f t="shared" si="22"/>
        <v/>
      </c>
      <c r="Y101" s="26">
        <v>99</v>
      </c>
      <c r="Z101" s="57" t="str">
        <f t="shared" si="23"/>
        <v/>
      </c>
      <c r="AA101" s="23">
        <f t="shared" si="24"/>
        <v>99</v>
      </c>
      <c r="AB101" s="199">
        <v>299</v>
      </c>
      <c r="AC101" s="326"/>
      <c r="AD101" s="199">
        <v>499</v>
      </c>
      <c r="AE101" s="327"/>
      <c r="AF101" s="182">
        <v>99</v>
      </c>
    </row>
    <row r="102" spans="1:32" ht="15" thickBot="1">
      <c r="A102" s="188">
        <f t="shared" si="15"/>
        <v>100</v>
      </c>
      <c r="B102" s="189">
        <f t="shared" si="16"/>
        <v>300</v>
      </c>
      <c r="C102" s="189">
        <v>7</v>
      </c>
      <c r="D102" s="189" t="str">
        <f t="shared" si="14"/>
        <v/>
      </c>
      <c r="E102" s="189"/>
      <c r="F102" s="189"/>
      <c r="G102" s="189" t="str">
        <f t="shared" si="17"/>
        <v/>
      </c>
      <c r="H102" s="189"/>
      <c r="I102" s="188"/>
      <c r="J102" s="188"/>
      <c r="K102" s="190" t="str">
        <f t="shared" si="18"/>
        <v/>
      </c>
      <c r="M102" s="191">
        <v>100</v>
      </c>
      <c r="N102" s="26" t="str">
        <f t="shared" si="19"/>
        <v/>
      </c>
      <c r="O102" s="26" t="str">
        <f t="shared" si="20"/>
        <v/>
      </c>
      <c r="P102" s="26" t="str">
        <f t="shared" si="21"/>
        <v/>
      </c>
      <c r="Q102" s="192"/>
      <c r="R102" s="23">
        <v>102</v>
      </c>
      <c r="V102" s="26">
        <v>100</v>
      </c>
      <c r="W102" s="57" t="str">
        <f t="shared" si="22"/>
        <v/>
      </c>
      <c r="Y102" s="26">
        <v>100</v>
      </c>
      <c r="Z102" s="57" t="str">
        <f t="shared" si="23"/>
        <v/>
      </c>
      <c r="AA102" s="23">
        <f t="shared" si="24"/>
        <v>100</v>
      </c>
      <c r="AB102" s="200">
        <v>300</v>
      </c>
      <c r="AC102" s="326"/>
      <c r="AD102" s="200">
        <v>500</v>
      </c>
      <c r="AE102" s="327"/>
      <c r="AF102" s="182">
        <v>100</v>
      </c>
    </row>
    <row r="103" spans="1:32">
      <c r="M103" s="193"/>
      <c r="N103" s="194" t="str">
        <f t="shared" si="19"/>
        <v xml:space="preserve">鶴城 </v>
      </c>
      <c r="O103" s="194" t="str">
        <f t="shared" ref="O103" si="25">IF(N103="","",N103)</f>
        <v xml:space="preserve">鶴城 </v>
      </c>
      <c r="P103" s="194"/>
      <c r="R103" s="194"/>
      <c r="V103" s="23">
        <f>AD3</f>
        <v>401</v>
      </c>
      <c r="W103" s="23" t="str">
        <f>IF(AE3="","",AE3)</f>
        <v xml:space="preserve">鶴城 </v>
      </c>
      <c r="AA103" s="23">
        <f>MIN(AA2:AA102)</f>
        <v>78</v>
      </c>
      <c r="AB103" s="32">
        <f>AD3</f>
        <v>401</v>
      </c>
      <c r="AC103" s="32" t="str">
        <f>IF(AE3="","",AE3)</f>
        <v xml:space="preserve">鶴城 </v>
      </c>
      <c r="AF103" s="182">
        <f t="shared" ref="AF103:AF167" si="26">V103</f>
        <v>401</v>
      </c>
    </row>
    <row r="104" spans="1:32">
      <c r="V104" s="23">
        <f t="shared" ref="V104" si="27">AD4</f>
        <v>402</v>
      </c>
      <c r="W104" s="23" t="str">
        <f t="shared" ref="W104:W167" si="28">IF(AE4="","",AE4)</f>
        <v xml:space="preserve">城北 </v>
      </c>
      <c r="AB104" s="32">
        <f t="shared" ref="AB104:AB167" si="29">AD4</f>
        <v>402</v>
      </c>
      <c r="AC104" s="32" t="str">
        <f t="shared" ref="AC104:AC167" si="30">IF(AE4="","",AE4)</f>
        <v xml:space="preserve">城北 </v>
      </c>
      <c r="AF104" s="182">
        <f t="shared" si="26"/>
        <v>402</v>
      </c>
    </row>
    <row r="105" spans="1:32">
      <c r="V105" s="23">
        <f t="shared" ref="V105" si="31">AD5</f>
        <v>403</v>
      </c>
      <c r="W105" s="23" t="str">
        <f t="shared" si="28"/>
        <v xml:space="preserve">行仁 </v>
      </c>
      <c r="AB105" s="32">
        <f t="shared" si="29"/>
        <v>403</v>
      </c>
      <c r="AC105" s="32" t="str">
        <f t="shared" si="30"/>
        <v xml:space="preserve">行仁 </v>
      </c>
      <c r="AF105" s="182">
        <f t="shared" si="26"/>
        <v>403</v>
      </c>
    </row>
    <row r="106" spans="1:32">
      <c r="V106" s="23">
        <f t="shared" ref="V106" si="32">AD6</f>
        <v>404</v>
      </c>
      <c r="W106" s="23" t="str">
        <f t="shared" si="28"/>
        <v xml:space="preserve">城西 </v>
      </c>
      <c r="AB106" s="32">
        <f t="shared" si="29"/>
        <v>404</v>
      </c>
      <c r="AC106" s="32" t="str">
        <f t="shared" si="30"/>
        <v xml:space="preserve">城西 </v>
      </c>
      <c r="AF106" s="182">
        <f t="shared" si="26"/>
        <v>404</v>
      </c>
    </row>
    <row r="107" spans="1:32">
      <c r="V107" s="23">
        <f t="shared" ref="V107" si="33">AD7</f>
        <v>405</v>
      </c>
      <c r="W107" s="23" t="str">
        <f t="shared" si="28"/>
        <v xml:space="preserve">謹教 </v>
      </c>
      <c r="AB107" s="32">
        <f t="shared" si="29"/>
        <v>405</v>
      </c>
      <c r="AC107" s="32" t="str">
        <f t="shared" si="30"/>
        <v xml:space="preserve">謹教 </v>
      </c>
      <c r="AF107" s="182">
        <f t="shared" si="26"/>
        <v>405</v>
      </c>
    </row>
    <row r="108" spans="1:32">
      <c r="V108" s="23">
        <f t="shared" ref="V108" si="34">AD8</f>
        <v>406</v>
      </c>
      <c r="W108" s="23" t="str">
        <f t="shared" si="28"/>
        <v xml:space="preserve">日新 </v>
      </c>
      <c r="AB108" s="32">
        <f t="shared" si="29"/>
        <v>406</v>
      </c>
      <c r="AC108" s="32" t="str">
        <f t="shared" si="30"/>
        <v xml:space="preserve">日新 </v>
      </c>
      <c r="AF108" s="182">
        <f t="shared" si="26"/>
        <v>406</v>
      </c>
    </row>
    <row r="109" spans="1:32">
      <c r="V109" s="23">
        <f t="shared" ref="V109" si="35">AD9</f>
        <v>407</v>
      </c>
      <c r="W109" s="23" t="str">
        <f t="shared" si="28"/>
        <v xml:space="preserve">湊 </v>
      </c>
      <c r="AB109" s="32">
        <f t="shared" si="29"/>
        <v>407</v>
      </c>
      <c r="AC109" s="32" t="str">
        <f t="shared" si="30"/>
        <v xml:space="preserve">湊 </v>
      </c>
      <c r="AF109" s="182">
        <f t="shared" si="26"/>
        <v>407</v>
      </c>
    </row>
    <row r="110" spans="1:32">
      <c r="V110" s="23">
        <f t="shared" ref="V110" si="36">AD10</f>
        <v>408</v>
      </c>
      <c r="W110" s="23" t="str">
        <f t="shared" si="28"/>
        <v xml:space="preserve">一箕 </v>
      </c>
      <c r="AB110" s="32">
        <f t="shared" si="29"/>
        <v>408</v>
      </c>
      <c r="AC110" s="32" t="str">
        <f t="shared" si="30"/>
        <v xml:space="preserve">一箕 </v>
      </c>
      <c r="AF110" s="182">
        <f t="shared" si="26"/>
        <v>408</v>
      </c>
    </row>
    <row r="111" spans="1:32">
      <c r="V111" s="23">
        <f t="shared" ref="V111" si="37">AD11</f>
        <v>409</v>
      </c>
      <c r="W111" s="23" t="str">
        <f t="shared" si="28"/>
        <v xml:space="preserve">松長 </v>
      </c>
      <c r="AB111" s="32">
        <f t="shared" si="29"/>
        <v>409</v>
      </c>
      <c r="AC111" s="32" t="str">
        <f t="shared" si="30"/>
        <v xml:space="preserve">松長 </v>
      </c>
      <c r="AF111" s="182">
        <f t="shared" si="26"/>
        <v>409</v>
      </c>
    </row>
    <row r="112" spans="1:32">
      <c r="V112" s="23">
        <f t="shared" ref="V112" si="38">AD12</f>
        <v>410</v>
      </c>
      <c r="W112" s="23" t="str">
        <f t="shared" si="28"/>
        <v xml:space="preserve">永和 </v>
      </c>
      <c r="AB112" s="32">
        <f t="shared" si="29"/>
        <v>410</v>
      </c>
      <c r="AC112" s="32" t="str">
        <f t="shared" si="30"/>
        <v xml:space="preserve">永和 </v>
      </c>
      <c r="AF112" s="182">
        <f t="shared" si="26"/>
        <v>410</v>
      </c>
    </row>
    <row r="113" spans="22:32">
      <c r="V113" s="23">
        <f t="shared" ref="V113" si="39">AD13</f>
        <v>411</v>
      </c>
      <c r="W113" s="23" t="str">
        <f t="shared" si="28"/>
        <v xml:space="preserve">神指 </v>
      </c>
      <c r="AB113" s="32">
        <f t="shared" si="29"/>
        <v>411</v>
      </c>
      <c r="AC113" s="32" t="str">
        <f t="shared" si="30"/>
        <v xml:space="preserve">神指 </v>
      </c>
      <c r="AF113" s="182">
        <f t="shared" si="26"/>
        <v>411</v>
      </c>
    </row>
    <row r="114" spans="22:32">
      <c r="V114" s="23">
        <f t="shared" ref="V114" si="40">AD14</f>
        <v>412</v>
      </c>
      <c r="W114" s="23" t="str">
        <f t="shared" si="28"/>
        <v xml:space="preserve">門田 </v>
      </c>
      <c r="AB114" s="32">
        <f t="shared" si="29"/>
        <v>412</v>
      </c>
      <c r="AC114" s="32" t="str">
        <f t="shared" si="30"/>
        <v xml:space="preserve">門田 </v>
      </c>
      <c r="AF114" s="182">
        <f t="shared" si="26"/>
        <v>412</v>
      </c>
    </row>
    <row r="115" spans="22:32">
      <c r="V115" s="23">
        <f t="shared" ref="V115" si="41">AD15</f>
        <v>413</v>
      </c>
      <c r="W115" s="23" t="str">
        <f t="shared" si="28"/>
        <v xml:space="preserve">城南 </v>
      </c>
      <c r="AB115" s="32">
        <f t="shared" si="29"/>
        <v>413</v>
      </c>
      <c r="AC115" s="32" t="str">
        <f t="shared" si="30"/>
        <v xml:space="preserve">城南 </v>
      </c>
      <c r="AF115" s="182">
        <f t="shared" si="26"/>
        <v>413</v>
      </c>
    </row>
    <row r="116" spans="22:32">
      <c r="V116" s="23">
        <f t="shared" ref="V116" si="42">AD16</f>
        <v>414</v>
      </c>
      <c r="W116" s="23" t="str">
        <f t="shared" si="28"/>
        <v xml:space="preserve">大戸 </v>
      </c>
      <c r="AB116" s="32">
        <f t="shared" si="29"/>
        <v>414</v>
      </c>
      <c r="AC116" s="32" t="str">
        <f t="shared" si="30"/>
        <v xml:space="preserve">大戸 </v>
      </c>
      <c r="AF116" s="182">
        <f t="shared" si="26"/>
        <v>414</v>
      </c>
    </row>
    <row r="117" spans="22:32">
      <c r="V117" s="23">
        <f t="shared" ref="V117" si="43">AD17</f>
        <v>415</v>
      </c>
      <c r="W117" s="23" t="str">
        <f t="shared" si="28"/>
        <v xml:space="preserve">東山 </v>
      </c>
      <c r="AB117" s="32">
        <f t="shared" si="29"/>
        <v>415</v>
      </c>
      <c r="AC117" s="32" t="str">
        <f t="shared" si="30"/>
        <v xml:space="preserve">東山 </v>
      </c>
      <c r="AF117" s="182">
        <f t="shared" si="26"/>
        <v>415</v>
      </c>
    </row>
    <row r="118" spans="22:32">
      <c r="V118" s="23">
        <f t="shared" ref="V118" si="44">AD18</f>
        <v>416</v>
      </c>
      <c r="W118" s="23" t="str">
        <f t="shared" si="28"/>
        <v xml:space="preserve">小金井 </v>
      </c>
      <c r="AB118" s="32">
        <f t="shared" si="29"/>
        <v>416</v>
      </c>
      <c r="AC118" s="32" t="str">
        <f t="shared" si="30"/>
        <v xml:space="preserve">小金井 </v>
      </c>
      <c r="AF118" s="182">
        <f t="shared" si="26"/>
        <v>416</v>
      </c>
    </row>
    <row r="119" spans="22:32">
      <c r="V119" s="23">
        <f t="shared" ref="V119" si="45">AD19</f>
        <v>417</v>
      </c>
      <c r="W119" s="23" t="str">
        <f t="shared" si="28"/>
        <v xml:space="preserve">荒舘 </v>
      </c>
      <c r="AB119" s="32">
        <f t="shared" si="29"/>
        <v>417</v>
      </c>
      <c r="AC119" s="32" t="str">
        <f t="shared" si="30"/>
        <v xml:space="preserve">荒舘 </v>
      </c>
      <c r="AF119" s="182">
        <f t="shared" si="26"/>
        <v>417</v>
      </c>
    </row>
    <row r="120" spans="22:32">
      <c r="V120" s="23">
        <f t="shared" ref="V120" si="46">AD20</f>
        <v>418</v>
      </c>
      <c r="W120" s="23" t="str">
        <f t="shared" si="28"/>
        <v xml:space="preserve">川南 </v>
      </c>
      <c r="AB120" s="32">
        <f t="shared" si="29"/>
        <v>418</v>
      </c>
      <c r="AC120" s="32" t="str">
        <f t="shared" si="30"/>
        <v xml:space="preserve">川南 </v>
      </c>
      <c r="AF120" s="182">
        <f t="shared" si="26"/>
        <v>418</v>
      </c>
    </row>
    <row r="121" spans="22:32">
      <c r="V121" s="23">
        <f t="shared" ref="V121" si="47">AD21</f>
        <v>419</v>
      </c>
      <c r="W121" s="23" t="str">
        <f t="shared" si="28"/>
        <v xml:space="preserve">河東学園 </v>
      </c>
      <c r="AB121" s="32">
        <f t="shared" si="29"/>
        <v>419</v>
      </c>
      <c r="AC121" s="32" t="str">
        <f t="shared" si="30"/>
        <v xml:space="preserve">河東学園 </v>
      </c>
      <c r="AF121" s="182">
        <f t="shared" si="26"/>
        <v>419</v>
      </c>
    </row>
    <row r="122" spans="22:32">
      <c r="V122" s="23">
        <f t="shared" ref="V122" si="48">AD22</f>
        <v>420</v>
      </c>
      <c r="W122" s="23" t="str">
        <f t="shared" si="28"/>
        <v xml:space="preserve">ザベリオ </v>
      </c>
      <c r="AB122" s="32">
        <f t="shared" si="29"/>
        <v>420</v>
      </c>
      <c r="AC122" s="32" t="str">
        <f t="shared" si="30"/>
        <v xml:space="preserve">ザベリオ </v>
      </c>
      <c r="AF122" s="182">
        <f t="shared" si="26"/>
        <v>420</v>
      </c>
    </row>
    <row r="123" spans="22:32">
      <c r="V123" s="23">
        <f t="shared" ref="V123" si="49">AD23</f>
        <v>421</v>
      </c>
      <c r="W123" s="23" t="str">
        <f t="shared" si="28"/>
        <v/>
      </c>
      <c r="AB123" s="32">
        <f t="shared" si="29"/>
        <v>421</v>
      </c>
      <c r="AC123" s="32" t="str">
        <f t="shared" si="30"/>
        <v/>
      </c>
      <c r="AF123" s="182">
        <f t="shared" si="26"/>
        <v>421</v>
      </c>
    </row>
    <row r="124" spans="22:32">
      <c r="V124" s="23">
        <f t="shared" ref="V124" si="50">AD24</f>
        <v>422</v>
      </c>
      <c r="W124" s="23" t="str">
        <f t="shared" si="28"/>
        <v/>
      </c>
      <c r="AB124" s="32">
        <f t="shared" si="29"/>
        <v>422</v>
      </c>
      <c r="AC124" s="32" t="str">
        <f t="shared" si="30"/>
        <v/>
      </c>
      <c r="AF124" s="182">
        <f t="shared" si="26"/>
        <v>422</v>
      </c>
    </row>
    <row r="125" spans="22:32">
      <c r="V125" s="23">
        <f t="shared" ref="V125" si="51">AD25</f>
        <v>423</v>
      </c>
      <c r="W125" s="23" t="str">
        <f t="shared" si="28"/>
        <v/>
      </c>
      <c r="AB125" s="32">
        <f t="shared" si="29"/>
        <v>423</v>
      </c>
      <c r="AC125" s="32" t="str">
        <f t="shared" si="30"/>
        <v/>
      </c>
      <c r="AF125" s="182">
        <f t="shared" si="26"/>
        <v>423</v>
      </c>
    </row>
    <row r="126" spans="22:32">
      <c r="V126" s="23">
        <f t="shared" ref="V126" si="52">AD26</f>
        <v>424</v>
      </c>
      <c r="W126" s="23" t="str">
        <f t="shared" si="28"/>
        <v/>
      </c>
      <c r="AB126" s="32">
        <f t="shared" si="29"/>
        <v>424</v>
      </c>
      <c r="AC126" s="32" t="str">
        <f t="shared" si="30"/>
        <v/>
      </c>
      <c r="AF126" s="182">
        <f t="shared" si="26"/>
        <v>424</v>
      </c>
    </row>
    <row r="127" spans="22:32">
      <c r="V127" s="23">
        <f t="shared" ref="V127" si="53">AD27</f>
        <v>425</v>
      </c>
      <c r="W127" s="23" t="str">
        <f t="shared" si="28"/>
        <v/>
      </c>
      <c r="AB127" s="32">
        <f t="shared" si="29"/>
        <v>425</v>
      </c>
      <c r="AC127" s="32" t="str">
        <f t="shared" si="30"/>
        <v/>
      </c>
      <c r="AF127" s="182">
        <f t="shared" si="26"/>
        <v>425</v>
      </c>
    </row>
    <row r="128" spans="22:32">
      <c r="V128" s="23">
        <f t="shared" ref="V128" si="54">AD28</f>
        <v>426</v>
      </c>
      <c r="W128" s="23" t="str">
        <f t="shared" si="28"/>
        <v/>
      </c>
      <c r="AB128" s="32">
        <f t="shared" si="29"/>
        <v>426</v>
      </c>
      <c r="AC128" s="32" t="str">
        <f t="shared" si="30"/>
        <v/>
      </c>
      <c r="AF128" s="182">
        <f t="shared" si="26"/>
        <v>426</v>
      </c>
    </row>
    <row r="129" spans="22:32">
      <c r="V129" s="23">
        <f t="shared" ref="V129" si="55">AD29</f>
        <v>427</v>
      </c>
      <c r="W129" s="23" t="str">
        <f t="shared" si="28"/>
        <v/>
      </c>
      <c r="AB129" s="32">
        <f t="shared" si="29"/>
        <v>427</v>
      </c>
      <c r="AC129" s="32" t="str">
        <f t="shared" si="30"/>
        <v/>
      </c>
      <c r="AF129" s="182">
        <f t="shared" si="26"/>
        <v>427</v>
      </c>
    </row>
    <row r="130" spans="22:32">
      <c r="V130" s="23">
        <f t="shared" ref="V130" si="56">AD30</f>
        <v>428</v>
      </c>
      <c r="W130" s="23" t="str">
        <f t="shared" si="28"/>
        <v/>
      </c>
      <c r="AB130" s="32">
        <f t="shared" si="29"/>
        <v>428</v>
      </c>
      <c r="AC130" s="32" t="str">
        <f t="shared" si="30"/>
        <v/>
      </c>
      <c r="AF130" s="182">
        <f t="shared" si="26"/>
        <v>428</v>
      </c>
    </row>
    <row r="131" spans="22:32">
      <c r="V131" s="23">
        <f t="shared" ref="V131" si="57">AD31</f>
        <v>429</v>
      </c>
      <c r="W131" s="23" t="str">
        <f t="shared" si="28"/>
        <v/>
      </c>
      <c r="AB131" s="32">
        <f t="shared" si="29"/>
        <v>429</v>
      </c>
      <c r="AC131" s="32" t="str">
        <f t="shared" si="30"/>
        <v/>
      </c>
      <c r="AF131" s="182">
        <f t="shared" si="26"/>
        <v>429</v>
      </c>
    </row>
    <row r="132" spans="22:32">
      <c r="V132" s="23">
        <f t="shared" ref="V132" si="58">AD32</f>
        <v>430</v>
      </c>
      <c r="W132" s="23" t="str">
        <f t="shared" si="28"/>
        <v/>
      </c>
      <c r="AB132" s="32">
        <f t="shared" si="29"/>
        <v>430</v>
      </c>
      <c r="AC132" s="32" t="str">
        <f t="shared" si="30"/>
        <v/>
      </c>
      <c r="AF132" s="182">
        <f t="shared" si="26"/>
        <v>430</v>
      </c>
    </row>
    <row r="133" spans="22:32">
      <c r="V133" s="23">
        <f t="shared" ref="V133" si="59">AD33</f>
        <v>431</v>
      </c>
      <c r="W133" s="23" t="str">
        <f t="shared" si="28"/>
        <v/>
      </c>
      <c r="AB133" s="32">
        <f t="shared" si="29"/>
        <v>431</v>
      </c>
      <c r="AC133" s="32" t="str">
        <f t="shared" si="30"/>
        <v/>
      </c>
      <c r="AF133" s="182">
        <f t="shared" si="26"/>
        <v>431</v>
      </c>
    </row>
    <row r="134" spans="22:32">
      <c r="V134" s="23">
        <f t="shared" ref="V134" si="60">AD34</f>
        <v>432</v>
      </c>
      <c r="W134" s="23" t="str">
        <f t="shared" si="28"/>
        <v/>
      </c>
      <c r="AB134" s="32">
        <f t="shared" si="29"/>
        <v>432</v>
      </c>
      <c r="AC134" s="32" t="str">
        <f t="shared" si="30"/>
        <v/>
      </c>
      <c r="AF134" s="182">
        <f t="shared" si="26"/>
        <v>432</v>
      </c>
    </row>
    <row r="135" spans="22:32">
      <c r="V135" s="23">
        <f t="shared" ref="V135" si="61">AD35</f>
        <v>433</v>
      </c>
      <c r="W135" s="23" t="str">
        <f t="shared" si="28"/>
        <v/>
      </c>
      <c r="AB135" s="32">
        <f t="shared" si="29"/>
        <v>433</v>
      </c>
      <c r="AC135" s="32" t="str">
        <f t="shared" si="30"/>
        <v/>
      </c>
      <c r="AF135" s="182">
        <f t="shared" si="26"/>
        <v>433</v>
      </c>
    </row>
    <row r="136" spans="22:32">
      <c r="V136" s="23">
        <f t="shared" ref="V136" si="62">AD36</f>
        <v>434</v>
      </c>
      <c r="W136" s="23" t="str">
        <f t="shared" si="28"/>
        <v/>
      </c>
      <c r="AB136" s="32">
        <f t="shared" si="29"/>
        <v>434</v>
      </c>
      <c r="AC136" s="32" t="str">
        <f t="shared" si="30"/>
        <v/>
      </c>
      <c r="AF136" s="182">
        <f t="shared" si="26"/>
        <v>434</v>
      </c>
    </row>
    <row r="137" spans="22:32">
      <c r="V137" s="23">
        <f t="shared" ref="V137" si="63">AD37</f>
        <v>435</v>
      </c>
      <c r="W137" s="23" t="str">
        <f t="shared" si="28"/>
        <v/>
      </c>
      <c r="AB137" s="32">
        <f t="shared" si="29"/>
        <v>435</v>
      </c>
      <c r="AC137" s="32" t="str">
        <f t="shared" si="30"/>
        <v/>
      </c>
      <c r="AF137" s="182">
        <f t="shared" si="26"/>
        <v>435</v>
      </c>
    </row>
    <row r="138" spans="22:32">
      <c r="V138" s="23">
        <f t="shared" ref="V138" si="64">AD38</f>
        <v>436</v>
      </c>
      <c r="W138" s="23" t="str">
        <f t="shared" si="28"/>
        <v/>
      </c>
      <c r="AB138" s="32">
        <f t="shared" si="29"/>
        <v>436</v>
      </c>
      <c r="AC138" s="32" t="str">
        <f t="shared" si="30"/>
        <v/>
      </c>
      <c r="AF138" s="182">
        <f t="shared" si="26"/>
        <v>436</v>
      </c>
    </row>
    <row r="139" spans="22:32">
      <c r="V139" s="23">
        <f t="shared" ref="V139" si="65">AD39</f>
        <v>437</v>
      </c>
      <c r="W139" s="23" t="str">
        <f t="shared" si="28"/>
        <v/>
      </c>
      <c r="AB139" s="32">
        <f t="shared" si="29"/>
        <v>437</v>
      </c>
      <c r="AC139" s="32" t="str">
        <f t="shared" si="30"/>
        <v/>
      </c>
      <c r="AF139" s="182">
        <f t="shared" si="26"/>
        <v>437</v>
      </c>
    </row>
    <row r="140" spans="22:32">
      <c r="V140" s="23">
        <f t="shared" ref="V140" si="66">AD40</f>
        <v>438</v>
      </c>
      <c r="W140" s="23" t="str">
        <f t="shared" si="28"/>
        <v/>
      </c>
      <c r="AB140" s="32">
        <f t="shared" si="29"/>
        <v>438</v>
      </c>
      <c r="AC140" s="32" t="str">
        <f t="shared" si="30"/>
        <v/>
      </c>
      <c r="AF140" s="182">
        <f t="shared" si="26"/>
        <v>438</v>
      </c>
    </row>
    <row r="141" spans="22:32">
      <c r="V141" s="23">
        <f t="shared" ref="V141" si="67">AD41</f>
        <v>439</v>
      </c>
      <c r="W141" s="23" t="str">
        <f t="shared" si="28"/>
        <v/>
      </c>
      <c r="AB141" s="32">
        <f t="shared" si="29"/>
        <v>439</v>
      </c>
      <c r="AC141" s="32" t="str">
        <f t="shared" si="30"/>
        <v/>
      </c>
      <c r="AF141" s="182">
        <f t="shared" si="26"/>
        <v>439</v>
      </c>
    </row>
    <row r="142" spans="22:32">
      <c r="V142" s="23">
        <f t="shared" ref="V142" si="68">AD42</f>
        <v>440</v>
      </c>
      <c r="W142" s="23" t="str">
        <f t="shared" si="28"/>
        <v/>
      </c>
      <c r="AB142" s="32">
        <f t="shared" si="29"/>
        <v>440</v>
      </c>
      <c r="AC142" s="32" t="str">
        <f t="shared" si="30"/>
        <v/>
      </c>
      <c r="AF142" s="182">
        <f t="shared" si="26"/>
        <v>440</v>
      </c>
    </row>
    <row r="143" spans="22:32">
      <c r="V143" s="23">
        <f t="shared" ref="V143" si="69">AD43</f>
        <v>441</v>
      </c>
      <c r="W143" s="23" t="str">
        <f t="shared" si="28"/>
        <v/>
      </c>
      <c r="AB143" s="32">
        <f t="shared" si="29"/>
        <v>441</v>
      </c>
      <c r="AC143" s="32" t="str">
        <f t="shared" si="30"/>
        <v/>
      </c>
      <c r="AF143" s="182">
        <f t="shared" si="26"/>
        <v>441</v>
      </c>
    </row>
    <row r="144" spans="22:32">
      <c r="V144" s="23">
        <f t="shared" ref="V144" si="70">AD44</f>
        <v>442</v>
      </c>
      <c r="W144" s="23" t="str">
        <f t="shared" si="28"/>
        <v/>
      </c>
      <c r="AB144" s="32">
        <f t="shared" si="29"/>
        <v>442</v>
      </c>
      <c r="AC144" s="32" t="str">
        <f t="shared" si="30"/>
        <v/>
      </c>
      <c r="AF144" s="182">
        <f t="shared" si="26"/>
        <v>442</v>
      </c>
    </row>
    <row r="145" spans="22:32">
      <c r="V145" s="23">
        <f t="shared" ref="V145" si="71">AD45</f>
        <v>443</v>
      </c>
      <c r="W145" s="23" t="str">
        <f t="shared" si="28"/>
        <v/>
      </c>
      <c r="AB145" s="32">
        <f t="shared" si="29"/>
        <v>443</v>
      </c>
      <c r="AC145" s="32" t="str">
        <f t="shared" si="30"/>
        <v/>
      </c>
      <c r="AF145" s="182">
        <f t="shared" si="26"/>
        <v>443</v>
      </c>
    </row>
    <row r="146" spans="22:32">
      <c r="V146" s="23">
        <f t="shared" ref="V146" si="72">AD46</f>
        <v>444</v>
      </c>
      <c r="W146" s="23" t="str">
        <f t="shared" si="28"/>
        <v/>
      </c>
      <c r="AB146" s="32">
        <f t="shared" si="29"/>
        <v>444</v>
      </c>
      <c r="AC146" s="32" t="str">
        <f t="shared" si="30"/>
        <v/>
      </c>
      <c r="AF146" s="182">
        <f t="shared" si="26"/>
        <v>444</v>
      </c>
    </row>
    <row r="147" spans="22:32">
      <c r="V147" s="23">
        <f t="shared" ref="V147" si="73">AD47</f>
        <v>445</v>
      </c>
      <c r="W147" s="23" t="str">
        <f t="shared" si="28"/>
        <v/>
      </c>
      <c r="AB147" s="32">
        <f t="shared" si="29"/>
        <v>445</v>
      </c>
      <c r="AC147" s="32" t="str">
        <f t="shared" si="30"/>
        <v/>
      </c>
      <c r="AF147" s="182">
        <f t="shared" si="26"/>
        <v>445</v>
      </c>
    </row>
    <row r="148" spans="22:32">
      <c r="V148" s="23">
        <f t="shared" ref="V148" si="74">AD48</f>
        <v>446</v>
      </c>
      <c r="W148" s="23" t="str">
        <f t="shared" si="28"/>
        <v/>
      </c>
      <c r="AB148" s="32">
        <f t="shared" si="29"/>
        <v>446</v>
      </c>
      <c r="AC148" s="32" t="str">
        <f t="shared" si="30"/>
        <v/>
      </c>
      <c r="AF148" s="182">
        <f t="shared" si="26"/>
        <v>446</v>
      </c>
    </row>
    <row r="149" spans="22:32">
      <c r="V149" s="23">
        <f t="shared" ref="V149" si="75">AD49</f>
        <v>447</v>
      </c>
      <c r="W149" s="23" t="str">
        <f t="shared" si="28"/>
        <v/>
      </c>
      <c r="AB149" s="32">
        <f t="shared" si="29"/>
        <v>447</v>
      </c>
      <c r="AC149" s="32" t="str">
        <f t="shared" si="30"/>
        <v/>
      </c>
      <c r="AF149" s="182">
        <f t="shared" si="26"/>
        <v>447</v>
      </c>
    </row>
    <row r="150" spans="22:32">
      <c r="V150" s="23">
        <f t="shared" ref="V150" si="76">AD50</f>
        <v>448</v>
      </c>
      <c r="W150" s="23" t="str">
        <f t="shared" si="28"/>
        <v/>
      </c>
      <c r="AB150" s="32">
        <f t="shared" si="29"/>
        <v>448</v>
      </c>
      <c r="AC150" s="32" t="str">
        <f t="shared" si="30"/>
        <v/>
      </c>
      <c r="AF150" s="182">
        <f t="shared" si="26"/>
        <v>448</v>
      </c>
    </row>
    <row r="151" spans="22:32">
      <c r="V151" s="23">
        <f t="shared" ref="V151" si="77">AD51</f>
        <v>449</v>
      </c>
      <c r="W151" s="23" t="str">
        <f t="shared" si="28"/>
        <v/>
      </c>
      <c r="AB151" s="32">
        <f t="shared" si="29"/>
        <v>449</v>
      </c>
      <c r="AC151" s="32" t="str">
        <f t="shared" si="30"/>
        <v/>
      </c>
      <c r="AF151" s="182">
        <f t="shared" si="26"/>
        <v>449</v>
      </c>
    </row>
    <row r="152" spans="22:32">
      <c r="V152" s="23">
        <f t="shared" ref="V152" si="78">AD52</f>
        <v>450</v>
      </c>
      <c r="W152" s="23" t="str">
        <f t="shared" si="28"/>
        <v/>
      </c>
      <c r="AB152" s="32">
        <f t="shared" si="29"/>
        <v>450</v>
      </c>
      <c r="AC152" s="32" t="str">
        <f t="shared" si="30"/>
        <v/>
      </c>
      <c r="AF152" s="182">
        <f t="shared" si="26"/>
        <v>450</v>
      </c>
    </row>
    <row r="153" spans="22:32">
      <c r="V153" s="23">
        <f t="shared" ref="V153" si="79">AD53</f>
        <v>451</v>
      </c>
      <c r="W153" s="23" t="str">
        <f t="shared" si="28"/>
        <v/>
      </c>
      <c r="AB153" s="32">
        <f t="shared" si="29"/>
        <v>451</v>
      </c>
      <c r="AC153" s="32" t="str">
        <f t="shared" si="30"/>
        <v/>
      </c>
      <c r="AF153" s="182">
        <f t="shared" si="26"/>
        <v>451</v>
      </c>
    </row>
    <row r="154" spans="22:32">
      <c r="V154" s="23">
        <f t="shared" ref="V154" si="80">AD54</f>
        <v>452</v>
      </c>
      <c r="W154" s="23" t="str">
        <f t="shared" si="28"/>
        <v/>
      </c>
      <c r="AB154" s="32">
        <f t="shared" si="29"/>
        <v>452</v>
      </c>
      <c r="AC154" s="32" t="str">
        <f t="shared" si="30"/>
        <v/>
      </c>
      <c r="AF154" s="182">
        <f t="shared" si="26"/>
        <v>452</v>
      </c>
    </row>
    <row r="155" spans="22:32">
      <c r="V155" s="23">
        <f t="shared" ref="V155" si="81">AD55</f>
        <v>453</v>
      </c>
      <c r="W155" s="23" t="str">
        <f t="shared" si="28"/>
        <v/>
      </c>
      <c r="AB155" s="32">
        <f t="shared" si="29"/>
        <v>453</v>
      </c>
      <c r="AC155" s="32" t="str">
        <f t="shared" si="30"/>
        <v/>
      </c>
      <c r="AF155" s="182">
        <f t="shared" si="26"/>
        <v>453</v>
      </c>
    </row>
    <row r="156" spans="22:32">
      <c r="V156" s="23">
        <f t="shared" ref="V156" si="82">AD56</f>
        <v>454</v>
      </c>
      <c r="W156" s="23" t="str">
        <f t="shared" si="28"/>
        <v/>
      </c>
      <c r="AB156" s="32">
        <f t="shared" si="29"/>
        <v>454</v>
      </c>
      <c r="AC156" s="32" t="str">
        <f t="shared" si="30"/>
        <v/>
      </c>
      <c r="AF156" s="182">
        <f t="shared" si="26"/>
        <v>454</v>
      </c>
    </row>
    <row r="157" spans="22:32">
      <c r="V157" s="23">
        <f t="shared" ref="V157" si="83">AD57</f>
        <v>455</v>
      </c>
      <c r="W157" s="23" t="str">
        <f t="shared" si="28"/>
        <v/>
      </c>
      <c r="AB157" s="32">
        <f t="shared" si="29"/>
        <v>455</v>
      </c>
      <c r="AC157" s="32" t="str">
        <f t="shared" si="30"/>
        <v/>
      </c>
      <c r="AF157" s="182">
        <f t="shared" si="26"/>
        <v>455</v>
      </c>
    </row>
    <row r="158" spans="22:32">
      <c r="V158" s="23">
        <f t="shared" ref="V158" si="84">AD58</f>
        <v>456</v>
      </c>
      <c r="W158" s="23" t="str">
        <f t="shared" si="28"/>
        <v/>
      </c>
      <c r="AB158" s="32">
        <f t="shared" si="29"/>
        <v>456</v>
      </c>
      <c r="AC158" s="32" t="str">
        <f t="shared" si="30"/>
        <v/>
      </c>
      <c r="AF158" s="182">
        <f t="shared" si="26"/>
        <v>456</v>
      </c>
    </row>
    <row r="159" spans="22:32">
      <c r="V159" s="23">
        <f t="shared" ref="V159" si="85">AD59</f>
        <v>457</v>
      </c>
      <c r="W159" s="23" t="str">
        <f t="shared" si="28"/>
        <v/>
      </c>
      <c r="AB159" s="32">
        <f t="shared" si="29"/>
        <v>457</v>
      </c>
      <c r="AC159" s="32" t="str">
        <f t="shared" si="30"/>
        <v/>
      </c>
      <c r="AF159" s="182">
        <f t="shared" si="26"/>
        <v>457</v>
      </c>
    </row>
    <row r="160" spans="22:32">
      <c r="V160" s="23">
        <f t="shared" ref="V160" si="86">AD60</f>
        <v>458</v>
      </c>
      <c r="W160" s="23" t="str">
        <f t="shared" si="28"/>
        <v/>
      </c>
      <c r="AB160" s="32">
        <f t="shared" si="29"/>
        <v>458</v>
      </c>
      <c r="AC160" s="32" t="str">
        <f t="shared" si="30"/>
        <v/>
      </c>
      <c r="AF160" s="182">
        <f t="shared" si="26"/>
        <v>458</v>
      </c>
    </row>
    <row r="161" spans="22:32">
      <c r="V161" s="23">
        <f t="shared" ref="V161" si="87">AD61</f>
        <v>459</v>
      </c>
      <c r="W161" s="23" t="str">
        <f t="shared" si="28"/>
        <v/>
      </c>
      <c r="AB161" s="32">
        <f t="shared" si="29"/>
        <v>459</v>
      </c>
      <c r="AC161" s="32" t="str">
        <f t="shared" si="30"/>
        <v/>
      </c>
      <c r="AF161" s="182">
        <f t="shared" si="26"/>
        <v>459</v>
      </c>
    </row>
    <row r="162" spans="22:32">
      <c r="V162" s="23">
        <f t="shared" ref="V162" si="88">AD62</f>
        <v>460</v>
      </c>
      <c r="W162" s="23" t="str">
        <f t="shared" si="28"/>
        <v/>
      </c>
      <c r="AB162" s="32">
        <f t="shared" si="29"/>
        <v>460</v>
      </c>
      <c r="AC162" s="32" t="str">
        <f t="shared" si="30"/>
        <v/>
      </c>
      <c r="AF162" s="182">
        <f t="shared" si="26"/>
        <v>460</v>
      </c>
    </row>
    <row r="163" spans="22:32">
      <c r="V163" s="23">
        <f t="shared" ref="V163" si="89">AD63</f>
        <v>461</v>
      </c>
      <c r="W163" s="23" t="str">
        <f t="shared" si="28"/>
        <v/>
      </c>
      <c r="AB163" s="32">
        <f t="shared" si="29"/>
        <v>461</v>
      </c>
      <c r="AC163" s="32" t="str">
        <f t="shared" si="30"/>
        <v/>
      </c>
      <c r="AF163" s="182">
        <f t="shared" si="26"/>
        <v>461</v>
      </c>
    </row>
    <row r="164" spans="22:32">
      <c r="V164" s="23">
        <f t="shared" ref="V164" si="90">AD64</f>
        <v>462</v>
      </c>
      <c r="W164" s="23" t="str">
        <f t="shared" si="28"/>
        <v/>
      </c>
      <c r="AB164" s="32">
        <f t="shared" si="29"/>
        <v>462</v>
      </c>
      <c r="AC164" s="32" t="str">
        <f t="shared" si="30"/>
        <v/>
      </c>
      <c r="AF164" s="182">
        <f t="shared" si="26"/>
        <v>462</v>
      </c>
    </row>
    <row r="165" spans="22:32">
      <c r="V165" s="23">
        <f t="shared" ref="V165" si="91">AD65</f>
        <v>463</v>
      </c>
      <c r="W165" s="23" t="str">
        <f t="shared" si="28"/>
        <v/>
      </c>
      <c r="AB165" s="32">
        <f t="shared" si="29"/>
        <v>463</v>
      </c>
      <c r="AC165" s="32" t="str">
        <f t="shared" si="30"/>
        <v/>
      </c>
      <c r="AF165" s="182">
        <f t="shared" si="26"/>
        <v>463</v>
      </c>
    </row>
    <row r="166" spans="22:32">
      <c r="V166" s="23">
        <f t="shared" ref="V166" si="92">AD66</f>
        <v>464</v>
      </c>
      <c r="W166" s="23" t="str">
        <f t="shared" si="28"/>
        <v/>
      </c>
      <c r="AB166" s="32">
        <f t="shared" si="29"/>
        <v>464</v>
      </c>
      <c r="AC166" s="32" t="str">
        <f t="shared" si="30"/>
        <v/>
      </c>
      <c r="AF166" s="182">
        <f t="shared" si="26"/>
        <v>464</v>
      </c>
    </row>
    <row r="167" spans="22:32">
      <c r="V167" s="23">
        <f t="shared" ref="V167" si="93">AD67</f>
        <v>465</v>
      </c>
      <c r="W167" s="23" t="str">
        <f t="shared" si="28"/>
        <v/>
      </c>
      <c r="AB167" s="32">
        <f t="shared" si="29"/>
        <v>465</v>
      </c>
      <c r="AC167" s="32" t="str">
        <f t="shared" si="30"/>
        <v/>
      </c>
      <c r="AF167" s="182">
        <f t="shared" si="26"/>
        <v>465</v>
      </c>
    </row>
    <row r="168" spans="22:32">
      <c r="V168" s="23">
        <f t="shared" ref="V168" si="94">AD68</f>
        <v>466</v>
      </c>
      <c r="W168" s="23" t="str">
        <f t="shared" ref="W168:W202" si="95">IF(AE68="","",AE68)</f>
        <v/>
      </c>
      <c r="AB168" s="32">
        <f t="shared" ref="AB168:AB202" si="96">AD68</f>
        <v>466</v>
      </c>
      <c r="AC168" s="32" t="str">
        <f t="shared" ref="AC168:AC202" si="97">IF(AE68="","",AE68)</f>
        <v/>
      </c>
      <c r="AF168" s="182">
        <f t="shared" ref="AF168:AF202" si="98">V168</f>
        <v>466</v>
      </c>
    </row>
    <row r="169" spans="22:32">
      <c r="V169" s="23">
        <f t="shared" ref="V169" si="99">AD69</f>
        <v>467</v>
      </c>
      <c r="W169" s="23" t="str">
        <f t="shared" si="95"/>
        <v/>
      </c>
      <c r="AB169" s="32">
        <f t="shared" si="96"/>
        <v>467</v>
      </c>
      <c r="AC169" s="32" t="str">
        <f t="shared" si="97"/>
        <v/>
      </c>
      <c r="AF169" s="182">
        <f t="shared" si="98"/>
        <v>467</v>
      </c>
    </row>
    <row r="170" spans="22:32">
      <c r="V170" s="23">
        <f t="shared" ref="V170" si="100">AD70</f>
        <v>468</v>
      </c>
      <c r="W170" s="23" t="str">
        <f t="shared" si="95"/>
        <v/>
      </c>
      <c r="AB170" s="32">
        <f t="shared" si="96"/>
        <v>468</v>
      </c>
      <c r="AC170" s="32" t="str">
        <f t="shared" si="97"/>
        <v/>
      </c>
      <c r="AF170" s="182">
        <f t="shared" si="98"/>
        <v>468</v>
      </c>
    </row>
    <row r="171" spans="22:32">
      <c r="V171" s="23">
        <f t="shared" ref="V171" si="101">AD71</f>
        <v>469</v>
      </c>
      <c r="W171" s="23" t="str">
        <f t="shared" si="95"/>
        <v/>
      </c>
      <c r="AB171" s="32">
        <f t="shared" si="96"/>
        <v>469</v>
      </c>
      <c r="AC171" s="32" t="str">
        <f t="shared" si="97"/>
        <v/>
      </c>
      <c r="AF171" s="182">
        <f t="shared" si="98"/>
        <v>469</v>
      </c>
    </row>
    <row r="172" spans="22:32">
      <c r="V172" s="23">
        <f t="shared" ref="V172" si="102">AD72</f>
        <v>470</v>
      </c>
      <c r="W172" s="23" t="str">
        <f t="shared" si="95"/>
        <v/>
      </c>
      <c r="AB172" s="32">
        <f t="shared" si="96"/>
        <v>470</v>
      </c>
      <c r="AC172" s="32" t="str">
        <f t="shared" si="97"/>
        <v/>
      </c>
      <c r="AF172" s="182">
        <f t="shared" si="98"/>
        <v>470</v>
      </c>
    </row>
    <row r="173" spans="22:32">
      <c r="V173" s="23">
        <f t="shared" ref="V173" si="103">AD73</f>
        <v>471</v>
      </c>
      <c r="W173" s="23" t="str">
        <f t="shared" si="95"/>
        <v/>
      </c>
      <c r="AB173" s="32">
        <f t="shared" si="96"/>
        <v>471</v>
      </c>
      <c r="AC173" s="32" t="str">
        <f t="shared" si="97"/>
        <v/>
      </c>
      <c r="AF173" s="182">
        <f t="shared" si="98"/>
        <v>471</v>
      </c>
    </row>
    <row r="174" spans="22:32">
      <c r="V174" s="23">
        <f t="shared" ref="V174" si="104">AD74</f>
        <v>472</v>
      </c>
      <c r="W174" s="23" t="str">
        <f t="shared" si="95"/>
        <v/>
      </c>
      <c r="AB174" s="32">
        <f t="shared" si="96"/>
        <v>472</v>
      </c>
      <c r="AC174" s="32" t="str">
        <f t="shared" si="97"/>
        <v/>
      </c>
      <c r="AF174" s="182">
        <f t="shared" si="98"/>
        <v>472</v>
      </c>
    </row>
    <row r="175" spans="22:32">
      <c r="V175" s="23">
        <f t="shared" ref="V175" si="105">AD75</f>
        <v>473</v>
      </c>
      <c r="W175" s="23" t="str">
        <f t="shared" si="95"/>
        <v/>
      </c>
      <c r="AB175" s="32">
        <f t="shared" si="96"/>
        <v>473</v>
      </c>
      <c r="AC175" s="32" t="str">
        <f t="shared" si="97"/>
        <v/>
      </c>
      <c r="AF175" s="182">
        <f t="shared" si="98"/>
        <v>473</v>
      </c>
    </row>
    <row r="176" spans="22:32">
      <c r="V176" s="23">
        <f t="shared" ref="V176" si="106">AD76</f>
        <v>474</v>
      </c>
      <c r="W176" s="23" t="str">
        <f t="shared" si="95"/>
        <v/>
      </c>
      <c r="AB176" s="32">
        <f t="shared" si="96"/>
        <v>474</v>
      </c>
      <c r="AC176" s="32" t="str">
        <f t="shared" si="97"/>
        <v/>
      </c>
      <c r="AF176" s="182">
        <f t="shared" si="98"/>
        <v>474</v>
      </c>
    </row>
    <row r="177" spans="22:32">
      <c r="V177" s="23">
        <f t="shared" ref="V177" si="107">AD77</f>
        <v>475</v>
      </c>
      <c r="W177" s="23" t="str">
        <f t="shared" si="95"/>
        <v/>
      </c>
      <c r="AB177" s="32">
        <f t="shared" si="96"/>
        <v>475</v>
      </c>
      <c r="AC177" s="32" t="str">
        <f t="shared" si="97"/>
        <v/>
      </c>
      <c r="AF177" s="182">
        <f t="shared" si="98"/>
        <v>475</v>
      </c>
    </row>
    <row r="178" spans="22:32">
      <c r="V178" s="23">
        <f t="shared" ref="V178" si="108">AD78</f>
        <v>476</v>
      </c>
      <c r="W178" s="23" t="str">
        <f t="shared" si="95"/>
        <v/>
      </c>
      <c r="AB178" s="32">
        <f t="shared" si="96"/>
        <v>476</v>
      </c>
      <c r="AC178" s="32" t="str">
        <f t="shared" si="97"/>
        <v/>
      </c>
      <c r="AF178" s="182">
        <f t="shared" si="98"/>
        <v>476</v>
      </c>
    </row>
    <row r="179" spans="22:32">
      <c r="V179" s="23">
        <f t="shared" ref="V179" si="109">AD79</f>
        <v>477</v>
      </c>
      <c r="W179" s="23" t="str">
        <f t="shared" si="95"/>
        <v/>
      </c>
      <c r="AB179" s="32">
        <f t="shared" si="96"/>
        <v>477</v>
      </c>
      <c r="AC179" s="32" t="str">
        <f t="shared" si="97"/>
        <v/>
      </c>
      <c r="AF179" s="182">
        <f t="shared" si="98"/>
        <v>477</v>
      </c>
    </row>
    <row r="180" spans="22:32">
      <c r="V180" s="23">
        <f t="shared" ref="V180" si="110">AD80</f>
        <v>478</v>
      </c>
      <c r="W180" s="23" t="str">
        <f t="shared" si="95"/>
        <v/>
      </c>
      <c r="AB180" s="32">
        <f t="shared" si="96"/>
        <v>478</v>
      </c>
      <c r="AC180" s="32" t="str">
        <f t="shared" si="97"/>
        <v/>
      </c>
      <c r="AF180" s="182">
        <f t="shared" si="98"/>
        <v>478</v>
      </c>
    </row>
    <row r="181" spans="22:32">
      <c r="V181" s="23">
        <f t="shared" ref="V181" si="111">AD81</f>
        <v>479</v>
      </c>
      <c r="W181" s="23" t="str">
        <f t="shared" si="95"/>
        <v/>
      </c>
      <c r="AB181" s="32">
        <f t="shared" si="96"/>
        <v>479</v>
      </c>
      <c r="AC181" s="32" t="str">
        <f t="shared" si="97"/>
        <v/>
      </c>
      <c r="AF181" s="182">
        <f t="shared" si="98"/>
        <v>479</v>
      </c>
    </row>
    <row r="182" spans="22:32">
      <c r="V182" s="23">
        <f t="shared" ref="V182" si="112">AD82</f>
        <v>480</v>
      </c>
      <c r="W182" s="23" t="str">
        <f t="shared" si="95"/>
        <v/>
      </c>
      <c r="AB182" s="32">
        <f t="shared" si="96"/>
        <v>480</v>
      </c>
      <c r="AC182" s="32" t="str">
        <f t="shared" si="97"/>
        <v/>
      </c>
      <c r="AF182" s="182">
        <f t="shared" si="98"/>
        <v>480</v>
      </c>
    </row>
    <row r="183" spans="22:32">
      <c r="V183" s="23">
        <f t="shared" ref="V183" si="113">AD83</f>
        <v>481</v>
      </c>
      <c r="W183" s="23" t="str">
        <f t="shared" si="95"/>
        <v/>
      </c>
      <c r="AB183" s="32">
        <f t="shared" si="96"/>
        <v>481</v>
      </c>
      <c r="AC183" s="32" t="str">
        <f t="shared" si="97"/>
        <v/>
      </c>
      <c r="AF183" s="182">
        <f t="shared" si="98"/>
        <v>481</v>
      </c>
    </row>
    <row r="184" spans="22:32">
      <c r="V184" s="23">
        <f t="shared" ref="V184" si="114">AD84</f>
        <v>482</v>
      </c>
      <c r="W184" s="23" t="str">
        <f t="shared" si="95"/>
        <v/>
      </c>
      <c r="AB184" s="32">
        <f t="shared" si="96"/>
        <v>482</v>
      </c>
      <c r="AC184" s="32" t="str">
        <f t="shared" si="97"/>
        <v/>
      </c>
      <c r="AF184" s="182">
        <f t="shared" si="98"/>
        <v>482</v>
      </c>
    </row>
    <row r="185" spans="22:32">
      <c r="V185" s="23">
        <f t="shared" ref="V185" si="115">AD85</f>
        <v>483</v>
      </c>
      <c r="W185" s="23" t="str">
        <f t="shared" si="95"/>
        <v/>
      </c>
      <c r="AB185" s="32">
        <f t="shared" si="96"/>
        <v>483</v>
      </c>
      <c r="AC185" s="32" t="str">
        <f t="shared" si="97"/>
        <v/>
      </c>
      <c r="AF185" s="182">
        <f t="shared" si="98"/>
        <v>483</v>
      </c>
    </row>
    <row r="186" spans="22:32">
      <c r="V186" s="23">
        <f t="shared" ref="V186" si="116">AD86</f>
        <v>484</v>
      </c>
      <c r="W186" s="23" t="str">
        <f t="shared" si="95"/>
        <v/>
      </c>
      <c r="AB186" s="32">
        <f t="shared" si="96"/>
        <v>484</v>
      </c>
      <c r="AC186" s="32" t="str">
        <f t="shared" si="97"/>
        <v/>
      </c>
      <c r="AF186" s="182">
        <f t="shared" si="98"/>
        <v>484</v>
      </c>
    </row>
    <row r="187" spans="22:32">
      <c r="V187" s="23">
        <f t="shared" ref="V187" si="117">AD87</f>
        <v>485</v>
      </c>
      <c r="W187" s="23" t="str">
        <f t="shared" si="95"/>
        <v/>
      </c>
      <c r="AB187" s="32">
        <f t="shared" si="96"/>
        <v>485</v>
      </c>
      <c r="AC187" s="32" t="str">
        <f t="shared" si="97"/>
        <v/>
      </c>
      <c r="AF187" s="182">
        <f t="shared" si="98"/>
        <v>485</v>
      </c>
    </row>
    <row r="188" spans="22:32">
      <c r="V188" s="23">
        <f t="shared" ref="V188" si="118">AD88</f>
        <v>486</v>
      </c>
      <c r="W188" s="23" t="str">
        <f t="shared" si="95"/>
        <v/>
      </c>
      <c r="AB188" s="32">
        <f t="shared" si="96"/>
        <v>486</v>
      </c>
      <c r="AC188" s="32" t="str">
        <f t="shared" si="97"/>
        <v/>
      </c>
      <c r="AF188" s="182">
        <f t="shared" si="98"/>
        <v>486</v>
      </c>
    </row>
    <row r="189" spans="22:32">
      <c r="V189" s="23">
        <f t="shared" ref="V189" si="119">AD89</f>
        <v>487</v>
      </c>
      <c r="W189" s="23" t="str">
        <f t="shared" si="95"/>
        <v/>
      </c>
      <c r="AB189" s="32">
        <f t="shared" si="96"/>
        <v>487</v>
      </c>
      <c r="AC189" s="32" t="str">
        <f t="shared" si="97"/>
        <v/>
      </c>
      <c r="AF189" s="182">
        <f t="shared" si="98"/>
        <v>487</v>
      </c>
    </row>
    <row r="190" spans="22:32">
      <c r="V190" s="23">
        <f t="shared" ref="V190" si="120">AD90</f>
        <v>488</v>
      </c>
      <c r="W190" s="23" t="str">
        <f t="shared" si="95"/>
        <v/>
      </c>
      <c r="AB190" s="32">
        <f t="shared" si="96"/>
        <v>488</v>
      </c>
      <c r="AC190" s="32" t="str">
        <f t="shared" si="97"/>
        <v/>
      </c>
      <c r="AF190" s="182">
        <f t="shared" si="98"/>
        <v>488</v>
      </c>
    </row>
    <row r="191" spans="22:32">
      <c r="V191" s="23">
        <f t="shared" ref="V191" si="121">AD91</f>
        <v>489</v>
      </c>
      <c r="W191" s="23" t="str">
        <f t="shared" si="95"/>
        <v/>
      </c>
      <c r="AB191" s="32">
        <f t="shared" si="96"/>
        <v>489</v>
      </c>
      <c r="AC191" s="32" t="str">
        <f t="shared" si="97"/>
        <v/>
      </c>
      <c r="AF191" s="182">
        <f t="shared" si="98"/>
        <v>489</v>
      </c>
    </row>
    <row r="192" spans="22:32">
      <c r="V192" s="23">
        <f t="shared" ref="V192" si="122">AD92</f>
        <v>490</v>
      </c>
      <c r="W192" s="23" t="str">
        <f t="shared" si="95"/>
        <v/>
      </c>
      <c r="AB192" s="32">
        <f t="shared" si="96"/>
        <v>490</v>
      </c>
      <c r="AC192" s="32" t="str">
        <f t="shared" si="97"/>
        <v/>
      </c>
      <c r="AF192" s="182">
        <f t="shared" si="98"/>
        <v>490</v>
      </c>
    </row>
    <row r="193" spans="22:32">
      <c r="V193" s="23">
        <f t="shared" ref="V193" si="123">AD93</f>
        <v>491</v>
      </c>
      <c r="W193" s="23" t="str">
        <f t="shared" si="95"/>
        <v/>
      </c>
      <c r="AB193" s="32">
        <f t="shared" si="96"/>
        <v>491</v>
      </c>
      <c r="AC193" s="32" t="str">
        <f t="shared" si="97"/>
        <v/>
      </c>
      <c r="AF193" s="182">
        <f t="shared" si="98"/>
        <v>491</v>
      </c>
    </row>
    <row r="194" spans="22:32">
      <c r="V194" s="23">
        <f t="shared" ref="V194" si="124">AD94</f>
        <v>492</v>
      </c>
      <c r="W194" s="23" t="str">
        <f t="shared" si="95"/>
        <v/>
      </c>
      <c r="AB194" s="32">
        <f t="shared" si="96"/>
        <v>492</v>
      </c>
      <c r="AC194" s="32" t="str">
        <f t="shared" si="97"/>
        <v/>
      </c>
      <c r="AF194" s="182">
        <f t="shared" si="98"/>
        <v>492</v>
      </c>
    </row>
    <row r="195" spans="22:32">
      <c r="V195" s="23">
        <f t="shared" ref="V195" si="125">AD95</f>
        <v>493</v>
      </c>
      <c r="W195" s="23" t="str">
        <f t="shared" si="95"/>
        <v/>
      </c>
      <c r="AB195" s="32">
        <f t="shared" si="96"/>
        <v>493</v>
      </c>
      <c r="AC195" s="32" t="str">
        <f t="shared" si="97"/>
        <v/>
      </c>
      <c r="AF195" s="182">
        <f t="shared" si="98"/>
        <v>493</v>
      </c>
    </row>
    <row r="196" spans="22:32">
      <c r="V196" s="23">
        <f t="shared" ref="V196" si="126">AD96</f>
        <v>494</v>
      </c>
      <c r="W196" s="23" t="str">
        <f t="shared" si="95"/>
        <v/>
      </c>
      <c r="AB196" s="32">
        <f t="shared" si="96"/>
        <v>494</v>
      </c>
      <c r="AC196" s="32" t="str">
        <f t="shared" si="97"/>
        <v/>
      </c>
      <c r="AF196" s="182">
        <f t="shared" si="98"/>
        <v>494</v>
      </c>
    </row>
    <row r="197" spans="22:32">
      <c r="V197" s="23">
        <f t="shared" ref="V197" si="127">AD97</f>
        <v>495</v>
      </c>
      <c r="W197" s="23" t="str">
        <f t="shared" si="95"/>
        <v/>
      </c>
      <c r="AB197" s="32">
        <f t="shared" si="96"/>
        <v>495</v>
      </c>
      <c r="AC197" s="32" t="str">
        <f t="shared" si="97"/>
        <v/>
      </c>
      <c r="AF197" s="182">
        <f t="shared" si="98"/>
        <v>495</v>
      </c>
    </row>
    <row r="198" spans="22:32">
      <c r="V198" s="23">
        <f t="shared" ref="V198" si="128">AD98</f>
        <v>496</v>
      </c>
      <c r="W198" s="23" t="str">
        <f t="shared" si="95"/>
        <v/>
      </c>
      <c r="AB198" s="32">
        <f t="shared" si="96"/>
        <v>496</v>
      </c>
      <c r="AC198" s="32" t="str">
        <f t="shared" si="97"/>
        <v/>
      </c>
      <c r="AF198" s="182">
        <f t="shared" si="98"/>
        <v>496</v>
      </c>
    </row>
    <row r="199" spans="22:32">
      <c r="V199" s="23">
        <f t="shared" ref="V199" si="129">AD99</f>
        <v>497</v>
      </c>
      <c r="W199" s="23" t="str">
        <f t="shared" si="95"/>
        <v/>
      </c>
      <c r="AB199" s="32">
        <f t="shared" si="96"/>
        <v>497</v>
      </c>
      <c r="AC199" s="32" t="str">
        <f t="shared" si="97"/>
        <v/>
      </c>
      <c r="AF199" s="182">
        <f t="shared" si="98"/>
        <v>497</v>
      </c>
    </row>
    <row r="200" spans="22:32">
      <c r="V200" s="23">
        <f t="shared" ref="V200" si="130">AD100</f>
        <v>498</v>
      </c>
      <c r="W200" s="23" t="str">
        <f t="shared" si="95"/>
        <v/>
      </c>
      <c r="AB200" s="32">
        <f t="shared" si="96"/>
        <v>498</v>
      </c>
      <c r="AC200" s="32" t="str">
        <f t="shared" si="97"/>
        <v/>
      </c>
      <c r="AF200" s="182">
        <f t="shared" si="98"/>
        <v>498</v>
      </c>
    </row>
    <row r="201" spans="22:32">
      <c r="V201" s="23">
        <f t="shared" ref="V201" si="131">AD101</f>
        <v>499</v>
      </c>
      <c r="W201" s="23" t="str">
        <f t="shared" si="95"/>
        <v/>
      </c>
      <c r="AB201" s="32">
        <f t="shared" si="96"/>
        <v>499</v>
      </c>
      <c r="AC201" s="32" t="str">
        <f t="shared" si="97"/>
        <v/>
      </c>
      <c r="AF201" s="182">
        <f t="shared" si="98"/>
        <v>499</v>
      </c>
    </row>
    <row r="202" spans="22:32">
      <c r="V202" s="23">
        <f t="shared" ref="V202" si="132">AD102</f>
        <v>500</v>
      </c>
      <c r="W202" s="23" t="str">
        <f t="shared" si="95"/>
        <v/>
      </c>
      <c r="AB202" s="32">
        <f t="shared" si="96"/>
        <v>500</v>
      </c>
      <c r="AC202" s="32" t="str">
        <f t="shared" si="97"/>
        <v/>
      </c>
      <c r="AF202" s="182">
        <f t="shared" si="98"/>
        <v>500</v>
      </c>
    </row>
  </sheetData>
  <sheetProtection selectLockedCells="1"/>
  <mergeCells count="2">
    <mergeCell ref="AB2:AC2"/>
    <mergeCell ref="AD2:AE2"/>
  </mergeCells>
  <phoneticPr fontId="4"/>
  <conditionalFormatting sqref="W3:W102">
    <cfRule type="cellIs" dxfId="139" priority="1" operator="equal">
      <formula>$W$2</formula>
    </cfRule>
  </conditionalFormatting>
  <pageMargins left="0.79000000000000015" right="0.79000000000000015" top="0.98" bottom="0.98" header="0.30000000000000004" footer="0.30000000000000004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"/>
  <dimension ref="A1:EM217"/>
  <sheetViews>
    <sheetView topLeftCell="A3" workbookViewId="0">
      <selection activeCell="B20" sqref="B20"/>
    </sheetView>
  </sheetViews>
  <sheetFormatPr defaultColWidth="12.625" defaultRowHeight="14.25"/>
  <cols>
    <col min="1" max="1" width="6.25" style="23" customWidth="1"/>
    <col min="2" max="2" width="34.875" style="23" customWidth="1"/>
    <col min="3" max="3" width="3.5" style="32" customWidth="1"/>
    <col min="4" max="4" width="2.25" style="325" customWidth="1"/>
    <col min="5" max="5" width="5" style="128" customWidth="1"/>
    <col min="6" max="6" width="18.5" style="23" customWidth="1"/>
    <col min="7" max="7" width="6.625" style="128" customWidth="1"/>
    <col min="8" max="8" width="4.625" style="128" customWidth="1"/>
    <col min="9" max="9" width="18.5" style="23" customWidth="1"/>
    <col min="10" max="10" width="6.625" style="128" customWidth="1"/>
    <col min="11" max="11" width="4.625" style="128" customWidth="1"/>
    <col min="12" max="12" width="18.5" customWidth="1"/>
    <col min="13" max="13" width="6.625" style="139" customWidth="1"/>
    <col min="14" max="14" width="4.625" style="139" customWidth="1"/>
    <col min="15" max="15" width="18.5" customWidth="1"/>
    <col min="16" max="16" width="6.625" style="139" customWidth="1"/>
    <col min="17" max="17" width="4.625" style="139" customWidth="1"/>
    <col min="18" max="18" width="5.625" style="23" customWidth="1"/>
    <col min="19" max="19" width="5" style="128" customWidth="1"/>
    <col min="20" max="20" width="18.5" style="23" customWidth="1"/>
    <col min="21" max="21" width="6.625" style="128" customWidth="1"/>
    <col min="22" max="22" width="4.625" style="128" customWidth="1"/>
    <col min="23" max="23" width="18.5" style="23" customWidth="1"/>
    <col min="24" max="24" width="6.625" style="128" customWidth="1"/>
    <col min="25" max="25" width="4.625" style="128" customWidth="1"/>
    <col min="26" max="26" width="18.5" customWidth="1"/>
    <col min="27" max="27" width="6.625" style="139" customWidth="1"/>
    <col min="28" max="28" width="4.625" style="139" customWidth="1"/>
    <col min="29" max="29" width="18.5" customWidth="1"/>
    <col min="30" max="30" width="6.625" style="139" customWidth="1"/>
    <col min="31" max="31" width="4.625" style="139" customWidth="1"/>
    <col min="32" max="32" width="5.625" style="23" customWidth="1"/>
    <col min="33" max="33" width="5" style="128" customWidth="1"/>
    <col min="34" max="34" width="18.5" style="23" customWidth="1"/>
    <col min="35" max="35" width="6.625" style="128" customWidth="1"/>
    <col min="36" max="36" width="4.625" style="128" customWidth="1"/>
    <col min="37" max="37" width="18.5" style="23" customWidth="1"/>
    <col min="38" max="38" width="6.625" style="128" customWidth="1"/>
    <col min="39" max="39" width="4.625" style="128" customWidth="1"/>
    <col min="40" max="40" width="18.5" customWidth="1"/>
    <col min="41" max="41" width="6.625" style="139" customWidth="1"/>
    <col min="42" max="42" width="4.625" style="139" customWidth="1"/>
    <col min="43" max="43" width="18.5" customWidth="1"/>
    <col min="44" max="44" width="6.625" style="139" customWidth="1"/>
    <col min="45" max="45" width="4.625" style="139" customWidth="1"/>
    <col min="46" max="46" width="5.625" style="23" customWidth="1"/>
    <col min="47" max="47" width="5" style="128" customWidth="1"/>
    <col min="48" max="48" width="18.5" style="23" customWidth="1"/>
    <col min="49" max="49" width="6.625" style="128" customWidth="1"/>
    <col min="50" max="50" width="4.625" style="128" customWidth="1"/>
    <col min="51" max="51" width="18.5" style="23" customWidth="1"/>
    <col min="52" max="52" width="6.625" style="128" customWidth="1"/>
    <col min="53" max="53" width="4.625" style="128" customWidth="1"/>
    <col min="54" max="54" width="18.5" customWidth="1"/>
    <col min="55" max="55" width="6.625" style="139" customWidth="1"/>
    <col min="56" max="56" width="4.625" style="139" customWidth="1"/>
    <col min="57" max="57" width="18.5" customWidth="1"/>
    <col min="58" max="58" width="6.625" style="139" customWidth="1"/>
    <col min="59" max="59" width="4.625" style="139" customWidth="1"/>
    <col min="60" max="60" width="5.625" style="23" customWidth="1"/>
    <col min="61" max="61" width="5" style="128" customWidth="1"/>
    <col min="62" max="62" width="18.5" style="23" customWidth="1"/>
    <col min="63" max="63" width="6.625" style="128" customWidth="1"/>
    <col min="64" max="64" width="4.625" style="128" customWidth="1"/>
    <col min="65" max="65" width="18.5" style="23" customWidth="1"/>
    <col min="66" max="66" width="6.625" style="128" customWidth="1"/>
    <col min="67" max="67" width="4.625" style="128" customWidth="1"/>
    <col min="68" max="68" width="18.5" customWidth="1"/>
    <col min="69" max="69" width="6.625" style="139" customWidth="1"/>
    <col min="70" max="70" width="4.625" style="139" customWidth="1"/>
    <col min="71" max="71" width="18.5" customWidth="1"/>
    <col min="72" max="72" width="6.625" style="139" customWidth="1"/>
    <col min="73" max="73" width="4.625" style="139" customWidth="1"/>
    <col min="74" max="74" width="5.625" style="23" customWidth="1"/>
    <col min="75" max="75" width="5" style="128" customWidth="1"/>
    <col min="76" max="76" width="18.5" style="23" customWidth="1"/>
    <col min="77" max="77" width="6.625" style="128" customWidth="1"/>
    <col min="78" max="78" width="4.625" style="128" customWidth="1"/>
    <col min="79" max="79" width="18.5" style="23" customWidth="1"/>
    <col min="80" max="80" width="6.625" style="128" customWidth="1"/>
    <col min="81" max="81" width="4.625" style="128" customWidth="1"/>
    <col min="82" max="82" width="18.5" customWidth="1"/>
    <col min="83" max="83" width="6.625" style="139" customWidth="1"/>
    <col min="84" max="84" width="4.625" style="139" customWidth="1"/>
    <col min="85" max="85" width="18.5" customWidth="1"/>
    <col min="86" max="86" width="6.625" style="139" customWidth="1"/>
    <col min="87" max="87" width="4.625" style="139" customWidth="1"/>
    <col min="88" max="88" width="5.625" style="23" customWidth="1"/>
    <col min="89" max="89" width="5" style="128" customWidth="1"/>
    <col min="90" max="90" width="18.5" style="23" customWidth="1"/>
    <col min="91" max="91" width="6.625" style="128" customWidth="1"/>
    <col min="92" max="92" width="4.625" style="128" customWidth="1"/>
    <col min="93" max="93" width="18.5" style="23" customWidth="1"/>
    <col min="94" max="94" width="6.625" style="128" customWidth="1"/>
    <col min="95" max="95" width="4.625" style="128" customWidth="1"/>
    <col min="96" max="96" width="18.5" customWidth="1"/>
    <col min="97" max="97" width="6.625" style="139" customWidth="1"/>
    <col min="98" max="98" width="4.625" style="139" customWidth="1"/>
    <col min="99" max="99" width="18.5" customWidth="1"/>
    <col min="100" max="100" width="6.625" style="139" customWidth="1"/>
    <col min="101" max="101" width="4.625" style="139" customWidth="1"/>
    <col min="102" max="102" width="5.625" style="23" customWidth="1"/>
    <col min="103" max="103" width="5" style="128" customWidth="1"/>
    <col min="104" max="104" width="18.5" style="23" customWidth="1"/>
    <col min="105" max="105" width="6.625" style="128" customWidth="1"/>
    <col min="106" max="106" width="4.625" style="128" customWidth="1"/>
    <col min="107" max="107" width="18.5" style="23" customWidth="1"/>
    <col min="108" max="108" width="6.625" style="128" customWidth="1"/>
    <col min="109" max="109" width="4.625" style="128" customWidth="1"/>
    <col min="110" max="110" width="18.5" customWidth="1"/>
    <col min="111" max="111" width="6.625" style="139" customWidth="1"/>
    <col min="112" max="112" width="4.625" style="139" customWidth="1"/>
    <col min="113" max="113" width="18.5" customWidth="1"/>
    <col min="114" max="114" width="6.625" style="139" customWidth="1"/>
    <col min="115" max="115" width="4.625" style="139" customWidth="1"/>
    <col min="116" max="116" width="5.625" style="23" customWidth="1"/>
    <col min="117" max="117" width="5" style="128" customWidth="1"/>
    <col min="118" max="118" width="18.5" style="23" customWidth="1"/>
    <col min="119" max="119" width="6.625" style="128" customWidth="1"/>
    <col min="120" max="120" width="4.625" style="128" customWidth="1"/>
    <col min="121" max="121" width="18.5" style="23" customWidth="1"/>
    <col min="122" max="122" width="6.625" style="128" customWidth="1"/>
    <col min="123" max="123" width="4.625" style="128" customWidth="1"/>
    <col min="124" max="124" width="18.5" customWidth="1"/>
    <col min="125" max="125" width="6.625" style="139" customWidth="1"/>
    <col min="126" max="126" width="4.625" style="139" customWidth="1"/>
    <col min="127" max="127" width="18.5" customWidth="1"/>
    <col min="128" max="128" width="6.625" style="139" customWidth="1"/>
    <col min="129" max="129" width="4.625" style="139" customWidth="1"/>
    <col min="130" max="130" width="5.625" style="23" customWidth="1"/>
    <col min="131" max="131" width="5" style="128" customWidth="1"/>
    <col min="132" max="132" width="18.5" style="23" customWidth="1"/>
    <col min="133" max="133" width="6.625" style="128" customWidth="1"/>
    <col min="134" max="134" width="4.625" style="128" customWidth="1"/>
    <col min="135" max="135" width="18.5" style="23" customWidth="1"/>
    <col min="136" max="136" width="6.625" style="128" customWidth="1"/>
    <col min="137" max="137" width="4.625" style="128" customWidth="1"/>
    <col min="138" max="138" width="18.5" customWidth="1"/>
    <col min="139" max="139" width="6.625" style="139" customWidth="1"/>
    <col min="140" max="140" width="4.625" style="139" customWidth="1"/>
    <col min="141" max="141" width="18.5" customWidth="1"/>
    <col min="142" max="142" width="6.625" style="139" customWidth="1"/>
    <col min="143" max="143" width="4.625" style="139" customWidth="1"/>
    <col min="144" max="16384" width="12.625" style="23"/>
  </cols>
  <sheetData>
    <row r="1" spans="1:143" hidden="1">
      <c r="A1" s="147">
        <f>'基本情報 '!J3</f>
        <v>1</v>
      </c>
      <c r="B1" s="23">
        <f>VLOOKUP(A1,数値,2,FALSE)</f>
        <v>1</v>
      </c>
      <c r="F1" s="23">
        <f>B1</f>
        <v>1</v>
      </c>
      <c r="G1" s="128">
        <f>F1+1</f>
        <v>2</v>
      </c>
      <c r="H1" s="128">
        <f>F1+2</f>
        <v>3</v>
      </c>
      <c r="I1" s="23">
        <f>F1+3</f>
        <v>4</v>
      </c>
      <c r="J1" s="128">
        <f>F1+4</f>
        <v>5</v>
      </c>
      <c r="K1" s="128">
        <f>F1+5</f>
        <v>6</v>
      </c>
      <c r="L1">
        <f>F1+6</f>
        <v>7</v>
      </c>
      <c r="M1" s="139">
        <f>F1+7</f>
        <v>8</v>
      </c>
      <c r="N1" s="139">
        <f>F1+8</f>
        <v>9</v>
      </c>
      <c r="O1">
        <f>F1+9</f>
        <v>10</v>
      </c>
      <c r="P1" s="139">
        <f>F1+10</f>
        <v>11</v>
      </c>
      <c r="Q1" s="139">
        <f>F1+11</f>
        <v>12</v>
      </c>
    </row>
    <row r="2" spans="1:143" hidden="1">
      <c r="F2" s="23">
        <v>1</v>
      </c>
      <c r="G2" s="128">
        <v>2</v>
      </c>
      <c r="H2" s="23">
        <v>3</v>
      </c>
      <c r="I2" s="128">
        <v>4</v>
      </c>
      <c r="J2" s="23">
        <v>5</v>
      </c>
      <c r="K2" s="128">
        <v>6</v>
      </c>
      <c r="L2" s="23">
        <v>7</v>
      </c>
      <c r="M2" s="128">
        <v>8</v>
      </c>
      <c r="N2" s="23">
        <v>9</v>
      </c>
      <c r="O2" s="128">
        <v>10</v>
      </c>
      <c r="P2" s="23">
        <v>11</v>
      </c>
      <c r="Q2" s="128">
        <v>12</v>
      </c>
      <c r="T2" s="23">
        <v>13</v>
      </c>
      <c r="U2" s="128">
        <v>14</v>
      </c>
      <c r="V2" s="23">
        <v>15</v>
      </c>
      <c r="W2" s="128">
        <v>16</v>
      </c>
      <c r="X2" s="23">
        <v>17</v>
      </c>
      <c r="Y2" s="128">
        <v>18</v>
      </c>
      <c r="Z2" s="23">
        <v>19</v>
      </c>
      <c r="AA2" s="128">
        <v>20</v>
      </c>
      <c r="AB2" s="23">
        <v>21</v>
      </c>
      <c r="AC2" s="128">
        <v>22</v>
      </c>
      <c r="AD2" s="23">
        <v>23</v>
      </c>
      <c r="AE2" s="128">
        <v>24</v>
      </c>
      <c r="AH2" s="23">
        <v>25</v>
      </c>
      <c r="AI2" s="128">
        <v>26</v>
      </c>
      <c r="AJ2" s="23">
        <v>27</v>
      </c>
      <c r="AK2" s="128">
        <v>28</v>
      </c>
      <c r="AL2" s="23">
        <v>29</v>
      </c>
      <c r="AM2" s="128">
        <v>30</v>
      </c>
      <c r="AN2" s="23">
        <v>31</v>
      </c>
      <c r="AO2" s="128">
        <v>32</v>
      </c>
      <c r="AP2" s="23">
        <v>33</v>
      </c>
      <c r="AQ2" s="128">
        <v>34</v>
      </c>
      <c r="AR2" s="23">
        <v>35</v>
      </c>
      <c r="AS2" s="128">
        <v>36</v>
      </c>
      <c r="AV2" s="23">
        <v>37</v>
      </c>
      <c r="AW2" s="128">
        <v>38</v>
      </c>
      <c r="AX2" s="23">
        <v>39</v>
      </c>
      <c r="AY2" s="128">
        <v>40</v>
      </c>
      <c r="AZ2" s="23">
        <v>41</v>
      </c>
      <c r="BA2" s="128">
        <v>42</v>
      </c>
      <c r="BB2" s="23">
        <v>43</v>
      </c>
      <c r="BC2" s="128">
        <v>44</v>
      </c>
      <c r="BD2" s="23">
        <v>45</v>
      </c>
      <c r="BE2" s="128">
        <v>46</v>
      </c>
      <c r="BF2" s="23">
        <v>47</v>
      </c>
      <c r="BG2" s="128">
        <v>48</v>
      </c>
      <c r="BJ2" s="23">
        <v>49</v>
      </c>
      <c r="BK2" s="128">
        <v>50</v>
      </c>
      <c r="BL2" s="23">
        <v>51</v>
      </c>
      <c r="BM2" s="128">
        <v>52</v>
      </c>
      <c r="BN2" s="23">
        <v>53</v>
      </c>
      <c r="BO2" s="128">
        <v>54</v>
      </c>
      <c r="BP2" s="23">
        <v>55</v>
      </c>
      <c r="BQ2" s="128">
        <v>56</v>
      </c>
      <c r="BR2" s="23">
        <v>57</v>
      </c>
      <c r="BS2" s="128">
        <v>58</v>
      </c>
      <c r="BT2" s="23">
        <v>59</v>
      </c>
      <c r="BU2" s="128">
        <v>60</v>
      </c>
      <c r="BX2" s="23">
        <v>61</v>
      </c>
      <c r="BY2" s="128">
        <v>62</v>
      </c>
      <c r="BZ2" s="23">
        <v>63</v>
      </c>
      <c r="CA2" s="128">
        <v>64</v>
      </c>
      <c r="CB2" s="23">
        <v>65</v>
      </c>
      <c r="CC2" s="128">
        <v>66</v>
      </c>
      <c r="CD2" s="23">
        <v>67</v>
      </c>
      <c r="CE2" s="128">
        <v>68</v>
      </c>
      <c r="CF2" s="23">
        <v>69</v>
      </c>
      <c r="CG2" s="128">
        <v>70</v>
      </c>
      <c r="CH2" s="23">
        <v>71</v>
      </c>
      <c r="CI2" s="128">
        <v>72</v>
      </c>
      <c r="CL2" s="23">
        <v>73</v>
      </c>
      <c r="CM2" s="128">
        <v>74</v>
      </c>
      <c r="CN2" s="23">
        <v>75</v>
      </c>
      <c r="CO2" s="128">
        <v>76</v>
      </c>
      <c r="CP2" s="23">
        <v>77</v>
      </c>
      <c r="CQ2" s="128">
        <v>78</v>
      </c>
      <c r="CR2" s="23">
        <v>79</v>
      </c>
      <c r="CS2" s="128">
        <v>80</v>
      </c>
      <c r="CT2" s="23">
        <v>81</v>
      </c>
      <c r="CU2" s="128">
        <v>82</v>
      </c>
      <c r="CV2" s="23">
        <v>83</v>
      </c>
      <c r="CW2" s="128">
        <v>84</v>
      </c>
      <c r="CZ2" s="23">
        <v>85</v>
      </c>
      <c r="DA2" s="128">
        <v>86</v>
      </c>
      <c r="DB2" s="23">
        <v>87</v>
      </c>
      <c r="DC2" s="128">
        <v>88</v>
      </c>
      <c r="DD2" s="23">
        <v>89</v>
      </c>
      <c r="DE2" s="128">
        <v>90</v>
      </c>
      <c r="DF2" s="23">
        <v>91</v>
      </c>
      <c r="DG2" s="128">
        <v>92</v>
      </c>
      <c r="DH2" s="23">
        <v>93</v>
      </c>
      <c r="DI2" s="128">
        <v>94</v>
      </c>
      <c r="DJ2" s="23">
        <v>95</v>
      </c>
      <c r="DK2" s="128">
        <v>96</v>
      </c>
      <c r="DN2" s="23">
        <v>97</v>
      </c>
      <c r="DO2" s="128">
        <v>98</v>
      </c>
      <c r="DP2" s="23">
        <v>99</v>
      </c>
      <c r="DQ2" s="128">
        <v>100</v>
      </c>
      <c r="DR2" s="23">
        <v>101</v>
      </c>
      <c r="DS2" s="128">
        <v>102</v>
      </c>
      <c r="DT2" s="23">
        <v>103</v>
      </c>
      <c r="DU2" s="128">
        <v>104</v>
      </c>
      <c r="DV2" s="23">
        <v>105</v>
      </c>
      <c r="DW2" s="128">
        <v>106</v>
      </c>
      <c r="DX2" s="23">
        <v>107</v>
      </c>
      <c r="DY2" s="128">
        <v>108</v>
      </c>
      <c r="EB2" s="23">
        <v>109</v>
      </c>
      <c r="EC2" s="128">
        <v>110</v>
      </c>
      <c r="ED2" s="23">
        <v>111</v>
      </c>
      <c r="EE2" s="128">
        <v>112</v>
      </c>
      <c r="EF2" s="23">
        <v>113</v>
      </c>
      <c r="EG2" s="128">
        <v>114</v>
      </c>
      <c r="EH2" s="23">
        <v>115</v>
      </c>
      <c r="EI2" s="128">
        <v>116</v>
      </c>
      <c r="EJ2" s="23">
        <v>117</v>
      </c>
      <c r="EK2" s="128">
        <v>118</v>
      </c>
      <c r="EL2" s="23">
        <v>119</v>
      </c>
      <c r="EM2" s="128">
        <v>120</v>
      </c>
    </row>
    <row r="3" spans="1:143" ht="38.1" customHeight="1">
      <c r="E3" s="426" t="str">
        <f>B6</f>
        <v>全国小学校陸上競技交流大会　兼東日本都道府県小学生陸上競技交流大会・北海道函館大会　会津地区予選会</v>
      </c>
      <c r="F3" s="427"/>
      <c r="G3" s="427"/>
      <c r="H3" s="427"/>
      <c r="I3" s="427"/>
      <c r="J3" s="427"/>
      <c r="K3" s="427"/>
      <c r="L3" s="428"/>
      <c r="M3" s="428"/>
      <c r="N3" s="428"/>
      <c r="O3" s="428"/>
      <c r="P3" s="428"/>
      <c r="Q3" s="429"/>
      <c r="S3" s="426" t="str">
        <f>B7</f>
        <v>会津若松市陸上競技大会</v>
      </c>
      <c r="T3" s="427"/>
      <c r="U3" s="427"/>
      <c r="V3" s="427"/>
      <c r="W3" s="427"/>
      <c r="X3" s="427"/>
      <c r="Y3" s="427"/>
      <c r="Z3" s="428"/>
      <c r="AA3" s="428"/>
      <c r="AB3" s="428"/>
      <c r="AC3" s="428"/>
      <c r="AD3" s="428"/>
      <c r="AE3" s="429"/>
      <c r="AG3" s="426" t="str">
        <f>B8</f>
        <v>全会津春季陸上大会</v>
      </c>
      <c r="AH3" s="427"/>
      <c r="AI3" s="427"/>
      <c r="AJ3" s="427"/>
      <c r="AK3" s="427"/>
      <c r="AL3" s="427"/>
      <c r="AM3" s="427"/>
      <c r="AN3" s="428"/>
      <c r="AO3" s="428"/>
      <c r="AP3" s="428"/>
      <c r="AQ3" s="428"/>
      <c r="AR3" s="428"/>
      <c r="AS3" s="429"/>
      <c r="AU3" s="426" t="str">
        <f>B9</f>
        <v>全会津秋季陸上大会</v>
      </c>
      <c r="AV3" s="427"/>
      <c r="AW3" s="427"/>
      <c r="AX3" s="427"/>
      <c r="AY3" s="427"/>
      <c r="AZ3" s="427"/>
      <c r="BA3" s="427"/>
      <c r="BB3" s="428"/>
      <c r="BC3" s="428"/>
      <c r="BD3" s="428"/>
      <c r="BE3" s="428"/>
      <c r="BF3" s="428"/>
      <c r="BG3" s="429"/>
      <c r="BI3" s="426">
        <f>B10</f>
        <v>0</v>
      </c>
      <c r="BJ3" s="427"/>
      <c r="BK3" s="427"/>
      <c r="BL3" s="427"/>
      <c r="BM3" s="427"/>
      <c r="BN3" s="427"/>
      <c r="BO3" s="427"/>
      <c r="BP3" s="428"/>
      <c r="BQ3" s="428"/>
      <c r="BR3" s="428"/>
      <c r="BS3" s="428"/>
      <c r="BT3" s="428"/>
      <c r="BU3" s="429"/>
      <c r="BW3" s="426">
        <f>B11</f>
        <v>0</v>
      </c>
      <c r="BX3" s="427"/>
      <c r="BY3" s="427"/>
      <c r="BZ3" s="427"/>
      <c r="CA3" s="427"/>
      <c r="CB3" s="427"/>
      <c r="CC3" s="427"/>
      <c r="CD3" s="428"/>
      <c r="CE3" s="428"/>
      <c r="CF3" s="428"/>
      <c r="CG3" s="428"/>
      <c r="CH3" s="428"/>
      <c r="CI3" s="429"/>
      <c r="CK3" s="426">
        <f>B12</f>
        <v>0</v>
      </c>
      <c r="CL3" s="427"/>
      <c r="CM3" s="427"/>
      <c r="CN3" s="427"/>
      <c r="CO3" s="427"/>
      <c r="CP3" s="427"/>
      <c r="CQ3" s="427"/>
      <c r="CR3" s="428"/>
      <c r="CS3" s="428"/>
      <c r="CT3" s="428"/>
      <c r="CU3" s="428"/>
      <c r="CV3" s="428"/>
      <c r="CW3" s="429"/>
      <c r="CY3" s="426">
        <f>B13</f>
        <v>0</v>
      </c>
      <c r="CZ3" s="427"/>
      <c r="DA3" s="427"/>
      <c r="DB3" s="427"/>
      <c r="DC3" s="427"/>
      <c r="DD3" s="427"/>
      <c r="DE3" s="427"/>
      <c r="DF3" s="428"/>
      <c r="DG3" s="428"/>
      <c r="DH3" s="428"/>
      <c r="DI3" s="428"/>
      <c r="DJ3" s="428"/>
      <c r="DK3" s="429"/>
      <c r="DM3" s="426">
        <f>B14</f>
        <v>0</v>
      </c>
      <c r="DN3" s="427"/>
      <c r="DO3" s="427"/>
      <c r="DP3" s="427"/>
      <c r="DQ3" s="427"/>
      <c r="DR3" s="427"/>
      <c r="DS3" s="427"/>
      <c r="DT3" s="428"/>
      <c r="DU3" s="428"/>
      <c r="DV3" s="428"/>
      <c r="DW3" s="428"/>
      <c r="DX3" s="428"/>
      <c r="DY3" s="429"/>
      <c r="EA3" s="426">
        <f>B15</f>
        <v>0</v>
      </c>
      <c r="EB3" s="427"/>
      <c r="EC3" s="427"/>
      <c r="ED3" s="427"/>
      <c r="EE3" s="427"/>
      <c r="EF3" s="427"/>
      <c r="EG3" s="427"/>
      <c r="EH3" s="428"/>
      <c r="EI3" s="428"/>
      <c r="EJ3" s="428"/>
      <c r="EK3" s="428"/>
      <c r="EL3" s="428"/>
      <c r="EM3" s="429"/>
    </row>
    <row r="4" spans="1:143" ht="17.25">
      <c r="A4" s="436" t="s">
        <v>140</v>
      </c>
      <c r="B4" s="437"/>
      <c r="C4" s="438"/>
      <c r="E4" s="430" t="s">
        <v>124</v>
      </c>
      <c r="F4" s="430"/>
      <c r="G4" s="430"/>
      <c r="H4" s="430"/>
      <c r="I4" s="431" t="s">
        <v>139</v>
      </c>
      <c r="J4" s="431"/>
      <c r="K4" s="431"/>
      <c r="L4" s="432" t="s">
        <v>122</v>
      </c>
      <c r="M4" s="433"/>
      <c r="N4" s="433"/>
      <c r="O4" s="434" t="s">
        <v>123</v>
      </c>
      <c r="P4" s="435"/>
      <c r="Q4" s="435"/>
      <c r="S4" s="430" t="s">
        <v>124</v>
      </c>
      <c r="T4" s="430"/>
      <c r="U4" s="430"/>
      <c r="V4" s="430"/>
      <c r="W4" s="431" t="s">
        <v>139</v>
      </c>
      <c r="X4" s="431"/>
      <c r="Y4" s="431"/>
      <c r="Z4" s="432" t="s">
        <v>122</v>
      </c>
      <c r="AA4" s="433"/>
      <c r="AB4" s="433"/>
      <c r="AC4" s="434" t="s">
        <v>123</v>
      </c>
      <c r="AD4" s="435"/>
      <c r="AE4" s="435"/>
      <c r="AG4" s="430" t="s">
        <v>124</v>
      </c>
      <c r="AH4" s="430"/>
      <c r="AI4" s="430"/>
      <c r="AJ4" s="430"/>
      <c r="AK4" s="431" t="s">
        <v>139</v>
      </c>
      <c r="AL4" s="431"/>
      <c r="AM4" s="431"/>
      <c r="AN4" s="432" t="s">
        <v>122</v>
      </c>
      <c r="AO4" s="433"/>
      <c r="AP4" s="433"/>
      <c r="AQ4" s="434" t="s">
        <v>123</v>
      </c>
      <c r="AR4" s="435"/>
      <c r="AS4" s="435"/>
      <c r="AU4" s="430" t="s">
        <v>124</v>
      </c>
      <c r="AV4" s="430"/>
      <c r="AW4" s="430"/>
      <c r="AX4" s="430"/>
      <c r="AY4" s="431" t="s">
        <v>139</v>
      </c>
      <c r="AZ4" s="431"/>
      <c r="BA4" s="431"/>
      <c r="BB4" s="432" t="s">
        <v>122</v>
      </c>
      <c r="BC4" s="433"/>
      <c r="BD4" s="433"/>
      <c r="BE4" s="434" t="s">
        <v>123</v>
      </c>
      <c r="BF4" s="435"/>
      <c r="BG4" s="435"/>
      <c r="BI4" s="430" t="s">
        <v>124</v>
      </c>
      <c r="BJ4" s="430"/>
      <c r="BK4" s="430"/>
      <c r="BL4" s="430"/>
      <c r="BM4" s="431" t="s">
        <v>139</v>
      </c>
      <c r="BN4" s="431"/>
      <c r="BO4" s="431"/>
      <c r="BP4" s="432" t="s">
        <v>122</v>
      </c>
      <c r="BQ4" s="433"/>
      <c r="BR4" s="433"/>
      <c r="BS4" s="434" t="s">
        <v>123</v>
      </c>
      <c r="BT4" s="435"/>
      <c r="BU4" s="435"/>
      <c r="BW4" s="430" t="s">
        <v>124</v>
      </c>
      <c r="BX4" s="430"/>
      <c r="BY4" s="430"/>
      <c r="BZ4" s="430"/>
      <c r="CA4" s="431" t="s">
        <v>139</v>
      </c>
      <c r="CB4" s="431"/>
      <c r="CC4" s="431"/>
      <c r="CD4" s="432" t="s">
        <v>122</v>
      </c>
      <c r="CE4" s="433"/>
      <c r="CF4" s="433"/>
      <c r="CG4" s="434" t="s">
        <v>123</v>
      </c>
      <c r="CH4" s="435"/>
      <c r="CI4" s="435"/>
      <c r="CK4" s="430" t="s">
        <v>124</v>
      </c>
      <c r="CL4" s="430"/>
      <c r="CM4" s="430"/>
      <c r="CN4" s="430"/>
      <c r="CO4" s="431" t="s">
        <v>139</v>
      </c>
      <c r="CP4" s="431"/>
      <c r="CQ4" s="431"/>
      <c r="CR4" s="432" t="s">
        <v>122</v>
      </c>
      <c r="CS4" s="433"/>
      <c r="CT4" s="433"/>
      <c r="CU4" s="434" t="s">
        <v>123</v>
      </c>
      <c r="CV4" s="435"/>
      <c r="CW4" s="435"/>
      <c r="CY4" s="430" t="s">
        <v>124</v>
      </c>
      <c r="CZ4" s="430"/>
      <c r="DA4" s="430"/>
      <c r="DB4" s="430"/>
      <c r="DC4" s="431" t="s">
        <v>139</v>
      </c>
      <c r="DD4" s="431"/>
      <c r="DE4" s="431"/>
      <c r="DF4" s="432" t="s">
        <v>122</v>
      </c>
      <c r="DG4" s="433"/>
      <c r="DH4" s="433"/>
      <c r="DI4" s="434" t="s">
        <v>123</v>
      </c>
      <c r="DJ4" s="435"/>
      <c r="DK4" s="435"/>
      <c r="DM4" s="430" t="s">
        <v>124</v>
      </c>
      <c r="DN4" s="430"/>
      <c r="DO4" s="430"/>
      <c r="DP4" s="430"/>
      <c r="DQ4" s="431" t="s">
        <v>139</v>
      </c>
      <c r="DR4" s="431"/>
      <c r="DS4" s="431"/>
      <c r="DT4" s="432" t="s">
        <v>122</v>
      </c>
      <c r="DU4" s="433"/>
      <c r="DV4" s="433"/>
      <c r="DW4" s="434" t="s">
        <v>123</v>
      </c>
      <c r="DX4" s="435"/>
      <c r="DY4" s="435"/>
      <c r="EA4" s="430" t="s">
        <v>124</v>
      </c>
      <c r="EB4" s="430"/>
      <c r="EC4" s="430"/>
      <c r="ED4" s="430"/>
      <c r="EE4" s="431" t="s">
        <v>139</v>
      </c>
      <c r="EF4" s="431"/>
      <c r="EG4" s="431"/>
      <c r="EH4" s="432" t="s">
        <v>122</v>
      </c>
      <c r="EI4" s="433"/>
      <c r="EJ4" s="433"/>
      <c r="EK4" s="434" t="s">
        <v>123</v>
      </c>
      <c r="EL4" s="435"/>
      <c r="EM4" s="435"/>
    </row>
    <row r="5" spans="1:143" ht="73.5">
      <c r="A5" s="26" t="s">
        <v>5</v>
      </c>
      <c r="B5" s="339" t="s">
        <v>141</v>
      </c>
      <c r="C5" s="340" t="s">
        <v>288</v>
      </c>
      <c r="E5" s="26" t="s">
        <v>5</v>
      </c>
      <c r="F5" s="26" t="s">
        <v>84</v>
      </c>
      <c r="G5" s="121" t="s">
        <v>117</v>
      </c>
      <c r="H5" s="121" t="s">
        <v>98</v>
      </c>
      <c r="I5" s="26" t="s">
        <v>84</v>
      </c>
      <c r="J5" s="121" t="s">
        <v>117</v>
      </c>
      <c r="K5" s="121" t="s">
        <v>98</v>
      </c>
      <c r="L5" s="26" t="s">
        <v>84</v>
      </c>
      <c r="M5" s="121" t="s">
        <v>117</v>
      </c>
      <c r="N5" s="121" t="s">
        <v>98</v>
      </c>
      <c r="O5" s="26" t="s">
        <v>84</v>
      </c>
      <c r="P5" s="121" t="s">
        <v>117</v>
      </c>
      <c r="Q5" s="121" t="s">
        <v>98</v>
      </c>
      <c r="S5" s="26" t="s">
        <v>5</v>
      </c>
      <c r="T5" s="26" t="s">
        <v>84</v>
      </c>
      <c r="U5" s="121" t="s">
        <v>117</v>
      </c>
      <c r="V5" s="121" t="s">
        <v>98</v>
      </c>
      <c r="W5" s="26" t="s">
        <v>84</v>
      </c>
      <c r="X5" s="121" t="s">
        <v>117</v>
      </c>
      <c r="Y5" s="121" t="s">
        <v>98</v>
      </c>
      <c r="Z5" s="26" t="s">
        <v>84</v>
      </c>
      <c r="AA5" s="121" t="s">
        <v>117</v>
      </c>
      <c r="AB5" s="121" t="s">
        <v>98</v>
      </c>
      <c r="AC5" s="26" t="s">
        <v>84</v>
      </c>
      <c r="AD5" s="121" t="s">
        <v>117</v>
      </c>
      <c r="AE5" s="121" t="s">
        <v>98</v>
      </c>
      <c r="AG5" s="26" t="s">
        <v>5</v>
      </c>
      <c r="AH5" s="26" t="s">
        <v>84</v>
      </c>
      <c r="AI5" s="121" t="s">
        <v>117</v>
      </c>
      <c r="AJ5" s="121" t="s">
        <v>98</v>
      </c>
      <c r="AK5" s="26" t="s">
        <v>84</v>
      </c>
      <c r="AL5" s="121" t="s">
        <v>117</v>
      </c>
      <c r="AM5" s="121" t="s">
        <v>98</v>
      </c>
      <c r="AN5" s="26" t="s">
        <v>84</v>
      </c>
      <c r="AO5" s="121" t="s">
        <v>117</v>
      </c>
      <c r="AP5" s="121" t="s">
        <v>98</v>
      </c>
      <c r="AQ5" s="26" t="s">
        <v>84</v>
      </c>
      <c r="AR5" s="121" t="s">
        <v>117</v>
      </c>
      <c r="AS5" s="121" t="s">
        <v>98</v>
      </c>
      <c r="AU5" s="26" t="s">
        <v>5</v>
      </c>
      <c r="AV5" s="26" t="s">
        <v>84</v>
      </c>
      <c r="AW5" s="121" t="s">
        <v>117</v>
      </c>
      <c r="AX5" s="121" t="s">
        <v>98</v>
      </c>
      <c r="AY5" s="26" t="s">
        <v>84</v>
      </c>
      <c r="AZ5" s="121" t="s">
        <v>117</v>
      </c>
      <c r="BA5" s="121" t="s">
        <v>98</v>
      </c>
      <c r="BB5" s="26" t="s">
        <v>84</v>
      </c>
      <c r="BC5" s="121" t="s">
        <v>117</v>
      </c>
      <c r="BD5" s="121" t="s">
        <v>98</v>
      </c>
      <c r="BE5" s="26" t="s">
        <v>84</v>
      </c>
      <c r="BF5" s="121" t="s">
        <v>117</v>
      </c>
      <c r="BG5" s="121" t="s">
        <v>98</v>
      </c>
      <c r="BI5" s="26" t="s">
        <v>5</v>
      </c>
      <c r="BJ5" s="26" t="s">
        <v>84</v>
      </c>
      <c r="BK5" s="121" t="s">
        <v>117</v>
      </c>
      <c r="BL5" s="121" t="s">
        <v>98</v>
      </c>
      <c r="BM5" s="26" t="s">
        <v>84</v>
      </c>
      <c r="BN5" s="121" t="s">
        <v>117</v>
      </c>
      <c r="BO5" s="121" t="s">
        <v>98</v>
      </c>
      <c r="BP5" s="26" t="s">
        <v>84</v>
      </c>
      <c r="BQ5" s="121" t="s">
        <v>117</v>
      </c>
      <c r="BR5" s="121" t="s">
        <v>98</v>
      </c>
      <c r="BS5" s="26" t="s">
        <v>84</v>
      </c>
      <c r="BT5" s="121" t="s">
        <v>117</v>
      </c>
      <c r="BU5" s="121" t="s">
        <v>98</v>
      </c>
      <c r="BW5" s="26" t="s">
        <v>5</v>
      </c>
      <c r="BX5" s="26" t="s">
        <v>84</v>
      </c>
      <c r="BY5" s="121" t="s">
        <v>117</v>
      </c>
      <c r="BZ5" s="121" t="s">
        <v>98</v>
      </c>
      <c r="CA5" s="26" t="s">
        <v>84</v>
      </c>
      <c r="CB5" s="121" t="s">
        <v>117</v>
      </c>
      <c r="CC5" s="121" t="s">
        <v>98</v>
      </c>
      <c r="CD5" s="26" t="s">
        <v>84</v>
      </c>
      <c r="CE5" s="121" t="s">
        <v>117</v>
      </c>
      <c r="CF5" s="121" t="s">
        <v>98</v>
      </c>
      <c r="CG5" s="26" t="s">
        <v>84</v>
      </c>
      <c r="CH5" s="121" t="s">
        <v>117</v>
      </c>
      <c r="CI5" s="121" t="s">
        <v>98</v>
      </c>
      <c r="CK5" s="26" t="s">
        <v>5</v>
      </c>
      <c r="CL5" s="26" t="s">
        <v>84</v>
      </c>
      <c r="CM5" s="121" t="s">
        <v>117</v>
      </c>
      <c r="CN5" s="121" t="s">
        <v>98</v>
      </c>
      <c r="CO5" s="26" t="s">
        <v>84</v>
      </c>
      <c r="CP5" s="121" t="s">
        <v>117</v>
      </c>
      <c r="CQ5" s="121" t="s">
        <v>98</v>
      </c>
      <c r="CR5" s="26" t="s">
        <v>84</v>
      </c>
      <c r="CS5" s="121" t="s">
        <v>117</v>
      </c>
      <c r="CT5" s="121" t="s">
        <v>98</v>
      </c>
      <c r="CU5" s="26" t="s">
        <v>84</v>
      </c>
      <c r="CV5" s="121" t="s">
        <v>117</v>
      </c>
      <c r="CW5" s="121" t="s">
        <v>98</v>
      </c>
      <c r="CY5" s="26" t="s">
        <v>5</v>
      </c>
      <c r="CZ5" s="26" t="s">
        <v>84</v>
      </c>
      <c r="DA5" s="121" t="s">
        <v>117</v>
      </c>
      <c r="DB5" s="121" t="s">
        <v>98</v>
      </c>
      <c r="DC5" s="26" t="s">
        <v>84</v>
      </c>
      <c r="DD5" s="121" t="s">
        <v>117</v>
      </c>
      <c r="DE5" s="121" t="s">
        <v>98</v>
      </c>
      <c r="DF5" s="26" t="s">
        <v>84</v>
      </c>
      <c r="DG5" s="121" t="s">
        <v>117</v>
      </c>
      <c r="DH5" s="121" t="s">
        <v>98</v>
      </c>
      <c r="DI5" s="26" t="s">
        <v>84</v>
      </c>
      <c r="DJ5" s="121" t="s">
        <v>117</v>
      </c>
      <c r="DK5" s="121" t="s">
        <v>98</v>
      </c>
      <c r="DM5" s="26" t="s">
        <v>5</v>
      </c>
      <c r="DN5" s="26" t="s">
        <v>84</v>
      </c>
      <c r="DO5" s="121" t="s">
        <v>117</v>
      </c>
      <c r="DP5" s="121" t="s">
        <v>98</v>
      </c>
      <c r="DQ5" s="26" t="s">
        <v>84</v>
      </c>
      <c r="DR5" s="121" t="s">
        <v>117</v>
      </c>
      <c r="DS5" s="121" t="s">
        <v>98</v>
      </c>
      <c r="DT5" s="26" t="s">
        <v>84</v>
      </c>
      <c r="DU5" s="121" t="s">
        <v>117</v>
      </c>
      <c r="DV5" s="121" t="s">
        <v>98</v>
      </c>
      <c r="DW5" s="26" t="s">
        <v>84</v>
      </c>
      <c r="DX5" s="121" t="s">
        <v>117</v>
      </c>
      <c r="DY5" s="121" t="s">
        <v>98</v>
      </c>
      <c r="EA5" s="26" t="s">
        <v>5</v>
      </c>
      <c r="EB5" s="26" t="s">
        <v>84</v>
      </c>
      <c r="EC5" s="121" t="s">
        <v>117</v>
      </c>
      <c r="ED5" s="121" t="s">
        <v>98</v>
      </c>
      <c r="EE5" s="26" t="s">
        <v>84</v>
      </c>
      <c r="EF5" s="121" t="s">
        <v>117</v>
      </c>
      <c r="EG5" s="121" t="s">
        <v>98</v>
      </c>
      <c r="EH5" s="26" t="s">
        <v>84</v>
      </c>
      <c r="EI5" s="121" t="s">
        <v>117</v>
      </c>
      <c r="EJ5" s="121" t="s">
        <v>98</v>
      </c>
      <c r="EK5" s="26" t="s">
        <v>84</v>
      </c>
      <c r="EL5" s="121" t="s">
        <v>117</v>
      </c>
      <c r="EM5" s="121" t="s">
        <v>98</v>
      </c>
    </row>
    <row r="6" spans="1:143">
      <c r="A6" s="26">
        <v>1</v>
      </c>
      <c r="B6" s="168" t="s">
        <v>332</v>
      </c>
      <c r="C6" s="338">
        <v>1</v>
      </c>
      <c r="D6" s="325">
        <v>5</v>
      </c>
      <c r="E6" s="122">
        <v>1</v>
      </c>
      <c r="F6" s="148" t="s">
        <v>271</v>
      </c>
      <c r="G6" s="149">
        <v>501</v>
      </c>
      <c r="H6" s="150" t="s">
        <v>260</v>
      </c>
      <c r="I6" s="151" t="s">
        <v>273</v>
      </c>
      <c r="J6" s="151">
        <v>601</v>
      </c>
      <c r="K6" s="152" t="s">
        <v>260</v>
      </c>
      <c r="L6" s="148" t="s">
        <v>267</v>
      </c>
      <c r="M6" s="149">
        <v>625</v>
      </c>
      <c r="N6" s="150" t="s">
        <v>261</v>
      </c>
      <c r="O6" s="151" t="s">
        <v>267</v>
      </c>
      <c r="P6" s="151">
        <v>625</v>
      </c>
      <c r="Q6" s="152" t="s">
        <v>261</v>
      </c>
      <c r="S6" s="122">
        <v>1</v>
      </c>
      <c r="T6" s="148" t="s">
        <v>230</v>
      </c>
      <c r="U6" s="149">
        <v>511</v>
      </c>
      <c r="V6" s="150" t="s">
        <v>260</v>
      </c>
      <c r="W6" s="151" t="s">
        <v>231</v>
      </c>
      <c r="X6" s="151">
        <v>611</v>
      </c>
      <c r="Y6" s="152" t="s">
        <v>260</v>
      </c>
      <c r="Z6" s="148" t="s">
        <v>219</v>
      </c>
      <c r="AA6" s="149">
        <v>505</v>
      </c>
      <c r="AB6" s="150" t="s">
        <v>261</v>
      </c>
      <c r="AC6" s="151" t="s">
        <v>224</v>
      </c>
      <c r="AD6" s="151">
        <v>605</v>
      </c>
      <c r="AE6" s="152" t="s">
        <v>261</v>
      </c>
      <c r="AG6" s="122">
        <v>1</v>
      </c>
      <c r="AH6" s="148" t="s">
        <v>347</v>
      </c>
      <c r="AI6" s="149">
        <v>501</v>
      </c>
      <c r="AJ6" s="150" t="s">
        <v>260</v>
      </c>
      <c r="AK6" s="151" t="s">
        <v>348</v>
      </c>
      <c r="AL6" s="151">
        <v>601</v>
      </c>
      <c r="AM6" s="152" t="s">
        <v>260</v>
      </c>
      <c r="AN6" s="148"/>
      <c r="AO6" s="149"/>
      <c r="AP6" s="150"/>
      <c r="AQ6" s="151"/>
      <c r="AR6" s="151"/>
      <c r="AS6" s="152"/>
      <c r="AU6" s="122">
        <v>1</v>
      </c>
      <c r="AV6" s="148" t="s">
        <v>347</v>
      </c>
      <c r="AW6" s="149">
        <v>501</v>
      </c>
      <c r="AX6" s="150" t="s">
        <v>260</v>
      </c>
      <c r="AY6" s="151" t="s">
        <v>348</v>
      </c>
      <c r="AZ6" s="151">
        <v>601</v>
      </c>
      <c r="BA6" s="152" t="s">
        <v>260</v>
      </c>
      <c r="BB6" s="148"/>
      <c r="BC6" s="149"/>
      <c r="BD6" s="150"/>
      <c r="BE6" s="151"/>
      <c r="BF6" s="151"/>
      <c r="BG6" s="152"/>
      <c r="BI6" s="122">
        <v>1</v>
      </c>
      <c r="BJ6" s="148"/>
      <c r="BK6" s="149"/>
      <c r="BL6" s="150"/>
      <c r="BM6" s="151"/>
      <c r="BN6" s="151"/>
      <c r="BO6" s="152"/>
      <c r="BP6" s="148"/>
      <c r="BQ6" s="149"/>
      <c r="BR6" s="150"/>
      <c r="BS6" s="151"/>
      <c r="BT6" s="151"/>
      <c r="BU6" s="152"/>
      <c r="BW6" s="122">
        <v>1</v>
      </c>
      <c r="BX6" s="148"/>
      <c r="BY6" s="149"/>
      <c r="BZ6" s="150"/>
      <c r="CA6" s="151"/>
      <c r="CB6" s="151"/>
      <c r="CC6" s="152"/>
      <c r="CD6" s="148"/>
      <c r="CE6" s="149"/>
      <c r="CF6" s="150"/>
      <c r="CG6" s="151"/>
      <c r="CH6" s="151"/>
      <c r="CI6" s="152"/>
      <c r="CK6" s="122">
        <v>1</v>
      </c>
      <c r="CL6" s="148"/>
      <c r="CM6" s="149"/>
      <c r="CN6" s="150"/>
      <c r="CO6" s="151"/>
      <c r="CP6" s="151"/>
      <c r="CQ6" s="152"/>
      <c r="CR6" s="148"/>
      <c r="CS6" s="149"/>
      <c r="CT6" s="150"/>
      <c r="CU6" s="151"/>
      <c r="CV6" s="151"/>
      <c r="CW6" s="152"/>
      <c r="CY6" s="122">
        <v>1</v>
      </c>
      <c r="CZ6" s="148"/>
      <c r="DA6" s="149"/>
      <c r="DB6" s="150"/>
      <c r="DC6" s="151"/>
      <c r="DD6" s="151"/>
      <c r="DE6" s="152"/>
      <c r="DF6" s="148"/>
      <c r="DG6" s="149"/>
      <c r="DH6" s="150"/>
      <c r="DI6" s="151"/>
      <c r="DJ6" s="151"/>
      <c r="DK6" s="152"/>
      <c r="DM6" s="122">
        <v>1</v>
      </c>
      <c r="DN6" s="148"/>
      <c r="DO6" s="149"/>
      <c r="DP6" s="150"/>
      <c r="DQ6" s="151"/>
      <c r="DR6" s="151"/>
      <c r="DS6" s="152"/>
      <c r="DT6" s="148"/>
      <c r="DU6" s="149"/>
      <c r="DV6" s="150"/>
      <c r="DW6" s="151"/>
      <c r="DX6" s="151"/>
      <c r="DY6" s="152"/>
      <c r="EA6" s="122">
        <v>1</v>
      </c>
      <c r="EB6" s="148"/>
      <c r="EC6" s="149"/>
      <c r="ED6" s="150"/>
      <c r="EE6" s="151"/>
      <c r="EF6" s="151"/>
      <c r="EG6" s="152"/>
      <c r="EH6" s="148"/>
      <c r="EI6" s="149"/>
      <c r="EJ6" s="150"/>
      <c r="EK6" s="151"/>
      <c r="EL6" s="151"/>
      <c r="EM6" s="152"/>
    </row>
    <row r="7" spans="1:143">
      <c r="A7" s="26">
        <v>2</v>
      </c>
      <c r="B7" s="168" t="s">
        <v>229</v>
      </c>
      <c r="C7" s="338">
        <v>2</v>
      </c>
      <c r="D7" s="325">
        <v>6</v>
      </c>
      <c r="E7" s="122">
        <v>2</v>
      </c>
      <c r="F7" s="148" t="s">
        <v>272</v>
      </c>
      <c r="G7" s="149">
        <v>502</v>
      </c>
      <c r="H7" s="150" t="s">
        <v>260</v>
      </c>
      <c r="I7" s="151" t="s">
        <v>274</v>
      </c>
      <c r="J7" s="151">
        <v>602</v>
      </c>
      <c r="K7" s="152" t="s">
        <v>260</v>
      </c>
      <c r="L7" s="148"/>
      <c r="M7" s="149"/>
      <c r="N7" s="150"/>
      <c r="O7" s="151"/>
      <c r="P7" s="151"/>
      <c r="Q7" s="152"/>
      <c r="S7" s="122">
        <v>2</v>
      </c>
      <c r="T7" s="148" t="s">
        <v>217</v>
      </c>
      <c r="U7" s="149">
        <v>503</v>
      </c>
      <c r="V7" s="150" t="s">
        <v>261</v>
      </c>
      <c r="W7" s="151" t="s">
        <v>222</v>
      </c>
      <c r="X7" s="151">
        <v>603</v>
      </c>
      <c r="Y7" s="152" t="s">
        <v>261</v>
      </c>
      <c r="Z7" s="148"/>
      <c r="AA7" s="149"/>
      <c r="AB7" s="150"/>
      <c r="AC7" s="151"/>
      <c r="AD7" s="151"/>
      <c r="AE7" s="152"/>
      <c r="AG7" s="122">
        <v>2</v>
      </c>
      <c r="AH7" s="148" t="s">
        <v>217</v>
      </c>
      <c r="AI7" s="149">
        <v>503</v>
      </c>
      <c r="AJ7" s="150" t="s">
        <v>261</v>
      </c>
      <c r="AK7" s="151" t="s">
        <v>222</v>
      </c>
      <c r="AL7" s="151">
        <v>603</v>
      </c>
      <c r="AM7" s="152" t="s">
        <v>261</v>
      </c>
      <c r="AN7" s="148"/>
      <c r="AO7" s="149"/>
      <c r="AP7" s="150"/>
      <c r="AQ7" s="151"/>
      <c r="AR7" s="151"/>
      <c r="AS7" s="152"/>
      <c r="AU7" s="122">
        <v>2</v>
      </c>
      <c r="AV7" s="148" t="s">
        <v>217</v>
      </c>
      <c r="AW7" s="149">
        <v>503</v>
      </c>
      <c r="AX7" s="150" t="s">
        <v>261</v>
      </c>
      <c r="AY7" s="151" t="s">
        <v>222</v>
      </c>
      <c r="AZ7" s="151">
        <v>603</v>
      </c>
      <c r="BA7" s="152" t="s">
        <v>261</v>
      </c>
      <c r="BB7" s="148"/>
      <c r="BC7" s="149"/>
      <c r="BD7" s="150"/>
      <c r="BE7" s="151"/>
      <c r="BF7" s="151"/>
      <c r="BG7" s="152"/>
      <c r="BI7" s="122">
        <v>2</v>
      </c>
      <c r="BJ7" s="148"/>
      <c r="BK7" s="149"/>
      <c r="BL7" s="150"/>
      <c r="BM7" s="151"/>
      <c r="BN7" s="151"/>
      <c r="BO7" s="152"/>
      <c r="BP7" s="148"/>
      <c r="BQ7" s="149"/>
      <c r="BR7" s="150"/>
      <c r="BS7" s="151"/>
      <c r="BT7" s="151"/>
      <c r="BU7" s="152"/>
      <c r="BW7" s="122">
        <v>2</v>
      </c>
      <c r="BX7" s="148"/>
      <c r="BY7" s="149"/>
      <c r="BZ7" s="150"/>
      <c r="CA7" s="151"/>
      <c r="CB7" s="151"/>
      <c r="CC7" s="152"/>
      <c r="CD7" s="148"/>
      <c r="CE7" s="149"/>
      <c r="CF7" s="150"/>
      <c r="CG7" s="151"/>
      <c r="CH7" s="151"/>
      <c r="CI7" s="152"/>
      <c r="CK7" s="122">
        <v>2</v>
      </c>
      <c r="CL7" s="148"/>
      <c r="CM7" s="149"/>
      <c r="CN7" s="150"/>
      <c r="CO7" s="151"/>
      <c r="CP7" s="151"/>
      <c r="CQ7" s="152"/>
      <c r="CR7" s="148"/>
      <c r="CS7" s="149"/>
      <c r="CT7" s="150"/>
      <c r="CU7" s="151"/>
      <c r="CV7" s="151"/>
      <c r="CW7" s="152"/>
      <c r="CY7" s="122">
        <v>2</v>
      </c>
      <c r="CZ7" s="148"/>
      <c r="DA7" s="149"/>
      <c r="DB7" s="150"/>
      <c r="DC7" s="151"/>
      <c r="DD7" s="151"/>
      <c r="DE7" s="152"/>
      <c r="DF7" s="148"/>
      <c r="DG7" s="149"/>
      <c r="DH7" s="150"/>
      <c r="DI7" s="151"/>
      <c r="DJ7" s="151"/>
      <c r="DK7" s="152"/>
      <c r="DM7" s="122">
        <v>2</v>
      </c>
      <c r="DN7" s="148"/>
      <c r="DO7" s="149"/>
      <c r="DP7" s="150"/>
      <c r="DQ7" s="151"/>
      <c r="DR7" s="151"/>
      <c r="DS7" s="152"/>
      <c r="DT7" s="148"/>
      <c r="DU7" s="149"/>
      <c r="DV7" s="150"/>
      <c r="DW7" s="151"/>
      <c r="DX7" s="151"/>
      <c r="DY7" s="152"/>
      <c r="EA7" s="122">
        <v>2</v>
      </c>
      <c r="EB7" s="148"/>
      <c r="EC7" s="149"/>
      <c r="ED7" s="150"/>
      <c r="EE7" s="151"/>
      <c r="EF7" s="151"/>
      <c r="EG7" s="152"/>
      <c r="EH7" s="148"/>
      <c r="EI7" s="149"/>
      <c r="EJ7" s="150"/>
      <c r="EK7" s="151"/>
      <c r="EL7" s="151"/>
      <c r="EM7" s="152"/>
    </row>
    <row r="8" spans="1:143">
      <c r="A8" s="26">
        <v>3</v>
      </c>
      <c r="B8" s="168" t="s">
        <v>345</v>
      </c>
      <c r="C8" s="338">
        <v>3</v>
      </c>
      <c r="D8" s="325">
        <v>7</v>
      </c>
      <c r="E8" s="122">
        <v>3</v>
      </c>
      <c r="F8" s="148" t="s">
        <v>263</v>
      </c>
      <c r="G8" s="149">
        <v>621</v>
      </c>
      <c r="H8" s="150" t="s">
        <v>266</v>
      </c>
      <c r="I8" s="151" t="s">
        <v>262</v>
      </c>
      <c r="J8" s="151">
        <v>623</v>
      </c>
      <c r="K8" s="152" t="s">
        <v>266</v>
      </c>
      <c r="L8" s="148"/>
      <c r="M8" s="149"/>
      <c r="N8" s="150"/>
      <c r="O8" s="151"/>
      <c r="P8" s="151"/>
      <c r="Q8" s="152"/>
      <c r="S8" s="122">
        <v>3</v>
      </c>
      <c r="T8" s="148" t="s">
        <v>218</v>
      </c>
      <c r="U8" s="149">
        <v>504</v>
      </c>
      <c r="V8" s="150" t="s">
        <v>260</v>
      </c>
      <c r="W8" s="151" t="s">
        <v>223</v>
      </c>
      <c r="X8" s="151">
        <v>604</v>
      </c>
      <c r="Y8" s="152" t="s">
        <v>260</v>
      </c>
      <c r="Z8" s="148"/>
      <c r="AA8" s="149"/>
      <c r="AB8" s="150"/>
      <c r="AC8" s="151"/>
      <c r="AD8" s="151"/>
      <c r="AE8" s="152"/>
      <c r="AG8" s="122">
        <v>3</v>
      </c>
      <c r="AH8" s="148" t="s">
        <v>349</v>
      </c>
      <c r="AI8" s="149">
        <v>504</v>
      </c>
      <c r="AJ8" s="150" t="s">
        <v>260</v>
      </c>
      <c r="AK8" s="151" t="s">
        <v>350</v>
      </c>
      <c r="AL8" s="151">
        <v>604</v>
      </c>
      <c r="AM8" s="152" t="s">
        <v>260</v>
      </c>
      <c r="AN8" s="148"/>
      <c r="AO8" s="149"/>
      <c r="AP8" s="150"/>
      <c r="AQ8" s="151"/>
      <c r="AR8" s="151"/>
      <c r="AS8" s="152"/>
      <c r="AU8" s="122">
        <v>3</v>
      </c>
      <c r="AV8" s="148" t="s">
        <v>349</v>
      </c>
      <c r="AW8" s="149">
        <v>504</v>
      </c>
      <c r="AX8" s="150" t="s">
        <v>260</v>
      </c>
      <c r="AY8" s="151" t="s">
        <v>350</v>
      </c>
      <c r="AZ8" s="151">
        <v>604</v>
      </c>
      <c r="BA8" s="152" t="s">
        <v>260</v>
      </c>
      <c r="BB8" s="148"/>
      <c r="BC8" s="149"/>
      <c r="BD8" s="150"/>
      <c r="BE8" s="151"/>
      <c r="BF8" s="151"/>
      <c r="BG8" s="152"/>
      <c r="BI8" s="122">
        <v>3</v>
      </c>
      <c r="BJ8" s="148"/>
      <c r="BK8" s="149"/>
      <c r="BL8" s="150"/>
      <c r="BM8" s="151"/>
      <c r="BN8" s="151"/>
      <c r="BO8" s="152"/>
      <c r="BP8" s="148"/>
      <c r="BQ8" s="149"/>
      <c r="BR8" s="150"/>
      <c r="BS8" s="151"/>
      <c r="BT8" s="151"/>
      <c r="BU8" s="152"/>
      <c r="BW8" s="122">
        <v>3</v>
      </c>
      <c r="BX8" s="148"/>
      <c r="BY8" s="149"/>
      <c r="BZ8" s="150"/>
      <c r="CA8" s="151"/>
      <c r="CB8" s="151"/>
      <c r="CC8" s="152"/>
      <c r="CD8" s="148"/>
      <c r="CE8" s="149"/>
      <c r="CF8" s="150"/>
      <c r="CG8" s="151"/>
      <c r="CH8" s="151"/>
      <c r="CI8" s="152"/>
      <c r="CK8" s="122">
        <v>3</v>
      </c>
      <c r="CL8" s="148"/>
      <c r="CM8" s="149"/>
      <c r="CN8" s="150"/>
      <c r="CO8" s="151"/>
      <c r="CP8" s="151"/>
      <c r="CQ8" s="152"/>
      <c r="CR8" s="148"/>
      <c r="CS8" s="149"/>
      <c r="CT8" s="150"/>
      <c r="CU8" s="151"/>
      <c r="CV8" s="151"/>
      <c r="CW8" s="152"/>
      <c r="CY8" s="122">
        <v>3</v>
      </c>
      <c r="CZ8" s="148"/>
      <c r="DA8" s="149"/>
      <c r="DB8" s="150"/>
      <c r="DC8" s="151"/>
      <c r="DD8" s="151"/>
      <c r="DE8" s="152"/>
      <c r="DF8" s="148"/>
      <c r="DG8" s="149"/>
      <c r="DH8" s="150"/>
      <c r="DI8" s="151"/>
      <c r="DJ8" s="151"/>
      <c r="DK8" s="152"/>
      <c r="DM8" s="122">
        <v>3</v>
      </c>
      <c r="DN8" s="148"/>
      <c r="DO8" s="149"/>
      <c r="DP8" s="150"/>
      <c r="DQ8" s="151"/>
      <c r="DR8" s="151"/>
      <c r="DS8" s="152"/>
      <c r="DT8" s="148"/>
      <c r="DU8" s="149"/>
      <c r="DV8" s="150"/>
      <c r="DW8" s="151"/>
      <c r="DX8" s="151"/>
      <c r="DY8" s="152"/>
      <c r="EA8" s="122">
        <v>3</v>
      </c>
      <c r="EB8" s="148"/>
      <c r="EC8" s="149"/>
      <c r="ED8" s="150"/>
      <c r="EE8" s="151"/>
      <c r="EF8" s="151"/>
      <c r="EG8" s="152"/>
      <c r="EH8" s="148"/>
      <c r="EI8" s="149"/>
      <c r="EJ8" s="150"/>
      <c r="EK8" s="151"/>
      <c r="EL8" s="151"/>
      <c r="EM8" s="152"/>
    </row>
    <row r="9" spans="1:143">
      <c r="A9" s="26">
        <v>4</v>
      </c>
      <c r="B9" s="168" t="s">
        <v>346</v>
      </c>
      <c r="C9" s="338">
        <v>4</v>
      </c>
      <c r="D9" s="325">
        <v>8</v>
      </c>
      <c r="E9" s="122">
        <v>4</v>
      </c>
      <c r="F9" s="148" t="s">
        <v>265</v>
      </c>
      <c r="G9" s="149">
        <v>622</v>
      </c>
      <c r="H9" s="150" t="s">
        <v>266</v>
      </c>
      <c r="I9" s="151" t="s">
        <v>264</v>
      </c>
      <c r="J9" s="151">
        <v>624</v>
      </c>
      <c r="K9" s="152" t="s">
        <v>266</v>
      </c>
      <c r="L9" s="148"/>
      <c r="M9" s="149"/>
      <c r="N9" s="150"/>
      <c r="O9" s="151"/>
      <c r="P9" s="153"/>
      <c r="Q9" s="152"/>
      <c r="S9" s="122">
        <v>4</v>
      </c>
      <c r="T9" s="148" t="s">
        <v>219</v>
      </c>
      <c r="U9" s="149">
        <v>505</v>
      </c>
      <c r="V9" s="150" t="s">
        <v>261</v>
      </c>
      <c r="W9" s="151" t="s">
        <v>224</v>
      </c>
      <c r="X9" s="151">
        <v>605</v>
      </c>
      <c r="Y9" s="152" t="s">
        <v>261</v>
      </c>
      <c r="Z9" s="148"/>
      <c r="AA9" s="149"/>
      <c r="AB9" s="150"/>
      <c r="AC9" s="151"/>
      <c r="AD9" s="153"/>
      <c r="AE9" s="152"/>
      <c r="AG9" s="122">
        <v>4</v>
      </c>
      <c r="AH9" s="148" t="s">
        <v>351</v>
      </c>
      <c r="AI9" s="149">
        <v>507</v>
      </c>
      <c r="AJ9" s="150" t="s">
        <v>257</v>
      </c>
      <c r="AK9" s="151" t="s">
        <v>352</v>
      </c>
      <c r="AL9" s="151">
        <v>607</v>
      </c>
      <c r="AM9" s="152" t="s">
        <v>257</v>
      </c>
      <c r="AN9" s="148"/>
      <c r="AO9" s="149"/>
      <c r="AP9" s="150"/>
      <c r="AQ9" s="151"/>
      <c r="AR9" s="153"/>
      <c r="AS9" s="152"/>
      <c r="AU9" s="122">
        <v>4</v>
      </c>
      <c r="AV9" s="148" t="s">
        <v>351</v>
      </c>
      <c r="AW9" s="149">
        <v>507</v>
      </c>
      <c r="AX9" s="150" t="s">
        <v>257</v>
      </c>
      <c r="AY9" s="151" t="s">
        <v>352</v>
      </c>
      <c r="AZ9" s="151">
        <v>607</v>
      </c>
      <c r="BA9" s="152" t="s">
        <v>257</v>
      </c>
      <c r="BB9" s="148"/>
      <c r="BC9" s="149"/>
      <c r="BD9" s="150"/>
      <c r="BE9" s="151"/>
      <c r="BF9" s="153"/>
      <c r="BG9" s="152"/>
      <c r="BI9" s="122">
        <v>4</v>
      </c>
      <c r="BJ9" s="148"/>
      <c r="BK9" s="149"/>
      <c r="BL9" s="150"/>
      <c r="BM9" s="151"/>
      <c r="BN9" s="151"/>
      <c r="BO9" s="152"/>
      <c r="BP9" s="148"/>
      <c r="BQ9" s="149"/>
      <c r="BR9" s="150"/>
      <c r="BS9" s="151"/>
      <c r="BT9" s="153"/>
      <c r="BU9" s="152"/>
      <c r="BW9" s="122">
        <v>4</v>
      </c>
      <c r="BX9" s="148"/>
      <c r="BY9" s="149"/>
      <c r="BZ9" s="150"/>
      <c r="CA9" s="151"/>
      <c r="CB9" s="151"/>
      <c r="CC9" s="152"/>
      <c r="CD9" s="148"/>
      <c r="CE9" s="149"/>
      <c r="CF9" s="150"/>
      <c r="CG9" s="151"/>
      <c r="CH9" s="153"/>
      <c r="CI9" s="152"/>
      <c r="CK9" s="122">
        <v>4</v>
      </c>
      <c r="CL9" s="148"/>
      <c r="CM9" s="149"/>
      <c r="CN9" s="150"/>
      <c r="CO9" s="151"/>
      <c r="CP9" s="151"/>
      <c r="CQ9" s="152"/>
      <c r="CR9" s="148"/>
      <c r="CS9" s="149"/>
      <c r="CT9" s="150"/>
      <c r="CU9" s="151"/>
      <c r="CV9" s="153"/>
      <c r="CW9" s="152"/>
      <c r="CY9" s="122">
        <v>4</v>
      </c>
      <c r="CZ9" s="148"/>
      <c r="DA9" s="149"/>
      <c r="DB9" s="150"/>
      <c r="DC9" s="151"/>
      <c r="DD9" s="151"/>
      <c r="DE9" s="152"/>
      <c r="DF9" s="148"/>
      <c r="DG9" s="149"/>
      <c r="DH9" s="150"/>
      <c r="DI9" s="151"/>
      <c r="DJ9" s="153"/>
      <c r="DK9" s="152"/>
      <c r="DM9" s="122">
        <v>4</v>
      </c>
      <c r="DN9" s="148"/>
      <c r="DO9" s="149"/>
      <c r="DP9" s="150"/>
      <c r="DQ9" s="151"/>
      <c r="DR9" s="151"/>
      <c r="DS9" s="152"/>
      <c r="DT9" s="148"/>
      <c r="DU9" s="149"/>
      <c r="DV9" s="150"/>
      <c r="DW9" s="151"/>
      <c r="DX9" s="153"/>
      <c r="DY9" s="152"/>
      <c r="EA9" s="122">
        <v>4</v>
      </c>
      <c r="EB9" s="148"/>
      <c r="EC9" s="149"/>
      <c r="ED9" s="150"/>
      <c r="EE9" s="151"/>
      <c r="EF9" s="151"/>
      <c r="EG9" s="152"/>
      <c r="EH9" s="148"/>
      <c r="EI9" s="149"/>
      <c r="EJ9" s="150"/>
      <c r="EK9" s="151"/>
      <c r="EL9" s="153"/>
      <c r="EM9" s="152"/>
    </row>
    <row r="10" spans="1:143">
      <c r="A10" s="26">
        <v>5</v>
      </c>
      <c r="B10" s="168"/>
      <c r="C10" s="338"/>
      <c r="D10" s="325">
        <v>9</v>
      </c>
      <c r="E10" s="122">
        <v>5</v>
      </c>
      <c r="F10" s="148" t="s">
        <v>267</v>
      </c>
      <c r="G10" s="149">
        <v>625</v>
      </c>
      <c r="H10" s="150" t="s">
        <v>261</v>
      </c>
      <c r="I10" s="151" t="s">
        <v>268</v>
      </c>
      <c r="J10" s="151">
        <v>625</v>
      </c>
      <c r="K10" s="152" t="s">
        <v>261</v>
      </c>
      <c r="L10" s="148"/>
      <c r="M10" s="149"/>
      <c r="N10" s="150"/>
      <c r="O10" s="151"/>
      <c r="P10" s="153"/>
      <c r="Q10" s="152"/>
      <c r="S10" s="122">
        <v>5</v>
      </c>
      <c r="T10" s="148" t="s">
        <v>220</v>
      </c>
      <c r="U10" s="149">
        <v>506</v>
      </c>
      <c r="V10" s="150" t="s">
        <v>112</v>
      </c>
      <c r="W10" s="151" t="s">
        <v>225</v>
      </c>
      <c r="X10" s="151">
        <v>606</v>
      </c>
      <c r="Y10" s="152" t="s">
        <v>112</v>
      </c>
      <c r="Z10" s="148"/>
      <c r="AA10" s="149"/>
      <c r="AB10" s="150"/>
      <c r="AC10" s="151"/>
      <c r="AD10" s="153"/>
      <c r="AE10" s="152"/>
      <c r="AG10" s="122">
        <v>5</v>
      </c>
      <c r="AH10" s="148"/>
      <c r="AI10" s="149"/>
      <c r="AJ10" s="150"/>
      <c r="AK10" s="151"/>
      <c r="AL10" s="151"/>
      <c r="AM10" s="152"/>
      <c r="AN10" s="148"/>
      <c r="AO10" s="149"/>
      <c r="AP10" s="150"/>
      <c r="AQ10" s="151"/>
      <c r="AR10" s="153"/>
      <c r="AS10" s="152"/>
      <c r="AU10" s="122">
        <v>5</v>
      </c>
      <c r="AV10" s="148"/>
      <c r="AW10" s="149"/>
      <c r="AX10" s="150"/>
      <c r="AY10" s="151"/>
      <c r="AZ10" s="151"/>
      <c r="BA10" s="152"/>
      <c r="BB10" s="148"/>
      <c r="BC10" s="149"/>
      <c r="BD10" s="150"/>
      <c r="BE10" s="151"/>
      <c r="BF10" s="153"/>
      <c r="BG10" s="152"/>
      <c r="BI10" s="122">
        <v>5</v>
      </c>
      <c r="BJ10" s="148"/>
      <c r="BK10" s="149"/>
      <c r="BL10" s="150"/>
      <c r="BM10" s="151"/>
      <c r="BN10" s="151"/>
      <c r="BO10" s="152"/>
      <c r="BP10" s="148"/>
      <c r="BQ10" s="149"/>
      <c r="BR10" s="150"/>
      <c r="BS10" s="151"/>
      <c r="BT10" s="153"/>
      <c r="BU10" s="152"/>
      <c r="BW10" s="122">
        <v>5</v>
      </c>
      <c r="BX10" s="148"/>
      <c r="BY10" s="149"/>
      <c r="BZ10" s="150"/>
      <c r="CA10" s="151"/>
      <c r="CB10" s="151"/>
      <c r="CC10" s="152"/>
      <c r="CD10" s="148"/>
      <c r="CE10" s="149"/>
      <c r="CF10" s="150"/>
      <c r="CG10" s="151"/>
      <c r="CH10" s="153"/>
      <c r="CI10" s="152"/>
      <c r="CK10" s="122">
        <v>5</v>
      </c>
      <c r="CL10" s="148"/>
      <c r="CM10" s="149"/>
      <c r="CN10" s="150"/>
      <c r="CO10" s="151"/>
      <c r="CP10" s="151"/>
      <c r="CQ10" s="152"/>
      <c r="CR10" s="148"/>
      <c r="CS10" s="149"/>
      <c r="CT10" s="150"/>
      <c r="CU10" s="151"/>
      <c r="CV10" s="153"/>
      <c r="CW10" s="152"/>
      <c r="CY10" s="122">
        <v>5</v>
      </c>
      <c r="CZ10" s="148"/>
      <c r="DA10" s="149"/>
      <c r="DB10" s="150"/>
      <c r="DC10" s="151"/>
      <c r="DD10" s="151"/>
      <c r="DE10" s="152"/>
      <c r="DF10" s="148"/>
      <c r="DG10" s="149"/>
      <c r="DH10" s="150"/>
      <c r="DI10" s="151"/>
      <c r="DJ10" s="153"/>
      <c r="DK10" s="152"/>
      <c r="DM10" s="122">
        <v>5</v>
      </c>
      <c r="DN10" s="148"/>
      <c r="DO10" s="149"/>
      <c r="DP10" s="150"/>
      <c r="DQ10" s="151"/>
      <c r="DR10" s="151"/>
      <c r="DS10" s="152"/>
      <c r="DT10" s="148"/>
      <c r="DU10" s="149"/>
      <c r="DV10" s="150"/>
      <c r="DW10" s="151"/>
      <c r="DX10" s="153"/>
      <c r="DY10" s="152"/>
      <c r="EA10" s="122">
        <v>5</v>
      </c>
      <c r="EB10" s="148"/>
      <c r="EC10" s="149"/>
      <c r="ED10" s="150"/>
      <c r="EE10" s="151"/>
      <c r="EF10" s="151"/>
      <c r="EG10" s="152"/>
      <c r="EH10" s="148"/>
      <c r="EI10" s="149"/>
      <c r="EJ10" s="150"/>
      <c r="EK10" s="151"/>
      <c r="EL10" s="153"/>
      <c r="EM10" s="152"/>
    </row>
    <row r="11" spans="1:143">
      <c r="A11" s="26">
        <v>6</v>
      </c>
      <c r="B11" s="168"/>
      <c r="C11" s="338"/>
      <c r="D11" s="325">
        <v>10</v>
      </c>
      <c r="E11" s="122">
        <v>6</v>
      </c>
      <c r="F11" s="148" t="s">
        <v>343</v>
      </c>
      <c r="G11" s="149">
        <v>630</v>
      </c>
      <c r="H11" s="150" t="s">
        <v>261</v>
      </c>
      <c r="I11" s="151" t="s">
        <v>344</v>
      </c>
      <c r="J11" s="151">
        <v>730</v>
      </c>
      <c r="K11" s="152" t="s">
        <v>261</v>
      </c>
      <c r="L11" s="148"/>
      <c r="M11" s="149"/>
      <c r="N11" s="150"/>
      <c r="O11" s="151"/>
      <c r="P11" s="153"/>
      <c r="Q11" s="152"/>
      <c r="S11" s="122">
        <v>6</v>
      </c>
      <c r="T11" s="148" t="s">
        <v>221</v>
      </c>
      <c r="U11" s="149">
        <v>507</v>
      </c>
      <c r="V11" s="150" t="s">
        <v>112</v>
      </c>
      <c r="W11" s="151" t="s">
        <v>226</v>
      </c>
      <c r="X11" s="151">
        <v>607</v>
      </c>
      <c r="Y11" s="152" t="s">
        <v>112</v>
      </c>
      <c r="Z11" s="148"/>
      <c r="AA11" s="149"/>
      <c r="AB11" s="150"/>
      <c r="AC11" s="151"/>
      <c r="AD11" s="153"/>
      <c r="AE11" s="152"/>
      <c r="AG11" s="122">
        <v>6</v>
      </c>
      <c r="AH11" s="148"/>
      <c r="AI11" s="149"/>
      <c r="AJ11" s="150"/>
      <c r="AK11" s="151"/>
      <c r="AL11" s="151"/>
      <c r="AM11" s="152"/>
      <c r="AN11" s="148"/>
      <c r="AO11" s="149"/>
      <c r="AP11" s="150"/>
      <c r="AQ11" s="151"/>
      <c r="AR11" s="153"/>
      <c r="AS11" s="152"/>
      <c r="AU11" s="122">
        <v>6</v>
      </c>
      <c r="AV11" s="148"/>
      <c r="AW11" s="149"/>
      <c r="AX11" s="150"/>
      <c r="AY11" s="151"/>
      <c r="AZ11" s="151"/>
      <c r="BA11" s="152"/>
      <c r="BB11" s="148"/>
      <c r="BC11" s="149"/>
      <c r="BD11" s="150"/>
      <c r="BE11" s="151"/>
      <c r="BF11" s="153"/>
      <c r="BG11" s="152"/>
      <c r="BI11" s="122">
        <v>6</v>
      </c>
      <c r="BJ11" s="148"/>
      <c r="BK11" s="149"/>
      <c r="BL11" s="150"/>
      <c r="BM11" s="151"/>
      <c r="BN11" s="151"/>
      <c r="BO11" s="152"/>
      <c r="BP11" s="148"/>
      <c r="BQ11" s="149"/>
      <c r="BR11" s="150"/>
      <c r="BS11" s="151"/>
      <c r="BT11" s="153"/>
      <c r="BU11" s="152"/>
      <c r="BW11" s="122">
        <v>6</v>
      </c>
      <c r="BX11" s="148"/>
      <c r="BY11" s="149"/>
      <c r="BZ11" s="150"/>
      <c r="CA11" s="151"/>
      <c r="CB11" s="151"/>
      <c r="CC11" s="152"/>
      <c r="CD11" s="148"/>
      <c r="CE11" s="149"/>
      <c r="CF11" s="150"/>
      <c r="CG11" s="151"/>
      <c r="CH11" s="153"/>
      <c r="CI11" s="152"/>
      <c r="CK11" s="122">
        <v>6</v>
      </c>
      <c r="CL11" s="148"/>
      <c r="CM11" s="149"/>
      <c r="CN11" s="150"/>
      <c r="CO11" s="151"/>
      <c r="CP11" s="151"/>
      <c r="CQ11" s="152"/>
      <c r="CR11" s="148"/>
      <c r="CS11" s="149"/>
      <c r="CT11" s="150"/>
      <c r="CU11" s="151"/>
      <c r="CV11" s="153"/>
      <c r="CW11" s="152"/>
      <c r="CY11" s="122">
        <v>6</v>
      </c>
      <c r="CZ11" s="148"/>
      <c r="DA11" s="149"/>
      <c r="DB11" s="150"/>
      <c r="DC11" s="151"/>
      <c r="DD11" s="151"/>
      <c r="DE11" s="152"/>
      <c r="DF11" s="148"/>
      <c r="DG11" s="149"/>
      <c r="DH11" s="150"/>
      <c r="DI11" s="151"/>
      <c r="DJ11" s="153"/>
      <c r="DK11" s="152"/>
      <c r="DM11" s="122">
        <v>6</v>
      </c>
      <c r="DN11" s="148"/>
      <c r="DO11" s="149"/>
      <c r="DP11" s="150"/>
      <c r="DQ11" s="151"/>
      <c r="DR11" s="151"/>
      <c r="DS11" s="152"/>
      <c r="DT11" s="148"/>
      <c r="DU11" s="149"/>
      <c r="DV11" s="150"/>
      <c r="DW11" s="151"/>
      <c r="DX11" s="153"/>
      <c r="DY11" s="152"/>
      <c r="EA11" s="122">
        <v>6</v>
      </c>
      <c r="EB11" s="148"/>
      <c r="EC11" s="149"/>
      <c r="ED11" s="150"/>
      <c r="EE11" s="151"/>
      <c r="EF11" s="151"/>
      <c r="EG11" s="152"/>
      <c r="EH11" s="148"/>
      <c r="EI11" s="149"/>
      <c r="EJ11" s="150"/>
      <c r="EK11" s="151"/>
      <c r="EL11" s="153"/>
      <c r="EM11" s="152"/>
    </row>
    <row r="12" spans="1:143">
      <c r="A12" s="26">
        <v>7</v>
      </c>
      <c r="B12" s="168"/>
      <c r="C12" s="338"/>
      <c r="D12" s="325">
        <v>11</v>
      </c>
      <c r="E12" s="122">
        <v>7</v>
      </c>
      <c r="F12" s="148" t="s">
        <v>218</v>
      </c>
      <c r="G12" s="149">
        <v>504</v>
      </c>
      <c r="H12" s="150" t="s">
        <v>260</v>
      </c>
      <c r="I12" s="151" t="s">
        <v>223</v>
      </c>
      <c r="J12" s="151">
        <v>604</v>
      </c>
      <c r="K12" s="152" t="s">
        <v>260</v>
      </c>
      <c r="L12" s="148"/>
      <c r="M12" s="149"/>
      <c r="N12" s="150"/>
      <c r="O12" s="151"/>
      <c r="P12" s="153"/>
      <c r="Q12" s="152"/>
      <c r="S12" s="122">
        <v>7</v>
      </c>
      <c r="T12" s="148" t="s">
        <v>255</v>
      </c>
      <c r="U12" s="149">
        <v>512</v>
      </c>
      <c r="V12" s="150" t="s">
        <v>257</v>
      </c>
      <c r="W12" s="151" t="s">
        <v>256</v>
      </c>
      <c r="X12" s="151">
        <v>612</v>
      </c>
      <c r="Y12" s="152" t="s">
        <v>257</v>
      </c>
      <c r="Z12" s="148"/>
      <c r="AA12" s="149"/>
      <c r="AB12" s="150"/>
      <c r="AC12" s="151"/>
      <c r="AD12" s="153"/>
      <c r="AE12" s="152"/>
      <c r="AG12" s="122">
        <v>7</v>
      </c>
      <c r="AH12" s="148"/>
      <c r="AI12" s="149"/>
      <c r="AJ12" s="150"/>
      <c r="AK12" s="151"/>
      <c r="AL12" s="151"/>
      <c r="AM12" s="152"/>
      <c r="AN12" s="148"/>
      <c r="AO12" s="149"/>
      <c r="AP12" s="150"/>
      <c r="AQ12" s="151"/>
      <c r="AR12" s="153"/>
      <c r="AS12" s="152"/>
      <c r="AU12" s="122">
        <v>7</v>
      </c>
      <c r="AV12" s="148"/>
      <c r="AW12" s="149"/>
      <c r="AX12" s="150"/>
      <c r="AY12" s="151"/>
      <c r="AZ12" s="151"/>
      <c r="BA12" s="152"/>
      <c r="BB12" s="148"/>
      <c r="BC12" s="149"/>
      <c r="BD12" s="150"/>
      <c r="BE12" s="151"/>
      <c r="BF12" s="153"/>
      <c r="BG12" s="152"/>
      <c r="BI12" s="122">
        <v>7</v>
      </c>
      <c r="BJ12" s="148"/>
      <c r="BK12" s="149"/>
      <c r="BL12" s="150"/>
      <c r="BM12" s="151"/>
      <c r="BN12" s="151"/>
      <c r="BO12" s="152"/>
      <c r="BP12" s="148"/>
      <c r="BQ12" s="149"/>
      <c r="BR12" s="150"/>
      <c r="BS12" s="151"/>
      <c r="BT12" s="153"/>
      <c r="BU12" s="152"/>
      <c r="BW12" s="122">
        <v>7</v>
      </c>
      <c r="BX12" s="148"/>
      <c r="BY12" s="149"/>
      <c r="BZ12" s="150"/>
      <c r="CA12" s="151"/>
      <c r="CB12" s="151"/>
      <c r="CC12" s="152"/>
      <c r="CD12" s="148"/>
      <c r="CE12" s="149"/>
      <c r="CF12" s="150"/>
      <c r="CG12" s="151"/>
      <c r="CH12" s="153"/>
      <c r="CI12" s="152"/>
      <c r="CK12" s="122">
        <v>7</v>
      </c>
      <c r="CL12" s="148"/>
      <c r="CM12" s="149"/>
      <c r="CN12" s="150"/>
      <c r="CO12" s="151"/>
      <c r="CP12" s="151"/>
      <c r="CQ12" s="152"/>
      <c r="CR12" s="148"/>
      <c r="CS12" s="149"/>
      <c r="CT12" s="150"/>
      <c r="CU12" s="151"/>
      <c r="CV12" s="153"/>
      <c r="CW12" s="152"/>
      <c r="CY12" s="122">
        <v>7</v>
      </c>
      <c r="CZ12" s="148"/>
      <c r="DA12" s="149"/>
      <c r="DB12" s="150"/>
      <c r="DC12" s="151"/>
      <c r="DD12" s="151"/>
      <c r="DE12" s="152"/>
      <c r="DF12" s="148"/>
      <c r="DG12" s="149"/>
      <c r="DH12" s="150"/>
      <c r="DI12" s="151"/>
      <c r="DJ12" s="153"/>
      <c r="DK12" s="152"/>
      <c r="DM12" s="122">
        <v>7</v>
      </c>
      <c r="DN12" s="148"/>
      <c r="DO12" s="149"/>
      <c r="DP12" s="150"/>
      <c r="DQ12" s="151"/>
      <c r="DR12" s="151"/>
      <c r="DS12" s="152"/>
      <c r="DT12" s="148"/>
      <c r="DU12" s="149"/>
      <c r="DV12" s="150"/>
      <c r="DW12" s="151"/>
      <c r="DX12" s="153"/>
      <c r="DY12" s="152"/>
      <c r="EA12" s="122">
        <v>7</v>
      </c>
      <c r="EB12" s="148"/>
      <c r="EC12" s="149"/>
      <c r="ED12" s="150"/>
      <c r="EE12" s="151"/>
      <c r="EF12" s="151"/>
      <c r="EG12" s="152"/>
      <c r="EH12" s="148"/>
      <c r="EI12" s="149"/>
      <c r="EJ12" s="150"/>
      <c r="EK12" s="151"/>
      <c r="EL12" s="153"/>
      <c r="EM12" s="152"/>
    </row>
    <row r="13" spans="1:143">
      <c r="A13" s="26">
        <v>8</v>
      </c>
      <c r="B13" s="168"/>
      <c r="C13" s="338"/>
      <c r="D13" s="325">
        <v>12</v>
      </c>
      <c r="E13" s="122">
        <v>8</v>
      </c>
      <c r="F13" s="148" t="s">
        <v>220</v>
      </c>
      <c r="G13" s="149">
        <v>506</v>
      </c>
      <c r="H13" s="150" t="s">
        <v>257</v>
      </c>
      <c r="I13" s="151" t="s">
        <v>225</v>
      </c>
      <c r="J13" s="151">
        <v>606</v>
      </c>
      <c r="K13" s="152" t="s">
        <v>257</v>
      </c>
      <c r="L13" s="148"/>
      <c r="M13" s="149"/>
      <c r="N13" s="150"/>
      <c r="O13" s="151"/>
      <c r="P13" s="153"/>
      <c r="Q13" s="152"/>
      <c r="S13" s="122">
        <v>8</v>
      </c>
      <c r="T13" s="148"/>
      <c r="U13" s="149"/>
      <c r="V13" s="150"/>
      <c r="W13" s="151"/>
      <c r="X13" s="151"/>
      <c r="Y13" s="152"/>
      <c r="Z13" s="148"/>
      <c r="AA13" s="149"/>
      <c r="AB13" s="150"/>
      <c r="AC13" s="151"/>
      <c r="AD13" s="153"/>
      <c r="AE13" s="152"/>
      <c r="AG13" s="122">
        <v>8</v>
      </c>
      <c r="AH13" s="148"/>
      <c r="AI13" s="149"/>
      <c r="AJ13" s="150"/>
      <c r="AK13" s="151"/>
      <c r="AL13" s="151"/>
      <c r="AM13" s="152"/>
      <c r="AN13" s="148"/>
      <c r="AO13" s="149"/>
      <c r="AP13" s="150"/>
      <c r="AQ13" s="151"/>
      <c r="AR13" s="153"/>
      <c r="AS13" s="152"/>
      <c r="AU13" s="122">
        <v>8</v>
      </c>
      <c r="AV13" s="148"/>
      <c r="AW13" s="149"/>
      <c r="AX13" s="150"/>
      <c r="AY13" s="151"/>
      <c r="AZ13" s="151"/>
      <c r="BA13" s="152"/>
      <c r="BB13" s="148"/>
      <c r="BC13" s="149"/>
      <c r="BD13" s="150"/>
      <c r="BE13" s="151"/>
      <c r="BF13" s="153"/>
      <c r="BG13" s="152"/>
      <c r="BI13" s="122">
        <v>8</v>
      </c>
      <c r="BJ13" s="148"/>
      <c r="BK13" s="149"/>
      <c r="BL13" s="150"/>
      <c r="BM13" s="151"/>
      <c r="BN13" s="151"/>
      <c r="BO13" s="152"/>
      <c r="BP13" s="148"/>
      <c r="BQ13" s="149"/>
      <c r="BR13" s="150"/>
      <c r="BS13" s="151"/>
      <c r="BT13" s="153"/>
      <c r="BU13" s="152"/>
      <c r="BW13" s="122">
        <v>8</v>
      </c>
      <c r="BX13" s="148"/>
      <c r="BY13" s="149"/>
      <c r="BZ13" s="150"/>
      <c r="CA13" s="151"/>
      <c r="CB13" s="151"/>
      <c r="CC13" s="152"/>
      <c r="CD13" s="148"/>
      <c r="CE13" s="149"/>
      <c r="CF13" s="150"/>
      <c r="CG13" s="151"/>
      <c r="CH13" s="153"/>
      <c r="CI13" s="152"/>
      <c r="CK13" s="122">
        <v>8</v>
      </c>
      <c r="CL13" s="148"/>
      <c r="CM13" s="149"/>
      <c r="CN13" s="150"/>
      <c r="CO13" s="151"/>
      <c r="CP13" s="151"/>
      <c r="CQ13" s="152"/>
      <c r="CR13" s="148"/>
      <c r="CS13" s="149"/>
      <c r="CT13" s="150"/>
      <c r="CU13" s="151"/>
      <c r="CV13" s="153"/>
      <c r="CW13" s="152"/>
      <c r="CY13" s="122">
        <v>8</v>
      </c>
      <c r="CZ13" s="148"/>
      <c r="DA13" s="149"/>
      <c r="DB13" s="150"/>
      <c r="DC13" s="151"/>
      <c r="DD13" s="151"/>
      <c r="DE13" s="152"/>
      <c r="DF13" s="148"/>
      <c r="DG13" s="149"/>
      <c r="DH13" s="150"/>
      <c r="DI13" s="151"/>
      <c r="DJ13" s="153"/>
      <c r="DK13" s="152"/>
      <c r="DM13" s="122">
        <v>8</v>
      </c>
      <c r="DN13" s="148"/>
      <c r="DO13" s="149"/>
      <c r="DP13" s="150"/>
      <c r="DQ13" s="151"/>
      <c r="DR13" s="151"/>
      <c r="DS13" s="152"/>
      <c r="DT13" s="148"/>
      <c r="DU13" s="149"/>
      <c r="DV13" s="150"/>
      <c r="DW13" s="151"/>
      <c r="DX13" s="153"/>
      <c r="DY13" s="152"/>
      <c r="EA13" s="122">
        <v>8</v>
      </c>
      <c r="EB13" s="148"/>
      <c r="EC13" s="149"/>
      <c r="ED13" s="150"/>
      <c r="EE13" s="151"/>
      <c r="EF13" s="151"/>
      <c r="EG13" s="152"/>
      <c r="EH13" s="148"/>
      <c r="EI13" s="149"/>
      <c r="EJ13" s="150"/>
      <c r="EK13" s="151"/>
      <c r="EL13" s="153"/>
      <c r="EM13" s="152"/>
    </row>
    <row r="14" spans="1:143">
      <c r="A14" s="26">
        <v>9</v>
      </c>
      <c r="B14" s="168"/>
      <c r="C14" s="338"/>
      <c r="D14" s="325">
        <v>13</v>
      </c>
      <c r="E14" s="122">
        <v>9</v>
      </c>
      <c r="F14" s="148" t="s">
        <v>221</v>
      </c>
      <c r="G14" s="149">
        <v>507</v>
      </c>
      <c r="H14" s="150" t="s">
        <v>257</v>
      </c>
      <c r="I14" s="151" t="s">
        <v>226</v>
      </c>
      <c r="J14" s="151">
        <v>607</v>
      </c>
      <c r="K14" s="152" t="s">
        <v>257</v>
      </c>
      <c r="L14" s="148"/>
      <c r="M14" s="149"/>
      <c r="N14" s="150"/>
      <c r="O14" s="151"/>
      <c r="P14" s="153"/>
      <c r="Q14" s="152"/>
      <c r="S14" s="122">
        <v>9</v>
      </c>
      <c r="T14" s="148"/>
      <c r="U14" s="149"/>
      <c r="V14" s="150"/>
      <c r="W14" s="151"/>
      <c r="X14" s="151"/>
      <c r="Y14" s="152"/>
      <c r="Z14" s="148"/>
      <c r="AA14" s="149"/>
      <c r="AB14" s="150"/>
      <c r="AC14" s="151"/>
      <c r="AD14" s="153"/>
      <c r="AE14" s="152"/>
      <c r="AG14" s="122">
        <v>9</v>
      </c>
      <c r="AH14" s="148"/>
      <c r="AI14" s="149"/>
      <c r="AJ14" s="150"/>
      <c r="AK14" s="151"/>
      <c r="AL14" s="151"/>
      <c r="AM14" s="152"/>
      <c r="AN14" s="148"/>
      <c r="AO14" s="149"/>
      <c r="AP14" s="150"/>
      <c r="AQ14" s="151"/>
      <c r="AR14" s="153"/>
      <c r="AS14" s="152"/>
      <c r="AU14" s="122">
        <v>9</v>
      </c>
      <c r="AV14" s="148"/>
      <c r="AW14" s="149"/>
      <c r="AX14" s="150"/>
      <c r="AY14" s="151"/>
      <c r="AZ14" s="151"/>
      <c r="BA14" s="152"/>
      <c r="BB14" s="148"/>
      <c r="BC14" s="149"/>
      <c r="BD14" s="150"/>
      <c r="BE14" s="151"/>
      <c r="BF14" s="153"/>
      <c r="BG14" s="152"/>
      <c r="BI14" s="122">
        <v>9</v>
      </c>
      <c r="BJ14" s="148"/>
      <c r="BK14" s="149"/>
      <c r="BL14" s="150"/>
      <c r="BM14" s="151"/>
      <c r="BN14" s="151"/>
      <c r="BO14" s="152"/>
      <c r="BP14" s="148"/>
      <c r="BQ14" s="149"/>
      <c r="BR14" s="150"/>
      <c r="BS14" s="151"/>
      <c r="BT14" s="153"/>
      <c r="BU14" s="152"/>
      <c r="BW14" s="122">
        <v>9</v>
      </c>
      <c r="BX14" s="148"/>
      <c r="BY14" s="149"/>
      <c r="BZ14" s="150"/>
      <c r="CA14" s="151"/>
      <c r="CB14" s="151"/>
      <c r="CC14" s="152"/>
      <c r="CD14" s="148"/>
      <c r="CE14" s="149"/>
      <c r="CF14" s="150"/>
      <c r="CG14" s="151"/>
      <c r="CH14" s="153"/>
      <c r="CI14" s="152"/>
      <c r="CK14" s="122">
        <v>9</v>
      </c>
      <c r="CL14" s="148"/>
      <c r="CM14" s="149"/>
      <c r="CN14" s="150"/>
      <c r="CO14" s="151"/>
      <c r="CP14" s="151"/>
      <c r="CQ14" s="152"/>
      <c r="CR14" s="148"/>
      <c r="CS14" s="149"/>
      <c r="CT14" s="150"/>
      <c r="CU14" s="151"/>
      <c r="CV14" s="153"/>
      <c r="CW14" s="152"/>
      <c r="CY14" s="122">
        <v>9</v>
      </c>
      <c r="CZ14" s="148"/>
      <c r="DA14" s="149"/>
      <c r="DB14" s="150"/>
      <c r="DC14" s="151"/>
      <c r="DD14" s="151"/>
      <c r="DE14" s="152"/>
      <c r="DF14" s="148"/>
      <c r="DG14" s="149"/>
      <c r="DH14" s="150"/>
      <c r="DI14" s="151"/>
      <c r="DJ14" s="153"/>
      <c r="DK14" s="152"/>
      <c r="DM14" s="122">
        <v>9</v>
      </c>
      <c r="DN14" s="148"/>
      <c r="DO14" s="149"/>
      <c r="DP14" s="150"/>
      <c r="DQ14" s="151"/>
      <c r="DR14" s="151"/>
      <c r="DS14" s="152"/>
      <c r="DT14" s="148"/>
      <c r="DU14" s="149"/>
      <c r="DV14" s="150"/>
      <c r="DW14" s="151"/>
      <c r="DX14" s="153"/>
      <c r="DY14" s="152"/>
      <c r="EA14" s="122">
        <v>9</v>
      </c>
      <c r="EB14" s="148"/>
      <c r="EC14" s="149"/>
      <c r="ED14" s="150"/>
      <c r="EE14" s="151"/>
      <c r="EF14" s="151"/>
      <c r="EG14" s="152"/>
      <c r="EH14" s="148"/>
      <c r="EI14" s="149"/>
      <c r="EJ14" s="150"/>
      <c r="EK14" s="151"/>
      <c r="EL14" s="153"/>
      <c r="EM14" s="152"/>
    </row>
    <row r="15" spans="1:143">
      <c r="A15" s="26">
        <v>10</v>
      </c>
      <c r="B15" s="168"/>
      <c r="C15" s="338"/>
      <c r="D15" s="325">
        <v>14</v>
      </c>
      <c r="E15" s="122">
        <v>10</v>
      </c>
      <c r="F15" s="148" t="s">
        <v>255</v>
      </c>
      <c r="G15" s="149">
        <v>512</v>
      </c>
      <c r="H15" s="150" t="s">
        <v>257</v>
      </c>
      <c r="I15" s="151" t="s">
        <v>256</v>
      </c>
      <c r="J15" s="151">
        <v>612</v>
      </c>
      <c r="K15" s="152" t="s">
        <v>257</v>
      </c>
      <c r="L15" s="148"/>
      <c r="M15" s="149"/>
      <c r="N15" s="150"/>
      <c r="O15" s="151"/>
      <c r="P15" s="153"/>
      <c r="Q15" s="152"/>
      <c r="S15" s="122">
        <v>10</v>
      </c>
      <c r="T15" s="148"/>
      <c r="U15" s="149"/>
      <c r="V15" s="150"/>
      <c r="W15" s="151"/>
      <c r="X15" s="151"/>
      <c r="Y15" s="152"/>
      <c r="Z15" s="148"/>
      <c r="AA15" s="149"/>
      <c r="AB15" s="150"/>
      <c r="AC15" s="151"/>
      <c r="AD15" s="153"/>
      <c r="AE15" s="152"/>
      <c r="AG15" s="122">
        <v>10</v>
      </c>
      <c r="AH15" s="148"/>
      <c r="AI15" s="149"/>
      <c r="AJ15" s="150"/>
      <c r="AK15" s="151"/>
      <c r="AL15" s="151"/>
      <c r="AM15" s="152"/>
      <c r="AN15" s="148"/>
      <c r="AO15" s="149"/>
      <c r="AP15" s="150"/>
      <c r="AQ15" s="151"/>
      <c r="AR15" s="153"/>
      <c r="AS15" s="152"/>
      <c r="AU15" s="122">
        <v>10</v>
      </c>
      <c r="AV15" s="148"/>
      <c r="AW15" s="149"/>
      <c r="AX15" s="150"/>
      <c r="AY15" s="151"/>
      <c r="AZ15" s="151"/>
      <c r="BA15" s="152"/>
      <c r="BB15" s="148"/>
      <c r="BC15" s="149"/>
      <c r="BD15" s="150"/>
      <c r="BE15" s="151"/>
      <c r="BF15" s="153"/>
      <c r="BG15" s="152"/>
      <c r="BI15" s="122">
        <v>10</v>
      </c>
      <c r="BJ15" s="148"/>
      <c r="BK15" s="149"/>
      <c r="BL15" s="150"/>
      <c r="BM15" s="151"/>
      <c r="BN15" s="151"/>
      <c r="BO15" s="152"/>
      <c r="BP15" s="148"/>
      <c r="BQ15" s="149"/>
      <c r="BR15" s="150"/>
      <c r="BS15" s="151"/>
      <c r="BT15" s="153"/>
      <c r="BU15" s="152"/>
      <c r="BW15" s="122">
        <v>10</v>
      </c>
      <c r="BX15" s="148"/>
      <c r="BY15" s="149"/>
      <c r="BZ15" s="150"/>
      <c r="CA15" s="151"/>
      <c r="CB15" s="151"/>
      <c r="CC15" s="152"/>
      <c r="CD15" s="148"/>
      <c r="CE15" s="149"/>
      <c r="CF15" s="150"/>
      <c r="CG15" s="151"/>
      <c r="CH15" s="153"/>
      <c r="CI15" s="152"/>
      <c r="CK15" s="122">
        <v>10</v>
      </c>
      <c r="CL15" s="148"/>
      <c r="CM15" s="149"/>
      <c r="CN15" s="150"/>
      <c r="CO15" s="151"/>
      <c r="CP15" s="151"/>
      <c r="CQ15" s="152"/>
      <c r="CR15" s="148"/>
      <c r="CS15" s="149"/>
      <c r="CT15" s="150"/>
      <c r="CU15" s="151"/>
      <c r="CV15" s="153"/>
      <c r="CW15" s="152"/>
      <c r="CY15" s="122">
        <v>10</v>
      </c>
      <c r="CZ15" s="148"/>
      <c r="DA15" s="149"/>
      <c r="DB15" s="150"/>
      <c r="DC15" s="151"/>
      <c r="DD15" s="151"/>
      <c r="DE15" s="152"/>
      <c r="DF15" s="148"/>
      <c r="DG15" s="149"/>
      <c r="DH15" s="150"/>
      <c r="DI15" s="151"/>
      <c r="DJ15" s="153"/>
      <c r="DK15" s="152"/>
      <c r="DM15" s="122">
        <v>10</v>
      </c>
      <c r="DN15" s="148"/>
      <c r="DO15" s="149"/>
      <c r="DP15" s="150"/>
      <c r="DQ15" s="151"/>
      <c r="DR15" s="151"/>
      <c r="DS15" s="152"/>
      <c r="DT15" s="148"/>
      <c r="DU15" s="149"/>
      <c r="DV15" s="150"/>
      <c r="DW15" s="151"/>
      <c r="DX15" s="153"/>
      <c r="DY15" s="152"/>
      <c r="EA15" s="122">
        <v>10</v>
      </c>
      <c r="EB15" s="148"/>
      <c r="EC15" s="149"/>
      <c r="ED15" s="150"/>
      <c r="EE15" s="151"/>
      <c r="EF15" s="151"/>
      <c r="EG15" s="152"/>
      <c r="EH15" s="148"/>
      <c r="EI15" s="149"/>
      <c r="EJ15" s="150"/>
      <c r="EK15" s="151"/>
      <c r="EL15" s="153"/>
      <c r="EM15" s="152"/>
    </row>
    <row r="16" spans="1:143">
      <c r="D16" s="325">
        <v>15</v>
      </c>
      <c r="E16" s="122">
        <v>11</v>
      </c>
      <c r="F16" s="148"/>
      <c r="G16" s="149"/>
      <c r="H16" s="150"/>
      <c r="I16" s="151"/>
      <c r="J16" s="151"/>
      <c r="K16" s="152"/>
      <c r="L16" s="148"/>
      <c r="M16" s="149"/>
      <c r="N16" s="150"/>
      <c r="O16" s="151"/>
      <c r="P16" s="153"/>
      <c r="Q16" s="152"/>
      <c r="S16" s="122">
        <v>11</v>
      </c>
      <c r="T16" s="148"/>
      <c r="U16" s="149"/>
      <c r="V16" s="150"/>
      <c r="W16" s="151"/>
      <c r="X16" s="151"/>
      <c r="Y16" s="152"/>
      <c r="Z16" s="148"/>
      <c r="AA16" s="149"/>
      <c r="AB16" s="150"/>
      <c r="AC16" s="151"/>
      <c r="AD16" s="153"/>
      <c r="AE16" s="152"/>
      <c r="AG16" s="122">
        <v>11</v>
      </c>
      <c r="AH16" s="148"/>
      <c r="AI16" s="149"/>
      <c r="AJ16" s="150"/>
      <c r="AK16" s="151"/>
      <c r="AL16" s="151"/>
      <c r="AM16" s="152"/>
      <c r="AN16" s="148"/>
      <c r="AO16" s="149"/>
      <c r="AP16" s="150"/>
      <c r="AQ16" s="151"/>
      <c r="AR16" s="153"/>
      <c r="AS16" s="152"/>
      <c r="AU16" s="122">
        <v>11</v>
      </c>
      <c r="AV16" s="148"/>
      <c r="AW16" s="149"/>
      <c r="AX16" s="150"/>
      <c r="AY16" s="151"/>
      <c r="AZ16" s="151"/>
      <c r="BA16" s="152"/>
      <c r="BB16" s="148"/>
      <c r="BC16" s="149"/>
      <c r="BD16" s="150"/>
      <c r="BE16" s="151"/>
      <c r="BF16" s="153"/>
      <c r="BG16" s="152"/>
      <c r="BI16" s="122">
        <v>11</v>
      </c>
      <c r="BJ16" s="148"/>
      <c r="BK16" s="149"/>
      <c r="BL16" s="150"/>
      <c r="BM16" s="151"/>
      <c r="BN16" s="151"/>
      <c r="BO16" s="152"/>
      <c r="BP16" s="148"/>
      <c r="BQ16" s="149"/>
      <c r="BR16" s="150"/>
      <c r="BS16" s="151"/>
      <c r="BT16" s="153"/>
      <c r="BU16" s="152"/>
      <c r="BW16" s="122">
        <v>11</v>
      </c>
      <c r="BX16" s="148"/>
      <c r="BY16" s="149"/>
      <c r="BZ16" s="150"/>
      <c r="CA16" s="151"/>
      <c r="CB16" s="151"/>
      <c r="CC16" s="152"/>
      <c r="CD16" s="148"/>
      <c r="CE16" s="149"/>
      <c r="CF16" s="150"/>
      <c r="CG16" s="151"/>
      <c r="CH16" s="153"/>
      <c r="CI16" s="152"/>
      <c r="CK16" s="122">
        <v>11</v>
      </c>
      <c r="CL16" s="148"/>
      <c r="CM16" s="149"/>
      <c r="CN16" s="150"/>
      <c r="CO16" s="151"/>
      <c r="CP16" s="151"/>
      <c r="CQ16" s="152"/>
      <c r="CR16" s="148"/>
      <c r="CS16" s="149"/>
      <c r="CT16" s="150"/>
      <c r="CU16" s="151"/>
      <c r="CV16" s="153"/>
      <c r="CW16" s="152"/>
      <c r="CY16" s="122">
        <v>11</v>
      </c>
      <c r="CZ16" s="148"/>
      <c r="DA16" s="149"/>
      <c r="DB16" s="150"/>
      <c r="DC16" s="151"/>
      <c r="DD16" s="151"/>
      <c r="DE16" s="152"/>
      <c r="DF16" s="148"/>
      <c r="DG16" s="149"/>
      <c r="DH16" s="150"/>
      <c r="DI16" s="151"/>
      <c r="DJ16" s="153"/>
      <c r="DK16" s="152"/>
      <c r="DM16" s="122">
        <v>11</v>
      </c>
      <c r="DN16" s="148"/>
      <c r="DO16" s="149"/>
      <c r="DP16" s="150"/>
      <c r="DQ16" s="151"/>
      <c r="DR16" s="151"/>
      <c r="DS16" s="152"/>
      <c r="DT16" s="148"/>
      <c r="DU16" s="149"/>
      <c r="DV16" s="150"/>
      <c r="DW16" s="151"/>
      <c r="DX16" s="153"/>
      <c r="DY16" s="152"/>
      <c r="EA16" s="122">
        <v>11</v>
      </c>
      <c r="EB16" s="148"/>
      <c r="EC16" s="149"/>
      <c r="ED16" s="150"/>
      <c r="EE16" s="151"/>
      <c r="EF16" s="151"/>
      <c r="EG16" s="152"/>
      <c r="EH16" s="148"/>
      <c r="EI16" s="149"/>
      <c r="EJ16" s="150"/>
      <c r="EK16" s="151"/>
      <c r="EL16" s="153"/>
      <c r="EM16" s="152"/>
    </row>
    <row r="17" spans="1:143">
      <c r="A17" s="26"/>
      <c r="B17" s="26" t="s">
        <v>242</v>
      </c>
      <c r="D17" s="325">
        <v>16</v>
      </c>
      <c r="E17" s="122">
        <v>12</v>
      </c>
      <c r="F17" s="148"/>
      <c r="G17" s="149"/>
      <c r="H17" s="150"/>
      <c r="I17" s="151"/>
      <c r="J17" s="151"/>
      <c r="K17" s="152"/>
      <c r="L17" s="148"/>
      <c r="M17" s="149"/>
      <c r="N17" s="150"/>
      <c r="O17" s="151"/>
      <c r="P17" s="153"/>
      <c r="Q17" s="152"/>
      <c r="S17" s="122">
        <v>12</v>
      </c>
      <c r="T17" s="148"/>
      <c r="U17" s="149"/>
      <c r="V17" s="150"/>
      <c r="W17" s="151"/>
      <c r="X17" s="151"/>
      <c r="Y17" s="152"/>
      <c r="Z17" s="148"/>
      <c r="AA17" s="149"/>
      <c r="AB17" s="150"/>
      <c r="AC17" s="151"/>
      <c r="AD17" s="153"/>
      <c r="AE17" s="152"/>
      <c r="AG17" s="122">
        <v>12</v>
      </c>
      <c r="AH17" s="148"/>
      <c r="AI17" s="149"/>
      <c r="AJ17" s="150"/>
      <c r="AK17" s="151"/>
      <c r="AL17" s="151"/>
      <c r="AM17" s="152"/>
      <c r="AN17" s="148"/>
      <c r="AO17" s="149"/>
      <c r="AP17" s="150"/>
      <c r="AQ17" s="151"/>
      <c r="AR17" s="153"/>
      <c r="AS17" s="152"/>
      <c r="AU17" s="122">
        <v>12</v>
      </c>
      <c r="AV17" s="148"/>
      <c r="AW17" s="149"/>
      <c r="AX17" s="150"/>
      <c r="AY17" s="151"/>
      <c r="AZ17" s="151"/>
      <c r="BA17" s="152"/>
      <c r="BB17" s="148"/>
      <c r="BC17" s="149"/>
      <c r="BD17" s="150"/>
      <c r="BE17" s="151"/>
      <c r="BF17" s="153"/>
      <c r="BG17" s="152"/>
      <c r="BI17" s="122">
        <v>12</v>
      </c>
      <c r="BJ17" s="148"/>
      <c r="BK17" s="149"/>
      <c r="BL17" s="150"/>
      <c r="BM17" s="151"/>
      <c r="BN17" s="151"/>
      <c r="BO17" s="152"/>
      <c r="BP17" s="148"/>
      <c r="BQ17" s="149"/>
      <c r="BR17" s="150"/>
      <c r="BS17" s="151"/>
      <c r="BT17" s="153"/>
      <c r="BU17" s="152"/>
      <c r="BW17" s="122">
        <v>12</v>
      </c>
      <c r="BX17" s="148"/>
      <c r="BY17" s="149"/>
      <c r="BZ17" s="150"/>
      <c r="CA17" s="151"/>
      <c r="CB17" s="151"/>
      <c r="CC17" s="152"/>
      <c r="CD17" s="148"/>
      <c r="CE17" s="149"/>
      <c r="CF17" s="150"/>
      <c r="CG17" s="151"/>
      <c r="CH17" s="153"/>
      <c r="CI17" s="152"/>
      <c r="CK17" s="122">
        <v>12</v>
      </c>
      <c r="CL17" s="148"/>
      <c r="CM17" s="149"/>
      <c r="CN17" s="150"/>
      <c r="CO17" s="151"/>
      <c r="CP17" s="151"/>
      <c r="CQ17" s="152"/>
      <c r="CR17" s="148"/>
      <c r="CS17" s="149"/>
      <c r="CT17" s="150"/>
      <c r="CU17" s="151"/>
      <c r="CV17" s="153"/>
      <c r="CW17" s="152"/>
      <c r="CY17" s="122">
        <v>12</v>
      </c>
      <c r="CZ17" s="148"/>
      <c r="DA17" s="149"/>
      <c r="DB17" s="150"/>
      <c r="DC17" s="151"/>
      <c r="DD17" s="151"/>
      <c r="DE17" s="152"/>
      <c r="DF17" s="148"/>
      <c r="DG17" s="149"/>
      <c r="DH17" s="150"/>
      <c r="DI17" s="151"/>
      <c r="DJ17" s="153"/>
      <c r="DK17" s="152"/>
      <c r="DM17" s="122">
        <v>12</v>
      </c>
      <c r="DN17" s="148"/>
      <c r="DO17" s="149"/>
      <c r="DP17" s="150"/>
      <c r="DQ17" s="151"/>
      <c r="DR17" s="151"/>
      <c r="DS17" s="152"/>
      <c r="DT17" s="148"/>
      <c r="DU17" s="149"/>
      <c r="DV17" s="150"/>
      <c r="DW17" s="151"/>
      <c r="DX17" s="153"/>
      <c r="DY17" s="152"/>
      <c r="EA17" s="122">
        <v>12</v>
      </c>
      <c r="EB17" s="148"/>
      <c r="EC17" s="149"/>
      <c r="ED17" s="150"/>
      <c r="EE17" s="151"/>
      <c r="EF17" s="151"/>
      <c r="EG17" s="152"/>
      <c r="EH17" s="148"/>
      <c r="EI17" s="149"/>
      <c r="EJ17" s="150"/>
      <c r="EK17" s="151"/>
      <c r="EL17" s="153"/>
      <c r="EM17" s="152"/>
    </row>
    <row r="18" spans="1:143">
      <c r="A18" s="26" t="s">
        <v>243</v>
      </c>
      <c r="B18" s="207">
        <v>1000</v>
      </c>
      <c r="D18" s="325">
        <v>17</v>
      </c>
      <c r="E18" s="122">
        <v>13</v>
      </c>
      <c r="F18" s="148"/>
      <c r="G18" s="149"/>
      <c r="H18" s="150"/>
      <c r="I18" s="151"/>
      <c r="J18" s="151"/>
      <c r="K18" s="152"/>
      <c r="L18" s="148"/>
      <c r="M18" s="149"/>
      <c r="N18" s="150"/>
      <c r="O18" s="151"/>
      <c r="P18" s="153"/>
      <c r="Q18" s="152"/>
      <c r="S18" s="122">
        <v>13</v>
      </c>
      <c r="T18" s="148"/>
      <c r="U18" s="149"/>
      <c r="V18" s="150"/>
      <c r="W18" s="151"/>
      <c r="X18" s="151"/>
      <c r="Y18" s="152"/>
      <c r="Z18" s="148"/>
      <c r="AA18" s="149"/>
      <c r="AB18" s="150"/>
      <c r="AC18" s="151"/>
      <c r="AD18" s="153"/>
      <c r="AE18" s="152"/>
      <c r="AG18" s="122">
        <v>13</v>
      </c>
      <c r="AH18" s="148"/>
      <c r="AI18" s="149"/>
      <c r="AJ18" s="150"/>
      <c r="AK18" s="151"/>
      <c r="AL18" s="151"/>
      <c r="AM18" s="152"/>
      <c r="AN18" s="148"/>
      <c r="AO18" s="149"/>
      <c r="AP18" s="150"/>
      <c r="AQ18" s="151"/>
      <c r="AR18" s="153"/>
      <c r="AS18" s="152"/>
      <c r="AU18" s="122">
        <v>13</v>
      </c>
      <c r="AV18" s="148"/>
      <c r="AW18" s="149"/>
      <c r="AX18" s="150"/>
      <c r="AY18" s="151"/>
      <c r="AZ18" s="151"/>
      <c r="BA18" s="152"/>
      <c r="BB18" s="148"/>
      <c r="BC18" s="149"/>
      <c r="BD18" s="150"/>
      <c r="BE18" s="151"/>
      <c r="BF18" s="153"/>
      <c r="BG18" s="152"/>
      <c r="BI18" s="122">
        <v>13</v>
      </c>
      <c r="BJ18" s="148"/>
      <c r="BK18" s="149"/>
      <c r="BL18" s="150"/>
      <c r="BM18" s="151"/>
      <c r="BN18" s="151"/>
      <c r="BO18" s="152"/>
      <c r="BP18" s="148"/>
      <c r="BQ18" s="149"/>
      <c r="BR18" s="150"/>
      <c r="BS18" s="151"/>
      <c r="BT18" s="153"/>
      <c r="BU18" s="152"/>
      <c r="BW18" s="122">
        <v>13</v>
      </c>
      <c r="BX18" s="148"/>
      <c r="BY18" s="149"/>
      <c r="BZ18" s="150"/>
      <c r="CA18" s="151"/>
      <c r="CB18" s="151"/>
      <c r="CC18" s="152"/>
      <c r="CD18" s="148"/>
      <c r="CE18" s="149"/>
      <c r="CF18" s="150"/>
      <c r="CG18" s="151"/>
      <c r="CH18" s="153"/>
      <c r="CI18" s="152"/>
      <c r="CK18" s="122">
        <v>13</v>
      </c>
      <c r="CL18" s="148"/>
      <c r="CM18" s="149"/>
      <c r="CN18" s="150"/>
      <c r="CO18" s="151"/>
      <c r="CP18" s="151"/>
      <c r="CQ18" s="152"/>
      <c r="CR18" s="148"/>
      <c r="CS18" s="149"/>
      <c r="CT18" s="150"/>
      <c r="CU18" s="151"/>
      <c r="CV18" s="153"/>
      <c r="CW18" s="152"/>
      <c r="CY18" s="122">
        <v>13</v>
      </c>
      <c r="CZ18" s="148"/>
      <c r="DA18" s="149"/>
      <c r="DB18" s="150"/>
      <c r="DC18" s="151"/>
      <c r="DD18" s="151"/>
      <c r="DE18" s="152"/>
      <c r="DF18" s="148"/>
      <c r="DG18" s="149"/>
      <c r="DH18" s="150"/>
      <c r="DI18" s="151"/>
      <c r="DJ18" s="153"/>
      <c r="DK18" s="152"/>
      <c r="DM18" s="122">
        <v>13</v>
      </c>
      <c r="DN18" s="148"/>
      <c r="DO18" s="149"/>
      <c r="DP18" s="150"/>
      <c r="DQ18" s="151"/>
      <c r="DR18" s="151"/>
      <c r="DS18" s="152"/>
      <c r="DT18" s="148"/>
      <c r="DU18" s="149"/>
      <c r="DV18" s="150"/>
      <c r="DW18" s="151"/>
      <c r="DX18" s="153"/>
      <c r="DY18" s="152"/>
      <c r="EA18" s="122">
        <v>13</v>
      </c>
      <c r="EB18" s="148"/>
      <c r="EC18" s="149"/>
      <c r="ED18" s="150"/>
      <c r="EE18" s="151"/>
      <c r="EF18" s="151"/>
      <c r="EG18" s="152"/>
      <c r="EH18" s="148"/>
      <c r="EI18" s="149"/>
      <c r="EJ18" s="150"/>
      <c r="EK18" s="151"/>
      <c r="EL18" s="153"/>
      <c r="EM18" s="152"/>
    </row>
    <row r="19" spans="1:143">
      <c r="A19" s="26" t="s">
        <v>244</v>
      </c>
      <c r="B19" s="207">
        <v>6000</v>
      </c>
      <c r="D19" s="325">
        <v>18</v>
      </c>
      <c r="E19" s="122">
        <v>14</v>
      </c>
      <c r="F19" s="148"/>
      <c r="G19" s="149"/>
      <c r="H19" s="150"/>
      <c r="I19" s="151"/>
      <c r="J19" s="151"/>
      <c r="K19" s="152"/>
      <c r="L19" s="148"/>
      <c r="M19" s="149"/>
      <c r="N19" s="150"/>
      <c r="O19" s="151"/>
      <c r="P19" s="153"/>
      <c r="Q19" s="152"/>
      <c r="S19" s="122">
        <v>14</v>
      </c>
      <c r="T19" s="148"/>
      <c r="U19" s="149"/>
      <c r="V19" s="150"/>
      <c r="W19" s="151"/>
      <c r="X19" s="151"/>
      <c r="Y19" s="152"/>
      <c r="Z19" s="148"/>
      <c r="AA19" s="149"/>
      <c r="AB19" s="150"/>
      <c r="AC19" s="151"/>
      <c r="AD19" s="153"/>
      <c r="AE19" s="152"/>
      <c r="AG19" s="122">
        <v>14</v>
      </c>
      <c r="AH19" s="148"/>
      <c r="AI19" s="149"/>
      <c r="AJ19" s="150"/>
      <c r="AK19" s="151"/>
      <c r="AL19" s="151"/>
      <c r="AM19" s="152"/>
      <c r="AN19" s="148"/>
      <c r="AO19" s="149"/>
      <c r="AP19" s="150"/>
      <c r="AQ19" s="151"/>
      <c r="AR19" s="153"/>
      <c r="AS19" s="152"/>
      <c r="AU19" s="122">
        <v>14</v>
      </c>
      <c r="AV19" s="148"/>
      <c r="AW19" s="149"/>
      <c r="AX19" s="150"/>
      <c r="AY19" s="151"/>
      <c r="AZ19" s="151"/>
      <c r="BA19" s="152"/>
      <c r="BB19" s="148"/>
      <c r="BC19" s="149"/>
      <c r="BD19" s="150"/>
      <c r="BE19" s="151"/>
      <c r="BF19" s="153"/>
      <c r="BG19" s="152"/>
      <c r="BI19" s="122">
        <v>14</v>
      </c>
      <c r="BJ19" s="148"/>
      <c r="BK19" s="149"/>
      <c r="BL19" s="150"/>
      <c r="BM19" s="151"/>
      <c r="BN19" s="151"/>
      <c r="BO19" s="152"/>
      <c r="BP19" s="148"/>
      <c r="BQ19" s="149"/>
      <c r="BR19" s="150"/>
      <c r="BS19" s="151"/>
      <c r="BT19" s="153"/>
      <c r="BU19" s="152"/>
      <c r="BW19" s="122">
        <v>14</v>
      </c>
      <c r="BX19" s="148"/>
      <c r="BY19" s="149"/>
      <c r="BZ19" s="150"/>
      <c r="CA19" s="151"/>
      <c r="CB19" s="151"/>
      <c r="CC19" s="152"/>
      <c r="CD19" s="148"/>
      <c r="CE19" s="149"/>
      <c r="CF19" s="150"/>
      <c r="CG19" s="151"/>
      <c r="CH19" s="153"/>
      <c r="CI19" s="152"/>
      <c r="CK19" s="122">
        <v>14</v>
      </c>
      <c r="CL19" s="148"/>
      <c r="CM19" s="149"/>
      <c r="CN19" s="150"/>
      <c r="CO19" s="151"/>
      <c r="CP19" s="151"/>
      <c r="CQ19" s="152"/>
      <c r="CR19" s="148"/>
      <c r="CS19" s="149"/>
      <c r="CT19" s="150"/>
      <c r="CU19" s="151"/>
      <c r="CV19" s="153"/>
      <c r="CW19" s="152"/>
      <c r="CY19" s="122">
        <v>14</v>
      </c>
      <c r="CZ19" s="148"/>
      <c r="DA19" s="149"/>
      <c r="DB19" s="150"/>
      <c r="DC19" s="151"/>
      <c r="DD19" s="151"/>
      <c r="DE19" s="152"/>
      <c r="DF19" s="148"/>
      <c r="DG19" s="149"/>
      <c r="DH19" s="150"/>
      <c r="DI19" s="151"/>
      <c r="DJ19" s="153"/>
      <c r="DK19" s="152"/>
      <c r="DM19" s="122">
        <v>14</v>
      </c>
      <c r="DN19" s="148"/>
      <c r="DO19" s="149"/>
      <c r="DP19" s="150"/>
      <c r="DQ19" s="151"/>
      <c r="DR19" s="151"/>
      <c r="DS19" s="152"/>
      <c r="DT19" s="148"/>
      <c r="DU19" s="149"/>
      <c r="DV19" s="150"/>
      <c r="DW19" s="151"/>
      <c r="DX19" s="153"/>
      <c r="DY19" s="152"/>
      <c r="EA19" s="122">
        <v>14</v>
      </c>
      <c r="EB19" s="148"/>
      <c r="EC19" s="149"/>
      <c r="ED19" s="150"/>
      <c r="EE19" s="151"/>
      <c r="EF19" s="151"/>
      <c r="EG19" s="152"/>
      <c r="EH19" s="148"/>
      <c r="EI19" s="149"/>
      <c r="EJ19" s="150"/>
      <c r="EK19" s="151"/>
      <c r="EL19" s="153"/>
      <c r="EM19" s="152"/>
    </row>
    <row r="20" spans="1:143">
      <c r="D20" s="325">
        <v>19</v>
      </c>
      <c r="E20" s="122">
        <v>15</v>
      </c>
      <c r="F20" s="148"/>
      <c r="G20" s="149"/>
      <c r="H20" s="150"/>
      <c r="I20" s="151"/>
      <c r="J20" s="151"/>
      <c r="K20" s="152"/>
      <c r="L20" s="148"/>
      <c r="M20" s="149"/>
      <c r="N20" s="150"/>
      <c r="O20" s="151"/>
      <c r="P20" s="153"/>
      <c r="Q20" s="152"/>
      <c r="S20" s="122">
        <v>15</v>
      </c>
      <c r="T20" s="148"/>
      <c r="U20" s="149"/>
      <c r="V20" s="150"/>
      <c r="W20" s="151"/>
      <c r="X20" s="151"/>
      <c r="Y20" s="152"/>
      <c r="Z20" s="148"/>
      <c r="AA20" s="149"/>
      <c r="AB20" s="150"/>
      <c r="AC20" s="151"/>
      <c r="AD20" s="153"/>
      <c r="AE20" s="152"/>
      <c r="AG20" s="122">
        <v>15</v>
      </c>
      <c r="AH20" s="148"/>
      <c r="AI20" s="149"/>
      <c r="AJ20" s="150"/>
      <c r="AK20" s="151"/>
      <c r="AL20" s="151"/>
      <c r="AM20" s="152"/>
      <c r="AN20" s="148"/>
      <c r="AO20" s="149"/>
      <c r="AP20" s="150"/>
      <c r="AQ20" s="151"/>
      <c r="AR20" s="153"/>
      <c r="AS20" s="152"/>
      <c r="AU20" s="122">
        <v>15</v>
      </c>
      <c r="AV20" s="148"/>
      <c r="AW20" s="149"/>
      <c r="AX20" s="150"/>
      <c r="AY20" s="151"/>
      <c r="AZ20" s="151"/>
      <c r="BA20" s="152"/>
      <c r="BB20" s="148"/>
      <c r="BC20" s="149"/>
      <c r="BD20" s="150"/>
      <c r="BE20" s="151"/>
      <c r="BF20" s="153"/>
      <c r="BG20" s="152"/>
      <c r="BI20" s="122">
        <v>15</v>
      </c>
      <c r="BJ20" s="148"/>
      <c r="BK20" s="149"/>
      <c r="BL20" s="150"/>
      <c r="BM20" s="151"/>
      <c r="BN20" s="151"/>
      <c r="BO20" s="152"/>
      <c r="BP20" s="148"/>
      <c r="BQ20" s="149"/>
      <c r="BR20" s="150"/>
      <c r="BS20" s="151"/>
      <c r="BT20" s="153"/>
      <c r="BU20" s="152"/>
      <c r="BW20" s="122">
        <v>15</v>
      </c>
      <c r="BX20" s="148"/>
      <c r="BY20" s="149"/>
      <c r="BZ20" s="150"/>
      <c r="CA20" s="151"/>
      <c r="CB20" s="151"/>
      <c r="CC20" s="152"/>
      <c r="CD20" s="148"/>
      <c r="CE20" s="149"/>
      <c r="CF20" s="150"/>
      <c r="CG20" s="151"/>
      <c r="CH20" s="153"/>
      <c r="CI20" s="152"/>
      <c r="CK20" s="122">
        <v>15</v>
      </c>
      <c r="CL20" s="148"/>
      <c r="CM20" s="149"/>
      <c r="CN20" s="150"/>
      <c r="CO20" s="151"/>
      <c r="CP20" s="151"/>
      <c r="CQ20" s="152"/>
      <c r="CR20" s="148"/>
      <c r="CS20" s="149"/>
      <c r="CT20" s="150"/>
      <c r="CU20" s="151"/>
      <c r="CV20" s="153"/>
      <c r="CW20" s="152"/>
      <c r="CY20" s="122">
        <v>15</v>
      </c>
      <c r="CZ20" s="148"/>
      <c r="DA20" s="149"/>
      <c r="DB20" s="150"/>
      <c r="DC20" s="151"/>
      <c r="DD20" s="151"/>
      <c r="DE20" s="152"/>
      <c r="DF20" s="148"/>
      <c r="DG20" s="149"/>
      <c r="DH20" s="150"/>
      <c r="DI20" s="151"/>
      <c r="DJ20" s="153"/>
      <c r="DK20" s="152"/>
      <c r="DM20" s="122">
        <v>15</v>
      </c>
      <c r="DN20" s="148"/>
      <c r="DO20" s="149"/>
      <c r="DP20" s="150"/>
      <c r="DQ20" s="151"/>
      <c r="DR20" s="151"/>
      <c r="DS20" s="152"/>
      <c r="DT20" s="148"/>
      <c r="DU20" s="149"/>
      <c r="DV20" s="150"/>
      <c r="DW20" s="151"/>
      <c r="DX20" s="153"/>
      <c r="DY20" s="152"/>
      <c r="EA20" s="122">
        <v>15</v>
      </c>
      <c r="EB20" s="148"/>
      <c r="EC20" s="149"/>
      <c r="ED20" s="150"/>
      <c r="EE20" s="151"/>
      <c r="EF20" s="151"/>
      <c r="EG20" s="152"/>
      <c r="EH20" s="148"/>
      <c r="EI20" s="149"/>
      <c r="EJ20" s="150"/>
      <c r="EK20" s="151"/>
      <c r="EL20" s="153"/>
      <c r="EM20" s="152"/>
    </row>
    <row r="21" spans="1:143">
      <c r="D21" s="325">
        <v>20</v>
      </c>
      <c r="E21" s="122">
        <v>16</v>
      </c>
      <c r="F21" s="148"/>
      <c r="G21" s="149"/>
      <c r="H21" s="150"/>
      <c r="I21" s="151"/>
      <c r="J21" s="151"/>
      <c r="K21" s="152"/>
      <c r="L21" s="148"/>
      <c r="M21" s="149"/>
      <c r="N21" s="150"/>
      <c r="O21" s="151"/>
      <c r="P21" s="153"/>
      <c r="Q21" s="152"/>
      <c r="S21" s="122">
        <v>16</v>
      </c>
      <c r="T21" s="148"/>
      <c r="U21" s="149"/>
      <c r="V21" s="150"/>
      <c r="W21" s="151"/>
      <c r="X21" s="151"/>
      <c r="Y21" s="152"/>
      <c r="Z21" s="148"/>
      <c r="AA21" s="149"/>
      <c r="AB21" s="150"/>
      <c r="AC21" s="151"/>
      <c r="AD21" s="153"/>
      <c r="AE21" s="152"/>
      <c r="AG21" s="122">
        <v>16</v>
      </c>
      <c r="AH21" s="148"/>
      <c r="AI21" s="149"/>
      <c r="AJ21" s="150"/>
      <c r="AK21" s="151"/>
      <c r="AL21" s="151"/>
      <c r="AM21" s="152"/>
      <c r="AN21" s="148"/>
      <c r="AO21" s="149"/>
      <c r="AP21" s="150"/>
      <c r="AQ21" s="151"/>
      <c r="AR21" s="153"/>
      <c r="AS21" s="152"/>
      <c r="AU21" s="122">
        <v>16</v>
      </c>
      <c r="AV21" s="148"/>
      <c r="AW21" s="149"/>
      <c r="AX21" s="150"/>
      <c r="AY21" s="151"/>
      <c r="AZ21" s="151"/>
      <c r="BA21" s="152"/>
      <c r="BB21" s="148"/>
      <c r="BC21" s="149"/>
      <c r="BD21" s="150"/>
      <c r="BE21" s="151"/>
      <c r="BF21" s="153"/>
      <c r="BG21" s="152"/>
      <c r="BI21" s="122">
        <v>16</v>
      </c>
      <c r="BJ21" s="148"/>
      <c r="BK21" s="149"/>
      <c r="BL21" s="150"/>
      <c r="BM21" s="151"/>
      <c r="BN21" s="151"/>
      <c r="BO21" s="152"/>
      <c r="BP21" s="148"/>
      <c r="BQ21" s="149"/>
      <c r="BR21" s="150"/>
      <c r="BS21" s="151"/>
      <c r="BT21" s="153"/>
      <c r="BU21" s="152"/>
      <c r="BW21" s="122">
        <v>16</v>
      </c>
      <c r="BX21" s="148"/>
      <c r="BY21" s="149"/>
      <c r="BZ21" s="150"/>
      <c r="CA21" s="151"/>
      <c r="CB21" s="151"/>
      <c r="CC21" s="152"/>
      <c r="CD21" s="148"/>
      <c r="CE21" s="149"/>
      <c r="CF21" s="150"/>
      <c r="CG21" s="151"/>
      <c r="CH21" s="153"/>
      <c r="CI21" s="152"/>
      <c r="CK21" s="122">
        <v>16</v>
      </c>
      <c r="CL21" s="148"/>
      <c r="CM21" s="149"/>
      <c r="CN21" s="150"/>
      <c r="CO21" s="151"/>
      <c r="CP21" s="151"/>
      <c r="CQ21" s="152"/>
      <c r="CR21" s="148"/>
      <c r="CS21" s="149"/>
      <c r="CT21" s="150"/>
      <c r="CU21" s="151"/>
      <c r="CV21" s="153"/>
      <c r="CW21" s="152"/>
      <c r="CY21" s="122">
        <v>16</v>
      </c>
      <c r="CZ21" s="148"/>
      <c r="DA21" s="149"/>
      <c r="DB21" s="150"/>
      <c r="DC21" s="151"/>
      <c r="DD21" s="151"/>
      <c r="DE21" s="152"/>
      <c r="DF21" s="148"/>
      <c r="DG21" s="149"/>
      <c r="DH21" s="150"/>
      <c r="DI21" s="151"/>
      <c r="DJ21" s="153"/>
      <c r="DK21" s="152"/>
      <c r="DM21" s="122">
        <v>16</v>
      </c>
      <c r="DN21" s="148"/>
      <c r="DO21" s="149"/>
      <c r="DP21" s="150"/>
      <c r="DQ21" s="151"/>
      <c r="DR21" s="151"/>
      <c r="DS21" s="152"/>
      <c r="DT21" s="148"/>
      <c r="DU21" s="149"/>
      <c r="DV21" s="150"/>
      <c r="DW21" s="151"/>
      <c r="DX21" s="153"/>
      <c r="DY21" s="152"/>
      <c r="EA21" s="122">
        <v>16</v>
      </c>
      <c r="EB21" s="148"/>
      <c r="EC21" s="149"/>
      <c r="ED21" s="150"/>
      <c r="EE21" s="151"/>
      <c r="EF21" s="151"/>
      <c r="EG21" s="152"/>
      <c r="EH21" s="148"/>
      <c r="EI21" s="149"/>
      <c r="EJ21" s="150"/>
      <c r="EK21" s="151"/>
      <c r="EL21" s="153"/>
      <c r="EM21" s="152"/>
    </row>
    <row r="22" spans="1:143">
      <c r="D22" s="325">
        <v>21</v>
      </c>
      <c r="E22" s="122">
        <v>17</v>
      </c>
      <c r="F22" s="148"/>
      <c r="G22" s="149"/>
      <c r="H22" s="150"/>
      <c r="I22" s="151"/>
      <c r="J22" s="151"/>
      <c r="K22" s="152"/>
      <c r="L22" s="148"/>
      <c r="M22" s="149"/>
      <c r="N22" s="150"/>
      <c r="O22" s="151"/>
      <c r="P22" s="153"/>
      <c r="Q22" s="152"/>
      <c r="S22" s="122">
        <v>17</v>
      </c>
      <c r="T22" s="148"/>
      <c r="U22" s="149"/>
      <c r="V22" s="150"/>
      <c r="W22" s="151"/>
      <c r="X22" s="151"/>
      <c r="Y22" s="152"/>
      <c r="Z22" s="148"/>
      <c r="AA22" s="149"/>
      <c r="AB22" s="150"/>
      <c r="AC22" s="151"/>
      <c r="AD22" s="153"/>
      <c r="AE22" s="152"/>
      <c r="AG22" s="122">
        <v>17</v>
      </c>
      <c r="AH22" s="148"/>
      <c r="AI22" s="149"/>
      <c r="AJ22" s="150"/>
      <c r="AK22" s="151"/>
      <c r="AL22" s="151"/>
      <c r="AM22" s="152"/>
      <c r="AN22" s="148"/>
      <c r="AO22" s="149"/>
      <c r="AP22" s="150"/>
      <c r="AQ22" s="151"/>
      <c r="AR22" s="153"/>
      <c r="AS22" s="152"/>
      <c r="AU22" s="122">
        <v>17</v>
      </c>
      <c r="AV22" s="148"/>
      <c r="AW22" s="149"/>
      <c r="AX22" s="150"/>
      <c r="AY22" s="151"/>
      <c r="AZ22" s="151"/>
      <c r="BA22" s="152"/>
      <c r="BB22" s="148"/>
      <c r="BC22" s="149"/>
      <c r="BD22" s="150"/>
      <c r="BE22" s="151"/>
      <c r="BF22" s="153"/>
      <c r="BG22" s="152"/>
      <c r="BI22" s="122">
        <v>17</v>
      </c>
      <c r="BJ22" s="148"/>
      <c r="BK22" s="149"/>
      <c r="BL22" s="150"/>
      <c r="BM22" s="151"/>
      <c r="BN22" s="151"/>
      <c r="BO22" s="152"/>
      <c r="BP22" s="148"/>
      <c r="BQ22" s="149"/>
      <c r="BR22" s="150"/>
      <c r="BS22" s="151"/>
      <c r="BT22" s="153"/>
      <c r="BU22" s="152"/>
      <c r="BW22" s="122">
        <v>17</v>
      </c>
      <c r="BX22" s="148"/>
      <c r="BY22" s="149"/>
      <c r="BZ22" s="150"/>
      <c r="CA22" s="151"/>
      <c r="CB22" s="151"/>
      <c r="CC22" s="152"/>
      <c r="CD22" s="148"/>
      <c r="CE22" s="149"/>
      <c r="CF22" s="150"/>
      <c r="CG22" s="151"/>
      <c r="CH22" s="153"/>
      <c r="CI22" s="152"/>
      <c r="CK22" s="122">
        <v>17</v>
      </c>
      <c r="CL22" s="148"/>
      <c r="CM22" s="149"/>
      <c r="CN22" s="150"/>
      <c r="CO22" s="151"/>
      <c r="CP22" s="151"/>
      <c r="CQ22" s="152"/>
      <c r="CR22" s="148"/>
      <c r="CS22" s="149"/>
      <c r="CT22" s="150"/>
      <c r="CU22" s="151"/>
      <c r="CV22" s="153"/>
      <c r="CW22" s="152"/>
      <c r="CY22" s="122">
        <v>17</v>
      </c>
      <c r="CZ22" s="148"/>
      <c r="DA22" s="149"/>
      <c r="DB22" s="150"/>
      <c r="DC22" s="151"/>
      <c r="DD22" s="151"/>
      <c r="DE22" s="152"/>
      <c r="DF22" s="148"/>
      <c r="DG22" s="149"/>
      <c r="DH22" s="150"/>
      <c r="DI22" s="151"/>
      <c r="DJ22" s="153"/>
      <c r="DK22" s="152"/>
      <c r="DM22" s="122">
        <v>17</v>
      </c>
      <c r="DN22" s="148"/>
      <c r="DO22" s="149"/>
      <c r="DP22" s="150"/>
      <c r="DQ22" s="151"/>
      <c r="DR22" s="151"/>
      <c r="DS22" s="152"/>
      <c r="DT22" s="148"/>
      <c r="DU22" s="149"/>
      <c r="DV22" s="150"/>
      <c r="DW22" s="151"/>
      <c r="DX22" s="153"/>
      <c r="DY22" s="152"/>
      <c r="EA22" s="122">
        <v>17</v>
      </c>
      <c r="EB22" s="148"/>
      <c r="EC22" s="149"/>
      <c r="ED22" s="150"/>
      <c r="EE22" s="151"/>
      <c r="EF22" s="151"/>
      <c r="EG22" s="152"/>
      <c r="EH22" s="148"/>
      <c r="EI22" s="149"/>
      <c r="EJ22" s="150"/>
      <c r="EK22" s="151"/>
      <c r="EL22" s="153"/>
      <c r="EM22" s="152"/>
    </row>
    <row r="23" spans="1:143">
      <c r="D23" s="325">
        <v>22</v>
      </c>
      <c r="E23" s="122">
        <v>18</v>
      </c>
      <c r="F23" s="148"/>
      <c r="G23" s="149"/>
      <c r="H23" s="150"/>
      <c r="I23" s="151"/>
      <c r="J23" s="151"/>
      <c r="K23" s="152"/>
      <c r="L23" s="148"/>
      <c r="M23" s="149"/>
      <c r="N23" s="150"/>
      <c r="O23" s="151"/>
      <c r="P23" s="153"/>
      <c r="Q23" s="152"/>
      <c r="S23" s="122">
        <v>18</v>
      </c>
      <c r="T23" s="148"/>
      <c r="U23" s="149"/>
      <c r="V23" s="150"/>
      <c r="W23" s="151"/>
      <c r="X23" s="151"/>
      <c r="Y23" s="152"/>
      <c r="Z23" s="148"/>
      <c r="AA23" s="149"/>
      <c r="AB23" s="150"/>
      <c r="AC23" s="151"/>
      <c r="AD23" s="153"/>
      <c r="AE23" s="152"/>
      <c r="AG23" s="122">
        <v>18</v>
      </c>
      <c r="AH23" s="148"/>
      <c r="AI23" s="149"/>
      <c r="AJ23" s="150"/>
      <c r="AK23" s="151"/>
      <c r="AL23" s="151"/>
      <c r="AM23" s="152"/>
      <c r="AN23" s="148"/>
      <c r="AO23" s="149"/>
      <c r="AP23" s="150"/>
      <c r="AQ23" s="151"/>
      <c r="AR23" s="153"/>
      <c r="AS23" s="152"/>
      <c r="AU23" s="122">
        <v>18</v>
      </c>
      <c r="AV23" s="148"/>
      <c r="AW23" s="149"/>
      <c r="AX23" s="150"/>
      <c r="AY23" s="151"/>
      <c r="AZ23" s="151"/>
      <c r="BA23" s="152"/>
      <c r="BB23" s="148"/>
      <c r="BC23" s="149"/>
      <c r="BD23" s="150"/>
      <c r="BE23" s="151"/>
      <c r="BF23" s="153"/>
      <c r="BG23" s="152"/>
      <c r="BI23" s="122">
        <v>18</v>
      </c>
      <c r="BJ23" s="148"/>
      <c r="BK23" s="149"/>
      <c r="BL23" s="150"/>
      <c r="BM23" s="151"/>
      <c r="BN23" s="151"/>
      <c r="BO23" s="152"/>
      <c r="BP23" s="148"/>
      <c r="BQ23" s="149"/>
      <c r="BR23" s="150"/>
      <c r="BS23" s="151"/>
      <c r="BT23" s="153"/>
      <c r="BU23" s="152"/>
      <c r="BW23" s="122">
        <v>18</v>
      </c>
      <c r="BX23" s="148"/>
      <c r="BY23" s="149"/>
      <c r="BZ23" s="150"/>
      <c r="CA23" s="151"/>
      <c r="CB23" s="151"/>
      <c r="CC23" s="152"/>
      <c r="CD23" s="148"/>
      <c r="CE23" s="149"/>
      <c r="CF23" s="150"/>
      <c r="CG23" s="151"/>
      <c r="CH23" s="153"/>
      <c r="CI23" s="152"/>
      <c r="CK23" s="122">
        <v>18</v>
      </c>
      <c r="CL23" s="148"/>
      <c r="CM23" s="149"/>
      <c r="CN23" s="150"/>
      <c r="CO23" s="151"/>
      <c r="CP23" s="151"/>
      <c r="CQ23" s="152"/>
      <c r="CR23" s="148"/>
      <c r="CS23" s="149"/>
      <c r="CT23" s="150"/>
      <c r="CU23" s="151"/>
      <c r="CV23" s="153"/>
      <c r="CW23" s="152"/>
      <c r="CY23" s="122">
        <v>18</v>
      </c>
      <c r="CZ23" s="148"/>
      <c r="DA23" s="149"/>
      <c r="DB23" s="150"/>
      <c r="DC23" s="151"/>
      <c r="DD23" s="151"/>
      <c r="DE23" s="152"/>
      <c r="DF23" s="148"/>
      <c r="DG23" s="149"/>
      <c r="DH23" s="150"/>
      <c r="DI23" s="151"/>
      <c r="DJ23" s="153"/>
      <c r="DK23" s="152"/>
      <c r="DM23" s="122">
        <v>18</v>
      </c>
      <c r="DN23" s="148"/>
      <c r="DO23" s="149"/>
      <c r="DP23" s="150"/>
      <c r="DQ23" s="151"/>
      <c r="DR23" s="151"/>
      <c r="DS23" s="152"/>
      <c r="DT23" s="148"/>
      <c r="DU23" s="149"/>
      <c r="DV23" s="150"/>
      <c r="DW23" s="151"/>
      <c r="DX23" s="153"/>
      <c r="DY23" s="152"/>
      <c r="EA23" s="122">
        <v>18</v>
      </c>
      <c r="EB23" s="148"/>
      <c r="EC23" s="149"/>
      <c r="ED23" s="150"/>
      <c r="EE23" s="151"/>
      <c r="EF23" s="151"/>
      <c r="EG23" s="152"/>
      <c r="EH23" s="148"/>
      <c r="EI23" s="149"/>
      <c r="EJ23" s="150"/>
      <c r="EK23" s="151"/>
      <c r="EL23" s="153"/>
      <c r="EM23" s="152"/>
    </row>
    <row r="24" spans="1:143">
      <c r="D24" s="325">
        <v>23</v>
      </c>
      <c r="E24" s="122">
        <v>19</v>
      </c>
      <c r="F24" s="148"/>
      <c r="G24" s="149"/>
      <c r="H24" s="150"/>
      <c r="I24" s="151"/>
      <c r="J24" s="151"/>
      <c r="K24" s="152"/>
      <c r="L24" s="148"/>
      <c r="M24" s="149"/>
      <c r="N24" s="150"/>
      <c r="O24" s="151"/>
      <c r="P24" s="153"/>
      <c r="Q24" s="152"/>
      <c r="S24" s="122">
        <v>19</v>
      </c>
      <c r="T24" s="148"/>
      <c r="U24" s="149"/>
      <c r="V24" s="150"/>
      <c r="W24" s="151"/>
      <c r="X24" s="151"/>
      <c r="Y24" s="152"/>
      <c r="Z24" s="148"/>
      <c r="AA24" s="149"/>
      <c r="AB24" s="150"/>
      <c r="AC24" s="151"/>
      <c r="AD24" s="153"/>
      <c r="AE24" s="152"/>
      <c r="AG24" s="122">
        <v>19</v>
      </c>
      <c r="AH24" s="148"/>
      <c r="AI24" s="149"/>
      <c r="AJ24" s="150"/>
      <c r="AK24" s="151"/>
      <c r="AL24" s="151"/>
      <c r="AM24" s="152"/>
      <c r="AN24" s="148"/>
      <c r="AO24" s="149"/>
      <c r="AP24" s="150"/>
      <c r="AQ24" s="151"/>
      <c r="AR24" s="153"/>
      <c r="AS24" s="152"/>
      <c r="AU24" s="122">
        <v>19</v>
      </c>
      <c r="AV24" s="148"/>
      <c r="AW24" s="149"/>
      <c r="AX24" s="150"/>
      <c r="AY24" s="151"/>
      <c r="AZ24" s="151"/>
      <c r="BA24" s="152"/>
      <c r="BB24" s="148"/>
      <c r="BC24" s="149"/>
      <c r="BD24" s="150"/>
      <c r="BE24" s="151"/>
      <c r="BF24" s="153"/>
      <c r="BG24" s="152"/>
      <c r="BI24" s="122">
        <v>19</v>
      </c>
      <c r="BJ24" s="148"/>
      <c r="BK24" s="149"/>
      <c r="BL24" s="150"/>
      <c r="BM24" s="151"/>
      <c r="BN24" s="151"/>
      <c r="BO24" s="152"/>
      <c r="BP24" s="148"/>
      <c r="BQ24" s="149"/>
      <c r="BR24" s="150"/>
      <c r="BS24" s="151"/>
      <c r="BT24" s="153"/>
      <c r="BU24" s="152"/>
      <c r="BW24" s="122">
        <v>19</v>
      </c>
      <c r="BX24" s="148"/>
      <c r="BY24" s="149"/>
      <c r="BZ24" s="150"/>
      <c r="CA24" s="151"/>
      <c r="CB24" s="151"/>
      <c r="CC24" s="152"/>
      <c r="CD24" s="148"/>
      <c r="CE24" s="149"/>
      <c r="CF24" s="150"/>
      <c r="CG24" s="151"/>
      <c r="CH24" s="153"/>
      <c r="CI24" s="152"/>
      <c r="CK24" s="122">
        <v>19</v>
      </c>
      <c r="CL24" s="148"/>
      <c r="CM24" s="149"/>
      <c r="CN24" s="150"/>
      <c r="CO24" s="151"/>
      <c r="CP24" s="151"/>
      <c r="CQ24" s="152"/>
      <c r="CR24" s="148"/>
      <c r="CS24" s="149"/>
      <c r="CT24" s="150"/>
      <c r="CU24" s="151"/>
      <c r="CV24" s="153"/>
      <c r="CW24" s="152"/>
      <c r="CY24" s="122">
        <v>19</v>
      </c>
      <c r="CZ24" s="148"/>
      <c r="DA24" s="149"/>
      <c r="DB24" s="150"/>
      <c r="DC24" s="151"/>
      <c r="DD24" s="151"/>
      <c r="DE24" s="152"/>
      <c r="DF24" s="148"/>
      <c r="DG24" s="149"/>
      <c r="DH24" s="150"/>
      <c r="DI24" s="151"/>
      <c r="DJ24" s="153"/>
      <c r="DK24" s="152"/>
      <c r="DM24" s="122">
        <v>19</v>
      </c>
      <c r="DN24" s="148"/>
      <c r="DO24" s="149"/>
      <c r="DP24" s="150"/>
      <c r="DQ24" s="151"/>
      <c r="DR24" s="151"/>
      <c r="DS24" s="152"/>
      <c r="DT24" s="148"/>
      <c r="DU24" s="149"/>
      <c r="DV24" s="150"/>
      <c r="DW24" s="151"/>
      <c r="DX24" s="153"/>
      <c r="DY24" s="152"/>
      <c r="EA24" s="122">
        <v>19</v>
      </c>
      <c r="EB24" s="148"/>
      <c r="EC24" s="149"/>
      <c r="ED24" s="150"/>
      <c r="EE24" s="151"/>
      <c r="EF24" s="151"/>
      <c r="EG24" s="152"/>
      <c r="EH24" s="148"/>
      <c r="EI24" s="149"/>
      <c r="EJ24" s="150"/>
      <c r="EK24" s="151"/>
      <c r="EL24" s="153"/>
      <c r="EM24" s="152"/>
    </row>
    <row r="25" spans="1:143">
      <c r="D25" s="325">
        <v>24</v>
      </c>
      <c r="E25" s="122">
        <v>20</v>
      </c>
      <c r="F25" s="148"/>
      <c r="G25" s="149"/>
      <c r="H25" s="150"/>
      <c r="I25" s="151"/>
      <c r="J25" s="151"/>
      <c r="K25" s="152"/>
      <c r="L25" s="148"/>
      <c r="M25" s="149"/>
      <c r="N25" s="150"/>
      <c r="O25" s="151"/>
      <c r="P25" s="153"/>
      <c r="Q25" s="152"/>
      <c r="S25" s="122">
        <v>20</v>
      </c>
      <c r="T25" s="148"/>
      <c r="U25" s="149"/>
      <c r="V25" s="150"/>
      <c r="W25" s="151"/>
      <c r="X25" s="151"/>
      <c r="Y25" s="152"/>
      <c r="Z25" s="148"/>
      <c r="AA25" s="149"/>
      <c r="AB25" s="150"/>
      <c r="AC25" s="151"/>
      <c r="AD25" s="153"/>
      <c r="AE25" s="152"/>
      <c r="AG25" s="122">
        <v>20</v>
      </c>
      <c r="AH25" s="148"/>
      <c r="AI25" s="149"/>
      <c r="AJ25" s="150"/>
      <c r="AK25" s="151"/>
      <c r="AL25" s="151"/>
      <c r="AM25" s="152"/>
      <c r="AN25" s="148"/>
      <c r="AO25" s="149"/>
      <c r="AP25" s="150"/>
      <c r="AQ25" s="151"/>
      <c r="AR25" s="153"/>
      <c r="AS25" s="152"/>
      <c r="AU25" s="122">
        <v>20</v>
      </c>
      <c r="AV25" s="148"/>
      <c r="AW25" s="149"/>
      <c r="AX25" s="150"/>
      <c r="AY25" s="151"/>
      <c r="AZ25" s="151"/>
      <c r="BA25" s="152"/>
      <c r="BB25" s="148"/>
      <c r="BC25" s="149"/>
      <c r="BD25" s="150"/>
      <c r="BE25" s="151"/>
      <c r="BF25" s="153"/>
      <c r="BG25" s="152"/>
      <c r="BI25" s="122">
        <v>20</v>
      </c>
      <c r="BJ25" s="148"/>
      <c r="BK25" s="149"/>
      <c r="BL25" s="150"/>
      <c r="BM25" s="151"/>
      <c r="BN25" s="151"/>
      <c r="BO25" s="152"/>
      <c r="BP25" s="148"/>
      <c r="BQ25" s="149"/>
      <c r="BR25" s="150"/>
      <c r="BS25" s="151"/>
      <c r="BT25" s="153"/>
      <c r="BU25" s="152"/>
      <c r="BW25" s="122">
        <v>20</v>
      </c>
      <c r="BX25" s="148"/>
      <c r="BY25" s="149"/>
      <c r="BZ25" s="150"/>
      <c r="CA25" s="151"/>
      <c r="CB25" s="151"/>
      <c r="CC25" s="152"/>
      <c r="CD25" s="148"/>
      <c r="CE25" s="149"/>
      <c r="CF25" s="150"/>
      <c r="CG25" s="151"/>
      <c r="CH25" s="153"/>
      <c r="CI25" s="152"/>
      <c r="CK25" s="122">
        <v>20</v>
      </c>
      <c r="CL25" s="148"/>
      <c r="CM25" s="149"/>
      <c r="CN25" s="150"/>
      <c r="CO25" s="151"/>
      <c r="CP25" s="151"/>
      <c r="CQ25" s="152"/>
      <c r="CR25" s="148"/>
      <c r="CS25" s="149"/>
      <c r="CT25" s="150"/>
      <c r="CU25" s="151"/>
      <c r="CV25" s="153"/>
      <c r="CW25" s="152"/>
      <c r="CY25" s="122">
        <v>20</v>
      </c>
      <c r="CZ25" s="148"/>
      <c r="DA25" s="149"/>
      <c r="DB25" s="150"/>
      <c r="DC25" s="151"/>
      <c r="DD25" s="151"/>
      <c r="DE25" s="152"/>
      <c r="DF25" s="148"/>
      <c r="DG25" s="149"/>
      <c r="DH25" s="150"/>
      <c r="DI25" s="151"/>
      <c r="DJ25" s="153"/>
      <c r="DK25" s="152"/>
      <c r="DM25" s="122">
        <v>20</v>
      </c>
      <c r="DN25" s="148"/>
      <c r="DO25" s="149"/>
      <c r="DP25" s="150"/>
      <c r="DQ25" s="151"/>
      <c r="DR25" s="151"/>
      <c r="DS25" s="152"/>
      <c r="DT25" s="148"/>
      <c r="DU25" s="149"/>
      <c r="DV25" s="150"/>
      <c r="DW25" s="151"/>
      <c r="DX25" s="153"/>
      <c r="DY25" s="152"/>
      <c r="EA25" s="122">
        <v>20</v>
      </c>
      <c r="EB25" s="148"/>
      <c r="EC25" s="149"/>
      <c r="ED25" s="150"/>
      <c r="EE25" s="151"/>
      <c r="EF25" s="151"/>
      <c r="EG25" s="152"/>
      <c r="EH25" s="148"/>
      <c r="EI25" s="149"/>
      <c r="EJ25" s="150"/>
      <c r="EK25" s="151"/>
      <c r="EL25" s="153"/>
      <c r="EM25" s="152"/>
    </row>
    <row r="26" spans="1:143">
      <c r="D26" s="325">
        <v>25</v>
      </c>
      <c r="E26" s="122">
        <v>21</v>
      </c>
      <c r="F26" s="148"/>
      <c r="G26" s="149"/>
      <c r="H26" s="150"/>
      <c r="I26" s="151"/>
      <c r="J26" s="151"/>
      <c r="K26" s="152"/>
      <c r="L26" s="148"/>
      <c r="M26" s="149"/>
      <c r="N26" s="150"/>
      <c r="O26" s="151"/>
      <c r="P26" s="153"/>
      <c r="Q26" s="152"/>
      <c r="S26" s="122">
        <v>21</v>
      </c>
      <c r="T26" s="148"/>
      <c r="U26" s="149"/>
      <c r="V26" s="150"/>
      <c r="W26" s="151"/>
      <c r="X26" s="151"/>
      <c r="Y26" s="152"/>
      <c r="Z26" s="148"/>
      <c r="AA26" s="149"/>
      <c r="AB26" s="150"/>
      <c r="AC26" s="151"/>
      <c r="AD26" s="153"/>
      <c r="AE26" s="152"/>
      <c r="AG26" s="122">
        <v>21</v>
      </c>
      <c r="AH26" s="148"/>
      <c r="AI26" s="149"/>
      <c r="AJ26" s="150"/>
      <c r="AK26" s="151"/>
      <c r="AL26" s="151"/>
      <c r="AM26" s="152"/>
      <c r="AN26" s="148"/>
      <c r="AO26" s="149"/>
      <c r="AP26" s="150"/>
      <c r="AQ26" s="151"/>
      <c r="AR26" s="153"/>
      <c r="AS26" s="152"/>
      <c r="AU26" s="122">
        <v>21</v>
      </c>
      <c r="AV26" s="148"/>
      <c r="AW26" s="149"/>
      <c r="AX26" s="150"/>
      <c r="AY26" s="151"/>
      <c r="AZ26" s="151"/>
      <c r="BA26" s="152"/>
      <c r="BB26" s="148"/>
      <c r="BC26" s="149"/>
      <c r="BD26" s="150"/>
      <c r="BE26" s="151"/>
      <c r="BF26" s="153"/>
      <c r="BG26" s="152"/>
      <c r="BI26" s="122">
        <v>21</v>
      </c>
      <c r="BJ26" s="148"/>
      <c r="BK26" s="149"/>
      <c r="BL26" s="150"/>
      <c r="BM26" s="151"/>
      <c r="BN26" s="151"/>
      <c r="BO26" s="152"/>
      <c r="BP26" s="148"/>
      <c r="BQ26" s="149"/>
      <c r="BR26" s="150"/>
      <c r="BS26" s="151"/>
      <c r="BT26" s="153"/>
      <c r="BU26" s="152"/>
      <c r="BW26" s="122">
        <v>21</v>
      </c>
      <c r="BX26" s="148"/>
      <c r="BY26" s="149"/>
      <c r="BZ26" s="150"/>
      <c r="CA26" s="151"/>
      <c r="CB26" s="151"/>
      <c r="CC26" s="152"/>
      <c r="CD26" s="148"/>
      <c r="CE26" s="149"/>
      <c r="CF26" s="150"/>
      <c r="CG26" s="151"/>
      <c r="CH26" s="153"/>
      <c r="CI26" s="152"/>
      <c r="CK26" s="122">
        <v>21</v>
      </c>
      <c r="CL26" s="148"/>
      <c r="CM26" s="149"/>
      <c r="CN26" s="150"/>
      <c r="CO26" s="151"/>
      <c r="CP26" s="151"/>
      <c r="CQ26" s="152"/>
      <c r="CR26" s="148"/>
      <c r="CS26" s="149"/>
      <c r="CT26" s="150"/>
      <c r="CU26" s="151"/>
      <c r="CV26" s="153"/>
      <c r="CW26" s="152"/>
      <c r="CY26" s="122">
        <v>21</v>
      </c>
      <c r="CZ26" s="148"/>
      <c r="DA26" s="149"/>
      <c r="DB26" s="150"/>
      <c r="DC26" s="151"/>
      <c r="DD26" s="151"/>
      <c r="DE26" s="152"/>
      <c r="DF26" s="148"/>
      <c r="DG26" s="149"/>
      <c r="DH26" s="150"/>
      <c r="DI26" s="151"/>
      <c r="DJ26" s="153"/>
      <c r="DK26" s="152"/>
      <c r="DM26" s="122">
        <v>21</v>
      </c>
      <c r="DN26" s="148"/>
      <c r="DO26" s="149"/>
      <c r="DP26" s="150"/>
      <c r="DQ26" s="151"/>
      <c r="DR26" s="151"/>
      <c r="DS26" s="152"/>
      <c r="DT26" s="148"/>
      <c r="DU26" s="149"/>
      <c r="DV26" s="150"/>
      <c r="DW26" s="151"/>
      <c r="DX26" s="153"/>
      <c r="DY26" s="152"/>
      <c r="EA26" s="122">
        <v>21</v>
      </c>
      <c r="EB26" s="148"/>
      <c r="EC26" s="149"/>
      <c r="ED26" s="150"/>
      <c r="EE26" s="151"/>
      <c r="EF26" s="151"/>
      <c r="EG26" s="152"/>
      <c r="EH26" s="148"/>
      <c r="EI26" s="149"/>
      <c r="EJ26" s="150"/>
      <c r="EK26" s="151"/>
      <c r="EL26" s="153"/>
      <c r="EM26" s="152"/>
    </row>
    <row r="27" spans="1:143">
      <c r="D27" s="325">
        <v>26</v>
      </c>
      <c r="E27" s="122">
        <v>22</v>
      </c>
      <c r="F27" s="148"/>
      <c r="G27" s="149"/>
      <c r="H27" s="150"/>
      <c r="I27" s="151"/>
      <c r="J27" s="151"/>
      <c r="K27" s="152"/>
      <c r="L27" s="148"/>
      <c r="M27" s="149"/>
      <c r="N27" s="150"/>
      <c r="O27" s="151"/>
      <c r="P27" s="153"/>
      <c r="Q27" s="152"/>
      <c r="S27" s="122">
        <v>22</v>
      </c>
      <c r="T27" s="148"/>
      <c r="U27" s="149"/>
      <c r="V27" s="150"/>
      <c r="W27" s="151"/>
      <c r="X27" s="151"/>
      <c r="Y27" s="152"/>
      <c r="Z27" s="148"/>
      <c r="AA27" s="149"/>
      <c r="AB27" s="150"/>
      <c r="AC27" s="151"/>
      <c r="AD27" s="153"/>
      <c r="AE27" s="152"/>
      <c r="AG27" s="122">
        <v>22</v>
      </c>
      <c r="AH27" s="148"/>
      <c r="AI27" s="149"/>
      <c r="AJ27" s="150"/>
      <c r="AK27" s="151"/>
      <c r="AL27" s="151"/>
      <c r="AM27" s="152"/>
      <c r="AN27" s="148"/>
      <c r="AO27" s="149"/>
      <c r="AP27" s="150"/>
      <c r="AQ27" s="151"/>
      <c r="AR27" s="153"/>
      <c r="AS27" s="152"/>
      <c r="AU27" s="122">
        <v>22</v>
      </c>
      <c r="AV27" s="148"/>
      <c r="AW27" s="149"/>
      <c r="AX27" s="150"/>
      <c r="AY27" s="151"/>
      <c r="AZ27" s="151"/>
      <c r="BA27" s="152"/>
      <c r="BB27" s="148"/>
      <c r="BC27" s="149"/>
      <c r="BD27" s="150"/>
      <c r="BE27" s="151"/>
      <c r="BF27" s="153"/>
      <c r="BG27" s="152"/>
      <c r="BI27" s="122">
        <v>22</v>
      </c>
      <c r="BJ27" s="148"/>
      <c r="BK27" s="149"/>
      <c r="BL27" s="150"/>
      <c r="BM27" s="151"/>
      <c r="BN27" s="151"/>
      <c r="BO27" s="152"/>
      <c r="BP27" s="148"/>
      <c r="BQ27" s="149"/>
      <c r="BR27" s="150"/>
      <c r="BS27" s="151"/>
      <c r="BT27" s="153"/>
      <c r="BU27" s="152"/>
      <c r="BW27" s="122">
        <v>22</v>
      </c>
      <c r="BX27" s="148"/>
      <c r="BY27" s="149"/>
      <c r="BZ27" s="150"/>
      <c r="CA27" s="151"/>
      <c r="CB27" s="151"/>
      <c r="CC27" s="152"/>
      <c r="CD27" s="148"/>
      <c r="CE27" s="149"/>
      <c r="CF27" s="150"/>
      <c r="CG27" s="151"/>
      <c r="CH27" s="153"/>
      <c r="CI27" s="152"/>
      <c r="CK27" s="122">
        <v>22</v>
      </c>
      <c r="CL27" s="148"/>
      <c r="CM27" s="149"/>
      <c r="CN27" s="150"/>
      <c r="CO27" s="151"/>
      <c r="CP27" s="151"/>
      <c r="CQ27" s="152"/>
      <c r="CR27" s="148"/>
      <c r="CS27" s="149"/>
      <c r="CT27" s="150"/>
      <c r="CU27" s="151"/>
      <c r="CV27" s="153"/>
      <c r="CW27" s="152"/>
      <c r="CY27" s="122">
        <v>22</v>
      </c>
      <c r="CZ27" s="148"/>
      <c r="DA27" s="149"/>
      <c r="DB27" s="150"/>
      <c r="DC27" s="151"/>
      <c r="DD27" s="151"/>
      <c r="DE27" s="152"/>
      <c r="DF27" s="148"/>
      <c r="DG27" s="149"/>
      <c r="DH27" s="150"/>
      <c r="DI27" s="151"/>
      <c r="DJ27" s="153"/>
      <c r="DK27" s="152"/>
      <c r="DM27" s="122">
        <v>22</v>
      </c>
      <c r="DN27" s="148"/>
      <c r="DO27" s="149"/>
      <c r="DP27" s="150"/>
      <c r="DQ27" s="151"/>
      <c r="DR27" s="151"/>
      <c r="DS27" s="152"/>
      <c r="DT27" s="148"/>
      <c r="DU27" s="149"/>
      <c r="DV27" s="150"/>
      <c r="DW27" s="151"/>
      <c r="DX27" s="153"/>
      <c r="DY27" s="152"/>
      <c r="EA27" s="122">
        <v>22</v>
      </c>
      <c r="EB27" s="148"/>
      <c r="EC27" s="149"/>
      <c r="ED27" s="150"/>
      <c r="EE27" s="151"/>
      <c r="EF27" s="151"/>
      <c r="EG27" s="152"/>
      <c r="EH27" s="148"/>
      <c r="EI27" s="149"/>
      <c r="EJ27" s="150"/>
      <c r="EK27" s="151"/>
      <c r="EL27" s="153"/>
      <c r="EM27" s="152"/>
    </row>
    <row r="28" spans="1:143">
      <c r="D28" s="325">
        <v>27</v>
      </c>
      <c r="E28" s="122">
        <v>23</v>
      </c>
      <c r="F28" s="148"/>
      <c r="G28" s="149"/>
      <c r="H28" s="150"/>
      <c r="I28" s="151"/>
      <c r="J28" s="151"/>
      <c r="K28" s="152"/>
      <c r="L28" s="148"/>
      <c r="M28" s="149"/>
      <c r="N28" s="150"/>
      <c r="O28" s="151"/>
      <c r="P28" s="153"/>
      <c r="Q28" s="152"/>
      <c r="S28" s="122">
        <v>23</v>
      </c>
      <c r="T28" s="148"/>
      <c r="U28" s="149"/>
      <c r="V28" s="150"/>
      <c r="W28" s="151"/>
      <c r="X28" s="151"/>
      <c r="Y28" s="152"/>
      <c r="Z28" s="148"/>
      <c r="AA28" s="149"/>
      <c r="AB28" s="150"/>
      <c r="AC28" s="151"/>
      <c r="AD28" s="153"/>
      <c r="AE28" s="152"/>
      <c r="AG28" s="122">
        <v>23</v>
      </c>
      <c r="AH28" s="148"/>
      <c r="AI28" s="149"/>
      <c r="AJ28" s="150"/>
      <c r="AK28" s="151"/>
      <c r="AL28" s="151"/>
      <c r="AM28" s="152"/>
      <c r="AN28" s="148"/>
      <c r="AO28" s="149"/>
      <c r="AP28" s="150"/>
      <c r="AQ28" s="151"/>
      <c r="AR28" s="153"/>
      <c r="AS28" s="152"/>
      <c r="AU28" s="122">
        <v>23</v>
      </c>
      <c r="AV28" s="148"/>
      <c r="AW28" s="149"/>
      <c r="AX28" s="150"/>
      <c r="AY28" s="151"/>
      <c r="AZ28" s="151"/>
      <c r="BA28" s="152"/>
      <c r="BB28" s="148"/>
      <c r="BC28" s="149"/>
      <c r="BD28" s="150"/>
      <c r="BE28" s="151"/>
      <c r="BF28" s="153"/>
      <c r="BG28" s="152"/>
      <c r="BI28" s="122">
        <v>23</v>
      </c>
      <c r="BJ28" s="148"/>
      <c r="BK28" s="149"/>
      <c r="BL28" s="150"/>
      <c r="BM28" s="151"/>
      <c r="BN28" s="151"/>
      <c r="BO28" s="152"/>
      <c r="BP28" s="148"/>
      <c r="BQ28" s="149"/>
      <c r="BR28" s="150"/>
      <c r="BS28" s="151"/>
      <c r="BT28" s="153"/>
      <c r="BU28" s="152"/>
      <c r="BW28" s="122">
        <v>23</v>
      </c>
      <c r="BX28" s="148"/>
      <c r="BY28" s="149"/>
      <c r="BZ28" s="150"/>
      <c r="CA28" s="151"/>
      <c r="CB28" s="151"/>
      <c r="CC28" s="152"/>
      <c r="CD28" s="148"/>
      <c r="CE28" s="149"/>
      <c r="CF28" s="150"/>
      <c r="CG28" s="151"/>
      <c r="CH28" s="153"/>
      <c r="CI28" s="152"/>
      <c r="CK28" s="122">
        <v>23</v>
      </c>
      <c r="CL28" s="148"/>
      <c r="CM28" s="149"/>
      <c r="CN28" s="150"/>
      <c r="CO28" s="151"/>
      <c r="CP28" s="151"/>
      <c r="CQ28" s="152"/>
      <c r="CR28" s="148"/>
      <c r="CS28" s="149"/>
      <c r="CT28" s="150"/>
      <c r="CU28" s="151"/>
      <c r="CV28" s="153"/>
      <c r="CW28" s="152"/>
      <c r="CY28" s="122">
        <v>23</v>
      </c>
      <c r="CZ28" s="148"/>
      <c r="DA28" s="149"/>
      <c r="DB28" s="150"/>
      <c r="DC28" s="151"/>
      <c r="DD28" s="151"/>
      <c r="DE28" s="152"/>
      <c r="DF28" s="148"/>
      <c r="DG28" s="149"/>
      <c r="DH28" s="150"/>
      <c r="DI28" s="151"/>
      <c r="DJ28" s="153"/>
      <c r="DK28" s="152"/>
      <c r="DM28" s="122">
        <v>23</v>
      </c>
      <c r="DN28" s="148"/>
      <c r="DO28" s="149"/>
      <c r="DP28" s="150"/>
      <c r="DQ28" s="151"/>
      <c r="DR28" s="151"/>
      <c r="DS28" s="152"/>
      <c r="DT28" s="148"/>
      <c r="DU28" s="149"/>
      <c r="DV28" s="150"/>
      <c r="DW28" s="151"/>
      <c r="DX28" s="153"/>
      <c r="DY28" s="152"/>
      <c r="EA28" s="122">
        <v>23</v>
      </c>
      <c r="EB28" s="148"/>
      <c r="EC28" s="149"/>
      <c r="ED28" s="150"/>
      <c r="EE28" s="151"/>
      <c r="EF28" s="151"/>
      <c r="EG28" s="152"/>
      <c r="EH28" s="148"/>
      <c r="EI28" s="149"/>
      <c r="EJ28" s="150"/>
      <c r="EK28" s="151"/>
      <c r="EL28" s="153"/>
      <c r="EM28" s="152"/>
    </row>
    <row r="29" spans="1:143">
      <c r="D29" s="325">
        <v>28</v>
      </c>
      <c r="E29" s="122">
        <v>24</v>
      </c>
      <c r="F29" s="148"/>
      <c r="G29" s="149"/>
      <c r="H29" s="150"/>
      <c r="I29" s="151"/>
      <c r="J29" s="151"/>
      <c r="K29" s="152"/>
      <c r="L29" s="148"/>
      <c r="M29" s="149"/>
      <c r="N29" s="150"/>
      <c r="O29" s="151"/>
      <c r="P29" s="153"/>
      <c r="Q29" s="152"/>
      <c r="S29" s="122">
        <v>24</v>
      </c>
      <c r="T29" s="148"/>
      <c r="U29" s="149"/>
      <c r="V29" s="150"/>
      <c r="W29" s="151"/>
      <c r="X29" s="151"/>
      <c r="Y29" s="152"/>
      <c r="Z29" s="148"/>
      <c r="AA29" s="149"/>
      <c r="AB29" s="150"/>
      <c r="AC29" s="151"/>
      <c r="AD29" s="153"/>
      <c r="AE29" s="152"/>
      <c r="AG29" s="122">
        <v>24</v>
      </c>
      <c r="AH29" s="148"/>
      <c r="AI29" s="149"/>
      <c r="AJ29" s="150"/>
      <c r="AK29" s="151"/>
      <c r="AL29" s="151"/>
      <c r="AM29" s="152"/>
      <c r="AN29" s="148"/>
      <c r="AO29" s="149"/>
      <c r="AP29" s="150"/>
      <c r="AQ29" s="151"/>
      <c r="AR29" s="153"/>
      <c r="AS29" s="152"/>
      <c r="AU29" s="122">
        <v>24</v>
      </c>
      <c r="AV29" s="148"/>
      <c r="AW29" s="149"/>
      <c r="AX29" s="150"/>
      <c r="AY29" s="151"/>
      <c r="AZ29" s="151"/>
      <c r="BA29" s="152"/>
      <c r="BB29" s="148"/>
      <c r="BC29" s="149"/>
      <c r="BD29" s="150"/>
      <c r="BE29" s="151"/>
      <c r="BF29" s="153"/>
      <c r="BG29" s="152"/>
      <c r="BI29" s="122">
        <v>24</v>
      </c>
      <c r="BJ29" s="148"/>
      <c r="BK29" s="149"/>
      <c r="BL29" s="150"/>
      <c r="BM29" s="151"/>
      <c r="BN29" s="151"/>
      <c r="BO29" s="152"/>
      <c r="BP29" s="148"/>
      <c r="BQ29" s="149"/>
      <c r="BR29" s="150"/>
      <c r="BS29" s="151"/>
      <c r="BT29" s="153"/>
      <c r="BU29" s="152"/>
      <c r="BW29" s="122">
        <v>24</v>
      </c>
      <c r="BX29" s="148"/>
      <c r="BY29" s="149"/>
      <c r="BZ29" s="150"/>
      <c r="CA29" s="151"/>
      <c r="CB29" s="151"/>
      <c r="CC29" s="152"/>
      <c r="CD29" s="148"/>
      <c r="CE29" s="149"/>
      <c r="CF29" s="150"/>
      <c r="CG29" s="151"/>
      <c r="CH29" s="153"/>
      <c r="CI29" s="152"/>
      <c r="CK29" s="122">
        <v>24</v>
      </c>
      <c r="CL29" s="148"/>
      <c r="CM29" s="149"/>
      <c r="CN29" s="150"/>
      <c r="CO29" s="151"/>
      <c r="CP29" s="151"/>
      <c r="CQ29" s="152"/>
      <c r="CR29" s="148"/>
      <c r="CS29" s="149"/>
      <c r="CT29" s="150"/>
      <c r="CU29" s="151"/>
      <c r="CV29" s="153"/>
      <c r="CW29" s="152"/>
      <c r="CY29" s="122">
        <v>24</v>
      </c>
      <c r="CZ29" s="148"/>
      <c r="DA29" s="149"/>
      <c r="DB29" s="150"/>
      <c r="DC29" s="151"/>
      <c r="DD29" s="151"/>
      <c r="DE29" s="152"/>
      <c r="DF29" s="148"/>
      <c r="DG29" s="149"/>
      <c r="DH29" s="150"/>
      <c r="DI29" s="151"/>
      <c r="DJ29" s="153"/>
      <c r="DK29" s="152"/>
      <c r="DM29" s="122">
        <v>24</v>
      </c>
      <c r="DN29" s="148"/>
      <c r="DO29" s="149"/>
      <c r="DP29" s="150"/>
      <c r="DQ29" s="151"/>
      <c r="DR29" s="151"/>
      <c r="DS29" s="152"/>
      <c r="DT29" s="148"/>
      <c r="DU29" s="149"/>
      <c r="DV29" s="150"/>
      <c r="DW29" s="151"/>
      <c r="DX29" s="153"/>
      <c r="DY29" s="152"/>
      <c r="EA29" s="122">
        <v>24</v>
      </c>
      <c r="EB29" s="148"/>
      <c r="EC29" s="149"/>
      <c r="ED29" s="150"/>
      <c r="EE29" s="151"/>
      <c r="EF29" s="151"/>
      <c r="EG29" s="152"/>
      <c r="EH29" s="148"/>
      <c r="EI29" s="149"/>
      <c r="EJ29" s="150"/>
      <c r="EK29" s="151"/>
      <c r="EL29" s="153"/>
      <c r="EM29" s="152"/>
    </row>
    <row r="30" spans="1:143">
      <c r="D30" s="325">
        <v>29</v>
      </c>
      <c r="E30" s="122">
        <v>25</v>
      </c>
      <c r="F30" s="148"/>
      <c r="G30" s="149"/>
      <c r="H30" s="150"/>
      <c r="I30" s="151"/>
      <c r="J30" s="151"/>
      <c r="K30" s="152"/>
      <c r="L30" s="148"/>
      <c r="M30" s="149"/>
      <c r="N30" s="150"/>
      <c r="O30" s="151"/>
      <c r="P30" s="153"/>
      <c r="Q30" s="152"/>
      <c r="S30" s="122">
        <v>25</v>
      </c>
      <c r="T30" s="148"/>
      <c r="U30" s="149"/>
      <c r="V30" s="150"/>
      <c r="W30" s="151"/>
      <c r="X30" s="151"/>
      <c r="Y30" s="152"/>
      <c r="Z30" s="148"/>
      <c r="AA30" s="149"/>
      <c r="AB30" s="150"/>
      <c r="AC30" s="151"/>
      <c r="AD30" s="153"/>
      <c r="AE30" s="152"/>
      <c r="AG30" s="122">
        <v>25</v>
      </c>
      <c r="AH30" s="148"/>
      <c r="AI30" s="149"/>
      <c r="AJ30" s="150"/>
      <c r="AK30" s="151"/>
      <c r="AL30" s="151"/>
      <c r="AM30" s="152"/>
      <c r="AN30" s="148"/>
      <c r="AO30" s="149"/>
      <c r="AP30" s="150"/>
      <c r="AQ30" s="151"/>
      <c r="AR30" s="153"/>
      <c r="AS30" s="152"/>
      <c r="AU30" s="122">
        <v>25</v>
      </c>
      <c r="AV30" s="148"/>
      <c r="AW30" s="149"/>
      <c r="AX30" s="150"/>
      <c r="AY30" s="151"/>
      <c r="AZ30" s="151"/>
      <c r="BA30" s="152"/>
      <c r="BB30" s="148"/>
      <c r="BC30" s="149"/>
      <c r="BD30" s="150"/>
      <c r="BE30" s="151"/>
      <c r="BF30" s="153"/>
      <c r="BG30" s="152"/>
      <c r="BI30" s="122">
        <v>25</v>
      </c>
      <c r="BJ30" s="148"/>
      <c r="BK30" s="149"/>
      <c r="BL30" s="150"/>
      <c r="BM30" s="151"/>
      <c r="BN30" s="151"/>
      <c r="BO30" s="152"/>
      <c r="BP30" s="148"/>
      <c r="BQ30" s="149"/>
      <c r="BR30" s="150"/>
      <c r="BS30" s="151"/>
      <c r="BT30" s="153"/>
      <c r="BU30" s="152"/>
      <c r="BW30" s="122">
        <v>25</v>
      </c>
      <c r="BX30" s="148"/>
      <c r="BY30" s="149"/>
      <c r="BZ30" s="150"/>
      <c r="CA30" s="151"/>
      <c r="CB30" s="151"/>
      <c r="CC30" s="152"/>
      <c r="CD30" s="148"/>
      <c r="CE30" s="149"/>
      <c r="CF30" s="150"/>
      <c r="CG30" s="151"/>
      <c r="CH30" s="153"/>
      <c r="CI30" s="152"/>
      <c r="CK30" s="122">
        <v>25</v>
      </c>
      <c r="CL30" s="148"/>
      <c r="CM30" s="149"/>
      <c r="CN30" s="150"/>
      <c r="CO30" s="151"/>
      <c r="CP30" s="151"/>
      <c r="CQ30" s="152"/>
      <c r="CR30" s="148"/>
      <c r="CS30" s="149"/>
      <c r="CT30" s="150"/>
      <c r="CU30" s="151"/>
      <c r="CV30" s="153"/>
      <c r="CW30" s="152"/>
      <c r="CY30" s="122">
        <v>25</v>
      </c>
      <c r="CZ30" s="148"/>
      <c r="DA30" s="149"/>
      <c r="DB30" s="150"/>
      <c r="DC30" s="151"/>
      <c r="DD30" s="151"/>
      <c r="DE30" s="152"/>
      <c r="DF30" s="148"/>
      <c r="DG30" s="149"/>
      <c r="DH30" s="150"/>
      <c r="DI30" s="151"/>
      <c r="DJ30" s="153"/>
      <c r="DK30" s="152"/>
      <c r="DM30" s="122">
        <v>25</v>
      </c>
      <c r="DN30" s="148"/>
      <c r="DO30" s="149"/>
      <c r="DP30" s="150"/>
      <c r="DQ30" s="151"/>
      <c r="DR30" s="151"/>
      <c r="DS30" s="152"/>
      <c r="DT30" s="148"/>
      <c r="DU30" s="149"/>
      <c r="DV30" s="150"/>
      <c r="DW30" s="151"/>
      <c r="DX30" s="153"/>
      <c r="DY30" s="152"/>
      <c r="EA30" s="122">
        <v>25</v>
      </c>
      <c r="EB30" s="148"/>
      <c r="EC30" s="149"/>
      <c r="ED30" s="150"/>
      <c r="EE30" s="151"/>
      <c r="EF30" s="151"/>
      <c r="EG30" s="152"/>
      <c r="EH30" s="148"/>
      <c r="EI30" s="149"/>
      <c r="EJ30" s="150"/>
      <c r="EK30" s="151"/>
      <c r="EL30" s="153"/>
      <c r="EM30" s="152"/>
    </row>
    <row r="31" spans="1:143">
      <c r="D31" s="325">
        <v>30</v>
      </c>
      <c r="E31" s="122">
        <v>26</v>
      </c>
      <c r="F31" s="148"/>
      <c r="G31" s="149"/>
      <c r="H31" s="150"/>
      <c r="I31" s="151"/>
      <c r="J31" s="151"/>
      <c r="K31" s="152"/>
      <c r="L31" s="148"/>
      <c r="M31" s="149"/>
      <c r="N31" s="150"/>
      <c r="O31" s="151"/>
      <c r="P31" s="153"/>
      <c r="Q31" s="152"/>
      <c r="S31" s="122">
        <v>26</v>
      </c>
      <c r="T31" s="148"/>
      <c r="U31" s="149"/>
      <c r="V31" s="150"/>
      <c r="W31" s="151"/>
      <c r="X31" s="151"/>
      <c r="Y31" s="152"/>
      <c r="Z31" s="148"/>
      <c r="AA31" s="149"/>
      <c r="AB31" s="150"/>
      <c r="AC31" s="151"/>
      <c r="AD31" s="153"/>
      <c r="AE31" s="152"/>
      <c r="AG31" s="122">
        <v>26</v>
      </c>
      <c r="AH31" s="148"/>
      <c r="AI31" s="149"/>
      <c r="AJ31" s="150"/>
      <c r="AK31" s="151"/>
      <c r="AL31" s="151"/>
      <c r="AM31" s="152"/>
      <c r="AN31" s="148"/>
      <c r="AO31" s="149"/>
      <c r="AP31" s="150"/>
      <c r="AQ31" s="151"/>
      <c r="AR31" s="153"/>
      <c r="AS31" s="152"/>
      <c r="AU31" s="122">
        <v>26</v>
      </c>
      <c r="AV31" s="148"/>
      <c r="AW31" s="149"/>
      <c r="AX31" s="150"/>
      <c r="AY31" s="151"/>
      <c r="AZ31" s="151"/>
      <c r="BA31" s="152"/>
      <c r="BB31" s="148"/>
      <c r="BC31" s="149"/>
      <c r="BD31" s="150"/>
      <c r="BE31" s="151"/>
      <c r="BF31" s="153"/>
      <c r="BG31" s="152"/>
      <c r="BI31" s="122">
        <v>26</v>
      </c>
      <c r="BJ31" s="148"/>
      <c r="BK31" s="149"/>
      <c r="BL31" s="150"/>
      <c r="BM31" s="151"/>
      <c r="BN31" s="151"/>
      <c r="BO31" s="152"/>
      <c r="BP31" s="148"/>
      <c r="BQ31" s="149"/>
      <c r="BR31" s="150"/>
      <c r="BS31" s="151"/>
      <c r="BT31" s="153"/>
      <c r="BU31" s="152"/>
      <c r="BW31" s="122">
        <v>26</v>
      </c>
      <c r="BX31" s="148"/>
      <c r="BY31" s="149"/>
      <c r="BZ31" s="150"/>
      <c r="CA31" s="151"/>
      <c r="CB31" s="151"/>
      <c r="CC31" s="152"/>
      <c r="CD31" s="148"/>
      <c r="CE31" s="149"/>
      <c r="CF31" s="150"/>
      <c r="CG31" s="151"/>
      <c r="CH31" s="153"/>
      <c r="CI31" s="152"/>
      <c r="CK31" s="122">
        <v>26</v>
      </c>
      <c r="CL31" s="148"/>
      <c r="CM31" s="149"/>
      <c r="CN31" s="150"/>
      <c r="CO31" s="151"/>
      <c r="CP31" s="151"/>
      <c r="CQ31" s="152"/>
      <c r="CR31" s="148"/>
      <c r="CS31" s="149"/>
      <c r="CT31" s="150"/>
      <c r="CU31" s="151"/>
      <c r="CV31" s="153"/>
      <c r="CW31" s="152"/>
      <c r="CY31" s="122">
        <v>26</v>
      </c>
      <c r="CZ31" s="148"/>
      <c r="DA31" s="149"/>
      <c r="DB31" s="150"/>
      <c r="DC31" s="151"/>
      <c r="DD31" s="151"/>
      <c r="DE31" s="152"/>
      <c r="DF31" s="148"/>
      <c r="DG31" s="149"/>
      <c r="DH31" s="150"/>
      <c r="DI31" s="151"/>
      <c r="DJ31" s="153"/>
      <c r="DK31" s="152"/>
      <c r="DM31" s="122">
        <v>26</v>
      </c>
      <c r="DN31" s="148"/>
      <c r="DO31" s="149"/>
      <c r="DP31" s="150"/>
      <c r="DQ31" s="151"/>
      <c r="DR31" s="151"/>
      <c r="DS31" s="152"/>
      <c r="DT31" s="148"/>
      <c r="DU31" s="149"/>
      <c r="DV31" s="150"/>
      <c r="DW31" s="151"/>
      <c r="DX31" s="153"/>
      <c r="DY31" s="152"/>
      <c r="EA31" s="122">
        <v>26</v>
      </c>
      <c r="EB31" s="148"/>
      <c r="EC31" s="149"/>
      <c r="ED31" s="150"/>
      <c r="EE31" s="151"/>
      <c r="EF31" s="151"/>
      <c r="EG31" s="152"/>
      <c r="EH31" s="148"/>
      <c r="EI31" s="149"/>
      <c r="EJ31" s="150"/>
      <c r="EK31" s="151"/>
      <c r="EL31" s="153"/>
      <c r="EM31" s="152"/>
    </row>
    <row r="32" spans="1:143">
      <c r="D32" s="325">
        <v>31</v>
      </c>
      <c r="E32" s="122">
        <v>27</v>
      </c>
      <c r="F32" s="148"/>
      <c r="G32" s="149"/>
      <c r="H32" s="150"/>
      <c r="I32" s="151"/>
      <c r="J32" s="151"/>
      <c r="K32" s="152"/>
      <c r="L32" s="148"/>
      <c r="M32" s="149"/>
      <c r="N32" s="150"/>
      <c r="O32" s="151"/>
      <c r="P32" s="153"/>
      <c r="Q32" s="152"/>
      <c r="S32" s="122">
        <v>27</v>
      </c>
      <c r="T32" s="148"/>
      <c r="U32" s="149"/>
      <c r="V32" s="150"/>
      <c r="W32" s="151"/>
      <c r="X32" s="151"/>
      <c r="Y32" s="152"/>
      <c r="Z32" s="148"/>
      <c r="AA32" s="149"/>
      <c r="AB32" s="150"/>
      <c r="AC32" s="151"/>
      <c r="AD32" s="153"/>
      <c r="AE32" s="152"/>
      <c r="AG32" s="122">
        <v>27</v>
      </c>
      <c r="AH32" s="148"/>
      <c r="AI32" s="149"/>
      <c r="AJ32" s="150"/>
      <c r="AK32" s="151"/>
      <c r="AL32" s="151"/>
      <c r="AM32" s="152"/>
      <c r="AN32" s="148"/>
      <c r="AO32" s="149"/>
      <c r="AP32" s="150"/>
      <c r="AQ32" s="151"/>
      <c r="AR32" s="153"/>
      <c r="AS32" s="152"/>
      <c r="AU32" s="122">
        <v>27</v>
      </c>
      <c r="AV32" s="148"/>
      <c r="AW32" s="149"/>
      <c r="AX32" s="150"/>
      <c r="AY32" s="151"/>
      <c r="AZ32" s="151"/>
      <c r="BA32" s="152"/>
      <c r="BB32" s="148"/>
      <c r="BC32" s="149"/>
      <c r="BD32" s="150"/>
      <c r="BE32" s="151"/>
      <c r="BF32" s="153"/>
      <c r="BG32" s="152"/>
      <c r="BI32" s="122">
        <v>27</v>
      </c>
      <c r="BJ32" s="148"/>
      <c r="BK32" s="149"/>
      <c r="BL32" s="150"/>
      <c r="BM32" s="151"/>
      <c r="BN32" s="151"/>
      <c r="BO32" s="152"/>
      <c r="BP32" s="148"/>
      <c r="BQ32" s="149"/>
      <c r="BR32" s="150"/>
      <c r="BS32" s="151"/>
      <c r="BT32" s="153"/>
      <c r="BU32" s="152"/>
      <c r="BW32" s="122">
        <v>27</v>
      </c>
      <c r="BX32" s="148"/>
      <c r="BY32" s="149"/>
      <c r="BZ32" s="150"/>
      <c r="CA32" s="151"/>
      <c r="CB32" s="151"/>
      <c r="CC32" s="152"/>
      <c r="CD32" s="148"/>
      <c r="CE32" s="149"/>
      <c r="CF32" s="150"/>
      <c r="CG32" s="151"/>
      <c r="CH32" s="153"/>
      <c r="CI32" s="152"/>
      <c r="CK32" s="122">
        <v>27</v>
      </c>
      <c r="CL32" s="148"/>
      <c r="CM32" s="149"/>
      <c r="CN32" s="150"/>
      <c r="CO32" s="151"/>
      <c r="CP32" s="151"/>
      <c r="CQ32" s="152"/>
      <c r="CR32" s="148"/>
      <c r="CS32" s="149"/>
      <c r="CT32" s="150"/>
      <c r="CU32" s="151"/>
      <c r="CV32" s="153"/>
      <c r="CW32" s="152"/>
      <c r="CY32" s="122">
        <v>27</v>
      </c>
      <c r="CZ32" s="148"/>
      <c r="DA32" s="149"/>
      <c r="DB32" s="150"/>
      <c r="DC32" s="151"/>
      <c r="DD32" s="151"/>
      <c r="DE32" s="152"/>
      <c r="DF32" s="148"/>
      <c r="DG32" s="149"/>
      <c r="DH32" s="150"/>
      <c r="DI32" s="151"/>
      <c r="DJ32" s="153"/>
      <c r="DK32" s="152"/>
      <c r="DM32" s="122">
        <v>27</v>
      </c>
      <c r="DN32" s="148"/>
      <c r="DO32" s="149"/>
      <c r="DP32" s="150"/>
      <c r="DQ32" s="151"/>
      <c r="DR32" s="151"/>
      <c r="DS32" s="152"/>
      <c r="DT32" s="148"/>
      <c r="DU32" s="149"/>
      <c r="DV32" s="150"/>
      <c r="DW32" s="151"/>
      <c r="DX32" s="153"/>
      <c r="DY32" s="152"/>
      <c r="EA32" s="122">
        <v>27</v>
      </c>
      <c r="EB32" s="148"/>
      <c r="EC32" s="149"/>
      <c r="ED32" s="150"/>
      <c r="EE32" s="151"/>
      <c r="EF32" s="151"/>
      <c r="EG32" s="152"/>
      <c r="EH32" s="148"/>
      <c r="EI32" s="149"/>
      <c r="EJ32" s="150"/>
      <c r="EK32" s="151"/>
      <c r="EL32" s="153"/>
      <c r="EM32" s="152"/>
    </row>
    <row r="33" spans="4:143">
      <c r="D33" s="325">
        <v>32</v>
      </c>
      <c r="E33" s="122">
        <v>28</v>
      </c>
      <c r="F33" s="148"/>
      <c r="G33" s="149"/>
      <c r="H33" s="150"/>
      <c r="I33" s="151"/>
      <c r="J33" s="151"/>
      <c r="K33" s="152"/>
      <c r="L33" s="148"/>
      <c r="M33" s="149"/>
      <c r="N33" s="150"/>
      <c r="O33" s="151"/>
      <c r="P33" s="153"/>
      <c r="Q33" s="152"/>
      <c r="S33" s="122">
        <v>28</v>
      </c>
      <c r="T33" s="148"/>
      <c r="U33" s="149"/>
      <c r="V33" s="150"/>
      <c r="W33" s="151"/>
      <c r="X33" s="151"/>
      <c r="Y33" s="152"/>
      <c r="Z33" s="148"/>
      <c r="AA33" s="149"/>
      <c r="AB33" s="150"/>
      <c r="AC33" s="151"/>
      <c r="AD33" s="153"/>
      <c r="AE33" s="152"/>
      <c r="AG33" s="122">
        <v>28</v>
      </c>
      <c r="AH33" s="148"/>
      <c r="AI33" s="149"/>
      <c r="AJ33" s="150"/>
      <c r="AK33" s="151"/>
      <c r="AL33" s="151"/>
      <c r="AM33" s="152"/>
      <c r="AN33" s="148"/>
      <c r="AO33" s="149"/>
      <c r="AP33" s="150"/>
      <c r="AQ33" s="151"/>
      <c r="AR33" s="153"/>
      <c r="AS33" s="152"/>
      <c r="AU33" s="122">
        <v>28</v>
      </c>
      <c r="AV33" s="148"/>
      <c r="AW33" s="149"/>
      <c r="AX33" s="150"/>
      <c r="AY33" s="151"/>
      <c r="AZ33" s="151"/>
      <c r="BA33" s="152"/>
      <c r="BB33" s="148"/>
      <c r="BC33" s="149"/>
      <c r="BD33" s="150"/>
      <c r="BE33" s="151"/>
      <c r="BF33" s="153"/>
      <c r="BG33" s="152"/>
      <c r="BI33" s="122">
        <v>28</v>
      </c>
      <c r="BJ33" s="148"/>
      <c r="BK33" s="149"/>
      <c r="BL33" s="150"/>
      <c r="BM33" s="151"/>
      <c r="BN33" s="151"/>
      <c r="BO33" s="152"/>
      <c r="BP33" s="148"/>
      <c r="BQ33" s="149"/>
      <c r="BR33" s="150"/>
      <c r="BS33" s="151"/>
      <c r="BT33" s="153"/>
      <c r="BU33" s="152"/>
      <c r="BW33" s="122">
        <v>28</v>
      </c>
      <c r="BX33" s="148"/>
      <c r="BY33" s="149"/>
      <c r="BZ33" s="150"/>
      <c r="CA33" s="151"/>
      <c r="CB33" s="151"/>
      <c r="CC33" s="152"/>
      <c r="CD33" s="148"/>
      <c r="CE33" s="149"/>
      <c r="CF33" s="150"/>
      <c r="CG33" s="151"/>
      <c r="CH33" s="153"/>
      <c r="CI33" s="152"/>
      <c r="CK33" s="122">
        <v>28</v>
      </c>
      <c r="CL33" s="148"/>
      <c r="CM33" s="149"/>
      <c r="CN33" s="150"/>
      <c r="CO33" s="151"/>
      <c r="CP33" s="151"/>
      <c r="CQ33" s="152"/>
      <c r="CR33" s="148"/>
      <c r="CS33" s="149"/>
      <c r="CT33" s="150"/>
      <c r="CU33" s="151"/>
      <c r="CV33" s="153"/>
      <c r="CW33" s="152"/>
      <c r="CY33" s="122">
        <v>28</v>
      </c>
      <c r="CZ33" s="148"/>
      <c r="DA33" s="149"/>
      <c r="DB33" s="150"/>
      <c r="DC33" s="151"/>
      <c r="DD33" s="151"/>
      <c r="DE33" s="152"/>
      <c r="DF33" s="148"/>
      <c r="DG33" s="149"/>
      <c r="DH33" s="150"/>
      <c r="DI33" s="151"/>
      <c r="DJ33" s="153"/>
      <c r="DK33" s="152"/>
      <c r="DM33" s="122">
        <v>28</v>
      </c>
      <c r="DN33" s="148"/>
      <c r="DO33" s="149"/>
      <c r="DP33" s="150"/>
      <c r="DQ33" s="151"/>
      <c r="DR33" s="151"/>
      <c r="DS33" s="152"/>
      <c r="DT33" s="148"/>
      <c r="DU33" s="149"/>
      <c r="DV33" s="150"/>
      <c r="DW33" s="151"/>
      <c r="DX33" s="153"/>
      <c r="DY33" s="152"/>
      <c r="EA33" s="122">
        <v>28</v>
      </c>
      <c r="EB33" s="148"/>
      <c r="EC33" s="149"/>
      <c r="ED33" s="150"/>
      <c r="EE33" s="151"/>
      <c r="EF33" s="151"/>
      <c r="EG33" s="152"/>
      <c r="EH33" s="148"/>
      <c r="EI33" s="149"/>
      <c r="EJ33" s="150"/>
      <c r="EK33" s="151"/>
      <c r="EL33" s="153"/>
      <c r="EM33" s="152"/>
    </row>
    <row r="34" spans="4:143">
      <c r="D34" s="325">
        <v>33</v>
      </c>
      <c r="E34" s="122">
        <v>29</v>
      </c>
      <c r="F34" s="148"/>
      <c r="G34" s="149"/>
      <c r="H34" s="150"/>
      <c r="I34" s="151"/>
      <c r="J34" s="151"/>
      <c r="K34" s="152"/>
      <c r="L34" s="148"/>
      <c r="M34" s="149"/>
      <c r="N34" s="150"/>
      <c r="O34" s="151"/>
      <c r="P34" s="153"/>
      <c r="Q34" s="152"/>
      <c r="S34" s="122">
        <v>29</v>
      </c>
      <c r="T34" s="148"/>
      <c r="U34" s="149"/>
      <c r="V34" s="150"/>
      <c r="W34" s="151"/>
      <c r="X34" s="151"/>
      <c r="Y34" s="152"/>
      <c r="Z34" s="148"/>
      <c r="AA34" s="149"/>
      <c r="AB34" s="150"/>
      <c r="AC34" s="151"/>
      <c r="AD34" s="153"/>
      <c r="AE34" s="152"/>
      <c r="AG34" s="122">
        <v>29</v>
      </c>
      <c r="AH34" s="148"/>
      <c r="AI34" s="149"/>
      <c r="AJ34" s="150"/>
      <c r="AK34" s="151"/>
      <c r="AL34" s="151"/>
      <c r="AM34" s="152"/>
      <c r="AN34" s="148"/>
      <c r="AO34" s="149"/>
      <c r="AP34" s="150"/>
      <c r="AQ34" s="151"/>
      <c r="AR34" s="153"/>
      <c r="AS34" s="152"/>
      <c r="AU34" s="122">
        <v>29</v>
      </c>
      <c r="AV34" s="148"/>
      <c r="AW34" s="149"/>
      <c r="AX34" s="150"/>
      <c r="AY34" s="151"/>
      <c r="AZ34" s="151"/>
      <c r="BA34" s="152"/>
      <c r="BB34" s="148"/>
      <c r="BC34" s="149"/>
      <c r="BD34" s="150"/>
      <c r="BE34" s="151"/>
      <c r="BF34" s="153"/>
      <c r="BG34" s="152"/>
      <c r="BI34" s="122">
        <v>29</v>
      </c>
      <c r="BJ34" s="148"/>
      <c r="BK34" s="149"/>
      <c r="BL34" s="150"/>
      <c r="BM34" s="151"/>
      <c r="BN34" s="151"/>
      <c r="BO34" s="152"/>
      <c r="BP34" s="148"/>
      <c r="BQ34" s="149"/>
      <c r="BR34" s="150"/>
      <c r="BS34" s="151"/>
      <c r="BT34" s="153"/>
      <c r="BU34" s="152"/>
      <c r="BW34" s="122">
        <v>29</v>
      </c>
      <c r="BX34" s="148"/>
      <c r="BY34" s="149"/>
      <c r="BZ34" s="150"/>
      <c r="CA34" s="151"/>
      <c r="CB34" s="151"/>
      <c r="CC34" s="152"/>
      <c r="CD34" s="148"/>
      <c r="CE34" s="149"/>
      <c r="CF34" s="150"/>
      <c r="CG34" s="151"/>
      <c r="CH34" s="153"/>
      <c r="CI34" s="152"/>
      <c r="CK34" s="122">
        <v>29</v>
      </c>
      <c r="CL34" s="148"/>
      <c r="CM34" s="149"/>
      <c r="CN34" s="150"/>
      <c r="CO34" s="151"/>
      <c r="CP34" s="151"/>
      <c r="CQ34" s="152"/>
      <c r="CR34" s="148"/>
      <c r="CS34" s="149"/>
      <c r="CT34" s="150"/>
      <c r="CU34" s="151"/>
      <c r="CV34" s="153"/>
      <c r="CW34" s="152"/>
      <c r="CY34" s="122">
        <v>29</v>
      </c>
      <c r="CZ34" s="148"/>
      <c r="DA34" s="149"/>
      <c r="DB34" s="150"/>
      <c r="DC34" s="151"/>
      <c r="DD34" s="151"/>
      <c r="DE34" s="152"/>
      <c r="DF34" s="148"/>
      <c r="DG34" s="149"/>
      <c r="DH34" s="150"/>
      <c r="DI34" s="151"/>
      <c r="DJ34" s="153"/>
      <c r="DK34" s="152"/>
      <c r="DM34" s="122">
        <v>29</v>
      </c>
      <c r="DN34" s="148"/>
      <c r="DO34" s="149"/>
      <c r="DP34" s="150"/>
      <c r="DQ34" s="151"/>
      <c r="DR34" s="151"/>
      <c r="DS34" s="152"/>
      <c r="DT34" s="148"/>
      <c r="DU34" s="149"/>
      <c r="DV34" s="150"/>
      <c r="DW34" s="151"/>
      <c r="DX34" s="153"/>
      <c r="DY34" s="152"/>
      <c r="EA34" s="122">
        <v>29</v>
      </c>
      <c r="EB34" s="148"/>
      <c r="EC34" s="149"/>
      <c r="ED34" s="150"/>
      <c r="EE34" s="151"/>
      <c r="EF34" s="151"/>
      <c r="EG34" s="152"/>
      <c r="EH34" s="148"/>
      <c r="EI34" s="149"/>
      <c r="EJ34" s="150"/>
      <c r="EK34" s="151"/>
      <c r="EL34" s="153"/>
      <c r="EM34" s="152"/>
    </row>
    <row r="35" spans="4:143">
      <c r="D35" s="325">
        <v>34</v>
      </c>
      <c r="E35" s="122">
        <v>30</v>
      </c>
      <c r="F35" s="148"/>
      <c r="G35" s="149"/>
      <c r="H35" s="150"/>
      <c r="I35" s="151"/>
      <c r="J35" s="151"/>
      <c r="K35" s="152"/>
      <c r="L35" s="148"/>
      <c r="M35" s="149"/>
      <c r="N35" s="150"/>
      <c r="O35" s="151"/>
      <c r="P35" s="153"/>
      <c r="Q35" s="152"/>
      <c r="S35" s="122">
        <v>30</v>
      </c>
      <c r="T35" s="148"/>
      <c r="U35" s="149"/>
      <c r="V35" s="150"/>
      <c r="W35" s="151"/>
      <c r="X35" s="151"/>
      <c r="Y35" s="152"/>
      <c r="Z35" s="148"/>
      <c r="AA35" s="149"/>
      <c r="AB35" s="150"/>
      <c r="AC35" s="151"/>
      <c r="AD35" s="153"/>
      <c r="AE35" s="152"/>
      <c r="AG35" s="122">
        <v>30</v>
      </c>
      <c r="AH35" s="148"/>
      <c r="AI35" s="149"/>
      <c r="AJ35" s="150"/>
      <c r="AK35" s="151"/>
      <c r="AL35" s="151"/>
      <c r="AM35" s="152"/>
      <c r="AN35" s="148"/>
      <c r="AO35" s="149"/>
      <c r="AP35" s="150"/>
      <c r="AQ35" s="151"/>
      <c r="AR35" s="153"/>
      <c r="AS35" s="152"/>
      <c r="AU35" s="122">
        <v>30</v>
      </c>
      <c r="AV35" s="148"/>
      <c r="AW35" s="149"/>
      <c r="AX35" s="150"/>
      <c r="AY35" s="151"/>
      <c r="AZ35" s="151"/>
      <c r="BA35" s="152"/>
      <c r="BB35" s="148"/>
      <c r="BC35" s="149"/>
      <c r="BD35" s="150"/>
      <c r="BE35" s="151"/>
      <c r="BF35" s="153"/>
      <c r="BG35" s="152"/>
      <c r="BI35" s="122">
        <v>30</v>
      </c>
      <c r="BJ35" s="148"/>
      <c r="BK35" s="149"/>
      <c r="BL35" s="150"/>
      <c r="BM35" s="151"/>
      <c r="BN35" s="151"/>
      <c r="BO35" s="152"/>
      <c r="BP35" s="148"/>
      <c r="BQ35" s="149"/>
      <c r="BR35" s="150"/>
      <c r="BS35" s="151"/>
      <c r="BT35" s="153"/>
      <c r="BU35" s="152"/>
      <c r="BW35" s="122">
        <v>30</v>
      </c>
      <c r="BX35" s="148"/>
      <c r="BY35" s="149"/>
      <c r="BZ35" s="150"/>
      <c r="CA35" s="151"/>
      <c r="CB35" s="151"/>
      <c r="CC35" s="152"/>
      <c r="CD35" s="148"/>
      <c r="CE35" s="149"/>
      <c r="CF35" s="150"/>
      <c r="CG35" s="151"/>
      <c r="CH35" s="153"/>
      <c r="CI35" s="152"/>
      <c r="CK35" s="122">
        <v>30</v>
      </c>
      <c r="CL35" s="148"/>
      <c r="CM35" s="149"/>
      <c r="CN35" s="150"/>
      <c r="CO35" s="151"/>
      <c r="CP35" s="151"/>
      <c r="CQ35" s="152"/>
      <c r="CR35" s="148"/>
      <c r="CS35" s="149"/>
      <c r="CT35" s="150"/>
      <c r="CU35" s="151"/>
      <c r="CV35" s="153"/>
      <c r="CW35" s="152"/>
      <c r="CY35" s="122">
        <v>30</v>
      </c>
      <c r="CZ35" s="148"/>
      <c r="DA35" s="149"/>
      <c r="DB35" s="150"/>
      <c r="DC35" s="151"/>
      <c r="DD35" s="151"/>
      <c r="DE35" s="152"/>
      <c r="DF35" s="148"/>
      <c r="DG35" s="149"/>
      <c r="DH35" s="150"/>
      <c r="DI35" s="151"/>
      <c r="DJ35" s="153"/>
      <c r="DK35" s="152"/>
      <c r="DM35" s="122">
        <v>30</v>
      </c>
      <c r="DN35" s="148"/>
      <c r="DO35" s="149"/>
      <c r="DP35" s="150"/>
      <c r="DQ35" s="151"/>
      <c r="DR35" s="151"/>
      <c r="DS35" s="152"/>
      <c r="DT35" s="148"/>
      <c r="DU35" s="149"/>
      <c r="DV35" s="150"/>
      <c r="DW35" s="151"/>
      <c r="DX35" s="153"/>
      <c r="DY35" s="152"/>
      <c r="EA35" s="122">
        <v>30</v>
      </c>
      <c r="EB35" s="148"/>
      <c r="EC35" s="149"/>
      <c r="ED35" s="150"/>
      <c r="EE35" s="151"/>
      <c r="EF35" s="151"/>
      <c r="EG35" s="152"/>
      <c r="EH35" s="148"/>
      <c r="EI35" s="149"/>
      <c r="EJ35" s="150"/>
      <c r="EK35" s="151"/>
      <c r="EL35" s="153"/>
      <c r="EM35" s="152"/>
    </row>
    <row r="36" spans="4:143">
      <c r="D36" s="325">
        <v>35</v>
      </c>
      <c r="E36" s="122">
        <v>31</v>
      </c>
      <c r="F36" s="148"/>
      <c r="G36" s="149"/>
      <c r="H36" s="150"/>
      <c r="I36" s="151"/>
      <c r="J36" s="151"/>
      <c r="K36" s="152"/>
      <c r="L36" s="148"/>
      <c r="M36" s="149"/>
      <c r="N36" s="150"/>
      <c r="O36" s="151"/>
      <c r="P36" s="153"/>
      <c r="Q36" s="152"/>
      <c r="S36" s="122">
        <v>31</v>
      </c>
      <c r="T36" s="148"/>
      <c r="U36" s="149"/>
      <c r="V36" s="150"/>
      <c r="W36" s="151"/>
      <c r="X36" s="151"/>
      <c r="Y36" s="152"/>
      <c r="Z36" s="148"/>
      <c r="AA36" s="149"/>
      <c r="AB36" s="150"/>
      <c r="AC36" s="151"/>
      <c r="AD36" s="153"/>
      <c r="AE36" s="152"/>
      <c r="AG36" s="122">
        <v>31</v>
      </c>
      <c r="AH36" s="148"/>
      <c r="AI36" s="149"/>
      <c r="AJ36" s="150"/>
      <c r="AK36" s="151"/>
      <c r="AL36" s="151"/>
      <c r="AM36" s="152"/>
      <c r="AN36" s="148"/>
      <c r="AO36" s="149"/>
      <c r="AP36" s="150"/>
      <c r="AQ36" s="151"/>
      <c r="AR36" s="153"/>
      <c r="AS36" s="152"/>
      <c r="AU36" s="122">
        <v>31</v>
      </c>
      <c r="AV36" s="148"/>
      <c r="AW36" s="149"/>
      <c r="AX36" s="150"/>
      <c r="AY36" s="151"/>
      <c r="AZ36" s="151"/>
      <c r="BA36" s="152"/>
      <c r="BB36" s="148"/>
      <c r="BC36" s="149"/>
      <c r="BD36" s="150"/>
      <c r="BE36" s="151"/>
      <c r="BF36" s="153"/>
      <c r="BG36" s="152"/>
      <c r="BI36" s="122">
        <v>31</v>
      </c>
      <c r="BJ36" s="148"/>
      <c r="BK36" s="149"/>
      <c r="BL36" s="150"/>
      <c r="BM36" s="151"/>
      <c r="BN36" s="151"/>
      <c r="BO36" s="152"/>
      <c r="BP36" s="148"/>
      <c r="BQ36" s="149"/>
      <c r="BR36" s="150"/>
      <c r="BS36" s="151"/>
      <c r="BT36" s="153"/>
      <c r="BU36" s="152"/>
      <c r="BW36" s="122">
        <v>31</v>
      </c>
      <c r="BX36" s="148"/>
      <c r="BY36" s="149"/>
      <c r="BZ36" s="150"/>
      <c r="CA36" s="151"/>
      <c r="CB36" s="151"/>
      <c r="CC36" s="152"/>
      <c r="CD36" s="148"/>
      <c r="CE36" s="149"/>
      <c r="CF36" s="150"/>
      <c r="CG36" s="151"/>
      <c r="CH36" s="153"/>
      <c r="CI36" s="152"/>
      <c r="CK36" s="122">
        <v>31</v>
      </c>
      <c r="CL36" s="148"/>
      <c r="CM36" s="149"/>
      <c r="CN36" s="150"/>
      <c r="CO36" s="151"/>
      <c r="CP36" s="151"/>
      <c r="CQ36" s="152"/>
      <c r="CR36" s="148"/>
      <c r="CS36" s="149"/>
      <c r="CT36" s="150"/>
      <c r="CU36" s="151"/>
      <c r="CV36" s="153"/>
      <c r="CW36" s="152"/>
      <c r="CY36" s="122">
        <v>31</v>
      </c>
      <c r="CZ36" s="148"/>
      <c r="DA36" s="149"/>
      <c r="DB36" s="150"/>
      <c r="DC36" s="151"/>
      <c r="DD36" s="151"/>
      <c r="DE36" s="152"/>
      <c r="DF36" s="148"/>
      <c r="DG36" s="149"/>
      <c r="DH36" s="150"/>
      <c r="DI36" s="151"/>
      <c r="DJ36" s="153"/>
      <c r="DK36" s="152"/>
      <c r="DM36" s="122">
        <v>31</v>
      </c>
      <c r="DN36" s="148"/>
      <c r="DO36" s="149"/>
      <c r="DP36" s="150"/>
      <c r="DQ36" s="151"/>
      <c r="DR36" s="151"/>
      <c r="DS36" s="152"/>
      <c r="DT36" s="148"/>
      <c r="DU36" s="149"/>
      <c r="DV36" s="150"/>
      <c r="DW36" s="151"/>
      <c r="DX36" s="153"/>
      <c r="DY36" s="152"/>
      <c r="EA36" s="122">
        <v>31</v>
      </c>
      <c r="EB36" s="148"/>
      <c r="EC36" s="149"/>
      <c r="ED36" s="150"/>
      <c r="EE36" s="151"/>
      <c r="EF36" s="151"/>
      <c r="EG36" s="152"/>
      <c r="EH36" s="148"/>
      <c r="EI36" s="149"/>
      <c r="EJ36" s="150"/>
      <c r="EK36" s="151"/>
      <c r="EL36" s="153"/>
      <c r="EM36" s="152"/>
    </row>
    <row r="37" spans="4:143">
      <c r="D37" s="325">
        <v>36</v>
      </c>
      <c r="E37" s="122">
        <v>32</v>
      </c>
      <c r="F37" s="148"/>
      <c r="G37" s="149"/>
      <c r="H37" s="150"/>
      <c r="I37" s="151"/>
      <c r="J37" s="151"/>
      <c r="K37" s="152"/>
      <c r="L37" s="148"/>
      <c r="M37" s="149"/>
      <c r="N37" s="150"/>
      <c r="O37" s="151"/>
      <c r="P37" s="153"/>
      <c r="Q37" s="152"/>
      <c r="S37" s="122">
        <v>32</v>
      </c>
      <c r="T37" s="148"/>
      <c r="U37" s="149"/>
      <c r="V37" s="150"/>
      <c r="W37" s="151"/>
      <c r="X37" s="151"/>
      <c r="Y37" s="152"/>
      <c r="Z37" s="148"/>
      <c r="AA37" s="149"/>
      <c r="AB37" s="150"/>
      <c r="AC37" s="151"/>
      <c r="AD37" s="153"/>
      <c r="AE37" s="152"/>
      <c r="AG37" s="122">
        <v>32</v>
      </c>
      <c r="AH37" s="148"/>
      <c r="AI37" s="149"/>
      <c r="AJ37" s="150"/>
      <c r="AK37" s="151"/>
      <c r="AL37" s="151"/>
      <c r="AM37" s="152"/>
      <c r="AN37" s="148"/>
      <c r="AO37" s="149"/>
      <c r="AP37" s="150"/>
      <c r="AQ37" s="151"/>
      <c r="AR37" s="153"/>
      <c r="AS37" s="152"/>
      <c r="AU37" s="122">
        <v>32</v>
      </c>
      <c r="AV37" s="148"/>
      <c r="AW37" s="149"/>
      <c r="AX37" s="150"/>
      <c r="AY37" s="151"/>
      <c r="AZ37" s="151"/>
      <c r="BA37" s="152"/>
      <c r="BB37" s="148"/>
      <c r="BC37" s="149"/>
      <c r="BD37" s="150"/>
      <c r="BE37" s="151"/>
      <c r="BF37" s="153"/>
      <c r="BG37" s="152"/>
      <c r="BI37" s="122">
        <v>32</v>
      </c>
      <c r="BJ37" s="148"/>
      <c r="BK37" s="149"/>
      <c r="BL37" s="150"/>
      <c r="BM37" s="151"/>
      <c r="BN37" s="151"/>
      <c r="BO37" s="152"/>
      <c r="BP37" s="148"/>
      <c r="BQ37" s="149"/>
      <c r="BR37" s="150"/>
      <c r="BS37" s="151"/>
      <c r="BT37" s="153"/>
      <c r="BU37" s="152"/>
      <c r="BW37" s="122">
        <v>32</v>
      </c>
      <c r="BX37" s="148"/>
      <c r="BY37" s="149"/>
      <c r="BZ37" s="150"/>
      <c r="CA37" s="151"/>
      <c r="CB37" s="151"/>
      <c r="CC37" s="152"/>
      <c r="CD37" s="148"/>
      <c r="CE37" s="149"/>
      <c r="CF37" s="150"/>
      <c r="CG37" s="151"/>
      <c r="CH37" s="153"/>
      <c r="CI37" s="152"/>
      <c r="CK37" s="122">
        <v>32</v>
      </c>
      <c r="CL37" s="148"/>
      <c r="CM37" s="149"/>
      <c r="CN37" s="150"/>
      <c r="CO37" s="151"/>
      <c r="CP37" s="151"/>
      <c r="CQ37" s="152"/>
      <c r="CR37" s="148"/>
      <c r="CS37" s="149"/>
      <c r="CT37" s="150"/>
      <c r="CU37" s="151"/>
      <c r="CV37" s="153"/>
      <c r="CW37" s="152"/>
      <c r="CY37" s="122">
        <v>32</v>
      </c>
      <c r="CZ37" s="148"/>
      <c r="DA37" s="149"/>
      <c r="DB37" s="150"/>
      <c r="DC37" s="151"/>
      <c r="DD37" s="151"/>
      <c r="DE37" s="152"/>
      <c r="DF37" s="148"/>
      <c r="DG37" s="149"/>
      <c r="DH37" s="150"/>
      <c r="DI37" s="151"/>
      <c r="DJ37" s="153"/>
      <c r="DK37" s="152"/>
      <c r="DM37" s="122">
        <v>32</v>
      </c>
      <c r="DN37" s="148"/>
      <c r="DO37" s="149"/>
      <c r="DP37" s="150"/>
      <c r="DQ37" s="151"/>
      <c r="DR37" s="151"/>
      <c r="DS37" s="152"/>
      <c r="DT37" s="148"/>
      <c r="DU37" s="149"/>
      <c r="DV37" s="150"/>
      <c r="DW37" s="151"/>
      <c r="DX37" s="153"/>
      <c r="DY37" s="152"/>
      <c r="EA37" s="122">
        <v>32</v>
      </c>
      <c r="EB37" s="148"/>
      <c r="EC37" s="149"/>
      <c r="ED37" s="150"/>
      <c r="EE37" s="151"/>
      <c r="EF37" s="151"/>
      <c r="EG37" s="152"/>
      <c r="EH37" s="148"/>
      <c r="EI37" s="149"/>
      <c r="EJ37" s="150"/>
      <c r="EK37" s="151"/>
      <c r="EL37" s="153"/>
      <c r="EM37" s="152"/>
    </row>
    <row r="38" spans="4:143">
      <c r="D38" s="325">
        <v>37</v>
      </c>
      <c r="E38" s="122">
        <v>33</v>
      </c>
      <c r="F38" s="148"/>
      <c r="G38" s="149"/>
      <c r="H38" s="150"/>
      <c r="I38" s="151"/>
      <c r="J38" s="151"/>
      <c r="K38" s="152"/>
      <c r="L38" s="148"/>
      <c r="M38" s="149"/>
      <c r="N38" s="150"/>
      <c r="O38" s="151"/>
      <c r="P38" s="153"/>
      <c r="Q38" s="152"/>
      <c r="S38" s="122">
        <v>33</v>
      </c>
      <c r="T38" s="148"/>
      <c r="U38" s="149"/>
      <c r="V38" s="150"/>
      <c r="W38" s="151"/>
      <c r="X38" s="151"/>
      <c r="Y38" s="152"/>
      <c r="Z38" s="148"/>
      <c r="AA38" s="149"/>
      <c r="AB38" s="150"/>
      <c r="AC38" s="151"/>
      <c r="AD38" s="153"/>
      <c r="AE38" s="152"/>
      <c r="AG38" s="122">
        <v>33</v>
      </c>
      <c r="AH38" s="148"/>
      <c r="AI38" s="149"/>
      <c r="AJ38" s="150"/>
      <c r="AK38" s="151"/>
      <c r="AL38" s="151"/>
      <c r="AM38" s="152"/>
      <c r="AN38" s="148"/>
      <c r="AO38" s="149"/>
      <c r="AP38" s="150"/>
      <c r="AQ38" s="151"/>
      <c r="AR38" s="153"/>
      <c r="AS38" s="152"/>
      <c r="AU38" s="122">
        <v>33</v>
      </c>
      <c r="AV38" s="148"/>
      <c r="AW38" s="149"/>
      <c r="AX38" s="150"/>
      <c r="AY38" s="151"/>
      <c r="AZ38" s="151"/>
      <c r="BA38" s="152"/>
      <c r="BB38" s="148"/>
      <c r="BC38" s="149"/>
      <c r="BD38" s="150"/>
      <c r="BE38" s="151"/>
      <c r="BF38" s="153"/>
      <c r="BG38" s="152"/>
      <c r="BI38" s="122">
        <v>33</v>
      </c>
      <c r="BJ38" s="148"/>
      <c r="BK38" s="149"/>
      <c r="BL38" s="150"/>
      <c r="BM38" s="151"/>
      <c r="BN38" s="151"/>
      <c r="BO38" s="152"/>
      <c r="BP38" s="148"/>
      <c r="BQ38" s="149"/>
      <c r="BR38" s="150"/>
      <c r="BS38" s="151"/>
      <c r="BT38" s="153"/>
      <c r="BU38" s="152"/>
      <c r="BW38" s="122">
        <v>33</v>
      </c>
      <c r="BX38" s="148"/>
      <c r="BY38" s="149"/>
      <c r="BZ38" s="150"/>
      <c r="CA38" s="151"/>
      <c r="CB38" s="151"/>
      <c r="CC38" s="152"/>
      <c r="CD38" s="148"/>
      <c r="CE38" s="149"/>
      <c r="CF38" s="150"/>
      <c r="CG38" s="151"/>
      <c r="CH38" s="153"/>
      <c r="CI38" s="152"/>
      <c r="CK38" s="122">
        <v>33</v>
      </c>
      <c r="CL38" s="148"/>
      <c r="CM38" s="149"/>
      <c r="CN38" s="150"/>
      <c r="CO38" s="151"/>
      <c r="CP38" s="151"/>
      <c r="CQ38" s="152"/>
      <c r="CR38" s="148"/>
      <c r="CS38" s="149"/>
      <c r="CT38" s="150"/>
      <c r="CU38" s="151"/>
      <c r="CV38" s="153"/>
      <c r="CW38" s="152"/>
      <c r="CY38" s="122">
        <v>33</v>
      </c>
      <c r="CZ38" s="148"/>
      <c r="DA38" s="149"/>
      <c r="DB38" s="150"/>
      <c r="DC38" s="151"/>
      <c r="DD38" s="151"/>
      <c r="DE38" s="152"/>
      <c r="DF38" s="148"/>
      <c r="DG38" s="149"/>
      <c r="DH38" s="150"/>
      <c r="DI38" s="151"/>
      <c r="DJ38" s="153"/>
      <c r="DK38" s="152"/>
      <c r="DM38" s="122">
        <v>33</v>
      </c>
      <c r="DN38" s="148"/>
      <c r="DO38" s="149"/>
      <c r="DP38" s="150"/>
      <c r="DQ38" s="151"/>
      <c r="DR38" s="151"/>
      <c r="DS38" s="152"/>
      <c r="DT38" s="148"/>
      <c r="DU38" s="149"/>
      <c r="DV38" s="150"/>
      <c r="DW38" s="151"/>
      <c r="DX38" s="153"/>
      <c r="DY38" s="152"/>
      <c r="EA38" s="122">
        <v>33</v>
      </c>
      <c r="EB38" s="148"/>
      <c r="EC38" s="149"/>
      <c r="ED38" s="150"/>
      <c r="EE38" s="151"/>
      <c r="EF38" s="151"/>
      <c r="EG38" s="152"/>
      <c r="EH38" s="148"/>
      <c r="EI38" s="149"/>
      <c r="EJ38" s="150"/>
      <c r="EK38" s="151"/>
      <c r="EL38" s="153"/>
      <c r="EM38" s="152"/>
    </row>
    <row r="39" spans="4:143">
      <c r="D39" s="325">
        <v>38</v>
      </c>
      <c r="E39" s="122">
        <v>34</v>
      </c>
      <c r="F39" s="148"/>
      <c r="G39" s="149"/>
      <c r="H39" s="150"/>
      <c r="I39" s="151"/>
      <c r="J39" s="151"/>
      <c r="K39" s="152"/>
      <c r="L39" s="148"/>
      <c r="M39" s="149"/>
      <c r="N39" s="150"/>
      <c r="O39" s="151"/>
      <c r="P39" s="153"/>
      <c r="Q39" s="152"/>
      <c r="S39" s="122">
        <v>34</v>
      </c>
      <c r="T39" s="148"/>
      <c r="U39" s="149"/>
      <c r="V39" s="150"/>
      <c r="W39" s="151"/>
      <c r="X39" s="151"/>
      <c r="Y39" s="152"/>
      <c r="Z39" s="148"/>
      <c r="AA39" s="149"/>
      <c r="AB39" s="150"/>
      <c r="AC39" s="151"/>
      <c r="AD39" s="153"/>
      <c r="AE39" s="152"/>
      <c r="AG39" s="122">
        <v>34</v>
      </c>
      <c r="AH39" s="148"/>
      <c r="AI39" s="149"/>
      <c r="AJ39" s="150"/>
      <c r="AK39" s="151"/>
      <c r="AL39" s="151"/>
      <c r="AM39" s="152"/>
      <c r="AN39" s="148"/>
      <c r="AO39" s="149"/>
      <c r="AP39" s="150"/>
      <c r="AQ39" s="151"/>
      <c r="AR39" s="153"/>
      <c r="AS39" s="152"/>
      <c r="AU39" s="122">
        <v>34</v>
      </c>
      <c r="AV39" s="148"/>
      <c r="AW39" s="149"/>
      <c r="AX39" s="150"/>
      <c r="AY39" s="151"/>
      <c r="AZ39" s="151"/>
      <c r="BA39" s="152"/>
      <c r="BB39" s="148"/>
      <c r="BC39" s="149"/>
      <c r="BD39" s="150"/>
      <c r="BE39" s="151"/>
      <c r="BF39" s="153"/>
      <c r="BG39" s="152"/>
      <c r="BI39" s="122">
        <v>34</v>
      </c>
      <c r="BJ39" s="148"/>
      <c r="BK39" s="149"/>
      <c r="BL39" s="150"/>
      <c r="BM39" s="151"/>
      <c r="BN39" s="151"/>
      <c r="BO39" s="152"/>
      <c r="BP39" s="148"/>
      <c r="BQ39" s="149"/>
      <c r="BR39" s="150"/>
      <c r="BS39" s="151"/>
      <c r="BT39" s="153"/>
      <c r="BU39" s="152"/>
      <c r="BW39" s="122">
        <v>34</v>
      </c>
      <c r="BX39" s="148"/>
      <c r="BY39" s="149"/>
      <c r="BZ39" s="150"/>
      <c r="CA39" s="151"/>
      <c r="CB39" s="151"/>
      <c r="CC39" s="152"/>
      <c r="CD39" s="148"/>
      <c r="CE39" s="149"/>
      <c r="CF39" s="150"/>
      <c r="CG39" s="151"/>
      <c r="CH39" s="153"/>
      <c r="CI39" s="152"/>
      <c r="CK39" s="122">
        <v>34</v>
      </c>
      <c r="CL39" s="148"/>
      <c r="CM39" s="149"/>
      <c r="CN39" s="150"/>
      <c r="CO39" s="151"/>
      <c r="CP39" s="151"/>
      <c r="CQ39" s="152"/>
      <c r="CR39" s="148"/>
      <c r="CS39" s="149"/>
      <c r="CT39" s="150"/>
      <c r="CU39" s="151"/>
      <c r="CV39" s="153"/>
      <c r="CW39" s="152"/>
      <c r="CY39" s="122">
        <v>34</v>
      </c>
      <c r="CZ39" s="148"/>
      <c r="DA39" s="149"/>
      <c r="DB39" s="150"/>
      <c r="DC39" s="151"/>
      <c r="DD39" s="151"/>
      <c r="DE39" s="152"/>
      <c r="DF39" s="148"/>
      <c r="DG39" s="149"/>
      <c r="DH39" s="150"/>
      <c r="DI39" s="151"/>
      <c r="DJ39" s="153"/>
      <c r="DK39" s="152"/>
      <c r="DM39" s="122">
        <v>34</v>
      </c>
      <c r="DN39" s="148"/>
      <c r="DO39" s="149"/>
      <c r="DP39" s="150"/>
      <c r="DQ39" s="151"/>
      <c r="DR39" s="151"/>
      <c r="DS39" s="152"/>
      <c r="DT39" s="148"/>
      <c r="DU39" s="149"/>
      <c r="DV39" s="150"/>
      <c r="DW39" s="151"/>
      <c r="DX39" s="153"/>
      <c r="DY39" s="152"/>
      <c r="EA39" s="122">
        <v>34</v>
      </c>
      <c r="EB39" s="148"/>
      <c r="EC39" s="149"/>
      <c r="ED39" s="150"/>
      <c r="EE39" s="151"/>
      <c r="EF39" s="151"/>
      <c r="EG39" s="152"/>
      <c r="EH39" s="148"/>
      <c r="EI39" s="149"/>
      <c r="EJ39" s="150"/>
      <c r="EK39" s="151"/>
      <c r="EL39" s="153"/>
      <c r="EM39" s="152"/>
    </row>
    <row r="40" spans="4:143">
      <c r="D40" s="325">
        <v>39</v>
      </c>
      <c r="E40" s="122">
        <v>35</v>
      </c>
      <c r="F40" s="148"/>
      <c r="G40" s="149"/>
      <c r="H40" s="150"/>
      <c r="I40" s="151"/>
      <c r="J40" s="151"/>
      <c r="K40" s="152"/>
      <c r="L40" s="148"/>
      <c r="M40" s="149"/>
      <c r="N40" s="150"/>
      <c r="O40" s="151"/>
      <c r="P40" s="153"/>
      <c r="Q40" s="152"/>
      <c r="S40" s="122">
        <v>35</v>
      </c>
      <c r="T40" s="148"/>
      <c r="U40" s="149"/>
      <c r="V40" s="150"/>
      <c r="W40" s="151"/>
      <c r="X40" s="151"/>
      <c r="Y40" s="152"/>
      <c r="Z40" s="148"/>
      <c r="AA40" s="149"/>
      <c r="AB40" s="150"/>
      <c r="AC40" s="151"/>
      <c r="AD40" s="153"/>
      <c r="AE40" s="152"/>
      <c r="AG40" s="122">
        <v>35</v>
      </c>
      <c r="AH40" s="148"/>
      <c r="AI40" s="149"/>
      <c r="AJ40" s="150"/>
      <c r="AK40" s="151"/>
      <c r="AL40" s="151"/>
      <c r="AM40" s="152"/>
      <c r="AN40" s="148"/>
      <c r="AO40" s="149"/>
      <c r="AP40" s="150"/>
      <c r="AQ40" s="151"/>
      <c r="AR40" s="153"/>
      <c r="AS40" s="152"/>
      <c r="AU40" s="122">
        <v>35</v>
      </c>
      <c r="AV40" s="148"/>
      <c r="AW40" s="149"/>
      <c r="AX40" s="150"/>
      <c r="AY40" s="151"/>
      <c r="AZ40" s="151"/>
      <c r="BA40" s="152"/>
      <c r="BB40" s="148"/>
      <c r="BC40" s="149"/>
      <c r="BD40" s="150"/>
      <c r="BE40" s="151"/>
      <c r="BF40" s="153"/>
      <c r="BG40" s="152"/>
      <c r="BI40" s="122">
        <v>35</v>
      </c>
      <c r="BJ40" s="148"/>
      <c r="BK40" s="149"/>
      <c r="BL40" s="150"/>
      <c r="BM40" s="151"/>
      <c r="BN40" s="151"/>
      <c r="BO40" s="152"/>
      <c r="BP40" s="148"/>
      <c r="BQ40" s="149"/>
      <c r="BR40" s="150"/>
      <c r="BS40" s="151"/>
      <c r="BT40" s="153"/>
      <c r="BU40" s="152"/>
      <c r="BW40" s="122">
        <v>35</v>
      </c>
      <c r="BX40" s="148"/>
      <c r="BY40" s="149"/>
      <c r="BZ40" s="150"/>
      <c r="CA40" s="151"/>
      <c r="CB40" s="151"/>
      <c r="CC40" s="152"/>
      <c r="CD40" s="148"/>
      <c r="CE40" s="149"/>
      <c r="CF40" s="150"/>
      <c r="CG40" s="151"/>
      <c r="CH40" s="153"/>
      <c r="CI40" s="152"/>
      <c r="CK40" s="122">
        <v>35</v>
      </c>
      <c r="CL40" s="148"/>
      <c r="CM40" s="149"/>
      <c r="CN40" s="150"/>
      <c r="CO40" s="151"/>
      <c r="CP40" s="151"/>
      <c r="CQ40" s="152"/>
      <c r="CR40" s="148"/>
      <c r="CS40" s="149"/>
      <c r="CT40" s="150"/>
      <c r="CU40" s="151"/>
      <c r="CV40" s="153"/>
      <c r="CW40" s="152"/>
      <c r="CY40" s="122">
        <v>35</v>
      </c>
      <c r="CZ40" s="148"/>
      <c r="DA40" s="149"/>
      <c r="DB40" s="150"/>
      <c r="DC40" s="151"/>
      <c r="DD40" s="151"/>
      <c r="DE40" s="152"/>
      <c r="DF40" s="148"/>
      <c r="DG40" s="149"/>
      <c r="DH40" s="150"/>
      <c r="DI40" s="151"/>
      <c r="DJ40" s="153"/>
      <c r="DK40" s="152"/>
      <c r="DM40" s="122">
        <v>35</v>
      </c>
      <c r="DN40" s="148"/>
      <c r="DO40" s="149"/>
      <c r="DP40" s="150"/>
      <c r="DQ40" s="151"/>
      <c r="DR40" s="151"/>
      <c r="DS40" s="152"/>
      <c r="DT40" s="148"/>
      <c r="DU40" s="149"/>
      <c r="DV40" s="150"/>
      <c r="DW40" s="151"/>
      <c r="DX40" s="153"/>
      <c r="DY40" s="152"/>
      <c r="EA40" s="122">
        <v>35</v>
      </c>
      <c r="EB40" s="148"/>
      <c r="EC40" s="149"/>
      <c r="ED40" s="150"/>
      <c r="EE40" s="151"/>
      <c r="EF40" s="151"/>
      <c r="EG40" s="152"/>
      <c r="EH40" s="148"/>
      <c r="EI40" s="149"/>
      <c r="EJ40" s="150"/>
      <c r="EK40" s="151"/>
      <c r="EL40" s="153"/>
      <c r="EM40" s="152"/>
    </row>
    <row r="41" spans="4:143">
      <c r="D41" s="325">
        <v>40</v>
      </c>
      <c r="E41" s="122">
        <v>36</v>
      </c>
      <c r="F41" s="148"/>
      <c r="G41" s="149"/>
      <c r="H41" s="150"/>
      <c r="I41" s="151"/>
      <c r="J41" s="151"/>
      <c r="K41" s="152"/>
      <c r="L41" s="148"/>
      <c r="M41" s="149"/>
      <c r="N41" s="150"/>
      <c r="O41" s="151"/>
      <c r="P41" s="153"/>
      <c r="Q41" s="152"/>
      <c r="S41" s="122">
        <v>36</v>
      </c>
      <c r="T41" s="148"/>
      <c r="U41" s="149"/>
      <c r="V41" s="150"/>
      <c r="W41" s="151"/>
      <c r="X41" s="151"/>
      <c r="Y41" s="152"/>
      <c r="Z41" s="148"/>
      <c r="AA41" s="149"/>
      <c r="AB41" s="150"/>
      <c r="AC41" s="151"/>
      <c r="AD41" s="153"/>
      <c r="AE41" s="152"/>
      <c r="AG41" s="122">
        <v>36</v>
      </c>
      <c r="AH41" s="148"/>
      <c r="AI41" s="149"/>
      <c r="AJ41" s="150"/>
      <c r="AK41" s="151"/>
      <c r="AL41" s="151"/>
      <c r="AM41" s="152"/>
      <c r="AN41" s="148"/>
      <c r="AO41" s="149"/>
      <c r="AP41" s="150"/>
      <c r="AQ41" s="151"/>
      <c r="AR41" s="153"/>
      <c r="AS41" s="152"/>
      <c r="AU41" s="122">
        <v>36</v>
      </c>
      <c r="AV41" s="148"/>
      <c r="AW41" s="149"/>
      <c r="AX41" s="150"/>
      <c r="AY41" s="151"/>
      <c r="AZ41" s="151"/>
      <c r="BA41" s="152"/>
      <c r="BB41" s="148"/>
      <c r="BC41" s="149"/>
      <c r="BD41" s="150"/>
      <c r="BE41" s="151"/>
      <c r="BF41" s="153"/>
      <c r="BG41" s="152"/>
      <c r="BI41" s="122">
        <v>36</v>
      </c>
      <c r="BJ41" s="148"/>
      <c r="BK41" s="149"/>
      <c r="BL41" s="150"/>
      <c r="BM41" s="151"/>
      <c r="BN41" s="151"/>
      <c r="BO41" s="152"/>
      <c r="BP41" s="148"/>
      <c r="BQ41" s="149"/>
      <c r="BR41" s="150"/>
      <c r="BS41" s="151"/>
      <c r="BT41" s="153"/>
      <c r="BU41" s="152"/>
      <c r="BW41" s="122">
        <v>36</v>
      </c>
      <c r="BX41" s="148"/>
      <c r="BY41" s="149"/>
      <c r="BZ41" s="150"/>
      <c r="CA41" s="151"/>
      <c r="CB41" s="151"/>
      <c r="CC41" s="152"/>
      <c r="CD41" s="148"/>
      <c r="CE41" s="149"/>
      <c r="CF41" s="150"/>
      <c r="CG41" s="151"/>
      <c r="CH41" s="153"/>
      <c r="CI41" s="152"/>
      <c r="CK41" s="122">
        <v>36</v>
      </c>
      <c r="CL41" s="148"/>
      <c r="CM41" s="149"/>
      <c r="CN41" s="150"/>
      <c r="CO41" s="151"/>
      <c r="CP41" s="151"/>
      <c r="CQ41" s="152"/>
      <c r="CR41" s="148"/>
      <c r="CS41" s="149"/>
      <c r="CT41" s="150"/>
      <c r="CU41" s="151"/>
      <c r="CV41" s="153"/>
      <c r="CW41" s="152"/>
      <c r="CY41" s="122">
        <v>36</v>
      </c>
      <c r="CZ41" s="148"/>
      <c r="DA41" s="149"/>
      <c r="DB41" s="150"/>
      <c r="DC41" s="151"/>
      <c r="DD41" s="151"/>
      <c r="DE41" s="152"/>
      <c r="DF41" s="148"/>
      <c r="DG41" s="149"/>
      <c r="DH41" s="150"/>
      <c r="DI41" s="151"/>
      <c r="DJ41" s="153"/>
      <c r="DK41" s="152"/>
      <c r="DM41" s="122">
        <v>36</v>
      </c>
      <c r="DN41" s="148"/>
      <c r="DO41" s="149"/>
      <c r="DP41" s="150"/>
      <c r="DQ41" s="151"/>
      <c r="DR41" s="151"/>
      <c r="DS41" s="152"/>
      <c r="DT41" s="148"/>
      <c r="DU41" s="149"/>
      <c r="DV41" s="150"/>
      <c r="DW41" s="151"/>
      <c r="DX41" s="153"/>
      <c r="DY41" s="152"/>
      <c r="EA41" s="122">
        <v>36</v>
      </c>
      <c r="EB41" s="148"/>
      <c r="EC41" s="149"/>
      <c r="ED41" s="150"/>
      <c r="EE41" s="151"/>
      <c r="EF41" s="151"/>
      <c r="EG41" s="152"/>
      <c r="EH41" s="148"/>
      <c r="EI41" s="149"/>
      <c r="EJ41" s="150"/>
      <c r="EK41" s="151"/>
      <c r="EL41" s="153"/>
      <c r="EM41" s="152"/>
    </row>
    <row r="42" spans="4:143">
      <c r="D42" s="325">
        <v>41</v>
      </c>
      <c r="E42" s="122">
        <v>37</v>
      </c>
      <c r="F42" s="148"/>
      <c r="G42" s="149"/>
      <c r="H42" s="150"/>
      <c r="I42" s="151"/>
      <c r="J42" s="151"/>
      <c r="K42" s="152"/>
      <c r="L42" s="148"/>
      <c r="M42" s="149"/>
      <c r="N42" s="150"/>
      <c r="O42" s="151"/>
      <c r="P42" s="153"/>
      <c r="Q42" s="152"/>
      <c r="S42" s="122">
        <v>37</v>
      </c>
      <c r="T42" s="148"/>
      <c r="U42" s="149"/>
      <c r="V42" s="150"/>
      <c r="W42" s="151"/>
      <c r="X42" s="151"/>
      <c r="Y42" s="152"/>
      <c r="Z42" s="148"/>
      <c r="AA42" s="149"/>
      <c r="AB42" s="150"/>
      <c r="AC42" s="151"/>
      <c r="AD42" s="153"/>
      <c r="AE42" s="152"/>
      <c r="AG42" s="122">
        <v>37</v>
      </c>
      <c r="AH42" s="148"/>
      <c r="AI42" s="149"/>
      <c r="AJ42" s="150"/>
      <c r="AK42" s="151"/>
      <c r="AL42" s="151"/>
      <c r="AM42" s="152"/>
      <c r="AN42" s="148"/>
      <c r="AO42" s="149"/>
      <c r="AP42" s="150"/>
      <c r="AQ42" s="151"/>
      <c r="AR42" s="153"/>
      <c r="AS42" s="152"/>
      <c r="AU42" s="122">
        <v>37</v>
      </c>
      <c r="AV42" s="148"/>
      <c r="AW42" s="149"/>
      <c r="AX42" s="150"/>
      <c r="AY42" s="151"/>
      <c r="AZ42" s="151"/>
      <c r="BA42" s="152"/>
      <c r="BB42" s="148"/>
      <c r="BC42" s="149"/>
      <c r="BD42" s="150"/>
      <c r="BE42" s="151"/>
      <c r="BF42" s="153"/>
      <c r="BG42" s="152"/>
      <c r="BI42" s="122">
        <v>37</v>
      </c>
      <c r="BJ42" s="148"/>
      <c r="BK42" s="149"/>
      <c r="BL42" s="150"/>
      <c r="BM42" s="151"/>
      <c r="BN42" s="151"/>
      <c r="BO42" s="152"/>
      <c r="BP42" s="148"/>
      <c r="BQ42" s="149"/>
      <c r="BR42" s="150"/>
      <c r="BS42" s="151"/>
      <c r="BT42" s="153"/>
      <c r="BU42" s="152"/>
      <c r="BW42" s="122">
        <v>37</v>
      </c>
      <c r="BX42" s="148"/>
      <c r="BY42" s="149"/>
      <c r="BZ42" s="150"/>
      <c r="CA42" s="151"/>
      <c r="CB42" s="151"/>
      <c r="CC42" s="152"/>
      <c r="CD42" s="148"/>
      <c r="CE42" s="149"/>
      <c r="CF42" s="150"/>
      <c r="CG42" s="151"/>
      <c r="CH42" s="153"/>
      <c r="CI42" s="152"/>
      <c r="CK42" s="122">
        <v>37</v>
      </c>
      <c r="CL42" s="148"/>
      <c r="CM42" s="149"/>
      <c r="CN42" s="150"/>
      <c r="CO42" s="151"/>
      <c r="CP42" s="151"/>
      <c r="CQ42" s="152"/>
      <c r="CR42" s="148"/>
      <c r="CS42" s="149"/>
      <c r="CT42" s="150"/>
      <c r="CU42" s="151"/>
      <c r="CV42" s="153"/>
      <c r="CW42" s="152"/>
      <c r="CY42" s="122">
        <v>37</v>
      </c>
      <c r="CZ42" s="148"/>
      <c r="DA42" s="149"/>
      <c r="DB42" s="150"/>
      <c r="DC42" s="151"/>
      <c r="DD42" s="151"/>
      <c r="DE42" s="152"/>
      <c r="DF42" s="148"/>
      <c r="DG42" s="149"/>
      <c r="DH42" s="150"/>
      <c r="DI42" s="151"/>
      <c r="DJ42" s="153"/>
      <c r="DK42" s="152"/>
      <c r="DM42" s="122">
        <v>37</v>
      </c>
      <c r="DN42" s="148"/>
      <c r="DO42" s="149"/>
      <c r="DP42" s="150"/>
      <c r="DQ42" s="151"/>
      <c r="DR42" s="151"/>
      <c r="DS42" s="152"/>
      <c r="DT42" s="148"/>
      <c r="DU42" s="149"/>
      <c r="DV42" s="150"/>
      <c r="DW42" s="151"/>
      <c r="DX42" s="153"/>
      <c r="DY42" s="152"/>
      <c r="EA42" s="122">
        <v>37</v>
      </c>
      <c r="EB42" s="148"/>
      <c r="EC42" s="149"/>
      <c r="ED42" s="150"/>
      <c r="EE42" s="151"/>
      <c r="EF42" s="151"/>
      <c r="EG42" s="152"/>
      <c r="EH42" s="148"/>
      <c r="EI42" s="149"/>
      <c r="EJ42" s="150"/>
      <c r="EK42" s="151"/>
      <c r="EL42" s="153"/>
      <c r="EM42" s="152"/>
    </row>
    <row r="43" spans="4:143">
      <c r="D43" s="325">
        <v>42</v>
      </c>
      <c r="E43" s="122">
        <v>38</v>
      </c>
      <c r="F43" s="148"/>
      <c r="G43" s="149"/>
      <c r="H43" s="150"/>
      <c r="I43" s="151"/>
      <c r="J43" s="151"/>
      <c r="K43" s="152"/>
      <c r="L43" s="148"/>
      <c r="M43" s="149"/>
      <c r="N43" s="150"/>
      <c r="O43" s="151"/>
      <c r="P43" s="153"/>
      <c r="Q43" s="152"/>
      <c r="S43" s="122">
        <v>38</v>
      </c>
      <c r="T43" s="148"/>
      <c r="U43" s="149"/>
      <c r="V43" s="150"/>
      <c r="W43" s="151"/>
      <c r="X43" s="151"/>
      <c r="Y43" s="152"/>
      <c r="Z43" s="148"/>
      <c r="AA43" s="149"/>
      <c r="AB43" s="150"/>
      <c r="AC43" s="151"/>
      <c r="AD43" s="153"/>
      <c r="AE43" s="152"/>
      <c r="AG43" s="122">
        <v>38</v>
      </c>
      <c r="AH43" s="148"/>
      <c r="AI43" s="149"/>
      <c r="AJ43" s="150"/>
      <c r="AK43" s="151"/>
      <c r="AL43" s="151"/>
      <c r="AM43" s="152"/>
      <c r="AN43" s="148"/>
      <c r="AO43" s="149"/>
      <c r="AP43" s="150"/>
      <c r="AQ43" s="151"/>
      <c r="AR43" s="153"/>
      <c r="AS43" s="152"/>
      <c r="AU43" s="122">
        <v>38</v>
      </c>
      <c r="AV43" s="148"/>
      <c r="AW43" s="149"/>
      <c r="AX43" s="150"/>
      <c r="AY43" s="151"/>
      <c r="AZ43" s="151"/>
      <c r="BA43" s="152"/>
      <c r="BB43" s="148"/>
      <c r="BC43" s="149"/>
      <c r="BD43" s="150"/>
      <c r="BE43" s="151"/>
      <c r="BF43" s="153"/>
      <c r="BG43" s="152"/>
      <c r="BI43" s="122">
        <v>38</v>
      </c>
      <c r="BJ43" s="148"/>
      <c r="BK43" s="149"/>
      <c r="BL43" s="150"/>
      <c r="BM43" s="151"/>
      <c r="BN43" s="151"/>
      <c r="BO43" s="152"/>
      <c r="BP43" s="148"/>
      <c r="BQ43" s="149"/>
      <c r="BR43" s="150"/>
      <c r="BS43" s="151"/>
      <c r="BT43" s="153"/>
      <c r="BU43" s="152"/>
      <c r="BW43" s="122">
        <v>38</v>
      </c>
      <c r="BX43" s="148"/>
      <c r="BY43" s="149"/>
      <c r="BZ43" s="150"/>
      <c r="CA43" s="151"/>
      <c r="CB43" s="151"/>
      <c r="CC43" s="152"/>
      <c r="CD43" s="148"/>
      <c r="CE43" s="149"/>
      <c r="CF43" s="150"/>
      <c r="CG43" s="151"/>
      <c r="CH43" s="153"/>
      <c r="CI43" s="152"/>
      <c r="CK43" s="122">
        <v>38</v>
      </c>
      <c r="CL43" s="148"/>
      <c r="CM43" s="149"/>
      <c r="CN43" s="150"/>
      <c r="CO43" s="151"/>
      <c r="CP43" s="151"/>
      <c r="CQ43" s="152"/>
      <c r="CR43" s="148"/>
      <c r="CS43" s="149"/>
      <c r="CT43" s="150"/>
      <c r="CU43" s="151"/>
      <c r="CV43" s="153"/>
      <c r="CW43" s="152"/>
      <c r="CY43" s="122">
        <v>38</v>
      </c>
      <c r="CZ43" s="148"/>
      <c r="DA43" s="149"/>
      <c r="DB43" s="150"/>
      <c r="DC43" s="151"/>
      <c r="DD43" s="151"/>
      <c r="DE43" s="152"/>
      <c r="DF43" s="148"/>
      <c r="DG43" s="149"/>
      <c r="DH43" s="150"/>
      <c r="DI43" s="151"/>
      <c r="DJ43" s="153"/>
      <c r="DK43" s="152"/>
      <c r="DM43" s="122">
        <v>38</v>
      </c>
      <c r="DN43" s="148"/>
      <c r="DO43" s="149"/>
      <c r="DP43" s="150"/>
      <c r="DQ43" s="151"/>
      <c r="DR43" s="151"/>
      <c r="DS43" s="152"/>
      <c r="DT43" s="148"/>
      <c r="DU43" s="149"/>
      <c r="DV43" s="150"/>
      <c r="DW43" s="151"/>
      <c r="DX43" s="153"/>
      <c r="DY43" s="152"/>
      <c r="EA43" s="122">
        <v>38</v>
      </c>
      <c r="EB43" s="148"/>
      <c r="EC43" s="149"/>
      <c r="ED43" s="150"/>
      <c r="EE43" s="151"/>
      <c r="EF43" s="151"/>
      <c r="EG43" s="152"/>
      <c r="EH43" s="148"/>
      <c r="EI43" s="149"/>
      <c r="EJ43" s="150"/>
      <c r="EK43" s="151"/>
      <c r="EL43" s="153"/>
      <c r="EM43" s="152"/>
    </row>
    <row r="44" spans="4:143">
      <c r="D44" s="325">
        <v>43</v>
      </c>
      <c r="E44" s="122">
        <v>39</v>
      </c>
      <c r="F44" s="148"/>
      <c r="G44" s="149"/>
      <c r="H44" s="150"/>
      <c r="I44" s="151"/>
      <c r="J44" s="151"/>
      <c r="K44" s="152"/>
      <c r="L44" s="148"/>
      <c r="M44" s="149"/>
      <c r="N44" s="150"/>
      <c r="O44" s="151"/>
      <c r="P44" s="153"/>
      <c r="Q44" s="152"/>
      <c r="S44" s="122">
        <v>39</v>
      </c>
      <c r="T44" s="148"/>
      <c r="U44" s="149"/>
      <c r="V44" s="150"/>
      <c r="W44" s="151"/>
      <c r="X44" s="151"/>
      <c r="Y44" s="152"/>
      <c r="Z44" s="148"/>
      <c r="AA44" s="149"/>
      <c r="AB44" s="150"/>
      <c r="AC44" s="151"/>
      <c r="AD44" s="153"/>
      <c r="AE44" s="152"/>
      <c r="AG44" s="122">
        <v>39</v>
      </c>
      <c r="AH44" s="148"/>
      <c r="AI44" s="149"/>
      <c r="AJ44" s="150"/>
      <c r="AK44" s="151"/>
      <c r="AL44" s="151"/>
      <c r="AM44" s="152"/>
      <c r="AN44" s="148"/>
      <c r="AO44" s="149"/>
      <c r="AP44" s="150"/>
      <c r="AQ44" s="151"/>
      <c r="AR44" s="153"/>
      <c r="AS44" s="152"/>
      <c r="AU44" s="122">
        <v>39</v>
      </c>
      <c r="AV44" s="148"/>
      <c r="AW44" s="149"/>
      <c r="AX44" s="150"/>
      <c r="AY44" s="151"/>
      <c r="AZ44" s="151"/>
      <c r="BA44" s="152"/>
      <c r="BB44" s="148"/>
      <c r="BC44" s="149"/>
      <c r="BD44" s="150"/>
      <c r="BE44" s="151"/>
      <c r="BF44" s="153"/>
      <c r="BG44" s="152"/>
      <c r="BI44" s="122">
        <v>39</v>
      </c>
      <c r="BJ44" s="148"/>
      <c r="BK44" s="149"/>
      <c r="BL44" s="150"/>
      <c r="BM44" s="151"/>
      <c r="BN44" s="151"/>
      <c r="BO44" s="152"/>
      <c r="BP44" s="148"/>
      <c r="BQ44" s="149"/>
      <c r="BR44" s="150"/>
      <c r="BS44" s="151"/>
      <c r="BT44" s="153"/>
      <c r="BU44" s="152"/>
      <c r="BW44" s="122">
        <v>39</v>
      </c>
      <c r="BX44" s="148"/>
      <c r="BY44" s="149"/>
      <c r="BZ44" s="150"/>
      <c r="CA44" s="151"/>
      <c r="CB44" s="151"/>
      <c r="CC44" s="152"/>
      <c r="CD44" s="148"/>
      <c r="CE44" s="149"/>
      <c r="CF44" s="150"/>
      <c r="CG44" s="151"/>
      <c r="CH44" s="153"/>
      <c r="CI44" s="152"/>
      <c r="CK44" s="122">
        <v>39</v>
      </c>
      <c r="CL44" s="148"/>
      <c r="CM44" s="149"/>
      <c r="CN44" s="150"/>
      <c r="CO44" s="151"/>
      <c r="CP44" s="151"/>
      <c r="CQ44" s="152"/>
      <c r="CR44" s="148"/>
      <c r="CS44" s="149"/>
      <c r="CT44" s="150"/>
      <c r="CU44" s="151"/>
      <c r="CV44" s="153"/>
      <c r="CW44" s="152"/>
      <c r="CY44" s="122">
        <v>39</v>
      </c>
      <c r="CZ44" s="148"/>
      <c r="DA44" s="149"/>
      <c r="DB44" s="150"/>
      <c r="DC44" s="151"/>
      <c r="DD44" s="151"/>
      <c r="DE44" s="152"/>
      <c r="DF44" s="148"/>
      <c r="DG44" s="149"/>
      <c r="DH44" s="150"/>
      <c r="DI44" s="151"/>
      <c r="DJ44" s="153"/>
      <c r="DK44" s="152"/>
      <c r="DM44" s="122">
        <v>39</v>
      </c>
      <c r="DN44" s="148"/>
      <c r="DO44" s="149"/>
      <c r="DP44" s="150"/>
      <c r="DQ44" s="151"/>
      <c r="DR44" s="151"/>
      <c r="DS44" s="152"/>
      <c r="DT44" s="148"/>
      <c r="DU44" s="149"/>
      <c r="DV44" s="150"/>
      <c r="DW44" s="151"/>
      <c r="DX44" s="153"/>
      <c r="DY44" s="152"/>
      <c r="EA44" s="122">
        <v>39</v>
      </c>
      <c r="EB44" s="148"/>
      <c r="EC44" s="149"/>
      <c r="ED44" s="150"/>
      <c r="EE44" s="151"/>
      <c r="EF44" s="151"/>
      <c r="EG44" s="152"/>
      <c r="EH44" s="148"/>
      <c r="EI44" s="149"/>
      <c r="EJ44" s="150"/>
      <c r="EK44" s="151"/>
      <c r="EL44" s="153"/>
      <c r="EM44" s="152"/>
    </row>
    <row r="45" spans="4:143">
      <c r="D45" s="325">
        <v>44</v>
      </c>
      <c r="E45" s="122">
        <v>40</v>
      </c>
      <c r="F45" s="148"/>
      <c r="G45" s="149"/>
      <c r="H45" s="150"/>
      <c r="I45" s="151"/>
      <c r="J45" s="151"/>
      <c r="K45" s="152"/>
      <c r="L45" s="148"/>
      <c r="M45" s="149"/>
      <c r="N45" s="150"/>
      <c r="O45" s="151"/>
      <c r="P45" s="153"/>
      <c r="Q45" s="152"/>
      <c r="S45" s="122">
        <v>40</v>
      </c>
      <c r="T45" s="148"/>
      <c r="U45" s="149"/>
      <c r="V45" s="150"/>
      <c r="W45" s="151"/>
      <c r="X45" s="151"/>
      <c r="Y45" s="152"/>
      <c r="Z45" s="148"/>
      <c r="AA45" s="149"/>
      <c r="AB45" s="150"/>
      <c r="AC45" s="151"/>
      <c r="AD45" s="153"/>
      <c r="AE45" s="152"/>
      <c r="AG45" s="122">
        <v>40</v>
      </c>
      <c r="AH45" s="148"/>
      <c r="AI45" s="149"/>
      <c r="AJ45" s="150"/>
      <c r="AK45" s="151"/>
      <c r="AL45" s="151"/>
      <c r="AM45" s="152"/>
      <c r="AN45" s="148"/>
      <c r="AO45" s="149"/>
      <c r="AP45" s="150"/>
      <c r="AQ45" s="151"/>
      <c r="AR45" s="153"/>
      <c r="AS45" s="152"/>
      <c r="AU45" s="122">
        <v>40</v>
      </c>
      <c r="AV45" s="148"/>
      <c r="AW45" s="149"/>
      <c r="AX45" s="150"/>
      <c r="AY45" s="151"/>
      <c r="AZ45" s="151"/>
      <c r="BA45" s="152"/>
      <c r="BB45" s="148"/>
      <c r="BC45" s="149"/>
      <c r="BD45" s="150"/>
      <c r="BE45" s="151"/>
      <c r="BF45" s="153"/>
      <c r="BG45" s="152"/>
      <c r="BI45" s="122">
        <v>40</v>
      </c>
      <c r="BJ45" s="148"/>
      <c r="BK45" s="149"/>
      <c r="BL45" s="150"/>
      <c r="BM45" s="151"/>
      <c r="BN45" s="151"/>
      <c r="BO45" s="152"/>
      <c r="BP45" s="148"/>
      <c r="BQ45" s="149"/>
      <c r="BR45" s="150"/>
      <c r="BS45" s="151"/>
      <c r="BT45" s="153"/>
      <c r="BU45" s="152"/>
      <c r="BW45" s="122">
        <v>40</v>
      </c>
      <c r="BX45" s="148"/>
      <c r="BY45" s="149"/>
      <c r="BZ45" s="150"/>
      <c r="CA45" s="151"/>
      <c r="CB45" s="151"/>
      <c r="CC45" s="152"/>
      <c r="CD45" s="148"/>
      <c r="CE45" s="149"/>
      <c r="CF45" s="150"/>
      <c r="CG45" s="151"/>
      <c r="CH45" s="153"/>
      <c r="CI45" s="152"/>
      <c r="CK45" s="122">
        <v>40</v>
      </c>
      <c r="CL45" s="148"/>
      <c r="CM45" s="149"/>
      <c r="CN45" s="150"/>
      <c r="CO45" s="151"/>
      <c r="CP45" s="151"/>
      <c r="CQ45" s="152"/>
      <c r="CR45" s="148"/>
      <c r="CS45" s="149"/>
      <c r="CT45" s="150"/>
      <c r="CU45" s="151"/>
      <c r="CV45" s="153"/>
      <c r="CW45" s="152"/>
      <c r="CY45" s="122">
        <v>40</v>
      </c>
      <c r="CZ45" s="148"/>
      <c r="DA45" s="149"/>
      <c r="DB45" s="150"/>
      <c r="DC45" s="151"/>
      <c r="DD45" s="151"/>
      <c r="DE45" s="152"/>
      <c r="DF45" s="148"/>
      <c r="DG45" s="149"/>
      <c r="DH45" s="150"/>
      <c r="DI45" s="151"/>
      <c r="DJ45" s="153"/>
      <c r="DK45" s="152"/>
      <c r="DM45" s="122">
        <v>40</v>
      </c>
      <c r="DN45" s="148"/>
      <c r="DO45" s="149"/>
      <c r="DP45" s="150"/>
      <c r="DQ45" s="151"/>
      <c r="DR45" s="151"/>
      <c r="DS45" s="152"/>
      <c r="DT45" s="148"/>
      <c r="DU45" s="149"/>
      <c r="DV45" s="150"/>
      <c r="DW45" s="151"/>
      <c r="DX45" s="153"/>
      <c r="DY45" s="152"/>
      <c r="EA45" s="122">
        <v>40</v>
      </c>
      <c r="EB45" s="148"/>
      <c r="EC45" s="149"/>
      <c r="ED45" s="150"/>
      <c r="EE45" s="151"/>
      <c r="EF45" s="151"/>
      <c r="EG45" s="152"/>
      <c r="EH45" s="148"/>
      <c r="EI45" s="149"/>
      <c r="EJ45" s="150"/>
      <c r="EK45" s="151"/>
      <c r="EL45" s="153"/>
      <c r="EM45" s="152"/>
    </row>
    <row r="46" spans="4:143">
      <c r="D46" s="325">
        <v>45</v>
      </c>
      <c r="E46" s="122">
        <v>41</v>
      </c>
      <c r="F46" s="148"/>
      <c r="G46" s="149"/>
      <c r="H46" s="150"/>
      <c r="I46" s="151"/>
      <c r="J46" s="151"/>
      <c r="K46" s="152"/>
      <c r="L46" s="148"/>
      <c r="M46" s="149"/>
      <c r="N46" s="150"/>
      <c r="O46" s="151"/>
      <c r="P46" s="153"/>
      <c r="Q46" s="152"/>
      <c r="S46" s="122">
        <v>41</v>
      </c>
      <c r="T46" s="148"/>
      <c r="U46" s="149"/>
      <c r="V46" s="150"/>
      <c r="W46" s="151"/>
      <c r="X46" s="151"/>
      <c r="Y46" s="152"/>
      <c r="Z46" s="148"/>
      <c r="AA46" s="149"/>
      <c r="AB46" s="150"/>
      <c r="AC46" s="151"/>
      <c r="AD46" s="153"/>
      <c r="AE46" s="152"/>
      <c r="AG46" s="122">
        <v>41</v>
      </c>
      <c r="AH46" s="148"/>
      <c r="AI46" s="149"/>
      <c r="AJ46" s="150"/>
      <c r="AK46" s="151"/>
      <c r="AL46" s="151"/>
      <c r="AM46" s="152"/>
      <c r="AN46" s="148"/>
      <c r="AO46" s="149"/>
      <c r="AP46" s="150"/>
      <c r="AQ46" s="151"/>
      <c r="AR46" s="153"/>
      <c r="AS46" s="152"/>
      <c r="AU46" s="122">
        <v>41</v>
      </c>
      <c r="AV46" s="148"/>
      <c r="AW46" s="149"/>
      <c r="AX46" s="150"/>
      <c r="AY46" s="151"/>
      <c r="AZ46" s="151"/>
      <c r="BA46" s="152"/>
      <c r="BB46" s="148"/>
      <c r="BC46" s="149"/>
      <c r="BD46" s="150"/>
      <c r="BE46" s="151"/>
      <c r="BF46" s="153"/>
      <c r="BG46" s="152"/>
      <c r="BI46" s="122">
        <v>41</v>
      </c>
      <c r="BJ46" s="148"/>
      <c r="BK46" s="149"/>
      <c r="BL46" s="150"/>
      <c r="BM46" s="151"/>
      <c r="BN46" s="151"/>
      <c r="BO46" s="152"/>
      <c r="BP46" s="148"/>
      <c r="BQ46" s="149"/>
      <c r="BR46" s="150"/>
      <c r="BS46" s="151"/>
      <c r="BT46" s="153"/>
      <c r="BU46" s="152"/>
      <c r="BW46" s="122">
        <v>41</v>
      </c>
      <c r="BX46" s="148"/>
      <c r="BY46" s="149"/>
      <c r="BZ46" s="150"/>
      <c r="CA46" s="151"/>
      <c r="CB46" s="151"/>
      <c r="CC46" s="152"/>
      <c r="CD46" s="148"/>
      <c r="CE46" s="149"/>
      <c r="CF46" s="150"/>
      <c r="CG46" s="151"/>
      <c r="CH46" s="153"/>
      <c r="CI46" s="152"/>
      <c r="CK46" s="122">
        <v>41</v>
      </c>
      <c r="CL46" s="148"/>
      <c r="CM46" s="149"/>
      <c r="CN46" s="150"/>
      <c r="CO46" s="151"/>
      <c r="CP46" s="151"/>
      <c r="CQ46" s="152"/>
      <c r="CR46" s="148"/>
      <c r="CS46" s="149"/>
      <c r="CT46" s="150"/>
      <c r="CU46" s="151"/>
      <c r="CV46" s="153"/>
      <c r="CW46" s="152"/>
      <c r="CY46" s="122">
        <v>41</v>
      </c>
      <c r="CZ46" s="148"/>
      <c r="DA46" s="149"/>
      <c r="DB46" s="150"/>
      <c r="DC46" s="151"/>
      <c r="DD46" s="151"/>
      <c r="DE46" s="152"/>
      <c r="DF46" s="148"/>
      <c r="DG46" s="149"/>
      <c r="DH46" s="150"/>
      <c r="DI46" s="151"/>
      <c r="DJ46" s="153"/>
      <c r="DK46" s="152"/>
      <c r="DM46" s="122">
        <v>41</v>
      </c>
      <c r="DN46" s="148"/>
      <c r="DO46" s="149"/>
      <c r="DP46" s="150"/>
      <c r="DQ46" s="151"/>
      <c r="DR46" s="151"/>
      <c r="DS46" s="152"/>
      <c r="DT46" s="148"/>
      <c r="DU46" s="149"/>
      <c r="DV46" s="150"/>
      <c r="DW46" s="151"/>
      <c r="DX46" s="153"/>
      <c r="DY46" s="152"/>
      <c r="EA46" s="122">
        <v>41</v>
      </c>
      <c r="EB46" s="148"/>
      <c r="EC46" s="149"/>
      <c r="ED46" s="150"/>
      <c r="EE46" s="151"/>
      <c r="EF46" s="151"/>
      <c r="EG46" s="152"/>
      <c r="EH46" s="148"/>
      <c r="EI46" s="149"/>
      <c r="EJ46" s="150"/>
      <c r="EK46" s="151"/>
      <c r="EL46" s="153"/>
      <c r="EM46" s="152"/>
    </row>
    <row r="47" spans="4:143">
      <c r="D47" s="325">
        <v>46</v>
      </c>
      <c r="E47" s="122">
        <v>42</v>
      </c>
      <c r="F47" s="148"/>
      <c r="G47" s="149"/>
      <c r="H47" s="150"/>
      <c r="I47" s="151"/>
      <c r="J47" s="151"/>
      <c r="K47" s="152"/>
      <c r="L47" s="148"/>
      <c r="M47" s="149"/>
      <c r="N47" s="150"/>
      <c r="O47" s="151"/>
      <c r="P47" s="153"/>
      <c r="Q47" s="152"/>
      <c r="S47" s="122">
        <v>42</v>
      </c>
      <c r="T47" s="148"/>
      <c r="U47" s="149"/>
      <c r="V47" s="150"/>
      <c r="W47" s="151"/>
      <c r="X47" s="151"/>
      <c r="Y47" s="152"/>
      <c r="Z47" s="148"/>
      <c r="AA47" s="149"/>
      <c r="AB47" s="150"/>
      <c r="AC47" s="151"/>
      <c r="AD47" s="153"/>
      <c r="AE47" s="152"/>
      <c r="AG47" s="122">
        <v>42</v>
      </c>
      <c r="AH47" s="148"/>
      <c r="AI47" s="149"/>
      <c r="AJ47" s="150"/>
      <c r="AK47" s="151"/>
      <c r="AL47" s="151"/>
      <c r="AM47" s="152"/>
      <c r="AN47" s="148"/>
      <c r="AO47" s="149"/>
      <c r="AP47" s="150"/>
      <c r="AQ47" s="151"/>
      <c r="AR47" s="153"/>
      <c r="AS47" s="152"/>
      <c r="AU47" s="122">
        <v>42</v>
      </c>
      <c r="AV47" s="148"/>
      <c r="AW47" s="149"/>
      <c r="AX47" s="150"/>
      <c r="AY47" s="151"/>
      <c r="AZ47" s="151"/>
      <c r="BA47" s="152"/>
      <c r="BB47" s="148"/>
      <c r="BC47" s="149"/>
      <c r="BD47" s="150"/>
      <c r="BE47" s="151"/>
      <c r="BF47" s="153"/>
      <c r="BG47" s="152"/>
      <c r="BI47" s="122">
        <v>42</v>
      </c>
      <c r="BJ47" s="148"/>
      <c r="BK47" s="149"/>
      <c r="BL47" s="150"/>
      <c r="BM47" s="151"/>
      <c r="BN47" s="151"/>
      <c r="BO47" s="152"/>
      <c r="BP47" s="148"/>
      <c r="BQ47" s="149"/>
      <c r="BR47" s="150"/>
      <c r="BS47" s="151"/>
      <c r="BT47" s="153"/>
      <c r="BU47" s="152"/>
      <c r="BW47" s="122">
        <v>42</v>
      </c>
      <c r="BX47" s="148"/>
      <c r="BY47" s="149"/>
      <c r="BZ47" s="150"/>
      <c r="CA47" s="151"/>
      <c r="CB47" s="151"/>
      <c r="CC47" s="152"/>
      <c r="CD47" s="148"/>
      <c r="CE47" s="149"/>
      <c r="CF47" s="150"/>
      <c r="CG47" s="151"/>
      <c r="CH47" s="153"/>
      <c r="CI47" s="152"/>
      <c r="CK47" s="122">
        <v>42</v>
      </c>
      <c r="CL47" s="148"/>
      <c r="CM47" s="149"/>
      <c r="CN47" s="150"/>
      <c r="CO47" s="151"/>
      <c r="CP47" s="151"/>
      <c r="CQ47" s="152"/>
      <c r="CR47" s="148"/>
      <c r="CS47" s="149"/>
      <c r="CT47" s="150"/>
      <c r="CU47" s="151"/>
      <c r="CV47" s="153"/>
      <c r="CW47" s="152"/>
      <c r="CY47" s="122">
        <v>42</v>
      </c>
      <c r="CZ47" s="148"/>
      <c r="DA47" s="149"/>
      <c r="DB47" s="150"/>
      <c r="DC47" s="151"/>
      <c r="DD47" s="151"/>
      <c r="DE47" s="152"/>
      <c r="DF47" s="148"/>
      <c r="DG47" s="149"/>
      <c r="DH47" s="150"/>
      <c r="DI47" s="151"/>
      <c r="DJ47" s="153"/>
      <c r="DK47" s="152"/>
      <c r="DM47" s="122">
        <v>42</v>
      </c>
      <c r="DN47" s="148"/>
      <c r="DO47" s="149"/>
      <c r="DP47" s="150"/>
      <c r="DQ47" s="151"/>
      <c r="DR47" s="151"/>
      <c r="DS47" s="152"/>
      <c r="DT47" s="148"/>
      <c r="DU47" s="149"/>
      <c r="DV47" s="150"/>
      <c r="DW47" s="151"/>
      <c r="DX47" s="153"/>
      <c r="DY47" s="152"/>
      <c r="EA47" s="122">
        <v>42</v>
      </c>
      <c r="EB47" s="148"/>
      <c r="EC47" s="149"/>
      <c r="ED47" s="150"/>
      <c r="EE47" s="151"/>
      <c r="EF47" s="151"/>
      <c r="EG47" s="152"/>
      <c r="EH47" s="148"/>
      <c r="EI47" s="149"/>
      <c r="EJ47" s="150"/>
      <c r="EK47" s="151"/>
      <c r="EL47" s="153"/>
      <c r="EM47" s="152"/>
    </row>
    <row r="48" spans="4:143">
      <c r="D48" s="325">
        <v>47</v>
      </c>
      <c r="E48" s="122">
        <v>43</v>
      </c>
      <c r="F48" s="148"/>
      <c r="G48" s="149"/>
      <c r="H48" s="150"/>
      <c r="I48" s="151"/>
      <c r="J48" s="151"/>
      <c r="K48" s="152"/>
      <c r="L48" s="148"/>
      <c r="M48" s="149"/>
      <c r="N48" s="150"/>
      <c r="O48" s="151"/>
      <c r="P48" s="153"/>
      <c r="Q48" s="152"/>
      <c r="S48" s="122">
        <v>43</v>
      </c>
      <c r="T48" s="148"/>
      <c r="U48" s="149"/>
      <c r="V48" s="150"/>
      <c r="W48" s="151"/>
      <c r="X48" s="151"/>
      <c r="Y48" s="152"/>
      <c r="Z48" s="148"/>
      <c r="AA48" s="149"/>
      <c r="AB48" s="150"/>
      <c r="AC48" s="151"/>
      <c r="AD48" s="153"/>
      <c r="AE48" s="152"/>
      <c r="AG48" s="122">
        <v>43</v>
      </c>
      <c r="AH48" s="148"/>
      <c r="AI48" s="149"/>
      <c r="AJ48" s="150"/>
      <c r="AK48" s="151"/>
      <c r="AL48" s="151"/>
      <c r="AM48" s="152"/>
      <c r="AN48" s="148"/>
      <c r="AO48" s="149"/>
      <c r="AP48" s="150"/>
      <c r="AQ48" s="151"/>
      <c r="AR48" s="153"/>
      <c r="AS48" s="152"/>
      <c r="AU48" s="122">
        <v>43</v>
      </c>
      <c r="AV48" s="148"/>
      <c r="AW48" s="149"/>
      <c r="AX48" s="150"/>
      <c r="AY48" s="151"/>
      <c r="AZ48" s="151"/>
      <c r="BA48" s="152"/>
      <c r="BB48" s="148"/>
      <c r="BC48" s="149"/>
      <c r="BD48" s="150"/>
      <c r="BE48" s="151"/>
      <c r="BF48" s="153"/>
      <c r="BG48" s="152"/>
      <c r="BI48" s="122">
        <v>43</v>
      </c>
      <c r="BJ48" s="148"/>
      <c r="BK48" s="149"/>
      <c r="BL48" s="150"/>
      <c r="BM48" s="151"/>
      <c r="BN48" s="151"/>
      <c r="BO48" s="152"/>
      <c r="BP48" s="148"/>
      <c r="BQ48" s="149"/>
      <c r="BR48" s="150"/>
      <c r="BS48" s="151"/>
      <c r="BT48" s="153"/>
      <c r="BU48" s="152"/>
      <c r="BW48" s="122">
        <v>43</v>
      </c>
      <c r="BX48" s="148"/>
      <c r="BY48" s="149"/>
      <c r="BZ48" s="150"/>
      <c r="CA48" s="151"/>
      <c r="CB48" s="151"/>
      <c r="CC48" s="152"/>
      <c r="CD48" s="148"/>
      <c r="CE48" s="149"/>
      <c r="CF48" s="150"/>
      <c r="CG48" s="151"/>
      <c r="CH48" s="153"/>
      <c r="CI48" s="152"/>
      <c r="CK48" s="122">
        <v>43</v>
      </c>
      <c r="CL48" s="148"/>
      <c r="CM48" s="149"/>
      <c r="CN48" s="150"/>
      <c r="CO48" s="151"/>
      <c r="CP48" s="151"/>
      <c r="CQ48" s="152"/>
      <c r="CR48" s="148"/>
      <c r="CS48" s="149"/>
      <c r="CT48" s="150"/>
      <c r="CU48" s="151"/>
      <c r="CV48" s="153"/>
      <c r="CW48" s="152"/>
      <c r="CY48" s="122">
        <v>43</v>
      </c>
      <c r="CZ48" s="148"/>
      <c r="DA48" s="149"/>
      <c r="DB48" s="150"/>
      <c r="DC48" s="151"/>
      <c r="DD48" s="151"/>
      <c r="DE48" s="152"/>
      <c r="DF48" s="148"/>
      <c r="DG48" s="149"/>
      <c r="DH48" s="150"/>
      <c r="DI48" s="151"/>
      <c r="DJ48" s="153"/>
      <c r="DK48" s="152"/>
      <c r="DM48" s="122">
        <v>43</v>
      </c>
      <c r="DN48" s="148"/>
      <c r="DO48" s="149"/>
      <c r="DP48" s="150"/>
      <c r="DQ48" s="151"/>
      <c r="DR48" s="151"/>
      <c r="DS48" s="152"/>
      <c r="DT48" s="148"/>
      <c r="DU48" s="149"/>
      <c r="DV48" s="150"/>
      <c r="DW48" s="151"/>
      <c r="DX48" s="153"/>
      <c r="DY48" s="152"/>
      <c r="EA48" s="122">
        <v>43</v>
      </c>
      <c r="EB48" s="148"/>
      <c r="EC48" s="149"/>
      <c r="ED48" s="150"/>
      <c r="EE48" s="151"/>
      <c r="EF48" s="151"/>
      <c r="EG48" s="152"/>
      <c r="EH48" s="148"/>
      <c r="EI48" s="149"/>
      <c r="EJ48" s="150"/>
      <c r="EK48" s="151"/>
      <c r="EL48" s="153"/>
      <c r="EM48" s="152"/>
    </row>
    <row r="49" spans="4:143">
      <c r="D49" s="325">
        <v>48</v>
      </c>
      <c r="E49" s="122">
        <v>44</v>
      </c>
      <c r="F49" s="148"/>
      <c r="G49" s="149"/>
      <c r="H49" s="150"/>
      <c r="I49" s="151"/>
      <c r="J49" s="151"/>
      <c r="K49" s="152"/>
      <c r="L49" s="148"/>
      <c r="M49" s="149"/>
      <c r="N49" s="150"/>
      <c r="O49" s="151"/>
      <c r="P49" s="153"/>
      <c r="Q49" s="152"/>
      <c r="S49" s="122">
        <v>44</v>
      </c>
      <c r="T49" s="148"/>
      <c r="U49" s="149"/>
      <c r="V49" s="150"/>
      <c r="W49" s="151"/>
      <c r="X49" s="151"/>
      <c r="Y49" s="152"/>
      <c r="Z49" s="148"/>
      <c r="AA49" s="149"/>
      <c r="AB49" s="150"/>
      <c r="AC49" s="151"/>
      <c r="AD49" s="153"/>
      <c r="AE49" s="152"/>
      <c r="AG49" s="122">
        <v>44</v>
      </c>
      <c r="AH49" s="148"/>
      <c r="AI49" s="149"/>
      <c r="AJ49" s="150"/>
      <c r="AK49" s="151"/>
      <c r="AL49" s="151"/>
      <c r="AM49" s="152"/>
      <c r="AN49" s="148"/>
      <c r="AO49" s="149"/>
      <c r="AP49" s="150"/>
      <c r="AQ49" s="151"/>
      <c r="AR49" s="153"/>
      <c r="AS49" s="152"/>
      <c r="AU49" s="122">
        <v>44</v>
      </c>
      <c r="AV49" s="148"/>
      <c r="AW49" s="149"/>
      <c r="AX49" s="150"/>
      <c r="AY49" s="151"/>
      <c r="AZ49" s="151"/>
      <c r="BA49" s="152"/>
      <c r="BB49" s="148"/>
      <c r="BC49" s="149"/>
      <c r="BD49" s="150"/>
      <c r="BE49" s="151"/>
      <c r="BF49" s="153"/>
      <c r="BG49" s="152"/>
      <c r="BI49" s="122">
        <v>44</v>
      </c>
      <c r="BJ49" s="148"/>
      <c r="BK49" s="149"/>
      <c r="BL49" s="150"/>
      <c r="BM49" s="151"/>
      <c r="BN49" s="151"/>
      <c r="BO49" s="152"/>
      <c r="BP49" s="148"/>
      <c r="BQ49" s="149"/>
      <c r="BR49" s="150"/>
      <c r="BS49" s="151"/>
      <c r="BT49" s="153"/>
      <c r="BU49" s="152"/>
      <c r="BW49" s="122">
        <v>44</v>
      </c>
      <c r="BX49" s="148"/>
      <c r="BY49" s="149"/>
      <c r="BZ49" s="150"/>
      <c r="CA49" s="151"/>
      <c r="CB49" s="151"/>
      <c r="CC49" s="152"/>
      <c r="CD49" s="148"/>
      <c r="CE49" s="149"/>
      <c r="CF49" s="150"/>
      <c r="CG49" s="151"/>
      <c r="CH49" s="153"/>
      <c r="CI49" s="152"/>
      <c r="CK49" s="122">
        <v>44</v>
      </c>
      <c r="CL49" s="148"/>
      <c r="CM49" s="149"/>
      <c r="CN49" s="150"/>
      <c r="CO49" s="151"/>
      <c r="CP49" s="151"/>
      <c r="CQ49" s="152"/>
      <c r="CR49" s="148"/>
      <c r="CS49" s="149"/>
      <c r="CT49" s="150"/>
      <c r="CU49" s="151"/>
      <c r="CV49" s="153"/>
      <c r="CW49" s="152"/>
      <c r="CY49" s="122">
        <v>44</v>
      </c>
      <c r="CZ49" s="148"/>
      <c r="DA49" s="149"/>
      <c r="DB49" s="150"/>
      <c r="DC49" s="151"/>
      <c r="DD49" s="151"/>
      <c r="DE49" s="152"/>
      <c r="DF49" s="148"/>
      <c r="DG49" s="149"/>
      <c r="DH49" s="150"/>
      <c r="DI49" s="151"/>
      <c r="DJ49" s="153"/>
      <c r="DK49" s="152"/>
      <c r="DM49" s="122">
        <v>44</v>
      </c>
      <c r="DN49" s="148"/>
      <c r="DO49" s="149"/>
      <c r="DP49" s="150"/>
      <c r="DQ49" s="151"/>
      <c r="DR49" s="151"/>
      <c r="DS49" s="152"/>
      <c r="DT49" s="148"/>
      <c r="DU49" s="149"/>
      <c r="DV49" s="150"/>
      <c r="DW49" s="151"/>
      <c r="DX49" s="153"/>
      <c r="DY49" s="152"/>
      <c r="EA49" s="122">
        <v>44</v>
      </c>
      <c r="EB49" s="148"/>
      <c r="EC49" s="149"/>
      <c r="ED49" s="150"/>
      <c r="EE49" s="151"/>
      <c r="EF49" s="151"/>
      <c r="EG49" s="152"/>
      <c r="EH49" s="148"/>
      <c r="EI49" s="149"/>
      <c r="EJ49" s="150"/>
      <c r="EK49" s="151"/>
      <c r="EL49" s="153"/>
      <c r="EM49" s="152"/>
    </row>
    <row r="50" spans="4:143">
      <c r="D50" s="325">
        <v>49</v>
      </c>
      <c r="E50" s="122">
        <v>45</v>
      </c>
      <c r="F50" s="148"/>
      <c r="G50" s="149"/>
      <c r="H50" s="150"/>
      <c r="I50" s="151"/>
      <c r="J50" s="151"/>
      <c r="K50" s="152"/>
      <c r="L50" s="148"/>
      <c r="M50" s="149"/>
      <c r="N50" s="150"/>
      <c r="O50" s="151"/>
      <c r="P50" s="153"/>
      <c r="Q50" s="152"/>
      <c r="S50" s="122">
        <v>45</v>
      </c>
      <c r="T50" s="148"/>
      <c r="U50" s="149"/>
      <c r="V50" s="150"/>
      <c r="W50" s="151"/>
      <c r="X50" s="151"/>
      <c r="Y50" s="152"/>
      <c r="Z50" s="148"/>
      <c r="AA50" s="149"/>
      <c r="AB50" s="150"/>
      <c r="AC50" s="151"/>
      <c r="AD50" s="153"/>
      <c r="AE50" s="152"/>
      <c r="AG50" s="122">
        <v>45</v>
      </c>
      <c r="AH50" s="148"/>
      <c r="AI50" s="149"/>
      <c r="AJ50" s="150"/>
      <c r="AK50" s="151"/>
      <c r="AL50" s="151"/>
      <c r="AM50" s="152"/>
      <c r="AN50" s="148"/>
      <c r="AO50" s="149"/>
      <c r="AP50" s="150"/>
      <c r="AQ50" s="151"/>
      <c r="AR50" s="153"/>
      <c r="AS50" s="152"/>
      <c r="AU50" s="122">
        <v>45</v>
      </c>
      <c r="AV50" s="148"/>
      <c r="AW50" s="149"/>
      <c r="AX50" s="150"/>
      <c r="AY50" s="151"/>
      <c r="AZ50" s="151"/>
      <c r="BA50" s="152"/>
      <c r="BB50" s="148"/>
      <c r="BC50" s="149"/>
      <c r="BD50" s="150"/>
      <c r="BE50" s="151"/>
      <c r="BF50" s="153"/>
      <c r="BG50" s="152"/>
      <c r="BI50" s="122">
        <v>45</v>
      </c>
      <c r="BJ50" s="148"/>
      <c r="BK50" s="149"/>
      <c r="BL50" s="150"/>
      <c r="BM50" s="151"/>
      <c r="BN50" s="151"/>
      <c r="BO50" s="152"/>
      <c r="BP50" s="148"/>
      <c r="BQ50" s="149"/>
      <c r="BR50" s="150"/>
      <c r="BS50" s="151"/>
      <c r="BT50" s="153"/>
      <c r="BU50" s="152"/>
      <c r="BW50" s="122">
        <v>45</v>
      </c>
      <c r="BX50" s="148"/>
      <c r="BY50" s="149"/>
      <c r="BZ50" s="150"/>
      <c r="CA50" s="151"/>
      <c r="CB50" s="151"/>
      <c r="CC50" s="152"/>
      <c r="CD50" s="148"/>
      <c r="CE50" s="149"/>
      <c r="CF50" s="150"/>
      <c r="CG50" s="151"/>
      <c r="CH50" s="153"/>
      <c r="CI50" s="152"/>
      <c r="CK50" s="122">
        <v>45</v>
      </c>
      <c r="CL50" s="148"/>
      <c r="CM50" s="149"/>
      <c r="CN50" s="150"/>
      <c r="CO50" s="151"/>
      <c r="CP50" s="151"/>
      <c r="CQ50" s="152"/>
      <c r="CR50" s="148"/>
      <c r="CS50" s="149"/>
      <c r="CT50" s="150"/>
      <c r="CU50" s="151"/>
      <c r="CV50" s="153"/>
      <c r="CW50" s="152"/>
      <c r="CY50" s="122">
        <v>45</v>
      </c>
      <c r="CZ50" s="148"/>
      <c r="DA50" s="149"/>
      <c r="DB50" s="150"/>
      <c r="DC50" s="151"/>
      <c r="DD50" s="151"/>
      <c r="DE50" s="152"/>
      <c r="DF50" s="148"/>
      <c r="DG50" s="149"/>
      <c r="DH50" s="150"/>
      <c r="DI50" s="151"/>
      <c r="DJ50" s="153"/>
      <c r="DK50" s="152"/>
      <c r="DM50" s="122">
        <v>45</v>
      </c>
      <c r="DN50" s="148"/>
      <c r="DO50" s="149"/>
      <c r="DP50" s="150"/>
      <c r="DQ50" s="151"/>
      <c r="DR50" s="151"/>
      <c r="DS50" s="152"/>
      <c r="DT50" s="148"/>
      <c r="DU50" s="149"/>
      <c r="DV50" s="150"/>
      <c r="DW50" s="151"/>
      <c r="DX50" s="153"/>
      <c r="DY50" s="152"/>
      <c r="EA50" s="122">
        <v>45</v>
      </c>
      <c r="EB50" s="148"/>
      <c r="EC50" s="149"/>
      <c r="ED50" s="150"/>
      <c r="EE50" s="151"/>
      <c r="EF50" s="151"/>
      <c r="EG50" s="152"/>
      <c r="EH50" s="148"/>
      <c r="EI50" s="149"/>
      <c r="EJ50" s="150"/>
      <c r="EK50" s="151"/>
      <c r="EL50" s="153"/>
      <c r="EM50" s="152"/>
    </row>
    <row r="51" spans="4:143">
      <c r="D51" s="325">
        <v>50</v>
      </c>
      <c r="E51" s="122">
        <v>46</v>
      </c>
      <c r="F51" s="148"/>
      <c r="G51" s="149"/>
      <c r="H51" s="150"/>
      <c r="I51" s="151"/>
      <c r="J51" s="151"/>
      <c r="K51" s="152"/>
      <c r="L51" s="148"/>
      <c r="M51" s="149"/>
      <c r="N51" s="150"/>
      <c r="O51" s="151"/>
      <c r="P51" s="153"/>
      <c r="Q51" s="152"/>
      <c r="S51" s="122">
        <v>46</v>
      </c>
      <c r="T51" s="148"/>
      <c r="U51" s="149"/>
      <c r="V51" s="150"/>
      <c r="W51" s="151"/>
      <c r="X51" s="151"/>
      <c r="Y51" s="152"/>
      <c r="Z51" s="148"/>
      <c r="AA51" s="149"/>
      <c r="AB51" s="150"/>
      <c r="AC51" s="151"/>
      <c r="AD51" s="153"/>
      <c r="AE51" s="152"/>
      <c r="AG51" s="122">
        <v>46</v>
      </c>
      <c r="AH51" s="148"/>
      <c r="AI51" s="149"/>
      <c r="AJ51" s="150"/>
      <c r="AK51" s="151"/>
      <c r="AL51" s="151"/>
      <c r="AM51" s="152"/>
      <c r="AN51" s="148"/>
      <c r="AO51" s="149"/>
      <c r="AP51" s="150"/>
      <c r="AQ51" s="151"/>
      <c r="AR51" s="153"/>
      <c r="AS51" s="152"/>
      <c r="AU51" s="122">
        <v>46</v>
      </c>
      <c r="AV51" s="148"/>
      <c r="AW51" s="149"/>
      <c r="AX51" s="150"/>
      <c r="AY51" s="151"/>
      <c r="AZ51" s="151"/>
      <c r="BA51" s="152"/>
      <c r="BB51" s="148"/>
      <c r="BC51" s="149"/>
      <c r="BD51" s="150"/>
      <c r="BE51" s="151"/>
      <c r="BF51" s="153"/>
      <c r="BG51" s="152"/>
      <c r="BI51" s="122">
        <v>46</v>
      </c>
      <c r="BJ51" s="148"/>
      <c r="BK51" s="149"/>
      <c r="BL51" s="150"/>
      <c r="BM51" s="151"/>
      <c r="BN51" s="151"/>
      <c r="BO51" s="152"/>
      <c r="BP51" s="148"/>
      <c r="BQ51" s="149"/>
      <c r="BR51" s="150"/>
      <c r="BS51" s="151"/>
      <c r="BT51" s="153"/>
      <c r="BU51" s="152"/>
      <c r="BW51" s="122">
        <v>46</v>
      </c>
      <c r="BX51" s="148"/>
      <c r="BY51" s="149"/>
      <c r="BZ51" s="150"/>
      <c r="CA51" s="151"/>
      <c r="CB51" s="151"/>
      <c r="CC51" s="152"/>
      <c r="CD51" s="148"/>
      <c r="CE51" s="149"/>
      <c r="CF51" s="150"/>
      <c r="CG51" s="151"/>
      <c r="CH51" s="153"/>
      <c r="CI51" s="152"/>
      <c r="CK51" s="122">
        <v>46</v>
      </c>
      <c r="CL51" s="148"/>
      <c r="CM51" s="149"/>
      <c r="CN51" s="150"/>
      <c r="CO51" s="151"/>
      <c r="CP51" s="151"/>
      <c r="CQ51" s="152"/>
      <c r="CR51" s="148"/>
      <c r="CS51" s="149"/>
      <c r="CT51" s="150"/>
      <c r="CU51" s="151"/>
      <c r="CV51" s="153"/>
      <c r="CW51" s="152"/>
      <c r="CY51" s="122">
        <v>46</v>
      </c>
      <c r="CZ51" s="148"/>
      <c r="DA51" s="149"/>
      <c r="DB51" s="150"/>
      <c r="DC51" s="151"/>
      <c r="DD51" s="151"/>
      <c r="DE51" s="152"/>
      <c r="DF51" s="148"/>
      <c r="DG51" s="149"/>
      <c r="DH51" s="150"/>
      <c r="DI51" s="151"/>
      <c r="DJ51" s="153"/>
      <c r="DK51" s="152"/>
      <c r="DM51" s="122">
        <v>46</v>
      </c>
      <c r="DN51" s="148"/>
      <c r="DO51" s="149"/>
      <c r="DP51" s="150"/>
      <c r="DQ51" s="151"/>
      <c r="DR51" s="151"/>
      <c r="DS51" s="152"/>
      <c r="DT51" s="148"/>
      <c r="DU51" s="149"/>
      <c r="DV51" s="150"/>
      <c r="DW51" s="151"/>
      <c r="DX51" s="153"/>
      <c r="DY51" s="152"/>
      <c r="EA51" s="122">
        <v>46</v>
      </c>
      <c r="EB51" s="148"/>
      <c r="EC51" s="149"/>
      <c r="ED51" s="150"/>
      <c r="EE51" s="151"/>
      <c r="EF51" s="151"/>
      <c r="EG51" s="152"/>
      <c r="EH51" s="148"/>
      <c r="EI51" s="149"/>
      <c r="EJ51" s="150"/>
      <c r="EK51" s="151"/>
      <c r="EL51" s="153"/>
      <c r="EM51" s="152"/>
    </row>
    <row r="52" spans="4:143">
      <c r="D52" s="325">
        <v>51</v>
      </c>
      <c r="E52" s="122">
        <v>47</v>
      </c>
      <c r="F52" s="148"/>
      <c r="G52" s="149"/>
      <c r="H52" s="150"/>
      <c r="I52" s="151"/>
      <c r="J52" s="151"/>
      <c r="K52" s="152"/>
      <c r="L52" s="148"/>
      <c r="M52" s="149"/>
      <c r="N52" s="150"/>
      <c r="O52" s="151"/>
      <c r="P52" s="153"/>
      <c r="Q52" s="152"/>
      <c r="S52" s="122">
        <v>47</v>
      </c>
      <c r="T52" s="148"/>
      <c r="U52" s="149"/>
      <c r="V52" s="150"/>
      <c r="W52" s="151"/>
      <c r="X52" s="151"/>
      <c r="Y52" s="152"/>
      <c r="Z52" s="148"/>
      <c r="AA52" s="149"/>
      <c r="AB52" s="150"/>
      <c r="AC52" s="151"/>
      <c r="AD52" s="153"/>
      <c r="AE52" s="152"/>
      <c r="AG52" s="122">
        <v>47</v>
      </c>
      <c r="AH52" s="148"/>
      <c r="AI52" s="149"/>
      <c r="AJ52" s="150"/>
      <c r="AK52" s="151"/>
      <c r="AL52" s="151"/>
      <c r="AM52" s="152"/>
      <c r="AN52" s="148"/>
      <c r="AO52" s="149"/>
      <c r="AP52" s="150"/>
      <c r="AQ52" s="151"/>
      <c r="AR52" s="153"/>
      <c r="AS52" s="152"/>
      <c r="AU52" s="122">
        <v>47</v>
      </c>
      <c r="AV52" s="148"/>
      <c r="AW52" s="149"/>
      <c r="AX52" s="150"/>
      <c r="AY52" s="151"/>
      <c r="AZ52" s="151"/>
      <c r="BA52" s="152"/>
      <c r="BB52" s="148"/>
      <c r="BC52" s="149"/>
      <c r="BD52" s="150"/>
      <c r="BE52" s="151"/>
      <c r="BF52" s="153"/>
      <c r="BG52" s="152"/>
      <c r="BI52" s="122">
        <v>47</v>
      </c>
      <c r="BJ52" s="148"/>
      <c r="BK52" s="149"/>
      <c r="BL52" s="150"/>
      <c r="BM52" s="151"/>
      <c r="BN52" s="151"/>
      <c r="BO52" s="152"/>
      <c r="BP52" s="148"/>
      <c r="BQ52" s="149"/>
      <c r="BR52" s="150"/>
      <c r="BS52" s="151"/>
      <c r="BT52" s="153"/>
      <c r="BU52" s="152"/>
      <c r="BW52" s="122">
        <v>47</v>
      </c>
      <c r="BX52" s="148"/>
      <c r="BY52" s="149"/>
      <c r="BZ52" s="150"/>
      <c r="CA52" s="151"/>
      <c r="CB52" s="151"/>
      <c r="CC52" s="152"/>
      <c r="CD52" s="148"/>
      <c r="CE52" s="149"/>
      <c r="CF52" s="150"/>
      <c r="CG52" s="151"/>
      <c r="CH52" s="153"/>
      <c r="CI52" s="152"/>
      <c r="CK52" s="122">
        <v>47</v>
      </c>
      <c r="CL52" s="148"/>
      <c r="CM52" s="149"/>
      <c r="CN52" s="150"/>
      <c r="CO52" s="151"/>
      <c r="CP52" s="151"/>
      <c r="CQ52" s="152"/>
      <c r="CR52" s="148"/>
      <c r="CS52" s="149"/>
      <c r="CT52" s="150"/>
      <c r="CU52" s="151"/>
      <c r="CV52" s="153"/>
      <c r="CW52" s="152"/>
      <c r="CY52" s="122">
        <v>47</v>
      </c>
      <c r="CZ52" s="148"/>
      <c r="DA52" s="149"/>
      <c r="DB52" s="150"/>
      <c r="DC52" s="151"/>
      <c r="DD52" s="151"/>
      <c r="DE52" s="152"/>
      <c r="DF52" s="148"/>
      <c r="DG52" s="149"/>
      <c r="DH52" s="150"/>
      <c r="DI52" s="151"/>
      <c r="DJ52" s="153"/>
      <c r="DK52" s="152"/>
      <c r="DM52" s="122">
        <v>47</v>
      </c>
      <c r="DN52" s="148"/>
      <c r="DO52" s="149"/>
      <c r="DP52" s="150"/>
      <c r="DQ52" s="151"/>
      <c r="DR52" s="151"/>
      <c r="DS52" s="152"/>
      <c r="DT52" s="148"/>
      <c r="DU52" s="149"/>
      <c r="DV52" s="150"/>
      <c r="DW52" s="151"/>
      <c r="DX52" s="153"/>
      <c r="DY52" s="152"/>
      <c r="EA52" s="122">
        <v>47</v>
      </c>
      <c r="EB52" s="148"/>
      <c r="EC52" s="149"/>
      <c r="ED52" s="150"/>
      <c r="EE52" s="151"/>
      <c r="EF52" s="151"/>
      <c r="EG52" s="152"/>
      <c r="EH52" s="148"/>
      <c r="EI52" s="149"/>
      <c r="EJ52" s="150"/>
      <c r="EK52" s="151"/>
      <c r="EL52" s="153"/>
      <c r="EM52" s="152"/>
    </row>
    <row r="53" spans="4:143">
      <c r="D53" s="325">
        <v>52</v>
      </c>
      <c r="E53" s="122">
        <v>48</v>
      </c>
      <c r="F53" s="148"/>
      <c r="G53" s="149"/>
      <c r="H53" s="150"/>
      <c r="I53" s="151"/>
      <c r="J53" s="151"/>
      <c r="K53" s="152"/>
      <c r="L53" s="148"/>
      <c r="M53" s="149"/>
      <c r="N53" s="150"/>
      <c r="O53" s="151"/>
      <c r="P53" s="153"/>
      <c r="Q53" s="152"/>
      <c r="S53" s="122">
        <v>48</v>
      </c>
      <c r="T53" s="148"/>
      <c r="U53" s="149"/>
      <c r="V53" s="150"/>
      <c r="W53" s="151"/>
      <c r="X53" s="151"/>
      <c r="Y53" s="152"/>
      <c r="Z53" s="148"/>
      <c r="AA53" s="149"/>
      <c r="AB53" s="150"/>
      <c r="AC53" s="151"/>
      <c r="AD53" s="153"/>
      <c r="AE53" s="152"/>
      <c r="AG53" s="122">
        <v>48</v>
      </c>
      <c r="AH53" s="148"/>
      <c r="AI53" s="149"/>
      <c r="AJ53" s="150"/>
      <c r="AK53" s="151"/>
      <c r="AL53" s="151"/>
      <c r="AM53" s="152"/>
      <c r="AN53" s="148"/>
      <c r="AO53" s="149"/>
      <c r="AP53" s="150"/>
      <c r="AQ53" s="151"/>
      <c r="AR53" s="153"/>
      <c r="AS53" s="152"/>
      <c r="AU53" s="122">
        <v>48</v>
      </c>
      <c r="AV53" s="148"/>
      <c r="AW53" s="149"/>
      <c r="AX53" s="150"/>
      <c r="AY53" s="151"/>
      <c r="AZ53" s="151"/>
      <c r="BA53" s="152"/>
      <c r="BB53" s="148"/>
      <c r="BC53" s="149"/>
      <c r="BD53" s="150"/>
      <c r="BE53" s="151"/>
      <c r="BF53" s="153"/>
      <c r="BG53" s="152"/>
      <c r="BI53" s="122">
        <v>48</v>
      </c>
      <c r="BJ53" s="148"/>
      <c r="BK53" s="149"/>
      <c r="BL53" s="150"/>
      <c r="BM53" s="151"/>
      <c r="BN53" s="151"/>
      <c r="BO53" s="152"/>
      <c r="BP53" s="148"/>
      <c r="BQ53" s="149"/>
      <c r="BR53" s="150"/>
      <c r="BS53" s="151"/>
      <c r="BT53" s="153"/>
      <c r="BU53" s="152"/>
      <c r="BW53" s="122">
        <v>48</v>
      </c>
      <c r="BX53" s="148"/>
      <c r="BY53" s="149"/>
      <c r="BZ53" s="150"/>
      <c r="CA53" s="151"/>
      <c r="CB53" s="151"/>
      <c r="CC53" s="152"/>
      <c r="CD53" s="148"/>
      <c r="CE53" s="149"/>
      <c r="CF53" s="150"/>
      <c r="CG53" s="151"/>
      <c r="CH53" s="153"/>
      <c r="CI53" s="152"/>
      <c r="CK53" s="122">
        <v>48</v>
      </c>
      <c r="CL53" s="148"/>
      <c r="CM53" s="149"/>
      <c r="CN53" s="150"/>
      <c r="CO53" s="151"/>
      <c r="CP53" s="151"/>
      <c r="CQ53" s="152"/>
      <c r="CR53" s="148"/>
      <c r="CS53" s="149"/>
      <c r="CT53" s="150"/>
      <c r="CU53" s="151"/>
      <c r="CV53" s="153"/>
      <c r="CW53" s="152"/>
      <c r="CY53" s="122">
        <v>48</v>
      </c>
      <c r="CZ53" s="148"/>
      <c r="DA53" s="149"/>
      <c r="DB53" s="150"/>
      <c r="DC53" s="151"/>
      <c r="DD53" s="151"/>
      <c r="DE53" s="152"/>
      <c r="DF53" s="148"/>
      <c r="DG53" s="149"/>
      <c r="DH53" s="150"/>
      <c r="DI53" s="151"/>
      <c r="DJ53" s="153"/>
      <c r="DK53" s="152"/>
      <c r="DM53" s="122">
        <v>48</v>
      </c>
      <c r="DN53" s="148"/>
      <c r="DO53" s="149"/>
      <c r="DP53" s="150"/>
      <c r="DQ53" s="151"/>
      <c r="DR53" s="151"/>
      <c r="DS53" s="152"/>
      <c r="DT53" s="148"/>
      <c r="DU53" s="149"/>
      <c r="DV53" s="150"/>
      <c r="DW53" s="151"/>
      <c r="DX53" s="153"/>
      <c r="DY53" s="152"/>
      <c r="EA53" s="122">
        <v>48</v>
      </c>
      <c r="EB53" s="148"/>
      <c r="EC53" s="149"/>
      <c r="ED53" s="150"/>
      <c r="EE53" s="151"/>
      <c r="EF53" s="151"/>
      <c r="EG53" s="152"/>
      <c r="EH53" s="148"/>
      <c r="EI53" s="149"/>
      <c r="EJ53" s="150"/>
      <c r="EK53" s="151"/>
      <c r="EL53" s="153"/>
      <c r="EM53" s="152"/>
    </row>
    <row r="54" spans="4:143">
      <c r="D54" s="325">
        <v>53</v>
      </c>
      <c r="E54" s="122">
        <v>49</v>
      </c>
      <c r="F54" s="148"/>
      <c r="G54" s="149"/>
      <c r="H54" s="150"/>
      <c r="I54" s="151"/>
      <c r="J54" s="151"/>
      <c r="K54" s="152"/>
      <c r="L54" s="148"/>
      <c r="M54" s="149"/>
      <c r="N54" s="150"/>
      <c r="O54" s="151"/>
      <c r="P54" s="153"/>
      <c r="Q54" s="152"/>
      <c r="S54" s="122">
        <v>49</v>
      </c>
      <c r="T54" s="148"/>
      <c r="U54" s="149"/>
      <c r="V54" s="150"/>
      <c r="W54" s="151"/>
      <c r="X54" s="151"/>
      <c r="Y54" s="152"/>
      <c r="Z54" s="148"/>
      <c r="AA54" s="149"/>
      <c r="AB54" s="150"/>
      <c r="AC54" s="151"/>
      <c r="AD54" s="153"/>
      <c r="AE54" s="152"/>
      <c r="AG54" s="122">
        <v>49</v>
      </c>
      <c r="AH54" s="148"/>
      <c r="AI54" s="149"/>
      <c r="AJ54" s="150"/>
      <c r="AK54" s="151"/>
      <c r="AL54" s="151"/>
      <c r="AM54" s="152"/>
      <c r="AN54" s="148"/>
      <c r="AO54" s="149"/>
      <c r="AP54" s="150"/>
      <c r="AQ54" s="151"/>
      <c r="AR54" s="153"/>
      <c r="AS54" s="152"/>
      <c r="AU54" s="122">
        <v>49</v>
      </c>
      <c r="AV54" s="148"/>
      <c r="AW54" s="149"/>
      <c r="AX54" s="150"/>
      <c r="AY54" s="151"/>
      <c r="AZ54" s="151"/>
      <c r="BA54" s="152"/>
      <c r="BB54" s="148"/>
      <c r="BC54" s="149"/>
      <c r="BD54" s="150"/>
      <c r="BE54" s="151"/>
      <c r="BF54" s="153"/>
      <c r="BG54" s="152"/>
      <c r="BI54" s="122">
        <v>49</v>
      </c>
      <c r="BJ54" s="148"/>
      <c r="BK54" s="149"/>
      <c r="BL54" s="150"/>
      <c r="BM54" s="151"/>
      <c r="BN54" s="151"/>
      <c r="BO54" s="152"/>
      <c r="BP54" s="148"/>
      <c r="BQ54" s="149"/>
      <c r="BR54" s="150"/>
      <c r="BS54" s="151"/>
      <c r="BT54" s="153"/>
      <c r="BU54" s="152"/>
      <c r="BW54" s="122">
        <v>49</v>
      </c>
      <c r="BX54" s="148"/>
      <c r="BY54" s="149"/>
      <c r="BZ54" s="150"/>
      <c r="CA54" s="151"/>
      <c r="CB54" s="151"/>
      <c r="CC54" s="152"/>
      <c r="CD54" s="148"/>
      <c r="CE54" s="149"/>
      <c r="CF54" s="150"/>
      <c r="CG54" s="151"/>
      <c r="CH54" s="153"/>
      <c r="CI54" s="152"/>
      <c r="CK54" s="122">
        <v>49</v>
      </c>
      <c r="CL54" s="148"/>
      <c r="CM54" s="149"/>
      <c r="CN54" s="150"/>
      <c r="CO54" s="151"/>
      <c r="CP54" s="151"/>
      <c r="CQ54" s="152"/>
      <c r="CR54" s="148"/>
      <c r="CS54" s="149"/>
      <c r="CT54" s="150"/>
      <c r="CU54" s="151"/>
      <c r="CV54" s="153"/>
      <c r="CW54" s="152"/>
      <c r="CY54" s="122">
        <v>49</v>
      </c>
      <c r="CZ54" s="148"/>
      <c r="DA54" s="149"/>
      <c r="DB54" s="150"/>
      <c r="DC54" s="151"/>
      <c r="DD54" s="151"/>
      <c r="DE54" s="152"/>
      <c r="DF54" s="148"/>
      <c r="DG54" s="149"/>
      <c r="DH54" s="150"/>
      <c r="DI54" s="151"/>
      <c r="DJ54" s="153"/>
      <c r="DK54" s="152"/>
      <c r="DM54" s="122">
        <v>49</v>
      </c>
      <c r="DN54" s="148"/>
      <c r="DO54" s="149"/>
      <c r="DP54" s="150"/>
      <c r="DQ54" s="151"/>
      <c r="DR54" s="151"/>
      <c r="DS54" s="152"/>
      <c r="DT54" s="148"/>
      <c r="DU54" s="149"/>
      <c r="DV54" s="150"/>
      <c r="DW54" s="151"/>
      <c r="DX54" s="153"/>
      <c r="DY54" s="152"/>
      <c r="EA54" s="122">
        <v>49</v>
      </c>
      <c r="EB54" s="148"/>
      <c r="EC54" s="149"/>
      <c r="ED54" s="150"/>
      <c r="EE54" s="151"/>
      <c r="EF54" s="151"/>
      <c r="EG54" s="152"/>
      <c r="EH54" s="148"/>
      <c r="EI54" s="149"/>
      <c r="EJ54" s="150"/>
      <c r="EK54" s="151"/>
      <c r="EL54" s="153"/>
      <c r="EM54" s="152"/>
    </row>
    <row r="55" spans="4:143">
      <c r="D55" s="325">
        <v>54</v>
      </c>
      <c r="E55" s="122">
        <v>50</v>
      </c>
      <c r="F55" s="148"/>
      <c r="G55" s="149"/>
      <c r="H55" s="150"/>
      <c r="I55" s="151"/>
      <c r="J55" s="151"/>
      <c r="K55" s="152"/>
      <c r="L55" s="148"/>
      <c r="M55" s="149"/>
      <c r="N55" s="150"/>
      <c r="O55" s="151"/>
      <c r="P55" s="153"/>
      <c r="Q55" s="152"/>
      <c r="S55" s="122">
        <v>50</v>
      </c>
      <c r="T55" s="148"/>
      <c r="U55" s="149"/>
      <c r="V55" s="150"/>
      <c r="W55" s="151"/>
      <c r="X55" s="151"/>
      <c r="Y55" s="152"/>
      <c r="Z55" s="148"/>
      <c r="AA55" s="149"/>
      <c r="AB55" s="150"/>
      <c r="AC55" s="151"/>
      <c r="AD55" s="153"/>
      <c r="AE55" s="152"/>
      <c r="AG55" s="122">
        <v>50</v>
      </c>
      <c r="AH55" s="148"/>
      <c r="AI55" s="149"/>
      <c r="AJ55" s="150"/>
      <c r="AK55" s="151"/>
      <c r="AL55" s="151"/>
      <c r="AM55" s="152"/>
      <c r="AN55" s="148"/>
      <c r="AO55" s="149"/>
      <c r="AP55" s="150"/>
      <c r="AQ55" s="151"/>
      <c r="AR55" s="153"/>
      <c r="AS55" s="152"/>
      <c r="AU55" s="122">
        <v>50</v>
      </c>
      <c r="AV55" s="148"/>
      <c r="AW55" s="149"/>
      <c r="AX55" s="150"/>
      <c r="AY55" s="151"/>
      <c r="AZ55" s="151"/>
      <c r="BA55" s="152"/>
      <c r="BB55" s="148"/>
      <c r="BC55" s="149"/>
      <c r="BD55" s="150"/>
      <c r="BE55" s="151"/>
      <c r="BF55" s="153"/>
      <c r="BG55" s="152"/>
      <c r="BI55" s="122">
        <v>50</v>
      </c>
      <c r="BJ55" s="148"/>
      <c r="BK55" s="149"/>
      <c r="BL55" s="150"/>
      <c r="BM55" s="151"/>
      <c r="BN55" s="151"/>
      <c r="BO55" s="152"/>
      <c r="BP55" s="148"/>
      <c r="BQ55" s="149"/>
      <c r="BR55" s="150"/>
      <c r="BS55" s="151"/>
      <c r="BT55" s="153"/>
      <c r="BU55" s="152"/>
      <c r="BW55" s="122">
        <v>50</v>
      </c>
      <c r="BX55" s="148"/>
      <c r="BY55" s="149"/>
      <c r="BZ55" s="150"/>
      <c r="CA55" s="151"/>
      <c r="CB55" s="151"/>
      <c r="CC55" s="152"/>
      <c r="CD55" s="148"/>
      <c r="CE55" s="149"/>
      <c r="CF55" s="150"/>
      <c r="CG55" s="151"/>
      <c r="CH55" s="153"/>
      <c r="CI55" s="152"/>
      <c r="CK55" s="122">
        <v>50</v>
      </c>
      <c r="CL55" s="148"/>
      <c r="CM55" s="149"/>
      <c r="CN55" s="150"/>
      <c r="CO55" s="151"/>
      <c r="CP55" s="151"/>
      <c r="CQ55" s="152"/>
      <c r="CR55" s="148"/>
      <c r="CS55" s="149"/>
      <c r="CT55" s="150"/>
      <c r="CU55" s="151"/>
      <c r="CV55" s="153"/>
      <c r="CW55" s="152"/>
      <c r="CY55" s="122">
        <v>50</v>
      </c>
      <c r="CZ55" s="148"/>
      <c r="DA55" s="149"/>
      <c r="DB55" s="150"/>
      <c r="DC55" s="151"/>
      <c r="DD55" s="151"/>
      <c r="DE55" s="152"/>
      <c r="DF55" s="148"/>
      <c r="DG55" s="149"/>
      <c r="DH55" s="150"/>
      <c r="DI55" s="151"/>
      <c r="DJ55" s="153"/>
      <c r="DK55" s="152"/>
      <c r="DM55" s="122">
        <v>50</v>
      </c>
      <c r="DN55" s="148"/>
      <c r="DO55" s="149"/>
      <c r="DP55" s="150"/>
      <c r="DQ55" s="151"/>
      <c r="DR55" s="151"/>
      <c r="DS55" s="152"/>
      <c r="DT55" s="148"/>
      <c r="DU55" s="149"/>
      <c r="DV55" s="150"/>
      <c r="DW55" s="151"/>
      <c r="DX55" s="153"/>
      <c r="DY55" s="152"/>
      <c r="EA55" s="122">
        <v>50</v>
      </c>
      <c r="EB55" s="148"/>
      <c r="EC55" s="149"/>
      <c r="ED55" s="150"/>
      <c r="EE55" s="151"/>
      <c r="EF55" s="151"/>
      <c r="EG55" s="152"/>
      <c r="EH55" s="148"/>
      <c r="EI55" s="149"/>
      <c r="EJ55" s="150"/>
      <c r="EK55" s="151"/>
      <c r="EL55" s="153"/>
      <c r="EM55" s="152"/>
    </row>
    <row r="56" spans="4:143">
      <c r="D56" s="325">
        <v>55</v>
      </c>
      <c r="E56" s="122">
        <v>51</v>
      </c>
      <c r="F56" s="148"/>
      <c r="G56" s="149"/>
      <c r="H56" s="150"/>
      <c r="I56" s="151"/>
      <c r="J56" s="151"/>
      <c r="K56" s="152"/>
      <c r="L56" s="23"/>
      <c r="M56" s="128"/>
      <c r="N56" s="128"/>
      <c r="O56" s="23"/>
      <c r="P56" s="128"/>
      <c r="Q56" s="128"/>
      <c r="S56" s="122">
        <v>51</v>
      </c>
      <c r="T56" s="148"/>
      <c r="U56" s="149"/>
      <c r="V56" s="150"/>
      <c r="W56" s="151"/>
      <c r="X56" s="151"/>
      <c r="Y56" s="152"/>
      <c r="Z56" s="23"/>
      <c r="AA56" s="128"/>
      <c r="AB56" s="128"/>
      <c r="AC56" s="23"/>
      <c r="AD56" s="128"/>
      <c r="AE56" s="128"/>
      <c r="AG56" s="122">
        <v>51</v>
      </c>
      <c r="AH56" s="148"/>
      <c r="AI56" s="149"/>
      <c r="AJ56" s="150"/>
      <c r="AK56" s="151"/>
      <c r="AL56" s="151"/>
      <c r="AM56" s="152"/>
      <c r="AN56" s="23"/>
      <c r="AO56" s="128"/>
      <c r="AP56" s="128"/>
      <c r="AQ56" s="23"/>
      <c r="AR56" s="128"/>
      <c r="AS56" s="128"/>
      <c r="AU56" s="122">
        <v>51</v>
      </c>
      <c r="AV56" s="148"/>
      <c r="AW56" s="149"/>
      <c r="AX56" s="150"/>
      <c r="AY56" s="151"/>
      <c r="AZ56" s="151"/>
      <c r="BA56" s="152"/>
      <c r="BB56" s="23"/>
      <c r="BC56" s="128"/>
      <c r="BD56" s="128"/>
      <c r="BE56" s="23"/>
      <c r="BF56" s="128"/>
      <c r="BG56" s="128"/>
      <c r="BI56" s="122">
        <v>51</v>
      </c>
      <c r="BJ56" s="148"/>
      <c r="BK56" s="149"/>
      <c r="BL56" s="150"/>
      <c r="BM56" s="151"/>
      <c r="BN56" s="151"/>
      <c r="BO56" s="152"/>
      <c r="BP56" s="23"/>
      <c r="BQ56" s="128"/>
      <c r="BR56" s="128"/>
      <c r="BS56" s="23"/>
      <c r="BT56" s="128"/>
      <c r="BU56" s="128"/>
      <c r="BW56" s="122">
        <v>51</v>
      </c>
      <c r="BX56" s="148"/>
      <c r="BY56" s="149"/>
      <c r="BZ56" s="150"/>
      <c r="CA56" s="151"/>
      <c r="CB56" s="151"/>
      <c r="CC56" s="152"/>
      <c r="CD56" s="23"/>
      <c r="CE56" s="128"/>
      <c r="CF56" s="128"/>
      <c r="CG56" s="23"/>
      <c r="CH56" s="128"/>
      <c r="CI56" s="128"/>
      <c r="CK56" s="122">
        <v>51</v>
      </c>
      <c r="CL56" s="148"/>
      <c r="CM56" s="149"/>
      <c r="CN56" s="150"/>
      <c r="CO56" s="151"/>
      <c r="CP56" s="151"/>
      <c r="CQ56" s="152"/>
      <c r="CR56" s="23"/>
      <c r="CS56" s="128"/>
      <c r="CT56" s="128"/>
      <c r="CU56" s="23"/>
      <c r="CV56" s="128"/>
      <c r="CW56" s="128"/>
      <c r="CY56" s="122">
        <v>51</v>
      </c>
      <c r="CZ56" s="148"/>
      <c r="DA56" s="149"/>
      <c r="DB56" s="150"/>
      <c r="DC56" s="151"/>
      <c r="DD56" s="151"/>
      <c r="DE56" s="152"/>
      <c r="DF56" s="23"/>
      <c r="DG56" s="128"/>
      <c r="DH56" s="128"/>
      <c r="DI56" s="23"/>
      <c r="DJ56" s="128"/>
      <c r="DK56" s="128"/>
      <c r="DM56" s="122">
        <v>51</v>
      </c>
      <c r="DN56" s="148"/>
      <c r="DO56" s="149"/>
      <c r="DP56" s="150"/>
      <c r="DQ56" s="151"/>
      <c r="DR56" s="151"/>
      <c r="DS56" s="152"/>
      <c r="DT56" s="23"/>
      <c r="DU56" s="128"/>
      <c r="DV56" s="128"/>
      <c r="DW56" s="23"/>
      <c r="DX56" s="128"/>
      <c r="DY56" s="128"/>
      <c r="EA56" s="122">
        <v>51</v>
      </c>
      <c r="EB56" s="148"/>
      <c r="EC56" s="149"/>
      <c r="ED56" s="150"/>
      <c r="EE56" s="151"/>
      <c r="EF56" s="151"/>
      <c r="EG56" s="152"/>
      <c r="EH56" s="23"/>
      <c r="EI56" s="128"/>
      <c r="EJ56" s="128"/>
      <c r="EK56" s="23"/>
      <c r="EL56" s="128"/>
      <c r="EM56" s="128"/>
    </row>
    <row r="57" spans="4:143">
      <c r="D57" s="325">
        <v>56</v>
      </c>
      <c r="E57" s="122">
        <v>52</v>
      </c>
      <c r="F57" s="148"/>
      <c r="G57" s="149"/>
      <c r="H57" s="150"/>
      <c r="I57" s="151"/>
      <c r="J57" s="151"/>
      <c r="K57" s="152"/>
      <c r="L57" s="23"/>
      <c r="M57" s="128"/>
      <c r="N57" s="128"/>
      <c r="O57" s="23"/>
      <c r="P57" s="128"/>
      <c r="Q57" s="128"/>
      <c r="S57" s="122">
        <v>52</v>
      </c>
      <c r="T57" s="148"/>
      <c r="U57" s="149"/>
      <c r="V57" s="150"/>
      <c r="W57" s="151"/>
      <c r="X57" s="151"/>
      <c r="Y57" s="152"/>
      <c r="Z57" s="23"/>
      <c r="AA57" s="128"/>
      <c r="AB57" s="128"/>
      <c r="AC57" s="23"/>
      <c r="AD57" s="128"/>
      <c r="AE57" s="128"/>
      <c r="AG57" s="122">
        <v>52</v>
      </c>
      <c r="AH57" s="148"/>
      <c r="AI57" s="149"/>
      <c r="AJ57" s="150"/>
      <c r="AK57" s="151"/>
      <c r="AL57" s="151"/>
      <c r="AM57" s="152"/>
      <c r="AN57" s="23"/>
      <c r="AO57" s="128"/>
      <c r="AP57" s="128"/>
      <c r="AQ57" s="23"/>
      <c r="AR57" s="128"/>
      <c r="AS57" s="128"/>
      <c r="AU57" s="122">
        <v>52</v>
      </c>
      <c r="AV57" s="148"/>
      <c r="AW57" s="149"/>
      <c r="AX57" s="150"/>
      <c r="AY57" s="151"/>
      <c r="AZ57" s="151"/>
      <c r="BA57" s="152"/>
      <c r="BB57" s="23"/>
      <c r="BC57" s="128"/>
      <c r="BD57" s="128"/>
      <c r="BE57" s="23"/>
      <c r="BF57" s="128"/>
      <c r="BG57" s="128"/>
      <c r="BI57" s="122">
        <v>52</v>
      </c>
      <c r="BJ57" s="148"/>
      <c r="BK57" s="149"/>
      <c r="BL57" s="150"/>
      <c r="BM57" s="151"/>
      <c r="BN57" s="151"/>
      <c r="BO57" s="152"/>
      <c r="BP57" s="23"/>
      <c r="BQ57" s="128"/>
      <c r="BR57" s="128"/>
      <c r="BS57" s="23"/>
      <c r="BT57" s="128"/>
      <c r="BU57" s="128"/>
      <c r="BW57" s="122">
        <v>52</v>
      </c>
      <c r="BX57" s="148"/>
      <c r="BY57" s="149"/>
      <c r="BZ57" s="150"/>
      <c r="CA57" s="151"/>
      <c r="CB57" s="151"/>
      <c r="CC57" s="152"/>
      <c r="CD57" s="23"/>
      <c r="CE57" s="128"/>
      <c r="CF57" s="128"/>
      <c r="CG57" s="23"/>
      <c r="CH57" s="128"/>
      <c r="CI57" s="128"/>
      <c r="CK57" s="122">
        <v>52</v>
      </c>
      <c r="CL57" s="148"/>
      <c r="CM57" s="149"/>
      <c r="CN57" s="150"/>
      <c r="CO57" s="151"/>
      <c r="CP57" s="151"/>
      <c r="CQ57" s="152"/>
      <c r="CR57" s="23"/>
      <c r="CS57" s="128"/>
      <c r="CT57" s="128"/>
      <c r="CU57" s="23"/>
      <c r="CV57" s="128"/>
      <c r="CW57" s="128"/>
      <c r="CY57" s="122">
        <v>52</v>
      </c>
      <c r="CZ57" s="148"/>
      <c r="DA57" s="149"/>
      <c r="DB57" s="150"/>
      <c r="DC57" s="151"/>
      <c r="DD57" s="151"/>
      <c r="DE57" s="152"/>
      <c r="DF57" s="23"/>
      <c r="DG57" s="128"/>
      <c r="DH57" s="128"/>
      <c r="DI57" s="23"/>
      <c r="DJ57" s="128"/>
      <c r="DK57" s="128"/>
      <c r="DM57" s="122">
        <v>52</v>
      </c>
      <c r="DN57" s="148"/>
      <c r="DO57" s="149"/>
      <c r="DP57" s="150"/>
      <c r="DQ57" s="151"/>
      <c r="DR57" s="151"/>
      <c r="DS57" s="152"/>
      <c r="DT57" s="23"/>
      <c r="DU57" s="128"/>
      <c r="DV57" s="128"/>
      <c r="DW57" s="23"/>
      <c r="DX57" s="128"/>
      <c r="DY57" s="128"/>
      <c r="EA57" s="122">
        <v>52</v>
      </c>
      <c r="EB57" s="148"/>
      <c r="EC57" s="149"/>
      <c r="ED57" s="150"/>
      <c r="EE57" s="151"/>
      <c r="EF57" s="151"/>
      <c r="EG57" s="152"/>
      <c r="EH57" s="23"/>
      <c r="EI57" s="128"/>
      <c r="EJ57" s="128"/>
      <c r="EK57" s="23"/>
      <c r="EL57" s="128"/>
      <c r="EM57" s="128"/>
    </row>
    <row r="58" spans="4:143">
      <c r="D58" s="325">
        <v>57</v>
      </c>
      <c r="E58" s="122">
        <v>53</v>
      </c>
      <c r="F58" s="148"/>
      <c r="G58" s="149"/>
      <c r="H58" s="150"/>
      <c r="I58" s="151"/>
      <c r="J58" s="151"/>
      <c r="K58" s="152"/>
      <c r="L58" s="23"/>
      <c r="M58" s="128"/>
      <c r="N58" s="128"/>
      <c r="O58" s="23"/>
      <c r="P58" s="128"/>
      <c r="Q58" s="128"/>
      <c r="S58" s="122">
        <v>53</v>
      </c>
      <c r="T58" s="148"/>
      <c r="U58" s="149"/>
      <c r="V58" s="150"/>
      <c r="W58" s="151"/>
      <c r="X58" s="151"/>
      <c r="Y58" s="152"/>
      <c r="Z58" s="23"/>
      <c r="AA58" s="128"/>
      <c r="AB58" s="128"/>
      <c r="AC58" s="23"/>
      <c r="AD58" s="128"/>
      <c r="AE58" s="128"/>
      <c r="AG58" s="122">
        <v>53</v>
      </c>
      <c r="AH58" s="148"/>
      <c r="AI58" s="149"/>
      <c r="AJ58" s="150"/>
      <c r="AK58" s="151"/>
      <c r="AL58" s="151"/>
      <c r="AM58" s="152"/>
      <c r="AN58" s="23"/>
      <c r="AO58" s="128"/>
      <c r="AP58" s="128"/>
      <c r="AQ58" s="23"/>
      <c r="AR58" s="128"/>
      <c r="AS58" s="128"/>
      <c r="AU58" s="122">
        <v>53</v>
      </c>
      <c r="AV58" s="148"/>
      <c r="AW58" s="149"/>
      <c r="AX58" s="150"/>
      <c r="AY58" s="151"/>
      <c r="AZ58" s="151"/>
      <c r="BA58" s="152"/>
      <c r="BB58" s="23"/>
      <c r="BC58" s="128"/>
      <c r="BD58" s="128"/>
      <c r="BE58" s="23"/>
      <c r="BF58" s="128"/>
      <c r="BG58" s="128"/>
      <c r="BI58" s="122">
        <v>53</v>
      </c>
      <c r="BJ58" s="148"/>
      <c r="BK58" s="149"/>
      <c r="BL58" s="150"/>
      <c r="BM58" s="151"/>
      <c r="BN58" s="151"/>
      <c r="BO58" s="152"/>
      <c r="BP58" s="23"/>
      <c r="BQ58" s="128"/>
      <c r="BR58" s="128"/>
      <c r="BS58" s="23"/>
      <c r="BT58" s="128"/>
      <c r="BU58" s="128"/>
      <c r="BW58" s="122">
        <v>53</v>
      </c>
      <c r="BX58" s="148"/>
      <c r="BY58" s="149"/>
      <c r="BZ58" s="150"/>
      <c r="CA58" s="151"/>
      <c r="CB58" s="151"/>
      <c r="CC58" s="152"/>
      <c r="CD58" s="23"/>
      <c r="CE58" s="128"/>
      <c r="CF58" s="128"/>
      <c r="CG58" s="23"/>
      <c r="CH58" s="128"/>
      <c r="CI58" s="128"/>
      <c r="CK58" s="122">
        <v>53</v>
      </c>
      <c r="CL58" s="148"/>
      <c r="CM58" s="149"/>
      <c r="CN58" s="150"/>
      <c r="CO58" s="151"/>
      <c r="CP58" s="151"/>
      <c r="CQ58" s="152"/>
      <c r="CR58" s="23"/>
      <c r="CS58" s="128"/>
      <c r="CT58" s="128"/>
      <c r="CU58" s="23"/>
      <c r="CV58" s="128"/>
      <c r="CW58" s="128"/>
      <c r="CY58" s="122">
        <v>53</v>
      </c>
      <c r="CZ58" s="148"/>
      <c r="DA58" s="149"/>
      <c r="DB58" s="150"/>
      <c r="DC58" s="151"/>
      <c r="DD58" s="151"/>
      <c r="DE58" s="152"/>
      <c r="DF58" s="23"/>
      <c r="DG58" s="128"/>
      <c r="DH58" s="128"/>
      <c r="DI58" s="23"/>
      <c r="DJ58" s="128"/>
      <c r="DK58" s="128"/>
      <c r="DM58" s="122">
        <v>53</v>
      </c>
      <c r="DN58" s="148"/>
      <c r="DO58" s="149"/>
      <c r="DP58" s="150"/>
      <c r="DQ58" s="151"/>
      <c r="DR58" s="151"/>
      <c r="DS58" s="152"/>
      <c r="DT58" s="23"/>
      <c r="DU58" s="128"/>
      <c r="DV58" s="128"/>
      <c r="DW58" s="23"/>
      <c r="DX58" s="128"/>
      <c r="DY58" s="128"/>
      <c r="EA58" s="122">
        <v>53</v>
      </c>
      <c r="EB58" s="148"/>
      <c r="EC58" s="149"/>
      <c r="ED58" s="150"/>
      <c r="EE58" s="151"/>
      <c r="EF58" s="151"/>
      <c r="EG58" s="152"/>
      <c r="EH58" s="23"/>
      <c r="EI58" s="128"/>
      <c r="EJ58" s="128"/>
      <c r="EK58" s="23"/>
      <c r="EL58" s="128"/>
      <c r="EM58" s="128"/>
    </row>
    <row r="59" spans="4:143">
      <c r="D59" s="325">
        <v>58</v>
      </c>
      <c r="E59" s="122">
        <v>54</v>
      </c>
      <c r="F59" s="148"/>
      <c r="G59" s="149"/>
      <c r="H59" s="150"/>
      <c r="I59" s="151"/>
      <c r="J59" s="151"/>
      <c r="K59" s="152"/>
      <c r="L59" s="23"/>
      <c r="M59" s="128"/>
      <c r="N59" s="128"/>
      <c r="O59" s="23"/>
      <c r="P59" s="128"/>
      <c r="Q59" s="128"/>
      <c r="S59" s="122">
        <v>54</v>
      </c>
      <c r="T59" s="148"/>
      <c r="U59" s="149"/>
      <c r="V59" s="150"/>
      <c r="W59" s="151"/>
      <c r="X59" s="151"/>
      <c r="Y59" s="152"/>
      <c r="Z59" s="23"/>
      <c r="AA59" s="128"/>
      <c r="AB59" s="128"/>
      <c r="AC59" s="23"/>
      <c r="AD59" s="128"/>
      <c r="AE59" s="128"/>
      <c r="AG59" s="122">
        <v>54</v>
      </c>
      <c r="AH59" s="148"/>
      <c r="AI59" s="149"/>
      <c r="AJ59" s="150"/>
      <c r="AK59" s="151"/>
      <c r="AL59" s="151"/>
      <c r="AM59" s="152"/>
      <c r="AN59" s="23"/>
      <c r="AO59" s="128"/>
      <c r="AP59" s="128"/>
      <c r="AQ59" s="23"/>
      <c r="AR59" s="128"/>
      <c r="AS59" s="128"/>
      <c r="AU59" s="122">
        <v>54</v>
      </c>
      <c r="AV59" s="148"/>
      <c r="AW59" s="149"/>
      <c r="AX59" s="150"/>
      <c r="AY59" s="151"/>
      <c r="AZ59" s="151"/>
      <c r="BA59" s="152"/>
      <c r="BB59" s="23"/>
      <c r="BC59" s="128"/>
      <c r="BD59" s="128"/>
      <c r="BE59" s="23"/>
      <c r="BF59" s="128"/>
      <c r="BG59" s="128"/>
      <c r="BI59" s="122">
        <v>54</v>
      </c>
      <c r="BJ59" s="148"/>
      <c r="BK59" s="149"/>
      <c r="BL59" s="150"/>
      <c r="BM59" s="151"/>
      <c r="BN59" s="151"/>
      <c r="BO59" s="152"/>
      <c r="BP59" s="23"/>
      <c r="BQ59" s="128"/>
      <c r="BR59" s="128"/>
      <c r="BS59" s="23"/>
      <c r="BT59" s="128"/>
      <c r="BU59" s="128"/>
      <c r="BW59" s="122">
        <v>54</v>
      </c>
      <c r="BX59" s="148"/>
      <c r="BY59" s="149"/>
      <c r="BZ59" s="150"/>
      <c r="CA59" s="151"/>
      <c r="CB59" s="151"/>
      <c r="CC59" s="152"/>
      <c r="CD59" s="23"/>
      <c r="CE59" s="128"/>
      <c r="CF59" s="128"/>
      <c r="CG59" s="23"/>
      <c r="CH59" s="128"/>
      <c r="CI59" s="128"/>
      <c r="CK59" s="122">
        <v>54</v>
      </c>
      <c r="CL59" s="148"/>
      <c r="CM59" s="149"/>
      <c r="CN59" s="150"/>
      <c r="CO59" s="151"/>
      <c r="CP59" s="151"/>
      <c r="CQ59" s="152"/>
      <c r="CR59" s="23"/>
      <c r="CS59" s="128"/>
      <c r="CT59" s="128"/>
      <c r="CU59" s="23"/>
      <c r="CV59" s="128"/>
      <c r="CW59" s="128"/>
      <c r="CY59" s="122">
        <v>54</v>
      </c>
      <c r="CZ59" s="148"/>
      <c r="DA59" s="149"/>
      <c r="DB59" s="150"/>
      <c r="DC59" s="151"/>
      <c r="DD59" s="151"/>
      <c r="DE59" s="152"/>
      <c r="DF59" s="23"/>
      <c r="DG59" s="128"/>
      <c r="DH59" s="128"/>
      <c r="DI59" s="23"/>
      <c r="DJ59" s="128"/>
      <c r="DK59" s="128"/>
      <c r="DM59" s="122">
        <v>54</v>
      </c>
      <c r="DN59" s="148"/>
      <c r="DO59" s="149"/>
      <c r="DP59" s="150"/>
      <c r="DQ59" s="151"/>
      <c r="DR59" s="151"/>
      <c r="DS59" s="152"/>
      <c r="DT59" s="23"/>
      <c r="DU59" s="128"/>
      <c r="DV59" s="128"/>
      <c r="DW59" s="23"/>
      <c r="DX59" s="128"/>
      <c r="DY59" s="128"/>
      <c r="EA59" s="122">
        <v>54</v>
      </c>
      <c r="EB59" s="148"/>
      <c r="EC59" s="149"/>
      <c r="ED59" s="150"/>
      <c r="EE59" s="151"/>
      <c r="EF59" s="151"/>
      <c r="EG59" s="152"/>
      <c r="EH59" s="23"/>
      <c r="EI59" s="128"/>
      <c r="EJ59" s="128"/>
      <c r="EK59" s="23"/>
      <c r="EL59" s="128"/>
      <c r="EM59" s="128"/>
    </row>
    <row r="60" spans="4:143">
      <c r="D60" s="325">
        <v>59</v>
      </c>
      <c r="E60" s="122">
        <v>55</v>
      </c>
      <c r="F60" s="148"/>
      <c r="G60" s="149"/>
      <c r="H60" s="150"/>
      <c r="I60" s="151"/>
      <c r="J60" s="151"/>
      <c r="K60" s="152"/>
      <c r="L60" s="23"/>
      <c r="M60" s="128"/>
      <c r="N60" s="128"/>
      <c r="O60" s="23"/>
      <c r="P60" s="128"/>
      <c r="Q60" s="128"/>
      <c r="S60" s="122">
        <v>55</v>
      </c>
      <c r="T60" s="148"/>
      <c r="U60" s="149"/>
      <c r="V60" s="150"/>
      <c r="W60" s="151"/>
      <c r="X60" s="151"/>
      <c r="Y60" s="152"/>
      <c r="Z60" s="23"/>
      <c r="AA60" s="128"/>
      <c r="AB60" s="128"/>
      <c r="AC60" s="23"/>
      <c r="AD60" s="128"/>
      <c r="AE60" s="128"/>
      <c r="AG60" s="122">
        <v>55</v>
      </c>
      <c r="AH60" s="148"/>
      <c r="AI60" s="149"/>
      <c r="AJ60" s="150"/>
      <c r="AK60" s="151"/>
      <c r="AL60" s="151"/>
      <c r="AM60" s="152"/>
      <c r="AN60" s="23"/>
      <c r="AO60" s="128"/>
      <c r="AP60" s="128"/>
      <c r="AQ60" s="23"/>
      <c r="AR60" s="128"/>
      <c r="AS60" s="128"/>
      <c r="AU60" s="122">
        <v>55</v>
      </c>
      <c r="AV60" s="148"/>
      <c r="AW60" s="149"/>
      <c r="AX60" s="150"/>
      <c r="AY60" s="151"/>
      <c r="AZ60" s="151"/>
      <c r="BA60" s="152"/>
      <c r="BB60" s="23"/>
      <c r="BC60" s="128"/>
      <c r="BD60" s="128"/>
      <c r="BE60" s="23"/>
      <c r="BF60" s="128"/>
      <c r="BG60" s="128"/>
      <c r="BI60" s="122">
        <v>55</v>
      </c>
      <c r="BJ60" s="148"/>
      <c r="BK60" s="149"/>
      <c r="BL60" s="150"/>
      <c r="BM60" s="151"/>
      <c r="BN60" s="151"/>
      <c r="BO60" s="152"/>
      <c r="BP60" s="23"/>
      <c r="BQ60" s="128"/>
      <c r="BR60" s="128"/>
      <c r="BS60" s="23"/>
      <c r="BT60" s="128"/>
      <c r="BU60" s="128"/>
      <c r="BW60" s="122">
        <v>55</v>
      </c>
      <c r="BX60" s="148"/>
      <c r="BY60" s="149"/>
      <c r="BZ60" s="150"/>
      <c r="CA60" s="151"/>
      <c r="CB60" s="151"/>
      <c r="CC60" s="152"/>
      <c r="CD60" s="23"/>
      <c r="CE60" s="128"/>
      <c r="CF60" s="128"/>
      <c r="CG60" s="23"/>
      <c r="CH60" s="128"/>
      <c r="CI60" s="128"/>
      <c r="CK60" s="122">
        <v>55</v>
      </c>
      <c r="CL60" s="148"/>
      <c r="CM60" s="149"/>
      <c r="CN60" s="150"/>
      <c r="CO60" s="151"/>
      <c r="CP60" s="151"/>
      <c r="CQ60" s="152"/>
      <c r="CR60" s="23"/>
      <c r="CS60" s="128"/>
      <c r="CT60" s="128"/>
      <c r="CU60" s="23"/>
      <c r="CV60" s="128"/>
      <c r="CW60" s="128"/>
      <c r="CY60" s="122">
        <v>55</v>
      </c>
      <c r="CZ60" s="148"/>
      <c r="DA60" s="149"/>
      <c r="DB60" s="150"/>
      <c r="DC60" s="151"/>
      <c r="DD60" s="151"/>
      <c r="DE60" s="152"/>
      <c r="DF60" s="23"/>
      <c r="DG60" s="128"/>
      <c r="DH60" s="128"/>
      <c r="DI60" s="23"/>
      <c r="DJ60" s="128"/>
      <c r="DK60" s="128"/>
      <c r="DM60" s="122">
        <v>55</v>
      </c>
      <c r="DN60" s="148"/>
      <c r="DO60" s="149"/>
      <c r="DP60" s="150"/>
      <c r="DQ60" s="151"/>
      <c r="DR60" s="151"/>
      <c r="DS60" s="152"/>
      <c r="DT60" s="23"/>
      <c r="DU60" s="128"/>
      <c r="DV60" s="128"/>
      <c r="DW60" s="23"/>
      <c r="DX60" s="128"/>
      <c r="DY60" s="128"/>
      <c r="EA60" s="122">
        <v>55</v>
      </c>
      <c r="EB60" s="148"/>
      <c r="EC60" s="149"/>
      <c r="ED60" s="150"/>
      <c r="EE60" s="151"/>
      <c r="EF60" s="151"/>
      <c r="EG60" s="152"/>
      <c r="EH60" s="23"/>
      <c r="EI60" s="128"/>
      <c r="EJ60" s="128"/>
      <c r="EK60" s="23"/>
      <c r="EL60" s="128"/>
      <c r="EM60" s="128"/>
    </row>
    <row r="61" spans="4:143">
      <c r="D61" s="325">
        <v>60</v>
      </c>
      <c r="E61" s="122">
        <v>56</v>
      </c>
      <c r="F61" s="148"/>
      <c r="G61" s="149"/>
      <c r="H61" s="150"/>
      <c r="I61" s="151"/>
      <c r="J61" s="151"/>
      <c r="K61" s="152"/>
      <c r="L61" s="23"/>
      <c r="M61" s="128"/>
      <c r="N61" s="128"/>
      <c r="O61" s="23"/>
      <c r="P61" s="128"/>
      <c r="Q61" s="128"/>
      <c r="S61" s="122">
        <v>56</v>
      </c>
      <c r="T61" s="148"/>
      <c r="U61" s="149"/>
      <c r="V61" s="150"/>
      <c r="W61" s="151"/>
      <c r="X61" s="151"/>
      <c r="Y61" s="152"/>
      <c r="Z61" s="23"/>
      <c r="AA61" s="128"/>
      <c r="AB61" s="128"/>
      <c r="AC61" s="23"/>
      <c r="AD61" s="128"/>
      <c r="AE61" s="128"/>
      <c r="AG61" s="122">
        <v>56</v>
      </c>
      <c r="AH61" s="148"/>
      <c r="AI61" s="149"/>
      <c r="AJ61" s="150"/>
      <c r="AK61" s="151"/>
      <c r="AL61" s="151"/>
      <c r="AM61" s="152"/>
      <c r="AN61" s="23"/>
      <c r="AO61" s="128"/>
      <c r="AP61" s="128"/>
      <c r="AQ61" s="23"/>
      <c r="AR61" s="128"/>
      <c r="AS61" s="128"/>
      <c r="AU61" s="122">
        <v>56</v>
      </c>
      <c r="AV61" s="148"/>
      <c r="AW61" s="149"/>
      <c r="AX61" s="150"/>
      <c r="AY61" s="151"/>
      <c r="AZ61" s="151"/>
      <c r="BA61" s="152"/>
      <c r="BB61" s="23"/>
      <c r="BC61" s="128"/>
      <c r="BD61" s="128"/>
      <c r="BE61" s="23"/>
      <c r="BF61" s="128"/>
      <c r="BG61" s="128"/>
      <c r="BI61" s="122">
        <v>56</v>
      </c>
      <c r="BJ61" s="148"/>
      <c r="BK61" s="149"/>
      <c r="BL61" s="150"/>
      <c r="BM61" s="151"/>
      <c r="BN61" s="151"/>
      <c r="BO61" s="152"/>
      <c r="BP61" s="23"/>
      <c r="BQ61" s="128"/>
      <c r="BR61" s="128"/>
      <c r="BS61" s="23"/>
      <c r="BT61" s="128"/>
      <c r="BU61" s="128"/>
      <c r="BW61" s="122">
        <v>56</v>
      </c>
      <c r="BX61" s="148"/>
      <c r="BY61" s="149"/>
      <c r="BZ61" s="150"/>
      <c r="CA61" s="151"/>
      <c r="CB61" s="151"/>
      <c r="CC61" s="152"/>
      <c r="CD61" s="23"/>
      <c r="CE61" s="128"/>
      <c r="CF61" s="128"/>
      <c r="CG61" s="23"/>
      <c r="CH61" s="128"/>
      <c r="CI61" s="128"/>
      <c r="CK61" s="122">
        <v>56</v>
      </c>
      <c r="CL61" s="148"/>
      <c r="CM61" s="149"/>
      <c r="CN61" s="150"/>
      <c r="CO61" s="151"/>
      <c r="CP61" s="151"/>
      <c r="CQ61" s="152"/>
      <c r="CR61" s="23"/>
      <c r="CS61" s="128"/>
      <c r="CT61" s="128"/>
      <c r="CU61" s="23"/>
      <c r="CV61" s="128"/>
      <c r="CW61" s="128"/>
      <c r="CY61" s="122">
        <v>56</v>
      </c>
      <c r="CZ61" s="148"/>
      <c r="DA61" s="149"/>
      <c r="DB61" s="150"/>
      <c r="DC61" s="151"/>
      <c r="DD61" s="151"/>
      <c r="DE61" s="152"/>
      <c r="DF61" s="23"/>
      <c r="DG61" s="128"/>
      <c r="DH61" s="128"/>
      <c r="DI61" s="23"/>
      <c r="DJ61" s="128"/>
      <c r="DK61" s="128"/>
      <c r="DM61" s="122">
        <v>56</v>
      </c>
      <c r="DN61" s="148"/>
      <c r="DO61" s="149"/>
      <c r="DP61" s="150"/>
      <c r="DQ61" s="151"/>
      <c r="DR61" s="151"/>
      <c r="DS61" s="152"/>
      <c r="DT61" s="23"/>
      <c r="DU61" s="128"/>
      <c r="DV61" s="128"/>
      <c r="DW61" s="23"/>
      <c r="DX61" s="128"/>
      <c r="DY61" s="128"/>
      <c r="EA61" s="122">
        <v>56</v>
      </c>
      <c r="EB61" s="148"/>
      <c r="EC61" s="149"/>
      <c r="ED61" s="150"/>
      <c r="EE61" s="151"/>
      <c r="EF61" s="151"/>
      <c r="EG61" s="152"/>
      <c r="EH61" s="23"/>
      <c r="EI61" s="128"/>
      <c r="EJ61" s="128"/>
      <c r="EK61" s="23"/>
      <c r="EL61" s="128"/>
      <c r="EM61" s="128"/>
    </row>
    <row r="62" spans="4:143">
      <c r="D62" s="325">
        <v>61</v>
      </c>
      <c r="E62" s="122">
        <v>57</v>
      </c>
      <c r="F62" s="148"/>
      <c r="G62" s="149"/>
      <c r="H62" s="150"/>
      <c r="I62" s="151"/>
      <c r="J62" s="151"/>
      <c r="K62" s="152"/>
      <c r="L62" s="23"/>
      <c r="M62" s="128"/>
      <c r="N62" s="128"/>
      <c r="O62" s="23"/>
      <c r="P62" s="128"/>
      <c r="Q62" s="128"/>
      <c r="S62" s="122">
        <v>57</v>
      </c>
      <c r="T62" s="148"/>
      <c r="U62" s="149"/>
      <c r="V62" s="150"/>
      <c r="W62" s="151"/>
      <c r="X62" s="151"/>
      <c r="Y62" s="152"/>
      <c r="Z62" s="23"/>
      <c r="AA62" s="128"/>
      <c r="AB62" s="128"/>
      <c r="AC62" s="23"/>
      <c r="AD62" s="128"/>
      <c r="AE62" s="128"/>
      <c r="AG62" s="122">
        <v>57</v>
      </c>
      <c r="AH62" s="148"/>
      <c r="AI62" s="149"/>
      <c r="AJ62" s="150"/>
      <c r="AK62" s="151"/>
      <c r="AL62" s="151"/>
      <c r="AM62" s="152"/>
      <c r="AN62" s="23"/>
      <c r="AO62" s="128"/>
      <c r="AP62" s="128"/>
      <c r="AQ62" s="23"/>
      <c r="AR62" s="128"/>
      <c r="AS62" s="128"/>
      <c r="AU62" s="122">
        <v>57</v>
      </c>
      <c r="AV62" s="148"/>
      <c r="AW62" s="149"/>
      <c r="AX62" s="150"/>
      <c r="AY62" s="151"/>
      <c r="AZ62" s="151"/>
      <c r="BA62" s="152"/>
      <c r="BB62" s="23"/>
      <c r="BC62" s="128"/>
      <c r="BD62" s="128"/>
      <c r="BE62" s="23"/>
      <c r="BF62" s="128"/>
      <c r="BG62" s="128"/>
      <c r="BI62" s="122">
        <v>57</v>
      </c>
      <c r="BJ62" s="148"/>
      <c r="BK62" s="149"/>
      <c r="BL62" s="150"/>
      <c r="BM62" s="151"/>
      <c r="BN62" s="151"/>
      <c r="BO62" s="152"/>
      <c r="BP62" s="23"/>
      <c r="BQ62" s="128"/>
      <c r="BR62" s="128"/>
      <c r="BS62" s="23"/>
      <c r="BT62" s="128"/>
      <c r="BU62" s="128"/>
      <c r="BW62" s="122">
        <v>57</v>
      </c>
      <c r="BX62" s="148"/>
      <c r="BY62" s="149"/>
      <c r="BZ62" s="150"/>
      <c r="CA62" s="151"/>
      <c r="CB62" s="151"/>
      <c r="CC62" s="152"/>
      <c r="CD62" s="23"/>
      <c r="CE62" s="128"/>
      <c r="CF62" s="128"/>
      <c r="CG62" s="23"/>
      <c r="CH62" s="128"/>
      <c r="CI62" s="128"/>
      <c r="CK62" s="122">
        <v>57</v>
      </c>
      <c r="CL62" s="148"/>
      <c r="CM62" s="149"/>
      <c r="CN62" s="150"/>
      <c r="CO62" s="151"/>
      <c r="CP62" s="151"/>
      <c r="CQ62" s="152"/>
      <c r="CR62" s="23"/>
      <c r="CS62" s="128"/>
      <c r="CT62" s="128"/>
      <c r="CU62" s="23"/>
      <c r="CV62" s="128"/>
      <c r="CW62" s="128"/>
      <c r="CY62" s="122">
        <v>57</v>
      </c>
      <c r="CZ62" s="148"/>
      <c r="DA62" s="149"/>
      <c r="DB62" s="150"/>
      <c r="DC62" s="151"/>
      <c r="DD62" s="151"/>
      <c r="DE62" s="152"/>
      <c r="DF62" s="23"/>
      <c r="DG62" s="128"/>
      <c r="DH62" s="128"/>
      <c r="DI62" s="23"/>
      <c r="DJ62" s="128"/>
      <c r="DK62" s="128"/>
      <c r="DM62" s="122">
        <v>57</v>
      </c>
      <c r="DN62" s="148"/>
      <c r="DO62" s="149"/>
      <c r="DP62" s="150"/>
      <c r="DQ62" s="151"/>
      <c r="DR62" s="151"/>
      <c r="DS62" s="152"/>
      <c r="DT62" s="23"/>
      <c r="DU62" s="128"/>
      <c r="DV62" s="128"/>
      <c r="DW62" s="23"/>
      <c r="DX62" s="128"/>
      <c r="DY62" s="128"/>
      <c r="EA62" s="122">
        <v>57</v>
      </c>
      <c r="EB62" s="148"/>
      <c r="EC62" s="149"/>
      <c r="ED62" s="150"/>
      <c r="EE62" s="151"/>
      <c r="EF62" s="151"/>
      <c r="EG62" s="152"/>
      <c r="EH62" s="23"/>
      <c r="EI62" s="128"/>
      <c r="EJ62" s="128"/>
      <c r="EK62" s="23"/>
      <c r="EL62" s="128"/>
      <c r="EM62" s="128"/>
    </row>
    <row r="63" spans="4:143">
      <c r="D63" s="325">
        <v>62</v>
      </c>
      <c r="E63" s="122">
        <v>58</v>
      </c>
      <c r="F63" s="148"/>
      <c r="G63" s="149"/>
      <c r="H63" s="150"/>
      <c r="I63" s="151"/>
      <c r="J63" s="151"/>
      <c r="K63" s="152"/>
      <c r="L63" s="23"/>
      <c r="M63" s="128"/>
      <c r="N63" s="128"/>
      <c r="O63" s="23"/>
      <c r="P63" s="128"/>
      <c r="Q63" s="128"/>
      <c r="S63" s="122">
        <v>58</v>
      </c>
      <c r="T63" s="148"/>
      <c r="U63" s="149"/>
      <c r="V63" s="150"/>
      <c r="W63" s="151"/>
      <c r="X63" s="151"/>
      <c r="Y63" s="152"/>
      <c r="Z63" s="23"/>
      <c r="AA63" s="128"/>
      <c r="AB63" s="128"/>
      <c r="AC63" s="23"/>
      <c r="AD63" s="128"/>
      <c r="AE63" s="128"/>
      <c r="AG63" s="122">
        <v>58</v>
      </c>
      <c r="AH63" s="148"/>
      <c r="AI63" s="149"/>
      <c r="AJ63" s="150"/>
      <c r="AK63" s="151"/>
      <c r="AL63" s="151"/>
      <c r="AM63" s="152"/>
      <c r="AN63" s="23"/>
      <c r="AO63" s="128"/>
      <c r="AP63" s="128"/>
      <c r="AQ63" s="23"/>
      <c r="AR63" s="128"/>
      <c r="AS63" s="128"/>
      <c r="AU63" s="122">
        <v>58</v>
      </c>
      <c r="AV63" s="148"/>
      <c r="AW63" s="149"/>
      <c r="AX63" s="150"/>
      <c r="AY63" s="151"/>
      <c r="AZ63" s="151"/>
      <c r="BA63" s="152"/>
      <c r="BB63" s="23"/>
      <c r="BC63" s="128"/>
      <c r="BD63" s="128"/>
      <c r="BE63" s="23"/>
      <c r="BF63" s="128"/>
      <c r="BG63" s="128"/>
      <c r="BI63" s="122">
        <v>58</v>
      </c>
      <c r="BJ63" s="148"/>
      <c r="BK63" s="149"/>
      <c r="BL63" s="150"/>
      <c r="BM63" s="151"/>
      <c r="BN63" s="151"/>
      <c r="BO63" s="152"/>
      <c r="BP63" s="23"/>
      <c r="BQ63" s="128"/>
      <c r="BR63" s="128"/>
      <c r="BS63" s="23"/>
      <c r="BT63" s="128"/>
      <c r="BU63" s="128"/>
      <c r="BW63" s="122">
        <v>58</v>
      </c>
      <c r="BX63" s="148"/>
      <c r="BY63" s="149"/>
      <c r="BZ63" s="150"/>
      <c r="CA63" s="151"/>
      <c r="CB63" s="151"/>
      <c r="CC63" s="152"/>
      <c r="CD63" s="23"/>
      <c r="CE63" s="128"/>
      <c r="CF63" s="128"/>
      <c r="CG63" s="23"/>
      <c r="CH63" s="128"/>
      <c r="CI63" s="128"/>
      <c r="CK63" s="122">
        <v>58</v>
      </c>
      <c r="CL63" s="148"/>
      <c r="CM63" s="149"/>
      <c r="CN63" s="150"/>
      <c r="CO63" s="151"/>
      <c r="CP63" s="151"/>
      <c r="CQ63" s="152"/>
      <c r="CR63" s="23"/>
      <c r="CS63" s="128"/>
      <c r="CT63" s="128"/>
      <c r="CU63" s="23"/>
      <c r="CV63" s="128"/>
      <c r="CW63" s="128"/>
      <c r="CY63" s="122">
        <v>58</v>
      </c>
      <c r="CZ63" s="148"/>
      <c r="DA63" s="149"/>
      <c r="DB63" s="150"/>
      <c r="DC63" s="151"/>
      <c r="DD63" s="151"/>
      <c r="DE63" s="152"/>
      <c r="DF63" s="23"/>
      <c r="DG63" s="128"/>
      <c r="DH63" s="128"/>
      <c r="DI63" s="23"/>
      <c r="DJ63" s="128"/>
      <c r="DK63" s="128"/>
      <c r="DM63" s="122">
        <v>58</v>
      </c>
      <c r="DN63" s="148"/>
      <c r="DO63" s="149"/>
      <c r="DP63" s="150"/>
      <c r="DQ63" s="151"/>
      <c r="DR63" s="151"/>
      <c r="DS63" s="152"/>
      <c r="DT63" s="23"/>
      <c r="DU63" s="128"/>
      <c r="DV63" s="128"/>
      <c r="DW63" s="23"/>
      <c r="DX63" s="128"/>
      <c r="DY63" s="128"/>
      <c r="EA63" s="122">
        <v>58</v>
      </c>
      <c r="EB63" s="148"/>
      <c r="EC63" s="149"/>
      <c r="ED63" s="150"/>
      <c r="EE63" s="151"/>
      <c r="EF63" s="151"/>
      <c r="EG63" s="152"/>
      <c r="EH63" s="23"/>
      <c r="EI63" s="128"/>
      <c r="EJ63" s="128"/>
      <c r="EK63" s="23"/>
      <c r="EL63" s="128"/>
      <c r="EM63" s="128"/>
    </row>
    <row r="64" spans="4:143">
      <c r="D64" s="325">
        <v>63</v>
      </c>
      <c r="E64" s="122">
        <v>59</v>
      </c>
      <c r="F64" s="148"/>
      <c r="G64" s="149"/>
      <c r="H64" s="150"/>
      <c r="I64" s="151"/>
      <c r="J64" s="151"/>
      <c r="K64" s="152"/>
      <c r="L64" s="23"/>
      <c r="M64" s="128"/>
      <c r="N64" s="128"/>
      <c r="O64" s="23"/>
      <c r="P64" s="128"/>
      <c r="Q64" s="128"/>
      <c r="S64" s="122">
        <v>59</v>
      </c>
      <c r="T64" s="148"/>
      <c r="U64" s="149"/>
      <c r="V64" s="150"/>
      <c r="W64" s="151"/>
      <c r="X64" s="151"/>
      <c r="Y64" s="152"/>
      <c r="Z64" s="23"/>
      <c r="AA64" s="128"/>
      <c r="AB64" s="128"/>
      <c r="AC64" s="23"/>
      <c r="AD64" s="128"/>
      <c r="AE64" s="128"/>
      <c r="AG64" s="122">
        <v>59</v>
      </c>
      <c r="AH64" s="148"/>
      <c r="AI64" s="149"/>
      <c r="AJ64" s="150"/>
      <c r="AK64" s="151"/>
      <c r="AL64" s="151"/>
      <c r="AM64" s="152"/>
      <c r="AN64" s="23"/>
      <c r="AO64" s="128"/>
      <c r="AP64" s="128"/>
      <c r="AQ64" s="23"/>
      <c r="AR64" s="128"/>
      <c r="AS64" s="128"/>
      <c r="AU64" s="122">
        <v>59</v>
      </c>
      <c r="AV64" s="148"/>
      <c r="AW64" s="149"/>
      <c r="AX64" s="150"/>
      <c r="AY64" s="151"/>
      <c r="AZ64" s="151"/>
      <c r="BA64" s="152"/>
      <c r="BB64" s="23"/>
      <c r="BC64" s="128"/>
      <c r="BD64" s="128"/>
      <c r="BE64" s="23"/>
      <c r="BF64" s="128"/>
      <c r="BG64" s="128"/>
      <c r="BI64" s="122">
        <v>59</v>
      </c>
      <c r="BJ64" s="148"/>
      <c r="BK64" s="149"/>
      <c r="BL64" s="150"/>
      <c r="BM64" s="151"/>
      <c r="BN64" s="151"/>
      <c r="BO64" s="152"/>
      <c r="BP64" s="23"/>
      <c r="BQ64" s="128"/>
      <c r="BR64" s="128"/>
      <c r="BS64" s="23"/>
      <c r="BT64" s="128"/>
      <c r="BU64" s="128"/>
      <c r="BW64" s="122">
        <v>59</v>
      </c>
      <c r="BX64" s="148"/>
      <c r="BY64" s="149"/>
      <c r="BZ64" s="150"/>
      <c r="CA64" s="151"/>
      <c r="CB64" s="151"/>
      <c r="CC64" s="152"/>
      <c r="CD64" s="23"/>
      <c r="CE64" s="128"/>
      <c r="CF64" s="128"/>
      <c r="CG64" s="23"/>
      <c r="CH64" s="128"/>
      <c r="CI64" s="128"/>
      <c r="CK64" s="122">
        <v>59</v>
      </c>
      <c r="CL64" s="148"/>
      <c r="CM64" s="149"/>
      <c r="CN64" s="150"/>
      <c r="CO64" s="151"/>
      <c r="CP64" s="151"/>
      <c r="CQ64" s="152"/>
      <c r="CR64" s="23"/>
      <c r="CS64" s="128"/>
      <c r="CT64" s="128"/>
      <c r="CU64" s="23"/>
      <c r="CV64" s="128"/>
      <c r="CW64" s="128"/>
      <c r="CY64" s="122">
        <v>59</v>
      </c>
      <c r="CZ64" s="148"/>
      <c r="DA64" s="149"/>
      <c r="DB64" s="150"/>
      <c r="DC64" s="151"/>
      <c r="DD64" s="151"/>
      <c r="DE64" s="152"/>
      <c r="DF64" s="23"/>
      <c r="DG64" s="128"/>
      <c r="DH64" s="128"/>
      <c r="DI64" s="23"/>
      <c r="DJ64" s="128"/>
      <c r="DK64" s="128"/>
      <c r="DM64" s="122">
        <v>59</v>
      </c>
      <c r="DN64" s="148"/>
      <c r="DO64" s="149"/>
      <c r="DP64" s="150"/>
      <c r="DQ64" s="151"/>
      <c r="DR64" s="151"/>
      <c r="DS64" s="152"/>
      <c r="DT64" s="23"/>
      <c r="DU64" s="128"/>
      <c r="DV64" s="128"/>
      <c r="DW64" s="23"/>
      <c r="DX64" s="128"/>
      <c r="DY64" s="128"/>
      <c r="EA64" s="122">
        <v>59</v>
      </c>
      <c r="EB64" s="148"/>
      <c r="EC64" s="149"/>
      <c r="ED64" s="150"/>
      <c r="EE64" s="151"/>
      <c r="EF64" s="151"/>
      <c r="EG64" s="152"/>
      <c r="EH64" s="23"/>
      <c r="EI64" s="128"/>
      <c r="EJ64" s="128"/>
      <c r="EK64" s="23"/>
      <c r="EL64" s="128"/>
      <c r="EM64" s="128"/>
    </row>
    <row r="65" spans="4:143">
      <c r="D65" s="325">
        <v>64</v>
      </c>
      <c r="E65" s="122">
        <v>60</v>
      </c>
      <c r="F65" s="148"/>
      <c r="G65" s="149"/>
      <c r="H65" s="150"/>
      <c r="I65" s="151"/>
      <c r="J65" s="151"/>
      <c r="K65" s="152"/>
      <c r="L65" s="23"/>
      <c r="M65" s="128"/>
      <c r="N65" s="128"/>
      <c r="O65" s="23"/>
      <c r="P65" s="128"/>
      <c r="Q65" s="128"/>
      <c r="S65" s="122">
        <v>60</v>
      </c>
      <c r="T65" s="148"/>
      <c r="U65" s="149"/>
      <c r="V65" s="150"/>
      <c r="W65" s="151"/>
      <c r="X65" s="151"/>
      <c r="Y65" s="152"/>
      <c r="Z65" s="23"/>
      <c r="AA65" s="128"/>
      <c r="AB65" s="128"/>
      <c r="AC65" s="23"/>
      <c r="AD65" s="128"/>
      <c r="AE65" s="128"/>
      <c r="AG65" s="122">
        <v>60</v>
      </c>
      <c r="AH65" s="148"/>
      <c r="AI65" s="149"/>
      <c r="AJ65" s="150"/>
      <c r="AK65" s="151"/>
      <c r="AL65" s="151"/>
      <c r="AM65" s="152"/>
      <c r="AN65" s="23"/>
      <c r="AO65" s="128"/>
      <c r="AP65" s="128"/>
      <c r="AQ65" s="23"/>
      <c r="AR65" s="128"/>
      <c r="AS65" s="128"/>
      <c r="AU65" s="122">
        <v>60</v>
      </c>
      <c r="AV65" s="148"/>
      <c r="AW65" s="149"/>
      <c r="AX65" s="150"/>
      <c r="AY65" s="151"/>
      <c r="AZ65" s="151"/>
      <c r="BA65" s="152"/>
      <c r="BB65" s="23"/>
      <c r="BC65" s="128"/>
      <c r="BD65" s="128"/>
      <c r="BE65" s="23"/>
      <c r="BF65" s="128"/>
      <c r="BG65" s="128"/>
      <c r="BI65" s="122">
        <v>60</v>
      </c>
      <c r="BJ65" s="148"/>
      <c r="BK65" s="149"/>
      <c r="BL65" s="150"/>
      <c r="BM65" s="151"/>
      <c r="BN65" s="151"/>
      <c r="BO65" s="152"/>
      <c r="BP65" s="23"/>
      <c r="BQ65" s="128"/>
      <c r="BR65" s="128"/>
      <c r="BS65" s="23"/>
      <c r="BT65" s="128"/>
      <c r="BU65" s="128"/>
      <c r="BW65" s="122">
        <v>60</v>
      </c>
      <c r="BX65" s="148"/>
      <c r="BY65" s="149"/>
      <c r="BZ65" s="150"/>
      <c r="CA65" s="151"/>
      <c r="CB65" s="151"/>
      <c r="CC65" s="152"/>
      <c r="CD65" s="23"/>
      <c r="CE65" s="128"/>
      <c r="CF65" s="128"/>
      <c r="CG65" s="23"/>
      <c r="CH65" s="128"/>
      <c r="CI65" s="128"/>
      <c r="CK65" s="122">
        <v>60</v>
      </c>
      <c r="CL65" s="148"/>
      <c r="CM65" s="149"/>
      <c r="CN65" s="150"/>
      <c r="CO65" s="151"/>
      <c r="CP65" s="151"/>
      <c r="CQ65" s="152"/>
      <c r="CR65" s="23"/>
      <c r="CS65" s="128"/>
      <c r="CT65" s="128"/>
      <c r="CU65" s="23"/>
      <c r="CV65" s="128"/>
      <c r="CW65" s="128"/>
      <c r="CY65" s="122">
        <v>60</v>
      </c>
      <c r="CZ65" s="148"/>
      <c r="DA65" s="149"/>
      <c r="DB65" s="150"/>
      <c r="DC65" s="151"/>
      <c r="DD65" s="151"/>
      <c r="DE65" s="152"/>
      <c r="DF65" s="23"/>
      <c r="DG65" s="128"/>
      <c r="DH65" s="128"/>
      <c r="DI65" s="23"/>
      <c r="DJ65" s="128"/>
      <c r="DK65" s="128"/>
      <c r="DM65" s="122">
        <v>60</v>
      </c>
      <c r="DN65" s="148"/>
      <c r="DO65" s="149"/>
      <c r="DP65" s="150"/>
      <c r="DQ65" s="151"/>
      <c r="DR65" s="151"/>
      <c r="DS65" s="152"/>
      <c r="DT65" s="23"/>
      <c r="DU65" s="128"/>
      <c r="DV65" s="128"/>
      <c r="DW65" s="23"/>
      <c r="DX65" s="128"/>
      <c r="DY65" s="128"/>
      <c r="EA65" s="122">
        <v>60</v>
      </c>
      <c r="EB65" s="148"/>
      <c r="EC65" s="149"/>
      <c r="ED65" s="150"/>
      <c r="EE65" s="151"/>
      <c r="EF65" s="151"/>
      <c r="EG65" s="152"/>
      <c r="EH65" s="23"/>
      <c r="EI65" s="128"/>
      <c r="EJ65" s="128"/>
      <c r="EK65" s="23"/>
      <c r="EL65" s="128"/>
      <c r="EM65" s="128"/>
    </row>
    <row r="66" spans="4:143">
      <c r="D66" s="325">
        <v>65</v>
      </c>
      <c r="E66" s="122">
        <v>61</v>
      </c>
      <c r="F66" s="148"/>
      <c r="G66" s="149"/>
      <c r="H66" s="150"/>
      <c r="I66" s="151"/>
      <c r="J66" s="151"/>
      <c r="K66" s="152"/>
      <c r="L66" s="23"/>
      <c r="M66" s="128"/>
      <c r="N66" s="128"/>
      <c r="O66" s="23"/>
      <c r="P66" s="128"/>
      <c r="Q66" s="128"/>
      <c r="S66" s="122">
        <v>61</v>
      </c>
      <c r="T66" s="148"/>
      <c r="U66" s="149"/>
      <c r="V66" s="150"/>
      <c r="W66" s="151"/>
      <c r="X66" s="151"/>
      <c r="Y66" s="152"/>
      <c r="Z66" s="23"/>
      <c r="AA66" s="128"/>
      <c r="AB66" s="128"/>
      <c r="AC66" s="23"/>
      <c r="AD66" s="128"/>
      <c r="AE66" s="128"/>
      <c r="AG66" s="122">
        <v>61</v>
      </c>
      <c r="AH66" s="148"/>
      <c r="AI66" s="149"/>
      <c r="AJ66" s="150"/>
      <c r="AK66" s="151"/>
      <c r="AL66" s="151"/>
      <c r="AM66" s="152"/>
      <c r="AN66" s="23"/>
      <c r="AO66" s="128"/>
      <c r="AP66" s="128"/>
      <c r="AQ66" s="23"/>
      <c r="AR66" s="128"/>
      <c r="AS66" s="128"/>
      <c r="AU66" s="122">
        <v>61</v>
      </c>
      <c r="AV66" s="148"/>
      <c r="AW66" s="149"/>
      <c r="AX66" s="150"/>
      <c r="AY66" s="151"/>
      <c r="AZ66" s="151"/>
      <c r="BA66" s="152"/>
      <c r="BB66" s="23"/>
      <c r="BC66" s="128"/>
      <c r="BD66" s="128"/>
      <c r="BE66" s="23"/>
      <c r="BF66" s="128"/>
      <c r="BG66" s="128"/>
      <c r="BI66" s="122">
        <v>61</v>
      </c>
      <c r="BJ66" s="148"/>
      <c r="BK66" s="149"/>
      <c r="BL66" s="150"/>
      <c r="BM66" s="151"/>
      <c r="BN66" s="151"/>
      <c r="BO66" s="152"/>
      <c r="BP66" s="23"/>
      <c r="BQ66" s="128"/>
      <c r="BR66" s="128"/>
      <c r="BS66" s="23"/>
      <c r="BT66" s="128"/>
      <c r="BU66" s="128"/>
      <c r="BW66" s="122">
        <v>61</v>
      </c>
      <c r="BX66" s="148"/>
      <c r="BY66" s="149"/>
      <c r="BZ66" s="150"/>
      <c r="CA66" s="151"/>
      <c r="CB66" s="151"/>
      <c r="CC66" s="152"/>
      <c r="CD66" s="23"/>
      <c r="CE66" s="128"/>
      <c r="CF66" s="128"/>
      <c r="CG66" s="23"/>
      <c r="CH66" s="128"/>
      <c r="CI66" s="128"/>
      <c r="CK66" s="122">
        <v>61</v>
      </c>
      <c r="CL66" s="148"/>
      <c r="CM66" s="149"/>
      <c r="CN66" s="150"/>
      <c r="CO66" s="151"/>
      <c r="CP66" s="151"/>
      <c r="CQ66" s="152"/>
      <c r="CR66" s="23"/>
      <c r="CS66" s="128"/>
      <c r="CT66" s="128"/>
      <c r="CU66" s="23"/>
      <c r="CV66" s="128"/>
      <c r="CW66" s="128"/>
      <c r="CY66" s="122">
        <v>61</v>
      </c>
      <c r="CZ66" s="148"/>
      <c r="DA66" s="149"/>
      <c r="DB66" s="150"/>
      <c r="DC66" s="151"/>
      <c r="DD66" s="151"/>
      <c r="DE66" s="152"/>
      <c r="DF66" s="23"/>
      <c r="DG66" s="128"/>
      <c r="DH66" s="128"/>
      <c r="DI66" s="23"/>
      <c r="DJ66" s="128"/>
      <c r="DK66" s="128"/>
      <c r="DM66" s="122">
        <v>61</v>
      </c>
      <c r="DN66" s="148"/>
      <c r="DO66" s="149"/>
      <c r="DP66" s="150"/>
      <c r="DQ66" s="151"/>
      <c r="DR66" s="151"/>
      <c r="DS66" s="152"/>
      <c r="DT66" s="23"/>
      <c r="DU66" s="128"/>
      <c r="DV66" s="128"/>
      <c r="DW66" s="23"/>
      <c r="DX66" s="128"/>
      <c r="DY66" s="128"/>
      <c r="EA66" s="122">
        <v>61</v>
      </c>
      <c r="EB66" s="148"/>
      <c r="EC66" s="149"/>
      <c r="ED66" s="150"/>
      <c r="EE66" s="151"/>
      <c r="EF66" s="151"/>
      <c r="EG66" s="152"/>
      <c r="EH66" s="23"/>
      <c r="EI66" s="128"/>
      <c r="EJ66" s="128"/>
      <c r="EK66" s="23"/>
      <c r="EL66" s="128"/>
      <c r="EM66" s="128"/>
    </row>
    <row r="67" spans="4:143">
      <c r="D67" s="325">
        <v>66</v>
      </c>
      <c r="E67" s="122">
        <v>62</v>
      </c>
      <c r="F67" s="148"/>
      <c r="G67" s="149"/>
      <c r="H67" s="150"/>
      <c r="I67" s="151"/>
      <c r="J67" s="151"/>
      <c r="K67" s="152"/>
      <c r="L67" s="23"/>
      <c r="M67" s="128"/>
      <c r="N67" s="128"/>
      <c r="O67" s="23"/>
      <c r="P67" s="128"/>
      <c r="Q67" s="128"/>
      <c r="S67" s="122">
        <v>62</v>
      </c>
      <c r="T67" s="148"/>
      <c r="U67" s="149"/>
      <c r="V67" s="150"/>
      <c r="W67" s="151"/>
      <c r="X67" s="151"/>
      <c r="Y67" s="152"/>
      <c r="Z67" s="23"/>
      <c r="AA67" s="128"/>
      <c r="AB67" s="128"/>
      <c r="AC67" s="23"/>
      <c r="AD67" s="128"/>
      <c r="AE67" s="128"/>
      <c r="AG67" s="122">
        <v>62</v>
      </c>
      <c r="AH67" s="148"/>
      <c r="AI67" s="149"/>
      <c r="AJ67" s="150"/>
      <c r="AK67" s="151"/>
      <c r="AL67" s="151"/>
      <c r="AM67" s="152"/>
      <c r="AN67" s="23"/>
      <c r="AO67" s="128"/>
      <c r="AP67" s="128"/>
      <c r="AQ67" s="23"/>
      <c r="AR67" s="128"/>
      <c r="AS67" s="128"/>
      <c r="AU67" s="122">
        <v>62</v>
      </c>
      <c r="AV67" s="148"/>
      <c r="AW67" s="149"/>
      <c r="AX67" s="150"/>
      <c r="AY67" s="151"/>
      <c r="AZ67" s="151"/>
      <c r="BA67" s="152"/>
      <c r="BB67" s="23"/>
      <c r="BC67" s="128"/>
      <c r="BD67" s="128"/>
      <c r="BE67" s="23"/>
      <c r="BF67" s="128"/>
      <c r="BG67" s="128"/>
      <c r="BI67" s="122">
        <v>62</v>
      </c>
      <c r="BJ67" s="148"/>
      <c r="BK67" s="149"/>
      <c r="BL67" s="150"/>
      <c r="BM67" s="151"/>
      <c r="BN67" s="151"/>
      <c r="BO67" s="152"/>
      <c r="BP67" s="23"/>
      <c r="BQ67" s="128"/>
      <c r="BR67" s="128"/>
      <c r="BS67" s="23"/>
      <c r="BT67" s="128"/>
      <c r="BU67" s="128"/>
      <c r="BW67" s="122">
        <v>62</v>
      </c>
      <c r="BX67" s="148"/>
      <c r="BY67" s="149"/>
      <c r="BZ67" s="150"/>
      <c r="CA67" s="151"/>
      <c r="CB67" s="151"/>
      <c r="CC67" s="152"/>
      <c r="CD67" s="23"/>
      <c r="CE67" s="128"/>
      <c r="CF67" s="128"/>
      <c r="CG67" s="23"/>
      <c r="CH67" s="128"/>
      <c r="CI67" s="128"/>
      <c r="CK67" s="122">
        <v>62</v>
      </c>
      <c r="CL67" s="148"/>
      <c r="CM67" s="149"/>
      <c r="CN67" s="150"/>
      <c r="CO67" s="151"/>
      <c r="CP67" s="151"/>
      <c r="CQ67" s="152"/>
      <c r="CR67" s="23"/>
      <c r="CS67" s="128"/>
      <c r="CT67" s="128"/>
      <c r="CU67" s="23"/>
      <c r="CV67" s="128"/>
      <c r="CW67" s="128"/>
      <c r="CY67" s="122">
        <v>62</v>
      </c>
      <c r="CZ67" s="148"/>
      <c r="DA67" s="149"/>
      <c r="DB67" s="150"/>
      <c r="DC67" s="151"/>
      <c r="DD67" s="151"/>
      <c r="DE67" s="152"/>
      <c r="DF67" s="23"/>
      <c r="DG67" s="128"/>
      <c r="DH67" s="128"/>
      <c r="DI67" s="23"/>
      <c r="DJ67" s="128"/>
      <c r="DK67" s="128"/>
      <c r="DM67" s="122">
        <v>62</v>
      </c>
      <c r="DN67" s="148"/>
      <c r="DO67" s="149"/>
      <c r="DP67" s="150"/>
      <c r="DQ67" s="151"/>
      <c r="DR67" s="151"/>
      <c r="DS67" s="152"/>
      <c r="DT67" s="23"/>
      <c r="DU67" s="128"/>
      <c r="DV67" s="128"/>
      <c r="DW67" s="23"/>
      <c r="DX67" s="128"/>
      <c r="DY67" s="128"/>
      <c r="EA67" s="122">
        <v>62</v>
      </c>
      <c r="EB67" s="148"/>
      <c r="EC67" s="149"/>
      <c r="ED67" s="150"/>
      <c r="EE67" s="151"/>
      <c r="EF67" s="151"/>
      <c r="EG67" s="152"/>
      <c r="EH67" s="23"/>
      <c r="EI67" s="128"/>
      <c r="EJ67" s="128"/>
      <c r="EK67" s="23"/>
      <c r="EL67" s="128"/>
      <c r="EM67" s="128"/>
    </row>
    <row r="68" spans="4:143">
      <c r="D68" s="325">
        <v>67</v>
      </c>
      <c r="E68" s="122">
        <v>63</v>
      </c>
      <c r="F68" s="148"/>
      <c r="G68" s="149"/>
      <c r="H68" s="150"/>
      <c r="I68" s="151"/>
      <c r="J68" s="151"/>
      <c r="K68" s="152"/>
      <c r="L68" s="23"/>
      <c r="M68" s="128"/>
      <c r="N68" s="128"/>
      <c r="O68" s="23"/>
      <c r="P68" s="128"/>
      <c r="Q68" s="128"/>
      <c r="S68" s="122">
        <v>63</v>
      </c>
      <c r="T68" s="148"/>
      <c r="U68" s="149"/>
      <c r="V68" s="150"/>
      <c r="W68" s="151"/>
      <c r="X68" s="151"/>
      <c r="Y68" s="152"/>
      <c r="Z68" s="23"/>
      <c r="AA68" s="128"/>
      <c r="AB68" s="128"/>
      <c r="AC68" s="23"/>
      <c r="AD68" s="128"/>
      <c r="AE68" s="128"/>
      <c r="AG68" s="122">
        <v>63</v>
      </c>
      <c r="AH68" s="148"/>
      <c r="AI68" s="149"/>
      <c r="AJ68" s="150"/>
      <c r="AK68" s="151"/>
      <c r="AL68" s="151"/>
      <c r="AM68" s="152"/>
      <c r="AN68" s="23"/>
      <c r="AO68" s="128"/>
      <c r="AP68" s="128"/>
      <c r="AQ68" s="23"/>
      <c r="AR68" s="128"/>
      <c r="AS68" s="128"/>
      <c r="AU68" s="122">
        <v>63</v>
      </c>
      <c r="AV68" s="148"/>
      <c r="AW68" s="149"/>
      <c r="AX68" s="150"/>
      <c r="AY68" s="151"/>
      <c r="AZ68" s="151"/>
      <c r="BA68" s="152"/>
      <c r="BB68" s="23"/>
      <c r="BC68" s="128"/>
      <c r="BD68" s="128"/>
      <c r="BE68" s="23"/>
      <c r="BF68" s="128"/>
      <c r="BG68" s="128"/>
      <c r="BI68" s="122">
        <v>63</v>
      </c>
      <c r="BJ68" s="148"/>
      <c r="BK68" s="149"/>
      <c r="BL68" s="150"/>
      <c r="BM68" s="151"/>
      <c r="BN68" s="151"/>
      <c r="BO68" s="152"/>
      <c r="BP68" s="23"/>
      <c r="BQ68" s="128"/>
      <c r="BR68" s="128"/>
      <c r="BS68" s="23"/>
      <c r="BT68" s="128"/>
      <c r="BU68" s="128"/>
      <c r="BW68" s="122">
        <v>63</v>
      </c>
      <c r="BX68" s="148"/>
      <c r="BY68" s="149"/>
      <c r="BZ68" s="150"/>
      <c r="CA68" s="151"/>
      <c r="CB68" s="151"/>
      <c r="CC68" s="152"/>
      <c r="CD68" s="23"/>
      <c r="CE68" s="128"/>
      <c r="CF68" s="128"/>
      <c r="CG68" s="23"/>
      <c r="CH68" s="128"/>
      <c r="CI68" s="128"/>
      <c r="CK68" s="122">
        <v>63</v>
      </c>
      <c r="CL68" s="148"/>
      <c r="CM68" s="149"/>
      <c r="CN68" s="150"/>
      <c r="CO68" s="151"/>
      <c r="CP68" s="151"/>
      <c r="CQ68" s="152"/>
      <c r="CR68" s="23"/>
      <c r="CS68" s="128"/>
      <c r="CT68" s="128"/>
      <c r="CU68" s="23"/>
      <c r="CV68" s="128"/>
      <c r="CW68" s="128"/>
      <c r="CY68" s="122">
        <v>63</v>
      </c>
      <c r="CZ68" s="148"/>
      <c r="DA68" s="149"/>
      <c r="DB68" s="150"/>
      <c r="DC68" s="151"/>
      <c r="DD68" s="151"/>
      <c r="DE68" s="152"/>
      <c r="DF68" s="23"/>
      <c r="DG68" s="128"/>
      <c r="DH68" s="128"/>
      <c r="DI68" s="23"/>
      <c r="DJ68" s="128"/>
      <c r="DK68" s="128"/>
      <c r="DM68" s="122">
        <v>63</v>
      </c>
      <c r="DN68" s="148"/>
      <c r="DO68" s="149"/>
      <c r="DP68" s="150"/>
      <c r="DQ68" s="151"/>
      <c r="DR68" s="151"/>
      <c r="DS68" s="152"/>
      <c r="DT68" s="23"/>
      <c r="DU68" s="128"/>
      <c r="DV68" s="128"/>
      <c r="DW68" s="23"/>
      <c r="DX68" s="128"/>
      <c r="DY68" s="128"/>
      <c r="EA68" s="122">
        <v>63</v>
      </c>
      <c r="EB68" s="148"/>
      <c r="EC68" s="149"/>
      <c r="ED68" s="150"/>
      <c r="EE68" s="151"/>
      <c r="EF68" s="151"/>
      <c r="EG68" s="152"/>
      <c r="EH68" s="23"/>
      <c r="EI68" s="128"/>
      <c r="EJ68" s="128"/>
      <c r="EK68" s="23"/>
      <c r="EL68" s="128"/>
      <c r="EM68" s="128"/>
    </row>
    <row r="69" spans="4:143">
      <c r="D69" s="325">
        <v>68</v>
      </c>
      <c r="E69" s="122">
        <v>64</v>
      </c>
      <c r="F69" s="148"/>
      <c r="G69" s="149"/>
      <c r="H69" s="150"/>
      <c r="I69" s="151"/>
      <c r="J69" s="151"/>
      <c r="K69" s="152"/>
      <c r="L69" s="23"/>
      <c r="M69" s="128"/>
      <c r="N69" s="128"/>
      <c r="O69" s="23"/>
      <c r="P69" s="128"/>
      <c r="Q69" s="128"/>
      <c r="S69" s="122">
        <v>64</v>
      </c>
      <c r="T69" s="148"/>
      <c r="U69" s="149"/>
      <c r="V69" s="150"/>
      <c r="W69" s="151"/>
      <c r="X69" s="151"/>
      <c r="Y69" s="152"/>
      <c r="Z69" s="23"/>
      <c r="AA69" s="128"/>
      <c r="AB69" s="128"/>
      <c r="AC69" s="23"/>
      <c r="AD69" s="128"/>
      <c r="AE69" s="128"/>
      <c r="AG69" s="122">
        <v>64</v>
      </c>
      <c r="AH69" s="148"/>
      <c r="AI69" s="149"/>
      <c r="AJ69" s="150"/>
      <c r="AK69" s="151"/>
      <c r="AL69" s="151"/>
      <c r="AM69" s="152"/>
      <c r="AN69" s="23"/>
      <c r="AO69" s="128"/>
      <c r="AP69" s="128"/>
      <c r="AQ69" s="23"/>
      <c r="AR69" s="128"/>
      <c r="AS69" s="128"/>
      <c r="AU69" s="122">
        <v>64</v>
      </c>
      <c r="AV69" s="148"/>
      <c r="AW69" s="149"/>
      <c r="AX69" s="150"/>
      <c r="AY69" s="151"/>
      <c r="AZ69" s="151"/>
      <c r="BA69" s="152"/>
      <c r="BB69" s="23"/>
      <c r="BC69" s="128"/>
      <c r="BD69" s="128"/>
      <c r="BE69" s="23"/>
      <c r="BF69" s="128"/>
      <c r="BG69" s="128"/>
      <c r="BI69" s="122">
        <v>64</v>
      </c>
      <c r="BJ69" s="148"/>
      <c r="BK69" s="149"/>
      <c r="BL69" s="150"/>
      <c r="BM69" s="151"/>
      <c r="BN69" s="151"/>
      <c r="BO69" s="152"/>
      <c r="BP69" s="23"/>
      <c r="BQ69" s="128"/>
      <c r="BR69" s="128"/>
      <c r="BS69" s="23"/>
      <c r="BT69" s="128"/>
      <c r="BU69" s="128"/>
      <c r="BW69" s="122">
        <v>64</v>
      </c>
      <c r="BX69" s="148"/>
      <c r="BY69" s="149"/>
      <c r="BZ69" s="150"/>
      <c r="CA69" s="151"/>
      <c r="CB69" s="151"/>
      <c r="CC69" s="152"/>
      <c r="CD69" s="23"/>
      <c r="CE69" s="128"/>
      <c r="CF69" s="128"/>
      <c r="CG69" s="23"/>
      <c r="CH69" s="128"/>
      <c r="CI69" s="128"/>
      <c r="CK69" s="122">
        <v>64</v>
      </c>
      <c r="CL69" s="148"/>
      <c r="CM69" s="149"/>
      <c r="CN69" s="150"/>
      <c r="CO69" s="151"/>
      <c r="CP69" s="151"/>
      <c r="CQ69" s="152"/>
      <c r="CR69" s="23"/>
      <c r="CS69" s="128"/>
      <c r="CT69" s="128"/>
      <c r="CU69" s="23"/>
      <c r="CV69" s="128"/>
      <c r="CW69" s="128"/>
      <c r="CY69" s="122">
        <v>64</v>
      </c>
      <c r="CZ69" s="148"/>
      <c r="DA69" s="149"/>
      <c r="DB69" s="150"/>
      <c r="DC69" s="151"/>
      <c r="DD69" s="151"/>
      <c r="DE69" s="152"/>
      <c r="DF69" s="23"/>
      <c r="DG69" s="128"/>
      <c r="DH69" s="128"/>
      <c r="DI69" s="23"/>
      <c r="DJ69" s="128"/>
      <c r="DK69" s="128"/>
      <c r="DM69" s="122">
        <v>64</v>
      </c>
      <c r="DN69" s="148"/>
      <c r="DO69" s="149"/>
      <c r="DP69" s="150"/>
      <c r="DQ69" s="151"/>
      <c r="DR69" s="151"/>
      <c r="DS69" s="152"/>
      <c r="DT69" s="23"/>
      <c r="DU69" s="128"/>
      <c r="DV69" s="128"/>
      <c r="DW69" s="23"/>
      <c r="DX69" s="128"/>
      <c r="DY69" s="128"/>
      <c r="EA69" s="122">
        <v>64</v>
      </c>
      <c r="EB69" s="148"/>
      <c r="EC69" s="149"/>
      <c r="ED69" s="150"/>
      <c r="EE69" s="151"/>
      <c r="EF69" s="151"/>
      <c r="EG69" s="152"/>
      <c r="EH69" s="23"/>
      <c r="EI69" s="128"/>
      <c r="EJ69" s="128"/>
      <c r="EK69" s="23"/>
      <c r="EL69" s="128"/>
      <c r="EM69" s="128"/>
    </row>
    <row r="70" spans="4:143">
      <c r="D70" s="325">
        <v>69</v>
      </c>
      <c r="E70" s="122">
        <v>65</v>
      </c>
      <c r="F70" s="148"/>
      <c r="G70" s="149"/>
      <c r="H70" s="150"/>
      <c r="I70" s="151"/>
      <c r="J70" s="151"/>
      <c r="K70" s="152"/>
      <c r="L70" s="23"/>
      <c r="M70" s="128"/>
      <c r="N70" s="128"/>
      <c r="O70" s="23"/>
      <c r="P70" s="128"/>
      <c r="Q70" s="128"/>
      <c r="S70" s="122">
        <v>65</v>
      </c>
      <c r="T70" s="148"/>
      <c r="U70" s="149"/>
      <c r="V70" s="150"/>
      <c r="W70" s="151"/>
      <c r="X70" s="151"/>
      <c r="Y70" s="152"/>
      <c r="Z70" s="23"/>
      <c r="AA70" s="128"/>
      <c r="AB70" s="128"/>
      <c r="AC70" s="23"/>
      <c r="AD70" s="128"/>
      <c r="AE70" s="128"/>
      <c r="AG70" s="122">
        <v>65</v>
      </c>
      <c r="AH70" s="148"/>
      <c r="AI70" s="149"/>
      <c r="AJ70" s="150"/>
      <c r="AK70" s="151"/>
      <c r="AL70" s="151"/>
      <c r="AM70" s="152"/>
      <c r="AN70" s="23"/>
      <c r="AO70" s="128"/>
      <c r="AP70" s="128"/>
      <c r="AQ70" s="23"/>
      <c r="AR70" s="128"/>
      <c r="AS70" s="128"/>
      <c r="AU70" s="122">
        <v>65</v>
      </c>
      <c r="AV70" s="148"/>
      <c r="AW70" s="149"/>
      <c r="AX70" s="150"/>
      <c r="AY70" s="151"/>
      <c r="AZ70" s="151"/>
      <c r="BA70" s="152"/>
      <c r="BB70" s="23"/>
      <c r="BC70" s="128"/>
      <c r="BD70" s="128"/>
      <c r="BE70" s="23"/>
      <c r="BF70" s="128"/>
      <c r="BG70" s="128"/>
      <c r="BI70" s="122">
        <v>65</v>
      </c>
      <c r="BJ70" s="148"/>
      <c r="BK70" s="149"/>
      <c r="BL70" s="150"/>
      <c r="BM70" s="151"/>
      <c r="BN70" s="151"/>
      <c r="BO70" s="152"/>
      <c r="BP70" s="23"/>
      <c r="BQ70" s="128"/>
      <c r="BR70" s="128"/>
      <c r="BS70" s="23"/>
      <c r="BT70" s="128"/>
      <c r="BU70" s="128"/>
      <c r="BW70" s="122">
        <v>65</v>
      </c>
      <c r="BX70" s="148"/>
      <c r="BY70" s="149"/>
      <c r="BZ70" s="150"/>
      <c r="CA70" s="151"/>
      <c r="CB70" s="151"/>
      <c r="CC70" s="152"/>
      <c r="CD70" s="23"/>
      <c r="CE70" s="128"/>
      <c r="CF70" s="128"/>
      <c r="CG70" s="23"/>
      <c r="CH70" s="128"/>
      <c r="CI70" s="128"/>
      <c r="CK70" s="122">
        <v>65</v>
      </c>
      <c r="CL70" s="148"/>
      <c r="CM70" s="149"/>
      <c r="CN70" s="150"/>
      <c r="CO70" s="151"/>
      <c r="CP70" s="151"/>
      <c r="CQ70" s="152"/>
      <c r="CR70" s="23"/>
      <c r="CS70" s="128"/>
      <c r="CT70" s="128"/>
      <c r="CU70" s="23"/>
      <c r="CV70" s="128"/>
      <c r="CW70" s="128"/>
      <c r="CY70" s="122">
        <v>65</v>
      </c>
      <c r="CZ70" s="148"/>
      <c r="DA70" s="149"/>
      <c r="DB70" s="150"/>
      <c r="DC70" s="151"/>
      <c r="DD70" s="151"/>
      <c r="DE70" s="152"/>
      <c r="DF70" s="23"/>
      <c r="DG70" s="128"/>
      <c r="DH70" s="128"/>
      <c r="DI70" s="23"/>
      <c r="DJ70" s="128"/>
      <c r="DK70" s="128"/>
      <c r="DM70" s="122">
        <v>65</v>
      </c>
      <c r="DN70" s="148"/>
      <c r="DO70" s="149"/>
      <c r="DP70" s="150"/>
      <c r="DQ70" s="151"/>
      <c r="DR70" s="151"/>
      <c r="DS70" s="152"/>
      <c r="DT70" s="23"/>
      <c r="DU70" s="128"/>
      <c r="DV70" s="128"/>
      <c r="DW70" s="23"/>
      <c r="DX70" s="128"/>
      <c r="DY70" s="128"/>
      <c r="EA70" s="122">
        <v>65</v>
      </c>
      <c r="EB70" s="148"/>
      <c r="EC70" s="149"/>
      <c r="ED70" s="150"/>
      <c r="EE70" s="151"/>
      <c r="EF70" s="151"/>
      <c r="EG70" s="152"/>
      <c r="EH70" s="23"/>
      <c r="EI70" s="128"/>
      <c r="EJ70" s="128"/>
      <c r="EK70" s="23"/>
      <c r="EL70" s="128"/>
      <c r="EM70" s="128"/>
    </row>
    <row r="71" spans="4:143">
      <c r="D71" s="325">
        <v>70</v>
      </c>
      <c r="E71" s="122">
        <v>66</v>
      </c>
      <c r="F71" s="148"/>
      <c r="G71" s="149"/>
      <c r="H71" s="150"/>
      <c r="I71" s="151"/>
      <c r="J71" s="151"/>
      <c r="K71" s="152"/>
      <c r="L71" s="23"/>
      <c r="M71" s="128"/>
      <c r="N71" s="128"/>
      <c r="O71" s="23"/>
      <c r="P71" s="128"/>
      <c r="Q71" s="128"/>
      <c r="S71" s="122">
        <v>66</v>
      </c>
      <c r="T71" s="148"/>
      <c r="U71" s="149"/>
      <c r="V71" s="150"/>
      <c r="W71" s="151"/>
      <c r="X71" s="151"/>
      <c r="Y71" s="152"/>
      <c r="Z71" s="23"/>
      <c r="AA71" s="128"/>
      <c r="AB71" s="128"/>
      <c r="AC71" s="23"/>
      <c r="AD71" s="128"/>
      <c r="AE71" s="128"/>
      <c r="AG71" s="122">
        <v>66</v>
      </c>
      <c r="AH71" s="148"/>
      <c r="AI71" s="149"/>
      <c r="AJ71" s="150"/>
      <c r="AK71" s="151"/>
      <c r="AL71" s="151"/>
      <c r="AM71" s="152"/>
      <c r="AN71" s="23"/>
      <c r="AO71" s="128"/>
      <c r="AP71" s="128"/>
      <c r="AQ71" s="23"/>
      <c r="AR71" s="128"/>
      <c r="AS71" s="128"/>
      <c r="AU71" s="122">
        <v>66</v>
      </c>
      <c r="AV71" s="148"/>
      <c r="AW71" s="149"/>
      <c r="AX71" s="150"/>
      <c r="AY71" s="151"/>
      <c r="AZ71" s="151"/>
      <c r="BA71" s="152"/>
      <c r="BB71" s="23"/>
      <c r="BC71" s="128"/>
      <c r="BD71" s="128"/>
      <c r="BE71" s="23"/>
      <c r="BF71" s="128"/>
      <c r="BG71" s="128"/>
      <c r="BI71" s="122">
        <v>66</v>
      </c>
      <c r="BJ71" s="148"/>
      <c r="BK71" s="149"/>
      <c r="BL71" s="150"/>
      <c r="BM71" s="151"/>
      <c r="BN71" s="151"/>
      <c r="BO71" s="152"/>
      <c r="BP71" s="23"/>
      <c r="BQ71" s="128"/>
      <c r="BR71" s="128"/>
      <c r="BS71" s="23"/>
      <c r="BT71" s="128"/>
      <c r="BU71" s="128"/>
      <c r="BW71" s="122">
        <v>66</v>
      </c>
      <c r="BX71" s="148"/>
      <c r="BY71" s="149"/>
      <c r="BZ71" s="150"/>
      <c r="CA71" s="151"/>
      <c r="CB71" s="151"/>
      <c r="CC71" s="152"/>
      <c r="CD71" s="23"/>
      <c r="CE71" s="128"/>
      <c r="CF71" s="128"/>
      <c r="CG71" s="23"/>
      <c r="CH71" s="128"/>
      <c r="CI71" s="128"/>
      <c r="CK71" s="122">
        <v>66</v>
      </c>
      <c r="CL71" s="148"/>
      <c r="CM71" s="149"/>
      <c r="CN71" s="150"/>
      <c r="CO71" s="151"/>
      <c r="CP71" s="151"/>
      <c r="CQ71" s="152"/>
      <c r="CR71" s="23"/>
      <c r="CS71" s="128"/>
      <c r="CT71" s="128"/>
      <c r="CU71" s="23"/>
      <c r="CV71" s="128"/>
      <c r="CW71" s="128"/>
      <c r="CY71" s="122">
        <v>66</v>
      </c>
      <c r="CZ71" s="148"/>
      <c r="DA71" s="149"/>
      <c r="DB71" s="150"/>
      <c r="DC71" s="151"/>
      <c r="DD71" s="151"/>
      <c r="DE71" s="152"/>
      <c r="DF71" s="23"/>
      <c r="DG71" s="128"/>
      <c r="DH71" s="128"/>
      <c r="DI71" s="23"/>
      <c r="DJ71" s="128"/>
      <c r="DK71" s="128"/>
      <c r="DM71" s="122">
        <v>66</v>
      </c>
      <c r="DN71" s="148"/>
      <c r="DO71" s="149"/>
      <c r="DP71" s="150"/>
      <c r="DQ71" s="151"/>
      <c r="DR71" s="151"/>
      <c r="DS71" s="152"/>
      <c r="DT71" s="23"/>
      <c r="DU71" s="128"/>
      <c r="DV71" s="128"/>
      <c r="DW71" s="23"/>
      <c r="DX71" s="128"/>
      <c r="DY71" s="128"/>
      <c r="EA71" s="122">
        <v>66</v>
      </c>
      <c r="EB71" s="148"/>
      <c r="EC71" s="149"/>
      <c r="ED71" s="150"/>
      <c r="EE71" s="151"/>
      <c r="EF71" s="151"/>
      <c r="EG71" s="152"/>
      <c r="EH71" s="23"/>
      <c r="EI71" s="128"/>
      <c r="EJ71" s="128"/>
      <c r="EK71" s="23"/>
      <c r="EL71" s="128"/>
      <c r="EM71" s="128"/>
    </row>
    <row r="72" spans="4:143">
      <c r="D72" s="325">
        <v>71</v>
      </c>
      <c r="E72" s="122">
        <v>67</v>
      </c>
      <c r="F72" s="148"/>
      <c r="G72" s="149"/>
      <c r="H72" s="150"/>
      <c r="I72" s="151"/>
      <c r="J72" s="151"/>
      <c r="K72" s="152"/>
      <c r="L72" s="23"/>
      <c r="M72" s="128"/>
      <c r="N72" s="128"/>
      <c r="O72" s="23"/>
      <c r="P72" s="128"/>
      <c r="Q72" s="128"/>
      <c r="S72" s="122">
        <v>67</v>
      </c>
      <c r="T72" s="148"/>
      <c r="U72" s="149"/>
      <c r="V72" s="150"/>
      <c r="W72" s="151"/>
      <c r="X72" s="151"/>
      <c r="Y72" s="152"/>
      <c r="Z72" s="23"/>
      <c r="AA72" s="128"/>
      <c r="AB72" s="128"/>
      <c r="AC72" s="23"/>
      <c r="AD72" s="128"/>
      <c r="AE72" s="128"/>
      <c r="AG72" s="122">
        <v>67</v>
      </c>
      <c r="AH72" s="148"/>
      <c r="AI72" s="149"/>
      <c r="AJ72" s="150"/>
      <c r="AK72" s="151"/>
      <c r="AL72" s="151"/>
      <c r="AM72" s="152"/>
      <c r="AN72" s="23"/>
      <c r="AO72" s="128"/>
      <c r="AP72" s="128"/>
      <c r="AQ72" s="23"/>
      <c r="AR72" s="128"/>
      <c r="AS72" s="128"/>
      <c r="AU72" s="122">
        <v>67</v>
      </c>
      <c r="AV72" s="148"/>
      <c r="AW72" s="149"/>
      <c r="AX72" s="150"/>
      <c r="AY72" s="151"/>
      <c r="AZ72" s="151"/>
      <c r="BA72" s="152"/>
      <c r="BB72" s="23"/>
      <c r="BC72" s="128"/>
      <c r="BD72" s="128"/>
      <c r="BE72" s="23"/>
      <c r="BF72" s="128"/>
      <c r="BG72" s="128"/>
      <c r="BI72" s="122">
        <v>67</v>
      </c>
      <c r="BJ72" s="148"/>
      <c r="BK72" s="149"/>
      <c r="BL72" s="150"/>
      <c r="BM72" s="151"/>
      <c r="BN72" s="151"/>
      <c r="BO72" s="152"/>
      <c r="BP72" s="23"/>
      <c r="BQ72" s="128"/>
      <c r="BR72" s="128"/>
      <c r="BS72" s="23"/>
      <c r="BT72" s="128"/>
      <c r="BU72" s="128"/>
      <c r="BW72" s="122">
        <v>67</v>
      </c>
      <c r="BX72" s="148"/>
      <c r="BY72" s="149"/>
      <c r="BZ72" s="150"/>
      <c r="CA72" s="151"/>
      <c r="CB72" s="151"/>
      <c r="CC72" s="152"/>
      <c r="CD72" s="23"/>
      <c r="CE72" s="128"/>
      <c r="CF72" s="128"/>
      <c r="CG72" s="23"/>
      <c r="CH72" s="128"/>
      <c r="CI72" s="128"/>
      <c r="CK72" s="122">
        <v>67</v>
      </c>
      <c r="CL72" s="148"/>
      <c r="CM72" s="149"/>
      <c r="CN72" s="150"/>
      <c r="CO72" s="151"/>
      <c r="CP72" s="151"/>
      <c r="CQ72" s="152"/>
      <c r="CR72" s="23"/>
      <c r="CS72" s="128"/>
      <c r="CT72" s="128"/>
      <c r="CU72" s="23"/>
      <c r="CV72" s="128"/>
      <c r="CW72" s="128"/>
      <c r="CY72" s="122">
        <v>67</v>
      </c>
      <c r="CZ72" s="148"/>
      <c r="DA72" s="149"/>
      <c r="DB72" s="150"/>
      <c r="DC72" s="151"/>
      <c r="DD72" s="151"/>
      <c r="DE72" s="152"/>
      <c r="DF72" s="23"/>
      <c r="DG72" s="128"/>
      <c r="DH72" s="128"/>
      <c r="DI72" s="23"/>
      <c r="DJ72" s="128"/>
      <c r="DK72" s="128"/>
      <c r="DM72" s="122">
        <v>67</v>
      </c>
      <c r="DN72" s="148"/>
      <c r="DO72" s="149"/>
      <c r="DP72" s="150"/>
      <c r="DQ72" s="151"/>
      <c r="DR72" s="151"/>
      <c r="DS72" s="152"/>
      <c r="DT72" s="23"/>
      <c r="DU72" s="128"/>
      <c r="DV72" s="128"/>
      <c r="DW72" s="23"/>
      <c r="DX72" s="128"/>
      <c r="DY72" s="128"/>
      <c r="EA72" s="122">
        <v>67</v>
      </c>
      <c r="EB72" s="148"/>
      <c r="EC72" s="149"/>
      <c r="ED72" s="150"/>
      <c r="EE72" s="151"/>
      <c r="EF72" s="151"/>
      <c r="EG72" s="152"/>
      <c r="EH72" s="23"/>
      <c r="EI72" s="128"/>
      <c r="EJ72" s="128"/>
      <c r="EK72" s="23"/>
      <c r="EL72" s="128"/>
      <c r="EM72" s="128"/>
    </row>
    <row r="73" spans="4:143">
      <c r="D73" s="325">
        <v>72</v>
      </c>
      <c r="E73" s="122">
        <v>68</v>
      </c>
      <c r="F73" s="148"/>
      <c r="G73" s="149"/>
      <c r="H73" s="150"/>
      <c r="I73" s="151"/>
      <c r="J73" s="151"/>
      <c r="K73" s="152"/>
      <c r="L73" s="23"/>
      <c r="M73" s="128"/>
      <c r="N73" s="128"/>
      <c r="O73" s="23"/>
      <c r="P73" s="128"/>
      <c r="Q73" s="128"/>
      <c r="S73" s="122">
        <v>68</v>
      </c>
      <c r="T73" s="148"/>
      <c r="U73" s="149"/>
      <c r="V73" s="150"/>
      <c r="W73" s="151"/>
      <c r="X73" s="151"/>
      <c r="Y73" s="152"/>
      <c r="Z73" s="23"/>
      <c r="AA73" s="128"/>
      <c r="AB73" s="128"/>
      <c r="AC73" s="23"/>
      <c r="AD73" s="128"/>
      <c r="AE73" s="128"/>
      <c r="AG73" s="122">
        <v>68</v>
      </c>
      <c r="AH73" s="148"/>
      <c r="AI73" s="149"/>
      <c r="AJ73" s="150"/>
      <c r="AK73" s="151"/>
      <c r="AL73" s="151"/>
      <c r="AM73" s="152"/>
      <c r="AN73" s="23"/>
      <c r="AO73" s="128"/>
      <c r="AP73" s="128"/>
      <c r="AQ73" s="23"/>
      <c r="AR73" s="128"/>
      <c r="AS73" s="128"/>
      <c r="AU73" s="122">
        <v>68</v>
      </c>
      <c r="AV73" s="148"/>
      <c r="AW73" s="149"/>
      <c r="AX73" s="150"/>
      <c r="AY73" s="151"/>
      <c r="AZ73" s="151"/>
      <c r="BA73" s="152"/>
      <c r="BB73" s="23"/>
      <c r="BC73" s="128"/>
      <c r="BD73" s="128"/>
      <c r="BE73" s="23"/>
      <c r="BF73" s="128"/>
      <c r="BG73" s="128"/>
      <c r="BI73" s="122">
        <v>68</v>
      </c>
      <c r="BJ73" s="148"/>
      <c r="BK73" s="149"/>
      <c r="BL73" s="150"/>
      <c r="BM73" s="151"/>
      <c r="BN73" s="151"/>
      <c r="BO73" s="152"/>
      <c r="BP73" s="23"/>
      <c r="BQ73" s="128"/>
      <c r="BR73" s="128"/>
      <c r="BS73" s="23"/>
      <c r="BT73" s="128"/>
      <c r="BU73" s="128"/>
      <c r="BW73" s="122">
        <v>68</v>
      </c>
      <c r="BX73" s="148"/>
      <c r="BY73" s="149"/>
      <c r="BZ73" s="150"/>
      <c r="CA73" s="151"/>
      <c r="CB73" s="151"/>
      <c r="CC73" s="152"/>
      <c r="CD73" s="23"/>
      <c r="CE73" s="128"/>
      <c r="CF73" s="128"/>
      <c r="CG73" s="23"/>
      <c r="CH73" s="128"/>
      <c r="CI73" s="128"/>
      <c r="CK73" s="122">
        <v>68</v>
      </c>
      <c r="CL73" s="148"/>
      <c r="CM73" s="149"/>
      <c r="CN73" s="150"/>
      <c r="CO73" s="151"/>
      <c r="CP73" s="151"/>
      <c r="CQ73" s="152"/>
      <c r="CR73" s="23"/>
      <c r="CS73" s="128"/>
      <c r="CT73" s="128"/>
      <c r="CU73" s="23"/>
      <c r="CV73" s="128"/>
      <c r="CW73" s="128"/>
      <c r="CY73" s="122">
        <v>68</v>
      </c>
      <c r="CZ73" s="148"/>
      <c r="DA73" s="149"/>
      <c r="DB73" s="150"/>
      <c r="DC73" s="151"/>
      <c r="DD73" s="151"/>
      <c r="DE73" s="152"/>
      <c r="DF73" s="23"/>
      <c r="DG73" s="128"/>
      <c r="DH73" s="128"/>
      <c r="DI73" s="23"/>
      <c r="DJ73" s="128"/>
      <c r="DK73" s="128"/>
      <c r="DM73" s="122">
        <v>68</v>
      </c>
      <c r="DN73" s="148"/>
      <c r="DO73" s="149"/>
      <c r="DP73" s="150"/>
      <c r="DQ73" s="151"/>
      <c r="DR73" s="151"/>
      <c r="DS73" s="152"/>
      <c r="DT73" s="23"/>
      <c r="DU73" s="128"/>
      <c r="DV73" s="128"/>
      <c r="DW73" s="23"/>
      <c r="DX73" s="128"/>
      <c r="DY73" s="128"/>
      <c r="EA73" s="122">
        <v>68</v>
      </c>
      <c r="EB73" s="148"/>
      <c r="EC73" s="149"/>
      <c r="ED73" s="150"/>
      <c r="EE73" s="151"/>
      <c r="EF73" s="151"/>
      <c r="EG73" s="152"/>
      <c r="EH73" s="23"/>
      <c r="EI73" s="128"/>
      <c r="EJ73" s="128"/>
      <c r="EK73" s="23"/>
      <c r="EL73" s="128"/>
      <c r="EM73" s="128"/>
    </row>
    <row r="74" spans="4:143">
      <c r="D74" s="325">
        <v>73</v>
      </c>
      <c r="E74" s="122">
        <v>69</v>
      </c>
      <c r="F74" s="148"/>
      <c r="G74" s="149"/>
      <c r="H74" s="150"/>
      <c r="I74" s="151"/>
      <c r="J74" s="151"/>
      <c r="K74" s="152"/>
      <c r="L74" s="23"/>
      <c r="M74" s="128"/>
      <c r="N74" s="128"/>
      <c r="O74" s="23"/>
      <c r="P74" s="128"/>
      <c r="Q74" s="128"/>
      <c r="S74" s="122">
        <v>69</v>
      </c>
      <c r="T74" s="148"/>
      <c r="U74" s="149"/>
      <c r="V74" s="150"/>
      <c r="W74" s="151"/>
      <c r="X74" s="151"/>
      <c r="Y74" s="152"/>
      <c r="Z74" s="23"/>
      <c r="AA74" s="128"/>
      <c r="AB74" s="128"/>
      <c r="AC74" s="23"/>
      <c r="AD74" s="128"/>
      <c r="AE74" s="128"/>
      <c r="AG74" s="122">
        <v>69</v>
      </c>
      <c r="AH74" s="148"/>
      <c r="AI74" s="149"/>
      <c r="AJ74" s="150"/>
      <c r="AK74" s="151"/>
      <c r="AL74" s="151"/>
      <c r="AM74" s="152"/>
      <c r="AN74" s="23"/>
      <c r="AO74" s="128"/>
      <c r="AP74" s="128"/>
      <c r="AQ74" s="23"/>
      <c r="AR74" s="128"/>
      <c r="AS74" s="128"/>
      <c r="AU74" s="122">
        <v>69</v>
      </c>
      <c r="AV74" s="148"/>
      <c r="AW74" s="149"/>
      <c r="AX74" s="150"/>
      <c r="AY74" s="151"/>
      <c r="AZ74" s="151"/>
      <c r="BA74" s="152"/>
      <c r="BB74" s="23"/>
      <c r="BC74" s="128"/>
      <c r="BD74" s="128"/>
      <c r="BE74" s="23"/>
      <c r="BF74" s="128"/>
      <c r="BG74" s="128"/>
      <c r="BI74" s="122">
        <v>69</v>
      </c>
      <c r="BJ74" s="148"/>
      <c r="BK74" s="149"/>
      <c r="BL74" s="150"/>
      <c r="BM74" s="151"/>
      <c r="BN74" s="151"/>
      <c r="BO74" s="152"/>
      <c r="BP74" s="23"/>
      <c r="BQ74" s="128"/>
      <c r="BR74" s="128"/>
      <c r="BS74" s="23"/>
      <c r="BT74" s="128"/>
      <c r="BU74" s="128"/>
      <c r="BW74" s="122">
        <v>69</v>
      </c>
      <c r="BX74" s="148"/>
      <c r="BY74" s="149"/>
      <c r="BZ74" s="150"/>
      <c r="CA74" s="151"/>
      <c r="CB74" s="151"/>
      <c r="CC74" s="152"/>
      <c r="CD74" s="23"/>
      <c r="CE74" s="128"/>
      <c r="CF74" s="128"/>
      <c r="CG74" s="23"/>
      <c r="CH74" s="128"/>
      <c r="CI74" s="128"/>
      <c r="CK74" s="122">
        <v>69</v>
      </c>
      <c r="CL74" s="148"/>
      <c r="CM74" s="149"/>
      <c r="CN74" s="150"/>
      <c r="CO74" s="151"/>
      <c r="CP74" s="151"/>
      <c r="CQ74" s="152"/>
      <c r="CR74" s="23"/>
      <c r="CS74" s="128"/>
      <c r="CT74" s="128"/>
      <c r="CU74" s="23"/>
      <c r="CV74" s="128"/>
      <c r="CW74" s="128"/>
      <c r="CY74" s="122">
        <v>69</v>
      </c>
      <c r="CZ74" s="148"/>
      <c r="DA74" s="149"/>
      <c r="DB74" s="150"/>
      <c r="DC74" s="151"/>
      <c r="DD74" s="151"/>
      <c r="DE74" s="152"/>
      <c r="DF74" s="23"/>
      <c r="DG74" s="128"/>
      <c r="DH74" s="128"/>
      <c r="DI74" s="23"/>
      <c r="DJ74" s="128"/>
      <c r="DK74" s="128"/>
      <c r="DM74" s="122">
        <v>69</v>
      </c>
      <c r="DN74" s="148"/>
      <c r="DO74" s="149"/>
      <c r="DP74" s="150"/>
      <c r="DQ74" s="151"/>
      <c r="DR74" s="151"/>
      <c r="DS74" s="152"/>
      <c r="DT74" s="23"/>
      <c r="DU74" s="128"/>
      <c r="DV74" s="128"/>
      <c r="DW74" s="23"/>
      <c r="DX74" s="128"/>
      <c r="DY74" s="128"/>
      <c r="EA74" s="122">
        <v>69</v>
      </c>
      <c r="EB74" s="148"/>
      <c r="EC74" s="149"/>
      <c r="ED74" s="150"/>
      <c r="EE74" s="151"/>
      <c r="EF74" s="151"/>
      <c r="EG74" s="152"/>
      <c r="EH74" s="23"/>
      <c r="EI74" s="128"/>
      <c r="EJ74" s="128"/>
      <c r="EK74" s="23"/>
      <c r="EL74" s="128"/>
      <c r="EM74" s="128"/>
    </row>
    <row r="75" spans="4:143">
      <c r="D75" s="325">
        <v>74</v>
      </c>
      <c r="E75" s="122">
        <v>70</v>
      </c>
      <c r="F75" s="148"/>
      <c r="G75" s="149"/>
      <c r="H75" s="150"/>
      <c r="I75" s="151"/>
      <c r="J75" s="151"/>
      <c r="K75" s="152"/>
      <c r="L75" s="23"/>
      <c r="M75" s="128"/>
      <c r="N75" s="128"/>
      <c r="O75" s="23"/>
      <c r="P75" s="128"/>
      <c r="Q75" s="128"/>
      <c r="S75" s="122">
        <v>70</v>
      </c>
      <c r="T75" s="148"/>
      <c r="U75" s="149"/>
      <c r="V75" s="150"/>
      <c r="W75" s="151"/>
      <c r="X75" s="151"/>
      <c r="Y75" s="152"/>
      <c r="Z75" s="23"/>
      <c r="AA75" s="128"/>
      <c r="AB75" s="128"/>
      <c r="AC75" s="23"/>
      <c r="AD75" s="128"/>
      <c r="AE75" s="128"/>
      <c r="AG75" s="122">
        <v>70</v>
      </c>
      <c r="AH75" s="148"/>
      <c r="AI75" s="149"/>
      <c r="AJ75" s="150"/>
      <c r="AK75" s="151"/>
      <c r="AL75" s="151"/>
      <c r="AM75" s="152"/>
      <c r="AN75" s="23"/>
      <c r="AO75" s="128"/>
      <c r="AP75" s="128"/>
      <c r="AQ75" s="23"/>
      <c r="AR75" s="128"/>
      <c r="AS75" s="128"/>
      <c r="AU75" s="122">
        <v>70</v>
      </c>
      <c r="AV75" s="148"/>
      <c r="AW75" s="149"/>
      <c r="AX75" s="150"/>
      <c r="AY75" s="151"/>
      <c r="AZ75" s="151"/>
      <c r="BA75" s="152"/>
      <c r="BB75" s="23"/>
      <c r="BC75" s="128"/>
      <c r="BD75" s="128"/>
      <c r="BE75" s="23"/>
      <c r="BF75" s="128"/>
      <c r="BG75" s="128"/>
      <c r="BI75" s="122">
        <v>70</v>
      </c>
      <c r="BJ75" s="148"/>
      <c r="BK75" s="149"/>
      <c r="BL75" s="150"/>
      <c r="BM75" s="151"/>
      <c r="BN75" s="151"/>
      <c r="BO75" s="152"/>
      <c r="BP75" s="23"/>
      <c r="BQ75" s="128"/>
      <c r="BR75" s="128"/>
      <c r="BS75" s="23"/>
      <c r="BT75" s="128"/>
      <c r="BU75" s="128"/>
      <c r="BW75" s="122">
        <v>70</v>
      </c>
      <c r="BX75" s="148"/>
      <c r="BY75" s="149"/>
      <c r="BZ75" s="150"/>
      <c r="CA75" s="151"/>
      <c r="CB75" s="151"/>
      <c r="CC75" s="152"/>
      <c r="CD75" s="23"/>
      <c r="CE75" s="128"/>
      <c r="CF75" s="128"/>
      <c r="CG75" s="23"/>
      <c r="CH75" s="128"/>
      <c r="CI75" s="128"/>
      <c r="CK75" s="122">
        <v>70</v>
      </c>
      <c r="CL75" s="148"/>
      <c r="CM75" s="149"/>
      <c r="CN75" s="150"/>
      <c r="CO75" s="151"/>
      <c r="CP75" s="151"/>
      <c r="CQ75" s="152"/>
      <c r="CR75" s="23"/>
      <c r="CS75" s="128"/>
      <c r="CT75" s="128"/>
      <c r="CU75" s="23"/>
      <c r="CV75" s="128"/>
      <c r="CW75" s="128"/>
      <c r="CY75" s="122">
        <v>70</v>
      </c>
      <c r="CZ75" s="148"/>
      <c r="DA75" s="149"/>
      <c r="DB75" s="150"/>
      <c r="DC75" s="151"/>
      <c r="DD75" s="151"/>
      <c r="DE75" s="152"/>
      <c r="DF75" s="23"/>
      <c r="DG75" s="128"/>
      <c r="DH75" s="128"/>
      <c r="DI75" s="23"/>
      <c r="DJ75" s="128"/>
      <c r="DK75" s="128"/>
      <c r="DM75" s="122">
        <v>70</v>
      </c>
      <c r="DN75" s="148"/>
      <c r="DO75" s="149"/>
      <c r="DP75" s="150"/>
      <c r="DQ75" s="151"/>
      <c r="DR75" s="151"/>
      <c r="DS75" s="152"/>
      <c r="DT75" s="23"/>
      <c r="DU75" s="128"/>
      <c r="DV75" s="128"/>
      <c r="DW75" s="23"/>
      <c r="DX75" s="128"/>
      <c r="DY75" s="128"/>
      <c r="EA75" s="122">
        <v>70</v>
      </c>
      <c r="EB75" s="148"/>
      <c r="EC75" s="149"/>
      <c r="ED75" s="150"/>
      <c r="EE75" s="151"/>
      <c r="EF75" s="151"/>
      <c r="EG75" s="152"/>
      <c r="EH75" s="23"/>
      <c r="EI75" s="128"/>
      <c r="EJ75" s="128"/>
      <c r="EK75" s="23"/>
      <c r="EL75" s="128"/>
      <c r="EM75" s="128"/>
    </row>
    <row r="76" spans="4:143">
      <c r="D76" s="325">
        <v>75</v>
      </c>
      <c r="E76" s="122">
        <v>71</v>
      </c>
      <c r="F76" s="148"/>
      <c r="G76" s="149"/>
      <c r="H76" s="150"/>
      <c r="I76" s="151"/>
      <c r="J76" s="151"/>
      <c r="K76" s="152"/>
      <c r="L76" s="23"/>
      <c r="M76" s="128"/>
      <c r="N76" s="128"/>
      <c r="O76" s="23"/>
      <c r="P76" s="128"/>
      <c r="Q76" s="128"/>
      <c r="S76" s="122">
        <v>71</v>
      </c>
      <c r="T76" s="148"/>
      <c r="U76" s="149"/>
      <c r="V76" s="150"/>
      <c r="W76" s="151"/>
      <c r="X76" s="151"/>
      <c r="Y76" s="152"/>
      <c r="Z76" s="23"/>
      <c r="AA76" s="128"/>
      <c r="AB76" s="128"/>
      <c r="AC76" s="23"/>
      <c r="AD76" s="128"/>
      <c r="AE76" s="128"/>
      <c r="AG76" s="122">
        <v>71</v>
      </c>
      <c r="AH76" s="148"/>
      <c r="AI76" s="149"/>
      <c r="AJ76" s="150"/>
      <c r="AK76" s="151"/>
      <c r="AL76" s="151"/>
      <c r="AM76" s="152"/>
      <c r="AN76" s="23"/>
      <c r="AO76" s="128"/>
      <c r="AP76" s="128"/>
      <c r="AQ76" s="23"/>
      <c r="AR76" s="128"/>
      <c r="AS76" s="128"/>
      <c r="AU76" s="122">
        <v>71</v>
      </c>
      <c r="AV76" s="148"/>
      <c r="AW76" s="149"/>
      <c r="AX76" s="150"/>
      <c r="AY76" s="151"/>
      <c r="AZ76" s="151"/>
      <c r="BA76" s="152"/>
      <c r="BB76" s="23"/>
      <c r="BC76" s="128"/>
      <c r="BD76" s="128"/>
      <c r="BE76" s="23"/>
      <c r="BF76" s="128"/>
      <c r="BG76" s="128"/>
      <c r="BI76" s="122">
        <v>71</v>
      </c>
      <c r="BJ76" s="148"/>
      <c r="BK76" s="149"/>
      <c r="BL76" s="150"/>
      <c r="BM76" s="151"/>
      <c r="BN76" s="151"/>
      <c r="BO76" s="152"/>
      <c r="BP76" s="23"/>
      <c r="BQ76" s="128"/>
      <c r="BR76" s="128"/>
      <c r="BS76" s="23"/>
      <c r="BT76" s="128"/>
      <c r="BU76" s="128"/>
      <c r="BW76" s="122">
        <v>71</v>
      </c>
      <c r="BX76" s="148"/>
      <c r="BY76" s="149"/>
      <c r="BZ76" s="150"/>
      <c r="CA76" s="151"/>
      <c r="CB76" s="151"/>
      <c r="CC76" s="152"/>
      <c r="CD76" s="23"/>
      <c r="CE76" s="128"/>
      <c r="CF76" s="128"/>
      <c r="CG76" s="23"/>
      <c r="CH76" s="128"/>
      <c r="CI76" s="128"/>
      <c r="CK76" s="122">
        <v>71</v>
      </c>
      <c r="CL76" s="148"/>
      <c r="CM76" s="149"/>
      <c r="CN76" s="150"/>
      <c r="CO76" s="151"/>
      <c r="CP76" s="151"/>
      <c r="CQ76" s="152"/>
      <c r="CR76" s="23"/>
      <c r="CS76" s="128"/>
      <c r="CT76" s="128"/>
      <c r="CU76" s="23"/>
      <c r="CV76" s="128"/>
      <c r="CW76" s="128"/>
      <c r="CY76" s="122">
        <v>71</v>
      </c>
      <c r="CZ76" s="148"/>
      <c r="DA76" s="149"/>
      <c r="DB76" s="150"/>
      <c r="DC76" s="151"/>
      <c r="DD76" s="151"/>
      <c r="DE76" s="152"/>
      <c r="DF76" s="23"/>
      <c r="DG76" s="128"/>
      <c r="DH76" s="128"/>
      <c r="DI76" s="23"/>
      <c r="DJ76" s="128"/>
      <c r="DK76" s="128"/>
      <c r="DM76" s="122">
        <v>71</v>
      </c>
      <c r="DN76" s="148"/>
      <c r="DO76" s="149"/>
      <c r="DP76" s="150"/>
      <c r="DQ76" s="151"/>
      <c r="DR76" s="151"/>
      <c r="DS76" s="152"/>
      <c r="DT76" s="23"/>
      <c r="DU76" s="128"/>
      <c r="DV76" s="128"/>
      <c r="DW76" s="23"/>
      <c r="DX76" s="128"/>
      <c r="DY76" s="128"/>
      <c r="EA76" s="122">
        <v>71</v>
      </c>
      <c r="EB76" s="148"/>
      <c r="EC76" s="149"/>
      <c r="ED76" s="150"/>
      <c r="EE76" s="151"/>
      <c r="EF76" s="151"/>
      <c r="EG76" s="152"/>
      <c r="EH76" s="23"/>
      <c r="EI76" s="128"/>
      <c r="EJ76" s="128"/>
      <c r="EK76" s="23"/>
      <c r="EL76" s="128"/>
      <c r="EM76" s="128"/>
    </row>
    <row r="77" spans="4:143">
      <c r="D77" s="325">
        <v>76</v>
      </c>
      <c r="E77" s="122">
        <v>72</v>
      </c>
      <c r="F77" s="148"/>
      <c r="G77" s="149"/>
      <c r="H77" s="150"/>
      <c r="I77" s="151"/>
      <c r="J77" s="151"/>
      <c r="K77" s="152"/>
      <c r="L77" s="23"/>
      <c r="M77" s="128"/>
      <c r="N77" s="128"/>
      <c r="O77" s="23"/>
      <c r="P77" s="128"/>
      <c r="Q77" s="128"/>
      <c r="S77" s="122">
        <v>72</v>
      </c>
      <c r="T77" s="148"/>
      <c r="U77" s="149"/>
      <c r="V77" s="150"/>
      <c r="W77" s="151"/>
      <c r="X77" s="151"/>
      <c r="Y77" s="152"/>
      <c r="Z77" s="23"/>
      <c r="AA77" s="128"/>
      <c r="AB77" s="128"/>
      <c r="AC77" s="23"/>
      <c r="AD77" s="128"/>
      <c r="AE77" s="128"/>
      <c r="AG77" s="122">
        <v>72</v>
      </c>
      <c r="AH77" s="148"/>
      <c r="AI77" s="149"/>
      <c r="AJ77" s="150"/>
      <c r="AK77" s="151"/>
      <c r="AL77" s="151"/>
      <c r="AM77" s="152"/>
      <c r="AN77" s="23"/>
      <c r="AO77" s="128"/>
      <c r="AP77" s="128"/>
      <c r="AQ77" s="23"/>
      <c r="AR77" s="128"/>
      <c r="AS77" s="128"/>
      <c r="AU77" s="122">
        <v>72</v>
      </c>
      <c r="AV77" s="148"/>
      <c r="AW77" s="149"/>
      <c r="AX77" s="150"/>
      <c r="AY77" s="151"/>
      <c r="AZ77" s="151"/>
      <c r="BA77" s="152"/>
      <c r="BB77" s="23"/>
      <c r="BC77" s="128"/>
      <c r="BD77" s="128"/>
      <c r="BE77" s="23"/>
      <c r="BF77" s="128"/>
      <c r="BG77" s="128"/>
      <c r="BI77" s="122">
        <v>72</v>
      </c>
      <c r="BJ77" s="148"/>
      <c r="BK77" s="149"/>
      <c r="BL77" s="150"/>
      <c r="BM77" s="151"/>
      <c r="BN77" s="151"/>
      <c r="BO77" s="152"/>
      <c r="BP77" s="23"/>
      <c r="BQ77" s="128"/>
      <c r="BR77" s="128"/>
      <c r="BS77" s="23"/>
      <c r="BT77" s="128"/>
      <c r="BU77" s="128"/>
      <c r="BW77" s="122">
        <v>72</v>
      </c>
      <c r="BX77" s="148"/>
      <c r="BY77" s="149"/>
      <c r="BZ77" s="150"/>
      <c r="CA77" s="151"/>
      <c r="CB77" s="151"/>
      <c r="CC77" s="152"/>
      <c r="CD77" s="23"/>
      <c r="CE77" s="128"/>
      <c r="CF77" s="128"/>
      <c r="CG77" s="23"/>
      <c r="CH77" s="128"/>
      <c r="CI77" s="128"/>
      <c r="CK77" s="122">
        <v>72</v>
      </c>
      <c r="CL77" s="148"/>
      <c r="CM77" s="149"/>
      <c r="CN77" s="150"/>
      <c r="CO77" s="151"/>
      <c r="CP77" s="151"/>
      <c r="CQ77" s="152"/>
      <c r="CR77" s="23"/>
      <c r="CS77" s="128"/>
      <c r="CT77" s="128"/>
      <c r="CU77" s="23"/>
      <c r="CV77" s="128"/>
      <c r="CW77" s="128"/>
      <c r="CY77" s="122">
        <v>72</v>
      </c>
      <c r="CZ77" s="148"/>
      <c r="DA77" s="149"/>
      <c r="DB77" s="150"/>
      <c r="DC77" s="151"/>
      <c r="DD77" s="151"/>
      <c r="DE77" s="152"/>
      <c r="DF77" s="23"/>
      <c r="DG77" s="128"/>
      <c r="DH77" s="128"/>
      <c r="DI77" s="23"/>
      <c r="DJ77" s="128"/>
      <c r="DK77" s="128"/>
      <c r="DM77" s="122">
        <v>72</v>
      </c>
      <c r="DN77" s="148"/>
      <c r="DO77" s="149"/>
      <c r="DP77" s="150"/>
      <c r="DQ77" s="151"/>
      <c r="DR77" s="151"/>
      <c r="DS77" s="152"/>
      <c r="DT77" s="23"/>
      <c r="DU77" s="128"/>
      <c r="DV77" s="128"/>
      <c r="DW77" s="23"/>
      <c r="DX77" s="128"/>
      <c r="DY77" s="128"/>
      <c r="EA77" s="122">
        <v>72</v>
      </c>
      <c r="EB77" s="148"/>
      <c r="EC77" s="149"/>
      <c r="ED77" s="150"/>
      <c r="EE77" s="151"/>
      <c r="EF77" s="151"/>
      <c r="EG77" s="152"/>
      <c r="EH77" s="23"/>
      <c r="EI77" s="128"/>
      <c r="EJ77" s="128"/>
      <c r="EK77" s="23"/>
      <c r="EL77" s="128"/>
      <c r="EM77" s="128"/>
    </row>
    <row r="78" spans="4:143">
      <c r="D78" s="325">
        <v>77</v>
      </c>
      <c r="E78" s="122">
        <v>73</v>
      </c>
      <c r="F78" s="148"/>
      <c r="G78" s="149"/>
      <c r="H78" s="150"/>
      <c r="I78" s="151"/>
      <c r="J78" s="151"/>
      <c r="K78" s="152"/>
      <c r="L78" s="23"/>
      <c r="M78" s="128"/>
      <c r="N78" s="128"/>
      <c r="O78" s="23"/>
      <c r="P78" s="128"/>
      <c r="Q78" s="128"/>
      <c r="S78" s="122">
        <v>73</v>
      </c>
      <c r="T78" s="148"/>
      <c r="U78" s="149"/>
      <c r="V78" s="150"/>
      <c r="W78" s="151"/>
      <c r="X78" s="151"/>
      <c r="Y78" s="152"/>
      <c r="Z78" s="23"/>
      <c r="AA78" s="128"/>
      <c r="AB78" s="128"/>
      <c r="AC78" s="23"/>
      <c r="AD78" s="128"/>
      <c r="AE78" s="128"/>
      <c r="AG78" s="122">
        <v>73</v>
      </c>
      <c r="AH78" s="148"/>
      <c r="AI78" s="149"/>
      <c r="AJ78" s="150"/>
      <c r="AK78" s="151"/>
      <c r="AL78" s="151"/>
      <c r="AM78" s="152"/>
      <c r="AN78" s="23"/>
      <c r="AO78" s="128"/>
      <c r="AP78" s="128"/>
      <c r="AQ78" s="23"/>
      <c r="AR78" s="128"/>
      <c r="AS78" s="128"/>
      <c r="AU78" s="122">
        <v>73</v>
      </c>
      <c r="AV78" s="148"/>
      <c r="AW78" s="149"/>
      <c r="AX78" s="150"/>
      <c r="AY78" s="151"/>
      <c r="AZ78" s="151"/>
      <c r="BA78" s="152"/>
      <c r="BB78" s="23"/>
      <c r="BC78" s="128"/>
      <c r="BD78" s="128"/>
      <c r="BE78" s="23"/>
      <c r="BF78" s="128"/>
      <c r="BG78" s="128"/>
      <c r="BI78" s="122">
        <v>73</v>
      </c>
      <c r="BJ78" s="148"/>
      <c r="BK78" s="149"/>
      <c r="BL78" s="150"/>
      <c r="BM78" s="151"/>
      <c r="BN78" s="151"/>
      <c r="BO78" s="152"/>
      <c r="BP78" s="23"/>
      <c r="BQ78" s="128"/>
      <c r="BR78" s="128"/>
      <c r="BS78" s="23"/>
      <c r="BT78" s="128"/>
      <c r="BU78" s="128"/>
      <c r="BW78" s="122">
        <v>73</v>
      </c>
      <c r="BX78" s="148"/>
      <c r="BY78" s="149"/>
      <c r="BZ78" s="150"/>
      <c r="CA78" s="151"/>
      <c r="CB78" s="151"/>
      <c r="CC78" s="152"/>
      <c r="CD78" s="23"/>
      <c r="CE78" s="128"/>
      <c r="CF78" s="128"/>
      <c r="CG78" s="23"/>
      <c r="CH78" s="128"/>
      <c r="CI78" s="128"/>
      <c r="CK78" s="122">
        <v>73</v>
      </c>
      <c r="CL78" s="148"/>
      <c r="CM78" s="149"/>
      <c r="CN78" s="150"/>
      <c r="CO78" s="151"/>
      <c r="CP78" s="151"/>
      <c r="CQ78" s="152"/>
      <c r="CR78" s="23"/>
      <c r="CS78" s="128"/>
      <c r="CT78" s="128"/>
      <c r="CU78" s="23"/>
      <c r="CV78" s="128"/>
      <c r="CW78" s="128"/>
      <c r="CY78" s="122">
        <v>73</v>
      </c>
      <c r="CZ78" s="148"/>
      <c r="DA78" s="149"/>
      <c r="DB78" s="150"/>
      <c r="DC78" s="151"/>
      <c r="DD78" s="151"/>
      <c r="DE78" s="152"/>
      <c r="DF78" s="23"/>
      <c r="DG78" s="128"/>
      <c r="DH78" s="128"/>
      <c r="DI78" s="23"/>
      <c r="DJ78" s="128"/>
      <c r="DK78" s="128"/>
      <c r="DM78" s="122">
        <v>73</v>
      </c>
      <c r="DN78" s="148"/>
      <c r="DO78" s="149"/>
      <c r="DP78" s="150"/>
      <c r="DQ78" s="151"/>
      <c r="DR78" s="151"/>
      <c r="DS78" s="152"/>
      <c r="DT78" s="23"/>
      <c r="DU78" s="128"/>
      <c r="DV78" s="128"/>
      <c r="DW78" s="23"/>
      <c r="DX78" s="128"/>
      <c r="DY78" s="128"/>
      <c r="EA78" s="122">
        <v>73</v>
      </c>
      <c r="EB78" s="148"/>
      <c r="EC78" s="149"/>
      <c r="ED78" s="150"/>
      <c r="EE78" s="151"/>
      <c r="EF78" s="151"/>
      <c r="EG78" s="152"/>
      <c r="EH78" s="23"/>
      <c r="EI78" s="128"/>
      <c r="EJ78" s="128"/>
      <c r="EK78" s="23"/>
      <c r="EL78" s="128"/>
      <c r="EM78" s="128"/>
    </row>
    <row r="79" spans="4:143">
      <c r="D79" s="325">
        <v>78</v>
      </c>
      <c r="E79" s="122">
        <v>74</v>
      </c>
      <c r="F79" s="148"/>
      <c r="G79" s="149"/>
      <c r="H79" s="150"/>
      <c r="I79" s="151"/>
      <c r="J79" s="151"/>
      <c r="K79" s="152"/>
      <c r="L79" s="23"/>
      <c r="M79" s="128"/>
      <c r="N79" s="128"/>
      <c r="O79" s="23"/>
      <c r="P79" s="128"/>
      <c r="Q79" s="128"/>
      <c r="S79" s="122">
        <v>74</v>
      </c>
      <c r="T79" s="148"/>
      <c r="U79" s="149"/>
      <c r="V79" s="150"/>
      <c r="W79" s="151"/>
      <c r="X79" s="151"/>
      <c r="Y79" s="152"/>
      <c r="Z79" s="23"/>
      <c r="AA79" s="128"/>
      <c r="AB79" s="128"/>
      <c r="AC79" s="23"/>
      <c r="AD79" s="128"/>
      <c r="AE79" s="128"/>
      <c r="AG79" s="122">
        <v>74</v>
      </c>
      <c r="AH79" s="148"/>
      <c r="AI79" s="149"/>
      <c r="AJ79" s="150"/>
      <c r="AK79" s="151"/>
      <c r="AL79" s="151"/>
      <c r="AM79" s="152"/>
      <c r="AN79" s="23"/>
      <c r="AO79" s="128"/>
      <c r="AP79" s="128"/>
      <c r="AQ79" s="23"/>
      <c r="AR79" s="128"/>
      <c r="AS79" s="128"/>
      <c r="AU79" s="122">
        <v>74</v>
      </c>
      <c r="AV79" s="148"/>
      <c r="AW79" s="149"/>
      <c r="AX79" s="150"/>
      <c r="AY79" s="151"/>
      <c r="AZ79" s="151"/>
      <c r="BA79" s="152"/>
      <c r="BB79" s="23"/>
      <c r="BC79" s="128"/>
      <c r="BD79" s="128"/>
      <c r="BE79" s="23"/>
      <c r="BF79" s="128"/>
      <c r="BG79" s="128"/>
      <c r="BI79" s="122">
        <v>74</v>
      </c>
      <c r="BJ79" s="148"/>
      <c r="BK79" s="149"/>
      <c r="BL79" s="150"/>
      <c r="BM79" s="151"/>
      <c r="BN79" s="151"/>
      <c r="BO79" s="152"/>
      <c r="BP79" s="23"/>
      <c r="BQ79" s="128"/>
      <c r="BR79" s="128"/>
      <c r="BS79" s="23"/>
      <c r="BT79" s="128"/>
      <c r="BU79" s="128"/>
      <c r="BW79" s="122">
        <v>74</v>
      </c>
      <c r="BX79" s="148"/>
      <c r="BY79" s="149"/>
      <c r="BZ79" s="150"/>
      <c r="CA79" s="151"/>
      <c r="CB79" s="151"/>
      <c r="CC79" s="152"/>
      <c r="CD79" s="23"/>
      <c r="CE79" s="128"/>
      <c r="CF79" s="128"/>
      <c r="CG79" s="23"/>
      <c r="CH79" s="128"/>
      <c r="CI79" s="128"/>
      <c r="CK79" s="122">
        <v>74</v>
      </c>
      <c r="CL79" s="148"/>
      <c r="CM79" s="149"/>
      <c r="CN79" s="150"/>
      <c r="CO79" s="151"/>
      <c r="CP79" s="151"/>
      <c r="CQ79" s="152"/>
      <c r="CR79" s="23"/>
      <c r="CS79" s="128"/>
      <c r="CT79" s="128"/>
      <c r="CU79" s="23"/>
      <c r="CV79" s="128"/>
      <c r="CW79" s="128"/>
      <c r="CY79" s="122">
        <v>74</v>
      </c>
      <c r="CZ79" s="148"/>
      <c r="DA79" s="149"/>
      <c r="DB79" s="150"/>
      <c r="DC79" s="151"/>
      <c r="DD79" s="151"/>
      <c r="DE79" s="152"/>
      <c r="DF79" s="23"/>
      <c r="DG79" s="128"/>
      <c r="DH79" s="128"/>
      <c r="DI79" s="23"/>
      <c r="DJ79" s="128"/>
      <c r="DK79" s="128"/>
      <c r="DM79" s="122">
        <v>74</v>
      </c>
      <c r="DN79" s="148"/>
      <c r="DO79" s="149"/>
      <c r="DP79" s="150"/>
      <c r="DQ79" s="151"/>
      <c r="DR79" s="151"/>
      <c r="DS79" s="152"/>
      <c r="DT79" s="23"/>
      <c r="DU79" s="128"/>
      <c r="DV79" s="128"/>
      <c r="DW79" s="23"/>
      <c r="DX79" s="128"/>
      <c r="DY79" s="128"/>
      <c r="EA79" s="122">
        <v>74</v>
      </c>
      <c r="EB79" s="148"/>
      <c r="EC79" s="149"/>
      <c r="ED79" s="150"/>
      <c r="EE79" s="151"/>
      <c r="EF79" s="151"/>
      <c r="EG79" s="152"/>
      <c r="EH79" s="23"/>
      <c r="EI79" s="128"/>
      <c r="EJ79" s="128"/>
      <c r="EK79" s="23"/>
      <c r="EL79" s="128"/>
      <c r="EM79" s="128"/>
    </row>
    <row r="80" spans="4:143">
      <c r="D80" s="325">
        <v>79</v>
      </c>
      <c r="E80" s="122">
        <v>75</v>
      </c>
      <c r="F80" s="148"/>
      <c r="G80" s="149"/>
      <c r="H80" s="150"/>
      <c r="I80" s="151"/>
      <c r="J80" s="151"/>
      <c r="K80" s="152"/>
      <c r="L80" s="23"/>
      <c r="M80" s="128"/>
      <c r="N80" s="128"/>
      <c r="O80" s="23"/>
      <c r="P80" s="128"/>
      <c r="Q80" s="128"/>
      <c r="S80" s="122">
        <v>75</v>
      </c>
      <c r="T80" s="148"/>
      <c r="U80" s="149"/>
      <c r="V80" s="150"/>
      <c r="W80" s="151"/>
      <c r="X80" s="151"/>
      <c r="Y80" s="152"/>
      <c r="Z80" s="23"/>
      <c r="AA80" s="128"/>
      <c r="AB80" s="128"/>
      <c r="AC80" s="23"/>
      <c r="AD80" s="128"/>
      <c r="AE80" s="128"/>
      <c r="AG80" s="122">
        <v>75</v>
      </c>
      <c r="AH80" s="148"/>
      <c r="AI80" s="149"/>
      <c r="AJ80" s="150"/>
      <c r="AK80" s="151"/>
      <c r="AL80" s="151"/>
      <c r="AM80" s="152"/>
      <c r="AN80" s="23"/>
      <c r="AO80" s="128"/>
      <c r="AP80" s="128"/>
      <c r="AQ80" s="23"/>
      <c r="AR80" s="128"/>
      <c r="AS80" s="128"/>
      <c r="AU80" s="122">
        <v>75</v>
      </c>
      <c r="AV80" s="148"/>
      <c r="AW80" s="149"/>
      <c r="AX80" s="150"/>
      <c r="AY80" s="151"/>
      <c r="AZ80" s="151"/>
      <c r="BA80" s="152"/>
      <c r="BB80" s="23"/>
      <c r="BC80" s="128"/>
      <c r="BD80" s="128"/>
      <c r="BE80" s="23"/>
      <c r="BF80" s="128"/>
      <c r="BG80" s="128"/>
      <c r="BI80" s="122">
        <v>75</v>
      </c>
      <c r="BJ80" s="148"/>
      <c r="BK80" s="149"/>
      <c r="BL80" s="150"/>
      <c r="BM80" s="151"/>
      <c r="BN80" s="151"/>
      <c r="BO80" s="152"/>
      <c r="BP80" s="23"/>
      <c r="BQ80" s="128"/>
      <c r="BR80" s="128"/>
      <c r="BS80" s="23"/>
      <c r="BT80" s="128"/>
      <c r="BU80" s="128"/>
      <c r="BW80" s="122">
        <v>75</v>
      </c>
      <c r="BX80" s="148"/>
      <c r="BY80" s="149"/>
      <c r="BZ80" s="150"/>
      <c r="CA80" s="151"/>
      <c r="CB80" s="151"/>
      <c r="CC80" s="152"/>
      <c r="CD80" s="23"/>
      <c r="CE80" s="128"/>
      <c r="CF80" s="128"/>
      <c r="CG80" s="23"/>
      <c r="CH80" s="128"/>
      <c r="CI80" s="128"/>
      <c r="CK80" s="122">
        <v>75</v>
      </c>
      <c r="CL80" s="148"/>
      <c r="CM80" s="149"/>
      <c r="CN80" s="150"/>
      <c r="CO80" s="151"/>
      <c r="CP80" s="151"/>
      <c r="CQ80" s="152"/>
      <c r="CR80" s="23"/>
      <c r="CS80" s="128"/>
      <c r="CT80" s="128"/>
      <c r="CU80" s="23"/>
      <c r="CV80" s="128"/>
      <c r="CW80" s="128"/>
      <c r="CY80" s="122">
        <v>75</v>
      </c>
      <c r="CZ80" s="148"/>
      <c r="DA80" s="149"/>
      <c r="DB80" s="150"/>
      <c r="DC80" s="151"/>
      <c r="DD80" s="151"/>
      <c r="DE80" s="152"/>
      <c r="DF80" s="23"/>
      <c r="DG80" s="128"/>
      <c r="DH80" s="128"/>
      <c r="DI80" s="23"/>
      <c r="DJ80" s="128"/>
      <c r="DK80" s="128"/>
      <c r="DM80" s="122">
        <v>75</v>
      </c>
      <c r="DN80" s="148"/>
      <c r="DO80" s="149"/>
      <c r="DP80" s="150"/>
      <c r="DQ80" s="151"/>
      <c r="DR80" s="151"/>
      <c r="DS80" s="152"/>
      <c r="DT80" s="23"/>
      <c r="DU80" s="128"/>
      <c r="DV80" s="128"/>
      <c r="DW80" s="23"/>
      <c r="DX80" s="128"/>
      <c r="DY80" s="128"/>
      <c r="EA80" s="122">
        <v>75</v>
      </c>
      <c r="EB80" s="148"/>
      <c r="EC80" s="149"/>
      <c r="ED80" s="150"/>
      <c r="EE80" s="151"/>
      <c r="EF80" s="151"/>
      <c r="EG80" s="152"/>
      <c r="EH80" s="23"/>
      <c r="EI80" s="128"/>
      <c r="EJ80" s="128"/>
      <c r="EK80" s="23"/>
      <c r="EL80" s="128"/>
      <c r="EM80" s="128"/>
    </row>
    <row r="81" spans="4:143">
      <c r="D81" s="325">
        <v>80</v>
      </c>
      <c r="E81" s="122">
        <v>76</v>
      </c>
      <c r="F81" s="148"/>
      <c r="G81" s="149"/>
      <c r="H81" s="150"/>
      <c r="I81" s="151"/>
      <c r="J81" s="151"/>
      <c r="K81" s="152"/>
      <c r="L81" s="23"/>
      <c r="M81" s="128"/>
      <c r="N81" s="128"/>
      <c r="O81" s="23"/>
      <c r="P81" s="128"/>
      <c r="Q81" s="128"/>
      <c r="S81" s="122">
        <v>76</v>
      </c>
      <c r="T81" s="148"/>
      <c r="U81" s="149"/>
      <c r="V81" s="150"/>
      <c r="W81" s="151"/>
      <c r="X81" s="151"/>
      <c r="Y81" s="152"/>
      <c r="Z81" s="23"/>
      <c r="AA81" s="128"/>
      <c r="AB81" s="128"/>
      <c r="AC81" s="23"/>
      <c r="AD81" s="128"/>
      <c r="AE81" s="128"/>
      <c r="AG81" s="122">
        <v>76</v>
      </c>
      <c r="AH81" s="148"/>
      <c r="AI81" s="149"/>
      <c r="AJ81" s="150"/>
      <c r="AK81" s="151"/>
      <c r="AL81" s="151"/>
      <c r="AM81" s="152"/>
      <c r="AN81" s="23"/>
      <c r="AO81" s="128"/>
      <c r="AP81" s="128"/>
      <c r="AQ81" s="23"/>
      <c r="AR81" s="128"/>
      <c r="AS81" s="128"/>
      <c r="AU81" s="122">
        <v>76</v>
      </c>
      <c r="AV81" s="148"/>
      <c r="AW81" s="149"/>
      <c r="AX81" s="150"/>
      <c r="AY81" s="151"/>
      <c r="AZ81" s="151"/>
      <c r="BA81" s="152"/>
      <c r="BB81" s="23"/>
      <c r="BC81" s="128"/>
      <c r="BD81" s="128"/>
      <c r="BE81" s="23"/>
      <c r="BF81" s="128"/>
      <c r="BG81" s="128"/>
      <c r="BI81" s="122">
        <v>76</v>
      </c>
      <c r="BJ81" s="148"/>
      <c r="BK81" s="149"/>
      <c r="BL81" s="150"/>
      <c r="BM81" s="151"/>
      <c r="BN81" s="151"/>
      <c r="BO81" s="152"/>
      <c r="BP81" s="23"/>
      <c r="BQ81" s="128"/>
      <c r="BR81" s="128"/>
      <c r="BS81" s="23"/>
      <c r="BT81" s="128"/>
      <c r="BU81" s="128"/>
      <c r="BW81" s="122">
        <v>76</v>
      </c>
      <c r="BX81" s="148"/>
      <c r="BY81" s="149"/>
      <c r="BZ81" s="150"/>
      <c r="CA81" s="151"/>
      <c r="CB81" s="151"/>
      <c r="CC81" s="152"/>
      <c r="CD81" s="23"/>
      <c r="CE81" s="128"/>
      <c r="CF81" s="128"/>
      <c r="CG81" s="23"/>
      <c r="CH81" s="128"/>
      <c r="CI81" s="128"/>
      <c r="CK81" s="122">
        <v>76</v>
      </c>
      <c r="CL81" s="148"/>
      <c r="CM81" s="149"/>
      <c r="CN81" s="150"/>
      <c r="CO81" s="151"/>
      <c r="CP81" s="151"/>
      <c r="CQ81" s="152"/>
      <c r="CR81" s="23"/>
      <c r="CS81" s="128"/>
      <c r="CT81" s="128"/>
      <c r="CU81" s="23"/>
      <c r="CV81" s="128"/>
      <c r="CW81" s="128"/>
      <c r="CY81" s="122">
        <v>76</v>
      </c>
      <c r="CZ81" s="148"/>
      <c r="DA81" s="149"/>
      <c r="DB81" s="150"/>
      <c r="DC81" s="151"/>
      <c r="DD81" s="151"/>
      <c r="DE81" s="152"/>
      <c r="DF81" s="23"/>
      <c r="DG81" s="128"/>
      <c r="DH81" s="128"/>
      <c r="DI81" s="23"/>
      <c r="DJ81" s="128"/>
      <c r="DK81" s="128"/>
      <c r="DM81" s="122">
        <v>76</v>
      </c>
      <c r="DN81" s="148"/>
      <c r="DO81" s="149"/>
      <c r="DP81" s="150"/>
      <c r="DQ81" s="151"/>
      <c r="DR81" s="151"/>
      <c r="DS81" s="152"/>
      <c r="DT81" s="23"/>
      <c r="DU81" s="128"/>
      <c r="DV81" s="128"/>
      <c r="DW81" s="23"/>
      <c r="DX81" s="128"/>
      <c r="DY81" s="128"/>
      <c r="EA81" s="122">
        <v>76</v>
      </c>
      <c r="EB81" s="148"/>
      <c r="EC81" s="149"/>
      <c r="ED81" s="150"/>
      <c r="EE81" s="151"/>
      <c r="EF81" s="151"/>
      <c r="EG81" s="152"/>
      <c r="EH81" s="23"/>
      <c r="EI81" s="128"/>
      <c r="EJ81" s="128"/>
      <c r="EK81" s="23"/>
      <c r="EL81" s="128"/>
      <c r="EM81" s="128"/>
    </row>
    <row r="82" spans="4:143">
      <c r="D82" s="325">
        <v>81</v>
      </c>
      <c r="E82" s="122">
        <v>77</v>
      </c>
      <c r="F82" s="148"/>
      <c r="G82" s="149"/>
      <c r="H82" s="150"/>
      <c r="I82" s="151"/>
      <c r="J82" s="151"/>
      <c r="K82" s="152"/>
      <c r="L82" s="23"/>
      <c r="M82" s="128"/>
      <c r="N82" s="128"/>
      <c r="O82" s="23"/>
      <c r="P82" s="128"/>
      <c r="Q82" s="128"/>
      <c r="S82" s="122">
        <v>77</v>
      </c>
      <c r="T82" s="148"/>
      <c r="U82" s="149"/>
      <c r="V82" s="150"/>
      <c r="W82" s="151"/>
      <c r="X82" s="151"/>
      <c r="Y82" s="152"/>
      <c r="Z82" s="23"/>
      <c r="AA82" s="128"/>
      <c r="AB82" s="128"/>
      <c r="AC82" s="23"/>
      <c r="AD82" s="128"/>
      <c r="AE82" s="128"/>
      <c r="AG82" s="122">
        <v>77</v>
      </c>
      <c r="AH82" s="148"/>
      <c r="AI82" s="149"/>
      <c r="AJ82" s="150"/>
      <c r="AK82" s="151"/>
      <c r="AL82" s="151"/>
      <c r="AM82" s="152"/>
      <c r="AN82" s="23"/>
      <c r="AO82" s="128"/>
      <c r="AP82" s="128"/>
      <c r="AQ82" s="23"/>
      <c r="AR82" s="128"/>
      <c r="AS82" s="128"/>
      <c r="AU82" s="122">
        <v>77</v>
      </c>
      <c r="AV82" s="148"/>
      <c r="AW82" s="149"/>
      <c r="AX82" s="150"/>
      <c r="AY82" s="151"/>
      <c r="AZ82" s="151"/>
      <c r="BA82" s="152"/>
      <c r="BB82" s="23"/>
      <c r="BC82" s="128"/>
      <c r="BD82" s="128"/>
      <c r="BE82" s="23"/>
      <c r="BF82" s="128"/>
      <c r="BG82" s="128"/>
      <c r="BI82" s="122">
        <v>77</v>
      </c>
      <c r="BJ82" s="148"/>
      <c r="BK82" s="149"/>
      <c r="BL82" s="150"/>
      <c r="BM82" s="151"/>
      <c r="BN82" s="151"/>
      <c r="BO82" s="152"/>
      <c r="BP82" s="23"/>
      <c r="BQ82" s="128"/>
      <c r="BR82" s="128"/>
      <c r="BS82" s="23"/>
      <c r="BT82" s="128"/>
      <c r="BU82" s="128"/>
      <c r="BW82" s="122">
        <v>77</v>
      </c>
      <c r="BX82" s="148"/>
      <c r="BY82" s="149"/>
      <c r="BZ82" s="150"/>
      <c r="CA82" s="151"/>
      <c r="CB82" s="151"/>
      <c r="CC82" s="152"/>
      <c r="CD82" s="23"/>
      <c r="CE82" s="128"/>
      <c r="CF82" s="128"/>
      <c r="CG82" s="23"/>
      <c r="CH82" s="128"/>
      <c r="CI82" s="128"/>
      <c r="CK82" s="122">
        <v>77</v>
      </c>
      <c r="CL82" s="148"/>
      <c r="CM82" s="149"/>
      <c r="CN82" s="150"/>
      <c r="CO82" s="151"/>
      <c r="CP82" s="151"/>
      <c r="CQ82" s="152"/>
      <c r="CR82" s="23"/>
      <c r="CS82" s="128"/>
      <c r="CT82" s="128"/>
      <c r="CU82" s="23"/>
      <c r="CV82" s="128"/>
      <c r="CW82" s="128"/>
      <c r="CY82" s="122">
        <v>77</v>
      </c>
      <c r="CZ82" s="148"/>
      <c r="DA82" s="149"/>
      <c r="DB82" s="150"/>
      <c r="DC82" s="151"/>
      <c r="DD82" s="151"/>
      <c r="DE82" s="152"/>
      <c r="DF82" s="23"/>
      <c r="DG82" s="128"/>
      <c r="DH82" s="128"/>
      <c r="DI82" s="23"/>
      <c r="DJ82" s="128"/>
      <c r="DK82" s="128"/>
      <c r="DM82" s="122">
        <v>77</v>
      </c>
      <c r="DN82" s="148"/>
      <c r="DO82" s="149"/>
      <c r="DP82" s="150"/>
      <c r="DQ82" s="151"/>
      <c r="DR82" s="151"/>
      <c r="DS82" s="152"/>
      <c r="DT82" s="23"/>
      <c r="DU82" s="128"/>
      <c r="DV82" s="128"/>
      <c r="DW82" s="23"/>
      <c r="DX82" s="128"/>
      <c r="DY82" s="128"/>
      <c r="EA82" s="122">
        <v>77</v>
      </c>
      <c r="EB82" s="148"/>
      <c r="EC82" s="149"/>
      <c r="ED82" s="150"/>
      <c r="EE82" s="151"/>
      <c r="EF82" s="151"/>
      <c r="EG82" s="152"/>
      <c r="EH82" s="23"/>
      <c r="EI82" s="128"/>
      <c r="EJ82" s="128"/>
      <c r="EK82" s="23"/>
      <c r="EL82" s="128"/>
      <c r="EM82" s="128"/>
    </row>
    <row r="83" spans="4:143">
      <c r="D83" s="325">
        <v>82</v>
      </c>
      <c r="E83" s="122">
        <v>78</v>
      </c>
      <c r="F83" s="148"/>
      <c r="G83" s="149"/>
      <c r="H83" s="150"/>
      <c r="I83" s="151"/>
      <c r="J83" s="151"/>
      <c r="K83" s="152"/>
      <c r="L83" s="23"/>
      <c r="M83" s="128"/>
      <c r="N83" s="128"/>
      <c r="O83" s="23"/>
      <c r="P83" s="128"/>
      <c r="Q83" s="128"/>
      <c r="S83" s="122">
        <v>78</v>
      </c>
      <c r="T83" s="148"/>
      <c r="U83" s="149"/>
      <c r="V83" s="150"/>
      <c r="W83" s="151"/>
      <c r="X83" s="151"/>
      <c r="Y83" s="152"/>
      <c r="Z83" s="23"/>
      <c r="AA83" s="128"/>
      <c r="AB83" s="128"/>
      <c r="AC83" s="23"/>
      <c r="AD83" s="128"/>
      <c r="AE83" s="128"/>
      <c r="AG83" s="122">
        <v>78</v>
      </c>
      <c r="AH83" s="148"/>
      <c r="AI83" s="149"/>
      <c r="AJ83" s="150"/>
      <c r="AK83" s="151"/>
      <c r="AL83" s="151"/>
      <c r="AM83" s="152"/>
      <c r="AN83" s="23"/>
      <c r="AO83" s="128"/>
      <c r="AP83" s="128"/>
      <c r="AQ83" s="23"/>
      <c r="AR83" s="128"/>
      <c r="AS83" s="128"/>
      <c r="AU83" s="122">
        <v>78</v>
      </c>
      <c r="AV83" s="148"/>
      <c r="AW83" s="149"/>
      <c r="AX83" s="150"/>
      <c r="AY83" s="151"/>
      <c r="AZ83" s="151"/>
      <c r="BA83" s="152"/>
      <c r="BB83" s="23"/>
      <c r="BC83" s="128"/>
      <c r="BD83" s="128"/>
      <c r="BE83" s="23"/>
      <c r="BF83" s="128"/>
      <c r="BG83" s="128"/>
      <c r="BI83" s="122">
        <v>78</v>
      </c>
      <c r="BJ83" s="148"/>
      <c r="BK83" s="149"/>
      <c r="BL83" s="150"/>
      <c r="BM83" s="151"/>
      <c r="BN83" s="151"/>
      <c r="BO83" s="152"/>
      <c r="BP83" s="23"/>
      <c r="BQ83" s="128"/>
      <c r="BR83" s="128"/>
      <c r="BS83" s="23"/>
      <c r="BT83" s="128"/>
      <c r="BU83" s="128"/>
      <c r="BW83" s="122">
        <v>78</v>
      </c>
      <c r="BX83" s="148"/>
      <c r="BY83" s="149"/>
      <c r="BZ83" s="150"/>
      <c r="CA83" s="151"/>
      <c r="CB83" s="151"/>
      <c r="CC83" s="152"/>
      <c r="CD83" s="23"/>
      <c r="CE83" s="128"/>
      <c r="CF83" s="128"/>
      <c r="CG83" s="23"/>
      <c r="CH83" s="128"/>
      <c r="CI83" s="128"/>
      <c r="CK83" s="122">
        <v>78</v>
      </c>
      <c r="CL83" s="148"/>
      <c r="CM83" s="149"/>
      <c r="CN83" s="150"/>
      <c r="CO83" s="151"/>
      <c r="CP83" s="151"/>
      <c r="CQ83" s="152"/>
      <c r="CR83" s="23"/>
      <c r="CS83" s="128"/>
      <c r="CT83" s="128"/>
      <c r="CU83" s="23"/>
      <c r="CV83" s="128"/>
      <c r="CW83" s="128"/>
      <c r="CY83" s="122">
        <v>78</v>
      </c>
      <c r="CZ83" s="148"/>
      <c r="DA83" s="149"/>
      <c r="DB83" s="150"/>
      <c r="DC83" s="151"/>
      <c r="DD83" s="151"/>
      <c r="DE83" s="152"/>
      <c r="DF83" s="23"/>
      <c r="DG83" s="128"/>
      <c r="DH83" s="128"/>
      <c r="DI83" s="23"/>
      <c r="DJ83" s="128"/>
      <c r="DK83" s="128"/>
      <c r="DM83" s="122">
        <v>78</v>
      </c>
      <c r="DN83" s="148"/>
      <c r="DO83" s="149"/>
      <c r="DP83" s="150"/>
      <c r="DQ83" s="151"/>
      <c r="DR83" s="151"/>
      <c r="DS83" s="152"/>
      <c r="DT83" s="23"/>
      <c r="DU83" s="128"/>
      <c r="DV83" s="128"/>
      <c r="DW83" s="23"/>
      <c r="DX83" s="128"/>
      <c r="DY83" s="128"/>
      <c r="EA83" s="122">
        <v>78</v>
      </c>
      <c r="EB83" s="148"/>
      <c r="EC83" s="149"/>
      <c r="ED83" s="150"/>
      <c r="EE83" s="151"/>
      <c r="EF83" s="151"/>
      <c r="EG83" s="152"/>
      <c r="EH83" s="23"/>
      <c r="EI83" s="128"/>
      <c r="EJ83" s="128"/>
      <c r="EK83" s="23"/>
      <c r="EL83" s="128"/>
      <c r="EM83" s="128"/>
    </row>
    <row r="84" spans="4:143">
      <c r="D84" s="325">
        <v>83</v>
      </c>
      <c r="E84" s="122">
        <v>79</v>
      </c>
      <c r="F84" s="148"/>
      <c r="G84" s="149"/>
      <c r="H84" s="150"/>
      <c r="I84" s="151"/>
      <c r="J84" s="151"/>
      <c r="K84" s="152"/>
      <c r="L84" s="23"/>
      <c r="M84" s="128"/>
      <c r="N84" s="128"/>
      <c r="O84" s="23"/>
      <c r="P84" s="128"/>
      <c r="Q84" s="128"/>
      <c r="S84" s="122">
        <v>79</v>
      </c>
      <c r="T84" s="148"/>
      <c r="U84" s="149"/>
      <c r="V84" s="150"/>
      <c r="W84" s="151"/>
      <c r="X84" s="151"/>
      <c r="Y84" s="152"/>
      <c r="Z84" s="23"/>
      <c r="AA84" s="128"/>
      <c r="AB84" s="128"/>
      <c r="AC84" s="23"/>
      <c r="AD84" s="128"/>
      <c r="AE84" s="128"/>
      <c r="AG84" s="122">
        <v>79</v>
      </c>
      <c r="AH84" s="148"/>
      <c r="AI84" s="149"/>
      <c r="AJ84" s="150"/>
      <c r="AK84" s="151"/>
      <c r="AL84" s="151"/>
      <c r="AM84" s="152"/>
      <c r="AN84" s="23"/>
      <c r="AO84" s="128"/>
      <c r="AP84" s="128"/>
      <c r="AQ84" s="23"/>
      <c r="AR84" s="128"/>
      <c r="AS84" s="128"/>
      <c r="AU84" s="122">
        <v>79</v>
      </c>
      <c r="AV84" s="148"/>
      <c r="AW84" s="149"/>
      <c r="AX84" s="150"/>
      <c r="AY84" s="151"/>
      <c r="AZ84" s="151"/>
      <c r="BA84" s="152"/>
      <c r="BB84" s="23"/>
      <c r="BC84" s="128"/>
      <c r="BD84" s="128"/>
      <c r="BE84" s="23"/>
      <c r="BF84" s="128"/>
      <c r="BG84" s="128"/>
      <c r="BI84" s="122">
        <v>79</v>
      </c>
      <c r="BJ84" s="148"/>
      <c r="BK84" s="149"/>
      <c r="BL84" s="150"/>
      <c r="BM84" s="151"/>
      <c r="BN84" s="151"/>
      <c r="BO84" s="152"/>
      <c r="BP84" s="23"/>
      <c r="BQ84" s="128"/>
      <c r="BR84" s="128"/>
      <c r="BS84" s="23"/>
      <c r="BT84" s="128"/>
      <c r="BU84" s="128"/>
      <c r="BW84" s="122">
        <v>79</v>
      </c>
      <c r="BX84" s="148"/>
      <c r="BY84" s="149"/>
      <c r="BZ84" s="150"/>
      <c r="CA84" s="151"/>
      <c r="CB84" s="151"/>
      <c r="CC84" s="152"/>
      <c r="CD84" s="23"/>
      <c r="CE84" s="128"/>
      <c r="CF84" s="128"/>
      <c r="CG84" s="23"/>
      <c r="CH84" s="128"/>
      <c r="CI84" s="128"/>
      <c r="CK84" s="122">
        <v>79</v>
      </c>
      <c r="CL84" s="148"/>
      <c r="CM84" s="149"/>
      <c r="CN84" s="150"/>
      <c r="CO84" s="151"/>
      <c r="CP84" s="151"/>
      <c r="CQ84" s="152"/>
      <c r="CR84" s="23"/>
      <c r="CS84" s="128"/>
      <c r="CT84" s="128"/>
      <c r="CU84" s="23"/>
      <c r="CV84" s="128"/>
      <c r="CW84" s="128"/>
      <c r="CY84" s="122">
        <v>79</v>
      </c>
      <c r="CZ84" s="148"/>
      <c r="DA84" s="149"/>
      <c r="DB84" s="150"/>
      <c r="DC84" s="151"/>
      <c r="DD84" s="151"/>
      <c r="DE84" s="152"/>
      <c r="DF84" s="23"/>
      <c r="DG84" s="128"/>
      <c r="DH84" s="128"/>
      <c r="DI84" s="23"/>
      <c r="DJ84" s="128"/>
      <c r="DK84" s="128"/>
      <c r="DM84" s="122">
        <v>79</v>
      </c>
      <c r="DN84" s="148"/>
      <c r="DO84" s="149"/>
      <c r="DP84" s="150"/>
      <c r="DQ84" s="151"/>
      <c r="DR84" s="151"/>
      <c r="DS84" s="152"/>
      <c r="DT84" s="23"/>
      <c r="DU84" s="128"/>
      <c r="DV84" s="128"/>
      <c r="DW84" s="23"/>
      <c r="DX84" s="128"/>
      <c r="DY84" s="128"/>
      <c r="EA84" s="122">
        <v>79</v>
      </c>
      <c r="EB84" s="148"/>
      <c r="EC84" s="149"/>
      <c r="ED84" s="150"/>
      <c r="EE84" s="151"/>
      <c r="EF84" s="151"/>
      <c r="EG84" s="152"/>
      <c r="EH84" s="23"/>
      <c r="EI84" s="128"/>
      <c r="EJ84" s="128"/>
      <c r="EK84" s="23"/>
      <c r="EL84" s="128"/>
      <c r="EM84" s="128"/>
    </row>
    <row r="85" spans="4:143">
      <c r="D85" s="325">
        <v>84</v>
      </c>
      <c r="E85" s="122">
        <v>80</v>
      </c>
      <c r="F85" s="148"/>
      <c r="G85" s="149"/>
      <c r="H85" s="150"/>
      <c r="I85" s="151"/>
      <c r="J85" s="151"/>
      <c r="K85" s="152"/>
      <c r="L85" s="23"/>
      <c r="M85" s="128"/>
      <c r="N85" s="128"/>
      <c r="O85" s="23"/>
      <c r="P85" s="128"/>
      <c r="Q85" s="128"/>
      <c r="S85" s="122">
        <v>80</v>
      </c>
      <c r="T85" s="148"/>
      <c r="U85" s="149"/>
      <c r="V85" s="150"/>
      <c r="W85" s="151"/>
      <c r="X85" s="151"/>
      <c r="Y85" s="152"/>
      <c r="Z85" s="23"/>
      <c r="AA85" s="128"/>
      <c r="AB85" s="128"/>
      <c r="AC85" s="23"/>
      <c r="AD85" s="128"/>
      <c r="AE85" s="128"/>
      <c r="AG85" s="122">
        <v>80</v>
      </c>
      <c r="AH85" s="148"/>
      <c r="AI85" s="149"/>
      <c r="AJ85" s="150"/>
      <c r="AK85" s="151"/>
      <c r="AL85" s="151"/>
      <c r="AM85" s="152"/>
      <c r="AN85" s="23"/>
      <c r="AO85" s="128"/>
      <c r="AP85" s="128"/>
      <c r="AQ85" s="23"/>
      <c r="AR85" s="128"/>
      <c r="AS85" s="128"/>
      <c r="AU85" s="122">
        <v>80</v>
      </c>
      <c r="AV85" s="148"/>
      <c r="AW85" s="149"/>
      <c r="AX85" s="150"/>
      <c r="AY85" s="151"/>
      <c r="AZ85" s="151"/>
      <c r="BA85" s="152"/>
      <c r="BB85" s="23"/>
      <c r="BC85" s="128"/>
      <c r="BD85" s="128"/>
      <c r="BE85" s="23"/>
      <c r="BF85" s="128"/>
      <c r="BG85" s="128"/>
      <c r="BI85" s="122">
        <v>80</v>
      </c>
      <c r="BJ85" s="148"/>
      <c r="BK85" s="149"/>
      <c r="BL85" s="150"/>
      <c r="BM85" s="151"/>
      <c r="BN85" s="151"/>
      <c r="BO85" s="152"/>
      <c r="BP85" s="23"/>
      <c r="BQ85" s="128"/>
      <c r="BR85" s="128"/>
      <c r="BS85" s="23"/>
      <c r="BT85" s="128"/>
      <c r="BU85" s="128"/>
      <c r="BW85" s="122">
        <v>80</v>
      </c>
      <c r="BX85" s="148"/>
      <c r="BY85" s="149"/>
      <c r="BZ85" s="150"/>
      <c r="CA85" s="151"/>
      <c r="CB85" s="151"/>
      <c r="CC85" s="152"/>
      <c r="CD85" s="23"/>
      <c r="CE85" s="128"/>
      <c r="CF85" s="128"/>
      <c r="CG85" s="23"/>
      <c r="CH85" s="128"/>
      <c r="CI85" s="128"/>
      <c r="CK85" s="122">
        <v>80</v>
      </c>
      <c r="CL85" s="148"/>
      <c r="CM85" s="149"/>
      <c r="CN85" s="150"/>
      <c r="CO85" s="151"/>
      <c r="CP85" s="151"/>
      <c r="CQ85" s="152"/>
      <c r="CR85" s="23"/>
      <c r="CS85" s="128"/>
      <c r="CT85" s="128"/>
      <c r="CU85" s="23"/>
      <c r="CV85" s="128"/>
      <c r="CW85" s="128"/>
      <c r="CY85" s="122">
        <v>80</v>
      </c>
      <c r="CZ85" s="148"/>
      <c r="DA85" s="149"/>
      <c r="DB85" s="150"/>
      <c r="DC85" s="151"/>
      <c r="DD85" s="151"/>
      <c r="DE85" s="152"/>
      <c r="DF85" s="23"/>
      <c r="DG85" s="128"/>
      <c r="DH85" s="128"/>
      <c r="DI85" s="23"/>
      <c r="DJ85" s="128"/>
      <c r="DK85" s="128"/>
      <c r="DM85" s="122">
        <v>80</v>
      </c>
      <c r="DN85" s="148"/>
      <c r="DO85" s="149"/>
      <c r="DP85" s="150"/>
      <c r="DQ85" s="151"/>
      <c r="DR85" s="151"/>
      <c r="DS85" s="152"/>
      <c r="DT85" s="23"/>
      <c r="DU85" s="128"/>
      <c r="DV85" s="128"/>
      <c r="DW85" s="23"/>
      <c r="DX85" s="128"/>
      <c r="DY85" s="128"/>
      <c r="EA85" s="122">
        <v>80</v>
      </c>
      <c r="EB85" s="148"/>
      <c r="EC85" s="149"/>
      <c r="ED85" s="150"/>
      <c r="EE85" s="151"/>
      <c r="EF85" s="151"/>
      <c r="EG85" s="152"/>
      <c r="EH85" s="23"/>
      <c r="EI85" s="128"/>
      <c r="EJ85" s="128"/>
      <c r="EK85" s="23"/>
      <c r="EL85" s="128"/>
      <c r="EM85" s="128"/>
    </row>
    <row r="86" spans="4:143">
      <c r="D86" s="325">
        <v>85</v>
      </c>
      <c r="E86" s="122">
        <v>81</v>
      </c>
      <c r="F86" s="148"/>
      <c r="G86" s="149"/>
      <c r="H86" s="150"/>
      <c r="I86" s="151"/>
      <c r="J86" s="151"/>
      <c r="K86" s="152"/>
      <c r="L86" s="23"/>
      <c r="M86" s="128"/>
      <c r="N86" s="128"/>
      <c r="O86" s="23"/>
      <c r="P86" s="128"/>
      <c r="Q86" s="128"/>
      <c r="S86" s="122">
        <v>81</v>
      </c>
      <c r="T86" s="148"/>
      <c r="U86" s="149"/>
      <c r="V86" s="150"/>
      <c r="W86" s="151"/>
      <c r="X86" s="151"/>
      <c r="Y86" s="152"/>
      <c r="Z86" s="23"/>
      <c r="AA86" s="128"/>
      <c r="AB86" s="128"/>
      <c r="AC86" s="23"/>
      <c r="AD86" s="128"/>
      <c r="AE86" s="128"/>
      <c r="AG86" s="122">
        <v>81</v>
      </c>
      <c r="AH86" s="148"/>
      <c r="AI86" s="149"/>
      <c r="AJ86" s="150"/>
      <c r="AK86" s="151"/>
      <c r="AL86" s="151"/>
      <c r="AM86" s="152"/>
      <c r="AN86" s="23"/>
      <c r="AO86" s="128"/>
      <c r="AP86" s="128"/>
      <c r="AQ86" s="23"/>
      <c r="AR86" s="128"/>
      <c r="AS86" s="128"/>
      <c r="AU86" s="122">
        <v>81</v>
      </c>
      <c r="AV86" s="148"/>
      <c r="AW86" s="149"/>
      <c r="AX86" s="150"/>
      <c r="AY86" s="151"/>
      <c r="AZ86" s="151"/>
      <c r="BA86" s="152"/>
      <c r="BB86" s="23"/>
      <c r="BC86" s="128"/>
      <c r="BD86" s="128"/>
      <c r="BE86" s="23"/>
      <c r="BF86" s="128"/>
      <c r="BG86" s="128"/>
      <c r="BI86" s="122">
        <v>81</v>
      </c>
      <c r="BJ86" s="148"/>
      <c r="BK86" s="149"/>
      <c r="BL86" s="150"/>
      <c r="BM86" s="151"/>
      <c r="BN86" s="151"/>
      <c r="BO86" s="152"/>
      <c r="BP86" s="23"/>
      <c r="BQ86" s="128"/>
      <c r="BR86" s="128"/>
      <c r="BS86" s="23"/>
      <c r="BT86" s="128"/>
      <c r="BU86" s="128"/>
      <c r="BW86" s="122">
        <v>81</v>
      </c>
      <c r="BX86" s="148"/>
      <c r="BY86" s="149"/>
      <c r="BZ86" s="150"/>
      <c r="CA86" s="151"/>
      <c r="CB86" s="151"/>
      <c r="CC86" s="152"/>
      <c r="CD86" s="23"/>
      <c r="CE86" s="128"/>
      <c r="CF86" s="128"/>
      <c r="CG86" s="23"/>
      <c r="CH86" s="128"/>
      <c r="CI86" s="128"/>
      <c r="CK86" s="122">
        <v>81</v>
      </c>
      <c r="CL86" s="148"/>
      <c r="CM86" s="149"/>
      <c r="CN86" s="150"/>
      <c r="CO86" s="151"/>
      <c r="CP86" s="151"/>
      <c r="CQ86" s="152"/>
      <c r="CR86" s="23"/>
      <c r="CS86" s="128"/>
      <c r="CT86" s="128"/>
      <c r="CU86" s="23"/>
      <c r="CV86" s="128"/>
      <c r="CW86" s="128"/>
      <c r="CY86" s="122">
        <v>81</v>
      </c>
      <c r="CZ86" s="148"/>
      <c r="DA86" s="149"/>
      <c r="DB86" s="150"/>
      <c r="DC86" s="151"/>
      <c r="DD86" s="151"/>
      <c r="DE86" s="152"/>
      <c r="DF86" s="23"/>
      <c r="DG86" s="128"/>
      <c r="DH86" s="128"/>
      <c r="DI86" s="23"/>
      <c r="DJ86" s="128"/>
      <c r="DK86" s="128"/>
      <c r="DM86" s="122">
        <v>81</v>
      </c>
      <c r="DN86" s="148"/>
      <c r="DO86" s="149"/>
      <c r="DP86" s="150"/>
      <c r="DQ86" s="151"/>
      <c r="DR86" s="151"/>
      <c r="DS86" s="152"/>
      <c r="DT86" s="23"/>
      <c r="DU86" s="128"/>
      <c r="DV86" s="128"/>
      <c r="DW86" s="23"/>
      <c r="DX86" s="128"/>
      <c r="DY86" s="128"/>
      <c r="EA86" s="122">
        <v>81</v>
      </c>
      <c r="EB86" s="148"/>
      <c r="EC86" s="149"/>
      <c r="ED86" s="150"/>
      <c r="EE86" s="151"/>
      <c r="EF86" s="151"/>
      <c r="EG86" s="152"/>
      <c r="EH86" s="23"/>
      <c r="EI86" s="128"/>
      <c r="EJ86" s="128"/>
      <c r="EK86" s="23"/>
      <c r="EL86" s="128"/>
      <c r="EM86" s="128"/>
    </row>
    <row r="87" spans="4:143">
      <c r="D87" s="325">
        <v>86</v>
      </c>
      <c r="E87" s="122">
        <v>82</v>
      </c>
      <c r="F87" s="148"/>
      <c r="G87" s="149"/>
      <c r="H87" s="150"/>
      <c r="I87" s="151"/>
      <c r="J87" s="151"/>
      <c r="K87" s="152"/>
      <c r="L87" s="23"/>
      <c r="M87" s="128"/>
      <c r="N87" s="128"/>
      <c r="O87" s="23"/>
      <c r="P87" s="128"/>
      <c r="Q87" s="128"/>
      <c r="S87" s="122">
        <v>82</v>
      </c>
      <c r="T87" s="148"/>
      <c r="U87" s="149"/>
      <c r="V87" s="150"/>
      <c r="W87" s="151"/>
      <c r="X87" s="151"/>
      <c r="Y87" s="152"/>
      <c r="Z87" s="23"/>
      <c r="AA87" s="128"/>
      <c r="AB87" s="128"/>
      <c r="AC87" s="23"/>
      <c r="AD87" s="128"/>
      <c r="AE87" s="128"/>
      <c r="AG87" s="122">
        <v>82</v>
      </c>
      <c r="AH87" s="148"/>
      <c r="AI87" s="149"/>
      <c r="AJ87" s="150"/>
      <c r="AK87" s="151"/>
      <c r="AL87" s="151"/>
      <c r="AM87" s="152"/>
      <c r="AN87" s="23"/>
      <c r="AO87" s="128"/>
      <c r="AP87" s="128"/>
      <c r="AQ87" s="23"/>
      <c r="AR87" s="128"/>
      <c r="AS87" s="128"/>
      <c r="AU87" s="122">
        <v>82</v>
      </c>
      <c r="AV87" s="148"/>
      <c r="AW87" s="149"/>
      <c r="AX87" s="150"/>
      <c r="AY87" s="151"/>
      <c r="AZ87" s="151"/>
      <c r="BA87" s="152"/>
      <c r="BB87" s="23"/>
      <c r="BC87" s="128"/>
      <c r="BD87" s="128"/>
      <c r="BE87" s="23"/>
      <c r="BF87" s="128"/>
      <c r="BG87" s="128"/>
      <c r="BI87" s="122">
        <v>82</v>
      </c>
      <c r="BJ87" s="148"/>
      <c r="BK87" s="149"/>
      <c r="BL87" s="150"/>
      <c r="BM87" s="151"/>
      <c r="BN87" s="151"/>
      <c r="BO87" s="152"/>
      <c r="BP87" s="23"/>
      <c r="BQ87" s="128"/>
      <c r="BR87" s="128"/>
      <c r="BS87" s="23"/>
      <c r="BT87" s="128"/>
      <c r="BU87" s="128"/>
      <c r="BW87" s="122">
        <v>82</v>
      </c>
      <c r="BX87" s="148"/>
      <c r="BY87" s="149"/>
      <c r="BZ87" s="150"/>
      <c r="CA87" s="151"/>
      <c r="CB87" s="151"/>
      <c r="CC87" s="152"/>
      <c r="CD87" s="23"/>
      <c r="CE87" s="128"/>
      <c r="CF87" s="128"/>
      <c r="CG87" s="23"/>
      <c r="CH87" s="128"/>
      <c r="CI87" s="128"/>
      <c r="CK87" s="122">
        <v>82</v>
      </c>
      <c r="CL87" s="148"/>
      <c r="CM87" s="149"/>
      <c r="CN87" s="150"/>
      <c r="CO87" s="151"/>
      <c r="CP87" s="151"/>
      <c r="CQ87" s="152"/>
      <c r="CR87" s="23"/>
      <c r="CS87" s="128"/>
      <c r="CT87" s="128"/>
      <c r="CU87" s="23"/>
      <c r="CV87" s="128"/>
      <c r="CW87" s="128"/>
      <c r="CY87" s="122">
        <v>82</v>
      </c>
      <c r="CZ87" s="148"/>
      <c r="DA87" s="149"/>
      <c r="DB87" s="150"/>
      <c r="DC87" s="151"/>
      <c r="DD87" s="151"/>
      <c r="DE87" s="152"/>
      <c r="DF87" s="23"/>
      <c r="DG87" s="128"/>
      <c r="DH87" s="128"/>
      <c r="DI87" s="23"/>
      <c r="DJ87" s="128"/>
      <c r="DK87" s="128"/>
      <c r="DM87" s="122">
        <v>82</v>
      </c>
      <c r="DN87" s="148"/>
      <c r="DO87" s="149"/>
      <c r="DP87" s="150"/>
      <c r="DQ87" s="151"/>
      <c r="DR87" s="151"/>
      <c r="DS87" s="152"/>
      <c r="DT87" s="23"/>
      <c r="DU87" s="128"/>
      <c r="DV87" s="128"/>
      <c r="DW87" s="23"/>
      <c r="DX87" s="128"/>
      <c r="DY87" s="128"/>
      <c r="EA87" s="122">
        <v>82</v>
      </c>
      <c r="EB87" s="148"/>
      <c r="EC87" s="149"/>
      <c r="ED87" s="150"/>
      <c r="EE87" s="151"/>
      <c r="EF87" s="151"/>
      <c r="EG87" s="152"/>
      <c r="EH87" s="23"/>
      <c r="EI87" s="128"/>
      <c r="EJ87" s="128"/>
      <c r="EK87" s="23"/>
      <c r="EL87" s="128"/>
      <c r="EM87" s="128"/>
    </row>
    <row r="88" spans="4:143">
      <c r="D88" s="325">
        <v>87</v>
      </c>
      <c r="E88" s="122">
        <v>83</v>
      </c>
      <c r="F88" s="148"/>
      <c r="G88" s="149"/>
      <c r="H88" s="150"/>
      <c r="I88" s="151"/>
      <c r="J88" s="151"/>
      <c r="K88" s="152"/>
      <c r="L88" s="23"/>
      <c r="M88" s="128"/>
      <c r="N88" s="128"/>
      <c r="O88" s="23"/>
      <c r="P88" s="128"/>
      <c r="Q88" s="128"/>
      <c r="S88" s="122">
        <v>83</v>
      </c>
      <c r="T88" s="148"/>
      <c r="U88" s="149"/>
      <c r="V88" s="150"/>
      <c r="W88" s="151"/>
      <c r="X88" s="151"/>
      <c r="Y88" s="152"/>
      <c r="Z88" s="23"/>
      <c r="AA88" s="128"/>
      <c r="AB88" s="128"/>
      <c r="AC88" s="23"/>
      <c r="AD88" s="128"/>
      <c r="AE88" s="128"/>
      <c r="AG88" s="122">
        <v>83</v>
      </c>
      <c r="AH88" s="148"/>
      <c r="AI88" s="149"/>
      <c r="AJ88" s="150"/>
      <c r="AK88" s="151"/>
      <c r="AL88" s="151"/>
      <c r="AM88" s="152"/>
      <c r="AN88" s="23"/>
      <c r="AO88" s="128"/>
      <c r="AP88" s="128"/>
      <c r="AQ88" s="23"/>
      <c r="AR88" s="128"/>
      <c r="AS88" s="128"/>
      <c r="AU88" s="122">
        <v>83</v>
      </c>
      <c r="AV88" s="148"/>
      <c r="AW88" s="149"/>
      <c r="AX88" s="150"/>
      <c r="AY88" s="151"/>
      <c r="AZ88" s="151"/>
      <c r="BA88" s="152"/>
      <c r="BB88" s="23"/>
      <c r="BC88" s="128"/>
      <c r="BD88" s="128"/>
      <c r="BE88" s="23"/>
      <c r="BF88" s="128"/>
      <c r="BG88" s="128"/>
      <c r="BI88" s="122">
        <v>83</v>
      </c>
      <c r="BJ88" s="148"/>
      <c r="BK88" s="149"/>
      <c r="BL88" s="150"/>
      <c r="BM88" s="151"/>
      <c r="BN88" s="151"/>
      <c r="BO88" s="152"/>
      <c r="BP88" s="23"/>
      <c r="BQ88" s="128"/>
      <c r="BR88" s="128"/>
      <c r="BS88" s="23"/>
      <c r="BT88" s="128"/>
      <c r="BU88" s="128"/>
      <c r="BW88" s="122">
        <v>83</v>
      </c>
      <c r="BX88" s="148"/>
      <c r="BY88" s="149"/>
      <c r="BZ88" s="150"/>
      <c r="CA88" s="151"/>
      <c r="CB88" s="151"/>
      <c r="CC88" s="152"/>
      <c r="CD88" s="23"/>
      <c r="CE88" s="128"/>
      <c r="CF88" s="128"/>
      <c r="CG88" s="23"/>
      <c r="CH88" s="128"/>
      <c r="CI88" s="128"/>
      <c r="CK88" s="122">
        <v>83</v>
      </c>
      <c r="CL88" s="148"/>
      <c r="CM88" s="149"/>
      <c r="CN88" s="150"/>
      <c r="CO88" s="151"/>
      <c r="CP88" s="151"/>
      <c r="CQ88" s="152"/>
      <c r="CR88" s="23"/>
      <c r="CS88" s="128"/>
      <c r="CT88" s="128"/>
      <c r="CU88" s="23"/>
      <c r="CV88" s="128"/>
      <c r="CW88" s="128"/>
      <c r="CY88" s="122">
        <v>83</v>
      </c>
      <c r="CZ88" s="148"/>
      <c r="DA88" s="149"/>
      <c r="DB88" s="150"/>
      <c r="DC88" s="151"/>
      <c r="DD88" s="151"/>
      <c r="DE88" s="152"/>
      <c r="DF88" s="23"/>
      <c r="DG88" s="128"/>
      <c r="DH88" s="128"/>
      <c r="DI88" s="23"/>
      <c r="DJ88" s="128"/>
      <c r="DK88" s="128"/>
      <c r="DM88" s="122">
        <v>83</v>
      </c>
      <c r="DN88" s="148"/>
      <c r="DO88" s="149"/>
      <c r="DP88" s="150"/>
      <c r="DQ88" s="151"/>
      <c r="DR88" s="151"/>
      <c r="DS88" s="152"/>
      <c r="DT88" s="23"/>
      <c r="DU88" s="128"/>
      <c r="DV88" s="128"/>
      <c r="DW88" s="23"/>
      <c r="DX88" s="128"/>
      <c r="DY88" s="128"/>
      <c r="EA88" s="122">
        <v>83</v>
      </c>
      <c r="EB88" s="148"/>
      <c r="EC88" s="149"/>
      <c r="ED88" s="150"/>
      <c r="EE88" s="151"/>
      <c r="EF88" s="151"/>
      <c r="EG88" s="152"/>
      <c r="EH88" s="23"/>
      <c r="EI88" s="128"/>
      <c r="EJ88" s="128"/>
      <c r="EK88" s="23"/>
      <c r="EL88" s="128"/>
      <c r="EM88" s="128"/>
    </row>
    <row r="89" spans="4:143">
      <c r="D89" s="325">
        <v>88</v>
      </c>
      <c r="E89" s="122">
        <v>84</v>
      </c>
      <c r="F89" s="148"/>
      <c r="G89" s="149"/>
      <c r="H89" s="150"/>
      <c r="I89" s="151"/>
      <c r="J89" s="151"/>
      <c r="K89" s="152"/>
      <c r="L89" s="23"/>
      <c r="M89" s="128"/>
      <c r="N89" s="128"/>
      <c r="O89" s="23"/>
      <c r="P89" s="128"/>
      <c r="Q89" s="128"/>
      <c r="S89" s="122">
        <v>84</v>
      </c>
      <c r="T89" s="148"/>
      <c r="U89" s="149"/>
      <c r="V89" s="150"/>
      <c r="W89" s="151"/>
      <c r="X89" s="151"/>
      <c r="Y89" s="152"/>
      <c r="Z89" s="23"/>
      <c r="AA89" s="128"/>
      <c r="AB89" s="128"/>
      <c r="AC89" s="23"/>
      <c r="AD89" s="128"/>
      <c r="AE89" s="128"/>
      <c r="AG89" s="122">
        <v>84</v>
      </c>
      <c r="AH89" s="148"/>
      <c r="AI89" s="149"/>
      <c r="AJ89" s="150"/>
      <c r="AK89" s="151"/>
      <c r="AL89" s="151"/>
      <c r="AM89" s="152"/>
      <c r="AN89" s="23"/>
      <c r="AO89" s="128"/>
      <c r="AP89" s="128"/>
      <c r="AQ89" s="23"/>
      <c r="AR89" s="128"/>
      <c r="AS89" s="128"/>
      <c r="AU89" s="122">
        <v>84</v>
      </c>
      <c r="AV89" s="148"/>
      <c r="AW89" s="149"/>
      <c r="AX89" s="150"/>
      <c r="AY89" s="151"/>
      <c r="AZ89" s="151"/>
      <c r="BA89" s="152"/>
      <c r="BB89" s="23"/>
      <c r="BC89" s="128"/>
      <c r="BD89" s="128"/>
      <c r="BE89" s="23"/>
      <c r="BF89" s="128"/>
      <c r="BG89" s="128"/>
      <c r="BI89" s="122">
        <v>84</v>
      </c>
      <c r="BJ89" s="148"/>
      <c r="BK89" s="149"/>
      <c r="BL89" s="150"/>
      <c r="BM89" s="151"/>
      <c r="BN89" s="151"/>
      <c r="BO89" s="152"/>
      <c r="BP89" s="23"/>
      <c r="BQ89" s="128"/>
      <c r="BR89" s="128"/>
      <c r="BS89" s="23"/>
      <c r="BT89" s="128"/>
      <c r="BU89" s="128"/>
      <c r="BW89" s="122">
        <v>84</v>
      </c>
      <c r="BX89" s="148"/>
      <c r="BY89" s="149"/>
      <c r="BZ89" s="150"/>
      <c r="CA89" s="151"/>
      <c r="CB89" s="151"/>
      <c r="CC89" s="152"/>
      <c r="CD89" s="23"/>
      <c r="CE89" s="128"/>
      <c r="CF89" s="128"/>
      <c r="CG89" s="23"/>
      <c r="CH89" s="128"/>
      <c r="CI89" s="128"/>
      <c r="CK89" s="122">
        <v>84</v>
      </c>
      <c r="CL89" s="148"/>
      <c r="CM89" s="149"/>
      <c r="CN89" s="150"/>
      <c r="CO89" s="151"/>
      <c r="CP89" s="151"/>
      <c r="CQ89" s="152"/>
      <c r="CR89" s="23"/>
      <c r="CS89" s="128"/>
      <c r="CT89" s="128"/>
      <c r="CU89" s="23"/>
      <c r="CV89" s="128"/>
      <c r="CW89" s="128"/>
      <c r="CY89" s="122">
        <v>84</v>
      </c>
      <c r="CZ89" s="148"/>
      <c r="DA89" s="149"/>
      <c r="DB89" s="150"/>
      <c r="DC89" s="151"/>
      <c r="DD89" s="151"/>
      <c r="DE89" s="152"/>
      <c r="DF89" s="23"/>
      <c r="DG89" s="128"/>
      <c r="DH89" s="128"/>
      <c r="DI89" s="23"/>
      <c r="DJ89" s="128"/>
      <c r="DK89" s="128"/>
      <c r="DM89" s="122">
        <v>84</v>
      </c>
      <c r="DN89" s="148"/>
      <c r="DO89" s="149"/>
      <c r="DP89" s="150"/>
      <c r="DQ89" s="151"/>
      <c r="DR89" s="151"/>
      <c r="DS89" s="152"/>
      <c r="DT89" s="23"/>
      <c r="DU89" s="128"/>
      <c r="DV89" s="128"/>
      <c r="DW89" s="23"/>
      <c r="DX89" s="128"/>
      <c r="DY89" s="128"/>
      <c r="EA89" s="122">
        <v>84</v>
      </c>
      <c r="EB89" s="148"/>
      <c r="EC89" s="149"/>
      <c r="ED89" s="150"/>
      <c r="EE89" s="151"/>
      <c r="EF89" s="151"/>
      <c r="EG89" s="152"/>
      <c r="EH89" s="23"/>
      <c r="EI89" s="128"/>
      <c r="EJ89" s="128"/>
      <c r="EK89" s="23"/>
      <c r="EL89" s="128"/>
      <c r="EM89" s="128"/>
    </row>
    <row r="90" spans="4:143">
      <c r="D90" s="325">
        <v>89</v>
      </c>
      <c r="E90" s="122">
        <v>85</v>
      </c>
      <c r="F90" s="148"/>
      <c r="G90" s="149"/>
      <c r="H90" s="150"/>
      <c r="I90" s="151"/>
      <c r="J90" s="151"/>
      <c r="K90" s="152"/>
      <c r="L90" s="23"/>
      <c r="M90" s="128"/>
      <c r="N90" s="128"/>
      <c r="O90" s="23"/>
      <c r="P90" s="128"/>
      <c r="Q90" s="128"/>
      <c r="S90" s="122">
        <v>85</v>
      </c>
      <c r="T90" s="148"/>
      <c r="U90" s="149"/>
      <c r="V90" s="150"/>
      <c r="W90" s="151"/>
      <c r="X90" s="151"/>
      <c r="Y90" s="152"/>
      <c r="Z90" s="23"/>
      <c r="AA90" s="128"/>
      <c r="AB90" s="128"/>
      <c r="AC90" s="23"/>
      <c r="AD90" s="128"/>
      <c r="AE90" s="128"/>
      <c r="AG90" s="122">
        <v>85</v>
      </c>
      <c r="AH90" s="148"/>
      <c r="AI90" s="149"/>
      <c r="AJ90" s="150"/>
      <c r="AK90" s="151"/>
      <c r="AL90" s="151"/>
      <c r="AM90" s="152"/>
      <c r="AN90" s="23"/>
      <c r="AO90" s="128"/>
      <c r="AP90" s="128"/>
      <c r="AQ90" s="23"/>
      <c r="AR90" s="128"/>
      <c r="AS90" s="128"/>
      <c r="AU90" s="122">
        <v>85</v>
      </c>
      <c r="AV90" s="148"/>
      <c r="AW90" s="149"/>
      <c r="AX90" s="150"/>
      <c r="AY90" s="151"/>
      <c r="AZ90" s="151"/>
      <c r="BA90" s="152"/>
      <c r="BB90" s="23"/>
      <c r="BC90" s="128"/>
      <c r="BD90" s="128"/>
      <c r="BE90" s="23"/>
      <c r="BF90" s="128"/>
      <c r="BG90" s="128"/>
      <c r="BI90" s="122">
        <v>85</v>
      </c>
      <c r="BJ90" s="148"/>
      <c r="BK90" s="149"/>
      <c r="BL90" s="150"/>
      <c r="BM90" s="151"/>
      <c r="BN90" s="151"/>
      <c r="BO90" s="152"/>
      <c r="BP90" s="23"/>
      <c r="BQ90" s="128"/>
      <c r="BR90" s="128"/>
      <c r="BS90" s="23"/>
      <c r="BT90" s="128"/>
      <c r="BU90" s="128"/>
      <c r="BW90" s="122">
        <v>85</v>
      </c>
      <c r="BX90" s="148"/>
      <c r="BY90" s="149"/>
      <c r="BZ90" s="150"/>
      <c r="CA90" s="151"/>
      <c r="CB90" s="151"/>
      <c r="CC90" s="152"/>
      <c r="CD90" s="23"/>
      <c r="CE90" s="128"/>
      <c r="CF90" s="128"/>
      <c r="CG90" s="23"/>
      <c r="CH90" s="128"/>
      <c r="CI90" s="128"/>
      <c r="CK90" s="122">
        <v>85</v>
      </c>
      <c r="CL90" s="148"/>
      <c r="CM90" s="149"/>
      <c r="CN90" s="150"/>
      <c r="CO90" s="151"/>
      <c r="CP90" s="151"/>
      <c r="CQ90" s="152"/>
      <c r="CR90" s="23"/>
      <c r="CS90" s="128"/>
      <c r="CT90" s="128"/>
      <c r="CU90" s="23"/>
      <c r="CV90" s="128"/>
      <c r="CW90" s="128"/>
      <c r="CY90" s="122">
        <v>85</v>
      </c>
      <c r="CZ90" s="148"/>
      <c r="DA90" s="149"/>
      <c r="DB90" s="150"/>
      <c r="DC90" s="151"/>
      <c r="DD90" s="151"/>
      <c r="DE90" s="152"/>
      <c r="DF90" s="23"/>
      <c r="DG90" s="128"/>
      <c r="DH90" s="128"/>
      <c r="DI90" s="23"/>
      <c r="DJ90" s="128"/>
      <c r="DK90" s="128"/>
      <c r="DM90" s="122">
        <v>85</v>
      </c>
      <c r="DN90" s="148"/>
      <c r="DO90" s="149"/>
      <c r="DP90" s="150"/>
      <c r="DQ90" s="151"/>
      <c r="DR90" s="151"/>
      <c r="DS90" s="152"/>
      <c r="DT90" s="23"/>
      <c r="DU90" s="128"/>
      <c r="DV90" s="128"/>
      <c r="DW90" s="23"/>
      <c r="DX90" s="128"/>
      <c r="DY90" s="128"/>
      <c r="EA90" s="122">
        <v>85</v>
      </c>
      <c r="EB90" s="148"/>
      <c r="EC90" s="149"/>
      <c r="ED90" s="150"/>
      <c r="EE90" s="151"/>
      <c r="EF90" s="151"/>
      <c r="EG90" s="152"/>
      <c r="EH90" s="23"/>
      <c r="EI90" s="128"/>
      <c r="EJ90" s="128"/>
      <c r="EK90" s="23"/>
      <c r="EL90" s="128"/>
      <c r="EM90" s="128"/>
    </row>
    <row r="91" spans="4:143">
      <c r="D91" s="325">
        <v>90</v>
      </c>
      <c r="E91" s="122">
        <v>86</v>
      </c>
      <c r="F91" s="148"/>
      <c r="G91" s="149"/>
      <c r="H91" s="150"/>
      <c r="I91" s="151"/>
      <c r="J91" s="151"/>
      <c r="K91" s="152"/>
      <c r="L91" s="23"/>
      <c r="M91" s="128"/>
      <c r="N91" s="128"/>
      <c r="O91" s="23"/>
      <c r="P91" s="128"/>
      <c r="Q91" s="128"/>
      <c r="S91" s="122">
        <v>86</v>
      </c>
      <c r="T91" s="148"/>
      <c r="U91" s="149"/>
      <c r="V91" s="150"/>
      <c r="W91" s="151"/>
      <c r="X91" s="151"/>
      <c r="Y91" s="152"/>
      <c r="Z91" s="23"/>
      <c r="AA91" s="128"/>
      <c r="AB91" s="128"/>
      <c r="AC91" s="23"/>
      <c r="AD91" s="128"/>
      <c r="AE91" s="128"/>
      <c r="AG91" s="122">
        <v>86</v>
      </c>
      <c r="AH91" s="148"/>
      <c r="AI91" s="149"/>
      <c r="AJ91" s="150"/>
      <c r="AK91" s="151"/>
      <c r="AL91" s="151"/>
      <c r="AM91" s="152"/>
      <c r="AN91" s="23"/>
      <c r="AO91" s="128"/>
      <c r="AP91" s="128"/>
      <c r="AQ91" s="23"/>
      <c r="AR91" s="128"/>
      <c r="AS91" s="128"/>
      <c r="AU91" s="122">
        <v>86</v>
      </c>
      <c r="AV91" s="148"/>
      <c r="AW91" s="149"/>
      <c r="AX91" s="150"/>
      <c r="AY91" s="151"/>
      <c r="AZ91" s="151"/>
      <c r="BA91" s="152"/>
      <c r="BB91" s="23"/>
      <c r="BC91" s="128"/>
      <c r="BD91" s="128"/>
      <c r="BE91" s="23"/>
      <c r="BF91" s="128"/>
      <c r="BG91" s="128"/>
      <c r="BI91" s="122">
        <v>86</v>
      </c>
      <c r="BJ91" s="148"/>
      <c r="BK91" s="149"/>
      <c r="BL91" s="150"/>
      <c r="BM91" s="151"/>
      <c r="BN91" s="151"/>
      <c r="BO91" s="152"/>
      <c r="BP91" s="23"/>
      <c r="BQ91" s="128"/>
      <c r="BR91" s="128"/>
      <c r="BS91" s="23"/>
      <c r="BT91" s="128"/>
      <c r="BU91" s="128"/>
      <c r="BW91" s="122">
        <v>86</v>
      </c>
      <c r="BX91" s="148"/>
      <c r="BY91" s="149"/>
      <c r="BZ91" s="150"/>
      <c r="CA91" s="151"/>
      <c r="CB91" s="151"/>
      <c r="CC91" s="152"/>
      <c r="CD91" s="23"/>
      <c r="CE91" s="128"/>
      <c r="CF91" s="128"/>
      <c r="CG91" s="23"/>
      <c r="CH91" s="128"/>
      <c r="CI91" s="128"/>
      <c r="CK91" s="122">
        <v>86</v>
      </c>
      <c r="CL91" s="148"/>
      <c r="CM91" s="149"/>
      <c r="CN91" s="150"/>
      <c r="CO91" s="151"/>
      <c r="CP91" s="151"/>
      <c r="CQ91" s="152"/>
      <c r="CR91" s="23"/>
      <c r="CS91" s="128"/>
      <c r="CT91" s="128"/>
      <c r="CU91" s="23"/>
      <c r="CV91" s="128"/>
      <c r="CW91" s="128"/>
      <c r="CY91" s="122">
        <v>86</v>
      </c>
      <c r="CZ91" s="148"/>
      <c r="DA91" s="149"/>
      <c r="DB91" s="150"/>
      <c r="DC91" s="151"/>
      <c r="DD91" s="151"/>
      <c r="DE91" s="152"/>
      <c r="DF91" s="23"/>
      <c r="DG91" s="128"/>
      <c r="DH91" s="128"/>
      <c r="DI91" s="23"/>
      <c r="DJ91" s="128"/>
      <c r="DK91" s="128"/>
      <c r="DM91" s="122">
        <v>86</v>
      </c>
      <c r="DN91" s="148"/>
      <c r="DO91" s="149"/>
      <c r="DP91" s="150"/>
      <c r="DQ91" s="151"/>
      <c r="DR91" s="151"/>
      <c r="DS91" s="152"/>
      <c r="DT91" s="23"/>
      <c r="DU91" s="128"/>
      <c r="DV91" s="128"/>
      <c r="DW91" s="23"/>
      <c r="DX91" s="128"/>
      <c r="DY91" s="128"/>
      <c r="EA91" s="122">
        <v>86</v>
      </c>
      <c r="EB91" s="148"/>
      <c r="EC91" s="149"/>
      <c r="ED91" s="150"/>
      <c r="EE91" s="151"/>
      <c r="EF91" s="151"/>
      <c r="EG91" s="152"/>
      <c r="EH91" s="23"/>
      <c r="EI91" s="128"/>
      <c r="EJ91" s="128"/>
      <c r="EK91" s="23"/>
      <c r="EL91" s="128"/>
      <c r="EM91" s="128"/>
    </row>
    <row r="92" spans="4:143">
      <c r="D92" s="325">
        <v>91</v>
      </c>
      <c r="E92" s="122">
        <v>87</v>
      </c>
      <c r="F92" s="148"/>
      <c r="G92" s="149"/>
      <c r="H92" s="150"/>
      <c r="I92" s="151"/>
      <c r="J92" s="151"/>
      <c r="K92" s="152"/>
      <c r="L92" s="23"/>
      <c r="M92" s="128"/>
      <c r="N92" s="128"/>
      <c r="O92" s="23"/>
      <c r="P92" s="128"/>
      <c r="Q92" s="128"/>
      <c r="S92" s="122">
        <v>87</v>
      </c>
      <c r="T92" s="148"/>
      <c r="U92" s="149"/>
      <c r="V92" s="150"/>
      <c r="W92" s="151"/>
      <c r="X92" s="151"/>
      <c r="Y92" s="152"/>
      <c r="Z92" s="23"/>
      <c r="AA92" s="128"/>
      <c r="AB92" s="128"/>
      <c r="AC92" s="23"/>
      <c r="AD92" s="128"/>
      <c r="AE92" s="128"/>
      <c r="AG92" s="122">
        <v>87</v>
      </c>
      <c r="AH92" s="148"/>
      <c r="AI92" s="149"/>
      <c r="AJ92" s="150"/>
      <c r="AK92" s="151"/>
      <c r="AL92" s="151"/>
      <c r="AM92" s="152"/>
      <c r="AN92" s="23"/>
      <c r="AO92" s="128"/>
      <c r="AP92" s="128"/>
      <c r="AQ92" s="23"/>
      <c r="AR92" s="128"/>
      <c r="AS92" s="128"/>
      <c r="AU92" s="122">
        <v>87</v>
      </c>
      <c r="AV92" s="148"/>
      <c r="AW92" s="149"/>
      <c r="AX92" s="150"/>
      <c r="AY92" s="151"/>
      <c r="AZ92" s="151"/>
      <c r="BA92" s="152"/>
      <c r="BB92" s="23"/>
      <c r="BC92" s="128"/>
      <c r="BD92" s="128"/>
      <c r="BE92" s="23"/>
      <c r="BF92" s="128"/>
      <c r="BG92" s="128"/>
      <c r="BI92" s="122">
        <v>87</v>
      </c>
      <c r="BJ92" s="148"/>
      <c r="BK92" s="149"/>
      <c r="BL92" s="150"/>
      <c r="BM92" s="151"/>
      <c r="BN92" s="151"/>
      <c r="BO92" s="152"/>
      <c r="BP92" s="23"/>
      <c r="BQ92" s="128"/>
      <c r="BR92" s="128"/>
      <c r="BS92" s="23"/>
      <c r="BT92" s="128"/>
      <c r="BU92" s="128"/>
      <c r="BW92" s="122">
        <v>87</v>
      </c>
      <c r="BX92" s="148"/>
      <c r="BY92" s="149"/>
      <c r="BZ92" s="150"/>
      <c r="CA92" s="151"/>
      <c r="CB92" s="151"/>
      <c r="CC92" s="152"/>
      <c r="CD92" s="23"/>
      <c r="CE92" s="128"/>
      <c r="CF92" s="128"/>
      <c r="CG92" s="23"/>
      <c r="CH92" s="128"/>
      <c r="CI92" s="128"/>
      <c r="CK92" s="122">
        <v>87</v>
      </c>
      <c r="CL92" s="148"/>
      <c r="CM92" s="149"/>
      <c r="CN92" s="150"/>
      <c r="CO92" s="151"/>
      <c r="CP92" s="151"/>
      <c r="CQ92" s="152"/>
      <c r="CR92" s="23"/>
      <c r="CS92" s="128"/>
      <c r="CT92" s="128"/>
      <c r="CU92" s="23"/>
      <c r="CV92" s="128"/>
      <c r="CW92" s="128"/>
      <c r="CY92" s="122">
        <v>87</v>
      </c>
      <c r="CZ92" s="148"/>
      <c r="DA92" s="149"/>
      <c r="DB92" s="150"/>
      <c r="DC92" s="151"/>
      <c r="DD92" s="151"/>
      <c r="DE92" s="152"/>
      <c r="DF92" s="23"/>
      <c r="DG92" s="128"/>
      <c r="DH92" s="128"/>
      <c r="DI92" s="23"/>
      <c r="DJ92" s="128"/>
      <c r="DK92" s="128"/>
      <c r="DM92" s="122">
        <v>87</v>
      </c>
      <c r="DN92" s="148"/>
      <c r="DO92" s="149"/>
      <c r="DP92" s="150"/>
      <c r="DQ92" s="151"/>
      <c r="DR92" s="151"/>
      <c r="DS92" s="152"/>
      <c r="DT92" s="23"/>
      <c r="DU92" s="128"/>
      <c r="DV92" s="128"/>
      <c r="DW92" s="23"/>
      <c r="DX92" s="128"/>
      <c r="DY92" s="128"/>
      <c r="EA92" s="122">
        <v>87</v>
      </c>
      <c r="EB92" s="148"/>
      <c r="EC92" s="149"/>
      <c r="ED92" s="150"/>
      <c r="EE92" s="151"/>
      <c r="EF92" s="151"/>
      <c r="EG92" s="152"/>
      <c r="EH92" s="23"/>
      <c r="EI92" s="128"/>
      <c r="EJ92" s="128"/>
      <c r="EK92" s="23"/>
      <c r="EL92" s="128"/>
      <c r="EM92" s="128"/>
    </row>
    <row r="93" spans="4:143">
      <c r="D93" s="325">
        <v>92</v>
      </c>
      <c r="E93" s="122">
        <v>88</v>
      </c>
      <c r="F93" s="148"/>
      <c r="G93" s="149"/>
      <c r="H93" s="150"/>
      <c r="I93" s="151"/>
      <c r="J93" s="151"/>
      <c r="K93" s="152"/>
      <c r="L93" s="23"/>
      <c r="M93" s="128"/>
      <c r="N93" s="128"/>
      <c r="O93" s="23"/>
      <c r="P93" s="128"/>
      <c r="Q93" s="128"/>
      <c r="S93" s="122">
        <v>88</v>
      </c>
      <c r="T93" s="148"/>
      <c r="U93" s="149"/>
      <c r="V93" s="150"/>
      <c r="W93" s="151"/>
      <c r="X93" s="151"/>
      <c r="Y93" s="152"/>
      <c r="Z93" s="23"/>
      <c r="AA93" s="128"/>
      <c r="AB93" s="128"/>
      <c r="AC93" s="23"/>
      <c r="AD93" s="128"/>
      <c r="AE93" s="128"/>
      <c r="AG93" s="122">
        <v>88</v>
      </c>
      <c r="AH93" s="148"/>
      <c r="AI93" s="149"/>
      <c r="AJ93" s="150"/>
      <c r="AK93" s="151"/>
      <c r="AL93" s="151"/>
      <c r="AM93" s="152"/>
      <c r="AN93" s="23"/>
      <c r="AO93" s="128"/>
      <c r="AP93" s="128"/>
      <c r="AQ93" s="23"/>
      <c r="AR93" s="128"/>
      <c r="AS93" s="128"/>
      <c r="AU93" s="122">
        <v>88</v>
      </c>
      <c r="AV93" s="148"/>
      <c r="AW93" s="149"/>
      <c r="AX93" s="150"/>
      <c r="AY93" s="151"/>
      <c r="AZ93" s="151"/>
      <c r="BA93" s="152"/>
      <c r="BB93" s="23"/>
      <c r="BC93" s="128"/>
      <c r="BD93" s="128"/>
      <c r="BE93" s="23"/>
      <c r="BF93" s="128"/>
      <c r="BG93" s="128"/>
      <c r="BI93" s="122">
        <v>88</v>
      </c>
      <c r="BJ93" s="148"/>
      <c r="BK93" s="149"/>
      <c r="BL93" s="150"/>
      <c r="BM93" s="151"/>
      <c r="BN93" s="151"/>
      <c r="BO93" s="152"/>
      <c r="BP93" s="23"/>
      <c r="BQ93" s="128"/>
      <c r="BR93" s="128"/>
      <c r="BS93" s="23"/>
      <c r="BT93" s="128"/>
      <c r="BU93" s="128"/>
      <c r="BW93" s="122">
        <v>88</v>
      </c>
      <c r="BX93" s="148"/>
      <c r="BY93" s="149"/>
      <c r="BZ93" s="150"/>
      <c r="CA93" s="151"/>
      <c r="CB93" s="151"/>
      <c r="CC93" s="152"/>
      <c r="CD93" s="23"/>
      <c r="CE93" s="128"/>
      <c r="CF93" s="128"/>
      <c r="CG93" s="23"/>
      <c r="CH93" s="128"/>
      <c r="CI93" s="128"/>
      <c r="CK93" s="122">
        <v>88</v>
      </c>
      <c r="CL93" s="148"/>
      <c r="CM93" s="149"/>
      <c r="CN93" s="150"/>
      <c r="CO93" s="151"/>
      <c r="CP93" s="151"/>
      <c r="CQ93" s="152"/>
      <c r="CR93" s="23"/>
      <c r="CS93" s="128"/>
      <c r="CT93" s="128"/>
      <c r="CU93" s="23"/>
      <c r="CV93" s="128"/>
      <c r="CW93" s="128"/>
      <c r="CY93" s="122">
        <v>88</v>
      </c>
      <c r="CZ93" s="148"/>
      <c r="DA93" s="149"/>
      <c r="DB93" s="150"/>
      <c r="DC93" s="151"/>
      <c r="DD93" s="151"/>
      <c r="DE93" s="152"/>
      <c r="DF93" s="23"/>
      <c r="DG93" s="128"/>
      <c r="DH93" s="128"/>
      <c r="DI93" s="23"/>
      <c r="DJ93" s="128"/>
      <c r="DK93" s="128"/>
      <c r="DM93" s="122">
        <v>88</v>
      </c>
      <c r="DN93" s="148"/>
      <c r="DO93" s="149"/>
      <c r="DP93" s="150"/>
      <c r="DQ93" s="151"/>
      <c r="DR93" s="151"/>
      <c r="DS93" s="152"/>
      <c r="DT93" s="23"/>
      <c r="DU93" s="128"/>
      <c r="DV93" s="128"/>
      <c r="DW93" s="23"/>
      <c r="DX93" s="128"/>
      <c r="DY93" s="128"/>
      <c r="EA93" s="122">
        <v>88</v>
      </c>
      <c r="EB93" s="148"/>
      <c r="EC93" s="149"/>
      <c r="ED93" s="150"/>
      <c r="EE93" s="151"/>
      <c r="EF93" s="151"/>
      <c r="EG93" s="152"/>
      <c r="EH93" s="23"/>
      <c r="EI93" s="128"/>
      <c r="EJ93" s="128"/>
      <c r="EK93" s="23"/>
      <c r="EL93" s="128"/>
      <c r="EM93" s="128"/>
    </row>
    <row r="94" spans="4:143">
      <c r="D94" s="325">
        <v>93</v>
      </c>
      <c r="E94" s="122">
        <v>89</v>
      </c>
      <c r="F94" s="148"/>
      <c r="G94" s="149"/>
      <c r="H94" s="150"/>
      <c r="I94" s="151"/>
      <c r="J94" s="151"/>
      <c r="K94" s="152"/>
      <c r="L94" s="23"/>
      <c r="M94" s="128"/>
      <c r="N94" s="128"/>
      <c r="O94" s="23"/>
      <c r="P94" s="128"/>
      <c r="Q94" s="128"/>
      <c r="S94" s="122">
        <v>89</v>
      </c>
      <c r="T94" s="148"/>
      <c r="U94" s="149"/>
      <c r="V94" s="150"/>
      <c r="W94" s="151"/>
      <c r="X94" s="151"/>
      <c r="Y94" s="152"/>
      <c r="Z94" s="23"/>
      <c r="AA94" s="128"/>
      <c r="AB94" s="128"/>
      <c r="AC94" s="23"/>
      <c r="AD94" s="128"/>
      <c r="AE94" s="128"/>
      <c r="AG94" s="122">
        <v>89</v>
      </c>
      <c r="AH94" s="148"/>
      <c r="AI94" s="149"/>
      <c r="AJ94" s="150"/>
      <c r="AK94" s="151"/>
      <c r="AL94" s="151"/>
      <c r="AM94" s="152"/>
      <c r="AN94" s="23"/>
      <c r="AO94" s="128"/>
      <c r="AP94" s="128"/>
      <c r="AQ94" s="23"/>
      <c r="AR94" s="128"/>
      <c r="AS94" s="128"/>
      <c r="AU94" s="122">
        <v>89</v>
      </c>
      <c r="AV94" s="148"/>
      <c r="AW94" s="149"/>
      <c r="AX94" s="150"/>
      <c r="AY94" s="151"/>
      <c r="AZ94" s="151"/>
      <c r="BA94" s="152"/>
      <c r="BB94" s="23"/>
      <c r="BC94" s="128"/>
      <c r="BD94" s="128"/>
      <c r="BE94" s="23"/>
      <c r="BF94" s="128"/>
      <c r="BG94" s="128"/>
      <c r="BI94" s="122">
        <v>89</v>
      </c>
      <c r="BJ94" s="148"/>
      <c r="BK94" s="149"/>
      <c r="BL94" s="150"/>
      <c r="BM94" s="151"/>
      <c r="BN94" s="151"/>
      <c r="BO94" s="152"/>
      <c r="BP94" s="23"/>
      <c r="BQ94" s="128"/>
      <c r="BR94" s="128"/>
      <c r="BS94" s="23"/>
      <c r="BT94" s="128"/>
      <c r="BU94" s="128"/>
      <c r="BW94" s="122">
        <v>89</v>
      </c>
      <c r="BX94" s="148"/>
      <c r="BY94" s="149"/>
      <c r="BZ94" s="150"/>
      <c r="CA94" s="151"/>
      <c r="CB94" s="151"/>
      <c r="CC94" s="152"/>
      <c r="CD94" s="23"/>
      <c r="CE94" s="128"/>
      <c r="CF94" s="128"/>
      <c r="CG94" s="23"/>
      <c r="CH94" s="128"/>
      <c r="CI94" s="128"/>
      <c r="CK94" s="122">
        <v>89</v>
      </c>
      <c r="CL94" s="148"/>
      <c r="CM94" s="149"/>
      <c r="CN94" s="150"/>
      <c r="CO94" s="151"/>
      <c r="CP94" s="151"/>
      <c r="CQ94" s="152"/>
      <c r="CR94" s="23"/>
      <c r="CS94" s="128"/>
      <c r="CT94" s="128"/>
      <c r="CU94" s="23"/>
      <c r="CV94" s="128"/>
      <c r="CW94" s="128"/>
      <c r="CY94" s="122">
        <v>89</v>
      </c>
      <c r="CZ94" s="148"/>
      <c r="DA94" s="149"/>
      <c r="DB94" s="150"/>
      <c r="DC94" s="151"/>
      <c r="DD94" s="151"/>
      <c r="DE94" s="152"/>
      <c r="DF94" s="23"/>
      <c r="DG94" s="128"/>
      <c r="DH94" s="128"/>
      <c r="DI94" s="23"/>
      <c r="DJ94" s="128"/>
      <c r="DK94" s="128"/>
      <c r="DM94" s="122">
        <v>89</v>
      </c>
      <c r="DN94" s="148"/>
      <c r="DO94" s="149"/>
      <c r="DP94" s="150"/>
      <c r="DQ94" s="151"/>
      <c r="DR94" s="151"/>
      <c r="DS94" s="152"/>
      <c r="DT94" s="23"/>
      <c r="DU94" s="128"/>
      <c r="DV94" s="128"/>
      <c r="DW94" s="23"/>
      <c r="DX94" s="128"/>
      <c r="DY94" s="128"/>
      <c r="EA94" s="122">
        <v>89</v>
      </c>
      <c r="EB94" s="148"/>
      <c r="EC94" s="149"/>
      <c r="ED94" s="150"/>
      <c r="EE94" s="151"/>
      <c r="EF94" s="151"/>
      <c r="EG94" s="152"/>
      <c r="EH94" s="23"/>
      <c r="EI94" s="128"/>
      <c r="EJ94" s="128"/>
      <c r="EK94" s="23"/>
      <c r="EL94" s="128"/>
      <c r="EM94" s="128"/>
    </row>
    <row r="95" spans="4:143">
      <c r="D95" s="325">
        <v>94</v>
      </c>
      <c r="E95" s="122">
        <v>90</v>
      </c>
      <c r="F95" s="148"/>
      <c r="G95" s="149"/>
      <c r="H95" s="150"/>
      <c r="I95" s="151"/>
      <c r="J95" s="151"/>
      <c r="K95" s="152"/>
      <c r="L95" s="23"/>
      <c r="M95" s="128"/>
      <c r="N95" s="128"/>
      <c r="O95" s="23"/>
      <c r="P95" s="128"/>
      <c r="Q95" s="128"/>
      <c r="S95" s="122">
        <v>90</v>
      </c>
      <c r="T95" s="148"/>
      <c r="U95" s="149"/>
      <c r="V95" s="150"/>
      <c r="W95" s="151"/>
      <c r="X95" s="151"/>
      <c r="Y95" s="152"/>
      <c r="Z95" s="23"/>
      <c r="AA95" s="128"/>
      <c r="AB95" s="128"/>
      <c r="AC95" s="23"/>
      <c r="AD95" s="128"/>
      <c r="AE95" s="128"/>
      <c r="AG95" s="122">
        <v>90</v>
      </c>
      <c r="AH95" s="148"/>
      <c r="AI95" s="149"/>
      <c r="AJ95" s="150"/>
      <c r="AK95" s="151"/>
      <c r="AL95" s="151"/>
      <c r="AM95" s="152"/>
      <c r="AN95" s="23"/>
      <c r="AO95" s="128"/>
      <c r="AP95" s="128"/>
      <c r="AQ95" s="23"/>
      <c r="AR95" s="128"/>
      <c r="AS95" s="128"/>
      <c r="AU95" s="122">
        <v>90</v>
      </c>
      <c r="AV95" s="148"/>
      <c r="AW95" s="149"/>
      <c r="AX95" s="150"/>
      <c r="AY95" s="151"/>
      <c r="AZ95" s="151"/>
      <c r="BA95" s="152"/>
      <c r="BB95" s="23"/>
      <c r="BC95" s="128"/>
      <c r="BD95" s="128"/>
      <c r="BE95" s="23"/>
      <c r="BF95" s="128"/>
      <c r="BG95" s="128"/>
      <c r="BI95" s="122">
        <v>90</v>
      </c>
      <c r="BJ95" s="148"/>
      <c r="BK95" s="149"/>
      <c r="BL95" s="150"/>
      <c r="BM95" s="151"/>
      <c r="BN95" s="151"/>
      <c r="BO95" s="152"/>
      <c r="BP95" s="23"/>
      <c r="BQ95" s="128"/>
      <c r="BR95" s="128"/>
      <c r="BS95" s="23"/>
      <c r="BT95" s="128"/>
      <c r="BU95" s="128"/>
      <c r="BW95" s="122">
        <v>90</v>
      </c>
      <c r="BX95" s="148"/>
      <c r="BY95" s="149"/>
      <c r="BZ95" s="150"/>
      <c r="CA95" s="151"/>
      <c r="CB95" s="151"/>
      <c r="CC95" s="152"/>
      <c r="CD95" s="23"/>
      <c r="CE95" s="128"/>
      <c r="CF95" s="128"/>
      <c r="CG95" s="23"/>
      <c r="CH95" s="128"/>
      <c r="CI95" s="128"/>
      <c r="CK95" s="122">
        <v>90</v>
      </c>
      <c r="CL95" s="148"/>
      <c r="CM95" s="149"/>
      <c r="CN95" s="150"/>
      <c r="CO95" s="151"/>
      <c r="CP95" s="151"/>
      <c r="CQ95" s="152"/>
      <c r="CR95" s="23"/>
      <c r="CS95" s="128"/>
      <c r="CT95" s="128"/>
      <c r="CU95" s="23"/>
      <c r="CV95" s="128"/>
      <c r="CW95" s="128"/>
      <c r="CY95" s="122">
        <v>90</v>
      </c>
      <c r="CZ95" s="148"/>
      <c r="DA95" s="149"/>
      <c r="DB95" s="150"/>
      <c r="DC95" s="151"/>
      <c r="DD95" s="151"/>
      <c r="DE95" s="152"/>
      <c r="DF95" s="23"/>
      <c r="DG95" s="128"/>
      <c r="DH95" s="128"/>
      <c r="DI95" s="23"/>
      <c r="DJ95" s="128"/>
      <c r="DK95" s="128"/>
      <c r="DM95" s="122">
        <v>90</v>
      </c>
      <c r="DN95" s="148"/>
      <c r="DO95" s="149"/>
      <c r="DP95" s="150"/>
      <c r="DQ95" s="151"/>
      <c r="DR95" s="151"/>
      <c r="DS95" s="152"/>
      <c r="DT95" s="23"/>
      <c r="DU95" s="128"/>
      <c r="DV95" s="128"/>
      <c r="DW95" s="23"/>
      <c r="DX95" s="128"/>
      <c r="DY95" s="128"/>
      <c r="EA95" s="122">
        <v>90</v>
      </c>
      <c r="EB95" s="148"/>
      <c r="EC95" s="149"/>
      <c r="ED95" s="150"/>
      <c r="EE95" s="151"/>
      <c r="EF95" s="151"/>
      <c r="EG95" s="152"/>
      <c r="EH95" s="23"/>
      <c r="EI95" s="128"/>
      <c r="EJ95" s="128"/>
      <c r="EK95" s="23"/>
      <c r="EL95" s="128"/>
      <c r="EM95" s="128"/>
    </row>
    <row r="96" spans="4:143">
      <c r="D96" s="325">
        <v>95</v>
      </c>
      <c r="E96" s="122">
        <v>91</v>
      </c>
      <c r="F96" s="148"/>
      <c r="G96" s="149"/>
      <c r="H96" s="150"/>
      <c r="I96" s="151"/>
      <c r="J96" s="151"/>
      <c r="K96" s="152"/>
      <c r="L96" s="23"/>
      <c r="M96" s="128"/>
      <c r="N96" s="128"/>
      <c r="O96" s="23"/>
      <c r="P96" s="128"/>
      <c r="Q96" s="128"/>
      <c r="S96" s="122">
        <v>91</v>
      </c>
      <c r="T96" s="148"/>
      <c r="U96" s="149"/>
      <c r="V96" s="150"/>
      <c r="W96" s="151"/>
      <c r="X96" s="151"/>
      <c r="Y96" s="152"/>
      <c r="Z96" s="23"/>
      <c r="AA96" s="128"/>
      <c r="AB96" s="128"/>
      <c r="AC96" s="23"/>
      <c r="AD96" s="128"/>
      <c r="AE96" s="128"/>
      <c r="AG96" s="122">
        <v>91</v>
      </c>
      <c r="AH96" s="148"/>
      <c r="AI96" s="149"/>
      <c r="AJ96" s="150"/>
      <c r="AK96" s="151"/>
      <c r="AL96" s="151"/>
      <c r="AM96" s="152"/>
      <c r="AN96" s="23"/>
      <c r="AO96" s="128"/>
      <c r="AP96" s="128"/>
      <c r="AQ96" s="23"/>
      <c r="AR96" s="128"/>
      <c r="AS96" s="128"/>
      <c r="AU96" s="122">
        <v>91</v>
      </c>
      <c r="AV96" s="148"/>
      <c r="AW96" s="149"/>
      <c r="AX96" s="150"/>
      <c r="AY96" s="151"/>
      <c r="AZ96" s="151"/>
      <c r="BA96" s="152"/>
      <c r="BB96" s="23"/>
      <c r="BC96" s="128"/>
      <c r="BD96" s="128"/>
      <c r="BE96" s="23"/>
      <c r="BF96" s="128"/>
      <c r="BG96" s="128"/>
      <c r="BI96" s="122">
        <v>91</v>
      </c>
      <c r="BJ96" s="148"/>
      <c r="BK96" s="149"/>
      <c r="BL96" s="150"/>
      <c r="BM96" s="151"/>
      <c r="BN96" s="151"/>
      <c r="BO96" s="152"/>
      <c r="BP96" s="23"/>
      <c r="BQ96" s="128"/>
      <c r="BR96" s="128"/>
      <c r="BS96" s="23"/>
      <c r="BT96" s="128"/>
      <c r="BU96" s="128"/>
      <c r="BW96" s="122">
        <v>91</v>
      </c>
      <c r="BX96" s="148"/>
      <c r="BY96" s="149"/>
      <c r="BZ96" s="150"/>
      <c r="CA96" s="151"/>
      <c r="CB96" s="151"/>
      <c r="CC96" s="152"/>
      <c r="CD96" s="23"/>
      <c r="CE96" s="128"/>
      <c r="CF96" s="128"/>
      <c r="CG96" s="23"/>
      <c r="CH96" s="128"/>
      <c r="CI96" s="128"/>
      <c r="CK96" s="122">
        <v>91</v>
      </c>
      <c r="CL96" s="148"/>
      <c r="CM96" s="149"/>
      <c r="CN96" s="150"/>
      <c r="CO96" s="151"/>
      <c r="CP96" s="151"/>
      <c r="CQ96" s="152"/>
      <c r="CR96" s="23"/>
      <c r="CS96" s="128"/>
      <c r="CT96" s="128"/>
      <c r="CU96" s="23"/>
      <c r="CV96" s="128"/>
      <c r="CW96" s="128"/>
      <c r="CY96" s="122">
        <v>91</v>
      </c>
      <c r="CZ96" s="148"/>
      <c r="DA96" s="149"/>
      <c r="DB96" s="150"/>
      <c r="DC96" s="151"/>
      <c r="DD96" s="151"/>
      <c r="DE96" s="152"/>
      <c r="DF96" s="23"/>
      <c r="DG96" s="128"/>
      <c r="DH96" s="128"/>
      <c r="DI96" s="23"/>
      <c r="DJ96" s="128"/>
      <c r="DK96" s="128"/>
      <c r="DM96" s="122">
        <v>91</v>
      </c>
      <c r="DN96" s="148"/>
      <c r="DO96" s="149"/>
      <c r="DP96" s="150"/>
      <c r="DQ96" s="151"/>
      <c r="DR96" s="151"/>
      <c r="DS96" s="152"/>
      <c r="DT96" s="23"/>
      <c r="DU96" s="128"/>
      <c r="DV96" s="128"/>
      <c r="DW96" s="23"/>
      <c r="DX96" s="128"/>
      <c r="DY96" s="128"/>
      <c r="EA96" s="122">
        <v>91</v>
      </c>
      <c r="EB96" s="148"/>
      <c r="EC96" s="149"/>
      <c r="ED96" s="150"/>
      <c r="EE96" s="151"/>
      <c r="EF96" s="151"/>
      <c r="EG96" s="152"/>
      <c r="EH96" s="23"/>
      <c r="EI96" s="128"/>
      <c r="EJ96" s="128"/>
      <c r="EK96" s="23"/>
      <c r="EL96" s="128"/>
      <c r="EM96" s="128"/>
    </row>
    <row r="97" spans="4:143">
      <c r="D97" s="325">
        <v>96</v>
      </c>
      <c r="E97" s="122">
        <v>92</v>
      </c>
      <c r="F97" s="148"/>
      <c r="G97" s="149"/>
      <c r="H97" s="150"/>
      <c r="I97" s="151"/>
      <c r="J97" s="151"/>
      <c r="K97" s="152"/>
      <c r="L97" s="23"/>
      <c r="M97" s="128"/>
      <c r="N97" s="128"/>
      <c r="O97" s="23"/>
      <c r="P97" s="128"/>
      <c r="Q97" s="128"/>
      <c r="S97" s="122">
        <v>92</v>
      </c>
      <c r="T97" s="148"/>
      <c r="U97" s="149"/>
      <c r="V97" s="150"/>
      <c r="W97" s="151"/>
      <c r="X97" s="151"/>
      <c r="Y97" s="152"/>
      <c r="Z97" s="23"/>
      <c r="AA97" s="128"/>
      <c r="AB97" s="128"/>
      <c r="AC97" s="23"/>
      <c r="AD97" s="128"/>
      <c r="AE97" s="128"/>
      <c r="AG97" s="122">
        <v>92</v>
      </c>
      <c r="AH97" s="148"/>
      <c r="AI97" s="149"/>
      <c r="AJ97" s="150"/>
      <c r="AK97" s="151"/>
      <c r="AL97" s="151"/>
      <c r="AM97" s="152"/>
      <c r="AN97" s="23"/>
      <c r="AO97" s="128"/>
      <c r="AP97" s="128"/>
      <c r="AQ97" s="23"/>
      <c r="AR97" s="128"/>
      <c r="AS97" s="128"/>
      <c r="AU97" s="122">
        <v>92</v>
      </c>
      <c r="AV97" s="148"/>
      <c r="AW97" s="149"/>
      <c r="AX97" s="150"/>
      <c r="AY97" s="151"/>
      <c r="AZ97" s="151"/>
      <c r="BA97" s="152"/>
      <c r="BB97" s="23"/>
      <c r="BC97" s="128"/>
      <c r="BD97" s="128"/>
      <c r="BE97" s="23"/>
      <c r="BF97" s="128"/>
      <c r="BG97" s="128"/>
      <c r="BI97" s="122">
        <v>92</v>
      </c>
      <c r="BJ97" s="148"/>
      <c r="BK97" s="149"/>
      <c r="BL97" s="150"/>
      <c r="BM97" s="151"/>
      <c r="BN97" s="151"/>
      <c r="BO97" s="152"/>
      <c r="BP97" s="23"/>
      <c r="BQ97" s="128"/>
      <c r="BR97" s="128"/>
      <c r="BS97" s="23"/>
      <c r="BT97" s="128"/>
      <c r="BU97" s="128"/>
      <c r="BW97" s="122">
        <v>92</v>
      </c>
      <c r="BX97" s="148"/>
      <c r="BY97" s="149"/>
      <c r="BZ97" s="150"/>
      <c r="CA97" s="151"/>
      <c r="CB97" s="151"/>
      <c r="CC97" s="152"/>
      <c r="CD97" s="23"/>
      <c r="CE97" s="128"/>
      <c r="CF97" s="128"/>
      <c r="CG97" s="23"/>
      <c r="CH97" s="128"/>
      <c r="CI97" s="128"/>
      <c r="CK97" s="122">
        <v>92</v>
      </c>
      <c r="CL97" s="148"/>
      <c r="CM97" s="149"/>
      <c r="CN97" s="150"/>
      <c r="CO97" s="151"/>
      <c r="CP97" s="151"/>
      <c r="CQ97" s="152"/>
      <c r="CR97" s="23"/>
      <c r="CS97" s="128"/>
      <c r="CT97" s="128"/>
      <c r="CU97" s="23"/>
      <c r="CV97" s="128"/>
      <c r="CW97" s="128"/>
      <c r="CY97" s="122">
        <v>92</v>
      </c>
      <c r="CZ97" s="148"/>
      <c r="DA97" s="149"/>
      <c r="DB97" s="150"/>
      <c r="DC97" s="151"/>
      <c r="DD97" s="151"/>
      <c r="DE97" s="152"/>
      <c r="DF97" s="23"/>
      <c r="DG97" s="128"/>
      <c r="DH97" s="128"/>
      <c r="DI97" s="23"/>
      <c r="DJ97" s="128"/>
      <c r="DK97" s="128"/>
      <c r="DM97" s="122">
        <v>92</v>
      </c>
      <c r="DN97" s="148"/>
      <c r="DO97" s="149"/>
      <c r="DP97" s="150"/>
      <c r="DQ97" s="151"/>
      <c r="DR97" s="151"/>
      <c r="DS97" s="152"/>
      <c r="DT97" s="23"/>
      <c r="DU97" s="128"/>
      <c r="DV97" s="128"/>
      <c r="DW97" s="23"/>
      <c r="DX97" s="128"/>
      <c r="DY97" s="128"/>
      <c r="EA97" s="122">
        <v>92</v>
      </c>
      <c r="EB97" s="148"/>
      <c r="EC97" s="149"/>
      <c r="ED97" s="150"/>
      <c r="EE97" s="151"/>
      <c r="EF97" s="151"/>
      <c r="EG97" s="152"/>
      <c r="EH97" s="23"/>
      <c r="EI97" s="128"/>
      <c r="EJ97" s="128"/>
      <c r="EK97" s="23"/>
      <c r="EL97" s="128"/>
      <c r="EM97" s="128"/>
    </row>
    <row r="98" spans="4:143">
      <c r="D98" s="325">
        <v>97</v>
      </c>
      <c r="E98" s="122">
        <v>93</v>
      </c>
      <c r="F98" s="148"/>
      <c r="G98" s="149"/>
      <c r="H98" s="150"/>
      <c r="I98" s="151"/>
      <c r="J98" s="151"/>
      <c r="K98" s="152"/>
      <c r="L98" s="23"/>
      <c r="M98" s="128"/>
      <c r="N98" s="128"/>
      <c r="O98" s="23"/>
      <c r="P98" s="128"/>
      <c r="Q98" s="128"/>
      <c r="S98" s="122">
        <v>93</v>
      </c>
      <c r="T98" s="148"/>
      <c r="U98" s="149"/>
      <c r="V98" s="150"/>
      <c r="W98" s="151"/>
      <c r="X98" s="151"/>
      <c r="Y98" s="152"/>
      <c r="Z98" s="23"/>
      <c r="AA98" s="128"/>
      <c r="AB98" s="128"/>
      <c r="AC98" s="23"/>
      <c r="AD98" s="128"/>
      <c r="AE98" s="128"/>
      <c r="AG98" s="122">
        <v>93</v>
      </c>
      <c r="AH98" s="148"/>
      <c r="AI98" s="149"/>
      <c r="AJ98" s="150"/>
      <c r="AK98" s="151"/>
      <c r="AL98" s="151"/>
      <c r="AM98" s="152"/>
      <c r="AN98" s="23"/>
      <c r="AO98" s="128"/>
      <c r="AP98" s="128"/>
      <c r="AQ98" s="23"/>
      <c r="AR98" s="128"/>
      <c r="AS98" s="128"/>
      <c r="AU98" s="122">
        <v>93</v>
      </c>
      <c r="AV98" s="148"/>
      <c r="AW98" s="149"/>
      <c r="AX98" s="150"/>
      <c r="AY98" s="151"/>
      <c r="AZ98" s="151"/>
      <c r="BA98" s="152"/>
      <c r="BB98" s="23"/>
      <c r="BC98" s="128"/>
      <c r="BD98" s="128"/>
      <c r="BE98" s="23"/>
      <c r="BF98" s="128"/>
      <c r="BG98" s="128"/>
      <c r="BI98" s="122">
        <v>93</v>
      </c>
      <c r="BJ98" s="148"/>
      <c r="BK98" s="149"/>
      <c r="BL98" s="150"/>
      <c r="BM98" s="151"/>
      <c r="BN98" s="151"/>
      <c r="BO98" s="152"/>
      <c r="BP98" s="23"/>
      <c r="BQ98" s="128"/>
      <c r="BR98" s="128"/>
      <c r="BS98" s="23"/>
      <c r="BT98" s="128"/>
      <c r="BU98" s="128"/>
      <c r="BW98" s="122">
        <v>93</v>
      </c>
      <c r="BX98" s="148"/>
      <c r="BY98" s="149"/>
      <c r="BZ98" s="150"/>
      <c r="CA98" s="151"/>
      <c r="CB98" s="151"/>
      <c r="CC98" s="152"/>
      <c r="CD98" s="23"/>
      <c r="CE98" s="128"/>
      <c r="CF98" s="128"/>
      <c r="CG98" s="23"/>
      <c r="CH98" s="128"/>
      <c r="CI98" s="128"/>
      <c r="CK98" s="122">
        <v>93</v>
      </c>
      <c r="CL98" s="148"/>
      <c r="CM98" s="149"/>
      <c r="CN98" s="150"/>
      <c r="CO98" s="151"/>
      <c r="CP98" s="151"/>
      <c r="CQ98" s="152"/>
      <c r="CR98" s="23"/>
      <c r="CS98" s="128"/>
      <c r="CT98" s="128"/>
      <c r="CU98" s="23"/>
      <c r="CV98" s="128"/>
      <c r="CW98" s="128"/>
      <c r="CY98" s="122">
        <v>93</v>
      </c>
      <c r="CZ98" s="148"/>
      <c r="DA98" s="149"/>
      <c r="DB98" s="150"/>
      <c r="DC98" s="151"/>
      <c r="DD98" s="151"/>
      <c r="DE98" s="152"/>
      <c r="DF98" s="23"/>
      <c r="DG98" s="128"/>
      <c r="DH98" s="128"/>
      <c r="DI98" s="23"/>
      <c r="DJ98" s="128"/>
      <c r="DK98" s="128"/>
      <c r="DM98" s="122">
        <v>93</v>
      </c>
      <c r="DN98" s="148"/>
      <c r="DO98" s="149"/>
      <c r="DP98" s="150"/>
      <c r="DQ98" s="151"/>
      <c r="DR98" s="151"/>
      <c r="DS98" s="152"/>
      <c r="DT98" s="23"/>
      <c r="DU98" s="128"/>
      <c r="DV98" s="128"/>
      <c r="DW98" s="23"/>
      <c r="DX98" s="128"/>
      <c r="DY98" s="128"/>
      <c r="EA98" s="122">
        <v>93</v>
      </c>
      <c r="EB98" s="148"/>
      <c r="EC98" s="149"/>
      <c r="ED98" s="150"/>
      <c r="EE98" s="151"/>
      <c r="EF98" s="151"/>
      <c r="EG98" s="152"/>
      <c r="EH98" s="23"/>
      <c r="EI98" s="128"/>
      <c r="EJ98" s="128"/>
      <c r="EK98" s="23"/>
      <c r="EL98" s="128"/>
      <c r="EM98" s="128"/>
    </row>
    <row r="99" spans="4:143">
      <c r="D99" s="325">
        <v>98</v>
      </c>
      <c r="E99" s="122">
        <v>94</v>
      </c>
      <c r="F99" s="148"/>
      <c r="G99" s="149"/>
      <c r="H99" s="150"/>
      <c r="I99" s="151"/>
      <c r="J99" s="151"/>
      <c r="K99" s="152"/>
      <c r="L99" s="23"/>
      <c r="M99" s="128"/>
      <c r="N99" s="128"/>
      <c r="O99" s="23"/>
      <c r="P99" s="128"/>
      <c r="Q99" s="128"/>
      <c r="S99" s="122">
        <v>94</v>
      </c>
      <c r="T99" s="148"/>
      <c r="U99" s="149"/>
      <c r="V99" s="150"/>
      <c r="W99" s="151"/>
      <c r="X99" s="151"/>
      <c r="Y99" s="152"/>
      <c r="Z99" s="23"/>
      <c r="AA99" s="128"/>
      <c r="AB99" s="128"/>
      <c r="AC99" s="23"/>
      <c r="AD99" s="128"/>
      <c r="AE99" s="128"/>
      <c r="AG99" s="122">
        <v>94</v>
      </c>
      <c r="AH99" s="148"/>
      <c r="AI99" s="149"/>
      <c r="AJ99" s="150"/>
      <c r="AK99" s="151"/>
      <c r="AL99" s="151"/>
      <c r="AM99" s="152"/>
      <c r="AN99" s="23"/>
      <c r="AO99" s="128"/>
      <c r="AP99" s="128"/>
      <c r="AQ99" s="23"/>
      <c r="AR99" s="128"/>
      <c r="AS99" s="128"/>
      <c r="AU99" s="122">
        <v>94</v>
      </c>
      <c r="AV99" s="148"/>
      <c r="AW99" s="149"/>
      <c r="AX99" s="150"/>
      <c r="AY99" s="151"/>
      <c r="AZ99" s="151"/>
      <c r="BA99" s="152"/>
      <c r="BB99" s="23"/>
      <c r="BC99" s="128"/>
      <c r="BD99" s="128"/>
      <c r="BE99" s="23"/>
      <c r="BF99" s="128"/>
      <c r="BG99" s="128"/>
      <c r="BI99" s="122">
        <v>94</v>
      </c>
      <c r="BJ99" s="148"/>
      <c r="BK99" s="149"/>
      <c r="BL99" s="150"/>
      <c r="BM99" s="151"/>
      <c r="BN99" s="151"/>
      <c r="BO99" s="152"/>
      <c r="BP99" s="23"/>
      <c r="BQ99" s="128"/>
      <c r="BR99" s="128"/>
      <c r="BS99" s="23"/>
      <c r="BT99" s="128"/>
      <c r="BU99" s="128"/>
      <c r="BW99" s="122">
        <v>94</v>
      </c>
      <c r="BX99" s="148"/>
      <c r="BY99" s="149"/>
      <c r="BZ99" s="150"/>
      <c r="CA99" s="151"/>
      <c r="CB99" s="151"/>
      <c r="CC99" s="152"/>
      <c r="CD99" s="23"/>
      <c r="CE99" s="128"/>
      <c r="CF99" s="128"/>
      <c r="CG99" s="23"/>
      <c r="CH99" s="128"/>
      <c r="CI99" s="128"/>
      <c r="CK99" s="122">
        <v>94</v>
      </c>
      <c r="CL99" s="148"/>
      <c r="CM99" s="149"/>
      <c r="CN99" s="150"/>
      <c r="CO99" s="151"/>
      <c r="CP99" s="151"/>
      <c r="CQ99" s="152"/>
      <c r="CR99" s="23"/>
      <c r="CS99" s="128"/>
      <c r="CT99" s="128"/>
      <c r="CU99" s="23"/>
      <c r="CV99" s="128"/>
      <c r="CW99" s="128"/>
      <c r="CY99" s="122">
        <v>94</v>
      </c>
      <c r="CZ99" s="148"/>
      <c r="DA99" s="149"/>
      <c r="DB99" s="150"/>
      <c r="DC99" s="151"/>
      <c r="DD99" s="151"/>
      <c r="DE99" s="152"/>
      <c r="DF99" s="23"/>
      <c r="DG99" s="128"/>
      <c r="DH99" s="128"/>
      <c r="DI99" s="23"/>
      <c r="DJ99" s="128"/>
      <c r="DK99" s="128"/>
      <c r="DM99" s="122">
        <v>94</v>
      </c>
      <c r="DN99" s="148"/>
      <c r="DO99" s="149"/>
      <c r="DP99" s="150"/>
      <c r="DQ99" s="151"/>
      <c r="DR99" s="151"/>
      <c r="DS99" s="152"/>
      <c r="DT99" s="23"/>
      <c r="DU99" s="128"/>
      <c r="DV99" s="128"/>
      <c r="DW99" s="23"/>
      <c r="DX99" s="128"/>
      <c r="DY99" s="128"/>
      <c r="EA99" s="122">
        <v>94</v>
      </c>
      <c r="EB99" s="148"/>
      <c r="EC99" s="149"/>
      <c r="ED99" s="150"/>
      <c r="EE99" s="151"/>
      <c r="EF99" s="151"/>
      <c r="EG99" s="152"/>
      <c r="EH99" s="23"/>
      <c r="EI99" s="128"/>
      <c r="EJ99" s="128"/>
      <c r="EK99" s="23"/>
      <c r="EL99" s="128"/>
      <c r="EM99" s="128"/>
    </row>
    <row r="100" spans="4:143">
      <c r="D100" s="325">
        <v>99</v>
      </c>
      <c r="E100" s="122">
        <v>95</v>
      </c>
      <c r="F100" s="148"/>
      <c r="G100" s="149"/>
      <c r="H100" s="150"/>
      <c r="I100" s="151"/>
      <c r="J100" s="151"/>
      <c r="K100" s="152"/>
      <c r="L100" s="23"/>
      <c r="M100" s="128"/>
      <c r="N100" s="128"/>
      <c r="O100" s="23"/>
      <c r="P100" s="128"/>
      <c r="Q100" s="128"/>
      <c r="S100" s="122">
        <v>95</v>
      </c>
      <c r="T100" s="148"/>
      <c r="U100" s="149"/>
      <c r="V100" s="150"/>
      <c r="W100" s="151"/>
      <c r="X100" s="151"/>
      <c r="Y100" s="152"/>
      <c r="Z100" s="23"/>
      <c r="AA100" s="128"/>
      <c r="AB100" s="128"/>
      <c r="AC100" s="23"/>
      <c r="AD100" s="128"/>
      <c r="AE100" s="128"/>
      <c r="AG100" s="122">
        <v>95</v>
      </c>
      <c r="AH100" s="148"/>
      <c r="AI100" s="149"/>
      <c r="AJ100" s="150"/>
      <c r="AK100" s="151"/>
      <c r="AL100" s="151"/>
      <c r="AM100" s="152"/>
      <c r="AN100" s="23"/>
      <c r="AO100" s="128"/>
      <c r="AP100" s="128"/>
      <c r="AQ100" s="23"/>
      <c r="AR100" s="128"/>
      <c r="AS100" s="128"/>
      <c r="AU100" s="122">
        <v>95</v>
      </c>
      <c r="AV100" s="148"/>
      <c r="AW100" s="149"/>
      <c r="AX100" s="150"/>
      <c r="AY100" s="151"/>
      <c r="AZ100" s="151"/>
      <c r="BA100" s="152"/>
      <c r="BB100" s="23"/>
      <c r="BC100" s="128"/>
      <c r="BD100" s="128"/>
      <c r="BE100" s="23"/>
      <c r="BF100" s="128"/>
      <c r="BG100" s="128"/>
      <c r="BI100" s="122">
        <v>95</v>
      </c>
      <c r="BJ100" s="148"/>
      <c r="BK100" s="149"/>
      <c r="BL100" s="150"/>
      <c r="BM100" s="151"/>
      <c r="BN100" s="151"/>
      <c r="BO100" s="152"/>
      <c r="BP100" s="23"/>
      <c r="BQ100" s="128"/>
      <c r="BR100" s="128"/>
      <c r="BS100" s="23"/>
      <c r="BT100" s="128"/>
      <c r="BU100" s="128"/>
      <c r="BW100" s="122">
        <v>95</v>
      </c>
      <c r="BX100" s="148"/>
      <c r="BY100" s="149"/>
      <c r="BZ100" s="150"/>
      <c r="CA100" s="151"/>
      <c r="CB100" s="151"/>
      <c r="CC100" s="152"/>
      <c r="CD100" s="23"/>
      <c r="CE100" s="128"/>
      <c r="CF100" s="128"/>
      <c r="CG100" s="23"/>
      <c r="CH100" s="128"/>
      <c r="CI100" s="128"/>
      <c r="CK100" s="122">
        <v>95</v>
      </c>
      <c r="CL100" s="148"/>
      <c r="CM100" s="149"/>
      <c r="CN100" s="150"/>
      <c r="CO100" s="151"/>
      <c r="CP100" s="151"/>
      <c r="CQ100" s="152"/>
      <c r="CR100" s="23"/>
      <c r="CS100" s="128"/>
      <c r="CT100" s="128"/>
      <c r="CU100" s="23"/>
      <c r="CV100" s="128"/>
      <c r="CW100" s="128"/>
      <c r="CY100" s="122">
        <v>95</v>
      </c>
      <c r="CZ100" s="148"/>
      <c r="DA100" s="149"/>
      <c r="DB100" s="150"/>
      <c r="DC100" s="151"/>
      <c r="DD100" s="151"/>
      <c r="DE100" s="152"/>
      <c r="DF100" s="23"/>
      <c r="DG100" s="128"/>
      <c r="DH100" s="128"/>
      <c r="DI100" s="23"/>
      <c r="DJ100" s="128"/>
      <c r="DK100" s="128"/>
      <c r="DM100" s="122">
        <v>95</v>
      </c>
      <c r="DN100" s="148"/>
      <c r="DO100" s="149"/>
      <c r="DP100" s="150"/>
      <c r="DQ100" s="151"/>
      <c r="DR100" s="151"/>
      <c r="DS100" s="152"/>
      <c r="DT100" s="23"/>
      <c r="DU100" s="128"/>
      <c r="DV100" s="128"/>
      <c r="DW100" s="23"/>
      <c r="DX100" s="128"/>
      <c r="DY100" s="128"/>
      <c r="EA100" s="122">
        <v>95</v>
      </c>
      <c r="EB100" s="148"/>
      <c r="EC100" s="149"/>
      <c r="ED100" s="150"/>
      <c r="EE100" s="151"/>
      <c r="EF100" s="151"/>
      <c r="EG100" s="152"/>
      <c r="EH100" s="23"/>
      <c r="EI100" s="128"/>
      <c r="EJ100" s="128"/>
      <c r="EK100" s="23"/>
      <c r="EL100" s="128"/>
      <c r="EM100" s="128"/>
    </row>
    <row r="101" spans="4:143">
      <c r="D101" s="325">
        <v>100</v>
      </c>
      <c r="E101" s="122">
        <v>96</v>
      </c>
      <c r="F101" s="148"/>
      <c r="G101" s="149"/>
      <c r="H101" s="150"/>
      <c r="I101" s="151"/>
      <c r="J101" s="151"/>
      <c r="K101" s="152"/>
      <c r="L101" s="23"/>
      <c r="M101" s="128"/>
      <c r="N101" s="128"/>
      <c r="O101" s="23"/>
      <c r="P101" s="128"/>
      <c r="Q101" s="128"/>
      <c r="S101" s="122">
        <v>96</v>
      </c>
      <c r="T101" s="148"/>
      <c r="U101" s="149"/>
      <c r="V101" s="150"/>
      <c r="W101" s="151"/>
      <c r="X101" s="151"/>
      <c r="Y101" s="152"/>
      <c r="Z101" s="23"/>
      <c r="AA101" s="128"/>
      <c r="AB101" s="128"/>
      <c r="AC101" s="23"/>
      <c r="AD101" s="128"/>
      <c r="AE101" s="128"/>
      <c r="AG101" s="122">
        <v>96</v>
      </c>
      <c r="AH101" s="148"/>
      <c r="AI101" s="149"/>
      <c r="AJ101" s="150"/>
      <c r="AK101" s="151"/>
      <c r="AL101" s="151"/>
      <c r="AM101" s="152"/>
      <c r="AN101" s="23"/>
      <c r="AO101" s="128"/>
      <c r="AP101" s="128"/>
      <c r="AQ101" s="23"/>
      <c r="AR101" s="128"/>
      <c r="AS101" s="128"/>
      <c r="AU101" s="122">
        <v>96</v>
      </c>
      <c r="AV101" s="148"/>
      <c r="AW101" s="149"/>
      <c r="AX101" s="150"/>
      <c r="AY101" s="151"/>
      <c r="AZ101" s="151"/>
      <c r="BA101" s="152"/>
      <c r="BB101" s="23"/>
      <c r="BC101" s="128"/>
      <c r="BD101" s="128"/>
      <c r="BE101" s="23"/>
      <c r="BF101" s="128"/>
      <c r="BG101" s="128"/>
      <c r="BI101" s="122">
        <v>96</v>
      </c>
      <c r="BJ101" s="148"/>
      <c r="BK101" s="149"/>
      <c r="BL101" s="150"/>
      <c r="BM101" s="151"/>
      <c r="BN101" s="151"/>
      <c r="BO101" s="152"/>
      <c r="BP101" s="23"/>
      <c r="BQ101" s="128"/>
      <c r="BR101" s="128"/>
      <c r="BS101" s="23"/>
      <c r="BT101" s="128"/>
      <c r="BU101" s="128"/>
      <c r="BW101" s="122">
        <v>96</v>
      </c>
      <c r="BX101" s="148"/>
      <c r="BY101" s="149"/>
      <c r="BZ101" s="150"/>
      <c r="CA101" s="151"/>
      <c r="CB101" s="151"/>
      <c r="CC101" s="152"/>
      <c r="CD101" s="23"/>
      <c r="CE101" s="128"/>
      <c r="CF101" s="128"/>
      <c r="CG101" s="23"/>
      <c r="CH101" s="128"/>
      <c r="CI101" s="128"/>
      <c r="CK101" s="122">
        <v>96</v>
      </c>
      <c r="CL101" s="148"/>
      <c r="CM101" s="149"/>
      <c r="CN101" s="150"/>
      <c r="CO101" s="151"/>
      <c r="CP101" s="151"/>
      <c r="CQ101" s="152"/>
      <c r="CR101" s="23"/>
      <c r="CS101" s="128"/>
      <c r="CT101" s="128"/>
      <c r="CU101" s="23"/>
      <c r="CV101" s="128"/>
      <c r="CW101" s="128"/>
      <c r="CY101" s="122">
        <v>96</v>
      </c>
      <c r="CZ101" s="148"/>
      <c r="DA101" s="149"/>
      <c r="DB101" s="150"/>
      <c r="DC101" s="151"/>
      <c r="DD101" s="151"/>
      <c r="DE101" s="152"/>
      <c r="DF101" s="23"/>
      <c r="DG101" s="128"/>
      <c r="DH101" s="128"/>
      <c r="DI101" s="23"/>
      <c r="DJ101" s="128"/>
      <c r="DK101" s="128"/>
      <c r="DM101" s="122">
        <v>96</v>
      </c>
      <c r="DN101" s="148"/>
      <c r="DO101" s="149"/>
      <c r="DP101" s="150"/>
      <c r="DQ101" s="151"/>
      <c r="DR101" s="151"/>
      <c r="DS101" s="152"/>
      <c r="DT101" s="23"/>
      <c r="DU101" s="128"/>
      <c r="DV101" s="128"/>
      <c r="DW101" s="23"/>
      <c r="DX101" s="128"/>
      <c r="DY101" s="128"/>
      <c r="EA101" s="122">
        <v>96</v>
      </c>
      <c r="EB101" s="148"/>
      <c r="EC101" s="149"/>
      <c r="ED101" s="150"/>
      <c r="EE101" s="151"/>
      <c r="EF101" s="151"/>
      <c r="EG101" s="152"/>
      <c r="EH101" s="23"/>
      <c r="EI101" s="128"/>
      <c r="EJ101" s="128"/>
      <c r="EK101" s="23"/>
      <c r="EL101" s="128"/>
      <c r="EM101" s="128"/>
    </row>
    <row r="102" spans="4:143">
      <c r="D102" s="325">
        <v>101</v>
      </c>
      <c r="E102" s="122">
        <v>97</v>
      </c>
      <c r="F102" s="148"/>
      <c r="G102" s="149"/>
      <c r="H102" s="150"/>
      <c r="I102" s="151"/>
      <c r="J102" s="151"/>
      <c r="K102" s="152"/>
      <c r="L102" s="23"/>
      <c r="M102" s="128"/>
      <c r="N102" s="128"/>
      <c r="O102" s="23"/>
      <c r="P102" s="128"/>
      <c r="Q102" s="128"/>
      <c r="S102" s="122">
        <v>97</v>
      </c>
      <c r="T102" s="148"/>
      <c r="U102" s="149"/>
      <c r="V102" s="150"/>
      <c r="W102" s="151"/>
      <c r="X102" s="151"/>
      <c r="Y102" s="152"/>
      <c r="Z102" s="23"/>
      <c r="AA102" s="128"/>
      <c r="AB102" s="128"/>
      <c r="AC102" s="23"/>
      <c r="AD102" s="128"/>
      <c r="AE102" s="128"/>
      <c r="AG102" s="122">
        <v>97</v>
      </c>
      <c r="AH102" s="148"/>
      <c r="AI102" s="149"/>
      <c r="AJ102" s="150"/>
      <c r="AK102" s="151"/>
      <c r="AL102" s="151"/>
      <c r="AM102" s="152"/>
      <c r="AN102" s="23"/>
      <c r="AO102" s="128"/>
      <c r="AP102" s="128"/>
      <c r="AQ102" s="23"/>
      <c r="AR102" s="128"/>
      <c r="AS102" s="128"/>
      <c r="AU102" s="122">
        <v>97</v>
      </c>
      <c r="AV102" s="148"/>
      <c r="AW102" s="149"/>
      <c r="AX102" s="150"/>
      <c r="AY102" s="151"/>
      <c r="AZ102" s="151"/>
      <c r="BA102" s="152"/>
      <c r="BB102" s="23"/>
      <c r="BC102" s="128"/>
      <c r="BD102" s="128"/>
      <c r="BE102" s="23"/>
      <c r="BF102" s="128"/>
      <c r="BG102" s="128"/>
      <c r="BI102" s="122">
        <v>97</v>
      </c>
      <c r="BJ102" s="148"/>
      <c r="BK102" s="149"/>
      <c r="BL102" s="150"/>
      <c r="BM102" s="151"/>
      <c r="BN102" s="151"/>
      <c r="BO102" s="152"/>
      <c r="BP102" s="23"/>
      <c r="BQ102" s="128"/>
      <c r="BR102" s="128"/>
      <c r="BS102" s="23"/>
      <c r="BT102" s="128"/>
      <c r="BU102" s="128"/>
      <c r="BW102" s="122">
        <v>97</v>
      </c>
      <c r="BX102" s="148"/>
      <c r="BY102" s="149"/>
      <c r="BZ102" s="150"/>
      <c r="CA102" s="151"/>
      <c r="CB102" s="151"/>
      <c r="CC102" s="152"/>
      <c r="CD102" s="23"/>
      <c r="CE102" s="128"/>
      <c r="CF102" s="128"/>
      <c r="CG102" s="23"/>
      <c r="CH102" s="128"/>
      <c r="CI102" s="128"/>
      <c r="CK102" s="122">
        <v>97</v>
      </c>
      <c r="CL102" s="148"/>
      <c r="CM102" s="149"/>
      <c r="CN102" s="150"/>
      <c r="CO102" s="151"/>
      <c r="CP102" s="151"/>
      <c r="CQ102" s="152"/>
      <c r="CR102" s="23"/>
      <c r="CS102" s="128"/>
      <c r="CT102" s="128"/>
      <c r="CU102" s="23"/>
      <c r="CV102" s="128"/>
      <c r="CW102" s="128"/>
      <c r="CY102" s="122">
        <v>97</v>
      </c>
      <c r="CZ102" s="148"/>
      <c r="DA102" s="149"/>
      <c r="DB102" s="150"/>
      <c r="DC102" s="151"/>
      <c r="DD102" s="151"/>
      <c r="DE102" s="152"/>
      <c r="DF102" s="23"/>
      <c r="DG102" s="128"/>
      <c r="DH102" s="128"/>
      <c r="DI102" s="23"/>
      <c r="DJ102" s="128"/>
      <c r="DK102" s="128"/>
      <c r="DM102" s="122">
        <v>97</v>
      </c>
      <c r="DN102" s="148"/>
      <c r="DO102" s="149"/>
      <c r="DP102" s="150"/>
      <c r="DQ102" s="151"/>
      <c r="DR102" s="151"/>
      <c r="DS102" s="152"/>
      <c r="DT102" s="23"/>
      <c r="DU102" s="128"/>
      <c r="DV102" s="128"/>
      <c r="DW102" s="23"/>
      <c r="DX102" s="128"/>
      <c r="DY102" s="128"/>
      <c r="EA102" s="122">
        <v>97</v>
      </c>
      <c r="EB102" s="148"/>
      <c r="EC102" s="149"/>
      <c r="ED102" s="150"/>
      <c r="EE102" s="151"/>
      <c r="EF102" s="151"/>
      <c r="EG102" s="152"/>
      <c r="EH102" s="23"/>
      <c r="EI102" s="128"/>
      <c r="EJ102" s="128"/>
      <c r="EK102" s="23"/>
      <c r="EL102" s="128"/>
      <c r="EM102" s="128"/>
    </row>
    <row r="103" spans="4:143">
      <c r="D103" s="325">
        <v>102</v>
      </c>
      <c r="E103" s="122">
        <v>98</v>
      </c>
      <c r="F103" s="148"/>
      <c r="G103" s="149"/>
      <c r="H103" s="150"/>
      <c r="I103" s="151"/>
      <c r="J103" s="151"/>
      <c r="K103" s="152"/>
      <c r="L103" s="23"/>
      <c r="M103" s="128"/>
      <c r="N103" s="128"/>
      <c r="O103" s="23"/>
      <c r="P103" s="128"/>
      <c r="Q103" s="128"/>
      <c r="S103" s="122">
        <v>98</v>
      </c>
      <c r="T103" s="148"/>
      <c r="U103" s="149"/>
      <c r="V103" s="150"/>
      <c r="W103" s="151"/>
      <c r="X103" s="151"/>
      <c r="Y103" s="152"/>
      <c r="Z103" s="23"/>
      <c r="AA103" s="128"/>
      <c r="AB103" s="128"/>
      <c r="AC103" s="23"/>
      <c r="AD103" s="128"/>
      <c r="AE103" s="128"/>
      <c r="AG103" s="122">
        <v>98</v>
      </c>
      <c r="AH103" s="148"/>
      <c r="AI103" s="149"/>
      <c r="AJ103" s="150"/>
      <c r="AK103" s="151"/>
      <c r="AL103" s="151"/>
      <c r="AM103" s="152"/>
      <c r="AN103" s="23"/>
      <c r="AO103" s="128"/>
      <c r="AP103" s="128"/>
      <c r="AQ103" s="23"/>
      <c r="AR103" s="128"/>
      <c r="AS103" s="128"/>
      <c r="AU103" s="122">
        <v>98</v>
      </c>
      <c r="AV103" s="148"/>
      <c r="AW103" s="149"/>
      <c r="AX103" s="150"/>
      <c r="AY103" s="151"/>
      <c r="AZ103" s="151"/>
      <c r="BA103" s="152"/>
      <c r="BB103" s="23"/>
      <c r="BC103" s="128"/>
      <c r="BD103" s="128"/>
      <c r="BE103" s="23"/>
      <c r="BF103" s="128"/>
      <c r="BG103" s="128"/>
      <c r="BI103" s="122">
        <v>98</v>
      </c>
      <c r="BJ103" s="148"/>
      <c r="BK103" s="149"/>
      <c r="BL103" s="150"/>
      <c r="BM103" s="151"/>
      <c r="BN103" s="151"/>
      <c r="BO103" s="152"/>
      <c r="BP103" s="23"/>
      <c r="BQ103" s="128"/>
      <c r="BR103" s="128"/>
      <c r="BS103" s="23"/>
      <c r="BT103" s="128"/>
      <c r="BU103" s="128"/>
      <c r="BW103" s="122">
        <v>98</v>
      </c>
      <c r="BX103" s="148"/>
      <c r="BY103" s="149"/>
      <c r="BZ103" s="150"/>
      <c r="CA103" s="151"/>
      <c r="CB103" s="151"/>
      <c r="CC103" s="152"/>
      <c r="CD103" s="23"/>
      <c r="CE103" s="128"/>
      <c r="CF103" s="128"/>
      <c r="CG103" s="23"/>
      <c r="CH103" s="128"/>
      <c r="CI103" s="128"/>
      <c r="CK103" s="122">
        <v>98</v>
      </c>
      <c r="CL103" s="148"/>
      <c r="CM103" s="149"/>
      <c r="CN103" s="150"/>
      <c r="CO103" s="151"/>
      <c r="CP103" s="151"/>
      <c r="CQ103" s="152"/>
      <c r="CR103" s="23"/>
      <c r="CS103" s="128"/>
      <c r="CT103" s="128"/>
      <c r="CU103" s="23"/>
      <c r="CV103" s="128"/>
      <c r="CW103" s="128"/>
      <c r="CY103" s="122">
        <v>98</v>
      </c>
      <c r="CZ103" s="148"/>
      <c r="DA103" s="149"/>
      <c r="DB103" s="150"/>
      <c r="DC103" s="151"/>
      <c r="DD103" s="151"/>
      <c r="DE103" s="152"/>
      <c r="DF103" s="23"/>
      <c r="DG103" s="128"/>
      <c r="DH103" s="128"/>
      <c r="DI103" s="23"/>
      <c r="DJ103" s="128"/>
      <c r="DK103" s="128"/>
      <c r="DM103" s="122">
        <v>98</v>
      </c>
      <c r="DN103" s="148"/>
      <c r="DO103" s="149"/>
      <c r="DP103" s="150"/>
      <c r="DQ103" s="151"/>
      <c r="DR103" s="151"/>
      <c r="DS103" s="152"/>
      <c r="DT103" s="23"/>
      <c r="DU103" s="128"/>
      <c r="DV103" s="128"/>
      <c r="DW103" s="23"/>
      <c r="DX103" s="128"/>
      <c r="DY103" s="128"/>
      <c r="EA103" s="122">
        <v>98</v>
      </c>
      <c r="EB103" s="148"/>
      <c r="EC103" s="149"/>
      <c r="ED103" s="150"/>
      <c r="EE103" s="151"/>
      <c r="EF103" s="151"/>
      <c r="EG103" s="152"/>
      <c r="EH103" s="23"/>
      <c r="EI103" s="128"/>
      <c r="EJ103" s="128"/>
      <c r="EK103" s="23"/>
      <c r="EL103" s="128"/>
      <c r="EM103" s="128"/>
    </row>
    <row r="104" spans="4:143">
      <c r="D104" s="325">
        <v>103</v>
      </c>
      <c r="E104" s="122">
        <v>99</v>
      </c>
      <c r="F104" s="148"/>
      <c r="G104" s="149"/>
      <c r="H104" s="150"/>
      <c r="I104" s="151"/>
      <c r="J104" s="151"/>
      <c r="K104" s="152"/>
      <c r="L104" s="23"/>
      <c r="M104" s="128"/>
      <c r="N104" s="128"/>
      <c r="O104" s="23"/>
      <c r="P104" s="128"/>
      <c r="Q104" s="128"/>
      <c r="S104" s="122">
        <v>99</v>
      </c>
      <c r="T104" s="148"/>
      <c r="U104" s="149"/>
      <c r="V104" s="150"/>
      <c r="W104" s="151"/>
      <c r="X104" s="151"/>
      <c r="Y104" s="152"/>
      <c r="Z104" s="23"/>
      <c r="AA104" s="128"/>
      <c r="AB104" s="128"/>
      <c r="AC104" s="23"/>
      <c r="AD104" s="128"/>
      <c r="AE104" s="128"/>
      <c r="AG104" s="122">
        <v>99</v>
      </c>
      <c r="AH104" s="148"/>
      <c r="AI104" s="149"/>
      <c r="AJ104" s="150"/>
      <c r="AK104" s="151"/>
      <c r="AL104" s="151"/>
      <c r="AM104" s="152"/>
      <c r="AN104" s="23"/>
      <c r="AO104" s="128"/>
      <c r="AP104" s="128"/>
      <c r="AQ104" s="23"/>
      <c r="AR104" s="128"/>
      <c r="AS104" s="128"/>
      <c r="AU104" s="122">
        <v>99</v>
      </c>
      <c r="AV104" s="148"/>
      <c r="AW104" s="149"/>
      <c r="AX104" s="150"/>
      <c r="AY104" s="151"/>
      <c r="AZ104" s="151"/>
      <c r="BA104" s="152"/>
      <c r="BB104" s="23"/>
      <c r="BC104" s="128"/>
      <c r="BD104" s="128"/>
      <c r="BE104" s="23"/>
      <c r="BF104" s="128"/>
      <c r="BG104" s="128"/>
      <c r="BI104" s="122">
        <v>99</v>
      </c>
      <c r="BJ104" s="148"/>
      <c r="BK104" s="149"/>
      <c r="BL104" s="150"/>
      <c r="BM104" s="151"/>
      <c r="BN104" s="151"/>
      <c r="BO104" s="152"/>
      <c r="BP104" s="23"/>
      <c r="BQ104" s="128"/>
      <c r="BR104" s="128"/>
      <c r="BS104" s="23"/>
      <c r="BT104" s="128"/>
      <c r="BU104" s="128"/>
      <c r="BW104" s="122">
        <v>99</v>
      </c>
      <c r="BX104" s="148"/>
      <c r="BY104" s="149"/>
      <c r="BZ104" s="150"/>
      <c r="CA104" s="151"/>
      <c r="CB104" s="151"/>
      <c r="CC104" s="152"/>
      <c r="CD104" s="23"/>
      <c r="CE104" s="128"/>
      <c r="CF104" s="128"/>
      <c r="CG104" s="23"/>
      <c r="CH104" s="128"/>
      <c r="CI104" s="128"/>
      <c r="CK104" s="122">
        <v>99</v>
      </c>
      <c r="CL104" s="148"/>
      <c r="CM104" s="149"/>
      <c r="CN104" s="150"/>
      <c r="CO104" s="151"/>
      <c r="CP104" s="151"/>
      <c r="CQ104" s="152"/>
      <c r="CR104" s="23"/>
      <c r="CS104" s="128"/>
      <c r="CT104" s="128"/>
      <c r="CU104" s="23"/>
      <c r="CV104" s="128"/>
      <c r="CW104" s="128"/>
      <c r="CY104" s="122">
        <v>99</v>
      </c>
      <c r="CZ104" s="148"/>
      <c r="DA104" s="149"/>
      <c r="DB104" s="150"/>
      <c r="DC104" s="151"/>
      <c r="DD104" s="151"/>
      <c r="DE104" s="152"/>
      <c r="DF104" s="23"/>
      <c r="DG104" s="128"/>
      <c r="DH104" s="128"/>
      <c r="DI104" s="23"/>
      <c r="DJ104" s="128"/>
      <c r="DK104" s="128"/>
      <c r="DM104" s="122">
        <v>99</v>
      </c>
      <c r="DN104" s="148"/>
      <c r="DO104" s="149"/>
      <c r="DP104" s="150"/>
      <c r="DQ104" s="151"/>
      <c r="DR104" s="151"/>
      <c r="DS104" s="152"/>
      <c r="DT104" s="23"/>
      <c r="DU104" s="128"/>
      <c r="DV104" s="128"/>
      <c r="DW104" s="23"/>
      <c r="DX104" s="128"/>
      <c r="DY104" s="128"/>
      <c r="EA104" s="122">
        <v>99</v>
      </c>
      <c r="EB104" s="148"/>
      <c r="EC104" s="149"/>
      <c r="ED104" s="150"/>
      <c r="EE104" s="151"/>
      <c r="EF104" s="151"/>
      <c r="EG104" s="152"/>
      <c r="EH104" s="23"/>
      <c r="EI104" s="128"/>
      <c r="EJ104" s="128"/>
      <c r="EK104" s="23"/>
      <c r="EL104" s="128"/>
      <c r="EM104" s="128"/>
    </row>
    <row r="105" spans="4:143" ht="15" thickBot="1">
      <c r="D105" s="325">
        <v>104</v>
      </c>
      <c r="E105" s="129">
        <v>100</v>
      </c>
      <c r="F105" s="154"/>
      <c r="G105" s="155"/>
      <c r="H105" s="156"/>
      <c r="I105" s="157"/>
      <c r="J105" s="157"/>
      <c r="K105" s="158"/>
      <c r="L105" s="23"/>
      <c r="M105" s="128"/>
      <c r="N105" s="128"/>
      <c r="O105" s="23"/>
      <c r="P105" s="128"/>
      <c r="Q105" s="128"/>
      <c r="S105" s="129">
        <v>100</v>
      </c>
      <c r="T105" s="154"/>
      <c r="U105" s="155"/>
      <c r="V105" s="156"/>
      <c r="W105" s="157"/>
      <c r="X105" s="157"/>
      <c r="Y105" s="158"/>
      <c r="Z105" s="23"/>
      <c r="AA105" s="128"/>
      <c r="AB105" s="128"/>
      <c r="AC105" s="23"/>
      <c r="AD105" s="128"/>
      <c r="AE105" s="128"/>
      <c r="AG105" s="129">
        <v>100</v>
      </c>
      <c r="AH105" s="154"/>
      <c r="AI105" s="155"/>
      <c r="AJ105" s="156"/>
      <c r="AK105" s="157"/>
      <c r="AL105" s="157"/>
      <c r="AM105" s="158"/>
      <c r="AN105" s="23"/>
      <c r="AO105" s="128"/>
      <c r="AP105" s="128"/>
      <c r="AQ105" s="23"/>
      <c r="AR105" s="128"/>
      <c r="AS105" s="128"/>
      <c r="AU105" s="129">
        <v>100</v>
      </c>
      <c r="AV105" s="154"/>
      <c r="AW105" s="155"/>
      <c r="AX105" s="156"/>
      <c r="AY105" s="157"/>
      <c r="AZ105" s="157"/>
      <c r="BA105" s="158"/>
      <c r="BB105" s="23"/>
      <c r="BC105" s="128"/>
      <c r="BD105" s="128"/>
      <c r="BE105" s="23"/>
      <c r="BF105" s="128"/>
      <c r="BG105" s="128"/>
      <c r="BI105" s="129">
        <v>100</v>
      </c>
      <c r="BJ105" s="154"/>
      <c r="BK105" s="155"/>
      <c r="BL105" s="156"/>
      <c r="BM105" s="157"/>
      <c r="BN105" s="157"/>
      <c r="BO105" s="158"/>
      <c r="BP105" s="23"/>
      <c r="BQ105" s="128"/>
      <c r="BR105" s="128"/>
      <c r="BS105" s="23"/>
      <c r="BT105" s="128"/>
      <c r="BU105" s="128"/>
      <c r="BW105" s="129">
        <v>100</v>
      </c>
      <c r="BX105" s="154"/>
      <c r="BY105" s="155"/>
      <c r="BZ105" s="156"/>
      <c r="CA105" s="157"/>
      <c r="CB105" s="157"/>
      <c r="CC105" s="158"/>
      <c r="CD105" s="23"/>
      <c r="CE105" s="128"/>
      <c r="CF105" s="128"/>
      <c r="CG105" s="23"/>
      <c r="CH105" s="128"/>
      <c r="CI105" s="128"/>
      <c r="CK105" s="129">
        <v>100</v>
      </c>
      <c r="CL105" s="154"/>
      <c r="CM105" s="155"/>
      <c r="CN105" s="156"/>
      <c r="CO105" s="157"/>
      <c r="CP105" s="157"/>
      <c r="CQ105" s="158"/>
      <c r="CR105" s="23"/>
      <c r="CS105" s="128"/>
      <c r="CT105" s="128"/>
      <c r="CU105" s="23"/>
      <c r="CV105" s="128"/>
      <c r="CW105" s="128"/>
      <c r="CY105" s="129">
        <v>100</v>
      </c>
      <c r="CZ105" s="154"/>
      <c r="DA105" s="155"/>
      <c r="DB105" s="156"/>
      <c r="DC105" s="157"/>
      <c r="DD105" s="157"/>
      <c r="DE105" s="158"/>
      <c r="DF105" s="23"/>
      <c r="DG105" s="128"/>
      <c r="DH105" s="128"/>
      <c r="DI105" s="23"/>
      <c r="DJ105" s="128"/>
      <c r="DK105" s="128"/>
      <c r="DM105" s="129">
        <v>100</v>
      </c>
      <c r="DN105" s="154"/>
      <c r="DO105" s="155"/>
      <c r="DP105" s="156"/>
      <c r="DQ105" s="157"/>
      <c r="DR105" s="157"/>
      <c r="DS105" s="158"/>
      <c r="DT105" s="23"/>
      <c r="DU105" s="128"/>
      <c r="DV105" s="128"/>
      <c r="DW105" s="23"/>
      <c r="DX105" s="128"/>
      <c r="DY105" s="128"/>
      <c r="EA105" s="129">
        <v>100</v>
      </c>
      <c r="EB105" s="154"/>
      <c r="EC105" s="155"/>
      <c r="ED105" s="156"/>
      <c r="EE105" s="157"/>
      <c r="EF105" s="157"/>
      <c r="EG105" s="158"/>
      <c r="EH105" s="23"/>
      <c r="EI105" s="128"/>
      <c r="EJ105" s="128"/>
      <c r="EK105" s="23"/>
      <c r="EL105" s="128"/>
      <c r="EM105" s="128"/>
    </row>
    <row r="106" spans="4:143" ht="15" thickTop="1">
      <c r="E106" s="135">
        <v>101</v>
      </c>
      <c r="F106" s="159"/>
      <c r="G106" s="160"/>
      <c r="H106" s="161"/>
      <c r="I106" s="159"/>
      <c r="J106" s="159"/>
      <c r="K106" s="161"/>
      <c r="S106" s="135">
        <v>101</v>
      </c>
      <c r="T106" s="159"/>
      <c r="U106" s="160"/>
      <c r="V106" s="161"/>
      <c r="W106" s="159"/>
      <c r="X106" s="159"/>
      <c r="Y106" s="161"/>
      <c r="AG106" s="135">
        <v>101</v>
      </c>
      <c r="AH106" s="159"/>
      <c r="AI106" s="160"/>
      <c r="AJ106" s="161"/>
      <c r="AK106" s="159"/>
      <c r="AL106" s="159"/>
      <c r="AM106" s="161"/>
      <c r="AU106" s="135">
        <v>101</v>
      </c>
      <c r="AV106" s="159"/>
      <c r="AW106" s="160"/>
      <c r="AX106" s="161"/>
      <c r="AY106" s="159"/>
      <c r="AZ106" s="159"/>
      <c r="BA106" s="161"/>
      <c r="BI106" s="135">
        <v>101</v>
      </c>
      <c r="BJ106" s="159"/>
      <c r="BK106" s="160"/>
      <c r="BL106" s="161"/>
      <c r="BM106" s="159"/>
      <c r="BN106" s="159"/>
      <c r="BO106" s="161"/>
      <c r="BW106" s="135">
        <v>101</v>
      </c>
      <c r="BX106" s="159"/>
      <c r="BY106" s="160"/>
      <c r="BZ106" s="161"/>
      <c r="CA106" s="159"/>
      <c r="CB106" s="159"/>
      <c r="CC106" s="161"/>
      <c r="CK106" s="135">
        <v>101</v>
      </c>
      <c r="CL106" s="159"/>
      <c r="CM106" s="160"/>
      <c r="CN106" s="161"/>
      <c r="CO106" s="159"/>
      <c r="CP106" s="159"/>
      <c r="CQ106" s="161"/>
      <c r="CY106" s="135">
        <v>101</v>
      </c>
      <c r="CZ106" s="159"/>
      <c r="DA106" s="160"/>
      <c r="DB106" s="161"/>
      <c r="DC106" s="159"/>
      <c r="DD106" s="159"/>
      <c r="DE106" s="161"/>
      <c r="DM106" s="135">
        <v>101</v>
      </c>
      <c r="DN106" s="159"/>
      <c r="DO106" s="160"/>
      <c r="DP106" s="161"/>
      <c r="DQ106" s="159"/>
      <c r="DR106" s="159"/>
      <c r="DS106" s="161"/>
      <c r="EA106" s="135">
        <v>101</v>
      </c>
      <c r="EB106" s="159"/>
      <c r="EC106" s="160"/>
      <c r="ED106" s="161"/>
      <c r="EE106" s="159"/>
      <c r="EF106" s="159"/>
      <c r="EG106" s="161"/>
    </row>
    <row r="107" spans="4:143">
      <c r="E107" s="122">
        <v>102</v>
      </c>
      <c r="F107" s="162"/>
      <c r="G107" s="163"/>
      <c r="H107" s="60"/>
      <c r="I107" s="162"/>
      <c r="J107" s="162"/>
      <c r="K107" s="60"/>
      <c r="S107" s="122">
        <v>102</v>
      </c>
      <c r="T107" s="162"/>
      <c r="U107" s="163"/>
      <c r="V107" s="60"/>
      <c r="W107" s="162"/>
      <c r="X107" s="162"/>
      <c r="Y107" s="60"/>
      <c r="AG107" s="122">
        <v>102</v>
      </c>
      <c r="AH107" s="162"/>
      <c r="AI107" s="163"/>
      <c r="AJ107" s="60"/>
      <c r="AK107" s="162"/>
      <c r="AL107" s="162"/>
      <c r="AM107" s="60"/>
      <c r="AU107" s="122">
        <v>102</v>
      </c>
      <c r="AV107" s="162"/>
      <c r="AW107" s="163"/>
      <c r="AX107" s="60"/>
      <c r="AY107" s="162"/>
      <c r="AZ107" s="162"/>
      <c r="BA107" s="60"/>
      <c r="BI107" s="122">
        <v>102</v>
      </c>
      <c r="BJ107" s="162"/>
      <c r="BK107" s="163"/>
      <c r="BL107" s="60"/>
      <c r="BM107" s="162"/>
      <c r="BN107" s="162"/>
      <c r="BO107" s="60"/>
      <c r="BW107" s="122">
        <v>102</v>
      </c>
      <c r="BX107" s="162"/>
      <c r="BY107" s="163"/>
      <c r="BZ107" s="60"/>
      <c r="CA107" s="162"/>
      <c r="CB107" s="162"/>
      <c r="CC107" s="60"/>
      <c r="CK107" s="122">
        <v>102</v>
      </c>
      <c r="CL107" s="162"/>
      <c r="CM107" s="163"/>
      <c r="CN107" s="60"/>
      <c r="CO107" s="162"/>
      <c r="CP107" s="162"/>
      <c r="CQ107" s="60"/>
      <c r="CY107" s="122">
        <v>102</v>
      </c>
      <c r="CZ107" s="162"/>
      <c r="DA107" s="163"/>
      <c r="DB107" s="60"/>
      <c r="DC107" s="162"/>
      <c r="DD107" s="162"/>
      <c r="DE107" s="60"/>
      <c r="DM107" s="122">
        <v>102</v>
      </c>
      <c r="DN107" s="162"/>
      <c r="DO107" s="163"/>
      <c r="DP107" s="60"/>
      <c r="DQ107" s="162"/>
      <c r="DR107" s="162"/>
      <c r="DS107" s="60"/>
      <c r="EA107" s="122">
        <v>102</v>
      </c>
      <c r="EB107" s="162"/>
      <c r="EC107" s="163"/>
      <c r="ED107" s="60"/>
      <c r="EE107" s="162"/>
      <c r="EF107" s="162"/>
      <c r="EG107" s="60"/>
    </row>
    <row r="108" spans="4:143">
      <c r="E108" s="122">
        <v>103</v>
      </c>
      <c r="F108" s="162"/>
      <c r="G108" s="163"/>
      <c r="H108" s="60"/>
      <c r="I108" s="162"/>
      <c r="J108" s="162"/>
      <c r="K108" s="60"/>
      <c r="S108" s="122">
        <v>103</v>
      </c>
      <c r="T108" s="162"/>
      <c r="U108" s="163"/>
      <c r="V108" s="60"/>
      <c r="W108" s="162"/>
      <c r="X108" s="162"/>
      <c r="Y108" s="60"/>
      <c r="AG108" s="122">
        <v>103</v>
      </c>
      <c r="AH108" s="162"/>
      <c r="AI108" s="163"/>
      <c r="AJ108" s="60"/>
      <c r="AK108" s="162"/>
      <c r="AL108" s="162"/>
      <c r="AM108" s="60"/>
      <c r="AU108" s="122">
        <v>103</v>
      </c>
      <c r="AV108" s="162"/>
      <c r="AW108" s="163"/>
      <c r="AX108" s="60"/>
      <c r="AY108" s="162"/>
      <c r="AZ108" s="162"/>
      <c r="BA108" s="60"/>
      <c r="BI108" s="122">
        <v>103</v>
      </c>
      <c r="BJ108" s="162"/>
      <c r="BK108" s="163"/>
      <c r="BL108" s="60"/>
      <c r="BM108" s="162"/>
      <c r="BN108" s="162"/>
      <c r="BO108" s="60"/>
      <c r="BW108" s="122">
        <v>103</v>
      </c>
      <c r="BX108" s="162"/>
      <c r="BY108" s="163"/>
      <c r="BZ108" s="60"/>
      <c r="CA108" s="162"/>
      <c r="CB108" s="162"/>
      <c r="CC108" s="60"/>
      <c r="CK108" s="122">
        <v>103</v>
      </c>
      <c r="CL108" s="162"/>
      <c r="CM108" s="163"/>
      <c r="CN108" s="60"/>
      <c r="CO108" s="162"/>
      <c r="CP108" s="162"/>
      <c r="CQ108" s="60"/>
      <c r="CY108" s="122">
        <v>103</v>
      </c>
      <c r="CZ108" s="162"/>
      <c r="DA108" s="163"/>
      <c r="DB108" s="60"/>
      <c r="DC108" s="162"/>
      <c r="DD108" s="162"/>
      <c r="DE108" s="60"/>
      <c r="DM108" s="122">
        <v>103</v>
      </c>
      <c r="DN108" s="162"/>
      <c r="DO108" s="163"/>
      <c r="DP108" s="60"/>
      <c r="DQ108" s="162"/>
      <c r="DR108" s="162"/>
      <c r="DS108" s="60"/>
      <c r="EA108" s="122">
        <v>103</v>
      </c>
      <c r="EB108" s="162"/>
      <c r="EC108" s="163"/>
      <c r="ED108" s="60"/>
      <c r="EE108" s="162"/>
      <c r="EF108" s="162"/>
      <c r="EG108" s="60"/>
    </row>
    <row r="109" spans="4:143">
      <c r="E109" s="122">
        <v>104</v>
      </c>
      <c r="F109" s="162"/>
      <c r="G109" s="163"/>
      <c r="H109" s="60"/>
      <c r="I109" s="162"/>
      <c r="J109" s="162"/>
      <c r="K109" s="60"/>
      <c r="S109" s="122">
        <v>104</v>
      </c>
      <c r="T109" s="162"/>
      <c r="U109" s="163"/>
      <c r="V109" s="60"/>
      <c r="W109" s="162"/>
      <c r="X109" s="162"/>
      <c r="Y109" s="60"/>
      <c r="AG109" s="122">
        <v>104</v>
      </c>
      <c r="AH109" s="162"/>
      <c r="AI109" s="163"/>
      <c r="AJ109" s="60"/>
      <c r="AK109" s="162"/>
      <c r="AL109" s="162"/>
      <c r="AM109" s="60"/>
      <c r="AU109" s="122">
        <v>104</v>
      </c>
      <c r="AV109" s="162"/>
      <c r="AW109" s="163"/>
      <c r="AX109" s="60"/>
      <c r="AY109" s="162"/>
      <c r="AZ109" s="162"/>
      <c r="BA109" s="60"/>
      <c r="BI109" s="122">
        <v>104</v>
      </c>
      <c r="BJ109" s="162"/>
      <c r="BK109" s="163"/>
      <c r="BL109" s="60"/>
      <c r="BM109" s="162"/>
      <c r="BN109" s="162"/>
      <c r="BO109" s="60"/>
      <c r="BW109" s="122">
        <v>104</v>
      </c>
      <c r="BX109" s="162"/>
      <c r="BY109" s="163"/>
      <c r="BZ109" s="60"/>
      <c r="CA109" s="162"/>
      <c r="CB109" s="162"/>
      <c r="CC109" s="60"/>
      <c r="CK109" s="122">
        <v>104</v>
      </c>
      <c r="CL109" s="162"/>
      <c r="CM109" s="163"/>
      <c r="CN109" s="60"/>
      <c r="CO109" s="162"/>
      <c r="CP109" s="162"/>
      <c r="CQ109" s="60"/>
      <c r="CY109" s="122">
        <v>104</v>
      </c>
      <c r="CZ109" s="162"/>
      <c r="DA109" s="163"/>
      <c r="DB109" s="60"/>
      <c r="DC109" s="162"/>
      <c r="DD109" s="162"/>
      <c r="DE109" s="60"/>
      <c r="DM109" s="122">
        <v>104</v>
      </c>
      <c r="DN109" s="162"/>
      <c r="DO109" s="163"/>
      <c r="DP109" s="60"/>
      <c r="DQ109" s="162"/>
      <c r="DR109" s="162"/>
      <c r="DS109" s="60"/>
      <c r="EA109" s="122">
        <v>104</v>
      </c>
      <c r="EB109" s="162"/>
      <c r="EC109" s="163"/>
      <c r="ED109" s="60"/>
      <c r="EE109" s="162"/>
      <c r="EF109" s="162"/>
      <c r="EG109" s="60"/>
    </row>
    <row r="110" spans="4:143">
      <c r="E110" s="122">
        <v>105</v>
      </c>
      <c r="F110" s="162"/>
      <c r="G110" s="163"/>
      <c r="H110" s="60"/>
      <c r="I110" s="162"/>
      <c r="J110" s="162"/>
      <c r="K110" s="60"/>
      <c r="S110" s="122">
        <v>105</v>
      </c>
      <c r="T110" s="162"/>
      <c r="U110" s="163"/>
      <c r="V110" s="60"/>
      <c r="W110" s="162"/>
      <c r="X110" s="162"/>
      <c r="Y110" s="60"/>
      <c r="AG110" s="122">
        <v>105</v>
      </c>
      <c r="AH110" s="162"/>
      <c r="AI110" s="163"/>
      <c r="AJ110" s="60"/>
      <c r="AK110" s="162"/>
      <c r="AL110" s="162"/>
      <c r="AM110" s="60"/>
      <c r="AU110" s="122">
        <v>105</v>
      </c>
      <c r="AV110" s="162"/>
      <c r="AW110" s="163"/>
      <c r="AX110" s="60"/>
      <c r="AY110" s="162"/>
      <c r="AZ110" s="162"/>
      <c r="BA110" s="60"/>
      <c r="BI110" s="122">
        <v>105</v>
      </c>
      <c r="BJ110" s="162"/>
      <c r="BK110" s="163"/>
      <c r="BL110" s="60"/>
      <c r="BM110" s="162"/>
      <c r="BN110" s="162"/>
      <c r="BO110" s="60"/>
      <c r="BW110" s="122">
        <v>105</v>
      </c>
      <c r="BX110" s="162"/>
      <c r="BY110" s="163"/>
      <c r="BZ110" s="60"/>
      <c r="CA110" s="162"/>
      <c r="CB110" s="162"/>
      <c r="CC110" s="60"/>
      <c r="CK110" s="122">
        <v>105</v>
      </c>
      <c r="CL110" s="162"/>
      <c r="CM110" s="163"/>
      <c r="CN110" s="60"/>
      <c r="CO110" s="162"/>
      <c r="CP110" s="162"/>
      <c r="CQ110" s="60"/>
      <c r="CY110" s="122">
        <v>105</v>
      </c>
      <c r="CZ110" s="162"/>
      <c r="DA110" s="163"/>
      <c r="DB110" s="60"/>
      <c r="DC110" s="162"/>
      <c r="DD110" s="162"/>
      <c r="DE110" s="60"/>
      <c r="DM110" s="122">
        <v>105</v>
      </c>
      <c r="DN110" s="162"/>
      <c r="DO110" s="163"/>
      <c r="DP110" s="60"/>
      <c r="DQ110" s="162"/>
      <c r="DR110" s="162"/>
      <c r="DS110" s="60"/>
      <c r="EA110" s="122">
        <v>105</v>
      </c>
      <c r="EB110" s="162"/>
      <c r="EC110" s="163"/>
      <c r="ED110" s="60"/>
      <c r="EE110" s="162"/>
      <c r="EF110" s="162"/>
      <c r="EG110" s="60"/>
    </row>
    <row r="111" spans="4:143">
      <c r="E111" s="122">
        <v>106</v>
      </c>
      <c r="F111" s="162"/>
      <c r="G111" s="163"/>
      <c r="H111" s="60"/>
      <c r="I111" s="162"/>
      <c r="J111" s="162"/>
      <c r="K111" s="60"/>
      <c r="S111" s="122">
        <v>106</v>
      </c>
      <c r="T111" s="162"/>
      <c r="U111" s="163"/>
      <c r="V111" s="60"/>
      <c r="W111" s="162"/>
      <c r="X111" s="162"/>
      <c r="Y111" s="60"/>
      <c r="AG111" s="122">
        <v>106</v>
      </c>
      <c r="AH111" s="162"/>
      <c r="AI111" s="163"/>
      <c r="AJ111" s="60"/>
      <c r="AK111" s="162"/>
      <c r="AL111" s="162"/>
      <c r="AM111" s="60"/>
      <c r="AU111" s="122">
        <v>106</v>
      </c>
      <c r="AV111" s="162"/>
      <c r="AW111" s="163"/>
      <c r="AX111" s="60"/>
      <c r="AY111" s="162"/>
      <c r="AZ111" s="162"/>
      <c r="BA111" s="60"/>
      <c r="BI111" s="122">
        <v>106</v>
      </c>
      <c r="BJ111" s="162"/>
      <c r="BK111" s="163"/>
      <c r="BL111" s="60"/>
      <c r="BM111" s="162"/>
      <c r="BN111" s="162"/>
      <c r="BO111" s="60"/>
      <c r="BW111" s="122">
        <v>106</v>
      </c>
      <c r="BX111" s="162"/>
      <c r="BY111" s="163"/>
      <c r="BZ111" s="60"/>
      <c r="CA111" s="162"/>
      <c r="CB111" s="162"/>
      <c r="CC111" s="60"/>
      <c r="CK111" s="122">
        <v>106</v>
      </c>
      <c r="CL111" s="162"/>
      <c r="CM111" s="163"/>
      <c r="CN111" s="60"/>
      <c r="CO111" s="162"/>
      <c r="CP111" s="162"/>
      <c r="CQ111" s="60"/>
      <c r="CY111" s="122">
        <v>106</v>
      </c>
      <c r="CZ111" s="162"/>
      <c r="DA111" s="163"/>
      <c r="DB111" s="60"/>
      <c r="DC111" s="162"/>
      <c r="DD111" s="162"/>
      <c r="DE111" s="60"/>
      <c r="DM111" s="122">
        <v>106</v>
      </c>
      <c r="DN111" s="162"/>
      <c r="DO111" s="163"/>
      <c r="DP111" s="60"/>
      <c r="DQ111" s="162"/>
      <c r="DR111" s="162"/>
      <c r="DS111" s="60"/>
      <c r="EA111" s="122">
        <v>106</v>
      </c>
      <c r="EB111" s="162"/>
      <c r="EC111" s="163"/>
      <c r="ED111" s="60"/>
      <c r="EE111" s="162"/>
      <c r="EF111" s="162"/>
      <c r="EG111" s="60"/>
    </row>
    <row r="112" spans="4:143">
      <c r="E112" s="122">
        <v>107</v>
      </c>
      <c r="F112" s="162"/>
      <c r="G112" s="163"/>
      <c r="H112" s="60"/>
      <c r="I112" s="162"/>
      <c r="J112" s="162"/>
      <c r="K112" s="60"/>
      <c r="S112" s="122">
        <v>107</v>
      </c>
      <c r="T112" s="162"/>
      <c r="U112" s="163"/>
      <c r="V112" s="60"/>
      <c r="W112" s="162"/>
      <c r="X112" s="162"/>
      <c r="Y112" s="60"/>
      <c r="AG112" s="122">
        <v>107</v>
      </c>
      <c r="AH112" s="162"/>
      <c r="AI112" s="163"/>
      <c r="AJ112" s="60"/>
      <c r="AK112" s="162"/>
      <c r="AL112" s="162"/>
      <c r="AM112" s="60"/>
      <c r="AU112" s="122">
        <v>107</v>
      </c>
      <c r="AV112" s="162"/>
      <c r="AW112" s="163"/>
      <c r="AX112" s="60"/>
      <c r="AY112" s="162"/>
      <c r="AZ112" s="162"/>
      <c r="BA112" s="60"/>
      <c r="BI112" s="122">
        <v>107</v>
      </c>
      <c r="BJ112" s="162"/>
      <c r="BK112" s="163"/>
      <c r="BL112" s="60"/>
      <c r="BM112" s="162"/>
      <c r="BN112" s="162"/>
      <c r="BO112" s="60"/>
      <c r="BW112" s="122">
        <v>107</v>
      </c>
      <c r="BX112" s="162"/>
      <c r="BY112" s="163"/>
      <c r="BZ112" s="60"/>
      <c r="CA112" s="162"/>
      <c r="CB112" s="162"/>
      <c r="CC112" s="60"/>
      <c r="CK112" s="122">
        <v>107</v>
      </c>
      <c r="CL112" s="162"/>
      <c r="CM112" s="163"/>
      <c r="CN112" s="60"/>
      <c r="CO112" s="162"/>
      <c r="CP112" s="162"/>
      <c r="CQ112" s="60"/>
      <c r="CY112" s="122">
        <v>107</v>
      </c>
      <c r="CZ112" s="162"/>
      <c r="DA112" s="163"/>
      <c r="DB112" s="60"/>
      <c r="DC112" s="162"/>
      <c r="DD112" s="162"/>
      <c r="DE112" s="60"/>
      <c r="DM112" s="122">
        <v>107</v>
      </c>
      <c r="DN112" s="162"/>
      <c r="DO112" s="163"/>
      <c r="DP112" s="60"/>
      <c r="DQ112" s="162"/>
      <c r="DR112" s="162"/>
      <c r="DS112" s="60"/>
      <c r="EA112" s="122">
        <v>107</v>
      </c>
      <c r="EB112" s="162"/>
      <c r="EC112" s="163"/>
      <c r="ED112" s="60"/>
      <c r="EE112" s="162"/>
      <c r="EF112" s="162"/>
      <c r="EG112" s="60"/>
    </row>
    <row r="113" spans="5:137">
      <c r="E113" s="122">
        <v>108</v>
      </c>
      <c r="F113" s="162"/>
      <c r="G113" s="163"/>
      <c r="H113" s="60"/>
      <c r="I113" s="162"/>
      <c r="J113" s="162"/>
      <c r="K113" s="60"/>
      <c r="S113" s="122">
        <v>108</v>
      </c>
      <c r="T113" s="162"/>
      <c r="U113" s="163"/>
      <c r="V113" s="60"/>
      <c r="W113" s="162"/>
      <c r="X113" s="162"/>
      <c r="Y113" s="60"/>
      <c r="AG113" s="122">
        <v>108</v>
      </c>
      <c r="AH113" s="162"/>
      <c r="AI113" s="163"/>
      <c r="AJ113" s="60"/>
      <c r="AK113" s="162"/>
      <c r="AL113" s="162"/>
      <c r="AM113" s="60"/>
      <c r="AU113" s="122">
        <v>108</v>
      </c>
      <c r="AV113" s="162"/>
      <c r="AW113" s="163"/>
      <c r="AX113" s="60"/>
      <c r="AY113" s="162"/>
      <c r="AZ113" s="162"/>
      <c r="BA113" s="60"/>
      <c r="BI113" s="122">
        <v>108</v>
      </c>
      <c r="BJ113" s="162"/>
      <c r="BK113" s="163"/>
      <c r="BL113" s="60"/>
      <c r="BM113" s="162"/>
      <c r="BN113" s="162"/>
      <c r="BO113" s="60"/>
      <c r="BW113" s="122">
        <v>108</v>
      </c>
      <c r="BX113" s="162"/>
      <c r="BY113" s="163"/>
      <c r="BZ113" s="60"/>
      <c r="CA113" s="162"/>
      <c r="CB113" s="162"/>
      <c r="CC113" s="60"/>
      <c r="CK113" s="122">
        <v>108</v>
      </c>
      <c r="CL113" s="162"/>
      <c r="CM113" s="163"/>
      <c r="CN113" s="60"/>
      <c r="CO113" s="162"/>
      <c r="CP113" s="162"/>
      <c r="CQ113" s="60"/>
      <c r="CY113" s="122">
        <v>108</v>
      </c>
      <c r="CZ113" s="162"/>
      <c r="DA113" s="163"/>
      <c r="DB113" s="60"/>
      <c r="DC113" s="162"/>
      <c r="DD113" s="162"/>
      <c r="DE113" s="60"/>
      <c r="DM113" s="122">
        <v>108</v>
      </c>
      <c r="DN113" s="162"/>
      <c r="DO113" s="163"/>
      <c r="DP113" s="60"/>
      <c r="DQ113" s="162"/>
      <c r="DR113" s="162"/>
      <c r="DS113" s="60"/>
      <c r="EA113" s="122">
        <v>108</v>
      </c>
      <c r="EB113" s="162"/>
      <c r="EC113" s="163"/>
      <c r="ED113" s="60"/>
      <c r="EE113" s="162"/>
      <c r="EF113" s="162"/>
      <c r="EG113" s="60"/>
    </row>
    <row r="114" spans="5:137">
      <c r="E114" s="122">
        <v>109</v>
      </c>
      <c r="F114" s="162"/>
      <c r="G114" s="163"/>
      <c r="H114" s="60"/>
      <c r="I114" s="162"/>
      <c r="J114" s="162"/>
      <c r="K114" s="60"/>
      <c r="S114" s="122">
        <v>109</v>
      </c>
      <c r="T114" s="162"/>
      <c r="U114" s="163"/>
      <c r="V114" s="60"/>
      <c r="W114" s="162"/>
      <c r="X114" s="162"/>
      <c r="Y114" s="60"/>
      <c r="AG114" s="122">
        <v>109</v>
      </c>
      <c r="AH114" s="162"/>
      <c r="AI114" s="163"/>
      <c r="AJ114" s="60"/>
      <c r="AK114" s="162"/>
      <c r="AL114" s="162"/>
      <c r="AM114" s="60"/>
      <c r="AU114" s="122">
        <v>109</v>
      </c>
      <c r="AV114" s="162"/>
      <c r="AW114" s="163"/>
      <c r="AX114" s="60"/>
      <c r="AY114" s="162"/>
      <c r="AZ114" s="162"/>
      <c r="BA114" s="60"/>
      <c r="BI114" s="122">
        <v>109</v>
      </c>
      <c r="BJ114" s="162"/>
      <c r="BK114" s="163"/>
      <c r="BL114" s="60"/>
      <c r="BM114" s="162"/>
      <c r="BN114" s="162"/>
      <c r="BO114" s="60"/>
      <c r="BW114" s="122">
        <v>109</v>
      </c>
      <c r="BX114" s="162"/>
      <c r="BY114" s="163"/>
      <c r="BZ114" s="60"/>
      <c r="CA114" s="162"/>
      <c r="CB114" s="162"/>
      <c r="CC114" s="60"/>
      <c r="CK114" s="122">
        <v>109</v>
      </c>
      <c r="CL114" s="162"/>
      <c r="CM114" s="163"/>
      <c r="CN114" s="60"/>
      <c r="CO114" s="162"/>
      <c r="CP114" s="162"/>
      <c r="CQ114" s="60"/>
      <c r="CY114" s="122">
        <v>109</v>
      </c>
      <c r="CZ114" s="162"/>
      <c r="DA114" s="163"/>
      <c r="DB114" s="60"/>
      <c r="DC114" s="162"/>
      <c r="DD114" s="162"/>
      <c r="DE114" s="60"/>
      <c r="DM114" s="122">
        <v>109</v>
      </c>
      <c r="DN114" s="162"/>
      <c r="DO114" s="163"/>
      <c r="DP114" s="60"/>
      <c r="DQ114" s="162"/>
      <c r="DR114" s="162"/>
      <c r="DS114" s="60"/>
      <c r="EA114" s="122">
        <v>109</v>
      </c>
      <c r="EB114" s="162"/>
      <c r="EC114" s="163"/>
      <c r="ED114" s="60"/>
      <c r="EE114" s="162"/>
      <c r="EF114" s="162"/>
      <c r="EG114" s="60"/>
    </row>
    <row r="115" spans="5:137">
      <c r="E115" s="122">
        <v>110</v>
      </c>
      <c r="F115" s="162"/>
      <c r="G115" s="163"/>
      <c r="H115" s="60"/>
      <c r="I115" s="162"/>
      <c r="J115" s="162"/>
      <c r="K115" s="60"/>
      <c r="S115" s="122">
        <v>110</v>
      </c>
      <c r="T115" s="162"/>
      <c r="U115" s="163"/>
      <c r="V115" s="60"/>
      <c r="W115" s="162"/>
      <c r="X115" s="162"/>
      <c r="Y115" s="60"/>
      <c r="AG115" s="122">
        <v>110</v>
      </c>
      <c r="AH115" s="162"/>
      <c r="AI115" s="163"/>
      <c r="AJ115" s="60"/>
      <c r="AK115" s="162"/>
      <c r="AL115" s="162"/>
      <c r="AM115" s="60"/>
      <c r="AU115" s="122">
        <v>110</v>
      </c>
      <c r="AV115" s="162"/>
      <c r="AW115" s="163"/>
      <c r="AX115" s="60"/>
      <c r="AY115" s="162"/>
      <c r="AZ115" s="162"/>
      <c r="BA115" s="60"/>
      <c r="BI115" s="122">
        <v>110</v>
      </c>
      <c r="BJ115" s="162"/>
      <c r="BK115" s="163"/>
      <c r="BL115" s="60"/>
      <c r="BM115" s="162"/>
      <c r="BN115" s="162"/>
      <c r="BO115" s="60"/>
      <c r="BW115" s="122">
        <v>110</v>
      </c>
      <c r="BX115" s="162"/>
      <c r="BY115" s="163"/>
      <c r="BZ115" s="60"/>
      <c r="CA115" s="162"/>
      <c r="CB115" s="162"/>
      <c r="CC115" s="60"/>
      <c r="CK115" s="122">
        <v>110</v>
      </c>
      <c r="CL115" s="162"/>
      <c r="CM115" s="163"/>
      <c r="CN115" s="60"/>
      <c r="CO115" s="162"/>
      <c r="CP115" s="162"/>
      <c r="CQ115" s="60"/>
      <c r="CY115" s="122">
        <v>110</v>
      </c>
      <c r="CZ115" s="162"/>
      <c r="DA115" s="163"/>
      <c r="DB115" s="60"/>
      <c r="DC115" s="162"/>
      <c r="DD115" s="162"/>
      <c r="DE115" s="60"/>
      <c r="DM115" s="122">
        <v>110</v>
      </c>
      <c r="DN115" s="162"/>
      <c r="DO115" s="163"/>
      <c r="DP115" s="60"/>
      <c r="DQ115" s="162"/>
      <c r="DR115" s="162"/>
      <c r="DS115" s="60"/>
      <c r="EA115" s="122">
        <v>110</v>
      </c>
      <c r="EB115" s="162"/>
      <c r="EC115" s="163"/>
      <c r="ED115" s="60"/>
      <c r="EE115" s="162"/>
      <c r="EF115" s="162"/>
      <c r="EG115" s="60"/>
    </row>
    <row r="116" spans="5:137">
      <c r="E116" s="122">
        <v>111</v>
      </c>
      <c r="F116" s="162"/>
      <c r="G116" s="163"/>
      <c r="H116" s="60"/>
      <c r="I116" s="162"/>
      <c r="J116" s="162"/>
      <c r="K116" s="60"/>
      <c r="S116" s="122">
        <v>111</v>
      </c>
      <c r="T116" s="162"/>
      <c r="U116" s="163"/>
      <c r="V116" s="60"/>
      <c r="W116" s="162"/>
      <c r="X116" s="162"/>
      <c r="Y116" s="60"/>
      <c r="AG116" s="122">
        <v>111</v>
      </c>
      <c r="AH116" s="162"/>
      <c r="AI116" s="163"/>
      <c r="AJ116" s="60"/>
      <c r="AK116" s="162"/>
      <c r="AL116" s="162"/>
      <c r="AM116" s="60"/>
      <c r="AU116" s="122">
        <v>111</v>
      </c>
      <c r="AV116" s="162"/>
      <c r="AW116" s="163"/>
      <c r="AX116" s="60"/>
      <c r="AY116" s="162"/>
      <c r="AZ116" s="162"/>
      <c r="BA116" s="60"/>
      <c r="BI116" s="122">
        <v>111</v>
      </c>
      <c r="BJ116" s="162"/>
      <c r="BK116" s="163"/>
      <c r="BL116" s="60"/>
      <c r="BM116" s="162"/>
      <c r="BN116" s="162"/>
      <c r="BO116" s="60"/>
      <c r="BW116" s="122">
        <v>111</v>
      </c>
      <c r="BX116" s="162"/>
      <c r="BY116" s="163"/>
      <c r="BZ116" s="60"/>
      <c r="CA116" s="162"/>
      <c r="CB116" s="162"/>
      <c r="CC116" s="60"/>
      <c r="CK116" s="122">
        <v>111</v>
      </c>
      <c r="CL116" s="162"/>
      <c r="CM116" s="163"/>
      <c r="CN116" s="60"/>
      <c r="CO116" s="162"/>
      <c r="CP116" s="162"/>
      <c r="CQ116" s="60"/>
      <c r="CY116" s="122">
        <v>111</v>
      </c>
      <c r="CZ116" s="162"/>
      <c r="DA116" s="163"/>
      <c r="DB116" s="60"/>
      <c r="DC116" s="162"/>
      <c r="DD116" s="162"/>
      <c r="DE116" s="60"/>
      <c r="DM116" s="122">
        <v>111</v>
      </c>
      <c r="DN116" s="162"/>
      <c r="DO116" s="163"/>
      <c r="DP116" s="60"/>
      <c r="DQ116" s="162"/>
      <c r="DR116" s="162"/>
      <c r="DS116" s="60"/>
      <c r="EA116" s="122">
        <v>111</v>
      </c>
      <c r="EB116" s="162"/>
      <c r="EC116" s="163"/>
      <c r="ED116" s="60"/>
      <c r="EE116" s="162"/>
      <c r="EF116" s="162"/>
      <c r="EG116" s="60"/>
    </row>
    <row r="117" spans="5:137">
      <c r="E117" s="122">
        <v>112</v>
      </c>
      <c r="F117" s="162"/>
      <c r="G117" s="163"/>
      <c r="H117" s="60"/>
      <c r="I117" s="162"/>
      <c r="J117" s="162"/>
      <c r="K117" s="60"/>
      <c r="S117" s="122">
        <v>112</v>
      </c>
      <c r="T117" s="162"/>
      <c r="U117" s="163"/>
      <c r="V117" s="60"/>
      <c r="W117" s="162"/>
      <c r="X117" s="162"/>
      <c r="Y117" s="60"/>
      <c r="AG117" s="122">
        <v>112</v>
      </c>
      <c r="AH117" s="162"/>
      <c r="AI117" s="163"/>
      <c r="AJ117" s="60"/>
      <c r="AK117" s="162"/>
      <c r="AL117" s="162"/>
      <c r="AM117" s="60"/>
      <c r="AU117" s="122">
        <v>112</v>
      </c>
      <c r="AV117" s="162"/>
      <c r="AW117" s="163"/>
      <c r="AX117" s="60"/>
      <c r="AY117" s="162"/>
      <c r="AZ117" s="162"/>
      <c r="BA117" s="60"/>
      <c r="BI117" s="122">
        <v>112</v>
      </c>
      <c r="BJ117" s="162"/>
      <c r="BK117" s="163"/>
      <c r="BL117" s="60"/>
      <c r="BM117" s="162"/>
      <c r="BN117" s="162"/>
      <c r="BO117" s="60"/>
      <c r="BW117" s="122">
        <v>112</v>
      </c>
      <c r="BX117" s="162"/>
      <c r="BY117" s="163"/>
      <c r="BZ117" s="60"/>
      <c r="CA117" s="162"/>
      <c r="CB117" s="162"/>
      <c r="CC117" s="60"/>
      <c r="CK117" s="122">
        <v>112</v>
      </c>
      <c r="CL117" s="162"/>
      <c r="CM117" s="163"/>
      <c r="CN117" s="60"/>
      <c r="CO117" s="162"/>
      <c r="CP117" s="162"/>
      <c r="CQ117" s="60"/>
      <c r="CY117" s="122">
        <v>112</v>
      </c>
      <c r="CZ117" s="162"/>
      <c r="DA117" s="163"/>
      <c r="DB117" s="60"/>
      <c r="DC117" s="162"/>
      <c r="DD117" s="162"/>
      <c r="DE117" s="60"/>
      <c r="DM117" s="122">
        <v>112</v>
      </c>
      <c r="DN117" s="162"/>
      <c r="DO117" s="163"/>
      <c r="DP117" s="60"/>
      <c r="DQ117" s="162"/>
      <c r="DR117" s="162"/>
      <c r="DS117" s="60"/>
      <c r="EA117" s="122">
        <v>112</v>
      </c>
      <c r="EB117" s="162"/>
      <c r="EC117" s="163"/>
      <c r="ED117" s="60"/>
      <c r="EE117" s="162"/>
      <c r="EF117" s="162"/>
      <c r="EG117" s="60"/>
    </row>
    <row r="118" spans="5:137">
      <c r="E118" s="122">
        <v>113</v>
      </c>
      <c r="F118" s="162"/>
      <c r="G118" s="163"/>
      <c r="H118" s="60"/>
      <c r="I118" s="162"/>
      <c r="J118" s="162"/>
      <c r="K118" s="60"/>
      <c r="S118" s="122">
        <v>113</v>
      </c>
      <c r="T118" s="162"/>
      <c r="U118" s="163"/>
      <c r="V118" s="60"/>
      <c r="W118" s="162"/>
      <c r="X118" s="162"/>
      <c r="Y118" s="60"/>
      <c r="AG118" s="122">
        <v>113</v>
      </c>
      <c r="AH118" s="162"/>
      <c r="AI118" s="163"/>
      <c r="AJ118" s="60"/>
      <c r="AK118" s="162"/>
      <c r="AL118" s="162"/>
      <c r="AM118" s="60"/>
      <c r="AU118" s="122">
        <v>113</v>
      </c>
      <c r="AV118" s="162"/>
      <c r="AW118" s="163"/>
      <c r="AX118" s="60"/>
      <c r="AY118" s="162"/>
      <c r="AZ118" s="162"/>
      <c r="BA118" s="60"/>
      <c r="BI118" s="122">
        <v>113</v>
      </c>
      <c r="BJ118" s="162"/>
      <c r="BK118" s="163"/>
      <c r="BL118" s="60"/>
      <c r="BM118" s="162"/>
      <c r="BN118" s="162"/>
      <c r="BO118" s="60"/>
      <c r="BW118" s="122">
        <v>113</v>
      </c>
      <c r="BX118" s="162"/>
      <c r="BY118" s="163"/>
      <c r="BZ118" s="60"/>
      <c r="CA118" s="162"/>
      <c r="CB118" s="162"/>
      <c r="CC118" s="60"/>
      <c r="CK118" s="122">
        <v>113</v>
      </c>
      <c r="CL118" s="162"/>
      <c r="CM118" s="163"/>
      <c r="CN118" s="60"/>
      <c r="CO118" s="162"/>
      <c r="CP118" s="162"/>
      <c r="CQ118" s="60"/>
      <c r="CY118" s="122">
        <v>113</v>
      </c>
      <c r="CZ118" s="162"/>
      <c r="DA118" s="163"/>
      <c r="DB118" s="60"/>
      <c r="DC118" s="162"/>
      <c r="DD118" s="162"/>
      <c r="DE118" s="60"/>
      <c r="DM118" s="122">
        <v>113</v>
      </c>
      <c r="DN118" s="162"/>
      <c r="DO118" s="163"/>
      <c r="DP118" s="60"/>
      <c r="DQ118" s="162"/>
      <c r="DR118" s="162"/>
      <c r="DS118" s="60"/>
      <c r="EA118" s="122">
        <v>113</v>
      </c>
      <c r="EB118" s="162"/>
      <c r="EC118" s="163"/>
      <c r="ED118" s="60"/>
      <c r="EE118" s="162"/>
      <c r="EF118" s="162"/>
      <c r="EG118" s="60"/>
    </row>
    <row r="119" spans="5:137">
      <c r="E119" s="122">
        <v>114</v>
      </c>
      <c r="F119" s="162"/>
      <c r="G119" s="163"/>
      <c r="H119" s="60"/>
      <c r="I119" s="162"/>
      <c r="J119" s="162"/>
      <c r="K119" s="60"/>
      <c r="S119" s="122">
        <v>114</v>
      </c>
      <c r="T119" s="162"/>
      <c r="U119" s="163"/>
      <c r="V119" s="60"/>
      <c r="W119" s="162"/>
      <c r="X119" s="162"/>
      <c r="Y119" s="60"/>
      <c r="AG119" s="122">
        <v>114</v>
      </c>
      <c r="AH119" s="162"/>
      <c r="AI119" s="163"/>
      <c r="AJ119" s="60"/>
      <c r="AK119" s="162"/>
      <c r="AL119" s="162"/>
      <c r="AM119" s="60"/>
      <c r="AU119" s="122">
        <v>114</v>
      </c>
      <c r="AV119" s="162"/>
      <c r="AW119" s="163"/>
      <c r="AX119" s="60"/>
      <c r="AY119" s="162"/>
      <c r="AZ119" s="162"/>
      <c r="BA119" s="60"/>
      <c r="BI119" s="122">
        <v>114</v>
      </c>
      <c r="BJ119" s="162"/>
      <c r="BK119" s="163"/>
      <c r="BL119" s="60"/>
      <c r="BM119" s="162"/>
      <c r="BN119" s="162"/>
      <c r="BO119" s="60"/>
      <c r="BW119" s="122">
        <v>114</v>
      </c>
      <c r="BX119" s="162"/>
      <c r="BY119" s="163"/>
      <c r="BZ119" s="60"/>
      <c r="CA119" s="162"/>
      <c r="CB119" s="162"/>
      <c r="CC119" s="60"/>
      <c r="CK119" s="122">
        <v>114</v>
      </c>
      <c r="CL119" s="162"/>
      <c r="CM119" s="163"/>
      <c r="CN119" s="60"/>
      <c r="CO119" s="162"/>
      <c r="CP119" s="162"/>
      <c r="CQ119" s="60"/>
      <c r="CY119" s="122">
        <v>114</v>
      </c>
      <c r="CZ119" s="162"/>
      <c r="DA119" s="163"/>
      <c r="DB119" s="60"/>
      <c r="DC119" s="162"/>
      <c r="DD119" s="162"/>
      <c r="DE119" s="60"/>
      <c r="DM119" s="122">
        <v>114</v>
      </c>
      <c r="DN119" s="162"/>
      <c r="DO119" s="163"/>
      <c r="DP119" s="60"/>
      <c r="DQ119" s="162"/>
      <c r="DR119" s="162"/>
      <c r="DS119" s="60"/>
      <c r="EA119" s="122">
        <v>114</v>
      </c>
      <c r="EB119" s="162"/>
      <c r="EC119" s="163"/>
      <c r="ED119" s="60"/>
      <c r="EE119" s="162"/>
      <c r="EF119" s="162"/>
      <c r="EG119" s="60"/>
    </row>
    <row r="120" spans="5:137">
      <c r="E120" s="122">
        <v>115</v>
      </c>
      <c r="F120" s="162"/>
      <c r="G120" s="163"/>
      <c r="H120" s="60"/>
      <c r="I120" s="162"/>
      <c r="J120" s="162"/>
      <c r="K120" s="60"/>
      <c r="S120" s="122">
        <v>115</v>
      </c>
      <c r="T120" s="162"/>
      <c r="U120" s="163"/>
      <c r="V120" s="60"/>
      <c r="W120" s="162"/>
      <c r="X120" s="162"/>
      <c r="Y120" s="60"/>
      <c r="AG120" s="122">
        <v>115</v>
      </c>
      <c r="AH120" s="162"/>
      <c r="AI120" s="163"/>
      <c r="AJ120" s="60"/>
      <c r="AK120" s="162"/>
      <c r="AL120" s="162"/>
      <c r="AM120" s="60"/>
      <c r="AU120" s="122">
        <v>115</v>
      </c>
      <c r="AV120" s="162"/>
      <c r="AW120" s="163"/>
      <c r="AX120" s="60"/>
      <c r="AY120" s="162"/>
      <c r="AZ120" s="162"/>
      <c r="BA120" s="60"/>
      <c r="BI120" s="122">
        <v>115</v>
      </c>
      <c r="BJ120" s="162"/>
      <c r="BK120" s="163"/>
      <c r="BL120" s="60"/>
      <c r="BM120" s="162"/>
      <c r="BN120" s="162"/>
      <c r="BO120" s="60"/>
      <c r="BW120" s="122">
        <v>115</v>
      </c>
      <c r="BX120" s="162"/>
      <c r="BY120" s="163"/>
      <c r="BZ120" s="60"/>
      <c r="CA120" s="162"/>
      <c r="CB120" s="162"/>
      <c r="CC120" s="60"/>
      <c r="CK120" s="122">
        <v>115</v>
      </c>
      <c r="CL120" s="162"/>
      <c r="CM120" s="163"/>
      <c r="CN120" s="60"/>
      <c r="CO120" s="162"/>
      <c r="CP120" s="162"/>
      <c r="CQ120" s="60"/>
      <c r="CY120" s="122">
        <v>115</v>
      </c>
      <c r="CZ120" s="162"/>
      <c r="DA120" s="163"/>
      <c r="DB120" s="60"/>
      <c r="DC120" s="162"/>
      <c r="DD120" s="162"/>
      <c r="DE120" s="60"/>
      <c r="DM120" s="122">
        <v>115</v>
      </c>
      <c r="DN120" s="162"/>
      <c r="DO120" s="163"/>
      <c r="DP120" s="60"/>
      <c r="DQ120" s="162"/>
      <c r="DR120" s="162"/>
      <c r="DS120" s="60"/>
      <c r="EA120" s="122">
        <v>115</v>
      </c>
      <c r="EB120" s="162"/>
      <c r="EC120" s="163"/>
      <c r="ED120" s="60"/>
      <c r="EE120" s="162"/>
      <c r="EF120" s="162"/>
      <c r="EG120" s="60"/>
    </row>
    <row r="121" spans="5:137">
      <c r="E121" s="122">
        <v>116</v>
      </c>
      <c r="F121" s="162"/>
      <c r="G121" s="163"/>
      <c r="H121" s="60"/>
      <c r="I121" s="162"/>
      <c r="J121" s="162"/>
      <c r="K121" s="60"/>
      <c r="S121" s="122">
        <v>116</v>
      </c>
      <c r="T121" s="162"/>
      <c r="U121" s="163"/>
      <c r="V121" s="60"/>
      <c r="W121" s="162"/>
      <c r="X121" s="162"/>
      <c r="Y121" s="60"/>
      <c r="AG121" s="122">
        <v>116</v>
      </c>
      <c r="AH121" s="162"/>
      <c r="AI121" s="163"/>
      <c r="AJ121" s="60"/>
      <c r="AK121" s="162"/>
      <c r="AL121" s="162"/>
      <c r="AM121" s="60"/>
      <c r="AU121" s="122">
        <v>116</v>
      </c>
      <c r="AV121" s="162"/>
      <c r="AW121" s="163"/>
      <c r="AX121" s="60"/>
      <c r="AY121" s="162"/>
      <c r="AZ121" s="162"/>
      <c r="BA121" s="60"/>
      <c r="BI121" s="122">
        <v>116</v>
      </c>
      <c r="BJ121" s="162"/>
      <c r="BK121" s="163"/>
      <c r="BL121" s="60"/>
      <c r="BM121" s="162"/>
      <c r="BN121" s="162"/>
      <c r="BO121" s="60"/>
      <c r="BW121" s="122">
        <v>116</v>
      </c>
      <c r="BX121" s="162"/>
      <c r="BY121" s="163"/>
      <c r="BZ121" s="60"/>
      <c r="CA121" s="162"/>
      <c r="CB121" s="162"/>
      <c r="CC121" s="60"/>
      <c r="CK121" s="122">
        <v>116</v>
      </c>
      <c r="CL121" s="162"/>
      <c r="CM121" s="163"/>
      <c r="CN121" s="60"/>
      <c r="CO121" s="162"/>
      <c r="CP121" s="162"/>
      <c r="CQ121" s="60"/>
      <c r="CY121" s="122">
        <v>116</v>
      </c>
      <c r="CZ121" s="162"/>
      <c r="DA121" s="163"/>
      <c r="DB121" s="60"/>
      <c r="DC121" s="162"/>
      <c r="DD121" s="162"/>
      <c r="DE121" s="60"/>
      <c r="DM121" s="122">
        <v>116</v>
      </c>
      <c r="DN121" s="162"/>
      <c r="DO121" s="163"/>
      <c r="DP121" s="60"/>
      <c r="DQ121" s="162"/>
      <c r="DR121" s="162"/>
      <c r="DS121" s="60"/>
      <c r="EA121" s="122">
        <v>116</v>
      </c>
      <c r="EB121" s="162"/>
      <c r="EC121" s="163"/>
      <c r="ED121" s="60"/>
      <c r="EE121" s="162"/>
      <c r="EF121" s="162"/>
      <c r="EG121" s="60"/>
    </row>
    <row r="122" spans="5:137">
      <c r="E122" s="122">
        <v>117</v>
      </c>
      <c r="F122" s="162"/>
      <c r="G122" s="163"/>
      <c r="H122" s="60"/>
      <c r="I122" s="162"/>
      <c r="J122" s="162"/>
      <c r="K122" s="60"/>
      <c r="S122" s="122">
        <v>117</v>
      </c>
      <c r="T122" s="162"/>
      <c r="U122" s="163"/>
      <c r="V122" s="60"/>
      <c r="W122" s="162"/>
      <c r="X122" s="162"/>
      <c r="Y122" s="60"/>
      <c r="AG122" s="122">
        <v>117</v>
      </c>
      <c r="AH122" s="162"/>
      <c r="AI122" s="163"/>
      <c r="AJ122" s="60"/>
      <c r="AK122" s="162"/>
      <c r="AL122" s="162"/>
      <c r="AM122" s="60"/>
      <c r="AU122" s="122">
        <v>117</v>
      </c>
      <c r="AV122" s="162"/>
      <c r="AW122" s="163"/>
      <c r="AX122" s="60"/>
      <c r="AY122" s="162"/>
      <c r="AZ122" s="162"/>
      <c r="BA122" s="60"/>
      <c r="BI122" s="122">
        <v>117</v>
      </c>
      <c r="BJ122" s="162"/>
      <c r="BK122" s="163"/>
      <c r="BL122" s="60"/>
      <c r="BM122" s="162"/>
      <c r="BN122" s="162"/>
      <c r="BO122" s="60"/>
      <c r="BW122" s="122">
        <v>117</v>
      </c>
      <c r="BX122" s="162"/>
      <c r="BY122" s="163"/>
      <c r="BZ122" s="60"/>
      <c r="CA122" s="162"/>
      <c r="CB122" s="162"/>
      <c r="CC122" s="60"/>
      <c r="CK122" s="122">
        <v>117</v>
      </c>
      <c r="CL122" s="162"/>
      <c r="CM122" s="163"/>
      <c r="CN122" s="60"/>
      <c r="CO122" s="162"/>
      <c r="CP122" s="162"/>
      <c r="CQ122" s="60"/>
      <c r="CY122" s="122">
        <v>117</v>
      </c>
      <c r="CZ122" s="162"/>
      <c r="DA122" s="163"/>
      <c r="DB122" s="60"/>
      <c r="DC122" s="162"/>
      <c r="DD122" s="162"/>
      <c r="DE122" s="60"/>
      <c r="DM122" s="122">
        <v>117</v>
      </c>
      <c r="DN122" s="162"/>
      <c r="DO122" s="163"/>
      <c r="DP122" s="60"/>
      <c r="DQ122" s="162"/>
      <c r="DR122" s="162"/>
      <c r="DS122" s="60"/>
      <c r="EA122" s="122">
        <v>117</v>
      </c>
      <c r="EB122" s="162"/>
      <c r="EC122" s="163"/>
      <c r="ED122" s="60"/>
      <c r="EE122" s="162"/>
      <c r="EF122" s="162"/>
      <c r="EG122" s="60"/>
    </row>
    <row r="123" spans="5:137">
      <c r="E123" s="122">
        <v>118</v>
      </c>
      <c r="F123" s="162"/>
      <c r="G123" s="163"/>
      <c r="H123" s="60"/>
      <c r="I123" s="162"/>
      <c r="J123" s="162"/>
      <c r="K123" s="60"/>
      <c r="S123" s="122">
        <v>118</v>
      </c>
      <c r="T123" s="162"/>
      <c r="U123" s="163"/>
      <c r="V123" s="60"/>
      <c r="W123" s="162"/>
      <c r="X123" s="162"/>
      <c r="Y123" s="60"/>
      <c r="AG123" s="122">
        <v>118</v>
      </c>
      <c r="AH123" s="162"/>
      <c r="AI123" s="163"/>
      <c r="AJ123" s="60"/>
      <c r="AK123" s="162"/>
      <c r="AL123" s="162"/>
      <c r="AM123" s="60"/>
      <c r="AU123" s="122">
        <v>118</v>
      </c>
      <c r="AV123" s="162"/>
      <c r="AW123" s="163"/>
      <c r="AX123" s="60"/>
      <c r="AY123" s="162"/>
      <c r="AZ123" s="162"/>
      <c r="BA123" s="60"/>
      <c r="BI123" s="122">
        <v>118</v>
      </c>
      <c r="BJ123" s="162"/>
      <c r="BK123" s="163"/>
      <c r="BL123" s="60"/>
      <c r="BM123" s="162"/>
      <c r="BN123" s="162"/>
      <c r="BO123" s="60"/>
      <c r="BW123" s="122">
        <v>118</v>
      </c>
      <c r="BX123" s="162"/>
      <c r="BY123" s="163"/>
      <c r="BZ123" s="60"/>
      <c r="CA123" s="162"/>
      <c r="CB123" s="162"/>
      <c r="CC123" s="60"/>
      <c r="CK123" s="122">
        <v>118</v>
      </c>
      <c r="CL123" s="162"/>
      <c r="CM123" s="163"/>
      <c r="CN123" s="60"/>
      <c r="CO123" s="162"/>
      <c r="CP123" s="162"/>
      <c r="CQ123" s="60"/>
      <c r="CY123" s="122">
        <v>118</v>
      </c>
      <c r="CZ123" s="162"/>
      <c r="DA123" s="163"/>
      <c r="DB123" s="60"/>
      <c r="DC123" s="162"/>
      <c r="DD123" s="162"/>
      <c r="DE123" s="60"/>
      <c r="DM123" s="122">
        <v>118</v>
      </c>
      <c r="DN123" s="162"/>
      <c r="DO123" s="163"/>
      <c r="DP123" s="60"/>
      <c r="DQ123" s="162"/>
      <c r="DR123" s="162"/>
      <c r="DS123" s="60"/>
      <c r="EA123" s="122">
        <v>118</v>
      </c>
      <c r="EB123" s="162"/>
      <c r="EC123" s="163"/>
      <c r="ED123" s="60"/>
      <c r="EE123" s="162"/>
      <c r="EF123" s="162"/>
      <c r="EG123" s="60"/>
    </row>
    <row r="124" spans="5:137">
      <c r="E124" s="122">
        <v>119</v>
      </c>
      <c r="F124" s="162"/>
      <c r="G124" s="163"/>
      <c r="H124" s="60"/>
      <c r="I124" s="162"/>
      <c r="J124" s="162"/>
      <c r="K124" s="60"/>
      <c r="S124" s="122">
        <v>119</v>
      </c>
      <c r="T124" s="162"/>
      <c r="U124" s="163"/>
      <c r="V124" s="60"/>
      <c r="W124" s="162"/>
      <c r="X124" s="162"/>
      <c r="Y124" s="60"/>
      <c r="AG124" s="122">
        <v>119</v>
      </c>
      <c r="AH124" s="162"/>
      <c r="AI124" s="163"/>
      <c r="AJ124" s="60"/>
      <c r="AK124" s="162"/>
      <c r="AL124" s="162"/>
      <c r="AM124" s="60"/>
      <c r="AU124" s="122">
        <v>119</v>
      </c>
      <c r="AV124" s="162"/>
      <c r="AW124" s="163"/>
      <c r="AX124" s="60"/>
      <c r="AY124" s="162"/>
      <c r="AZ124" s="162"/>
      <c r="BA124" s="60"/>
      <c r="BI124" s="122">
        <v>119</v>
      </c>
      <c r="BJ124" s="162"/>
      <c r="BK124" s="163"/>
      <c r="BL124" s="60"/>
      <c r="BM124" s="162"/>
      <c r="BN124" s="162"/>
      <c r="BO124" s="60"/>
      <c r="BW124" s="122">
        <v>119</v>
      </c>
      <c r="BX124" s="162"/>
      <c r="BY124" s="163"/>
      <c r="BZ124" s="60"/>
      <c r="CA124" s="162"/>
      <c r="CB124" s="162"/>
      <c r="CC124" s="60"/>
      <c r="CK124" s="122">
        <v>119</v>
      </c>
      <c r="CL124" s="162"/>
      <c r="CM124" s="163"/>
      <c r="CN124" s="60"/>
      <c r="CO124" s="162"/>
      <c r="CP124" s="162"/>
      <c r="CQ124" s="60"/>
      <c r="CY124" s="122">
        <v>119</v>
      </c>
      <c r="CZ124" s="162"/>
      <c r="DA124" s="163"/>
      <c r="DB124" s="60"/>
      <c r="DC124" s="162"/>
      <c r="DD124" s="162"/>
      <c r="DE124" s="60"/>
      <c r="DM124" s="122">
        <v>119</v>
      </c>
      <c r="DN124" s="162"/>
      <c r="DO124" s="163"/>
      <c r="DP124" s="60"/>
      <c r="DQ124" s="162"/>
      <c r="DR124" s="162"/>
      <c r="DS124" s="60"/>
      <c r="EA124" s="122">
        <v>119</v>
      </c>
      <c r="EB124" s="162"/>
      <c r="EC124" s="163"/>
      <c r="ED124" s="60"/>
      <c r="EE124" s="162"/>
      <c r="EF124" s="162"/>
      <c r="EG124" s="60"/>
    </row>
    <row r="125" spans="5:137">
      <c r="E125" s="122">
        <v>120</v>
      </c>
      <c r="F125" s="162"/>
      <c r="G125" s="163"/>
      <c r="H125" s="60"/>
      <c r="I125" s="162"/>
      <c r="J125" s="162"/>
      <c r="K125" s="60"/>
      <c r="S125" s="122">
        <v>120</v>
      </c>
      <c r="T125" s="162"/>
      <c r="U125" s="163"/>
      <c r="V125" s="60"/>
      <c r="W125" s="162"/>
      <c r="X125" s="162"/>
      <c r="Y125" s="60"/>
      <c r="AG125" s="122">
        <v>120</v>
      </c>
      <c r="AH125" s="162"/>
      <c r="AI125" s="163"/>
      <c r="AJ125" s="60"/>
      <c r="AK125" s="162"/>
      <c r="AL125" s="162"/>
      <c r="AM125" s="60"/>
      <c r="AU125" s="122">
        <v>120</v>
      </c>
      <c r="AV125" s="162"/>
      <c r="AW125" s="163"/>
      <c r="AX125" s="60"/>
      <c r="AY125" s="162"/>
      <c r="AZ125" s="162"/>
      <c r="BA125" s="60"/>
      <c r="BI125" s="122">
        <v>120</v>
      </c>
      <c r="BJ125" s="162"/>
      <c r="BK125" s="163"/>
      <c r="BL125" s="60"/>
      <c r="BM125" s="162"/>
      <c r="BN125" s="162"/>
      <c r="BO125" s="60"/>
      <c r="BW125" s="122">
        <v>120</v>
      </c>
      <c r="BX125" s="162"/>
      <c r="BY125" s="163"/>
      <c r="BZ125" s="60"/>
      <c r="CA125" s="162"/>
      <c r="CB125" s="162"/>
      <c r="CC125" s="60"/>
      <c r="CK125" s="122">
        <v>120</v>
      </c>
      <c r="CL125" s="162"/>
      <c r="CM125" s="163"/>
      <c r="CN125" s="60"/>
      <c r="CO125" s="162"/>
      <c r="CP125" s="162"/>
      <c r="CQ125" s="60"/>
      <c r="CY125" s="122">
        <v>120</v>
      </c>
      <c r="CZ125" s="162"/>
      <c r="DA125" s="163"/>
      <c r="DB125" s="60"/>
      <c r="DC125" s="162"/>
      <c r="DD125" s="162"/>
      <c r="DE125" s="60"/>
      <c r="DM125" s="122">
        <v>120</v>
      </c>
      <c r="DN125" s="162"/>
      <c r="DO125" s="163"/>
      <c r="DP125" s="60"/>
      <c r="DQ125" s="162"/>
      <c r="DR125" s="162"/>
      <c r="DS125" s="60"/>
      <c r="EA125" s="122">
        <v>120</v>
      </c>
      <c r="EB125" s="162"/>
      <c r="EC125" s="163"/>
      <c r="ED125" s="60"/>
      <c r="EE125" s="162"/>
      <c r="EF125" s="162"/>
      <c r="EG125" s="60"/>
    </row>
    <row r="126" spans="5:137">
      <c r="E126" s="122">
        <v>121</v>
      </c>
      <c r="F126" s="162"/>
      <c r="G126" s="163"/>
      <c r="H126" s="60"/>
      <c r="I126" s="162"/>
      <c r="J126" s="162"/>
      <c r="K126" s="60"/>
      <c r="S126" s="122">
        <v>121</v>
      </c>
      <c r="T126" s="162"/>
      <c r="U126" s="163"/>
      <c r="V126" s="60"/>
      <c r="W126" s="162"/>
      <c r="X126" s="162"/>
      <c r="Y126" s="60"/>
      <c r="AG126" s="122">
        <v>121</v>
      </c>
      <c r="AH126" s="162"/>
      <c r="AI126" s="163"/>
      <c r="AJ126" s="60"/>
      <c r="AK126" s="162"/>
      <c r="AL126" s="162"/>
      <c r="AM126" s="60"/>
      <c r="AU126" s="122">
        <v>121</v>
      </c>
      <c r="AV126" s="162"/>
      <c r="AW126" s="163"/>
      <c r="AX126" s="60"/>
      <c r="AY126" s="162"/>
      <c r="AZ126" s="162"/>
      <c r="BA126" s="60"/>
      <c r="BI126" s="122">
        <v>121</v>
      </c>
      <c r="BJ126" s="162"/>
      <c r="BK126" s="163"/>
      <c r="BL126" s="60"/>
      <c r="BM126" s="162"/>
      <c r="BN126" s="162"/>
      <c r="BO126" s="60"/>
      <c r="BW126" s="122">
        <v>121</v>
      </c>
      <c r="BX126" s="162"/>
      <c r="BY126" s="163"/>
      <c r="BZ126" s="60"/>
      <c r="CA126" s="162"/>
      <c r="CB126" s="162"/>
      <c r="CC126" s="60"/>
      <c r="CK126" s="122">
        <v>121</v>
      </c>
      <c r="CL126" s="162"/>
      <c r="CM126" s="163"/>
      <c r="CN126" s="60"/>
      <c r="CO126" s="162"/>
      <c r="CP126" s="162"/>
      <c r="CQ126" s="60"/>
      <c r="CY126" s="122">
        <v>121</v>
      </c>
      <c r="CZ126" s="162"/>
      <c r="DA126" s="163"/>
      <c r="DB126" s="60"/>
      <c r="DC126" s="162"/>
      <c r="DD126" s="162"/>
      <c r="DE126" s="60"/>
      <c r="DM126" s="122">
        <v>121</v>
      </c>
      <c r="DN126" s="162"/>
      <c r="DO126" s="163"/>
      <c r="DP126" s="60"/>
      <c r="DQ126" s="162"/>
      <c r="DR126" s="162"/>
      <c r="DS126" s="60"/>
      <c r="EA126" s="122">
        <v>121</v>
      </c>
      <c r="EB126" s="162"/>
      <c r="EC126" s="163"/>
      <c r="ED126" s="60"/>
      <c r="EE126" s="162"/>
      <c r="EF126" s="162"/>
      <c r="EG126" s="60"/>
    </row>
    <row r="127" spans="5:137">
      <c r="E127" s="122">
        <v>122</v>
      </c>
      <c r="F127" s="162"/>
      <c r="G127" s="163"/>
      <c r="H127" s="60"/>
      <c r="I127" s="162"/>
      <c r="J127" s="162"/>
      <c r="K127" s="60"/>
      <c r="S127" s="122">
        <v>122</v>
      </c>
      <c r="T127" s="162"/>
      <c r="U127" s="163"/>
      <c r="V127" s="60"/>
      <c r="W127" s="162"/>
      <c r="X127" s="162"/>
      <c r="Y127" s="60"/>
      <c r="AG127" s="122">
        <v>122</v>
      </c>
      <c r="AH127" s="162"/>
      <c r="AI127" s="163"/>
      <c r="AJ127" s="60"/>
      <c r="AK127" s="162"/>
      <c r="AL127" s="162"/>
      <c r="AM127" s="60"/>
      <c r="AU127" s="122">
        <v>122</v>
      </c>
      <c r="AV127" s="162"/>
      <c r="AW127" s="163"/>
      <c r="AX127" s="60"/>
      <c r="AY127" s="162"/>
      <c r="AZ127" s="162"/>
      <c r="BA127" s="60"/>
      <c r="BI127" s="122">
        <v>122</v>
      </c>
      <c r="BJ127" s="162"/>
      <c r="BK127" s="163"/>
      <c r="BL127" s="60"/>
      <c r="BM127" s="162"/>
      <c r="BN127" s="162"/>
      <c r="BO127" s="60"/>
      <c r="BW127" s="122">
        <v>122</v>
      </c>
      <c r="BX127" s="162"/>
      <c r="BY127" s="163"/>
      <c r="BZ127" s="60"/>
      <c r="CA127" s="162"/>
      <c r="CB127" s="162"/>
      <c r="CC127" s="60"/>
      <c r="CK127" s="122">
        <v>122</v>
      </c>
      <c r="CL127" s="162"/>
      <c r="CM127" s="163"/>
      <c r="CN127" s="60"/>
      <c r="CO127" s="162"/>
      <c r="CP127" s="162"/>
      <c r="CQ127" s="60"/>
      <c r="CY127" s="122">
        <v>122</v>
      </c>
      <c r="CZ127" s="162"/>
      <c r="DA127" s="163"/>
      <c r="DB127" s="60"/>
      <c r="DC127" s="162"/>
      <c r="DD127" s="162"/>
      <c r="DE127" s="60"/>
      <c r="DM127" s="122">
        <v>122</v>
      </c>
      <c r="DN127" s="162"/>
      <c r="DO127" s="163"/>
      <c r="DP127" s="60"/>
      <c r="DQ127" s="162"/>
      <c r="DR127" s="162"/>
      <c r="DS127" s="60"/>
      <c r="EA127" s="122">
        <v>122</v>
      </c>
      <c r="EB127" s="162"/>
      <c r="EC127" s="163"/>
      <c r="ED127" s="60"/>
      <c r="EE127" s="162"/>
      <c r="EF127" s="162"/>
      <c r="EG127" s="60"/>
    </row>
    <row r="128" spans="5:137">
      <c r="E128" s="122">
        <v>123</v>
      </c>
      <c r="F128" s="162"/>
      <c r="G128" s="163"/>
      <c r="H128" s="60"/>
      <c r="I128" s="162"/>
      <c r="J128" s="162"/>
      <c r="K128" s="60"/>
      <c r="S128" s="122">
        <v>123</v>
      </c>
      <c r="T128" s="162"/>
      <c r="U128" s="163"/>
      <c r="V128" s="60"/>
      <c r="W128" s="162"/>
      <c r="X128" s="162"/>
      <c r="Y128" s="60"/>
      <c r="AG128" s="122">
        <v>123</v>
      </c>
      <c r="AH128" s="162"/>
      <c r="AI128" s="163"/>
      <c r="AJ128" s="60"/>
      <c r="AK128" s="162"/>
      <c r="AL128" s="162"/>
      <c r="AM128" s="60"/>
      <c r="AU128" s="122">
        <v>123</v>
      </c>
      <c r="AV128" s="162"/>
      <c r="AW128" s="163"/>
      <c r="AX128" s="60"/>
      <c r="AY128" s="162"/>
      <c r="AZ128" s="162"/>
      <c r="BA128" s="60"/>
      <c r="BI128" s="122">
        <v>123</v>
      </c>
      <c r="BJ128" s="162"/>
      <c r="BK128" s="163"/>
      <c r="BL128" s="60"/>
      <c r="BM128" s="162"/>
      <c r="BN128" s="162"/>
      <c r="BO128" s="60"/>
      <c r="BW128" s="122">
        <v>123</v>
      </c>
      <c r="BX128" s="162"/>
      <c r="BY128" s="163"/>
      <c r="BZ128" s="60"/>
      <c r="CA128" s="162"/>
      <c r="CB128" s="162"/>
      <c r="CC128" s="60"/>
      <c r="CK128" s="122">
        <v>123</v>
      </c>
      <c r="CL128" s="162"/>
      <c r="CM128" s="163"/>
      <c r="CN128" s="60"/>
      <c r="CO128" s="162"/>
      <c r="CP128" s="162"/>
      <c r="CQ128" s="60"/>
      <c r="CY128" s="122">
        <v>123</v>
      </c>
      <c r="CZ128" s="162"/>
      <c r="DA128" s="163"/>
      <c r="DB128" s="60"/>
      <c r="DC128" s="162"/>
      <c r="DD128" s="162"/>
      <c r="DE128" s="60"/>
      <c r="DM128" s="122">
        <v>123</v>
      </c>
      <c r="DN128" s="162"/>
      <c r="DO128" s="163"/>
      <c r="DP128" s="60"/>
      <c r="DQ128" s="162"/>
      <c r="DR128" s="162"/>
      <c r="DS128" s="60"/>
      <c r="EA128" s="122">
        <v>123</v>
      </c>
      <c r="EB128" s="162"/>
      <c r="EC128" s="163"/>
      <c r="ED128" s="60"/>
      <c r="EE128" s="162"/>
      <c r="EF128" s="162"/>
      <c r="EG128" s="60"/>
    </row>
    <row r="129" spans="5:137">
      <c r="E129" s="122">
        <v>124</v>
      </c>
      <c r="F129" s="162"/>
      <c r="G129" s="163"/>
      <c r="H129" s="60"/>
      <c r="I129" s="162"/>
      <c r="J129" s="162"/>
      <c r="K129" s="60"/>
      <c r="S129" s="122">
        <v>124</v>
      </c>
      <c r="T129" s="162"/>
      <c r="U129" s="163"/>
      <c r="V129" s="60"/>
      <c r="W129" s="162"/>
      <c r="X129" s="162"/>
      <c r="Y129" s="60"/>
      <c r="AG129" s="122">
        <v>124</v>
      </c>
      <c r="AH129" s="162"/>
      <c r="AI129" s="163"/>
      <c r="AJ129" s="60"/>
      <c r="AK129" s="162"/>
      <c r="AL129" s="162"/>
      <c r="AM129" s="60"/>
      <c r="AU129" s="122">
        <v>124</v>
      </c>
      <c r="AV129" s="162"/>
      <c r="AW129" s="163"/>
      <c r="AX129" s="60"/>
      <c r="AY129" s="162"/>
      <c r="AZ129" s="162"/>
      <c r="BA129" s="60"/>
      <c r="BI129" s="122">
        <v>124</v>
      </c>
      <c r="BJ129" s="162"/>
      <c r="BK129" s="163"/>
      <c r="BL129" s="60"/>
      <c r="BM129" s="162"/>
      <c r="BN129" s="162"/>
      <c r="BO129" s="60"/>
      <c r="BW129" s="122">
        <v>124</v>
      </c>
      <c r="BX129" s="162"/>
      <c r="BY129" s="163"/>
      <c r="BZ129" s="60"/>
      <c r="CA129" s="162"/>
      <c r="CB129" s="162"/>
      <c r="CC129" s="60"/>
      <c r="CK129" s="122">
        <v>124</v>
      </c>
      <c r="CL129" s="162"/>
      <c r="CM129" s="163"/>
      <c r="CN129" s="60"/>
      <c r="CO129" s="162"/>
      <c r="CP129" s="162"/>
      <c r="CQ129" s="60"/>
      <c r="CY129" s="122">
        <v>124</v>
      </c>
      <c r="CZ129" s="162"/>
      <c r="DA129" s="163"/>
      <c r="DB129" s="60"/>
      <c r="DC129" s="162"/>
      <c r="DD129" s="162"/>
      <c r="DE129" s="60"/>
      <c r="DM129" s="122">
        <v>124</v>
      </c>
      <c r="DN129" s="162"/>
      <c r="DO129" s="163"/>
      <c r="DP129" s="60"/>
      <c r="DQ129" s="162"/>
      <c r="DR129" s="162"/>
      <c r="DS129" s="60"/>
      <c r="EA129" s="122">
        <v>124</v>
      </c>
      <c r="EB129" s="162"/>
      <c r="EC129" s="163"/>
      <c r="ED129" s="60"/>
      <c r="EE129" s="162"/>
      <c r="EF129" s="162"/>
      <c r="EG129" s="60"/>
    </row>
    <row r="130" spans="5:137">
      <c r="E130" s="122">
        <v>125</v>
      </c>
      <c r="F130" s="162"/>
      <c r="G130" s="163"/>
      <c r="H130" s="60"/>
      <c r="I130" s="162"/>
      <c r="J130" s="162"/>
      <c r="K130" s="60"/>
      <c r="S130" s="122">
        <v>125</v>
      </c>
      <c r="T130" s="162"/>
      <c r="U130" s="163"/>
      <c r="V130" s="60"/>
      <c r="W130" s="162"/>
      <c r="X130" s="162"/>
      <c r="Y130" s="60"/>
      <c r="AG130" s="122">
        <v>125</v>
      </c>
      <c r="AH130" s="162"/>
      <c r="AI130" s="163"/>
      <c r="AJ130" s="60"/>
      <c r="AK130" s="162"/>
      <c r="AL130" s="162"/>
      <c r="AM130" s="60"/>
      <c r="AU130" s="122">
        <v>125</v>
      </c>
      <c r="AV130" s="162"/>
      <c r="AW130" s="163"/>
      <c r="AX130" s="60"/>
      <c r="AY130" s="162"/>
      <c r="AZ130" s="162"/>
      <c r="BA130" s="60"/>
      <c r="BI130" s="122">
        <v>125</v>
      </c>
      <c r="BJ130" s="162"/>
      <c r="BK130" s="163"/>
      <c r="BL130" s="60"/>
      <c r="BM130" s="162"/>
      <c r="BN130" s="162"/>
      <c r="BO130" s="60"/>
      <c r="BW130" s="122">
        <v>125</v>
      </c>
      <c r="BX130" s="162"/>
      <c r="BY130" s="163"/>
      <c r="BZ130" s="60"/>
      <c r="CA130" s="162"/>
      <c r="CB130" s="162"/>
      <c r="CC130" s="60"/>
      <c r="CK130" s="122">
        <v>125</v>
      </c>
      <c r="CL130" s="162"/>
      <c r="CM130" s="163"/>
      <c r="CN130" s="60"/>
      <c r="CO130" s="162"/>
      <c r="CP130" s="162"/>
      <c r="CQ130" s="60"/>
      <c r="CY130" s="122">
        <v>125</v>
      </c>
      <c r="CZ130" s="162"/>
      <c r="DA130" s="163"/>
      <c r="DB130" s="60"/>
      <c r="DC130" s="162"/>
      <c r="DD130" s="162"/>
      <c r="DE130" s="60"/>
      <c r="DM130" s="122">
        <v>125</v>
      </c>
      <c r="DN130" s="162"/>
      <c r="DO130" s="163"/>
      <c r="DP130" s="60"/>
      <c r="DQ130" s="162"/>
      <c r="DR130" s="162"/>
      <c r="DS130" s="60"/>
      <c r="EA130" s="122">
        <v>125</v>
      </c>
      <c r="EB130" s="162"/>
      <c r="EC130" s="163"/>
      <c r="ED130" s="60"/>
      <c r="EE130" s="162"/>
      <c r="EF130" s="162"/>
      <c r="EG130" s="60"/>
    </row>
    <row r="131" spans="5:137">
      <c r="E131" s="122">
        <v>126</v>
      </c>
      <c r="F131" s="162"/>
      <c r="G131" s="163"/>
      <c r="H131" s="60"/>
      <c r="I131" s="162"/>
      <c r="J131" s="162"/>
      <c r="K131" s="60"/>
      <c r="S131" s="122">
        <v>126</v>
      </c>
      <c r="T131" s="162"/>
      <c r="U131" s="163"/>
      <c r="V131" s="60"/>
      <c r="W131" s="162"/>
      <c r="X131" s="162"/>
      <c r="Y131" s="60"/>
      <c r="AG131" s="122">
        <v>126</v>
      </c>
      <c r="AH131" s="162"/>
      <c r="AI131" s="163"/>
      <c r="AJ131" s="60"/>
      <c r="AK131" s="162"/>
      <c r="AL131" s="162"/>
      <c r="AM131" s="60"/>
      <c r="AU131" s="122">
        <v>126</v>
      </c>
      <c r="AV131" s="162"/>
      <c r="AW131" s="163"/>
      <c r="AX131" s="60"/>
      <c r="AY131" s="162"/>
      <c r="AZ131" s="162"/>
      <c r="BA131" s="60"/>
      <c r="BI131" s="122">
        <v>126</v>
      </c>
      <c r="BJ131" s="162"/>
      <c r="BK131" s="163"/>
      <c r="BL131" s="60"/>
      <c r="BM131" s="162"/>
      <c r="BN131" s="162"/>
      <c r="BO131" s="60"/>
      <c r="BW131" s="122">
        <v>126</v>
      </c>
      <c r="BX131" s="162"/>
      <c r="BY131" s="163"/>
      <c r="BZ131" s="60"/>
      <c r="CA131" s="162"/>
      <c r="CB131" s="162"/>
      <c r="CC131" s="60"/>
      <c r="CK131" s="122">
        <v>126</v>
      </c>
      <c r="CL131" s="162"/>
      <c r="CM131" s="163"/>
      <c r="CN131" s="60"/>
      <c r="CO131" s="162"/>
      <c r="CP131" s="162"/>
      <c r="CQ131" s="60"/>
      <c r="CY131" s="122">
        <v>126</v>
      </c>
      <c r="CZ131" s="162"/>
      <c r="DA131" s="163"/>
      <c r="DB131" s="60"/>
      <c r="DC131" s="162"/>
      <c r="DD131" s="162"/>
      <c r="DE131" s="60"/>
      <c r="DM131" s="122">
        <v>126</v>
      </c>
      <c r="DN131" s="162"/>
      <c r="DO131" s="163"/>
      <c r="DP131" s="60"/>
      <c r="DQ131" s="162"/>
      <c r="DR131" s="162"/>
      <c r="DS131" s="60"/>
      <c r="EA131" s="122">
        <v>126</v>
      </c>
      <c r="EB131" s="162"/>
      <c r="EC131" s="163"/>
      <c r="ED131" s="60"/>
      <c r="EE131" s="162"/>
      <c r="EF131" s="162"/>
      <c r="EG131" s="60"/>
    </row>
    <row r="132" spans="5:137">
      <c r="E132" s="122">
        <v>127</v>
      </c>
      <c r="F132" s="162"/>
      <c r="G132" s="163"/>
      <c r="H132" s="60"/>
      <c r="I132" s="162"/>
      <c r="J132" s="162"/>
      <c r="K132" s="60"/>
      <c r="S132" s="122">
        <v>127</v>
      </c>
      <c r="T132" s="162"/>
      <c r="U132" s="163"/>
      <c r="V132" s="60"/>
      <c r="W132" s="162"/>
      <c r="X132" s="162"/>
      <c r="Y132" s="60"/>
      <c r="AG132" s="122">
        <v>127</v>
      </c>
      <c r="AH132" s="162"/>
      <c r="AI132" s="163"/>
      <c r="AJ132" s="60"/>
      <c r="AK132" s="162"/>
      <c r="AL132" s="162"/>
      <c r="AM132" s="60"/>
      <c r="AU132" s="122">
        <v>127</v>
      </c>
      <c r="AV132" s="162"/>
      <c r="AW132" s="163"/>
      <c r="AX132" s="60"/>
      <c r="AY132" s="162"/>
      <c r="AZ132" s="162"/>
      <c r="BA132" s="60"/>
      <c r="BI132" s="122">
        <v>127</v>
      </c>
      <c r="BJ132" s="162"/>
      <c r="BK132" s="163"/>
      <c r="BL132" s="60"/>
      <c r="BM132" s="162"/>
      <c r="BN132" s="162"/>
      <c r="BO132" s="60"/>
      <c r="BW132" s="122">
        <v>127</v>
      </c>
      <c r="BX132" s="162"/>
      <c r="BY132" s="163"/>
      <c r="BZ132" s="60"/>
      <c r="CA132" s="162"/>
      <c r="CB132" s="162"/>
      <c r="CC132" s="60"/>
      <c r="CK132" s="122">
        <v>127</v>
      </c>
      <c r="CL132" s="162"/>
      <c r="CM132" s="163"/>
      <c r="CN132" s="60"/>
      <c r="CO132" s="162"/>
      <c r="CP132" s="162"/>
      <c r="CQ132" s="60"/>
      <c r="CY132" s="122">
        <v>127</v>
      </c>
      <c r="CZ132" s="162"/>
      <c r="DA132" s="163"/>
      <c r="DB132" s="60"/>
      <c r="DC132" s="162"/>
      <c r="DD132" s="162"/>
      <c r="DE132" s="60"/>
      <c r="DM132" s="122">
        <v>127</v>
      </c>
      <c r="DN132" s="162"/>
      <c r="DO132" s="163"/>
      <c r="DP132" s="60"/>
      <c r="DQ132" s="162"/>
      <c r="DR132" s="162"/>
      <c r="DS132" s="60"/>
      <c r="EA132" s="122">
        <v>127</v>
      </c>
      <c r="EB132" s="162"/>
      <c r="EC132" s="163"/>
      <c r="ED132" s="60"/>
      <c r="EE132" s="162"/>
      <c r="EF132" s="162"/>
      <c r="EG132" s="60"/>
    </row>
    <row r="133" spans="5:137">
      <c r="E133" s="122">
        <v>128</v>
      </c>
      <c r="F133" s="162"/>
      <c r="G133" s="163"/>
      <c r="H133" s="60"/>
      <c r="I133" s="162"/>
      <c r="J133" s="162"/>
      <c r="K133" s="60"/>
      <c r="S133" s="122">
        <v>128</v>
      </c>
      <c r="T133" s="162"/>
      <c r="U133" s="163"/>
      <c r="V133" s="60"/>
      <c r="W133" s="162"/>
      <c r="X133" s="162"/>
      <c r="Y133" s="60"/>
      <c r="AG133" s="122">
        <v>128</v>
      </c>
      <c r="AH133" s="162"/>
      <c r="AI133" s="163"/>
      <c r="AJ133" s="60"/>
      <c r="AK133" s="162"/>
      <c r="AL133" s="162"/>
      <c r="AM133" s="60"/>
      <c r="AU133" s="122">
        <v>128</v>
      </c>
      <c r="AV133" s="162"/>
      <c r="AW133" s="163"/>
      <c r="AX133" s="60"/>
      <c r="AY133" s="162"/>
      <c r="AZ133" s="162"/>
      <c r="BA133" s="60"/>
      <c r="BI133" s="122">
        <v>128</v>
      </c>
      <c r="BJ133" s="162"/>
      <c r="BK133" s="163"/>
      <c r="BL133" s="60"/>
      <c r="BM133" s="162"/>
      <c r="BN133" s="162"/>
      <c r="BO133" s="60"/>
      <c r="BW133" s="122">
        <v>128</v>
      </c>
      <c r="BX133" s="162"/>
      <c r="BY133" s="163"/>
      <c r="BZ133" s="60"/>
      <c r="CA133" s="162"/>
      <c r="CB133" s="162"/>
      <c r="CC133" s="60"/>
      <c r="CK133" s="122">
        <v>128</v>
      </c>
      <c r="CL133" s="162"/>
      <c r="CM133" s="163"/>
      <c r="CN133" s="60"/>
      <c r="CO133" s="162"/>
      <c r="CP133" s="162"/>
      <c r="CQ133" s="60"/>
      <c r="CY133" s="122">
        <v>128</v>
      </c>
      <c r="CZ133" s="162"/>
      <c r="DA133" s="163"/>
      <c r="DB133" s="60"/>
      <c r="DC133" s="162"/>
      <c r="DD133" s="162"/>
      <c r="DE133" s="60"/>
      <c r="DM133" s="122">
        <v>128</v>
      </c>
      <c r="DN133" s="162"/>
      <c r="DO133" s="163"/>
      <c r="DP133" s="60"/>
      <c r="DQ133" s="162"/>
      <c r="DR133" s="162"/>
      <c r="DS133" s="60"/>
      <c r="EA133" s="122">
        <v>128</v>
      </c>
      <c r="EB133" s="162"/>
      <c r="EC133" s="163"/>
      <c r="ED133" s="60"/>
      <c r="EE133" s="162"/>
      <c r="EF133" s="162"/>
      <c r="EG133" s="60"/>
    </row>
    <row r="134" spans="5:137">
      <c r="E134" s="122">
        <v>129</v>
      </c>
      <c r="F134" s="162"/>
      <c r="G134" s="163"/>
      <c r="H134" s="60"/>
      <c r="I134" s="162"/>
      <c r="J134" s="162"/>
      <c r="K134" s="60"/>
      <c r="S134" s="122">
        <v>129</v>
      </c>
      <c r="T134" s="162"/>
      <c r="U134" s="163"/>
      <c r="V134" s="60"/>
      <c r="W134" s="162"/>
      <c r="X134" s="162"/>
      <c r="Y134" s="60"/>
      <c r="AG134" s="122">
        <v>129</v>
      </c>
      <c r="AH134" s="162"/>
      <c r="AI134" s="163"/>
      <c r="AJ134" s="60"/>
      <c r="AK134" s="162"/>
      <c r="AL134" s="162"/>
      <c r="AM134" s="60"/>
      <c r="AU134" s="122">
        <v>129</v>
      </c>
      <c r="AV134" s="162"/>
      <c r="AW134" s="163"/>
      <c r="AX134" s="60"/>
      <c r="AY134" s="162"/>
      <c r="AZ134" s="162"/>
      <c r="BA134" s="60"/>
      <c r="BI134" s="122">
        <v>129</v>
      </c>
      <c r="BJ134" s="162"/>
      <c r="BK134" s="163"/>
      <c r="BL134" s="60"/>
      <c r="BM134" s="162"/>
      <c r="BN134" s="162"/>
      <c r="BO134" s="60"/>
      <c r="BW134" s="122">
        <v>129</v>
      </c>
      <c r="BX134" s="162"/>
      <c r="BY134" s="163"/>
      <c r="BZ134" s="60"/>
      <c r="CA134" s="162"/>
      <c r="CB134" s="162"/>
      <c r="CC134" s="60"/>
      <c r="CK134" s="122">
        <v>129</v>
      </c>
      <c r="CL134" s="162"/>
      <c r="CM134" s="163"/>
      <c r="CN134" s="60"/>
      <c r="CO134" s="162"/>
      <c r="CP134" s="162"/>
      <c r="CQ134" s="60"/>
      <c r="CY134" s="122">
        <v>129</v>
      </c>
      <c r="CZ134" s="162"/>
      <c r="DA134" s="163"/>
      <c r="DB134" s="60"/>
      <c r="DC134" s="162"/>
      <c r="DD134" s="162"/>
      <c r="DE134" s="60"/>
      <c r="DM134" s="122">
        <v>129</v>
      </c>
      <c r="DN134" s="162"/>
      <c r="DO134" s="163"/>
      <c r="DP134" s="60"/>
      <c r="DQ134" s="162"/>
      <c r="DR134" s="162"/>
      <c r="DS134" s="60"/>
      <c r="EA134" s="122">
        <v>129</v>
      </c>
      <c r="EB134" s="162"/>
      <c r="EC134" s="163"/>
      <c r="ED134" s="60"/>
      <c r="EE134" s="162"/>
      <c r="EF134" s="162"/>
      <c r="EG134" s="60"/>
    </row>
    <row r="135" spans="5:137">
      <c r="E135" s="122">
        <v>130</v>
      </c>
      <c r="F135" s="162"/>
      <c r="G135" s="163"/>
      <c r="H135" s="60"/>
      <c r="I135" s="162"/>
      <c r="J135" s="162"/>
      <c r="K135" s="60"/>
      <c r="S135" s="122">
        <v>130</v>
      </c>
      <c r="T135" s="162"/>
      <c r="U135" s="163"/>
      <c r="V135" s="60"/>
      <c r="W135" s="162"/>
      <c r="X135" s="162"/>
      <c r="Y135" s="60"/>
      <c r="AG135" s="122">
        <v>130</v>
      </c>
      <c r="AH135" s="162"/>
      <c r="AI135" s="163"/>
      <c r="AJ135" s="60"/>
      <c r="AK135" s="162"/>
      <c r="AL135" s="162"/>
      <c r="AM135" s="60"/>
      <c r="AU135" s="122">
        <v>130</v>
      </c>
      <c r="AV135" s="162"/>
      <c r="AW135" s="163"/>
      <c r="AX135" s="60"/>
      <c r="AY135" s="162"/>
      <c r="AZ135" s="162"/>
      <c r="BA135" s="60"/>
      <c r="BI135" s="122">
        <v>130</v>
      </c>
      <c r="BJ135" s="162"/>
      <c r="BK135" s="163"/>
      <c r="BL135" s="60"/>
      <c r="BM135" s="162"/>
      <c r="BN135" s="162"/>
      <c r="BO135" s="60"/>
      <c r="BW135" s="122">
        <v>130</v>
      </c>
      <c r="BX135" s="162"/>
      <c r="BY135" s="163"/>
      <c r="BZ135" s="60"/>
      <c r="CA135" s="162"/>
      <c r="CB135" s="162"/>
      <c r="CC135" s="60"/>
      <c r="CK135" s="122">
        <v>130</v>
      </c>
      <c r="CL135" s="162"/>
      <c r="CM135" s="163"/>
      <c r="CN135" s="60"/>
      <c r="CO135" s="162"/>
      <c r="CP135" s="162"/>
      <c r="CQ135" s="60"/>
      <c r="CY135" s="122">
        <v>130</v>
      </c>
      <c r="CZ135" s="162"/>
      <c r="DA135" s="163"/>
      <c r="DB135" s="60"/>
      <c r="DC135" s="162"/>
      <c r="DD135" s="162"/>
      <c r="DE135" s="60"/>
      <c r="DM135" s="122">
        <v>130</v>
      </c>
      <c r="DN135" s="162"/>
      <c r="DO135" s="163"/>
      <c r="DP135" s="60"/>
      <c r="DQ135" s="162"/>
      <c r="DR135" s="162"/>
      <c r="DS135" s="60"/>
      <c r="EA135" s="122">
        <v>130</v>
      </c>
      <c r="EB135" s="162"/>
      <c r="EC135" s="163"/>
      <c r="ED135" s="60"/>
      <c r="EE135" s="162"/>
      <c r="EF135" s="162"/>
      <c r="EG135" s="60"/>
    </row>
    <row r="136" spans="5:137">
      <c r="E136" s="122">
        <v>131</v>
      </c>
      <c r="F136" s="162"/>
      <c r="G136" s="163"/>
      <c r="H136" s="60"/>
      <c r="I136" s="162"/>
      <c r="J136" s="162"/>
      <c r="K136" s="60"/>
      <c r="S136" s="122">
        <v>131</v>
      </c>
      <c r="T136" s="162"/>
      <c r="U136" s="163"/>
      <c r="V136" s="60"/>
      <c r="W136" s="162"/>
      <c r="X136" s="162"/>
      <c r="Y136" s="60"/>
      <c r="AG136" s="122">
        <v>131</v>
      </c>
      <c r="AH136" s="162"/>
      <c r="AI136" s="163"/>
      <c r="AJ136" s="60"/>
      <c r="AK136" s="162"/>
      <c r="AL136" s="162"/>
      <c r="AM136" s="60"/>
      <c r="AU136" s="122">
        <v>131</v>
      </c>
      <c r="AV136" s="162"/>
      <c r="AW136" s="163"/>
      <c r="AX136" s="60"/>
      <c r="AY136" s="162"/>
      <c r="AZ136" s="162"/>
      <c r="BA136" s="60"/>
      <c r="BI136" s="122">
        <v>131</v>
      </c>
      <c r="BJ136" s="162"/>
      <c r="BK136" s="163"/>
      <c r="BL136" s="60"/>
      <c r="BM136" s="162"/>
      <c r="BN136" s="162"/>
      <c r="BO136" s="60"/>
      <c r="BW136" s="122">
        <v>131</v>
      </c>
      <c r="BX136" s="162"/>
      <c r="BY136" s="163"/>
      <c r="BZ136" s="60"/>
      <c r="CA136" s="162"/>
      <c r="CB136" s="162"/>
      <c r="CC136" s="60"/>
      <c r="CK136" s="122">
        <v>131</v>
      </c>
      <c r="CL136" s="162"/>
      <c r="CM136" s="163"/>
      <c r="CN136" s="60"/>
      <c r="CO136" s="162"/>
      <c r="CP136" s="162"/>
      <c r="CQ136" s="60"/>
      <c r="CY136" s="122">
        <v>131</v>
      </c>
      <c r="CZ136" s="162"/>
      <c r="DA136" s="163"/>
      <c r="DB136" s="60"/>
      <c r="DC136" s="162"/>
      <c r="DD136" s="162"/>
      <c r="DE136" s="60"/>
      <c r="DM136" s="122">
        <v>131</v>
      </c>
      <c r="DN136" s="162"/>
      <c r="DO136" s="163"/>
      <c r="DP136" s="60"/>
      <c r="DQ136" s="162"/>
      <c r="DR136" s="162"/>
      <c r="DS136" s="60"/>
      <c r="EA136" s="122">
        <v>131</v>
      </c>
      <c r="EB136" s="162"/>
      <c r="EC136" s="163"/>
      <c r="ED136" s="60"/>
      <c r="EE136" s="162"/>
      <c r="EF136" s="162"/>
      <c r="EG136" s="60"/>
    </row>
    <row r="137" spans="5:137">
      <c r="E137" s="122">
        <v>132</v>
      </c>
      <c r="F137" s="162"/>
      <c r="G137" s="163"/>
      <c r="H137" s="60"/>
      <c r="I137" s="162"/>
      <c r="J137" s="162"/>
      <c r="K137" s="60"/>
      <c r="S137" s="122">
        <v>132</v>
      </c>
      <c r="T137" s="162"/>
      <c r="U137" s="163"/>
      <c r="V137" s="60"/>
      <c r="W137" s="162"/>
      <c r="X137" s="162"/>
      <c r="Y137" s="60"/>
      <c r="AG137" s="122">
        <v>132</v>
      </c>
      <c r="AH137" s="162"/>
      <c r="AI137" s="163"/>
      <c r="AJ137" s="60"/>
      <c r="AK137" s="162"/>
      <c r="AL137" s="162"/>
      <c r="AM137" s="60"/>
      <c r="AU137" s="122">
        <v>132</v>
      </c>
      <c r="AV137" s="162"/>
      <c r="AW137" s="163"/>
      <c r="AX137" s="60"/>
      <c r="AY137" s="162"/>
      <c r="AZ137" s="162"/>
      <c r="BA137" s="60"/>
      <c r="BI137" s="122">
        <v>132</v>
      </c>
      <c r="BJ137" s="162"/>
      <c r="BK137" s="163"/>
      <c r="BL137" s="60"/>
      <c r="BM137" s="162"/>
      <c r="BN137" s="162"/>
      <c r="BO137" s="60"/>
      <c r="BW137" s="122">
        <v>132</v>
      </c>
      <c r="BX137" s="162"/>
      <c r="BY137" s="163"/>
      <c r="BZ137" s="60"/>
      <c r="CA137" s="162"/>
      <c r="CB137" s="162"/>
      <c r="CC137" s="60"/>
      <c r="CK137" s="122">
        <v>132</v>
      </c>
      <c r="CL137" s="162"/>
      <c r="CM137" s="163"/>
      <c r="CN137" s="60"/>
      <c r="CO137" s="162"/>
      <c r="CP137" s="162"/>
      <c r="CQ137" s="60"/>
      <c r="CY137" s="122">
        <v>132</v>
      </c>
      <c r="CZ137" s="162"/>
      <c r="DA137" s="163"/>
      <c r="DB137" s="60"/>
      <c r="DC137" s="162"/>
      <c r="DD137" s="162"/>
      <c r="DE137" s="60"/>
      <c r="DM137" s="122">
        <v>132</v>
      </c>
      <c r="DN137" s="162"/>
      <c r="DO137" s="163"/>
      <c r="DP137" s="60"/>
      <c r="DQ137" s="162"/>
      <c r="DR137" s="162"/>
      <c r="DS137" s="60"/>
      <c r="EA137" s="122">
        <v>132</v>
      </c>
      <c r="EB137" s="162"/>
      <c r="EC137" s="163"/>
      <c r="ED137" s="60"/>
      <c r="EE137" s="162"/>
      <c r="EF137" s="162"/>
      <c r="EG137" s="60"/>
    </row>
    <row r="138" spans="5:137">
      <c r="E138" s="122">
        <v>133</v>
      </c>
      <c r="F138" s="162"/>
      <c r="G138" s="163"/>
      <c r="H138" s="60"/>
      <c r="I138" s="162"/>
      <c r="J138" s="162"/>
      <c r="K138" s="60"/>
      <c r="S138" s="122">
        <v>133</v>
      </c>
      <c r="T138" s="162"/>
      <c r="U138" s="163"/>
      <c r="V138" s="60"/>
      <c r="W138" s="162"/>
      <c r="X138" s="162"/>
      <c r="Y138" s="60"/>
      <c r="AG138" s="122">
        <v>133</v>
      </c>
      <c r="AH138" s="162"/>
      <c r="AI138" s="163"/>
      <c r="AJ138" s="60"/>
      <c r="AK138" s="162"/>
      <c r="AL138" s="162"/>
      <c r="AM138" s="60"/>
      <c r="AU138" s="122">
        <v>133</v>
      </c>
      <c r="AV138" s="162"/>
      <c r="AW138" s="163"/>
      <c r="AX138" s="60"/>
      <c r="AY138" s="162"/>
      <c r="AZ138" s="162"/>
      <c r="BA138" s="60"/>
      <c r="BI138" s="122">
        <v>133</v>
      </c>
      <c r="BJ138" s="162"/>
      <c r="BK138" s="163"/>
      <c r="BL138" s="60"/>
      <c r="BM138" s="162"/>
      <c r="BN138" s="162"/>
      <c r="BO138" s="60"/>
      <c r="BW138" s="122">
        <v>133</v>
      </c>
      <c r="BX138" s="162"/>
      <c r="BY138" s="163"/>
      <c r="BZ138" s="60"/>
      <c r="CA138" s="162"/>
      <c r="CB138" s="162"/>
      <c r="CC138" s="60"/>
      <c r="CK138" s="122">
        <v>133</v>
      </c>
      <c r="CL138" s="162"/>
      <c r="CM138" s="163"/>
      <c r="CN138" s="60"/>
      <c r="CO138" s="162"/>
      <c r="CP138" s="162"/>
      <c r="CQ138" s="60"/>
      <c r="CY138" s="122">
        <v>133</v>
      </c>
      <c r="CZ138" s="162"/>
      <c r="DA138" s="163"/>
      <c r="DB138" s="60"/>
      <c r="DC138" s="162"/>
      <c r="DD138" s="162"/>
      <c r="DE138" s="60"/>
      <c r="DM138" s="122">
        <v>133</v>
      </c>
      <c r="DN138" s="162"/>
      <c r="DO138" s="163"/>
      <c r="DP138" s="60"/>
      <c r="DQ138" s="162"/>
      <c r="DR138" s="162"/>
      <c r="DS138" s="60"/>
      <c r="EA138" s="122">
        <v>133</v>
      </c>
      <c r="EB138" s="162"/>
      <c r="EC138" s="163"/>
      <c r="ED138" s="60"/>
      <c r="EE138" s="162"/>
      <c r="EF138" s="162"/>
      <c r="EG138" s="60"/>
    </row>
    <row r="139" spans="5:137">
      <c r="E139" s="122">
        <v>134</v>
      </c>
      <c r="F139" s="162"/>
      <c r="G139" s="163"/>
      <c r="H139" s="60"/>
      <c r="I139" s="162"/>
      <c r="J139" s="162"/>
      <c r="K139" s="60"/>
      <c r="S139" s="122">
        <v>134</v>
      </c>
      <c r="T139" s="162"/>
      <c r="U139" s="163"/>
      <c r="V139" s="60"/>
      <c r="W139" s="162"/>
      <c r="X139" s="162"/>
      <c r="Y139" s="60"/>
      <c r="AG139" s="122">
        <v>134</v>
      </c>
      <c r="AH139" s="162"/>
      <c r="AI139" s="163"/>
      <c r="AJ139" s="60"/>
      <c r="AK139" s="162"/>
      <c r="AL139" s="162"/>
      <c r="AM139" s="60"/>
      <c r="AU139" s="122">
        <v>134</v>
      </c>
      <c r="AV139" s="162"/>
      <c r="AW139" s="163"/>
      <c r="AX139" s="60"/>
      <c r="AY139" s="162"/>
      <c r="AZ139" s="162"/>
      <c r="BA139" s="60"/>
      <c r="BI139" s="122">
        <v>134</v>
      </c>
      <c r="BJ139" s="162"/>
      <c r="BK139" s="163"/>
      <c r="BL139" s="60"/>
      <c r="BM139" s="162"/>
      <c r="BN139" s="162"/>
      <c r="BO139" s="60"/>
      <c r="BW139" s="122">
        <v>134</v>
      </c>
      <c r="BX139" s="162"/>
      <c r="BY139" s="163"/>
      <c r="BZ139" s="60"/>
      <c r="CA139" s="162"/>
      <c r="CB139" s="162"/>
      <c r="CC139" s="60"/>
      <c r="CK139" s="122">
        <v>134</v>
      </c>
      <c r="CL139" s="162"/>
      <c r="CM139" s="163"/>
      <c r="CN139" s="60"/>
      <c r="CO139" s="162"/>
      <c r="CP139" s="162"/>
      <c r="CQ139" s="60"/>
      <c r="CY139" s="122">
        <v>134</v>
      </c>
      <c r="CZ139" s="162"/>
      <c r="DA139" s="163"/>
      <c r="DB139" s="60"/>
      <c r="DC139" s="162"/>
      <c r="DD139" s="162"/>
      <c r="DE139" s="60"/>
      <c r="DM139" s="122">
        <v>134</v>
      </c>
      <c r="DN139" s="162"/>
      <c r="DO139" s="163"/>
      <c r="DP139" s="60"/>
      <c r="DQ139" s="162"/>
      <c r="DR139" s="162"/>
      <c r="DS139" s="60"/>
      <c r="EA139" s="122">
        <v>134</v>
      </c>
      <c r="EB139" s="162"/>
      <c r="EC139" s="163"/>
      <c r="ED139" s="60"/>
      <c r="EE139" s="162"/>
      <c r="EF139" s="162"/>
      <c r="EG139" s="60"/>
    </row>
    <row r="140" spans="5:137">
      <c r="E140" s="122">
        <v>135</v>
      </c>
      <c r="F140" s="162"/>
      <c r="G140" s="163"/>
      <c r="H140" s="60"/>
      <c r="I140" s="162"/>
      <c r="J140" s="162"/>
      <c r="K140" s="60"/>
      <c r="S140" s="122">
        <v>135</v>
      </c>
      <c r="T140" s="162"/>
      <c r="U140" s="163"/>
      <c r="V140" s="60"/>
      <c r="W140" s="162"/>
      <c r="X140" s="162"/>
      <c r="Y140" s="60"/>
      <c r="AG140" s="122">
        <v>135</v>
      </c>
      <c r="AH140" s="162"/>
      <c r="AI140" s="163"/>
      <c r="AJ140" s="60"/>
      <c r="AK140" s="162"/>
      <c r="AL140" s="162"/>
      <c r="AM140" s="60"/>
      <c r="AU140" s="122">
        <v>135</v>
      </c>
      <c r="AV140" s="162"/>
      <c r="AW140" s="163"/>
      <c r="AX140" s="60"/>
      <c r="AY140" s="162"/>
      <c r="AZ140" s="162"/>
      <c r="BA140" s="60"/>
      <c r="BI140" s="122">
        <v>135</v>
      </c>
      <c r="BJ140" s="162"/>
      <c r="BK140" s="163"/>
      <c r="BL140" s="60"/>
      <c r="BM140" s="162"/>
      <c r="BN140" s="162"/>
      <c r="BO140" s="60"/>
      <c r="BW140" s="122">
        <v>135</v>
      </c>
      <c r="BX140" s="162"/>
      <c r="BY140" s="163"/>
      <c r="BZ140" s="60"/>
      <c r="CA140" s="162"/>
      <c r="CB140" s="162"/>
      <c r="CC140" s="60"/>
      <c r="CK140" s="122">
        <v>135</v>
      </c>
      <c r="CL140" s="162"/>
      <c r="CM140" s="163"/>
      <c r="CN140" s="60"/>
      <c r="CO140" s="162"/>
      <c r="CP140" s="162"/>
      <c r="CQ140" s="60"/>
      <c r="CY140" s="122">
        <v>135</v>
      </c>
      <c r="CZ140" s="162"/>
      <c r="DA140" s="163"/>
      <c r="DB140" s="60"/>
      <c r="DC140" s="162"/>
      <c r="DD140" s="162"/>
      <c r="DE140" s="60"/>
      <c r="DM140" s="122">
        <v>135</v>
      </c>
      <c r="DN140" s="162"/>
      <c r="DO140" s="163"/>
      <c r="DP140" s="60"/>
      <c r="DQ140" s="162"/>
      <c r="DR140" s="162"/>
      <c r="DS140" s="60"/>
      <c r="EA140" s="122">
        <v>135</v>
      </c>
      <c r="EB140" s="162"/>
      <c r="EC140" s="163"/>
      <c r="ED140" s="60"/>
      <c r="EE140" s="162"/>
      <c r="EF140" s="162"/>
      <c r="EG140" s="60"/>
    </row>
    <row r="141" spans="5:137">
      <c r="E141" s="122">
        <v>136</v>
      </c>
      <c r="F141" s="162"/>
      <c r="G141" s="163"/>
      <c r="H141" s="60"/>
      <c r="I141" s="162"/>
      <c r="J141" s="162"/>
      <c r="K141" s="60"/>
      <c r="S141" s="122">
        <v>136</v>
      </c>
      <c r="T141" s="162"/>
      <c r="U141" s="163"/>
      <c r="V141" s="60"/>
      <c r="W141" s="162"/>
      <c r="X141" s="162"/>
      <c r="Y141" s="60"/>
      <c r="AG141" s="122">
        <v>136</v>
      </c>
      <c r="AH141" s="162"/>
      <c r="AI141" s="163"/>
      <c r="AJ141" s="60"/>
      <c r="AK141" s="162"/>
      <c r="AL141" s="162"/>
      <c r="AM141" s="60"/>
      <c r="AU141" s="122">
        <v>136</v>
      </c>
      <c r="AV141" s="162"/>
      <c r="AW141" s="163"/>
      <c r="AX141" s="60"/>
      <c r="AY141" s="162"/>
      <c r="AZ141" s="162"/>
      <c r="BA141" s="60"/>
      <c r="BI141" s="122">
        <v>136</v>
      </c>
      <c r="BJ141" s="162"/>
      <c r="BK141" s="163"/>
      <c r="BL141" s="60"/>
      <c r="BM141" s="162"/>
      <c r="BN141" s="162"/>
      <c r="BO141" s="60"/>
      <c r="BW141" s="122">
        <v>136</v>
      </c>
      <c r="BX141" s="162"/>
      <c r="BY141" s="163"/>
      <c r="BZ141" s="60"/>
      <c r="CA141" s="162"/>
      <c r="CB141" s="162"/>
      <c r="CC141" s="60"/>
      <c r="CK141" s="122">
        <v>136</v>
      </c>
      <c r="CL141" s="162"/>
      <c r="CM141" s="163"/>
      <c r="CN141" s="60"/>
      <c r="CO141" s="162"/>
      <c r="CP141" s="162"/>
      <c r="CQ141" s="60"/>
      <c r="CY141" s="122">
        <v>136</v>
      </c>
      <c r="CZ141" s="162"/>
      <c r="DA141" s="163"/>
      <c r="DB141" s="60"/>
      <c r="DC141" s="162"/>
      <c r="DD141" s="162"/>
      <c r="DE141" s="60"/>
      <c r="DM141" s="122">
        <v>136</v>
      </c>
      <c r="DN141" s="162"/>
      <c r="DO141" s="163"/>
      <c r="DP141" s="60"/>
      <c r="DQ141" s="162"/>
      <c r="DR141" s="162"/>
      <c r="DS141" s="60"/>
      <c r="EA141" s="122">
        <v>136</v>
      </c>
      <c r="EB141" s="162"/>
      <c r="EC141" s="163"/>
      <c r="ED141" s="60"/>
      <c r="EE141" s="162"/>
      <c r="EF141" s="162"/>
      <c r="EG141" s="60"/>
    </row>
    <row r="142" spans="5:137">
      <c r="E142" s="122">
        <v>137</v>
      </c>
      <c r="F142" s="162"/>
      <c r="G142" s="163"/>
      <c r="H142" s="60"/>
      <c r="I142" s="162"/>
      <c r="J142" s="162"/>
      <c r="K142" s="60"/>
      <c r="S142" s="122">
        <v>137</v>
      </c>
      <c r="T142" s="162"/>
      <c r="U142" s="163"/>
      <c r="V142" s="60"/>
      <c r="W142" s="162"/>
      <c r="X142" s="162"/>
      <c r="Y142" s="60"/>
      <c r="AG142" s="122">
        <v>137</v>
      </c>
      <c r="AH142" s="162"/>
      <c r="AI142" s="163"/>
      <c r="AJ142" s="60"/>
      <c r="AK142" s="162"/>
      <c r="AL142" s="162"/>
      <c r="AM142" s="60"/>
      <c r="AU142" s="122">
        <v>137</v>
      </c>
      <c r="AV142" s="162"/>
      <c r="AW142" s="163"/>
      <c r="AX142" s="60"/>
      <c r="AY142" s="162"/>
      <c r="AZ142" s="162"/>
      <c r="BA142" s="60"/>
      <c r="BI142" s="122">
        <v>137</v>
      </c>
      <c r="BJ142" s="162"/>
      <c r="BK142" s="163"/>
      <c r="BL142" s="60"/>
      <c r="BM142" s="162"/>
      <c r="BN142" s="162"/>
      <c r="BO142" s="60"/>
      <c r="BW142" s="122">
        <v>137</v>
      </c>
      <c r="BX142" s="162"/>
      <c r="BY142" s="163"/>
      <c r="BZ142" s="60"/>
      <c r="CA142" s="162"/>
      <c r="CB142" s="162"/>
      <c r="CC142" s="60"/>
      <c r="CK142" s="122">
        <v>137</v>
      </c>
      <c r="CL142" s="162"/>
      <c r="CM142" s="163"/>
      <c r="CN142" s="60"/>
      <c r="CO142" s="162"/>
      <c r="CP142" s="162"/>
      <c r="CQ142" s="60"/>
      <c r="CY142" s="122">
        <v>137</v>
      </c>
      <c r="CZ142" s="162"/>
      <c r="DA142" s="163"/>
      <c r="DB142" s="60"/>
      <c r="DC142" s="162"/>
      <c r="DD142" s="162"/>
      <c r="DE142" s="60"/>
      <c r="DM142" s="122">
        <v>137</v>
      </c>
      <c r="DN142" s="162"/>
      <c r="DO142" s="163"/>
      <c r="DP142" s="60"/>
      <c r="DQ142" s="162"/>
      <c r="DR142" s="162"/>
      <c r="DS142" s="60"/>
      <c r="EA142" s="122">
        <v>137</v>
      </c>
      <c r="EB142" s="162"/>
      <c r="EC142" s="163"/>
      <c r="ED142" s="60"/>
      <c r="EE142" s="162"/>
      <c r="EF142" s="162"/>
      <c r="EG142" s="60"/>
    </row>
    <row r="143" spans="5:137">
      <c r="E143" s="122">
        <v>138</v>
      </c>
      <c r="F143" s="162"/>
      <c r="G143" s="163"/>
      <c r="H143" s="60"/>
      <c r="I143" s="162"/>
      <c r="J143" s="162"/>
      <c r="K143" s="60"/>
      <c r="S143" s="122">
        <v>138</v>
      </c>
      <c r="T143" s="162"/>
      <c r="U143" s="163"/>
      <c r="V143" s="60"/>
      <c r="W143" s="162"/>
      <c r="X143" s="162"/>
      <c r="Y143" s="60"/>
      <c r="AG143" s="122">
        <v>138</v>
      </c>
      <c r="AH143" s="162"/>
      <c r="AI143" s="163"/>
      <c r="AJ143" s="60"/>
      <c r="AK143" s="162"/>
      <c r="AL143" s="162"/>
      <c r="AM143" s="60"/>
      <c r="AU143" s="122">
        <v>138</v>
      </c>
      <c r="AV143" s="162"/>
      <c r="AW143" s="163"/>
      <c r="AX143" s="60"/>
      <c r="AY143" s="162"/>
      <c r="AZ143" s="162"/>
      <c r="BA143" s="60"/>
      <c r="BI143" s="122">
        <v>138</v>
      </c>
      <c r="BJ143" s="162"/>
      <c r="BK143" s="163"/>
      <c r="BL143" s="60"/>
      <c r="BM143" s="162"/>
      <c r="BN143" s="162"/>
      <c r="BO143" s="60"/>
      <c r="BW143" s="122">
        <v>138</v>
      </c>
      <c r="BX143" s="162"/>
      <c r="BY143" s="163"/>
      <c r="BZ143" s="60"/>
      <c r="CA143" s="162"/>
      <c r="CB143" s="162"/>
      <c r="CC143" s="60"/>
      <c r="CK143" s="122">
        <v>138</v>
      </c>
      <c r="CL143" s="162"/>
      <c r="CM143" s="163"/>
      <c r="CN143" s="60"/>
      <c r="CO143" s="162"/>
      <c r="CP143" s="162"/>
      <c r="CQ143" s="60"/>
      <c r="CY143" s="122">
        <v>138</v>
      </c>
      <c r="CZ143" s="162"/>
      <c r="DA143" s="163"/>
      <c r="DB143" s="60"/>
      <c r="DC143" s="162"/>
      <c r="DD143" s="162"/>
      <c r="DE143" s="60"/>
      <c r="DM143" s="122">
        <v>138</v>
      </c>
      <c r="DN143" s="162"/>
      <c r="DO143" s="163"/>
      <c r="DP143" s="60"/>
      <c r="DQ143" s="162"/>
      <c r="DR143" s="162"/>
      <c r="DS143" s="60"/>
      <c r="EA143" s="122">
        <v>138</v>
      </c>
      <c r="EB143" s="162"/>
      <c r="EC143" s="163"/>
      <c r="ED143" s="60"/>
      <c r="EE143" s="162"/>
      <c r="EF143" s="162"/>
      <c r="EG143" s="60"/>
    </row>
    <row r="144" spans="5:137">
      <c r="E144" s="122">
        <v>139</v>
      </c>
      <c r="F144" s="162"/>
      <c r="G144" s="163"/>
      <c r="H144" s="60"/>
      <c r="I144" s="162"/>
      <c r="J144" s="162"/>
      <c r="K144" s="60"/>
      <c r="S144" s="122">
        <v>139</v>
      </c>
      <c r="T144" s="162"/>
      <c r="U144" s="163"/>
      <c r="V144" s="60"/>
      <c r="W144" s="162"/>
      <c r="X144" s="162"/>
      <c r="Y144" s="60"/>
      <c r="AG144" s="122">
        <v>139</v>
      </c>
      <c r="AH144" s="162"/>
      <c r="AI144" s="163"/>
      <c r="AJ144" s="60"/>
      <c r="AK144" s="162"/>
      <c r="AL144" s="162"/>
      <c r="AM144" s="60"/>
      <c r="AU144" s="122">
        <v>139</v>
      </c>
      <c r="AV144" s="162"/>
      <c r="AW144" s="163"/>
      <c r="AX144" s="60"/>
      <c r="AY144" s="162"/>
      <c r="AZ144" s="162"/>
      <c r="BA144" s="60"/>
      <c r="BI144" s="122">
        <v>139</v>
      </c>
      <c r="BJ144" s="162"/>
      <c r="BK144" s="163"/>
      <c r="BL144" s="60"/>
      <c r="BM144" s="162"/>
      <c r="BN144" s="162"/>
      <c r="BO144" s="60"/>
      <c r="BW144" s="122">
        <v>139</v>
      </c>
      <c r="BX144" s="162"/>
      <c r="BY144" s="163"/>
      <c r="BZ144" s="60"/>
      <c r="CA144" s="162"/>
      <c r="CB144" s="162"/>
      <c r="CC144" s="60"/>
      <c r="CK144" s="122">
        <v>139</v>
      </c>
      <c r="CL144" s="162"/>
      <c r="CM144" s="163"/>
      <c r="CN144" s="60"/>
      <c r="CO144" s="162"/>
      <c r="CP144" s="162"/>
      <c r="CQ144" s="60"/>
      <c r="CY144" s="122">
        <v>139</v>
      </c>
      <c r="CZ144" s="162"/>
      <c r="DA144" s="163"/>
      <c r="DB144" s="60"/>
      <c r="DC144" s="162"/>
      <c r="DD144" s="162"/>
      <c r="DE144" s="60"/>
      <c r="DM144" s="122">
        <v>139</v>
      </c>
      <c r="DN144" s="162"/>
      <c r="DO144" s="163"/>
      <c r="DP144" s="60"/>
      <c r="DQ144" s="162"/>
      <c r="DR144" s="162"/>
      <c r="DS144" s="60"/>
      <c r="EA144" s="122">
        <v>139</v>
      </c>
      <c r="EB144" s="162"/>
      <c r="EC144" s="163"/>
      <c r="ED144" s="60"/>
      <c r="EE144" s="162"/>
      <c r="EF144" s="162"/>
      <c r="EG144" s="60"/>
    </row>
    <row r="145" spans="5:137">
      <c r="E145" s="122">
        <v>140</v>
      </c>
      <c r="F145" s="162"/>
      <c r="G145" s="163"/>
      <c r="H145" s="60"/>
      <c r="I145" s="162"/>
      <c r="J145" s="162"/>
      <c r="K145" s="60"/>
      <c r="S145" s="122">
        <v>140</v>
      </c>
      <c r="T145" s="162"/>
      <c r="U145" s="163"/>
      <c r="V145" s="60"/>
      <c r="W145" s="162"/>
      <c r="X145" s="162"/>
      <c r="Y145" s="60"/>
      <c r="AG145" s="122">
        <v>140</v>
      </c>
      <c r="AH145" s="162"/>
      <c r="AI145" s="163"/>
      <c r="AJ145" s="60"/>
      <c r="AK145" s="162"/>
      <c r="AL145" s="162"/>
      <c r="AM145" s="60"/>
      <c r="AU145" s="122">
        <v>140</v>
      </c>
      <c r="AV145" s="162"/>
      <c r="AW145" s="163"/>
      <c r="AX145" s="60"/>
      <c r="AY145" s="162"/>
      <c r="AZ145" s="162"/>
      <c r="BA145" s="60"/>
      <c r="BI145" s="122">
        <v>140</v>
      </c>
      <c r="BJ145" s="162"/>
      <c r="BK145" s="163"/>
      <c r="BL145" s="60"/>
      <c r="BM145" s="162"/>
      <c r="BN145" s="162"/>
      <c r="BO145" s="60"/>
      <c r="BW145" s="122">
        <v>140</v>
      </c>
      <c r="BX145" s="162"/>
      <c r="BY145" s="163"/>
      <c r="BZ145" s="60"/>
      <c r="CA145" s="162"/>
      <c r="CB145" s="162"/>
      <c r="CC145" s="60"/>
      <c r="CK145" s="122">
        <v>140</v>
      </c>
      <c r="CL145" s="162"/>
      <c r="CM145" s="163"/>
      <c r="CN145" s="60"/>
      <c r="CO145" s="162"/>
      <c r="CP145" s="162"/>
      <c r="CQ145" s="60"/>
      <c r="CY145" s="122">
        <v>140</v>
      </c>
      <c r="CZ145" s="162"/>
      <c r="DA145" s="163"/>
      <c r="DB145" s="60"/>
      <c r="DC145" s="162"/>
      <c r="DD145" s="162"/>
      <c r="DE145" s="60"/>
      <c r="DM145" s="122">
        <v>140</v>
      </c>
      <c r="DN145" s="162"/>
      <c r="DO145" s="163"/>
      <c r="DP145" s="60"/>
      <c r="DQ145" s="162"/>
      <c r="DR145" s="162"/>
      <c r="DS145" s="60"/>
      <c r="EA145" s="122">
        <v>140</v>
      </c>
      <c r="EB145" s="162"/>
      <c r="EC145" s="163"/>
      <c r="ED145" s="60"/>
      <c r="EE145" s="162"/>
      <c r="EF145" s="162"/>
      <c r="EG145" s="60"/>
    </row>
    <row r="146" spans="5:137">
      <c r="E146" s="122">
        <v>141</v>
      </c>
      <c r="F146" s="162"/>
      <c r="G146" s="163"/>
      <c r="H146" s="60"/>
      <c r="I146" s="162"/>
      <c r="J146" s="162"/>
      <c r="K146" s="60"/>
      <c r="S146" s="122">
        <v>141</v>
      </c>
      <c r="T146" s="162"/>
      <c r="U146" s="163"/>
      <c r="V146" s="60"/>
      <c r="W146" s="162"/>
      <c r="X146" s="162"/>
      <c r="Y146" s="60"/>
      <c r="AG146" s="122">
        <v>141</v>
      </c>
      <c r="AH146" s="162"/>
      <c r="AI146" s="163"/>
      <c r="AJ146" s="60"/>
      <c r="AK146" s="162"/>
      <c r="AL146" s="162"/>
      <c r="AM146" s="60"/>
      <c r="AU146" s="122">
        <v>141</v>
      </c>
      <c r="AV146" s="162"/>
      <c r="AW146" s="163"/>
      <c r="AX146" s="60"/>
      <c r="AY146" s="162"/>
      <c r="AZ146" s="162"/>
      <c r="BA146" s="60"/>
      <c r="BI146" s="122">
        <v>141</v>
      </c>
      <c r="BJ146" s="162"/>
      <c r="BK146" s="163"/>
      <c r="BL146" s="60"/>
      <c r="BM146" s="162"/>
      <c r="BN146" s="162"/>
      <c r="BO146" s="60"/>
      <c r="BW146" s="122">
        <v>141</v>
      </c>
      <c r="BX146" s="162"/>
      <c r="BY146" s="163"/>
      <c r="BZ146" s="60"/>
      <c r="CA146" s="162"/>
      <c r="CB146" s="162"/>
      <c r="CC146" s="60"/>
      <c r="CK146" s="122">
        <v>141</v>
      </c>
      <c r="CL146" s="162"/>
      <c r="CM146" s="163"/>
      <c r="CN146" s="60"/>
      <c r="CO146" s="162"/>
      <c r="CP146" s="162"/>
      <c r="CQ146" s="60"/>
      <c r="CY146" s="122">
        <v>141</v>
      </c>
      <c r="CZ146" s="162"/>
      <c r="DA146" s="163"/>
      <c r="DB146" s="60"/>
      <c r="DC146" s="162"/>
      <c r="DD146" s="162"/>
      <c r="DE146" s="60"/>
      <c r="DM146" s="122">
        <v>141</v>
      </c>
      <c r="DN146" s="162"/>
      <c r="DO146" s="163"/>
      <c r="DP146" s="60"/>
      <c r="DQ146" s="162"/>
      <c r="DR146" s="162"/>
      <c r="DS146" s="60"/>
      <c r="EA146" s="122">
        <v>141</v>
      </c>
      <c r="EB146" s="162"/>
      <c r="EC146" s="163"/>
      <c r="ED146" s="60"/>
      <c r="EE146" s="162"/>
      <c r="EF146" s="162"/>
      <c r="EG146" s="60"/>
    </row>
    <row r="147" spans="5:137">
      <c r="E147" s="122">
        <v>142</v>
      </c>
      <c r="F147" s="162"/>
      <c r="G147" s="163"/>
      <c r="H147" s="60"/>
      <c r="I147" s="162"/>
      <c r="J147" s="162"/>
      <c r="K147" s="60"/>
      <c r="S147" s="122">
        <v>142</v>
      </c>
      <c r="T147" s="162"/>
      <c r="U147" s="163"/>
      <c r="V147" s="60"/>
      <c r="W147" s="162"/>
      <c r="X147" s="162"/>
      <c r="Y147" s="60"/>
      <c r="AG147" s="122">
        <v>142</v>
      </c>
      <c r="AH147" s="162"/>
      <c r="AI147" s="163"/>
      <c r="AJ147" s="60"/>
      <c r="AK147" s="162"/>
      <c r="AL147" s="162"/>
      <c r="AM147" s="60"/>
      <c r="AU147" s="122">
        <v>142</v>
      </c>
      <c r="AV147" s="162"/>
      <c r="AW147" s="163"/>
      <c r="AX147" s="60"/>
      <c r="AY147" s="162"/>
      <c r="AZ147" s="162"/>
      <c r="BA147" s="60"/>
      <c r="BI147" s="122">
        <v>142</v>
      </c>
      <c r="BJ147" s="162"/>
      <c r="BK147" s="163"/>
      <c r="BL147" s="60"/>
      <c r="BM147" s="162"/>
      <c r="BN147" s="162"/>
      <c r="BO147" s="60"/>
      <c r="BW147" s="122">
        <v>142</v>
      </c>
      <c r="BX147" s="162"/>
      <c r="BY147" s="163"/>
      <c r="BZ147" s="60"/>
      <c r="CA147" s="162"/>
      <c r="CB147" s="162"/>
      <c r="CC147" s="60"/>
      <c r="CK147" s="122">
        <v>142</v>
      </c>
      <c r="CL147" s="162"/>
      <c r="CM147" s="163"/>
      <c r="CN147" s="60"/>
      <c r="CO147" s="162"/>
      <c r="CP147" s="162"/>
      <c r="CQ147" s="60"/>
      <c r="CY147" s="122">
        <v>142</v>
      </c>
      <c r="CZ147" s="162"/>
      <c r="DA147" s="163"/>
      <c r="DB147" s="60"/>
      <c r="DC147" s="162"/>
      <c r="DD147" s="162"/>
      <c r="DE147" s="60"/>
      <c r="DM147" s="122">
        <v>142</v>
      </c>
      <c r="DN147" s="162"/>
      <c r="DO147" s="163"/>
      <c r="DP147" s="60"/>
      <c r="DQ147" s="162"/>
      <c r="DR147" s="162"/>
      <c r="DS147" s="60"/>
      <c r="EA147" s="122">
        <v>142</v>
      </c>
      <c r="EB147" s="162"/>
      <c r="EC147" s="163"/>
      <c r="ED147" s="60"/>
      <c r="EE147" s="162"/>
      <c r="EF147" s="162"/>
      <c r="EG147" s="60"/>
    </row>
    <row r="148" spans="5:137">
      <c r="E148" s="122">
        <v>143</v>
      </c>
      <c r="F148" s="162"/>
      <c r="G148" s="163"/>
      <c r="H148" s="60"/>
      <c r="I148" s="162"/>
      <c r="J148" s="162"/>
      <c r="K148" s="60"/>
      <c r="S148" s="122">
        <v>143</v>
      </c>
      <c r="T148" s="162"/>
      <c r="U148" s="163"/>
      <c r="V148" s="60"/>
      <c r="W148" s="162"/>
      <c r="X148" s="162"/>
      <c r="Y148" s="60"/>
      <c r="AG148" s="122">
        <v>143</v>
      </c>
      <c r="AH148" s="162"/>
      <c r="AI148" s="163"/>
      <c r="AJ148" s="60"/>
      <c r="AK148" s="162"/>
      <c r="AL148" s="162"/>
      <c r="AM148" s="60"/>
      <c r="AU148" s="122">
        <v>143</v>
      </c>
      <c r="AV148" s="162"/>
      <c r="AW148" s="163"/>
      <c r="AX148" s="60"/>
      <c r="AY148" s="162"/>
      <c r="AZ148" s="162"/>
      <c r="BA148" s="60"/>
      <c r="BI148" s="122">
        <v>143</v>
      </c>
      <c r="BJ148" s="162"/>
      <c r="BK148" s="163"/>
      <c r="BL148" s="60"/>
      <c r="BM148" s="162"/>
      <c r="BN148" s="162"/>
      <c r="BO148" s="60"/>
      <c r="BW148" s="122">
        <v>143</v>
      </c>
      <c r="BX148" s="162"/>
      <c r="BY148" s="163"/>
      <c r="BZ148" s="60"/>
      <c r="CA148" s="162"/>
      <c r="CB148" s="162"/>
      <c r="CC148" s="60"/>
      <c r="CK148" s="122">
        <v>143</v>
      </c>
      <c r="CL148" s="162"/>
      <c r="CM148" s="163"/>
      <c r="CN148" s="60"/>
      <c r="CO148" s="162"/>
      <c r="CP148" s="162"/>
      <c r="CQ148" s="60"/>
      <c r="CY148" s="122">
        <v>143</v>
      </c>
      <c r="CZ148" s="162"/>
      <c r="DA148" s="163"/>
      <c r="DB148" s="60"/>
      <c r="DC148" s="162"/>
      <c r="DD148" s="162"/>
      <c r="DE148" s="60"/>
      <c r="DM148" s="122">
        <v>143</v>
      </c>
      <c r="DN148" s="162"/>
      <c r="DO148" s="163"/>
      <c r="DP148" s="60"/>
      <c r="DQ148" s="162"/>
      <c r="DR148" s="162"/>
      <c r="DS148" s="60"/>
      <c r="EA148" s="122">
        <v>143</v>
      </c>
      <c r="EB148" s="162"/>
      <c r="EC148" s="163"/>
      <c r="ED148" s="60"/>
      <c r="EE148" s="162"/>
      <c r="EF148" s="162"/>
      <c r="EG148" s="60"/>
    </row>
    <row r="149" spans="5:137">
      <c r="E149" s="122">
        <v>144</v>
      </c>
      <c r="F149" s="162"/>
      <c r="G149" s="163"/>
      <c r="H149" s="60"/>
      <c r="I149" s="162"/>
      <c r="J149" s="162"/>
      <c r="K149" s="60"/>
      <c r="S149" s="122">
        <v>144</v>
      </c>
      <c r="T149" s="162"/>
      <c r="U149" s="163"/>
      <c r="V149" s="60"/>
      <c r="W149" s="162"/>
      <c r="X149" s="162"/>
      <c r="Y149" s="60"/>
      <c r="AG149" s="122">
        <v>144</v>
      </c>
      <c r="AH149" s="162"/>
      <c r="AI149" s="163"/>
      <c r="AJ149" s="60"/>
      <c r="AK149" s="162"/>
      <c r="AL149" s="162"/>
      <c r="AM149" s="60"/>
      <c r="AU149" s="122">
        <v>144</v>
      </c>
      <c r="AV149" s="162"/>
      <c r="AW149" s="163"/>
      <c r="AX149" s="60"/>
      <c r="AY149" s="162"/>
      <c r="AZ149" s="162"/>
      <c r="BA149" s="60"/>
      <c r="BI149" s="122">
        <v>144</v>
      </c>
      <c r="BJ149" s="162"/>
      <c r="BK149" s="163"/>
      <c r="BL149" s="60"/>
      <c r="BM149" s="162"/>
      <c r="BN149" s="162"/>
      <c r="BO149" s="60"/>
      <c r="BW149" s="122">
        <v>144</v>
      </c>
      <c r="BX149" s="162"/>
      <c r="BY149" s="163"/>
      <c r="BZ149" s="60"/>
      <c r="CA149" s="162"/>
      <c r="CB149" s="162"/>
      <c r="CC149" s="60"/>
      <c r="CK149" s="122">
        <v>144</v>
      </c>
      <c r="CL149" s="162"/>
      <c r="CM149" s="163"/>
      <c r="CN149" s="60"/>
      <c r="CO149" s="162"/>
      <c r="CP149" s="162"/>
      <c r="CQ149" s="60"/>
      <c r="CY149" s="122">
        <v>144</v>
      </c>
      <c r="CZ149" s="162"/>
      <c r="DA149" s="163"/>
      <c r="DB149" s="60"/>
      <c r="DC149" s="162"/>
      <c r="DD149" s="162"/>
      <c r="DE149" s="60"/>
      <c r="DM149" s="122">
        <v>144</v>
      </c>
      <c r="DN149" s="162"/>
      <c r="DO149" s="163"/>
      <c r="DP149" s="60"/>
      <c r="DQ149" s="162"/>
      <c r="DR149" s="162"/>
      <c r="DS149" s="60"/>
      <c r="EA149" s="122">
        <v>144</v>
      </c>
      <c r="EB149" s="162"/>
      <c r="EC149" s="163"/>
      <c r="ED149" s="60"/>
      <c r="EE149" s="162"/>
      <c r="EF149" s="162"/>
      <c r="EG149" s="60"/>
    </row>
    <row r="150" spans="5:137">
      <c r="E150" s="122">
        <v>145</v>
      </c>
      <c r="F150" s="162"/>
      <c r="G150" s="163"/>
      <c r="H150" s="60"/>
      <c r="I150" s="162"/>
      <c r="J150" s="162"/>
      <c r="K150" s="60"/>
      <c r="S150" s="122">
        <v>145</v>
      </c>
      <c r="T150" s="162"/>
      <c r="U150" s="163"/>
      <c r="V150" s="60"/>
      <c r="W150" s="162"/>
      <c r="X150" s="162"/>
      <c r="Y150" s="60"/>
      <c r="AG150" s="122">
        <v>145</v>
      </c>
      <c r="AH150" s="162"/>
      <c r="AI150" s="163"/>
      <c r="AJ150" s="60"/>
      <c r="AK150" s="162"/>
      <c r="AL150" s="162"/>
      <c r="AM150" s="60"/>
      <c r="AU150" s="122">
        <v>145</v>
      </c>
      <c r="AV150" s="162"/>
      <c r="AW150" s="163"/>
      <c r="AX150" s="60"/>
      <c r="AY150" s="162"/>
      <c r="AZ150" s="162"/>
      <c r="BA150" s="60"/>
      <c r="BI150" s="122">
        <v>145</v>
      </c>
      <c r="BJ150" s="162"/>
      <c r="BK150" s="163"/>
      <c r="BL150" s="60"/>
      <c r="BM150" s="162"/>
      <c r="BN150" s="162"/>
      <c r="BO150" s="60"/>
      <c r="BW150" s="122">
        <v>145</v>
      </c>
      <c r="BX150" s="162"/>
      <c r="BY150" s="163"/>
      <c r="BZ150" s="60"/>
      <c r="CA150" s="162"/>
      <c r="CB150" s="162"/>
      <c r="CC150" s="60"/>
      <c r="CK150" s="122">
        <v>145</v>
      </c>
      <c r="CL150" s="162"/>
      <c r="CM150" s="163"/>
      <c r="CN150" s="60"/>
      <c r="CO150" s="162"/>
      <c r="CP150" s="162"/>
      <c r="CQ150" s="60"/>
      <c r="CY150" s="122">
        <v>145</v>
      </c>
      <c r="CZ150" s="162"/>
      <c r="DA150" s="163"/>
      <c r="DB150" s="60"/>
      <c r="DC150" s="162"/>
      <c r="DD150" s="162"/>
      <c r="DE150" s="60"/>
      <c r="DM150" s="122">
        <v>145</v>
      </c>
      <c r="DN150" s="162"/>
      <c r="DO150" s="163"/>
      <c r="DP150" s="60"/>
      <c r="DQ150" s="162"/>
      <c r="DR150" s="162"/>
      <c r="DS150" s="60"/>
      <c r="EA150" s="122">
        <v>145</v>
      </c>
      <c r="EB150" s="162"/>
      <c r="EC150" s="163"/>
      <c r="ED150" s="60"/>
      <c r="EE150" s="162"/>
      <c r="EF150" s="162"/>
      <c r="EG150" s="60"/>
    </row>
    <row r="151" spans="5:137">
      <c r="E151" s="122">
        <v>146</v>
      </c>
      <c r="F151" s="162"/>
      <c r="G151" s="163"/>
      <c r="H151" s="60"/>
      <c r="I151" s="162"/>
      <c r="J151" s="162"/>
      <c r="K151" s="60"/>
      <c r="S151" s="122">
        <v>146</v>
      </c>
      <c r="T151" s="162"/>
      <c r="U151" s="163"/>
      <c r="V151" s="60"/>
      <c r="W151" s="162"/>
      <c r="X151" s="162"/>
      <c r="Y151" s="60"/>
      <c r="AG151" s="122">
        <v>146</v>
      </c>
      <c r="AH151" s="162"/>
      <c r="AI151" s="163"/>
      <c r="AJ151" s="60"/>
      <c r="AK151" s="162"/>
      <c r="AL151" s="162"/>
      <c r="AM151" s="60"/>
      <c r="AU151" s="122">
        <v>146</v>
      </c>
      <c r="AV151" s="162"/>
      <c r="AW151" s="163"/>
      <c r="AX151" s="60"/>
      <c r="AY151" s="162"/>
      <c r="AZ151" s="162"/>
      <c r="BA151" s="60"/>
      <c r="BI151" s="122">
        <v>146</v>
      </c>
      <c r="BJ151" s="162"/>
      <c r="BK151" s="163"/>
      <c r="BL151" s="60"/>
      <c r="BM151" s="162"/>
      <c r="BN151" s="162"/>
      <c r="BO151" s="60"/>
      <c r="BW151" s="122">
        <v>146</v>
      </c>
      <c r="BX151" s="162"/>
      <c r="BY151" s="163"/>
      <c r="BZ151" s="60"/>
      <c r="CA151" s="162"/>
      <c r="CB151" s="162"/>
      <c r="CC151" s="60"/>
      <c r="CK151" s="122">
        <v>146</v>
      </c>
      <c r="CL151" s="162"/>
      <c r="CM151" s="163"/>
      <c r="CN151" s="60"/>
      <c r="CO151" s="162"/>
      <c r="CP151" s="162"/>
      <c r="CQ151" s="60"/>
      <c r="CY151" s="122">
        <v>146</v>
      </c>
      <c r="CZ151" s="162"/>
      <c r="DA151" s="163"/>
      <c r="DB151" s="60"/>
      <c r="DC151" s="162"/>
      <c r="DD151" s="162"/>
      <c r="DE151" s="60"/>
      <c r="DM151" s="122">
        <v>146</v>
      </c>
      <c r="DN151" s="162"/>
      <c r="DO151" s="163"/>
      <c r="DP151" s="60"/>
      <c r="DQ151" s="162"/>
      <c r="DR151" s="162"/>
      <c r="DS151" s="60"/>
      <c r="EA151" s="122">
        <v>146</v>
      </c>
      <c r="EB151" s="162"/>
      <c r="EC151" s="163"/>
      <c r="ED151" s="60"/>
      <c r="EE151" s="162"/>
      <c r="EF151" s="162"/>
      <c r="EG151" s="60"/>
    </row>
    <row r="152" spans="5:137">
      <c r="E152" s="122">
        <v>147</v>
      </c>
      <c r="F152" s="162"/>
      <c r="G152" s="163"/>
      <c r="H152" s="60"/>
      <c r="I152" s="162"/>
      <c r="J152" s="162"/>
      <c r="K152" s="60"/>
      <c r="S152" s="122">
        <v>147</v>
      </c>
      <c r="T152" s="162"/>
      <c r="U152" s="163"/>
      <c r="V152" s="60"/>
      <c r="W152" s="162"/>
      <c r="X152" s="162"/>
      <c r="Y152" s="60"/>
      <c r="AG152" s="122">
        <v>147</v>
      </c>
      <c r="AH152" s="162"/>
      <c r="AI152" s="163"/>
      <c r="AJ152" s="60"/>
      <c r="AK152" s="162"/>
      <c r="AL152" s="162"/>
      <c r="AM152" s="60"/>
      <c r="AU152" s="122">
        <v>147</v>
      </c>
      <c r="AV152" s="162"/>
      <c r="AW152" s="163"/>
      <c r="AX152" s="60"/>
      <c r="AY152" s="162"/>
      <c r="AZ152" s="162"/>
      <c r="BA152" s="60"/>
      <c r="BI152" s="122">
        <v>147</v>
      </c>
      <c r="BJ152" s="162"/>
      <c r="BK152" s="163"/>
      <c r="BL152" s="60"/>
      <c r="BM152" s="162"/>
      <c r="BN152" s="162"/>
      <c r="BO152" s="60"/>
      <c r="BW152" s="122">
        <v>147</v>
      </c>
      <c r="BX152" s="162"/>
      <c r="BY152" s="163"/>
      <c r="BZ152" s="60"/>
      <c r="CA152" s="162"/>
      <c r="CB152" s="162"/>
      <c r="CC152" s="60"/>
      <c r="CK152" s="122">
        <v>147</v>
      </c>
      <c r="CL152" s="162"/>
      <c r="CM152" s="163"/>
      <c r="CN152" s="60"/>
      <c r="CO152" s="162"/>
      <c r="CP152" s="162"/>
      <c r="CQ152" s="60"/>
      <c r="CY152" s="122">
        <v>147</v>
      </c>
      <c r="CZ152" s="162"/>
      <c r="DA152" s="163"/>
      <c r="DB152" s="60"/>
      <c r="DC152" s="162"/>
      <c r="DD152" s="162"/>
      <c r="DE152" s="60"/>
      <c r="DM152" s="122">
        <v>147</v>
      </c>
      <c r="DN152" s="162"/>
      <c r="DO152" s="163"/>
      <c r="DP152" s="60"/>
      <c r="DQ152" s="162"/>
      <c r="DR152" s="162"/>
      <c r="DS152" s="60"/>
      <c r="EA152" s="122">
        <v>147</v>
      </c>
      <c r="EB152" s="162"/>
      <c r="EC152" s="163"/>
      <c r="ED152" s="60"/>
      <c r="EE152" s="162"/>
      <c r="EF152" s="162"/>
      <c r="EG152" s="60"/>
    </row>
    <row r="153" spans="5:137">
      <c r="E153" s="122">
        <v>148</v>
      </c>
      <c r="F153" s="162"/>
      <c r="G153" s="163"/>
      <c r="H153" s="60"/>
      <c r="I153" s="162"/>
      <c r="J153" s="162"/>
      <c r="K153" s="60"/>
      <c r="S153" s="122">
        <v>148</v>
      </c>
      <c r="T153" s="162"/>
      <c r="U153" s="163"/>
      <c r="V153" s="60"/>
      <c r="W153" s="162"/>
      <c r="X153" s="162"/>
      <c r="Y153" s="60"/>
      <c r="AG153" s="122">
        <v>148</v>
      </c>
      <c r="AH153" s="162"/>
      <c r="AI153" s="163"/>
      <c r="AJ153" s="60"/>
      <c r="AK153" s="162"/>
      <c r="AL153" s="162"/>
      <c r="AM153" s="60"/>
      <c r="AU153" s="122">
        <v>148</v>
      </c>
      <c r="AV153" s="162"/>
      <c r="AW153" s="163"/>
      <c r="AX153" s="60"/>
      <c r="AY153" s="162"/>
      <c r="AZ153" s="162"/>
      <c r="BA153" s="60"/>
      <c r="BI153" s="122">
        <v>148</v>
      </c>
      <c r="BJ153" s="162"/>
      <c r="BK153" s="163"/>
      <c r="BL153" s="60"/>
      <c r="BM153" s="162"/>
      <c r="BN153" s="162"/>
      <c r="BO153" s="60"/>
      <c r="BW153" s="122">
        <v>148</v>
      </c>
      <c r="BX153" s="162"/>
      <c r="BY153" s="163"/>
      <c r="BZ153" s="60"/>
      <c r="CA153" s="162"/>
      <c r="CB153" s="162"/>
      <c r="CC153" s="60"/>
      <c r="CK153" s="122">
        <v>148</v>
      </c>
      <c r="CL153" s="162"/>
      <c r="CM153" s="163"/>
      <c r="CN153" s="60"/>
      <c r="CO153" s="162"/>
      <c r="CP153" s="162"/>
      <c r="CQ153" s="60"/>
      <c r="CY153" s="122">
        <v>148</v>
      </c>
      <c r="CZ153" s="162"/>
      <c r="DA153" s="163"/>
      <c r="DB153" s="60"/>
      <c r="DC153" s="162"/>
      <c r="DD153" s="162"/>
      <c r="DE153" s="60"/>
      <c r="DM153" s="122">
        <v>148</v>
      </c>
      <c r="DN153" s="162"/>
      <c r="DO153" s="163"/>
      <c r="DP153" s="60"/>
      <c r="DQ153" s="162"/>
      <c r="DR153" s="162"/>
      <c r="DS153" s="60"/>
      <c r="EA153" s="122">
        <v>148</v>
      </c>
      <c r="EB153" s="162"/>
      <c r="EC153" s="163"/>
      <c r="ED153" s="60"/>
      <c r="EE153" s="162"/>
      <c r="EF153" s="162"/>
      <c r="EG153" s="60"/>
    </row>
    <row r="154" spans="5:137">
      <c r="E154" s="122">
        <v>149</v>
      </c>
      <c r="F154" s="162"/>
      <c r="G154" s="163"/>
      <c r="H154" s="60"/>
      <c r="I154" s="162"/>
      <c r="J154" s="162"/>
      <c r="K154" s="60"/>
      <c r="S154" s="122">
        <v>149</v>
      </c>
      <c r="T154" s="162"/>
      <c r="U154" s="163"/>
      <c r="V154" s="60"/>
      <c r="W154" s="162"/>
      <c r="X154" s="162"/>
      <c r="Y154" s="60"/>
      <c r="AG154" s="122">
        <v>149</v>
      </c>
      <c r="AH154" s="162"/>
      <c r="AI154" s="163"/>
      <c r="AJ154" s="60"/>
      <c r="AK154" s="162"/>
      <c r="AL154" s="162"/>
      <c r="AM154" s="60"/>
      <c r="AU154" s="122">
        <v>149</v>
      </c>
      <c r="AV154" s="162"/>
      <c r="AW154" s="163"/>
      <c r="AX154" s="60"/>
      <c r="AY154" s="162"/>
      <c r="AZ154" s="162"/>
      <c r="BA154" s="60"/>
      <c r="BI154" s="122">
        <v>149</v>
      </c>
      <c r="BJ154" s="162"/>
      <c r="BK154" s="163"/>
      <c r="BL154" s="60"/>
      <c r="BM154" s="162"/>
      <c r="BN154" s="162"/>
      <c r="BO154" s="60"/>
      <c r="BW154" s="122">
        <v>149</v>
      </c>
      <c r="BX154" s="162"/>
      <c r="BY154" s="163"/>
      <c r="BZ154" s="60"/>
      <c r="CA154" s="162"/>
      <c r="CB154" s="162"/>
      <c r="CC154" s="60"/>
      <c r="CK154" s="122">
        <v>149</v>
      </c>
      <c r="CL154" s="162"/>
      <c r="CM154" s="163"/>
      <c r="CN154" s="60"/>
      <c r="CO154" s="162"/>
      <c r="CP154" s="162"/>
      <c r="CQ154" s="60"/>
      <c r="CY154" s="122">
        <v>149</v>
      </c>
      <c r="CZ154" s="162"/>
      <c r="DA154" s="163"/>
      <c r="DB154" s="60"/>
      <c r="DC154" s="162"/>
      <c r="DD154" s="162"/>
      <c r="DE154" s="60"/>
      <c r="DM154" s="122">
        <v>149</v>
      </c>
      <c r="DN154" s="162"/>
      <c r="DO154" s="163"/>
      <c r="DP154" s="60"/>
      <c r="DQ154" s="162"/>
      <c r="DR154" s="162"/>
      <c r="DS154" s="60"/>
      <c r="EA154" s="122">
        <v>149</v>
      </c>
      <c r="EB154" s="162"/>
      <c r="EC154" s="163"/>
      <c r="ED154" s="60"/>
      <c r="EE154" s="162"/>
      <c r="EF154" s="162"/>
      <c r="EG154" s="60"/>
    </row>
    <row r="155" spans="5:137">
      <c r="E155" s="122">
        <v>150</v>
      </c>
      <c r="F155" s="162"/>
      <c r="G155" s="163"/>
      <c r="H155" s="60"/>
      <c r="I155" s="162"/>
      <c r="J155" s="162"/>
      <c r="K155" s="60"/>
      <c r="S155" s="122">
        <v>150</v>
      </c>
      <c r="T155" s="162"/>
      <c r="U155" s="163"/>
      <c r="V155" s="60"/>
      <c r="W155" s="162"/>
      <c r="X155" s="162"/>
      <c r="Y155" s="60"/>
      <c r="AG155" s="122">
        <v>150</v>
      </c>
      <c r="AH155" s="162"/>
      <c r="AI155" s="163"/>
      <c r="AJ155" s="60"/>
      <c r="AK155" s="162"/>
      <c r="AL155" s="162"/>
      <c r="AM155" s="60"/>
      <c r="AU155" s="122">
        <v>150</v>
      </c>
      <c r="AV155" s="162"/>
      <c r="AW155" s="163"/>
      <c r="AX155" s="60"/>
      <c r="AY155" s="162"/>
      <c r="AZ155" s="162"/>
      <c r="BA155" s="60"/>
      <c r="BI155" s="122">
        <v>150</v>
      </c>
      <c r="BJ155" s="162"/>
      <c r="BK155" s="163"/>
      <c r="BL155" s="60"/>
      <c r="BM155" s="162"/>
      <c r="BN155" s="162"/>
      <c r="BO155" s="60"/>
      <c r="BW155" s="122">
        <v>150</v>
      </c>
      <c r="BX155" s="162"/>
      <c r="BY155" s="163"/>
      <c r="BZ155" s="60"/>
      <c r="CA155" s="162"/>
      <c r="CB155" s="162"/>
      <c r="CC155" s="60"/>
      <c r="CK155" s="122">
        <v>150</v>
      </c>
      <c r="CL155" s="162"/>
      <c r="CM155" s="163"/>
      <c r="CN155" s="60"/>
      <c r="CO155" s="162"/>
      <c r="CP155" s="162"/>
      <c r="CQ155" s="60"/>
      <c r="CY155" s="122">
        <v>150</v>
      </c>
      <c r="CZ155" s="162"/>
      <c r="DA155" s="163"/>
      <c r="DB155" s="60"/>
      <c r="DC155" s="162"/>
      <c r="DD155" s="162"/>
      <c r="DE155" s="60"/>
      <c r="DM155" s="122">
        <v>150</v>
      </c>
      <c r="DN155" s="162"/>
      <c r="DO155" s="163"/>
      <c r="DP155" s="60"/>
      <c r="DQ155" s="162"/>
      <c r="DR155" s="162"/>
      <c r="DS155" s="60"/>
      <c r="EA155" s="122">
        <v>150</v>
      </c>
      <c r="EB155" s="162"/>
      <c r="EC155" s="163"/>
      <c r="ED155" s="60"/>
      <c r="EE155" s="162"/>
      <c r="EF155" s="162"/>
      <c r="EG155" s="60"/>
    </row>
    <row r="156" spans="5:137">
      <c r="E156" s="122">
        <v>151</v>
      </c>
      <c r="F156" s="162"/>
      <c r="G156" s="163"/>
      <c r="H156" s="60"/>
      <c r="I156" s="162"/>
      <c r="J156" s="162"/>
      <c r="K156" s="60"/>
      <c r="S156" s="122">
        <v>151</v>
      </c>
      <c r="T156" s="162"/>
      <c r="U156" s="163"/>
      <c r="V156" s="60"/>
      <c r="W156" s="162"/>
      <c r="X156" s="162"/>
      <c r="Y156" s="60"/>
      <c r="AG156" s="122">
        <v>151</v>
      </c>
      <c r="AH156" s="162"/>
      <c r="AI156" s="163"/>
      <c r="AJ156" s="60"/>
      <c r="AK156" s="162"/>
      <c r="AL156" s="162"/>
      <c r="AM156" s="60"/>
      <c r="AU156" s="122">
        <v>151</v>
      </c>
      <c r="AV156" s="162"/>
      <c r="AW156" s="163"/>
      <c r="AX156" s="60"/>
      <c r="AY156" s="162"/>
      <c r="AZ156" s="162"/>
      <c r="BA156" s="60"/>
      <c r="BI156" s="122">
        <v>151</v>
      </c>
      <c r="BJ156" s="162"/>
      <c r="BK156" s="163"/>
      <c r="BL156" s="60"/>
      <c r="BM156" s="162"/>
      <c r="BN156" s="162"/>
      <c r="BO156" s="60"/>
      <c r="BW156" s="122">
        <v>151</v>
      </c>
      <c r="BX156" s="162"/>
      <c r="BY156" s="163"/>
      <c r="BZ156" s="60"/>
      <c r="CA156" s="162"/>
      <c r="CB156" s="162"/>
      <c r="CC156" s="60"/>
      <c r="CK156" s="122">
        <v>151</v>
      </c>
      <c r="CL156" s="162"/>
      <c r="CM156" s="163"/>
      <c r="CN156" s="60"/>
      <c r="CO156" s="162"/>
      <c r="CP156" s="162"/>
      <c r="CQ156" s="60"/>
      <c r="CY156" s="122">
        <v>151</v>
      </c>
      <c r="CZ156" s="162"/>
      <c r="DA156" s="163"/>
      <c r="DB156" s="60"/>
      <c r="DC156" s="162"/>
      <c r="DD156" s="162"/>
      <c r="DE156" s="60"/>
      <c r="DM156" s="122">
        <v>151</v>
      </c>
      <c r="DN156" s="162"/>
      <c r="DO156" s="163"/>
      <c r="DP156" s="60"/>
      <c r="DQ156" s="162"/>
      <c r="DR156" s="162"/>
      <c r="DS156" s="60"/>
      <c r="EA156" s="122">
        <v>151</v>
      </c>
      <c r="EB156" s="162"/>
      <c r="EC156" s="163"/>
      <c r="ED156" s="60"/>
      <c r="EE156" s="162"/>
      <c r="EF156" s="162"/>
      <c r="EG156" s="60"/>
    </row>
    <row r="157" spans="5:137">
      <c r="E157" s="122">
        <v>152</v>
      </c>
      <c r="F157" s="162"/>
      <c r="G157" s="163"/>
      <c r="H157" s="60"/>
      <c r="I157" s="162"/>
      <c r="J157" s="162"/>
      <c r="K157" s="60"/>
      <c r="S157" s="122">
        <v>152</v>
      </c>
      <c r="T157" s="162"/>
      <c r="U157" s="163"/>
      <c r="V157" s="60"/>
      <c r="W157" s="162"/>
      <c r="X157" s="162"/>
      <c r="Y157" s="60"/>
      <c r="AG157" s="122">
        <v>152</v>
      </c>
      <c r="AH157" s="162"/>
      <c r="AI157" s="163"/>
      <c r="AJ157" s="60"/>
      <c r="AK157" s="162"/>
      <c r="AL157" s="162"/>
      <c r="AM157" s="60"/>
      <c r="AU157" s="122">
        <v>152</v>
      </c>
      <c r="AV157" s="162"/>
      <c r="AW157" s="163"/>
      <c r="AX157" s="60"/>
      <c r="AY157" s="162"/>
      <c r="AZ157" s="162"/>
      <c r="BA157" s="60"/>
      <c r="BI157" s="122">
        <v>152</v>
      </c>
      <c r="BJ157" s="162"/>
      <c r="BK157" s="163"/>
      <c r="BL157" s="60"/>
      <c r="BM157" s="162"/>
      <c r="BN157" s="162"/>
      <c r="BO157" s="60"/>
      <c r="BW157" s="122">
        <v>152</v>
      </c>
      <c r="BX157" s="162"/>
      <c r="BY157" s="163"/>
      <c r="BZ157" s="60"/>
      <c r="CA157" s="162"/>
      <c r="CB157" s="162"/>
      <c r="CC157" s="60"/>
      <c r="CK157" s="122">
        <v>152</v>
      </c>
      <c r="CL157" s="162"/>
      <c r="CM157" s="163"/>
      <c r="CN157" s="60"/>
      <c r="CO157" s="162"/>
      <c r="CP157" s="162"/>
      <c r="CQ157" s="60"/>
      <c r="CY157" s="122">
        <v>152</v>
      </c>
      <c r="CZ157" s="162"/>
      <c r="DA157" s="163"/>
      <c r="DB157" s="60"/>
      <c r="DC157" s="162"/>
      <c r="DD157" s="162"/>
      <c r="DE157" s="60"/>
      <c r="DM157" s="122">
        <v>152</v>
      </c>
      <c r="DN157" s="162"/>
      <c r="DO157" s="163"/>
      <c r="DP157" s="60"/>
      <c r="DQ157" s="162"/>
      <c r="DR157" s="162"/>
      <c r="DS157" s="60"/>
      <c r="EA157" s="122">
        <v>152</v>
      </c>
      <c r="EB157" s="162"/>
      <c r="EC157" s="163"/>
      <c r="ED157" s="60"/>
      <c r="EE157" s="162"/>
      <c r="EF157" s="162"/>
      <c r="EG157" s="60"/>
    </row>
    <row r="158" spans="5:137">
      <c r="E158" s="122">
        <v>153</v>
      </c>
      <c r="F158" s="162"/>
      <c r="G158" s="163"/>
      <c r="H158" s="60"/>
      <c r="I158" s="162"/>
      <c r="J158" s="162"/>
      <c r="K158" s="60"/>
      <c r="S158" s="122">
        <v>153</v>
      </c>
      <c r="T158" s="162"/>
      <c r="U158" s="163"/>
      <c r="V158" s="60"/>
      <c r="W158" s="162"/>
      <c r="X158" s="162"/>
      <c r="Y158" s="60"/>
      <c r="AG158" s="122">
        <v>153</v>
      </c>
      <c r="AH158" s="162"/>
      <c r="AI158" s="163"/>
      <c r="AJ158" s="60"/>
      <c r="AK158" s="162"/>
      <c r="AL158" s="162"/>
      <c r="AM158" s="60"/>
      <c r="AU158" s="122">
        <v>153</v>
      </c>
      <c r="AV158" s="162"/>
      <c r="AW158" s="163"/>
      <c r="AX158" s="60"/>
      <c r="AY158" s="162"/>
      <c r="AZ158" s="162"/>
      <c r="BA158" s="60"/>
      <c r="BI158" s="122">
        <v>153</v>
      </c>
      <c r="BJ158" s="162"/>
      <c r="BK158" s="163"/>
      <c r="BL158" s="60"/>
      <c r="BM158" s="162"/>
      <c r="BN158" s="162"/>
      <c r="BO158" s="60"/>
      <c r="BW158" s="122">
        <v>153</v>
      </c>
      <c r="BX158" s="162"/>
      <c r="BY158" s="163"/>
      <c r="BZ158" s="60"/>
      <c r="CA158" s="162"/>
      <c r="CB158" s="162"/>
      <c r="CC158" s="60"/>
      <c r="CK158" s="122">
        <v>153</v>
      </c>
      <c r="CL158" s="162"/>
      <c r="CM158" s="163"/>
      <c r="CN158" s="60"/>
      <c r="CO158" s="162"/>
      <c r="CP158" s="162"/>
      <c r="CQ158" s="60"/>
      <c r="CY158" s="122">
        <v>153</v>
      </c>
      <c r="CZ158" s="162"/>
      <c r="DA158" s="163"/>
      <c r="DB158" s="60"/>
      <c r="DC158" s="162"/>
      <c r="DD158" s="162"/>
      <c r="DE158" s="60"/>
      <c r="DM158" s="122">
        <v>153</v>
      </c>
      <c r="DN158" s="162"/>
      <c r="DO158" s="163"/>
      <c r="DP158" s="60"/>
      <c r="DQ158" s="162"/>
      <c r="DR158" s="162"/>
      <c r="DS158" s="60"/>
      <c r="EA158" s="122">
        <v>153</v>
      </c>
      <c r="EB158" s="162"/>
      <c r="EC158" s="163"/>
      <c r="ED158" s="60"/>
      <c r="EE158" s="162"/>
      <c r="EF158" s="162"/>
      <c r="EG158" s="60"/>
    </row>
    <row r="159" spans="5:137">
      <c r="E159" s="122">
        <v>154</v>
      </c>
      <c r="F159" s="162"/>
      <c r="G159" s="163"/>
      <c r="H159" s="60"/>
      <c r="I159" s="162"/>
      <c r="J159" s="162"/>
      <c r="K159" s="60"/>
      <c r="S159" s="122">
        <v>154</v>
      </c>
      <c r="T159" s="162"/>
      <c r="U159" s="163"/>
      <c r="V159" s="60"/>
      <c r="W159" s="162"/>
      <c r="X159" s="162"/>
      <c r="Y159" s="60"/>
      <c r="AG159" s="122">
        <v>154</v>
      </c>
      <c r="AH159" s="162"/>
      <c r="AI159" s="163"/>
      <c r="AJ159" s="60"/>
      <c r="AK159" s="162"/>
      <c r="AL159" s="162"/>
      <c r="AM159" s="60"/>
      <c r="AU159" s="122">
        <v>154</v>
      </c>
      <c r="AV159" s="162"/>
      <c r="AW159" s="163"/>
      <c r="AX159" s="60"/>
      <c r="AY159" s="162"/>
      <c r="AZ159" s="162"/>
      <c r="BA159" s="60"/>
      <c r="BI159" s="122">
        <v>154</v>
      </c>
      <c r="BJ159" s="162"/>
      <c r="BK159" s="163"/>
      <c r="BL159" s="60"/>
      <c r="BM159" s="162"/>
      <c r="BN159" s="162"/>
      <c r="BO159" s="60"/>
      <c r="BW159" s="122">
        <v>154</v>
      </c>
      <c r="BX159" s="162"/>
      <c r="BY159" s="163"/>
      <c r="BZ159" s="60"/>
      <c r="CA159" s="162"/>
      <c r="CB159" s="162"/>
      <c r="CC159" s="60"/>
      <c r="CK159" s="122">
        <v>154</v>
      </c>
      <c r="CL159" s="162"/>
      <c r="CM159" s="163"/>
      <c r="CN159" s="60"/>
      <c r="CO159" s="162"/>
      <c r="CP159" s="162"/>
      <c r="CQ159" s="60"/>
      <c r="CY159" s="122">
        <v>154</v>
      </c>
      <c r="CZ159" s="162"/>
      <c r="DA159" s="163"/>
      <c r="DB159" s="60"/>
      <c r="DC159" s="162"/>
      <c r="DD159" s="162"/>
      <c r="DE159" s="60"/>
      <c r="DM159" s="122">
        <v>154</v>
      </c>
      <c r="DN159" s="162"/>
      <c r="DO159" s="163"/>
      <c r="DP159" s="60"/>
      <c r="DQ159" s="162"/>
      <c r="DR159" s="162"/>
      <c r="DS159" s="60"/>
      <c r="EA159" s="122">
        <v>154</v>
      </c>
      <c r="EB159" s="162"/>
      <c r="EC159" s="163"/>
      <c r="ED159" s="60"/>
      <c r="EE159" s="162"/>
      <c r="EF159" s="162"/>
      <c r="EG159" s="60"/>
    </row>
    <row r="160" spans="5:137">
      <c r="E160" s="122">
        <v>155</v>
      </c>
      <c r="F160" s="162"/>
      <c r="G160" s="163"/>
      <c r="H160" s="60"/>
      <c r="I160" s="162"/>
      <c r="J160" s="162"/>
      <c r="K160" s="60"/>
      <c r="S160" s="122">
        <v>155</v>
      </c>
      <c r="T160" s="162"/>
      <c r="U160" s="163"/>
      <c r="V160" s="60"/>
      <c r="W160" s="162"/>
      <c r="X160" s="162"/>
      <c r="Y160" s="60"/>
      <c r="AG160" s="122">
        <v>155</v>
      </c>
      <c r="AH160" s="162"/>
      <c r="AI160" s="163"/>
      <c r="AJ160" s="60"/>
      <c r="AK160" s="162"/>
      <c r="AL160" s="162"/>
      <c r="AM160" s="60"/>
      <c r="AU160" s="122">
        <v>155</v>
      </c>
      <c r="AV160" s="162"/>
      <c r="AW160" s="163"/>
      <c r="AX160" s="60"/>
      <c r="AY160" s="162"/>
      <c r="AZ160" s="162"/>
      <c r="BA160" s="60"/>
      <c r="BI160" s="122">
        <v>155</v>
      </c>
      <c r="BJ160" s="162"/>
      <c r="BK160" s="163"/>
      <c r="BL160" s="60"/>
      <c r="BM160" s="162"/>
      <c r="BN160" s="162"/>
      <c r="BO160" s="60"/>
      <c r="BW160" s="122">
        <v>155</v>
      </c>
      <c r="BX160" s="162"/>
      <c r="BY160" s="163"/>
      <c r="BZ160" s="60"/>
      <c r="CA160" s="162"/>
      <c r="CB160" s="162"/>
      <c r="CC160" s="60"/>
      <c r="CK160" s="122">
        <v>155</v>
      </c>
      <c r="CL160" s="162"/>
      <c r="CM160" s="163"/>
      <c r="CN160" s="60"/>
      <c r="CO160" s="162"/>
      <c r="CP160" s="162"/>
      <c r="CQ160" s="60"/>
      <c r="CY160" s="122">
        <v>155</v>
      </c>
      <c r="CZ160" s="162"/>
      <c r="DA160" s="163"/>
      <c r="DB160" s="60"/>
      <c r="DC160" s="162"/>
      <c r="DD160" s="162"/>
      <c r="DE160" s="60"/>
      <c r="DM160" s="122">
        <v>155</v>
      </c>
      <c r="DN160" s="162"/>
      <c r="DO160" s="163"/>
      <c r="DP160" s="60"/>
      <c r="DQ160" s="162"/>
      <c r="DR160" s="162"/>
      <c r="DS160" s="60"/>
      <c r="EA160" s="122">
        <v>155</v>
      </c>
      <c r="EB160" s="162"/>
      <c r="EC160" s="163"/>
      <c r="ED160" s="60"/>
      <c r="EE160" s="162"/>
      <c r="EF160" s="162"/>
      <c r="EG160" s="60"/>
    </row>
    <row r="161" spans="5:137">
      <c r="E161" s="122">
        <v>156</v>
      </c>
      <c r="F161" s="162"/>
      <c r="G161" s="163"/>
      <c r="H161" s="60"/>
      <c r="I161" s="162"/>
      <c r="J161" s="162"/>
      <c r="K161" s="60"/>
      <c r="S161" s="122">
        <v>156</v>
      </c>
      <c r="T161" s="162"/>
      <c r="U161" s="163"/>
      <c r="V161" s="60"/>
      <c r="W161" s="162"/>
      <c r="X161" s="162"/>
      <c r="Y161" s="60"/>
      <c r="AG161" s="122">
        <v>156</v>
      </c>
      <c r="AH161" s="162"/>
      <c r="AI161" s="163"/>
      <c r="AJ161" s="60"/>
      <c r="AK161" s="162"/>
      <c r="AL161" s="162"/>
      <c r="AM161" s="60"/>
      <c r="AU161" s="122">
        <v>156</v>
      </c>
      <c r="AV161" s="162"/>
      <c r="AW161" s="163"/>
      <c r="AX161" s="60"/>
      <c r="AY161" s="162"/>
      <c r="AZ161" s="162"/>
      <c r="BA161" s="60"/>
      <c r="BI161" s="122">
        <v>156</v>
      </c>
      <c r="BJ161" s="162"/>
      <c r="BK161" s="163"/>
      <c r="BL161" s="60"/>
      <c r="BM161" s="162"/>
      <c r="BN161" s="162"/>
      <c r="BO161" s="60"/>
      <c r="BW161" s="122">
        <v>156</v>
      </c>
      <c r="BX161" s="162"/>
      <c r="BY161" s="163"/>
      <c r="BZ161" s="60"/>
      <c r="CA161" s="162"/>
      <c r="CB161" s="162"/>
      <c r="CC161" s="60"/>
      <c r="CK161" s="122">
        <v>156</v>
      </c>
      <c r="CL161" s="162"/>
      <c r="CM161" s="163"/>
      <c r="CN161" s="60"/>
      <c r="CO161" s="162"/>
      <c r="CP161" s="162"/>
      <c r="CQ161" s="60"/>
      <c r="CY161" s="122">
        <v>156</v>
      </c>
      <c r="CZ161" s="162"/>
      <c r="DA161" s="163"/>
      <c r="DB161" s="60"/>
      <c r="DC161" s="162"/>
      <c r="DD161" s="162"/>
      <c r="DE161" s="60"/>
      <c r="DM161" s="122">
        <v>156</v>
      </c>
      <c r="DN161" s="162"/>
      <c r="DO161" s="163"/>
      <c r="DP161" s="60"/>
      <c r="DQ161" s="162"/>
      <c r="DR161" s="162"/>
      <c r="DS161" s="60"/>
      <c r="EA161" s="122">
        <v>156</v>
      </c>
      <c r="EB161" s="162"/>
      <c r="EC161" s="163"/>
      <c r="ED161" s="60"/>
      <c r="EE161" s="162"/>
      <c r="EF161" s="162"/>
      <c r="EG161" s="60"/>
    </row>
    <row r="162" spans="5:137">
      <c r="E162" s="122">
        <v>157</v>
      </c>
      <c r="F162" s="162"/>
      <c r="G162" s="163"/>
      <c r="H162" s="60"/>
      <c r="I162" s="162"/>
      <c r="J162" s="162"/>
      <c r="K162" s="60"/>
      <c r="S162" s="122">
        <v>157</v>
      </c>
      <c r="T162" s="162"/>
      <c r="U162" s="163"/>
      <c r="V162" s="60"/>
      <c r="W162" s="162"/>
      <c r="X162" s="162"/>
      <c r="Y162" s="60"/>
      <c r="AG162" s="122">
        <v>157</v>
      </c>
      <c r="AH162" s="162"/>
      <c r="AI162" s="163"/>
      <c r="AJ162" s="60"/>
      <c r="AK162" s="162"/>
      <c r="AL162" s="162"/>
      <c r="AM162" s="60"/>
      <c r="AU162" s="122">
        <v>157</v>
      </c>
      <c r="AV162" s="162"/>
      <c r="AW162" s="163"/>
      <c r="AX162" s="60"/>
      <c r="AY162" s="162"/>
      <c r="AZ162" s="162"/>
      <c r="BA162" s="60"/>
      <c r="BI162" s="122">
        <v>157</v>
      </c>
      <c r="BJ162" s="162"/>
      <c r="BK162" s="163"/>
      <c r="BL162" s="60"/>
      <c r="BM162" s="162"/>
      <c r="BN162" s="162"/>
      <c r="BO162" s="60"/>
      <c r="BW162" s="122">
        <v>157</v>
      </c>
      <c r="BX162" s="162"/>
      <c r="BY162" s="163"/>
      <c r="BZ162" s="60"/>
      <c r="CA162" s="162"/>
      <c r="CB162" s="162"/>
      <c r="CC162" s="60"/>
      <c r="CK162" s="122">
        <v>157</v>
      </c>
      <c r="CL162" s="162"/>
      <c r="CM162" s="163"/>
      <c r="CN162" s="60"/>
      <c r="CO162" s="162"/>
      <c r="CP162" s="162"/>
      <c r="CQ162" s="60"/>
      <c r="CY162" s="122">
        <v>157</v>
      </c>
      <c r="CZ162" s="162"/>
      <c r="DA162" s="163"/>
      <c r="DB162" s="60"/>
      <c r="DC162" s="162"/>
      <c r="DD162" s="162"/>
      <c r="DE162" s="60"/>
      <c r="DM162" s="122">
        <v>157</v>
      </c>
      <c r="DN162" s="162"/>
      <c r="DO162" s="163"/>
      <c r="DP162" s="60"/>
      <c r="DQ162" s="162"/>
      <c r="DR162" s="162"/>
      <c r="DS162" s="60"/>
      <c r="EA162" s="122">
        <v>157</v>
      </c>
      <c r="EB162" s="162"/>
      <c r="EC162" s="163"/>
      <c r="ED162" s="60"/>
      <c r="EE162" s="162"/>
      <c r="EF162" s="162"/>
      <c r="EG162" s="60"/>
    </row>
    <row r="163" spans="5:137">
      <c r="E163" s="122">
        <v>158</v>
      </c>
      <c r="F163" s="162"/>
      <c r="G163" s="163"/>
      <c r="H163" s="60"/>
      <c r="I163" s="162"/>
      <c r="J163" s="162"/>
      <c r="K163" s="60"/>
      <c r="S163" s="122">
        <v>158</v>
      </c>
      <c r="T163" s="162"/>
      <c r="U163" s="163"/>
      <c r="V163" s="60"/>
      <c r="W163" s="162"/>
      <c r="X163" s="162"/>
      <c r="Y163" s="60"/>
      <c r="AG163" s="122">
        <v>158</v>
      </c>
      <c r="AH163" s="162"/>
      <c r="AI163" s="163"/>
      <c r="AJ163" s="60"/>
      <c r="AK163" s="162"/>
      <c r="AL163" s="162"/>
      <c r="AM163" s="60"/>
      <c r="AU163" s="122">
        <v>158</v>
      </c>
      <c r="AV163" s="162"/>
      <c r="AW163" s="163"/>
      <c r="AX163" s="60"/>
      <c r="AY163" s="162"/>
      <c r="AZ163" s="162"/>
      <c r="BA163" s="60"/>
      <c r="BI163" s="122">
        <v>158</v>
      </c>
      <c r="BJ163" s="162"/>
      <c r="BK163" s="163"/>
      <c r="BL163" s="60"/>
      <c r="BM163" s="162"/>
      <c r="BN163" s="162"/>
      <c r="BO163" s="60"/>
      <c r="BW163" s="122">
        <v>158</v>
      </c>
      <c r="BX163" s="162"/>
      <c r="BY163" s="163"/>
      <c r="BZ163" s="60"/>
      <c r="CA163" s="162"/>
      <c r="CB163" s="162"/>
      <c r="CC163" s="60"/>
      <c r="CK163" s="122">
        <v>158</v>
      </c>
      <c r="CL163" s="162"/>
      <c r="CM163" s="163"/>
      <c r="CN163" s="60"/>
      <c r="CO163" s="162"/>
      <c r="CP163" s="162"/>
      <c r="CQ163" s="60"/>
      <c r="CY163" s="122">
        <v>158</v>
      </c>
      <c r="CZ163" s="162"/>
      <c r="DA163" s="163"/>
      <c r="DB163" s="60"/>
      <c r="DC163" s="162"/>
      <c r="DD163" s="162"/>
      <c r="DE163" s="60"/>
      <c r="DM163" s="122">
        <v>158</v>
      </c>
      <c r="DN163" s="162"/>
      <c r="DO163" s="163"/>
      <c r="DP163" s="60"/>
      <c r="DQ163" s="162"/>
      <c r="DR163" s="162"/>
      <c r="DS163" s="60"/>
      <c r="EA163" s="122">
        <v>158</v>
      </c>
      <c r="EB163" s="162"/>
      <c r="EC163" s="163"/>
      <c r="ED163" s="60"/>
      <c r="EE163" s="162"/>
      <c r="EF163" s="162"/>
      <c r="EG163" s="60"/>
    </row>
    <row r="164" spans="5:137">
      <c r="E164" s="122">
        <v>159</v>
      </c>
      <c r="F164" s="162"/>
      <c r="G164" s="163"/>
      <c r="H164" s="60"/>
      <c r="I164" s="162"/>
      <c r="J164" s="162"/>
      <c r="K164" s="60"/>
      <c r="S164" s="122">
        <v>159</v>
      </c>
      <c r="T164" s="162"/>
      <c r="U164" s="163"/>
      <c r="V164" s="60"/>
      <c r="W164" s="162"/>
      <c r="X164" s="162"/>
      <c r="Y164" s="60"/>
      <c r="AG164" s="122">
        <v>159</v>
      </c>
      <c r="AH164" s="162"/>
      <c r="AI164" s="163"/>
      <c r="AJ164" s="60"/>
      <c r="AK164" s="162"/>
      <c r="AL164" s="162"/>
      <c r="AM164" s="60"/>
      <c r="AU164" s="122">
        <v>159</v>
      </c>
      <c r="AV164" s="162"/>
      <c r="AW164" s="163"/>
      <c r="AX164" s="60"/>
      <c r="AY164" s="162"/>
      <c r="AZ164" s="162"/>
      <c r="BA164" s="60"/>
      <c r="BI164" s="122">
        <v>159</v>
      </c>
      <c r="BJ164" s="162"/>
      <c r="BK164" s="163"/>
      <c r="BL164" s="60"/>
      <c r="BM164" s="162"/>
      <c r="BN164" s="162"/>
      <c r="BO164" s="60"/>
      <c r="BW164" s="122">
        <v>159</v>
      </c>
      <c r="BX164" s="162"/>
      <c r="BY164" s="163"/>
      <c r="BZ164" s="60"/>
      <c r="CA164" s="162"/>
      <c r="CB164" s="162"/>
      <c r="CC164" s="60"/>
      <c r="CK164" s="122">
        <v>159</v>
      </c>
      <c r="CL164" s="162"/>
      <c r="CM164" s="163"/>
      <c r="CN164" s="60"/>
      <c r="CO164" s="162"/>
      <c r="CP164" s="162"/>
      <c r="CQ164" s="60"/>
      <c r="CY164" s="122">
        <v>159</v>
      </c>
      <c r="CZ164" s="162"/>
      <c r="DA164" s="163"/>
      <c r="DB164" s="60"/>
      <c r="DC164" s="162"/>
      <c r="DD164" s="162"/>
      <c r="DE164" s="60"/>
      <c r="DM164" s="122">
        <v>159</v>
      </c>
      <c r="DN164" s="162"/>
      <c r="DO164" s="163"/>
      <c r="DP164" s="60"/>
      <c r="DQ164" s="162"/>
      <c r="DR164" s="162"/>
      <c r="DS164" s="60"/>
      <c r="EA164" s="122">
        <v>159</v>
      </c>
      <c r="EB164" s="162"/>
      <c r="EC164" s="163"/>
      <c r="ED164" s="60"/>
      <c r="EE164" s="162"/>
      <c r="EF164" s="162"/>
      <c r="EG164" s="60"/>
    </row>
    <row r="165" spans="5:137">
      <c r="E165" s="122">
        <v>160</v>
      </c>
      <c r="F165" s="162"/>
      <c r="G165" s="163"/>
      <c r="H165" s="60"/>
      <c r="I165" s="162"/>
      <c r="J165" s="162"/>
      <c r="K165" s="60"/>
      <c r="S165" s="122">
        <v>160</v>
      </c>
      <c r="T165" s="162"/>
      <c r="U165" s="163"/>
      <c r="V165" s="60"/>
      <c r="W165" s="162"/>
      <c r="X165" s="162"/>
      <c r="Y165" s="60"/>
      <c r="AG165" s="122">
        <v>160</v>
      </c>
      <c r="AH165" s="162"/>
      <c r="AI165" s="163"/>
      <c r="AJ165" s="60"/>
      <c r="AK165" s="162"/>
      <c r="AL165" s="162"/>
      <c r="AM165" s="60"/>
      <c r="AU165" s="122">
        <v>160</v>
      </c>
      <c r="AV165" s="162"/>
      <c r="AW165" s="163"/>
      <c r="AX165" s="60"/>
      <c r="AY165" s="162"/>
      <c r="AZ165" s="162"/>
      <c r="BA165" s="60"/>
      <c r="BI165" s="122">
        <v>160</v>
      </c>
      <c r="BJ165" s="162"/>
      <c r="BK165" s="163"/>
      <c r="BL165" s="60"/>
      <c r="BM165" s="162"/>
      <c r="BN165" s="162"/>
      <c r="BO165" s="60"/>
      <c r="BW165" s="122">
        <v>160</v>
      </c>
      <c r="BX165" s="162"/>
      <c r="BY165" s="163"/>
      <c r="BZ165" s="60"/>
      <c r="CA165" s="162"/>
      <c r="CB165" s="162"/>
      <c r="CC165" s="60"/>
      <c r="CK165" s="122">
        <v>160</v>
      </c>
      <c r="CL165" s="162"/>
      <c r="CM165" s="163"/>
      <c r="CN165" s="60"/>
      <c r="CO165" s="162"/>
      <c r="CP165" s="162"/>
      <c r="CQ165" s="60"/>
      <c r="CY165" s="122">
        <v>160</v>
      </c>
      <c r="CZ165" s="162"/>
      <c r="DA165" s="163"/>
      <c r="DB165" s="60"/>
      <c r="DC165" s="162"/>
      <c r="DD165" s="162"/>
      <c r="DE165" s="60"/>
      <c r="DM165" s="122">
        <v>160</v>
      </c>
      <c r="DN165" s="162"/>
      <c r="DO165" s="163"/>
      <c r="DP165" s="60"/>
      <c r="DQ165" s="162"/>
      <c r="DR165" s="162"/>
      <c r="DS165" s="60"/>
      <c r="EA165" s="122">
        <v>160</v>
      </c>
      <c r="EB165" s="162"/>
      <c r="EC165" s="163"/>
      <c r="ED165" s="60"/>
      <c r="EE165" s="162"/>
      <c r="EF165" s="162"/>
      <c r="EG165" s="60"/>
    </row>
    <row r="166" spans="5:137">
      <c r="E166" s="122">
        <v>161</v>
      </c>
      <c r="F166" s="162"/>
      <c r="G166" s="163"/>
      <c r="H166" s="60"/>
      <c r="I166" s="162"/>
      <c r="J166" s="162"/>
      <c r="K166" s="60"/>
      <c r="S166" s="122">
        <v>161</v>
      </c>
      <c r="T166" s="162"/>
      <c r="U166" s="163"/>
      <c r="V166" s="60"/>
      <c r="W166" s="162"/>
      <c r="X166" s="162"/>
      <c r="Y166" s="60"/>
      <c r="AG166" s="122">
        <v>161</v>
      </c>
      <c r="AH166" s="162"/>
      <c r="AI166" s="163"/>
      <c r="AJ166" s="60"/>
      <c r="AK166" s="162"/>
      <c r="AL166" s="162"/>
      <c r="AM166" s="60"/>
      <c r="AU166" s="122">
        <v>161</v>
      </c>
      <c r="AV166" s="162"/>
      <c r="AW166" s="163"/>
      <c r="AX166" s="60"/>
      <c r="AY166" s="162"/>
      <c r="AZ166" s="162"/>
      <c r="BA166" s="60"/>
      <c r="BI166" s="122">
        <v>161</v>
      </c>
      <c r="BJ166" s="162"/>
      <c r="BK166" s="163"/>
      <c r="BL166" s="60"/>
      <c r="BM166" s="162"/>
      <c r="BN166" s="162"/>
      <c r="BO166" s="60"/>
      <c r="BW166" s="122">
        <v>161</v>
      </c>
      <c r="BX166" s="162"/>
      <c r="BY166" s="163"/>
      <c r="BZ166" s="60"/>
      <c r="CA166" s="162"/>
      <c r="CB166" s="162"/>
      <c r="CC166" s="60"/>
      <c r="CK166" s="122">
        <v>161</v>
      </c>
      <c r="CL166" s="162"/>
      <c r="CM166" s="163"/>
      <c r="CN166" s="60"/>
      <c r="CO166" s="162"/>
      <c r="CP166" s="162"/>
      <c r="CQ166" s="60"/>
      <c r="CY166" s="122">
        <v>161</v>
      </c>
      <c r="CZ166" s="162"/>
      <c r="DA166" s="163"/>
      <c r="DB166" s="60"/>
      <c r="DC166" s="162"/>
      <c r="DD166" s="162"/>
      <c r="DE166" s="60"/>
      <c r="DM166" s="122">
        <v>161</v>
      </c>
      <c r="DN166" s="162"/>
      <c r="DO166" s="163"/>
      <c r="DP166" s="60"/>
      <c r="DQ166" s="162"/>
      <c r="DR166" s="162"/>
      <c r="DS166" s="60"/>
      <c r="EA166" s="122">
        <v>161</v>
      </c>
      <c r="EB166" s="162"/>
      <c r="EC166" s="163"/>
      <c r="ED166" s="60"/>
      <c r="EE166" s="162"/>
      <c r="EF166" s="162"/>
      <c r="EG166" s="60"/>
    </row>
    <row r="167" spans="5:137">
      <c r="E167" s="122">
        <v>162</v>
      </c>
      <c r="F167" s="162"/>
      <c r="G167" s="163"/>
      <c r="H167" s="60"/>
      <c r="I167" s="162"/>
      <c r="J167" s="162"/>
      <c r="K167" s="60"/>
      <c r="S167" s="122">
        <v>162</v>
      </c>
      <c r="T167" s="162"/>
      <c r="U167" s="163"/>
      <c r="V167" s="60"/>
      <c r="W167" s="162"/>
      <c r="X167" s="162"/>
      <c r="Y167" s="60"/>
      <c r="AG167" s="122">
        <v>162</v>
      </c>
      <c r="AH167" s="162"/>
      <c r="AI167" s="163"/>
      <c r="AJ167" s="60"/>
      <c r="AK167" s="162"/>
      <c r="AL167" s="162"/>
      <c r="AM167" s="60"/>
      <c r="AU167" s="122">
        <v>162</v>
      </c>
      <c r="AV167" s="162"/>
      <c r="AW167" s="163"/>
      <c r="AX167" s="60"/>
      <c r="AY167" s="162"/>
      <c r="AZ167" s="162"/>
      <c r="BA167" s="60"/>
      <c r="BI167" s="122">
        <v>162</v>
      </c>
      <c r="BJ167" s="162"/>
      <c r="BK167" s="163"/>
      <c r="BL167" s="60"/>
      <c r="BM167" s="162"/>
      <c r="BN167" s="162"/>
      <c r="BO167" s="60"/>
      <c r="BW167" s="122">
        <v>162</v>
      </c>
      <c r="BX167" s="162"/>
      <c r="BY167" s="163"/>
      <c r="BZ167" s="60"/>
      <c r="CA167" s="162"/>
      <c r="CB167" s="162"/>
      <c r="CC167" s="60"/>
      <c r="CK167" s="122">
        <v>162</v>
      </c>
      <c r="CL167" s="162"/>
      <c r="CM167" s="163"/>
      <c r="CN167" s="60"/>
      <c r="CO167" s="162"/>
      <c r="CP167" s="162"/>
      <c r="CQ167" s="60"/>
      <c r="CY167" s="122">
        <v>162</v>
      </c>
      <c r="CZ167" s="162"/>
      <c r="DA167" s="163"/>
      <c r="DB167" s="60"/>
      <c r="DC167" s="162"/>
      <c r="DD167" s="162"/>
      <c r="DE167" s="60"/>
      <c r="DM167" s="122">
        <v>162</v>
      </c>
      <c r="DN167" s="162"/>
      <c r="DO167" s="163"/>
      <c r="DP167" s="60"/>
      <c r="DQ167" s="162"/>
      <c r="DR167" s="162"/>
      <c r="DS167" s="60"/>
      <c r="EA167" s="122">
        <v>162</v>
      </c>
      <c r="EB167" s="162"/>
      <c r="EC167" s="163"/>
      <c r="ED167" s="60"/>
      <c r="EE167" s="162"/>
      <c r="EF167" s="162"/>
      <c r="EG167" s="60"/>
    </row>
    <row r="168" spans="5:137">
      <c r="E168" s="122">
        <v>163</v>
      </c>
      <c r="F168" s="162"/>
      <c r="G168" s="163"/>
      <c r="H168" s="60"/>
      <c r="I168" s="162"/>
      <c r="J168" s="162"/>
      <c r="K168" s="60"/>
      <c r="S168" s="122">
        <v>163</v>
      </c>
      <c r="T168" s="162"/>
      <c r="U168" s="163"/>
      <c r="V168" s="60"/>
      <c r="W168" s="162"/>
      <c r="X168" s="162"/>
      <c r="Y168" s="60"/>
      <c r="AG168" s="122">
        <v>163</v>
      </c>
      <c r="AH168" s="162"/>
      <c r="AI168" s="163"/>
      <c r="AJ168" s="60"/>
      <c r="AK168" s="162"/>
      <c r="AL168" s="162"/>
      <c r="AM168" s="60"/>
      <c r="AU168" s="122">
        <v>163</v>
      </c>
      <c r="AV168" s="162"/>
      <c r="AW168" s="163"/>
      <c r="AX168" s="60"/>
      <c r="AY168" s="162"/>
      <c r="AZ168" s="162"/>
      <c r="BA168" s="60"/>
      <c r="BI168" s="122">
        <v>163</v>
      </c>
      <c r="BJ168" s="162"/>
      <c r="BK168" s="163"/>
      <c r="BL168" s="60"/>
      <c r="BM168" s="162"/>
      <c r="BN168" s="162"/>
      <c r="BO168" s="60"/>
      <c r="BW168" s="122">
        <v>163</v>
      </c>
      <c r="BX168" s="162"/>
      <c r="BY168" s="163"/>
      <c r="BZ168" s="60"/>
      <c r="CA168" s="162"/>
      <c r="CB168" s="162"/>
      <c r="CC168" s="60"/>
      <c r="CK168" s="122">
        <v>163</v>
      </c>
      <c r="CL168" s="162"/>
      <c r="CM168" s="163"/>
      <c r="CN168" s="60"/>
      <c r="CO168" s="162"/>
      <c r="CP168" s="162"/>
      <c r="CQ168" s="60"/>
      <c r="CY168" s="122">
        <v>163</v>
      </c>
      <c r="CZ168" s="162"/>
      <c r="DA168" s="163"/>
      <c r="DB168" s="60"/>
      <c r="DC168" s="162"/>
      <c r="DD168" s="162"/>
      <c r="DE168" s="60"/>
      <c r="DM168" s="122">
        <v>163</v>
      </c>
      <c r="DN168" s="162"/>
      <c r="DO168" s="163"/>
      <c r="DP168" s="60"/>
      <c r="DQ168" s="162"/>
      <c r="DR168" s="162"/>
      <c r="DS168" s="60"/>
      <c r="EA168" s="122">
        <v>163</v>
      </c>
      <c r="EB168" s="162"/>
      <c r="EC168" s="163"/>
      <c r="ED168" s="60"/>
      <c r="EE168" s="162"/>
      <c r="EF168" s="162"/>
      <c r="EG168" s="60"/>
    </row>
    <row r="169" spans="5:137">
      <c r="E169" s="122">
        <v>164</v>
      </c>
      <c r="F169" s="162"/>
      <c r="G169" s="163"/>
      <c r="H169" s="60"/>
      <c r="I169" s="162"/>
      <c r="J169" s="162"/>
      <c r="K169" s="60"/>
      <c r="S169" s="122">
        <v>164</v>
      </c>
      <c r="T169" s="162"/>
      <c r="U169" s="163"/>
      <c r="V169" s="60"/>
      <c r="W169" s="162"/>
      <c r="X169" s="162"/>
      <c r="Y169" s="60"/>
      <c r="AG169" s="122">
        <v>164</v>
      </c>
      <c r="AH169" s="162"/>
      <c r="AI169" s="163"/>
      <c r="AJ169" s="60"/>
      <c r="AK169" s="162"/>
      <c r="AL169" s="162"/>
      <c r="AM169" s="60"/>
      <c r="AU169" s="122">
        <v>164</v>
      </c>
      <c r="AV169" s="162"/>
      <c r="AW169" s="163"/>
      <c r="AX169" s="60"/>
      <c r="AY169" s="162"/>
      <c r="AZ169" s="162"/>
      <c r="BA169" s="60"/>
      <c r="BI169" s="122">
        <v>164</v>
      </c>
      <c r="BJ169" s="162"/>
      <c r="BK169" s="163"/>
      <c r="BL169" s="60"/>
      <c r="BM169" s="162"/>
      <c r="BN169" s="162"/>
      <c r="BO169" s="60"/>
      <c r="BW169" s="122">
        <v>164</v>
      </c>
      <c r="BX169" s="162"/>
      <c r="BY169" s="163"/>
      <c r="BZ169" s="60"/>
      <c r="CA169" s="162"/>
      <c r="CB169" s="162"/>
      <c r="CC169" s="60"/>
      <c r="CK169" s="122">
        <v>164</v>
      </c>
      <c r="CL169" s="162"/>
      <c r="CM169" s="163"/>
      <c r="CN169" s="60"/>
      <c r="CO169" s="162"/>
      <c r="CP169" s="162"/>
      <c r="CQ169" s="60"/>
      <c r="CY169" s="122">
        <v>164</v>
      </c>
      <c r="CZ169" s="162"/>
      <c r="DA169" s="163"/>
      <c r="DB169" s="60"/>
      <c r="DC169" s="162"/>
      <c r="DD169" s="162"/>
      <c r="DE169" s="60"/>
      <c r="DM169" s="122">
        <v>164</v>
      </c>
      <c r="DN169" s="162"/>
      <c r="DO169" s="163"/>
      <c r="DP169" s="60"/>
      <c r="DQ169" s="162"/>
      <c r="DR169" s="162"/>
      <c r="DS169" s="60"/>
      <c r="EA169" s="122">
        <v>164</v>
      </c>
      <c r="EB169" s="162"/>
      <c r="EC169" s="163"/>
      <c r="ED169" s="60"/>
      <c r="EE169" s="162"/>
      <c r="EF169" s="162"/>
      <c r="EG169" s="60"/>
    </row>
    <row r="170" spans="5:137">
      <c r="E170" s="122">
        <v>165</v>
      </c>
      <c r="F170" s="162"/>
      <c r="G170" s="163"/>
      <c r="H170" s="60"/>
      <c r="I170" s="162"/>
      <c r="J170" s="162"/>
      <c r="K170" s="60"/>
      <c r="S170" s="122">
        <v>165</v>
      </c>
      <c r="T170" s="162"/>
      <c r="U170" s="163"/>
      <c r="V170" s="60"/>
      <c r="W170" s="162"/>
      <c r="X170" s="162"/>
      <c r="Y170" s="60"/>
      <c r="AG170" s="122">
        <v>165</v>
      </c>
      <c r="AH170" s="162"/>
      <c r="AI170" s="163"/>
      <c r="AJ170" s="60"/>
      <c r="AK170" s="162"/>
      <c r="AL170" s="162"/>
      <c r="AM170" s="60"/>
      <c r="AU170" s="122">
        <v>165</v>
      </c>
      <c r="AV170" s="162"/>
      <c r="AW170" s="163"/>
      <c r="AX170" s="60"/>
      <c r="AY170" s="162"/>
      <c r="AZ170" s="162"/>
      <c r="BA170" s="60"/>
      <c r="BI170" s="122">
        <v>165</v>
      </c>
      <c r="BJ170" s="162"/>
      <c r="BK170" s="163"/>
      <c r="BL170" s="60"/>
      <c r="BM170" s="162"/>
      <c r="BN170" s="162"/>
      <c r="BO170" s="60"/>
      <c r="BW170" s="122">
        <v>165</v>
      </c>
      <c r="BX170" s="162"/>
      <c r="BY170" s="163"/>
      <c r="BZ170" s="60"/>
      <c r="CA170" s="162"/>
      <c r="CB170" s="162"/>
      <c r="CC170" s="60"/>
      <c r="CK170" s="122">
        <v>165</v>
      </c>
      <c r="CL170" s="162"/>
      <c r="CM170" s="163"/>
      <c r="CN170" s="60"/>
      <c r="CO170" s="162"/>
      <c r="CP170" s="162"/>
      <c r="CQ170" s="60"/>
      <c r="CY170" s="122">
        <v>165</v>
      </c>
      <c r="CZ170" s="162"/>
      <c r="DA170" s="163"/>
      <c r="DB170" s="60"/>
      <c r="DC170" s="162"/>
      <c r="DD170" s="162"/>
      <c r="DE170" s="60"/>
      <c r="DM170" s="122">
        <v>165</v>
      </c>
      <c r="DN170" s="162"/>
      <c r="DO170" s="163"/>
      <c r="DP170" s="60"/>
      <c r="DQ170" s="162"/>
      <c r="DR170" s="162"/>
      <c r="DS170" s="60"/>
      <c r="EA170" s="122">
        <v>165</v>
      </c>
      <c r="EB170" s="162"/>
      <c r="EC170" s="163"/>
      <c r="ED170" s="60"/>
      <c r="EE170" s="162"/>
      <c r="EF170" s="162"/>
      <c r="EG170" s="60"/>
    </row>
    <row r="171" spans="5:137">
      <c r="E171" s="122">
        <v>166</v>
      </c>
      <c r="F171" s="162"/>
      <c r="G171" s="163"/>
      <c r="H171" s="60"/>
      <c r="I171" s="162"/>
      <c r="J171" s="162"/>
      <c r="K171" s="60"/>
      <c r="S171" s="122">
        <v>166</v>
      </c>
      <c r="T171" s="162"/>
      <c r="U171" s="163"/>
      <c r="V171" s="60"/>
      <c r="W171" s="162"/>
      <c r="X171" s="162"/>
      <c r="Y171" s="60"/>
      <c r="AG171" s="122">
        <v>166</v>
      </c>
      <c r="AH171" s="162"/>
      <c r="AI171" s="163"/>
      <c r="AJ171" s="60"/>
      <c r="AK171" s="162"/>
      <c r="AL171" s="162"/>
      <c r="AM171" s="60"/>
      <c r="AU171" s="122">
        <v>166</v>
      </c>
      <c r="AV171" s="162"/>
      <c r="AW171" s="163"/>
      <c r="AX171" s="60"/>
      <c r="AY171" s="162"/>
      <c r="AZ171" s="162"/>
      <c r="BA171" s="60"/>
      <c r="BI171" s="122">
        <v>166</v>
      </c>
      <c r="BJ171" s="162"/>
      <c r="BK171" s="163"/>
      <c r="BL171" s="60"/>
      <c r="BM171" s="162"/>
      <c r="BN171" s="162"/>
      <c r="BO171" s="60"/>
      <c r="BW171" s="122">
        <v>166</v>
      </c>
      <c r="BX171" s="162"/>
      <c r="BY171" s="163"/>
      <c r="BZ171" s="60"/>
      <c r="CA171" s="162"/>
      <c r="CB171" s="162"/>
      <c r="CC171" s="60"/>
      <c r="CK171" s="122">
        <v>166</v>
      </c>
      <c r="CL171" s="162"/>
      <c r="CM171" s="163"/>
      <c r="CN171" s="60"/>
      <c r="CO171" s="162"/>
      <c r="CP171" s="162"/>
      <c r="CQ171" s="60"/>
      <c r="CY171" s="122">
        <v>166</v>
      </c>
      <c r="CZ171" s="162"/>
      <c r="DA171" s="163"/>
      <c r="DB171" s="60"/>
      <c r="DC171" s="162"/>
      <c r="DD171" s="162"/>
      <c r="DE171" s="60"/>
      <c r="DM171" s="122">
        <v>166</v>
      </c>
      <c r="DN171" s="162"/>
      <c r="DO171" s="163"/>
      <c r="DP171" s="60"/>
      <c r="DQ171" s="162"/>
      <c r="DR171" s="162"/>
      <c r="DS171" s="60"/>
      <c r="EA171" s="122">
        <v>166</v>
      </c>
      <c r="EB171" s="162"/>
      <c r="EC171" s="163"/>
      <c r="ED171" s="60"/>
      <c r="EE171" s="162"/>
      <c r="EF171" s="162"/>
      <c r="EG171" s="60"/>
    </row>
    <row r="172" spans="5:137">
      <c r="E172" s="122">
        <v>167</v>
      </c>
      <c r="F172" s="162"/>
      <c r="G172" s="163"/>
      <c r="H172" s="60"/>
      <c r="I172" s="162"/>
      <c r="J172" s="162"/>
      <c r="K172" s="60"/>
      <c r="S172" s="122">
        <v>167</v>
      </c>
      <c r="T172" s="162"/>
      <c r="U172" s="163"/>
      <c r="V172" s="60"/>
      <c r="W172" s="162"/>
      <c r="X172" s="162"/>
      <c r="Y172" s="60"/>
      <c r="AG172" s="122">
        <v>167</v>
      </c>
      <c r="AH172" s="162"/>
      <c r="AI172" s="163"/>
      <c r="AJ172" s="60"/>
      <c r="AK172" s="162"/>
      <c r="AL172" s="162"/>
      <c r="AM172" s="60"/>
      <c r="AU172" s="122">
        <v>167</v>
      </c>
      <c r="AV172" s="162"/>
      <c r="AW172" s="163"/>
      <c r="AX172" s="60"/>
      <c r="AY172" s="162"/>
      <c r="AZ172" s="162"/>
      <c r="BA172" s="60"/>
      <c r="BI172" s="122">
        <v>167</v>
      </c>
      <c r="BJ172" s="162"/>
      <c r="BK172" s="163"/>
      <c r="BL172" s="60"/>
      <c r="BM172" s="162"/>
      <c r="BN172" s="162"/>
      <c r="BO172" s="60"/>
      <c r="BW172" s="122">
        <v>167</v>
      </c>
      <c r="BX172" s="162"/>
      <c r="BY172" s="163"/>
      <c r="BZ172" s="60"/>
      <c r="CA172" s="162"/>
      <c r="CB172" s="162"/>
      <c r="CC172" s="60"/>
      <c r="CK172" s="122">
        <v>167</v>
      </c>
      <c r="CL172" s="162"/>
      <c r="CM172" s="163"/>
      <c r="CN172" s="60"/>
      <c r="CO172" s="162"/>
      <c r="CP172" s="162"/>
      <c r="CQ172" s="60"/>
      <c r="CY172" s="122">
        <v>167</v>
      </c>
      <c r="CZ172" s="162"/>
      <c r="DA172" s="163"/>
      <c r="DB172" s="60"/>
      <c r="DC172" s="162"/>
      <c r="DD172" s="162"/>
      <c r="DE172" s="60"/>
      <c r="DM172" s="122">
        <v>167</v>
      </c>
      <c r="DN172" s="162"/>
      <c r="DO172" s="163"/>
      <c r="DP172" s="60"/>
      <c r="DQ172" s="162"/>
      <c r="DR172" s="162"/>
      <c r="DS172" s="60"/>
      <c r="EA172" s="122">
        <v>167</v>
      </c>
      <c r="EB172" s="162"/>
      <c r="EC172" s="163"/>
      <c r="ED172" s="60"/>
      <c r="EE172" s="162"/>
      <c r="EF172" s="162"/>
      <c r="EG172" s="60"/>
    </row>
    <row r="173" spans="5:137">
      <c r="E173" s="122">
        <v>168</v>
      </c>
      <c r="F173" s="162"/>
      <c r="G173" s="163"/>
      <c r="H173" s="60"/>
      <c r="I173" s="162"/>
      <c r="J173" s="162"/>
      <c r="K173" s="60"/>
      <c r="S173" s="122">
        <v>168</v>
      </c>
      <c r="T173" s="162"/>
      <c r="U173" s="163"/>
      <c r="V173" s="60"/>
      <c r="W173" s="162"/>
      <c r="X173" s="162"/>
      <c r="Y173" s="60"/>
      <c r="AG173" s="122">
        <v>168</v>
      </c>
      <c r="AH173" s="162"/>
      <c r="AI173" s="163"/>
      <c r="AJ173" s="60"/>
      <c r="AK173" s="162"/>
      <c r="AL173" s="162"/>
      <c r="AM173" s="60"/>
      <c r="AU173" s="122">
        <v>168</v>
      </c>
      <c r="AV173" s="162"/>
      <c r="AW173" s="163"/>
      <c r="AX173" s="60"/>
      <c r="AY173" s="162"/>
      <c r="AZ173" s="162"/>
      <c r="BA173" s="60"/>
      <c r="BI173" s="122">
        <v>168</v>
      </c>
      <c r="BJ173" s="162"/>
      <c r="BK173" s="163"/>
      <c r="BL173" s="60"/>
      <c r="BM173" s="162"/>
      <c r="BN173" s="162"/>
      <c r="BO173" s="60"/>
      <c r="BW173" s="122">
        <v>168</v>
      </c>
      <c r="BX173" s="162"/>
      <c r="BY173" s="163"/>
      <c r="BZ173" s="60"/>
      <c r="CA173" s="162"/>
      <c r="CB173" s="162"/>
      <c r="CC173" s="60"/>
      <c r="CK173" s="122">
        <v>168</v>
      </c>
      <c r="CL173" s="162"/>
      <c r="CM173" s="163"/>
      <c r="CN173" s="60"/>
      <c r="CO173" s="162"/>
      <c r="CP173" s="162"/>
      <c r="CQ173" s="60"/>
      <c r="CY173" s="122">
        <v>168</v>
      </c>
      <c r="CZ173" s="162"/>
      <c r="DA173" s="163"/>
      <c r="DB173" s="60"/>
      <c r="DC173" s="162"/>
      <c r="DD173" s="162"/>
      <c r="DE173" s="60"/>
      <c r="DM173" s="122">
        <v>168</v>
      </c>
      <c r="DN173" s="162"/>
      <c r="DO173" s="163"/>
      <c r="DP173" s="60"/>
      <c r="DQ173" s="162"/>
      <c r="DR173" s="162"/>
      <c r="DS173" s="60"/>
      <c r="EA173" s="122">
        <v>168</v>
      </c>
      <c r="EB173" s="162"/>
      <c r="EC173" s="163"/>
      <c r="ED173" s="60"/>
      <c r="EE173" s="162"/>
      <c r="EF173" s="162"/>
      <c r="EG173" s="60"/>
    </row>
    <row r="174" spans="5:137">
      <c r="E174" s="122">
        <v>169</v>
      </c>
      <c r="F174" s="162"/>
      <c r="G174" s="163"/>
      <c r="H174" s="60"/>
      <c r="I174" s="162"/>
      <c r="J174" s="162"/>
      <c r="K174" s="60"/>
      <c r="S174" s="122">
        <v>169</v>
      </c>
      <c r="T174" s="162"/>
      <c r="U174" s="163"/>
      <c r="V174" s="60"/>
      <c r="W174" s="162"/>
      <c r="X174" s="162"/>
      <c r="Y174" s="60"/>
      <c r="AG174" s="122">
        <v>169</v>
      </c>
      <c r="AH174" s="162"/>
      <c r="AI174" s="163"/>
      <c r="AJ174" s="60"/>
      <c r="AK174" s="162"/>
      <c r="AL174" s="162"/>
      <c r="AM174" s="60"/>
      <c r="AU174" s="122">
        <v>169</v>
      </c>
      <c r="AV174" s="162"/>
      <c r="AW174" s="163"/>
      <c r="AX174" s="60"/>
      <c r="AY174" s="162"/>
      <c r="AZ174" s="162"/>
      <c r="BA174" s="60"/>
      <c r="BI174" s="122">
        <v>169</v>
      </c>
      <c r="BJ174" s="162"/>
      <c r="BK174" s="163"/>
      <c r="BL174" s="60"/>
      <c r="BM174" s="162"/>
      <c r="BN174" s="162"/>
      <c r="BO174" s="60"/>
      <c r="BW174" s="122">
        <v>169</v>
      </c>
      <c r="BX174" s="162"/>
      <c r="BY174" s="163"/>
      <c r="BZ174" s="60"/>
      <c r="CA174" s="162"/>
      <c r="CB174" s="162"/>
      <c r="CC174" s="60"/>
      <c r="CK174" s="122">
        <v>169</v>
      </c>
      <c r="CL174" s="162"/>
      <c r="CM174" s="163"/>
      <c r="CN174" s="60"/>
      <c r="CO174" s="162"/>
      <c r="CP174" s="162"/>
      <c r="CQ174" s="60"/>
      <c r="CY174" s="122">
        <v>169</v>
      </c>
      <c r="CZ174" s="162"/>
      <c r="DA174" s="163"/>
      <c r="DB174" s="60"/>
      <c r="DC174" s="162"/>
      <c r="DD174" s="162"/>
      <c r="DE174" s="60"/>
      <c r="DM174" s="122">
        <v>169</v>
      </c>
      <c r="DN174" s="162"/>
      <c r="DO174" s="163"/>
      <c r="DP174" s="60"/>
      <c r="DQ174" s="162"/>
      <c r="DR174" s="162"/>
      <c r="DS174" s="60"/>
      <c r="EA174" s="122">
        <v>169</v>
      </c>
      <c r="EB174" s="162"/>
      <c r="EC174" s="163"/>
      <c r="ED174" s="60"/>
      <c r="EE174" s="162"/>
      <c r="EF174" s="162"/>
      <c r="EG174" s="60"/>
    </row>
    <row r="175" spans="5:137">
      <c r="E175" s="122">
        <v>170</v>
      </c>
      <c r="F175" s="162"/>
      <c r="G175" s="163"/>
      <c r="H175" s="60"/>
      <c r="I175" s="162"/>
      <c r="J175" s="162"/>
      <c r="K175" s="60"/>
      <c r="S175" s="122">
        <v>170</v>
      </c>
      <c r="T175" s="162"/>
      <c r="U175" s="163"/>
      <c r="V175" s="60"/>
      <c r="W175" s="162"/>
      <c r="X175" s="162"/>
      <c r="Y175" s="60"/>
      <c r="AG175" s="122">
        <v>170</v>
      </c>
      <c r="AH175" s="162"/>
      <c r="AI175" s="163"/>
      <c r="AJ175" s="60"/>
      <c r="AK175" s="162"/>
      <c r="AL175" s="162"/>
      <c r="AM175" s="60"/>
      <c r="AU175" s="122">
        <v>170</v>
      </c>
      <c r="AV175" s="162"/>
      <c r="AW175" s="163"/>
      <c r="AX175" s="60"/>
      <c r="AY175" s="162"/>
      <c r="AZ175" s="162"/>
      <c r="BA175" s="60"/>
      <c r="BI175" s="122">
        <v>170</v>
      </c>
      <c r="BJ175" s="162"/>
      <c r="BK175" s="163"/>
      <c r="BL175" s="60"/>
      <c r="BM175" s="162"/>
      <c r="BN175" s="162"/>
      <c r="BO175" s="60"/>
      <c r="BW175" s="122">
        <v>170</v>
      </c>
      <c r="BX175" s="162"/>
      <c r="BY175" s="163"/>
      <c r="BZ175" s="60"/>
      <c r="CA175" s="162"/>
      <c r="CB175" s="162"/>
      <c r="CC175" s="60"/>
      <c r="CK175" s="122">
        <v>170</v>
      </c>
      <c r="CL175" s="162"/>
      <c r="CM175" s="163"/>
      <c r="CN175" s="60"/>
      <c r="CO175" s="162"/>
      <c r="CP175" s="162"/>
      <c r="CQ175" s="60"/>
      <c r="CY175" s="122">
        <v>170</v>
      </c>
      <c r="CZ175" s="162"/>
      <c r="DA175" s="163"/>
      <c r="DB175" s="60"/>
      <c r="DC175" s="162"/>
      <c r="DD175" s="162"/>
      <c r="DE175" s="60"/>
      <c r="DM175" s="122">
        <v>170</v>
      </c>
      <c r="DN175" s="162"/>
      <c r="DO175" s="163"/>
      <c r="DP175" s="60"/>
      <c r="DQ175" s="162"/>
      <c r="DR175" s="162"/>
      <c r="DS175" s="60"/>
      <c r="EA175" s="122">
        <v>170</v>
      </c>
      <c r="EB175" s="162"/>
      <c r="EC175" s="163"/>
      <c r="ED175" s="60"/>
      <c r="EE175" s="162"/>
      <c r="EF175" s="162"/>
      <c r="EG175" s="60"/>
    </row>
    <row r="176" spans="5:137">
      <c r="E176" s="122">
        <v>171</v>
      </c>
      <c r="F176" s="162"/>
      <c r="G176" s="163"/>
      <c r="H176" s="60"/>
      <c r="I176" s="162"/>
      <c r="J176" s="162"/>
      <c r="K176" s="60"/>
      <c r="S176" s="122">
        <v>171</v>
      </c>
      <c r="T176" s="162"/>
      <c r="U176" s="163"/>
      <c r="V176" s="60"/>
      <c r="W176" s="162"/>
      <c r="X176" s="162"/>
      <c r="Y176" s="60"/>
      <c r="AG176" s="122">
        <v>171</v>
      </c>
      <c r="AH176" s="162"/>
      <c r="AI176" s="163"/>
      <c r="AJ176" s="60"/>
      <c r="AK176" s="162"/>
      <c r="AL176" s="162"/>
      <c r="AM176" s="60"/>
      <c r="AU176" s="122">
        <v>171</v>
      </c>
      <c r="AV176" s="162"/>
      <c r="AW176" s="163"/>
      <c r="AX176" s="60"/>
      <c r="AY176" s="162"/>
      <c r="AZ176" s="162"/>
      <c r="BA176" s="60"/>
      <c r="BI176" s="122">
        <v>171</v>
      </c>
      <c r="BJ176" s="162"/>
      <c r="BK176" s="163"/>
      <c r="BL176" s="60"/>
      <c r="BM176" s="162"/>
      <c r="BN176" s="162"/>
      <c r="BO176" s="60"/>
      <c r="BW176" s="122">
        <v>171</v>
      </c>
      <c r="BX176" s="162"/>
      <c r="BY176" s="163"/>
      <c r="BZ176" s="60"/>
      <c r="CA176" s="162"/>
      <c r="CB176" s="162"/>
      <c r="CC176" s="60"/>
      <c r="CK176" s="122">
        <v>171</v>
      </c>
      <c r="CL176" s="162"/>
      <c r="CM176" s="163"/>
      <c r="CN176" s="60"/>
      <c r="CO176" s="162"/>
      <c r="CP176" s="162"/>
      <c r="CQ176" s="60"/>
      <c r="CY176" s="122">
        <v>171</v>
      </c>
      <c r="CZ176" s="162"/>
      <c r="DA176" s="163"/>
      <c r="DB176" s="60"/>
      <c r="DC176" s="162"/>
      <c r="DD176" s="162"/>
      <c r="DE176" s="60"/>
      <c r="DM176" s="122">
        <v>171</v>
      </c>
      <c r="DN176" s="162"/>
      <c r="DO176" s="163"/>
      <c r="DP176" s="60"/>
      <c r="DQ176" s="162"/>
      <c r="DR176" s="162"/>
      <c r="DS176" s="60"/>
      <c r="EA176" s="122">
        <v>171</v>
      </c>
      <c r="EB176" s="162"/>
      <c r="EC176" s="163"/>
      <c r="ED176" s="60"/>
      <c r="EE176" s="162"/>
      <c r="EF176" s="162"/>
      <c r="EG176" s="60"/>
    </row>
    <row r="177" spans="5:137">
      <c r="E177" s="122">
        <v>172</v>
      </c>
      <c r="F177" s="162"/>
      <c r="G177" s="163"/>
      <c r="H177" s="60"/>
      <c r="I177" s="162"/>
      <c r="J177" s="162"/>
      <c r="K177" s="60"/>
      <c r="S177" s="122">
        <v>172</v>
      </c>
      <c r="T177" s="162"/>
      <c r="U177" s="163"/>
      <c r="V177" s="60"/>
      <c r="W177" s="162"/>
      <c r="X177" s="162"/>
      <c r="Y177" s="60"/>
      <c r="AG177" s="122">
        <v>172</v>
      </c>
      <c r="AH177" s="162"/>
      <c r="AI177" s="163"/>
      <c r="AJ177" s="60"/>
      <c r="AK177" s="162"/>
      <c r="AL177" s="162"/>
      <c r="AM177" s="60"/>
      <c r="AU177" s="122">
        <v>172</v>
      </c>
      <c r="AV177" s="162"/>
      <c r="AW177" s="163"/>
      <c r="AX177" s="60"/>
      <c r="AY177" s="162"/>
      <c r="AZ177" s="162"/>
      <c r="BA177" s="60"/>
      <c r="BI177" s="122">
        <v>172</v>
      </c>
      <c r="BJ177" s="162"/>
      <c r="BK177" s="163"/>
      <c r="BL177" s="60"/>
      <c r="BM177" s="162"/>
      <c r="BN177" s="162"/>
      <c r="BO177" s="60"/>
      <c r="BW177" s="122">
        <v>172</v>
      </c>
      <c r="BX177" s="162"/>
      <c r="BY177" s="163"/>
      <c r="BZ177" s="60"/>
      <c r="CA177" s="162"/>
      <c r="CB177" s="162"/>
      <c r="CC177" s="60"/>
      <c r="CK177" s="122">
        <v>172</v>
      </c>
      <c r="CL177" s="162"/>
      <c r="CM177" s="163"/>
      <c r="CN177" s="60"/>
      <c r="CO177" s="162"/>
      <c r="CP177" s="162"/>
      <c r="CQ177" s="60"/>
      <c r="CY177" s="122">
        <v>172</v>
      </c>
      <c r="CZ177" s="162"/>
      <c r="DA177" s="163"/>
      <c r="DB177" s="60"/>
      <c r="DC177" s="162"/>
      <c r="DD177" s="162"/>
      <c r="DE177" s="60"/>
      <c r="DM177" s="122">
        <v>172</v>
      </c>
      <c r="DN177" s="162"/>
      <c r="DO177" s="163"/>
      <c r="DP177" s="60"/>
      <c r="DQ177" s="162"/>
      <c r="DR177" s="162"/>
      <c r="DS177" s="60"/>
      <c r="EA177" s="122">
        <v>172</v>
      </c>
      <c r="EB177" s="162"/>
      <c r="EC177" s="163"/>
      <c r="ED177" s="60"/>
      <c r="EE177" s="162"/>
      <c r="EF177" s="162"/>
      <c r="EG177" s="60"/>
    </row>
    <row r="178" spans="5:137">
      <c r="E178" s="122">
        <v>173</v>
      </c>
      <c r="F178" s="162"/>
      <c r="G178" s="163"/>
      <c r="H178" s="60"/>
      <c r="I178" s="162"/>
      <c r="J178" s="162"/>
      <c r="K178" s="60"/>
      <c r="S178" s="122">
        <v>173</v>
      </c>
      <c r="T178" s="162"/>
      <c r="U178" s="163"/>
      <c r="V178" s="60"/>
      <c r="W178" s="162"/>
      <c r="X178" s="162"/>
      <c r="Y178" s="60"/>
      <c r="AG178" s="122">
        <v>173</v>
      </c>
      <c r="AH178" s="162"/>
      <c r="AI178" s="163"/>
      <c r="AJ178" s="60"/>
      <c r="AK178" s="162"/>
      <c r="AL178" s="162"/>
      <c r="AM178" s="60"/>
      <c r="AU178" s="122">
        <v>173</v>
      </c>
      <c r="AV178" s="162"/>
      <c r="AW178" s="163"/>
      <c r="AX178" s="60"/>
      <c r="AY178" s="162"/>
      <c r="AZ178" s="162"/>
      <c r="BA178" s="60"/>
      <c r="BI178" s="122">
        <v>173</v>
      </c>
      <c r="BJ178" s="162"/>
      <c r="BK178" s="163"/>
      <c r="BL178" s="60"/>
      <c r="BM178" s="162"/>
      <c r="BN178" s="162"/>
      <c r="BO178" s="60"/>
      <c r="BW178" s="122">
        <v>173</v>
      </c>
      <c r="BX178" s="162"/>
      <c r="BY178" s="163"/>
      <c r="BZ178" s="60"/>
      <c r="CA178" s="162"/>
      <c r="CB178" s="162"/>
      <c r="CC178" s="60"/>
      <c r="CK178" s="122">
        <v>173</v>
      </c>
      <c r="CL178" s="162"/>
      <c r="CM178" s="163"/>
      <c r="CN178" s="60"/>
      <c r="CO178" s="162"/>
      <c r="CP178" s="162"/>
      <c r="CQ178" s="60"/>
      <c r="CY178" s="122">
        <v>173</v>
      </c>
      <c r="CZ178" s="162"/>
      <c r="DA178" s="163"/>
      <c r="DB178" s="60"/>
      <c r="DC178" s="162"/>
      <c r="DD178" s="162"/>
      <c r="DE178" s="60"/>
      <c r="DM178" s="122">
        <v>173</v>
      </c>
      <c r="DN178" s="162"/>
      <c r="DO178" s="163"/>
      <c r="DP178" s="60"/>
      <c r="DQ178" s="162"/>
      <c r="DR178" s="162"/>
      <c r="DS178" s="60"/>
      <c r="EA178" s="122">
        <v>173</v>
      </c>
      <c r="EB178" s="162"/>
      <c r="EC178" s="163"/>
      <c r="ED178" s="60"/>
      <c r="EE178" s="162"/>
      <c r="EF178" s="162"/>
      <c r="EG178" s="60"/>
    </row>
    <row r="179" spans="5:137">
      <c r="E179" s="122">
        <v>174</v>
      </c>
      <c r="F179" s="162"/>
      <c r="G179" s="163"/>
      <c r="H179" s="60"/>
      <c r="I179" s="162"/>
      <c r="J179" s="162"/>
      <c r="K179" s="60"/>
      <c r="S179" s="122">
        <v>174</v>
      </c>
      <c r="T179" s="162"/>
      <c r="U179" s="163"/>
      <c r="V179" s="60"/>
      <c r="W179" s="162"/>
      <c r="X179" s="162"/>
      <c r="Y179" s="60"/>
      <c r="AG179" s="122">
        <v>174</v>
      </c>
      <c r="AH179" s="162"/>
      <c r="AI179" s="163"/>
      <c r="AJ179" s="60"/>
      <c r="AK179" s="162"/>
      <c r="AL179" s="162"/>
      <c r="AM179" s="60"/>
      <c r="AU179" s="122">
        <v>174</v>
      </c>
      <c r="AV179" s="162"/>
      <c r="AW179" s="163"/>
      <c r="AX179" s="60"/>
      <c r="AY179" s="162"/>
      <c r="AZ179" s="162"/>
      <c r="BA179" s="60"/>
      <c r="BI179" s="122">
        <v>174</v>
      </c>
      <c r="BJ179" s="162"/>
      <c r="BK179" s="163"/>
      <c r="BL179" s="60"/>
      <c r="BM179" s="162"/>
      <c r="BN179" s="162"/>
      <c r="BO179" s="60"/>
      <c r="BW179" s="122">
        <v>174</v>
      </c>
      <c r="BX179" s="162"/>
      <c r="BY179" s="163"/>
      <c r="BZ179" s="60"/>
      <c r="CA179" s="162"/>
      <c r="CB179" s="162"/>
      <c r="CC179" s="60"/>
      <c r="CK179" s="122">
        <v>174</v>
      </c>
      <c r="CL179" s="162"/>
      <c r="CM179" s="163"/>
      <c r="CN179" s="60"/>
      <c r="CO179" s="162"/>
      <c r="CP179" s="162"/>
      <c r="CQ179" s="60"/>
      <c r="CY179" s="122">
        <v>174</v>
      </c>
      <c r="CZ179" s="162"/>
      <c r="DA179" s="163"/>
      <c r="DB179" s="60"/>
      <c r="DC179" s="162"/>
      <c r="DD179" s="162"/>
      <c r="DE179" s="60"/>
      <c r="DM179" s="122">
        <v>174</v>
      </c>
      <c r="DN179" s="162"/>
      <c r="DO179" s="163"/>
      <c r="DP179" s="60"/>
      <c r="DQ179" s="162"/>
      <c r="DR179" s="162"/>
      <c r="DS179" s="60"/>
      <c r="EA179" s="122">
        <v>174</v>
      </c>
      <c r="EB179" s="162"/>
      <c r="EC179" s="163"/>
      <c r="ED179" s="60"/>
      <c r="EE179" s="162"/>
      <c r="EF179" s="162"/>
      <c r="EG179" s="60"/>
    </row>
    <row r="180" spans="5:137">
      <c r="E180" s="122">
        <v>175</v>
      </c>
      <c r="F180" s="162"/>
      <c r="G180" s="163"/>
      <c r="H180" s="60"/>
      <c r="I180" s="162"/>
      <c r="J180" s="162"/>
      <c r="K180" s="60"/>
      <c r="S180" s="122">
        <v>175</v>
      </c>
      <c r="T180" s="162"/>
      <c r="U180" s="163"/>
      <c r="V180" s="60"/>
      <c r="W180" s="162"/>
      <c r="X180" s="162"/>
      <c r="Y180" s="60"/>
      <c r="AG180" s="122">
        <v>175</v>
      </c>
      <c r="AH180" s="162"/>
      <c r="AI180" s="163"/>
      <c r="AJ180" s="60"/>
      <c r="AK180" s="162"/>
      <c r="AL180" s="162"/>
      <c r="AM180" s="60"/>
      <c r="AU180" s="122">
        <v>175</v>
      </c>
      <c r="AV180" s="162"/>
      <c r="AW180" s="163"/>
      <c r="AX180" s="60"/>
      <c r="AY180" s="162"/>
      <c r="AZ180" s="162"/>
      <c r="BA180" s="60"/>
      <c r="BI180" s="122">
        <v>175</v>
      </c>
      <c r="BJ180" s="162"/>
      <c r="BK180" s="163"/>
      <c r="BL180" s="60"/>
      <c r="BM180" s="162"/>
      <c r="BN180" s="162"/>
      <c r="BO180" s="60"/>
      <c r="BW180" s="122">
        <v>175</v>
      </c>
      <c r="BX180" s="162"/>
      <c r="BY180" s="163"/>
      <c r="BZ180" s="60"/>
      <c r="CA180" s="162"/>
      <c r="CB180" s="162"/>
      <c r="CC180" s="60"/>
      <c r="CK180" s="122">
        <v>175</v>
      </c>
      <c r="CL180" s="162"/>
      <c r="CM180" s="163"/>
      <c r="CN180" s="60"/>
      <c r="CO180" s="162"/>
      <c r="CP180" s="162"/>
      <c r="CQ180" s="60"/>
      <c r="CY180" s="122">
        <v>175</v>
      </c>
      <c r="CZ180" s="162"/>
      <c r="DA180" s="163"/>
      <c r="DB180" s="60"/>
      <c r="DC180" s="162"/>
      <c r="DD180" s="162"/>
      <c r="DE180" s="60"/>
      <c r="DM180" s="122">
        <v>175</v>
      </c>
      <c r="DN180" s="162"/>
      <c r="DO180" s="163"/>
      <c r="DP180" s="60"/>
      <c r="DQ180" s="162"/>
      <c r="DR180" s="162"/>
      <c r="DS180" s="60"/>
      <c r="EA180" s="122">
        <v>175</v>
      </c>
      <c r="EB180" s="162"/>
      <c r="EC180" s="163"/>
      <c r="ED180" s="60"/>
      <c r="EE180" s="162"/>
      <c r="EF180" s="162"/>
      <c r="EG180" s="60"/>
    </row>
    <row r="181" spans="5:137">
      <c r="E181" s="122">
        <v>176</v>
      </c>
      <c r="F181" s="162"/>
      <c r="G181" s="163"/>
      <c r="H181" s="60"/>
      <c r="I181" s="162"/>
      <c r="J181" s="162"/>
      <c r="K181" s="60"/>
      <c r="S181" s="122">
        <v>176</v>
      </c>
      <c r="T181" s="162"/>
      <c r="U181" s="163"/>
      <c r="V181" s="60"/>
      <c r="W181" s="162"/>
      <c r="X181" s="162"/>
      <c r="Y181" s="60"/>
      <c r="AG181" s="122">
        <v>176</v>
      </c>
      <c r="AH181" s="162"/>
      <c r="AI181" s="163"/>
      <c r="AJ181" s="60"/>
      <c r="AK181" s="162"/>
      <c r="AL181" s="162"/>
      <c r="AM181" s="60"/>
      <c r="AU181" s="122">
        <v>176</v>
      </c>
      <c r="AV181" s="162"/>
      <c r="AW181" s="163"/>
      <c r="AX181" s="60"/>
      <c r="AY181" s="162"/>
      <c r="AZ181" s="162"/>
      <c r="BA181" s="60"/>
      <c r="BI181" s="122">
        <v>176</v>
      </c>
      <c r="BJ181" s="162"/>
      <c r="BK181" s="163"/>
      <c r="BL181" s="60"/>
      <c r="BM181" s="162"/>
      <c r="BN181" s="162"/>
      <c r="BO181" s="60"/>
      <c r="BW181" s="122">
        <v>176</v>
      </c>
      <c r="BX181" s="162"/>
      <c r="BY181" s="163"/>
      <c r="BZ181" s="60"/>
      <c r="CA181" s="162"/>
      <c r="CB181" s="162"/>
      <c r="CC181" s="60"/>
      <c r="CK181" s="122">
        <v>176</v>
      </c>
      <c r="CL181" s="162"/>
      <c r="CM181" s="163"/>
      <c r="CN181" s="60"/>
      <c r="CO181" s="162"/>
      <c r="CP181" s="162"/>
      <c r="CQ181" s="60"/>
      <c r="CY181" s="122">
        <v>176</v>
      </c>
      <c r="CZ181" s="162"/>
      <c r="DA181" s="163"/>
      <c r="DB181" s="60"/>
      <c r="DC181" s="162"/>
      <c r="DD181" s="162"/>
      <c r="DE181" s="60"/>
      <c r="DM181" s="122">
        <v>176</v>
      </c>
      <c r="DN181" s="162"/>
      <c r="DO181" s="163"/>
      <c r="DP181" s="60"/>
      <c r="DQ181" s="162"/>
      <c r="DR181" s="162"/>
      <c r="DS181" s="60"/>
      <c r="EA181" s="122">
        <v>176</v>
      </c>
      <c r="EB181" s="162"/>
      <c r="EC181" s="163"/>
      <c r="ED181" s="60"/>
      <c r="EE181" s="162"/>
      <c r="EF181" s="162"/>
      <c r="EG181" s="60"/>
    </row>
    <row r="182" spans="5:137">
      <c r="E182" s="122">
        <v>177</v>
      </c>
      <c r="F182" s="162"/>
      <c r="G182" s="163"/>
      <c r="H182" s="60"/>
      <c r="I182" s="162"/>
      <c r="J182" s="162"/>
      <c r="K182" s="60"/>
      <c r="S182" s="122">
        <v>177</v>
      </c>
      <c r="T182" s="162"/>
      <c r="U182" s="163"/>
      <c r="V182" s="60"/>
      <c r="W182" s="162"/>
      <c r="X182" s="162"/>
      <c r="Y182" s="60"/>
      <c r="AG182" s="122">
        <v>177</v>
      </c>
      <c r="AH182" s="162"/>
      <c r="AI182" s="163"/>
      <c r="AJ182" s="60"/>
      <c r="AK182" s="162"/>
      <c r="AL182" s="162"/>
      <c r="AM182" s="60"/>
      <c r="AU182" s="122">
        <v>177</v>
      </c>
      <c r="AV182" s="162"/>
      <c r="AW182" s="163"/>
      <c r="AX182" s="60"/>
      <c r="AY182" s="162"/>
      <c r="AZ182" s="162"/>
      <c r="BA182" s="60"/>
      <c r="BI182" s="122">
        <v>177</v>
      </c>
      <c r="BJ182" s="162"/>
      <c r="BK182" s="163"/>
      <c r="BL182" s="60"/>
      <c r="BM182" s="162"/>
      <c r="BN182" s="162"/>
      <c r="BO182" s="60"/>
      <c r="BW182" s="122">
        <v>177</v>
      </c>
      <c r="BX182" s="162"/>
      <c r="BY182" s="163"/>
      <c r="BZ182" s="60"/>
      <c r="CA182" s="162"/>
      <c r="CB182" s="162"/>
      <c r="CC182" s="60"/>
      <c r="CK182" s="122">
        <v>177</v>
      </c>
      <c r="CL182" s="162"/>
      <c r="CM182" s="163"/>
      <c r="CN182" s="60"/>
      <c r="CO182" s="162"/>
      <c r="CP182" s="162"/>
      <c r="CQ182" s="60"/>
      <c r="CY182" s="122">
        <v>177</v>
      </c>
      <c r="CZ182" s="162"/>
      <c r="DA182" s="163"/>
      <c r="DB182" s="60"/>
      <c r="DC182" s="162"/>
      <c r="DD182" s="162"/>
      <c r="DE182" s="60"/>
      <c r="DM182" s="122">
        <v>177</v>
      </c>
      <c r="DN182" s="162"/>
      <c r="DO182" s="163"/>
      <c r="DP182" s="60"/>
      <c r="DQ182" s="162"/>
      <c r="DR182" s="162"/>
      <c r="DS182" s="60"/>
      <c r="EA182" s="122">
        <v>177</v>
      </c>
      <c r="EB182" s="162"/>
      <c r="EC182" s="163"/>
      <c r="ED182" s="60"/>
      <c r="EE182" s="162"/>
      <c r="EF182" s="162"/>
      <c r="EG182" s="60"/>
    </row>
    <row r="183" spans="5:137">
      <c r="E183" s="122">
        <v>178</v>
      </c>
      <c r="F183" s="162"/>
      <c r="G183" s="163"/>
      <c r="H183" s="60"/>
      <c r="I183" s="162"/>
      <c r="J183" s="162"/>
      <c r="K183" s="60"/>
      <c r="S183" s="122">
        <v>178</v>
      </c>
      <c r="T183" s="162"/>
      <c r="U183" s="163"/>
      <c r="V183" s="60"/>
      <c r="W183" s="162"/>
      <c r="X183" s="162"/>
      <c r="Y183" s="60"/>
      <c r="AG183" s="122">
        <v>178</v>
      </c>
      <c r="AH183" s="162"/>
      <c r="AI183" s="163"/>
      <c r="AJ183" s="60"/>
      <c r="AK183" s="162"/>
      <c r="AL183" s="162"/>
      <c r="AM183" s="60"/>
      <c r="AU183" s="122">
        <v>178</v>
      </c>
      <c r="AV183" s="162"/>
      <c r="AW183" s="163"/>
      <c r="AX183" s="60"/>
      <c r="AY183" s="162"/>
      <c r="AZ183" s="162"/>
      <c r="BA183" s="60"/>
      <c r="BI183" s="122">
        <v>178</v>
      </c>
      <c r="BJ183" s="162"/>
      <c r="BK183" s="163"/>
      <c r="BL183" s="60"/>
      <c r="BM183" s="162"/>
      <c r="BN183" s="162"/>
      <c r="BO183" s="60"/>
      <c r="BW183" s="122">
        <v>178</v>
      </c>
      <c r="BX183" s="162"/>
      <c r="BY183" s="163"/>
      <c r="BZ183" s="60"/>
      <c r="CA183" s="162"/>
      <c r="CB183" s="162"/>
      <c r="CC183" s="60"/>
      <c r="CK183" s="122">
        <v>178</v>
      </c>
      <c r="CL183" s="162"/>
      <c r="CM183" s="163"/>
      <c r="CN183" s="60"/>
      <c r="CO183" s="162"/>
      <c r="CP183" s="162"/>
      <c r="CQ183" s="60"/>
      <c r="CY183" s="122">
        <v>178</v>
      </c>
      <c r="CZ183" s="162"/>
      <c r="DA183" s="163"/>
      <c r="DB183" s="60"/>
      <c r="DC183" s="162"/>
      <c r="DD183" s="162"/>
      <c r="DE183" s="60"/>
      <c r="DM183" s="122">
        <v>178</v>
      </c>
      <c r="DN183" s="162"/>
      <c r="DO183" s="163"/>
      <c r="DP183" s="60"/>
      <c r="DQ183" s="162"/>
      <c r="DR183" s="162"/>
      <c r="DS183" s="60"/>
      <c r="EA183" s="122">
        <v>178</v>
      </c>
      <c r="EB183" s="162"/>
      <c r="EC183" s="163"/>
      <c r="ED183" s="60"/>
      <c r="EE183" s="162"/>
      <c r="EF183" s="162"/>
      <c r="EG183" s="60"/>
    </row>
    <row r="184" spans="5:137">
      <c r="E184" s="122">
        <v>179</v>
      </c>
      <c r="F184" s="162"/>
      <c r="G184" s="163"/>
      <c r="H184" s="60"/>
      <c r="I184" s="162"/>
      <c r="J184" s="162"/>
      <c r="K184" s="60"/>
      <c r="S184" s="122">
        <v>179</v>
      </c>
      <c r="T184" s="162"/>
      <c r="U184" s="163"/>
      <c r="V184" s="60"/>
      <c r="W184" s="162"/>
      <c r="X184" s="162"/>
      <c r="Y184" s="60"/>
      <c r="AG184" s="122">
        <v>179</v>
      </c>
      <c r="AH184" s="162"/>
      <c r="AI184" s="163"/>
      <c r="AJ184" s="60"/>
      <c r="AK184" s="162"/>
      <c r="AL184" s="162"/>
      <c r="AM184" s="60"/>
      <c r="AU184" s="122">
        <v>179</v>
      </c>
      <c r="AV184" s="162"/>
      <c r="AW184" s="163"/>
      <c r="AX184" s="60"/>
      <c r="AY184" s="162"/>
      <c r="AZ184" s="162"/>
      <c r="BA184" s="60"/>
      <c r="BI184" s="122">
        <v>179</v>
      </c>
      <c r="BJ184" s="162"/>
      <c r="BK184" s="163"/>
      <c r="BL184" s="60"/>
      <c r="BM184" s="162"/>
      <c r="BN184" s="162"/>
      <c r="BO184" s="60"/>
      <c r="BW184" s="122">
        <v>179</v>
      </c>
      <c r="BX184" s="162"/>
      <c r="BY184" s="163"/>
      <c r="BZ184" s="60"/>
      <c r="CA184" s="162"/>
      <c r="CB184" s="162"/>
      <c r="CC184" s="60"/>
      <c r="CK184" s="122">
        <v>179</v>
      </c>
      <c r="CL184" s="162"/>
      <c r="CM184" s="163"/>
      <c r="CN184" s="60"/>
      <c r="CO184" s="162"/>
      <c r="CP184" s="162"/>
      <c r="CQ184" s="60"/>
      <c r="CY184" s="122">
        <v>179</v>
      </c>
      <c r="CZ184" s="162"/>
      <c r="DA184" s="163"/>
      <c r="DB184" s="60"/>
      <c r="DC184" s="162"/>
      <c r="DD184" s="162"/>
      <c r="DE184" s="60"/>
      <c r="DM184" s="122">
        <v>179</v>
      </c>
      <c r="DN184" s="162"/>
      <c r="DO184" s="163"/>
      <c r="DP184" s="60"/>
      <c r="DQ184" s="162"/>
      <c r="DR184" s="162"/>
      <c r="DS184" s="60"/>
      <c r="EA184" s="122">
        <v>179</v>
      </c>
      <c r="EB184" s="162"/>
      <c r="EC184" s="163"/>
      <c r="ED184" s="60"/>
      <c r="EE184" s="162"/>
      <c r="EF184" s="162"/>
      <c r="EG184" s="60"/>
    </row>
    <row r="185" spans="5:137">
      <c r="E185" s="122">
        <v>180</v>
      </c>
      <c r="F185" s="162"/>
      <c r="G185" s="163"/>
      <c r="H185" s="60"/>
      <c r="I185" s="162"/>
      <c r="J185" s="162"/>
      <c r="K185" s="60"/>
      <c r="S185" s="122">
        <v>180</v>
      </c>
      <c r="T185" s="162"/>
      <c r="U185" s="163"/>
      <c r="V185" s="60"/>
      <c r="W185" s="162"/>
      <c r="X185" s="162"/>
      <c r="Y185" s="60"/>
      <c r="AG185" s="122">
        <v>180</v>
      </c>
      <c r="AH185" s="162"/>
      <c r="AI185" s="163"/>
      <c r="AJ185" s="60"/>
      <c r="AK185" s="162"/>
      <c r="AL185" s="162"/>
      <c r="AM185" s="60"/>
      <c r="AU185" s="122">
        <v>180</v>
      </c>
      <c r="AV185" s="162"/>
      <c r="AW185" s="163"/>
      <c r="AX185" s="60"/>
      <c r="AY185" s="162"/>
      <c r="AZ185" s="162"/>
      <c r="BA185" s="60"/>
      <c r="BI185" s="122">
        <v>180</v>
      </c>
      <c r="BJ185" s="162"/>
      <c r="BK185" s="163"/>
      <c r="BL185" s="60"/>
      <c r="BM185" s="162"/>
      <c r="BN185" s="162"/>
      <c r="BO185" s="60"/>
      <c r="BW185" s="122">
        <v>180</v>
      </c>
      <c r="BX185" s="162"/>
      <c r="BY185" s="163"/>
      <c r="BZ185" s="60"/>
      <c r="CA185" s="162"/>
      <c r="CB185" s="162"/>
      <c r="CC185" s="60"/>
      <c r="CK185" s="122">
        <v>180</v>
      </c>
      <c r="CL185" s="162"/>
      <c r="CM185" s="163"/>
      <c r="CN185" s="60"/>
      <c r="CO185" s="162"/>
      <c r="CP185" s="162"/>
      <c r="CQ185" s="60"/>
      <c r="CY185" s="122">
        <v>180</v>
      </c>
      <c r="CZ185" s="162"/>
      <c r="DA185" s="163"/>
      <c r="DB185" s="60"/>
      <c r="DC185" s="162"/>
      <c r="DD185" s="162"/>
      <c r="DE185" s="60"/>
      <c r="DM185" s="122">
        <v>180</v>
      </c>
      <c r="DN185" s="162"/>
      <c r="DO185" s="163"/>
      <c r="DP185" s="60"/>
      <c r="DQ185" s="162"/>
      <c r="DR185" s="162"/>
      <c r="DS185" s="60"/>
      <c r="EA185" s="122">
        <v>180</v>
      </c>
      <c r="EB185" s="162"/>
      <c r="EC185" s="163"/>
      <c r="ED185" s="60"/>
      <c r="EE185" s="162"/>
      <c r="EF185" s="162"/>
      <c r="EG185" s="60"/>
    </row>
    <row r="186" spans="5:137">
      <c r="E186" s="122">
        <v>181</v>
      </c>
      <c r="F186" s="162"/>
      <c r="G186" s="163"/>
      <c r="H186" s="60"/>
      <c r="I186" s="162"/>
      <c r="J186" s="162"/>
      <c r="K186" s="60"/>
      <c r="S186" s="122">
        <v>181</v>
      </c>
      <c r="T186" s="162"/>
      <c r="U186" s="163"/>
      <c r="V186" s="60"/>
      <c r="W186" s="162"/>
      <c r="X186" s="162"/>
      <c r="Y186" s="60"/>
      <c r="AG186" s="122">
        <v>181</v>
      </c>
      <c r="AH186" s="162"/>
      <c r="AI186" s="163"/>
      <c r="AJ186" s="60"/>
      <c r="AK186" s="162"/>
      <c r="AL186" s="162"/>
      <c r="AM186" s="60"/>
      <c r="AU186" s="122">
        <v>181</v>
      </c>
      <c r="AV186" s="162"/>
      <c r="AW186" s="163"/>
      <c r="AX186" s="60"/>
      <c r="AY186" s="162"/>
      <c r="AZ186" s="162"/>
      <c r="BA186" s="60"/>
      <c r="BI186" s="122">
        <v>181</v>
      </c>
      <c r="BJ186" s="162"/>
      <c r="BK186" s="163"/>
      <c r="BL186" s="60"/>
      <c r="BM186" s="162"/>
      <c r="BN186" s="162"/>
      <c r="BO186" s="60"/>
      <c r="BW186" s="122">
        <v>181</v>
      </c>
      <c r="BX186" s="162"/>
      <c r="BY186" s="163"/>
      <c r="BZ186" s="60"/>
      <c r="CA186" s="162"/>
      <c r="CB186" s="162"/>
      <c r="CC186" s="60"/>
      <c r="CK186" s="122">
        <v>181</v>
      </c>
      <c r="CL186" s="162"/>
      <c r="CM186" s="163"/>
      <c r="CN186" s="60"/>
      <c r="CO186" s="162"/>
      <c r="CP186" s="162"/>
      <c r="CQ186" s="60"/>
      <c r="CY186" s="122">
        <v>181</v>
      </c>
      <c r="CZ186" s="162"/>
      <c r="DA186" s="163"/>
      <c r="DB186" s="60"/>
      <c r="DC186" s="162"/>
      <c r="DD186" s="162"/>
      <c r="DE186" s="60"/>
      <c r="DM186" s="122">
        <v>181</v>
      </c>
      <c r="DN186" s="162"/>
      <c r="DO186" s="163"/>
      <c r="DP186" s="60"/>
      <c r="DQ186" s="162"/>
      <c r="DR186" s="162"/>
      <c r="DS186" s="60"/>
      <c r="EA186" s="122">
        <v>181</v>
      </c>
      <c r="EB186" s="162"/>
      <c r="EC186" s="163"/>
      <c r="ED186" s="60"/>
      <c r="EE186" s="162"/>
      <c r="EF186" s="162"/>
      <c r="EG186" s="60"/>
    </row>
    <row r="187" spans="5:137">
      <c r="E187" s="122">
        <v>182</v>
      </c>
      <c r="F187" s="162"/>
      <c r="G187" s="163"/>
      <c r="H187" s="60"/>
      <c r="I187" s="162"/>
      <c r="J187" s="162"/>
      <c r="K187" s="60"/>
      <c r="S187" s="122">
        <v>182</v>
      </c>
      <c r="T187" s="162"/>
      <c r="U187" s="163"/>
      <c r="V187" s="60"/>
      <c r="W187" s="162"/>
      <c r="X187" s="162"/>
      <c r="Y187" s="60"/>
      <c r="AG187" s="122">
        <v>182</v>
      </c>
      <c r="AH187" s="162"/>
      <c r="AI187" s="163"/>
      <c r="AJ187" s="60"/>
      <c r="AK187" s="162"/>
      <c r="AL187" s="162"/>
      <c r="AM187" s="60"/>
      <c r="AU187" s="122">
        <v>182</v>
      </c>
      <c r="AV187" s="162"/>
      <c r="AW187" s="163"/>
      <c r="AX187" s="60"/>
      <c r="AY187" s="162"/>
      <c r="AZ187" s="162"/>
      <c r="BA187" s="60"/>
      <c r="BI187" s="122">
        <v>182</v>
      </c>
      <c r="BJ187" s="162"/>
      <c r="BK187" s="163"/>
      <c r="BL187" s="60"/>
      <c r="BM187" s="162"/>
      <c r="BN187" s="162"/>
      <c r="BO187" s="60"/>
      <c r="BW187" s="122">
        <v>182</v>
      </c>
      <c r="BX187" s="162"/>
      <c r="BY187" s="163"/>
      <c r="BZ187" s="60"/>
      <c r="CA187" s="162"/>
      <c r="CB187" s="162"/>
      <c r="CC187" s="60"/>
      <c r="CK187" s="122">
        <v>182</v>
      </c>
      <c r="CL187" s="162"/>
      <c r="CM187" s="163"/>
      <c r="CN187" s="60"/>
      <c r="CO187" s="162"/>
      <c r="CP187" s="162"/>
      <c r="CQ187" s="60"/>
      <c r="CY187" s="122">
        <v>182</v>
      </c>
      <c r="CZ187" s="162"/>
      <c r="DA187" s="163"/>
      <c r="DB187" s="60"/>
      <c r="DC187" s="162"/>
      <c r="DD187" s="162"/>
      <c r="DE187" s="60"/>
      <c r="DM187" s="122">
        <v>182</v>
      </c>
      <c r="DN187" s="162"/>
      <c r="DO187" s="163"/>
      <c r="DP187" s="60"/>
      <c r="DQ187" s="162"/>
      <c r="DR187" s="162"/>
      <c r="DS187" s="60"/>
      <c r="EA187" s="122">
        <v>182</v>
      </c>
      <c r="EB187" s="162"/>
      <c r="EC187" s="163"/>
      <c r="ED187" s="60"/>
      <c r="EE187" s="162"/>
      <c r="EF187" s="162"/>
      <c r="EG187" s="60"/>
    </row>
    <row r="188" spans="5:137">
      <c r="E188" s="122">
        <v>183</v>
      </c>
      <c r="F188" s="162"/>
      <c r="G188" s="163"/>
      <c r="H188" s="60"/>
      <c r="I188" s="162"/>
      <c r="J188" s="162"/>
      <c r="K188" s="60"/>
      <c r="S188" s="122">
        <v>183</v>
      </c>
      <c r="T188" s="162"/>
      <c r="U188" s="163"/>
      <c r="V188" s="60"/>
      <c r="W188" s="162"/>
      <c r="X188" s="162"/>
      <c r="Y188" s="60"/>
      <c r="AG188" s="122">
        <v>183</v>
      </c>
      <c r="AH188" s="162"/>
      <c r="AI188" s="163"/>
      <c r="AJ188" s="60"/>
      <c r="AK188" s="162"/>
      <c r="AL188" s="162"/>
      <c r="AM188" s="60"/>
      <c r="AU188" s="122">
        <v>183</v>
      </c>
      <c r="AV188" s="162"/>
      <c r="AW188" s="163"/>
      <c r="AX188" s="60"/>
      <c r="AY188" s="162"/>
      <c r="AZ188" s="162"/>
      <c r="BA188" s="60"/>
      <c r="BI188" s="122">
        <v>183</v>
      </c>
      <c r="BJ188" s="162"/>
      <c r="BK188" s="163"/>
      <c r="BL188" s="60"/>
      <c r="BM188" s="162"/>
      <c r="BN188" s="162"/>
      <c r="BO188" s="60"/>
      <c r="BW188" s="122">
        <v>183</v>
      </c>
      <c r="BX188" s="162"/>
      <c r="BY188" s="163"/>
      <c r="BZ188" s="60"/>
      <c r="CA188" s="162"/>
      <c r="CB188" s="162"/>
      <c r="CC188" s="60"/>
      <c r="CK188" s="122">
        <v>183</v>
      </c>
      <c r="CL188" s="162"/>
      <c r="CM188" s="163"/>
      <c r="CN188" s="60"/>
      <c r="CO188" s="162"/>
      <c r="CP188" s="162"/>
      <c r="CQ188" s="60"/>
      <c r="CY188" s="122">
        <v>183</v>
      </c>
      <c r="CZ188" s="162"/>
      <c r="DA188" s="163"/>
      <c r="DB188" s="60"/>
      <c r="DC188" s="162"/>
      <c r="DD188" s="162"/>
      <c r="DE188" s="60"/>
      <c r="DM188" s="122">
        <v>183</v>
      </c>
      <c r="DN188" s="162"/>
      <c r="DO188" s="163"/>
      <c r="DP188" s="60"/>
      <c r="DQ188" s="162"/>
      <c r="DR188" s="162"/>
      <c r="DS188" s="60"/>
      <c r="EA188" s="122">
        <v>183</v>
      </c>
      <c r="EB188" s="162"/>
      <c r="EC188" s="163"/>
      <c r="ED188" s="60"/>
      <c r="EE188" s="162"/>
      <c r="EF188" s="162"/>
      <c r="EG188" s="60"/>
    </row>
    <row r="189" spans="5:137">
      <c r="E189" s="122">
        <v>184</v>
      </c>
      <c r="F189" s="162"/>
      <c r="G189" s="163"/>
      <c r="H189" s="60"/>
      <c r="I189" s="162"/>
      <c r="J189" s="162"/>
      <c r="K189" s="60"/>
      <c r="S189" s="122">
        <v>184</v>
      </c>
      <c r="T189" s="162"/>
      <c r="U189" s="163"/>
      <c r="V189" s="60"/>
      <c r="W189" s="162"/>
      <c r="X189" s="162"/>
      <c r="Y189" s="60"/>
      <c r="AG189" s="122">
        <v>184</v>
      </c>
      <c r="AH189" s="162"/>
      <c r="AI189" s="163"/>
      <c r="AJ189" s="60"/>
      <c r="AK189" s="162"/>
      <c r="AL189" s="162"/>
      <c r="AM189" s="60"/>
      <c r="AU189" s="122">
        <v>184</v>
      </c>
      <c r="AV189" s="162"/>
      <c r="AW189" s="163"/>
      <c r="AX189" s="60"/>
      <c r="AY189" s="162"/>
      <c r="AZ189" s="162"/>
      <c r="BA189" s="60"/>
      <c r="BI189" s="122">
        <v>184</v>
      </c>
      <c r="BJ189" s="162"/>
      <c r="BK189" s="163"/>
      <c r="BL189" s="60"/>
      <c r="BM189" s="162"/>
      <c r="BN189" s="162"/>
      <c r="BO189" s="60"/>
      <c r="BW189" s="122">
        <v>184</v>
      </c>
      <c r="BX189" s="162"/>
      <c r="BY189" s="163"/>
      <c r="BZ189" s="60"/>
      <c r="CA189" s="162"/>
      <c r="CB189" s="162"/>
      <c r="CC189" s="60"/>
      <c r="CK189" s="122">
        <v>184</v>
      </c>
      <c r="CL189" s="162"/>
      <c r="CM189" s="163"/>
      <c r="CN189" s="60"/>
      <c r="CO189" s="162"/>
      <c r="CP189" s="162"/>
      <c r="CQ189" s="60"/>
      <c r="CY189" s="122">
        <v>184</v>
      </c>
      <c r="CZ189" s="162"/>
      <c r="DA189" s="163"/>
      <c r="DB189" s="60"/>
      <c r="DC189" s="162"/>
      <c r="DD189" s="162"/>
      <c r="DE189" s="60"/>
      <c r="DM189" s="122">
        <v>184</v>
      </c>
      <c r="DN189" s="162"/>
      <c r="DO189" s="163"/>
      <c r="DP189" s="60"/>
      <c r="DQ189" s="162"/>
      <c r="DR189" s="162"/>
      <c r="DS189" s="60"/>
      <c r="EA189" s="122">
        <v>184</v>
      </c>
      <c r="EB189" s="162"/>
      <c r="EC189" s="163"/>
      <c r="ED189" s="60"/>
      <c r="EE189" s="162"/>
      <c r="EF189" s="162"/>
      <c r="EG189" s="60"/>
    </row>
    <row r="190" spans="5:137">
      <c r="E190" s="122">
        <v>185</v>
      </c>
      <c r="F190" s="162"/>
      <c r="G190" s="163"/>
      <c r="H190" s="60"/>
      <c r="I190" s="162"/>
      <c r="J190" s="162"/>
      <c r="K190" s="60"/>
      <c r="S190" s="122">
        <v>185</v>
      </c>
      <c r="T190" s="162"/>
      <c r="U190" s="163"/>
      <c r="V190" s="60"/>
      <c r="W190" s="162"/>
      <c r="X190" s="162"/>
      <c r="Y190" s="60"/>
      <c r="AG190" s="122">
        <v>185</v>
      </c>
      <c r="AH190" s="162"/>
      <c r="AI190" s="163"/>
      <c r="AJ190" s="60"/>
      <c r="AK190" s="162"/>
      <c r="AL190" s="162"/>
      <c r="AM190" s="60"/>
      <c r="AU190" s="122">
        <v>185</v>
      </c>
      <c r="AV190" s="162"/>
      <c r="AW190" s="163"/>
      <c r="AX190" s="60"/>
      <c r="AY190" s="162"/>
      <c r="AZ190" s="162"/>
      <c r="BA190" s="60"/>
      <c r="BI190" s="122">
        <v>185</v>
      </c>
      <c r="BJ190" s="162"/>
      <c r="BK190" s="163"/>
      <c r="BL190" s="60"/>
      <c r="BM190" s="162"/>
      <c r="BN190" s="162"/>
      <c r="BO190" s="60"/>
      <c r="BW190" s="122">
        <v>185</v>
      </c>
      <c r="BX190" s="162"/>
      <c r="BY190" s="163"/>
      <c r="BZ190" s="60"/>
      <c r="CA190" s="162"/>
      <c r="CB190" s="162"/>
      <c r="CC190" s="60"/>
      <c r="CK190" s="122">
        <v>185</v>
      </c>
      <c r="CL190" s="162"/>
      <c r="CM190" s="163"/>
      <c r="CN190" s="60"/>
      <c r="CO190" s="162"/>
      <c r="CP190" s="162"/>
      <c r="CQ190" s="60"/>
      <c r="CY190" s="122">
        <v>185</v>
      </c>
      <c r="CZ190" s="162"/>
      <c r="DA190" s="163"/>
      <c r="DB190" s="60"/>
      <c r="DC190" s="162"/>
      <c r="DD190" s="162"/>
      <c r="DE190" s="60"/>
      <c r="DM190" s="122">
        <v>185</v>
      </c>
      <c r="DN190" s="162"/>
      <c r="DO190" s="163"/>
      <c r="DP190" s="60"/>
      <c r="DQ190" s="162"/>
      <c r="DR190" s="162"/>
      <c r="DS190" s="60"/>
      <c r="EA190" s="122">
        <v>185</v>
      </c>
      <c r="EB190" s="162"/>
      <c r="EC190" s="163"/>
      <c r="ED190" s="60"/>
      <c r="EE190" s="162"/>
      <c r="EF190" s="162"/>
      <c r="EG190" s="60"/>
    </row>
    <row r="191" spans="5:137">
      <c r="E191" s="122">
        <v>186</v>
      </c>
      <c r="F191" s="162"/>
      <c r="G191" s="163"/>
      <c r="H191" s="60"/>
      <c r="I191" s="162"/>
      <c r="J191" s="162"/>
      <c r="K191" s="60"/>
      <c r="S191" s="122">
        <v>186</v>
      </c>
      <c r="T191" s="162"/>
      <c r="U191" s="163"/>
      <c r="V191" s="60"/>
      <c r="W191" s="162"/>
      <c r="X191" s="162"/>
      <c r="Y191" s="60"/>
      <c r="AG191" s="122">
        <v>186</v>
      </c>
      <c r="AH191" s="162"/>
      <c r="AI191" s="163"/>
      <c r="AJ191" s="60"/>
      <c r="AK191" s="162"/>
      <c r="AL191" s="162"/>
      <c r="AM191" s="60"/>
      <c r="AU191" s="122">
        <v>186</v>
      </c>
      <c r="AV191" s="162"/>
      <c r="AW191" s="163"/>
      <c r="AX191" s="60"/>
      <c r="AY191" s="162"/>
      <c r="AZ191" s="162"/>
      <c r="BA191" s="60"/>
      <c r="BI191" s="122">
        <v>186</v>
      </c>
      <c r="BJ191" s="162"/>
      <c r="BK191" s="163"/>
      <c r="BL191" s="60"/>
      <c r="BM191" s="162"/>
      <c r="BN191" s="162"/>
      <c r="BO191" s="60"/>
      <c r="BW191" s="122">
        <v>186</v>
      </c>
      <c r="BX191" s="162"/>
      <c r="BY191" s="163"/>
      <c r="BZ191" s="60"/>
      <c r="CA191" s="162"/>
      <c r="CB191" s="162"/>
      <c r="CC191" s="60"/>
      <c r="CK191" s="122">
        <v>186</v>
      </c>
      <c r="CL191" s="162"/>
      <c r="CM191" s="163"/>
      <c r="CN191" s="60"/>
      <c r="CO191" s="162"/>
      <c r="CP191" s="162"/>
      <c r="CQ191" s="60"/>
      <c r="CY191" s="122">
        <v>186</v>
      </c>
      <c r="CZ191" s="162"/>
      <c r="DA191" s="163"/>
      <c r="DB191" s="60"/>
      <c r="DC191" s="162"/>
      <c r="DD191" s="162"/>
      <c r="DE191" s="60"/>
      <c r="DM191" s="122">
        <v>186</v>
      </c>
      <c r="DN191" s="162"/>
      <c r="DO191" s="163"/>
      <c r="DP191" s="60"/>
      <c r="DQ191" s="162"/>
      <c r="DR191" s="162"/>
      <c r="DS191" s="60"/>
      <c r="EA191" s="122">
        <v>186</v>
      </c>
      <c r="EB191" s="162"/>
      <c r="EC191" s="163"/>
      <c r="ED191" s="60"/>
      <c r="EE191" s="162"/>
      <c r="EF191" s="162"/>
      <c r="EG191" s="60"/>
    </row>
    <row r="192" spans="5:137">
      <c r="E192" s="122">
        <v>187</v>
      </c>
      <c r="F192" s="162"/>
      <c r="G192" s="163"/>
      <c r="H192" s="60"/>
      <c r="I192" s="162"/>
      <c r="J192" s="162"/>
      <c r="K192" s="60"/>
      <c r="S192" s="122">
        <v>187</v>
      </c>
      <c r="T192" s="162"/>
      <c r="U192" s="163"/>
      <c r="V192" s="60"/>
      <c r="W192" s="162"/>
      <c r="X192" s="162"/>
      <c r="Y192" s="60"/>
      <c r="AG192" s="122">
        <v>187</v>
      </c>
      <c r="AH192" s="162"/>
      <c r="AI192" s="163"/>
      <c r="AJ192" s="60"/>
      <c r="AK192" s="162"/>
      <c r="AL192" s="162"/>
      <c r="AM192" s="60"/>
      <c r="AU192" s="122">
        <v>187</v>
      </c>
      <c r="AV192" s="162"/>
      <c r="AW192" s="163"/>
      <c r="AX192" s="60"/>
      <c r="AY192" s="162"/>
      <c r="AZ192" s="162"/>
      <c r="BA192" s="60"/>
      <c r="BI192" s="122">
        <v>187</v>
      </c>
      <c r="BJ192" s="162"/>
      <c r="BK192" s="163"/>
      <c r="BL192" s="60"/>
      <c r="BM192" s="162"/>
      <c r="BN192" s="162"/>
      <c r="BO192" s="60"/>
      <c r="BW192" s="122">
        <v>187</v>
      </c>
      <c r="BX192" s="162"/>
      <c r="BY192" s="163"/>
      <c r="BZ192" s="60"/>
      <c r="CA192" s="162"/>
      <c r="CB192" s="162"/>
      <c r="CC192" s="60"/>
      <c r="CK192" s="122">
        <v>187</v>
      </c>
      <c r="CL192" s="162"/>
      <c r="CM192" s="163"/>
      <c r="CN192" s="60"/>
      <c r="CO192" s="162"/>
      <c r="CP192" s="162"/>
      <c r="CQ192" s="60"/>
      <c r="CY192" s="122">
        <v>187</v>
      </c>
      <c r="CZ192" s="162"/>
      <c r="DA192" s="163"/>
      <c r="DB192" s="60"/>
      <c r="DC192" s="162"/>
      <c r="DD192" s="162"/>
      <c r="DE192" s="60"/>
      <c r="DM192" s="122">
        <v>187</v>
      </c>
      <c r="DN192" s="162"/>
      <c r="DO192" s="163"/>
      <c r="DP192" s="60"/>
      <c r="DQ192" s="162"/>
      <c r="DR192" s="162"/>
      <c r="DS192" s="60"/>
      <c r="EA192" s="122">
        <v>187</v>
      </c>
      <c r="EB192" s="162"/>
      <c r="EC192" s="163"/>
      <c r="ED192" s="60"/>
      <c r="EE192" s="162"/>
      <c r="EF192" s="162"/>
      <c r="EG192" s="60"/>
    </row>
    <row r="193" spans="5:137">
      <c r="E193" s="122">
        <v>188</v>
      </c>
      <c r="F193" s="162"/>
      <c r="G193" s="163"/>
      <c r="H193" s="60"/>
      <c r="I193" s="162"/>
      <c r="J193" s="162"/>
      <c r="K193" s="60"/>
      <c r="S193" s="122">
        <v>188</v>
      </c>
      <c r="T193" s="162"/>
      <c r="U193" s="163"/>
      <c r="V193" s="60"/>
      <c r="W193" s="162"/>
      <c r="X193" s="162"/>
      <c r="Y193" s="60"/>
      <c r="AG193" s="122">
        <v>188</v>
      </c>
      <c r="AH193" s="162"/>
      <c r="AI193" s="163"/>
      <c r="AJ193" s="60"/>
      <c r="AK193" s="162"/>
      <c r="AL193" s="162"/>
      <c r="AM193" s="60"/>
      <c r="AU193" s="122">
        <v>188</v>
      </c>
      <c r="AV193" s="162"/>
      <c r="AW193" s="163"/>
      <c r="AX193" s="60"/>
      <c r="AY193" s="162"/>
      <c r="AZ193" s="162"/>
      <c r="BA193" s="60"/>
      <c r="BI193" s="122">
        <v>188</v>
      </c>
      <c r="BJ193" s="162"/>
      <c r="BK193" s="163"/>
      <c r="BL193" s="60"/>
      <c r="BM193" s="162"/>
      <c r="BN193" s="162"/>
      <c r="BO193" s="60"/>
      <c r="BW193" s="122">
        <v>188</v>
      </c>
      <c r="BX193" s="162"/>
      <c r="BY193" s="163"/>
      <c r="BZ193" s="60"/>
      <c r="CA193" s="162"/>
      <c r="CB193" s="162"/>
      <c r="CC193" s="60"/>
      <c r="CK193" s="122">
        <v>188</v>
      </c>
      <c r="CL193" s="162"/>
      <c r="CM193" s="163"/>
      <c r="CN193" s="60"/>
      <c r="CO193" s="162"/>
      <c r="CP193" s="162"/>
      <c r="CQ193" s="60"/>
      <c r="CY193" s="122">
        <v>188</v>
      </c>
      <c r="CZ193" s="162"/>
      <c r="DA193" s="163"/>
      <c r="DB193" s="60"/>
      <c r="DC193" s="162"/>
      <c r="DD193" s="162"/>
      <c r="DE193" s="60"/>
      <c r="DM193" s="122">
        <v>188</v>
      </c>
      <c r="DN193" s="162"/>
      <c r="DO193" s="163"/>
      <c r="DP193" s="60"/>
      <c r="DQ193" s="162"/>
      <c r="DR193" s="162"/>
      <c r="DS193" s="60"/>
      <c r="EA193" s="122">
        <v>188</v>
      </c>
      <c r="EB193" s="162"/>
      <c r="EC193" s="163"/>
      <c r="ED193" s="60"/>
      <c r="EE193" s="162"/>
      <c r="EF193" s="162"/>
      <c r="EG193" s="60"/>
    </row>
    <row r="194" spans="5:137">
      <c r="E194" s="122">
        <v>189</v>
      </c>
      <c r="F194" s="162"/>
      <c r="G194" s="163"/>
      <c r="H194" s="60"/>
      <c r="I194" s="162"/>
      <c r="J194" s="162"/>
      <c r="K194" s="60"/>
      <c r="S194" s="122">
        <v>189</v>
      </c>
      <c r="T194" s="162"/>
      <c r="U194" s="163"/>
      <c r="V194" s="60"/>
      <c r="W194" s="162"/>
      <c r="X194" s="162"/>
      <c r="Y194" s="60"/>
      <c r="AG194" s="122">
        <v>189</v>
      </c>
      <c r="AH194" s="162"/>
      <c r="AI194" s="163"/>
      <c r="AJ194" s="60"/>
      <c r="AK194" s="162"/>
      <c r="AL194" s="162"/>
      <c r="AM194" s="60"/>
      <c r="AU194" s="122">
        <v>189</v>
      </c>
      <c r="AV194" s="162"/>
      <c r="AW194" s="163"/>
      <c r="AX194" s="60"/>
      <c r="AY194" s="162"/>
      <c r="AZ194" s="162"/>
      <c r="BA194" s="60"/>
      <c r="BI194" s="122">
        <v>189</v>
      </c>
      <c r="BJ194" s="162"/>
      <c r="BK194" s="163"/>
      <c r="BL194" s="60"/>
      <c r="BM194" s="162"/>
      <c r="BN194" s="162"/>
      <c r="BO194" s="60"/>
      <c r="BW194" s="122">
        <v>189</v>
      </c>
      <c r="BX194" s="162"/>
      <c r="BY194" s="163"/>
      <c r="BZ194" s="60"/>
      <c r="CA194" s="162"/>
      <c r="CB194" s="162"/>
      <c r="CC194" s="60"/>
      <c r="CK194" s="122">
        <v>189</v>
      </c>
      <c r="CL194" s="162"/>
      <c r="CM194" s="163"/>
      <c r="CN194" s="60"/>
      <c r="CO194" s="162"/>
      <c r="CP194" s="162"/>
      <c r="CQ194" s="60"/>
      <c r="CY194" s="122">
        <v>189</v>
      </c>
      <c r="CZ194" s="162"/>
      <c r="DA194" s="163"/>
      <c r="DB194" s="60"/>
      <c r="DC194" s="162"/>
      <c r="DD194" s="162"/>
      <c r="DE194" s="60"/>
      <c r="DM194" s="122">
        <v>189</v>
      </c>
      <c r="DN194" s="162"/>
      <c r="DO194" s="163"/>
      <c r="DP194" s="60"/>
      <c r="DQ194" s="162"/>
      <c r="DR194" s="162"/>
      <c r="DS194" s="60"/>
      <c r="EA194" s="122">
        <v>189</v>
      </c>
      <c r="EB194" s="162"/>
      <c r="EC194" s="163"/>
      <c r="ED194" s="60"/>
      <c r="EE194" s="162"/>
      <c r="EF194" s="162"/>
      <c r="EG194" s="60"/>
    </row>
    <row r="195" spans="5:137">
      <c r="E195" s="122">
        <v>190</v>
      </c>
      <c r="F195" s="162"/>
      <c r="G195" s="163"/>
      <c r="H195" s="60"/>
      <c r="I195" s="162"/>
      <c r="J195" s="162"/>
      <c r="K195" s="60"/>
      <c r="S195" s="122">
        <v>190</v>
      </c>
      <c r="T195" s="162"/>
      <c r="U195" s="163"/>
      <c r="V195" s="60"/>
      <c r="W195" s="162"/>
      <c r="X195" s="162"/>
      <c r="Y195" s="60"/>
      <c r="AG195" s="122">
        <v>190</v>
      </c>
      <c r="AH195" s="162"/>
      <c r="AI195" s="163"/>
      <c r="AJ195" s="60"/>
      <c r="AK195" s="162"/>
      <c r="AL195" s="162"/>
      <c r="AM195" s="60"/>
      <c r="AU195" s="122">
        <v>190</v>
      </c>
      <c r="AV195" s="162"/>
      <c r="AW195" s="163"/>
      <c r="AX195" s="60"/>
      <c r="AY195" s="162"/>
      <c r="AZ195" s="162"/>
      <c r="BA195" s="60"/>
      <c r="BI195" s="122">
        <v>190</v>
      </c>
      <c r="BJ195" s="162"/>
      <c r="BK195" s="163"/>
      <c r="BL195" s="60"/>
      <c r="BM195" s="162"/>
      <c r="BN195" s="162"/>
      <c r="BO195" s="60"/>
      <c r="BW195" s="122">
        <v>190</v>
      </c>
      <c r="BX195" s="162"/>
      <c r="BY195" s="163"/>
      <c r="BZ195" s="60"/>
      <c r="CA195" s="162"/>
      <c r="CB195" s="162"/>
      <c r="CC195" s="60"/>
      <c r="CK195" s="122">
        <v>190</v>
      </c>
      <c r="CL195" s="162"/>
      <c r="CM195" s="163"/>
      <c r="CN195" s="60"/>
      <c r="CO195" s="162"/>
      <c r="CP195" s="162"/>
      <c r="CQ195" s="60"/>
      <c r="CY195" s="122">
        <v>190</v>
      </c>
      <c r="CZ195" s="162"/>
      <c r="DA195" s="163"/>
      <c r="DB195" s="60"/>
      <c r="DC195" s="162"/>
      <c r="DD195" s="162"/>
      <c r="DE195" s="60"/>
      <c r="DM195" s="122">
        <v>190</v>
      </c>
      <c r="DN195" s="162"/>
      <c r="DO195" s="163"/>
      <c r="DP195" s="60"/>
      <c r="DQ195" s="162"/>
      <c r="DR195" s="162"/>
      <c r="DS195" s="60"/>
      <c r="EA195" s="122">
        <v>190</v>
      </c>
      <c r="EB195" s="162"/>
      <c r="EC195" s="163"/>
      <c r="ED195" s="60"/>
      <c r="EE195" s="162"/>
      <c r="EF195" s="162"/>
      <c r="EG195" s="60"/>
    </row>
    <row r="196" spans="5:137">
      <c r="E196" s="122">
        <v>191</v>
      </c>
      <c r="F196" s="162"/>
      <c r="G196" s="163"/>
      <c r="H196" s="60"/>
      <c r="I196" s="162"/>
      <c r="J196" s="162"/>
      <c r="K196" s="60"/>
      <c r="S196" s="122">
        <v>191</v>
      </c>
      <c r="T196" s="162"/>
      <c r="U196" s="163"/>
      <c r="V196" s="60"/>
      <c r="W196" s="162"/>
      <c r="X196" s="162"/>
      <c r="Y196" s="60"/>
      <c r="AG196" s="122">
        <v>191</v>
      </c>
      <c r="AH196" s="162"/>
      <c r="AI196" s="163"/>
      <c r="AJ196" s="60"/>
      <c r="AK196" s="162"/>
      <c r="AL196" s="162"/>
      <c r="AM196" s="60"/>
      <c r="AU196" s="122">
        <v>191</v>
      </c>
      <c r="AV196" s="162"/>
      <c r="AW196" s="163"/>
      <c r="AX196" s="60"/>
      <c r="AY196" s="162"/>
      <c r="AZ196" s="162"/>
      <c r="BA196" s="60"/>
      <c r="BI196" s="122">
        <v>191</v>
      </c>
      <c r="BJ196" s="162"/>
      <c r="BK196" s="163"/>
      <c r="BL196" s="60"/>
      <c r="BM196" s="162"/>
      <c r="BN196" s="162"/>
      <c r="BO196" s="60"/>
      <c r="BW196" s="122">
        <v>191</v>
      </c>
      <c r="BX196" s="162"/>
      <c r="BY196" s="163"/>
      <c r="BZ196" s="60"/>
      <c r="CA196" s="162"/>
      <c r="CB196" s="162"/>
      <c r="CC196" s="60"/>
      <c r="CK196" s="122">
        <v>191</v>
      </c>
      <c r="CL196" s="162"/>
      <c r="CM196" s="163"/>
      <c r="CN196" s="60"/>
      <c r="CO196" s="162"/>
      <c r="CP196" s="162"/>
      <c r="CQ196" s="60"/>
      <c r="CY196" s="122">
        <v>191</v>
      </c>
      <c r="CZ196" s="162"/>
      <c r="DA196" s="163"/>
      <c r="DB196" s="60"/>
      <c r="DC196" s="162"/>
      <c r="DD196" s="162"/>
      <c r="DE196" s="60"/>
      <c r="DM196" s="122">
        <v>191</v>
      </c>
      <c r="DN196" s="162"/>
      <c r="DO196" s="163"/>
      <c r="DP196" s="60"/>
      <c r="DQ196" s="162"/>
      <c r="DR196" s="162"/>
      <c r="DS196" s="60"/>
      <c r="EA196" s="122">
        <v>191</v>
      </c>
      <c r="EB196" s="162"/>
      <c r="EC196" s="163"/>
      <c r="ED196" s="60"/>
      <c r="EE196" s="162"/>
      <c r="EF196" s="162"/>
      <c r="EG196" s="60"/>
    </row>
    <row r="197" spans="5:137">
      <c r="E197" s="122">
        <v>192</v>
      </c>
      <c r="F197" s="162"/>
      <c r="G197" s="163"/>
      <c r="H197" s="60"/>
      <c r="I197" s="162"/>
      <c r="J197" s="162"/>
      <c r="K197" s="60"/>
      <c r="S197" s="122">
        <v>192</v>
      </c>
      <c r="T197" s="162"/>
      <c r="U197" s="163"/>
      <c r="V197" s="60"/>
      <c r="W197" s="162"/>
      <c r="X197" s="162"/>
      <c r="Y197" s="60"/>
      <c r="AG197" s="122">
        <v>192</v>
      </c>
      <c r="AH197" s="162"/>
      <c r="AI197" s="163"/>
      <c r="AJ197" s="60"/>
      <c r="AK197" s="162"/>
      <c r="AL197" s="162"/>
      <c r="AM197" s="60"/>
      <c r="AU197" s="122">
        <v>192</v>
      </c>
      <c r="AV197" s="162"/>
      <c r="AW197" s="163"/>
      <c r="AX197" s="60"/>
      <c r="AY197" s="162"/>
      <c r="AZ197" s="162"/>
      <c r="BA197" s="60"/>
      <c r="BI197" s="122">
        <v>192</v>
      </c>
      <c r="BJ197" s="162"/>
      <c r="BK197" s="163"/>
      <c r="BL197" s="60"/>
      <c r="BM197" s="162"/>
      <c r="BN197" s="162"/>
      <c r="BO197" s="60"/>
      <c r="BW197" s="122">
        <v>192</v>
      </c>
      <c r="BX197" s="162"/>
      <c r="BY197" s="163"/>
      <c r="BZ197" s="60"/>
      <c r="CA197" s="162"/>
      <c r="CB197" s="162"/>
      <c r="CC197" s="60"/>
      <c r="CK197" s="122">
        <v>192</v>
      </c>
      <c r="CL197" s="162"/>
      <c r="CM197" s="163"/>
      <c r="CN197" s="60"/>
      <c r="CO197" s="162"/>
      <c r="CP197" s="162"/>
      <c r="CQ197" s="60"/>
      <c r="CY197" s="122">
        <v>192</v>
      </c>
      <c r="CZ197" s="162"/>
      <c r="DA197" s="163"/>
      <c r="DB197" s="60"/>
      <c r="DC197" s="162"/>
      <c r="DD197" s="162"/>
      <c r="DE197" s="60"/>
      <c r="DM197" s="122">
        <v>192</v>
      </c>
      <c r="DN197" s="162"/>
      <c r="DO197" s="163"/>
      <c r="DP197" s="60"/>
      <c r="DQ197" s="162"/>
      <c r="DR197" s="162"/>
      <c r="DS197" s="60"/>
      <c r="EA197" s="122">
        <v>192</v>
      </c>
      <c r="EB197" s="162"/>
      <c r="EC197" s="163"/>
      <c r="ED197" s="60"/>
      <c r="EE197" s="162"/>
      <c r="EF197" s="162"/>
      <c r="EG197" s="60"/>
    </row>
    <row r="198" spans="5:137">
      <c r="E198" s="122">
        <v>193</v>
      </c>
      <c r="F198" s="162"/>
      <c r="G198" s="163"/>
      <c r="H198" s="60"/>
      <c r="I198" s="162"/>
      <c r="J198" s="162"/>
      <c r="K198" s="60"/>
      <c r="S198" s="122">
        <v>193</v>
      </c>
      <c r="T198" s="162"/>
      <c r="U198" s="163"/>
      <c r="V198" s="60"/>
      <c r="W198" s="162"/>
      <c r="X198" s="162"/>
      <c r="Y198" s="60"/>
      <c r="AG198" s="122">
        <v>193</v>
      </c>
      <c r="AH198" s="162"/>
      <c r="AI198" s="163"/>
      <c r="AJ198" s="60"/>
      <c r="AK198" s="162"/>
      <c r="AL198" s="162"/>
      <c r="AM198" s="60"/>
      <c r="AU198" s="122">
        <v>193</v>
      </c>
      <c r="AV198" s="162"/>
      <c r="AW198" s="163"/>
      <c r="AX198" s="60"/>
      <c r="AY198" s="162"/>
      <c r="AZ198" s="162"/>
      <c r="BA198" s="60"/>
      <c r="BI198" s="122">
        <v>193</v>
      </c>
      <c r="BJ198" s="162"/>
      <c r="BK198" s="163"/>
      <c r="BL198" s="60"/>
      <c r="BM198" s="162"/>
      <c r="BN198" s="162"/>
      <c r="BO198" s="60"/>
      <c r="BW198" s="122">
        <v>193</v>
      </c>
      <c r="BX198" s="162"/>
      <c r="BY198" s="163"/>
      <c r="BZ198" s="60"/>
      <c r="CA198" s="162"/>
      <c r="CB198" s="162"/>
      <c r="CC198" s="60"/>
      <c r="CK198" s="122">
        <v>193</v>
      </c>
      <c r="CL198" s="162"/>
      <c r="CM198" s="163"/>
      <c r="CN198" s="60"/>
      <c r="CO198" s="162"/>
      <c r="CP198" s="162"/>
      <c r="CQ198" s="60"/>
      <c r="CY198" s="122">
        <v>193</v>
      </c>
      <c r="CZ198" s="162"/>
      <c r="DA198" s="163"/>
      <c r="DB198" s="60"/>
      <c r="DC198" s="162"/>
      <c r="DD198" s="162"/>
      <c r="DE198" s="60"/>
      <c r="DM198" s="122">
        <v>193</v>
      </c>
      <c r="DN198" s="162"/>
      <c r="DO198" s="163"/>
      <c r="DP198" s="60"/>
      <c r="DQ198" s="162"/>
      <c r="DR198" s="162"/>
      <c r="DS198" s="60"/>
      <c r="EA198" s="122">
        <v>193</v>
      </c>
      <c r="EB198" s="162"/>
      <c r="EC198" s="163"/>
      <c r="ED198" s="60"/>
      <c r="EE198" s="162"/>
      <c r="EF198" s="162"/>
      <c r="EG198" s="60"/>
    </row>
    <row r="199" spans="5:137">
      <c r="E199" s="122">
        <v>194</v>
      </c>
      <c r="F199" s="162"/>
      <c r="G199" s="163"/>
      <c r="H199" s="60"/>
      <c r="I199" s="162"/>
      <c r="J199" s="162"/>
      <c r="K199" s="60"/>
      <c r="S199" s="122">
        <v>194</v>
      </c>
      <c r="T199" s="162"/>
      <c r="U199" s="163"/>
      <c r="V199" s="60"/>
      <c r="W199" s="162"/>
      <c r="X199" s="162"/>
      <c r="Y199" s="60"/>
      <c r="AG199" s="122">
        <v>194</v>
      </c>
      <c r="AH199" s="162"/>
      <c r="AI199" s="163"/>
      <c r="AJ199" s="60"/>
      <c r="AK199" s="162"/>
      <c r="AL199" s="162"/>
      <c r="AM199" s="60"/>
      <c r="AU199" s="122">
        <v>194</v>
      </c>
      <c r="AV199" s="162"/>
      <c r="AW199" s="163"/>
      <c r="AX199" s="60"/>
      <c r="AY199" s="162"/>
      <c r="AZ199" s="162"/>
      <c r="BA199" s="60"/>
      <c r="BI199" s="122">
        <v>194</v>
      </c>
      <c r="BJ199" s="162"/>
      <c r="BK199" s="163"/>
      <c r="BL199" s="60"/>
      <c r="BM199" s="162"/>
      <c r="BN199" s="162"/>
      <c r="BO199" s="60"/>
      <c r="BW199" s="122">
        <v>194</v>
      </c>
      <c r="BX199" s="162"/>
      <c r="BY199" s="163"/>
      <c r="BZ199" s="60"/>
      <c r="CA199" s="162"/>
      <c r="CB199" s="162"/>
      <c r="CC199" s="60"/>
      <c r="CK199" s="122">
        <v>194</v>
      </c>
      <c r="CL199" s="162"/>
      <c r="CM199" s="163"/>
      <c r="CN199" s="60"/>
      <c r="CO199" s="162"/>
      <c r="CP199" s="162"/>
      <c r="CQ199" s="60"/>
      <c r="CY199" s="122">
        <v>194</v>
      </c>
      <c r="CZ199" s="162"/>
      <c r="DA199" s="163"/>
      <c r="DB199" s="60"/>
      <c r="DC199" s="162"/>
      <c r="DD199" s="162"/>
      <c r="DE199" s="60"/>
      <c r="DM199" s="122">
        <v>194</v>
      </c>
      <c r="DN199" s="162"/>
      <c r="DO199" s="163"/>
      <c r="DP199" s="60"/>
      <c r="DQ199" s="162"/>
      <c r="DR199" s="162"/>
      <c r="DS199" s="60"/>
      <c r="EA199" s="122">
        <v>194</v>
      </c>
      <c r="EB199" s="162"/>
      <c r="EC199" s="163"/>
      <c r="ED199" s="60"/>
      <c r="EE199" s="162"/>
      <c r="EF199" s="162"/>
      <c r="EG199" s="60"/>
    </row>
    <row r="200" spans="5:137">
      <c r="E200" s="122">
        <v>195</v>
      </c>
      <c r="F200" s="162"/>
      <c r="G200" s="163"/>
      <c r="H200" s="60"/>
      <c r="I200" s="162"/>
      <c r="J200" s="162"/>
      <c r="K200" s="60"/>
      <c r="S200" s="122">
        <v>195</v>
      </c>
      <c r="T200" s="162"/>
      <c r="U200" s="163"/>
      <c r="V200" s="60"/>
      <c r="W200" s="162"/>
      <c r="X200" s="162"/>
      <c r="Y200" s="60"/>
      <c r="AG200" s="122">
        <v>195</v>
      </c>
      <c r="AH200" s="162"/>
      <c r="AI200" s="163"/>
      <c r="AJ200" s="60"/>
      <c r="AK200" s="162"/>
      <c r="AL200" s="162"/>
      <c r="AM200" s="60"/>
      <c r="AU200" s="122">
        <v>195</v>
      </c>
      <c r="AV200" s="162"/>
      <c r="AW200" s="163"/>
      <c r="AX200" s="60"/>
      <c r="AY200" s="162"/>
      <c r="AZ200" s="162"/>
      <c r="BA200" s="60"/>
      <c r="BI200" s="122">
        <v>195</v>
      </c>
      <c r="BJ200" s="162"/>
      <c r="BK200" s="163"/>
      <c r="BL200" s="60"/>
      <c r="BM200" s="162"/>
      <c r="BN200" s="162"/>
      <c r="BO200" s="60"/>
      <c r="BW200" s="122">
        <v>195</v>
      </c>
      <c r="BX200" s="162"/>
      <c r="BY200" s="163"/>
      <c r="BZ200" s="60"/>
      <c r="CA200" s="162"/>
      <c r="CB200" s="162"/>
      <c r="CC200" s="60"/>
      <c r="CK200" s="122">
        <v>195</v>
      </c>
      <c r="CL200" s="162"/>
      <c r="CM200" s="163"/>
      <c r="CN200" s="60"/>
      <c r="CO200" s="162"/>
      <c r="CP200" s="162"/>
      <c r="CQ200" s="60"/>
      <c r="CY200" s="122">
        <v>195</v>
      </c>
      <c r="CZ200" s="162"/>
      <c r="DA200" s="163"/>
      <c r="DB200" s="60"/>
      <c r="DC200" s="162"/>
      <c r="DD200" s="162"/>
      <c r="DE200" s="60"/>
      <c r="DM200" s="122">
        <v>195</v>
      </c>
      <c r="DN200" s="162"/>
      <c r="DO200" s="163"/>
      <c r="DP200" s="60"/>
      <c r="DQ200" s="162"/>
      <c r="DR200" s="162"/>
      <c r="DS200" s="60"/>
      <c r="EA200" s="122">
        <v>195</v>
      </c>
      <c r="EB200" s="162"/>
      <c r="EC200" s="163"/>
      <c r="ED200" s="60"/>
      <c r="EE200" s="162"/>
      <c r="EF200" s="162"/>
      <c r="EG200" s="60"/>
    </row>
    <row r="201" spans="5:137">
      <c r="E201" s="122">
        <v>196</v>
      </c>
      <c r="F201" s="162"/>
      <c r="G201" s="163"/>
      <c r="H201" s="60"/>
      <c r="I201" s="162"/>
      <c r="J201" s="162"/>
      <c r="K201" s="60"/>
      <c r="S201" s="122">
        <v>196</v>
      </c>
      <c r="T201" s="162"/>
      <c r="U201" s="163"/>
      <c r="V201" s="60"/>
      <c r="W201" s="162"/>
      <c r="X201" s="162"/>
      <c r="Y201" s="60"/>
      <c r="AG201" s="122">
        <v>196</v>
      </c>
      <c r="AH201" s="162"/>
      <c r="AI201" s="163"/>
      <c r="AJ201" s="60"/>
      <c r="AK201" s="162"/>
      <c r="AL201" s="162"/>
      <c r="AM201" s="60"/>
      <c r="AU201" s="122">
        <v>196</v>
      </c>
      <c r="AV201" s="162"/>
      <c r="AW201" s="163"/>
      <c r="AX201" s="60"/>
      <c r="AY201" s="162"/>
      <c r="AZ201" s="162"/>
      <c r="BA201" s="60"/>
      <c r="BI201" s="122">
        <v>196</v>
      </c>
      <c r="BJ201" s="162"/>
      <c r="BK201" s="163"/>
      <c r="BL201" s="60"/>
      <c r="BM201" s="162"/>
      <c r="BN201" s="162"/>
      <c r="BO201" s="60"/>
      <c r="BW201" s="122">
        <v>196</v>
      </c>
      <c r="BX201" s="162"/>
      <c r="BY201" s="163"/>
      <c r="BZ201" s="60"/>
      <c r="CA201" s="162"/>
      <c r="CB201" s="162"/>
      <c r="CC201" s="60"/>
      <c r="CK201" s="122">
        <v>196</v>
      </c>
      <c r="CL201" s="162"/>
      <c r="CM201" s="163"/>
      <c r="CN201" s="60"/>
      <c r="CO201" s="162"/>
      <c r="CP201" s="162"/>
      <c r="CQ201" s="60"/>
      <c r="CY201" s="122">
        <v>196</v>
      </c>
      <c r="CZ201" s="162"/>
      <c r="DA201" s="163"/>
      <c r="DB201" s="60"/>
      <c r="DC201" s="162"/>
      <c r="DD201" s="162"/>
      <c r="DE201" s="60"/>
      <c r="DM201" s="122">
        <v>196</v>
      </c>
      <c r="DN201" s="162"/>
      <c r="DO201" s="163"/>
      <c r="DP201" s="60"/>
      <c r="DQ201" s="162"/>
      <c r="DR201" s="162"/>
      <c r="DS201" s="60"/>
      <c r="EA201" s="122">
        <v>196</v>
      </c>
      <c r="EB201" s="162"/>
      <c r="EC201" s="163"/>
      <c r="ED201" s="60"/>
      <c r="EE201" s="162"/>
      <c r="EF201" s="162"/>
      <c r="EG201" s="60"/>
    </row>
    <row r="202" spans="5:137">
      <c r="E202" s="122">
        <v>197</v>
      </c>
      <c r="F202" s="162"/>
      <c r="G202" s="163"/>
      <c r="H202" s="60"/>
      <c r="I202" s="162"/>
      <c r="J202" s="162"/>
      <c r="K202" s="60"/>
      <c r="S202" s="122">
        <v>197</v>
      </c>
      <c r="T202" s="162"/>
      <c r="U202" s="163"/>
      <c r="V202" s="60"/>
      <c r="W202" s="162"/>
      <c r="X202" s="162"/>
      <c r="Y202" s="60"/>
      <c r="AG202" s="122">
        <v>197</v>
      </c>
      <c r="AH202" s="162"/>
      <c r="AI202" s="163"/>
      <c r="AJ202" s="60"/>
      <c r="AK202" s="162"/>
      <c r="AL202" s="162"/>
      <c r="AM202" s="60"/>
      <c r="AU202" s="122">
        <v>197</v>
      </c>
      <c r="AV202" s="162"/>
      <c r="AW202" s="163"/>
      <c r="AX202" s="60"/>
      <c r="AY202" s="162"/>
      <c r="AZ202" s="162"/>
      <c r="BA202" s="60"/>
      <c r="BI202" s="122">
        <v>197</v>
      </c>
      <c r="BJ202" s="162"/>
      <c r="BK202" s="163"/>
      <c r="BL202" s="60"/>
      <c r="BM202" s="162"/>
      <c r="BN202" s="162"/>
      <c r="BO202" s="60"/>
      <c r="BW202" s="122">
        <v>197</v>
      </c>
      <c r="BX202" s="162"/>
      <c r="BY202" s="163"/>
      <c r="BZ202" s="60"/>
      <c r="CA202" s="162"/>
      <c r="CB202" s="162"/>
      <c r="CC202" s="60"/>
      <c r="CK202" s="122">
        <v>197</v>
      </c>
      <c r="CL202" s="162"/>
      <c r="CM202" s="163"/>
      <c r="CN202" s="60"/>
      <c r="CO202" s="162"/>
      <c r="CP202" s="162"/>
      <c r="CQ202" s="60"/>
      <c r="CY202" s="122">
        <v>197</v>
      </c>
      <c r="CZ202" s="162"/>
      <c r="DA202" s="163"/>
      <c r="DB202" s="60"/>
      <c r="DC202" s="162"/>
      <c r="DD202" s="162"/>
      <c r="DE202" s="60"/>
      <c r="DM202" s="122">
        <v>197</v>
      </c>
      <c r="DN202" s="162"/>
      <c r="DO202" s="163"/>
      <c r="DP202" s="60"/>
      <c r="DQ202" s="162"/>
      <c r="DR202" s="162"/>
      <c r="DS202" s="60"/>
      <c r="EA202" s="122">
        <v>197</v>
      </c>
      <c r="EB202" s="162"/>
      <c r="EC202" s="163"/>
      <c r="ED202" s="60"/>
      <c r="EE202" s="162"/>
      <c r="EF202" s="162"/>
      <c r="EG202" s="60"/>
    </row>
    <row r="203" spans="5:137">
      <c r="E203" s="122">
        <v>198</v>
      </c>
      <c r="F203" s="162"/>
      <c r="G203" s="163"/>
      <c r="H203" s="60"/>
      <c r="I203" s="162"/>
      <c r="J203" s="162"/>
      <c r="K203" s="60"/>
      <c r="S203" s="122">
        <v>198</v>
      </c>
      <c r="T203" s="162"/>
      <c r="U203" s="163"/>
      <c r="V203" s="60"/>
      <c r="W203" s="162"/>
      <c r="X203" s="162"/>
      <c r="Y203" s="60"/>
      <c r="AG203" s="122">
        <v>198</v>
      </c>
      <c r="AH203" s="162"/>
      <c r="AI203" s="163"/>
      <c r="AJ203" s="60"/>
      <c r="AK203" s="162"/>
      <c r="AL203" s="162"/>
      <c r="AM203" s="60"/>
      <c r="AU203" s="122">
        <v>198</v>
      </c>
      <c r="AV203" s="162"/>
      <c r="AW203" s="163"/>
      <c r="AX203" s="60"/>
      <c r="AY203" s="162"/>
      <c r="AZ203" s="162"/>
      <c r="BA203" s="60"/>
      <c r="BI203" s="122">
        <v>198</v>
      </c>
      <c r="BJ203" s="162"/>
      <c r="BK203" s="163"/>
      <c r="BL203" s="60"/>
      <c r="BM203" s="162"/>
      <c r="BN203" s="162"/>
      <c r="BO203" s="60"/>
      <c r="BW203" s="122">
        <v>198</v>
      </c>
      <c r="BX203" s="162"/>
      <c r="BY203" s="163"/>
      <c r="BZ203" s="60"/>
      <c r="CA203" s="162"/>
      <c r="CB203" s="162"/>
      <c r="CC203" s="60"/>
      <c r="CK203" s="122">
        <v>198</v>
      </c>
      <c r="CL203" s="162"/>
      <c r="CM203" s="163"/>
      <c r="CN203" s="60"/>
      <c r="CO203" s="162"/>
      <c r="CP203" s="162"/>
      <c r="CQ203" s="60"/>
      <c r="CY203" s="122">
        <v>198</v>
      </c>
      <c r="CZ203" s="162"/>
      <c r="DA203" s="163"/>
      <c r="DB203" s="60"/>
      <c r="DC203" s="162"/>
      <c r="DD203" s="162"/>
      <c r="DE203" s="60"/>
      <c r="DM203" s="122">
        <v>198</v>
      </c>
      <c r="DN203" s="162"/>
      <c r="DO203" s="163"/>
      <c r="DP203" s="60"/>
      <c r="DQ203" s="162"/>
      <c r="DR203" s="162"/>
      <c r="DS203" s="60"/>
      <c r="EA203" s="122">
        <v>198</v>
      </c>
      <c r="EB203" s="162"/>
      <c r="EC203" s="163"/>
      <c r="ED203" s="60"/>
      <c r="EE203" s="162"/>
      <c r="EF203" s="162"/>
      <c r="EG203" s="60"/>
    </row>
    <row r="204" spans="5:137">
      <c r="E204" s="122">
        <v>199</v>
      </c>
      <c r="F204" s="162"/>
      <c r="G204" s="163"/>
      <c r="H204" s="60"/>
      <c r="I204" s="162"/>
      <c r="J204" s="162"/>
      <c r="K204" s="60"/>
      <c r="S204" s="122">
        <v>199</v>
      </c>
      <c r="T204" s="162"/>
      <c r="U204" s="163"/>
      <c r="V204" s="60"/>
      <c r="W204" s="162"/>
      <c r="X204" s="162"/>
      <c r="Y204" s="60"/>
      <c r="AG204" s="122">
        <v>199</v>
      </c>
      <c r="AH204" s="162"/>
      <c r="AI204" s="163"/>
      <c r="AJ204" s="60"/>
      <c r="AK204" s="162"/>
      <c r="AL204" s="162"/>
      <c r="AM204" s="60"/>
      <c r="AU204" s="122">
        <v>199</v>
      </c>
      <c r="AV204" s="162"/>
      <c r="AW204" s="163"/>
      <c r="AX204" s="60"/>
      <c r="AY204" s="162"/>
      <c r="AZ204" s="162"/>
      <c r="BA204" s="60"/>
      <c r="BI204" s="122">
        <v>199</v>
      </c>
      <c r="BJ204" s="162"/>
      <c r="BK204" s="163"/>
      <c r="BL204" s="60"/>
      <c r="BM204" s="162"/>
      <c r="BN204" s="162"/>
      <c r="BO204" s="60"/>
      <c r="BW204" s="122">
        <v>199</v>
      </c>
      <c r="BX204" s="162"/>
      <c r="BY204" s="163"/>
      <c r="BZ204" s="60"/>
      <c r="CA204" s="162"/>
      <c r="CB204" s="162"/>
      <c r="CC204" s="60"/>
      <c r="CK204" s="122">
        <v>199</v>
      </c>
      <c r="CL204" s="162"/>
      <c r="CM204" s="163"/>
      <c r="CN204" s="60"/>
      <c r="CO204" s="162"/>
      <c r="CP204" s="162"/>
      <c r="CQ204" s="60"/>
      <c r="CY204" s="122">
        <v>199</v>
      </c>
      <c r="CZ204" s="162"/>
      <c r="DA204" s="163"/>
      <c r="DB204" s="60"/>
      <c r="DC204" s="162"/>
      <c r="DD204" s="162"/>
      <c r="DE204" s="60"/>
      <c r="DM204" s="122">
        <v>199</v>
      </c>
      <c r="DN204" s="162"/>
      <c r="DO204" s="163"/>
      <c r="DP204" s="60"/>
      <c r="DQ204" s="162"/>
      <c r="DR204" s="162"/>
      <c r="DS204" s="60"/>
      <c r="EA204" s="122">
        <v>199</v>
      </c>
      <c r="EB204" s="162"/>
      <c r="EC204" s="163"/>
      <c r="ED204" s="60"/>
      <c r="EE204" s="162"/>
      <c r="EF204" s="162"/>
      <c r="EG204" s="60"/>
    </row>
    <row r="205" spans="5:137">
      <c r="E205" s="122">
        <v>200</v>
      </c>
      <c r="F205" s="162"/>
      <c r="G205" s="163"/>
      <c r="H205" s="60"/>
      <c r="I205" s="162"/>
      <c r="J205" s="162"/>
      <c r="K205" s="60"/>
      <c r="S205" s="122">
        <v>200</v>
      </c>
      <c r="T205" s="162"/>
      <c r="U205" s="163"/>
      <c r="V205" s="60"/>
      <c r="W205" s="162"/>
      <c r="X205" s="162"/>
      <c r="Y205" s="60"/>
      <c r="AG205" s="122">
        <v>200</v>
      </c>
      <c r="AH205" s="162"/>
      <c r="AI205" s="163"/>
      <c r="AJ205" s="60"/>
      <c r="AK205" s="162"/>
      <c r="AL205" s="162"/>
      <c r="AM205" s="60"/>
      <c r="AU205" s="122">
        <v>200</v>
      </c>
      <c r="AV205" s="162"/>
      <c r="AW205" s="163"/>
      <c r="AX205" s="60"/>
      <c r="AY205" s="162"/>
      <c r="AZ205" s="162"/>
      <c r="BA205" s="60"/>
      <c r="BI205" s="122">
        <v>200</v>
      </c>
      <c r="BJ205" s="162"/>
      <c r="BK205" s="163"/>
      <c r="BL205" s="60"/>
      <c r="BM205" s="162"/>
      <c r="BN205" s="162"/>
      <c r="BO205" s="60"/>
      <c r="BW205" s="122">
        <v>200</v>
      </c>
      <c r="BX205" s="162"/>
      <c r="BY205" s="163"/>
      <c r="BZ205" s="60"/>
      <c r="CA205" s="162"/>
      <c r="CB205" s="162"/>
      <c r="CC205" s="60"/>
      <c r="CK205" s="122">
        <v>200</v>
      </c>
      <c r="CL205" s="162"/>
      <c r="CM205" s="163"/>
      <c r="CN205" s="60"/>
      <c r="CO205" s="162"/>
      <c r="CP205" s="162"/>
      <c r="CQ205" s="60"/>
      <c r="CY205" s="122">
        <v>200</v>
      </c>
      <c r="CZ205" s="162"/>
      <c r="DA205" s="163"/>
      <c r="DB205" s="60"/>
      <c r="DC205" s="162"/>
      <c r="DD205" s="162"/>
      <c r="DE205" s="60"/>
      <c r="DM205" s="122">
        <v>200</v>
      </c>
      <c r="DN205" s="162"/>
      <c r="DO205" s="163"/>
      <c r="DP205" s="60"/>
      <c r="DQ205" s="162"/>
      <c r="DR205" s="162"/>
      <c r="DS205" s="60"/>
      <c r="EA205" s="122">
        <v>200</v>
      </c>
      <c r="EB205" s="162"/>
      <c r="EC205" s="163"/>
      <c r="ED205" s="60"/>
      <c r="EE205" s="162"/>
      <c r="EF205" s="162"/>
      <c r="EG205" s="60"/>
    </row>
    <row r="208" spans="5:137">
      <c r="E208" s="128">
        <v>1</v>
      </c>
      <c r="F208" s="23">
        <v>1</v>
      </c>
    </row>
    <row r="209" spans="5:6">
      <c r="E209" s="128">
        <v>2</v>
      </c>
      <c r="F209" s="23">
        <v>13</v>
      </c>
    </row>
    <row r="210" spans="5:6">
      <c r="E210" s="128">
        <v>3</v>
      </c>
      <c r="F210" s="23">
        <v>25</v>
      </c>
    </row>
    <row r="211" spans="5:6">
      <c r="E211" s="128">
        <v>4</v>
      </c>
      <c r="F211" s="23">
        <v>37</v>
      </c>
    </row>
    <row r="212" spans="5:6">
      <c r="E212" s="128">
        <v>5</v>
      </c>
      <c r="F212" s="23">
        <v>49</v>
      </c>
    </row>
    <row r="213" spans="5:6">
      <c r="E213" s="128">
        <v>6</v>
      </c>
      <c r="F213" s="23">
        <v>61</v>
      </c>
    </row>
    <row r="214" spans="5:6">
      <c r="E214" s="128">
        <v>7</v>
      </c>
      <c r="F214" s="23">
        <v>73</v>
      </c>
    </row>
    <row r="215" spans="5:6">
      <c r="E215" s="128">
        <v>8</v>
      </c>
      <c r="F215" s="23">
        <v>85</v>
      </c>
    </row>
    <row r="216" spans="5:6">
      <c r="E216" s="128">
        <v>9</v>
      </c>
      <c r="F216" s="23">
        <v>97</v>
      </c>
    </row>
    <row r="217" spans="5:6">
      <c r="E217" s="128">
        <v>10</v>
      </c>
      <c r="F217" s="23">
        <v>109</v>
      </c>
    </row>
  </sheetData>
  <sheetProtection selectLockedCells="1"/>
  <mergeCells count="51">
    <mergeCell ref="A4:C4"/>
    <mergeCell ref="CU4:CW4"/>
    <mergeCell ref="CK3:CW3"/>
    <mergeCell ref="CK4:CN4"/>
    <mergeCell ref="CR4:CT4"/>
    <mergeCell ref="CO4:CQ4"/>
    <mergeCell ref="BI3:BU3"/>
    <mergeCell ref="BW3:CI3"/>
    <mergeCell ref="BW4:BZ4"/>
    <mergeCell ref="CA4:CC4"/>
    <mergeCell ref="CD4:CF4"/>
    <mergeCell ref="W4:Y4"/>
    <mergeCell ref="Z4:AB4"/>
    <mergeCell ref="I4:K4"/>
    <mergeCell ref="L4:N4"/>
    <mergeCell ref="O4:Q4"/>
    <mergeCell ref="AQ4:AS4"/>
    <mergeCell ref="BS4:BU4"/>
    <mergeCell ref="CG4:CI4"/>
    <mergeCell ref="BP4:BR4"/>
    <mergeCell ref="DM3:DY3"/>
    <mergeCell ref="DM4:DP4"/>
    <mergeCell ref="DQ4:DS4"/>
    <mergeCell ref="DT4:DV4"/>
    <mergeCell ref="DW4:DY4"/>
    <mergeCell ref="DI4:DK4"/>
    <mergeCell ref="DF4:DH4"/>
    <mergeCell ref="CY3:DK3"/>
    <mergeCell ref="CY4:DB4"/>
    <mergeCell ref="DC4:DE4"/>
    <mergeCell ref="EA3:EM3"/>
    <mergeCell ref="EA4:ED4"/>
    <mergeCell ref="EE4:EG4"/>
    <mergeCell ref="EH4:EJ4"/>
    <mergeCell ref="EK4:EM4"/>
    <mergeCell ref="E3:Q3"/>
    <mergeCell ref="S3:AE3"/>
    <mergeCell ref="S4:V4"/>
    <mergeCell ref="BI4:BL4"/>
    <mergeCell ref="BM4:BO4"/>
    <mergeCell ref="AG3:AS3"/>
    <mergeCell ref="AG4:AJ4"/>
    <mergeCell ref="AK4:AM4"/>
    <mergeCell ref="AN4:AP4"/>
    <mergeCell ref="BB4:BD4"/>
    <mergeCell ref="AU3:BG3"/>
    <mergeCell ref="AU4:AX4"/>
    <mergeCell ref="AY4:BA4"/>
    <mergeCell ref="BE4:BG4"/>
    <mergeCell ref="AC4:AE4"/>
    <mergeCell ref="E4:H4"/>
  </mergeCells>
  <phoneticPr fontId="4"/>
  <pageMargins left="0.7" right="0.7" top="0.75" bottom="0.75" header="0.3" footer="0.3"/>
  <pageSetup paperSize="9" orientation="portrait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競技設定!$V$4:$V$7</xm:f>
          </x14:formula1>
          <xm:sqref>AP6:AP55 N6:N55 EM6:EM55 BU6:BU55 DP6:DP205 DS6:DS205 DV6:DV55 DY6:DY55 Y6:Y205 AE6:AE55 AM6:AM205 Q6:Q55 AJ6:AJ205 AB6:AB55 K17:K205 AS6:AS55 AX6:AX205 BA6:BA205 V6:V205 BD6:BD55 BL6:BL205 BO6:BO205 BG6:BG55 BR6:BR55 BZ6:BZ205 CC6:CC205 CF6:CF55 CI6:CI55 CN6:CN205 CQ6:CQ205 CT6:CT55 CW6:CW55 DB6:DB205 DE6:DE205 DH6:DH55 DK6:DK55 ED6:ED205 EG6:EG205 EJ6:EJ55 H6:H10 K6:K10 H17:H205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6600"/>
    <pageSetUpPr fitToPage="1"/>
  </sheetPr>
  <dimension ref="A1:Z209"/>
  <sheetViews>
    <sheetView showGridLines="0" showRowColHeaders="0" tabSelected="1" topLeftCell="A2" zoomScale="90" zoomScaleNormal="90" workbookViewId="0">
      <selection activeCell="I13" sqref="I13"/>
    </sheetView>
  </sheetViews>
  <sheetFormatPr defaultColWidth="8.625" defaultRowHeight="14.25"/>
  <cols>
    <col min="1" max="1" width="4.625" customWidth="1"/>
    <col min="2" max="2" width="6" customWidth="1"/>
    <col min="3" max="3" width="8.125" customWidth="1"/>
    <col min="4" max="4" width="8.125" hidden="1" customWidth="1"/>
    <col min="5" max="8" width="13" customWidth="1"/>
    <col min="9" max="9" width="5.25" customWidth="1"/>
    <col min="10" max="10" width="4.625" customWidth="1"/>
    <col min="11" max="11" width="5.5" customWidth="1"/>
    <col min="12" max="13" width="4.125" customWidth="1"/>
    <col min="14" max="18" width="8.625" hidden="1" customWidth="1"/>
    <col min="19" max="19" width="3.75" customWidth="1"/>
    <col min="20" max="20" width="8.375" customWidth="1"/>
    <col min="21" max="21" width="23.625" customWidth="1"/>
    <col min="22" max="22" width="9" customWidth="1"/>
    <col min="23" max="23" width="2.875" customWidth="1"/>
    <col min="24" max="24" width="8.375" customWidth="1"/>
    <col min="25" max="25" width="23.625" customWidth="1"/>
    <col min="26" max="26" width="8.875" customWidth="1"/>
  </cols>
  <sheetData>
    <row r="1" spans="1:26" s="25" customFormat="1" ht="42.95" customHeight="1">
      <c r="A1" s="324" t="s">
        <v>66</v>
      </c>
      <c r="H1" s="33"/>
      <c r="L1" s="472" t="s">
        <v>334</v>
      </c>
      <c r="M1" s="473"/>
      <c r="Q1" s="170">
        <v>6</v>
      </c>
      <c r="R1" s="25" t="s">
        <v>54</v>
      </c>
      <c r="T1" s="478" t="s">
        <v>254</v>
      </c>
      <c r="U1" s="479"/>
      <c r="V1" s="479"/>
      <c r="W1" s="479"/>
      <c r="X1" s="479"/>
      <c r="Y1" s="479"/>
      <c r="Z1" s="479"/>
    </row>
    <row r="2" spans="1:26" s="23" customFormat="1" ht="12" customHeight="1" thickBot="1">
      <c r="Q2" s="171">
        <v>5</v>
      </c>
      <c r="R2" s="23" t="s">
        <v>55</v>
      </c>
    </row>
    <row r="3" spans="1:26" s="23" customFormat="1" ht="35.1" customHeight="1" thickBot="1">
      <c r="A3" s="465" t="s">
        <v>227</v>
      </c>
      <c r="B3" s="466"/>
      <c r="C3" s="466"/>
      <c r="D3" s="467" t="s">
        <v>332</v>
      </c>
      <c r="E3" s="468"/>
      <c r="F3" s="468"/>
      <c r="G3" s="468"/>
      <c r="H3" s="468"/>
      <c r="I3" s="469"/>
      <c r="J3" s="325">
        <f>VLOOKUP(D3,大会選択,4,FALSE)</f>
        <v>1</v>
      </c>
      <c r="Q3" s="171">
        <v>4</v>
      </c>
      <c r="T3" s="470" t="str">
        <f>VLOOKUP('競技設定（大会別）'!$A$1,名,2,FALSE)</f>
        <v>全国小学校陸上競技交流大会　兼東日本都道府県小学生陸上競技交流大会・北海道函館大会　会津地区予選会</v>
      </c>
      <c r="U3" s="471"/>
      <c r="V3" s="471"/>
      <c r="W3" s="471"/>
      <c r="X3" s="471"/>
      <c r="Y3" s="471"/>
      <c r="Z3" s="471"/>
    </row>
    <row r="4" spans="1:26" s="23" customFormat="1" ht="35.1" customHeight="1" thickBot="1">
      <c r="A4" s="480" t="s">
        <v>285</v>
      </c>
      <c r="B4" s="481"/>
      <c r="C4" s="481"/>
      <c r="D4" s="482" t="s">
        <v>156</v>
      </c>
      <c r="E4" s="483"/>
      <c r="F4" s="484"/>
      <c r="G4" s="336">
        <f>IF(D4="",所属コード設定!AA103,VLOOKUP(D4,名選択,4,FALSE))</f>
        <v>4</v>
      </c>
      <c r="Q4" s="171">
        <v>3</v>
      </c>
      <c r="T4" s="208" t="s">
        <v>246</v>
      </c>
      <c r="U4" s="457" t="str">
        <f>IF(J6="",D4,J6)</f>
        <v>城西</v>
      </c>
      <c r="V4" s="458"/>
      <c r="X4" s="319" t="s">
        <v>247</v>
      </c>
      <c r="Y4" s="459"/>
      <c r="Z4" s="460"/>
    </row>
    <row r="5" spans="1:26" s="23" customFormat="1" ht="17.100000000000001" customHeight="1" thickBot="1">
      <c r="D5" s="417"/>
      <c r="E5" s="417"/>
      <c r="F5" s="417"/>
      <c r="G5" s="31"/>
      <c r="Q5" s="171">
        <v>2</v>
      </c>
    </row>
    <row r="6" spans="1:26" s="23" customFormat="1" ht="59.1" customHeight="1" thickBot="1">
      <c r="A6" s="485" t="s">
        <v>290</v>
      </c>
      <c r="B6" s="486"/>
      <c r="C6" s="486"/>
      <c r="D6" s="487"/>
      <c r="E6" s="487"/>
      <c r="F6" s="487"/>
      <c r="G6" s="487"/>
      <c r="H6" s="487"/>
      <c r="I6" s="487"/>
      <c r="J6" s="474"/>
      <c r="K6" s="475"/>
      <c r="L6" s="476"/>
      <c r="M6" s="477"/>
      <c r="Q6" s="171">
        <v>1</v>
      </c>
      <c r="T6" s="351"/>
      <c r="U6" s="351"/>
      <c r="V6" s="351"/>
      <c r="X6" s="209" t="s">
        <v>248</v>
      </c>
      <c r="Y6" s="461"/>
      <c r="Z6" s="462"/>
    </row>
    <row r="7" spans="1:26" s="23" customFormat="1" ht="33" customHeight="1" thickBot="1">
      <c r="A7" s="488" t="s">
        <v>367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Q7" s="171"/>
      <c r="T7" s="353" t="s">
        <v>241</v>
      </c>
      <c r="U7" s="354">
        <f>IF(ナンバーカード割付!L1=2,"なし",(V10+Z10)*'競技設定（大会別）'!B18+('基本情報 '!V11+'基本情報 '!Z11)*'競技設定（大会別）'!B19)</f>
        <v>7000</v>
      </c>
      <c r="V7" s="351"/>
      <c r="X7" s="337" t="s">
        <v>306</v>
      </c>
      <c r="Y7" s="463"/>
      <c r="Z7" s="464"/>
    </row>
    <row r="8" spans="1:26" s="10" customFormat="1" ht="18" customHeight="1">
      <c r="A8" s="441" t="s">
        <v>5</v>
      </c>
      <c r="B8" s="441" t="s">
        <v>63</v>
      </c>
      <c r="C8" s="448" t="s">
        <v>360</v>
      </c>
      <c r="D8" s="450" t="s">
        <v>11</v>
      </c>
      <c r="E8" s="446" t="s">
        <v>74</v>
      </c>
      <c r="F8" s="444" t="s">
        <v>75</v>
      </c>
      <c r="G8" s="446" t="s">
        <v>77</v>
      </c>
      <c r="H8" s="444" t="s">
        <v>76</v>
      </c>
      <c r="I8" s="439" t="s">
        <v>53</v>
      </c>
      <c r="J8" s="439" t="s">
        <v>7</v>
      </c>
      <c r="K8" s="442" t="s">
        <v>126</v>
      </c>
      <c r="L8" s="443"/>
      <c r="M8" s="443"/>
      <c r="Q8" s="172"/>
      <c r="T8" s="356"/>
      <c r="U8" s="355"/>
      <c r="V8" s="352"/>
    </row>
    <row r="9" spans="1:26" s="10" customFormat="1" ht="18" customHeight="1">
      <c r="A9" s="440"/>
      <c r="B9" s="440"/>
      <c r="C9" s="449"/>
      <c r="D9" s="451"/>
      <c r="E9" s="447"/>
      <c r="F9" s="445"/>
      <c r="G9" s="447"/>
      <c r="H9" s="445"/>
      <c r="I9" s="440"/>
      <c r="J9" s="440"/>
      <c r="K9" s="39" t="s">
        <v>92</v>
      </c>
      <c r="L9" s="40" t="s">
        <v>96</v>
      </c>
      <c r="M9" s="221" t="s">
        <v>97</v>
      </c>
      <c r="Q9" s="172"/>
      <c r="U9" s="204"/>
    </row>
    <row r="10" spans="1:26" s="11" customFormat="1" ht="21" customHeight="1">
      <c r="A10" s="12">
        <f>'基本情報 (2)'!AE9</f>
        <v>1</v>
      </c>
      <c r="B10" s="332" t="s">
        <v>286</v>
      </c>
      <c r="C10" s="350">
        <v>1456</v>
      </c>
      <c r="D10" s="27"/>
      <c r="E10" s="328" t="s">
        <v>353</v>
      </c>
      <c r="F10" s="329" t="s">
        <v>354</v>
      </c>
      <c r="G10" s="330" t="s">
        <v>355</v>
      </c>
      <c r="H10" s="331" t="s">
        <v>356</v>
      </c>
      <c r="I10" s="332" t="s">
        <v>54</v>
      </c>
      <c r="J10" s="332">
        <v>6</v>
      </c>
      <c r="K10" s="333"/>
      <c r="L10" s="334"/>
      <c r="M10" s="335"/>
      <c r="Q10" s="11" t="s">
        <v>286</v>
      </c>
      <c r="T10" s="452" t="s">
        <v>291</v>
      </c>
      <c r="U10" s="453"/>
      <c r="V10" s="12">
        <f>基本情報!AF30</f>
        <v>1</v>
      </c>
      <c r="X10" s="452" t="s">
        <v>292</v>
      </c>
      <c r="Y10" s="454"/>
      <c r="Z10" s="12">
        <f>基本情報!AL30</f>
        <v>0</v>
      </c>
    </row>
    <row r="11" spans="1:26" s="11" customFormat="1" ht="21" customHeight="1">
      <c r="A11" s="12">
        <f>'基本情報 (2)'!AE10</f>
        <v>2</v>
      </c>
      <c r="B11" s="332" t="s">
        <v>286</v>
      </c>
      <c r="C11" s="350">
        <v>1457</v>
      </c>
      <c r="D11" s="27"/>
      <c r="E11" s="328" t="s">
        <v>353</v>
      </c>
      <c r="F11" s="329" t="s">
        <v>361</v>
      </c>
      <c r="G11" s="330" t="s">
        <v>355</v>
      </c>
      <c r="H11" s="331" t="s">
        <v>362</v>
      </c>
      <c r="I11" s="332" t="s">
        <v>55</v>
      </c>
      <c r="J11" s="332">
        <v>5</v>
      </c>
      <c r="K11" s="333"/>
      <c r="L11" s="334"/>
      <c r="M11" s="335"/>
      <c r="Q11" s="11" t="s">
        <v>287</v>
      </c>
      <c r="T11" s="452" t="str">
        <f>IF(女子リレー入力!O1=1,"男女混合出場チーム数","男子出場チーム数")</f>
        <v>男女混合出場チーム数</v>
      </c>
      <c r="U11" s="453"/>
      <c r="V11" s="12">
        <f>混合・男子リレー入力!D64</f>
        <v>0</v>
      </c>
      <c r="X11" s="455" t="str">
        <f>IF(女子リレー入力!O1=1,"","女子出場チーム数")</f>
        <v/>
      </c>
      <c r="Y11" s="456"/>
      <c r="Z11" s="300">
        <f>女子リレー入力!D64</f>
        <v>1</v>
      </c>
    </row>
    <row r="12" spans="1:26" s="11" customFormat="1" ht="21" customHeight="1">
      <c r="A12" s="12" t="str">
        <f>'基本情報 (2)'!AE11</f>
        <v/>
      </c>
      <c r="B12" s="332"/>
      <c r="C12" s="350"/>
      <c r="D12" s="27"/>
      <c r="E12" s="328"/>
      <c r="F12" s="329"/>
      <c r="G12" s="330"/>
      <c r="H12" s="331"/>
      <c r="I12" s="332"/>
      <c r="J12" s="332"/>
      <c r="K12" s="333"/>
      <c r="L12" s="334"/>
      <c r="M12" s="335"/>
      <c r="T12" s="203"/>
      <c r="U12" s="205"/>
      <c r="V12" s="203"/>
      <c r="X12" s="203"/>
      <c r="Y12" s="205"/>
      <c r="Z12" s="203"/>
    </row>
    <row r="13" spans="1:26" s="11" customFormat="1" ht="21" customHeight="1">
      <c r="A13" s="12" t="str">
        <f>'基本情報 (2)'!AE12</f>
        <v/>
      </c>
      <c r="B13" s="332"/>
      <c r="C13" s="350"/>
      <c r="D13" s="27"/>
      <c r="E13" s="328"/>
      <c r="F13" s="329"/>
      <c r="G13" s="330"/>
      <c r="H13" s="331"/>
      <c r="I13" s="332"/>
      <c r="J13" s="332"/>
      <c r="K13" s="333"/>
      <c r="L13" s="334"/>
      <c r="M13" s="335"/>
      <c r="T13" s="12" t="s">
        <v>237</v>
      </c>
      <c r="U13" s="206" t="s">
        <v>245</v>
      </c>
      <c r="V13" s="12" t="s">
        <v>293</v>
      </c>
      <c r="X13" s="12" t="s">
        <v>237</v>
      </c>
      <c r="Y13" s="206" t="s">
        <v>245</v>
      </c>
      <c r="Z13" s="12" t="s">
        <v>293</v>
      </c>
    </row>
    <row r="14" spans="1:26" s="11" customFormat="1" ht="21" customHeight="1">
      <c r="A14" s="12" t="str">
        <f>'基本情報 (2)'!AE13</f>
        <v/>
      </c>
      <c r="B14" s="332"/>
      <c r="C14" s="350"/>
      <c r="D14" s="27"/>
      <c r="E14" s="328"/>
      <c r="F14" s="329"/>
      <c r="G14" s="330"/>
      <c r="H14" s="331"/>
      <c r="I14" s="332"/>
      <c r="J14" s="332"/>
      <c r="K14" s="333"/>
      <c r="L14" s="334"/>
      <c r="M14" s="335"/>
      <c r="T14" s="12">
        <v>1</v>
      </c>
      <c r="U14" s="206" t="str">
        <f>基本情報!AB9</f>
        <v>男子5年100m</v>
      </c>
      <c r="V14" s="12">
        <f>基本情報!AE9</f>
        <v>0</v>
      </c>
      <c r="X14" s="12">
        <v>1</v>
      </c>
      <c r="Y14" s="206" t="str">
        <f>基本情報!AH9</f>
        <v>女子5年100m</v>
      </c>
      <c r="Z14" s="12">
        <f>基本情報!AK9</f>
        <v>0</v>
      </c>
    </row>
    <row r="15" spans="1:26" s="11" customFormat="1" ht="21" customHeight="1">
      <c r="A15" s="12" t="str">
        <f>'基本情報 (2)'!AE14</f>
        <v/>
      </c>
      <c r="B15" s="332"/>
      <c r="C15" s="350"/>
      <c r="D15" s="27"/>
      <c r="E15" s="328"/>
      <c r="F15" s="329"/>
      <c r="G15" s="330"/>
      <c r="H15" s="331"/>
      <c r="I15" s="332"/>
      <c r="J15" s="332"/>
      <c r="K15" s="333"/>
      <c r="L15" s="334"/>
      <c r="M15" s="335"/>
      <c r="T15" s="12">
        <v>2</v>
      </c>
      <c r="U15" s="206" t="str">
        <f>基本情報!AB10</f>
        <v>男子6年100m</v>
      </c>
      <c r="V15" s="12">
        <f>基本情報!AE10</f>
        <v>0</v>
      </c>
      <c r="X15" s="12">
        <v>2</v>
      </c>
      <c r="Y15" s="206" t="str">
        <f>基本情報!AH10</f>
        <v>女子6年100m</v>
      </c>
      <c r="Z15" s="12">
        <f>基本情報!AK10</f>
        <v>0</v>
      </c>
    </row>
    <row r="16" spans="1:26" s="11" customFormat="1" ht="21" customHeight="1">
      <c r="A16" s="12" t="str">
        <f>'基本情報 (2)'!AE15</f>
        <v/>
      </c>
      <c r="B16" s="332"/>
      <c r="C16" s="350"/>
      <c r="D16" s="27"/>
      <c r="E16" s="328"/>
      <c r="F16" s="329"/>
      <c r="G16" s="330"/>
      <c r="H16" s="331"/>
      <c r="I16" s="332"/>
      <c r="J16" s="332"/>
      <c r="K16" s="333"/>
      <c r="L16" s="334"/>
      <c r="M16" s="335"/>
      <c r="T16" s="12">
        <v>3</v>
      </c>
      <c r="U16" s="206" t="str">
        <f>基本情報!AB11</f>
        <v>コンバインドA</v>
      </c>
      <c r="V16" s="12">
        <f>基本情報!AE11</f>
        <v>0</v>
      </c>
      <c r="X16" s="12">
        <v>3</v>
      </c>
      <c r="Y16" s="206" t="str">
        <f>基本情報!AH11</f>
        <v>コンバインドA</v>
      </c>
      <c r="Z16" s="12">
        <f>基本情報!AK11</f>
        <v>0</v>
      </c>
    </row>
    <row r="17" spans="1:26" s="11" customFormat="1" ht="21" customHeight="1">
      <c r="A17" s="12" t="str">
        <f>'基本情報 (2)'!AE16</f>
        <v/>
      </c>
      <c r="B17" s="332"/>
      <c r="C17" s="350"/>
      <c r="D17" s="27"/>
      <c r="E17" s="328"/>
      <c r="F17" s="329"/>
      <c r="G17" s="330"/>
      <c r="H17" s="331"/>
      <c r="I17" s="332"/>
      <c r="J17" s="332"/>
      <c r="K17" s="333"/>
      <c r="L17" s="334"/>
      <c r="M17" s="335"/>
      <c r="T17" s="12">
        <v>4</v>
      </c>
      <c r="U17" s="206" t="str">
        <f>基本情報!AB12</f>
        <v>コンバインドB</v>
      </c>
      <c r="V17" s="12">
        <f>基本情報!AE12</f>
        <v>0</v>
      </c>
      <c r="X17" s="12">
        <v>4</v>
      </c>
      <c r="Y17" s="206" t="str">
        <f>基本情報!AH12</f>
        <v>コンバインドB</v>
      </c>
      <c r="Z17" s="12">
        <f>基本情報!AK12</f>
        <v>0</v>
      </c>
    </row>
    <row r="18" spans="1:26" s="11" customFormat="1" ht="21" customHeight="1">
      <c r="A18" s="12" t="str">
        <f>'基本情報 (2)'!AE17</f>
        <v/>
      </c>
      <c r="B18" s="332"/>
      <c r="C18" s="350"/>
      <c r="D18" s="27"/>
      <c r="E18" s="328"/>
      <c r="F18" s="329"/>
      <c r="G18" s="330"/>
      <c r="H18" s="331"/>
      <c r="I18" s="332"/>
      <c r="J18" s="332"/>
      <c r="K18" s="333"/>
      <c r="L18" s="334"/>
      <c r="M18" s="335"/>
      <c r="T18" s="12">
        <v>5</v>
      </c>
      <c r="U18" s="206" t="str">
        <f>基本情報!AB13</f>
        <v>男女混合4X100mR</v>
      </c>
      <c r="V18" s="12">
        <f>基本情報!AE13</f>
        <v>0</v>
      </c>
      <c r="X18" s="12">
        <v>5</v>
      </c>
      <c r="Y18" s="206" t="str">
        <f>基本情報!AH13</f>
        <v>男女混合4X100mR</v>
      </c>
      <c r="Z18" s="12">
        <f>基本情報!AK13</f>
        <v>1</v>
      </c>
    </row>
    <row r="19" spans="1:26" s="11" customFormat="1" ht="21" customHeight="1">
      <c r="A19" s="12" t="str">
        <f>'基本情報 (2)'!AE18</f>
        <v/>
      </c>
      <c r="B19" s="332"/>
      <c r="C19" s="350"/>
      <c r="D19" s="27"/>
      <c r="E19" s="328"/>
      <c r="F19" s="329"/>
      <c r="G19" s="330"/>
      <c r="H19" s="331"/>
      <c r="I19" s="332"/>
      <c r="J19" s="332"/>
      <c r="K19" s="333"/>
      <c r="L19" s="334"/>
      <c r="M19" s="335"/>
      <c r="T19" s="12">
        <v>6</v>
      </c>
      <c r="U19" s="206" t="str">
        <f>基本情報!AB14</f>
        <v>男子800m</v>
      </c>
      <c r="V19" s="12">
        <f>基本情報!AE14</f>
        <v>0</v>
      </c>
      <c r="X19" s="12">
        <v>6</v>
      </c>
      <c r="Y19" s="206" t="str">
        <f>基本情報!AH14</f>
        <v>女子800m</v>
      </c>
      <c r="Z19" s="12">
        <f>基本情報!AK14</f>
        <v>0</v>
      </c>
    </row>
    <row r="20" spans="1:26" s="11" customFormat="1" ht="21" customHeight="1">
      <c r="A20" s="12" t="str">
        <f>'基本情報 (2)'!AE19</f>
        <v/>
      </c>
      <c r="B20" s="332"/>
      <c r="C20" s="350"/>
      <c r="D20" s="27"/>
      <c r="E20" s="328"/>
      <c r="F20" s="329"/>
      <c r="G20" s="330"/>
      <c r="H20" s="331"/>
      <c r="I20" s="332"/>
      <c r="J20" s="332"/>
      <c r="K20" s="333"/>
      <c r="L20" s="334"/>
      <c r="M20" s="335"/>
      <c r="T20" s="12">
        <v>7</v>
      </c>
      <c r="U20" s="206" t="str">
        <f>基本情報!AB15</f>
        <v>男子80mH</v>
      </c>
      <c r="V20" s="12">
        <f>基本情報!AE15</f>
        <v>0</v>
      </c>
      <c r="X20" s="12">
        <v>7</v>
      </c>
      <c r="Y20" s="206" t="str">
        <f>基本情報!AH15</f>
        <v>女子80mH</v>
      </c>
      <c r="Z20" s="12">
        <f>基本情報!AK15</f>
        <v>0</v>
      </c>
    </row>
    <row r="21" spans="1:26" s="11" customFormat="1" ht="21" customHeight="1">
      <c r="A21" s="12" t="str">
        <f>'基本情報 (2)'!AE20</f>
        <v/>
      </c>
      <c r="B21" s="332"/>
      <c r="C21" s="350"/>
      <c r="D21" s="27"/>
      <c r="E21" s="328"/>
      <c r="F21" s="329"/>
      <c r="G21" s="330"/>
      <c r="H21" s="331"/>
      <c r="I21" s="332"/>
      <c r="J21" s="332"/>
      <c r="K21" s="333"/>
      <c r="L21" s="334"/>
      <c r="M21" s="335"/>
      <c r="T21" s="12">
        <v>8</v>
      </c>
      <c r="U21" s="206" t="str">
        <f>基本情報!AB16</f>
        <v>男子走り高跳び</v>
      </c>
      <c r="V21" s="12">
        <f>基本情報!AE16</f>
        <v>0</v>
      </c>
      <c r="X21" s="12">
        <v>8</v>
      </c>
      <c r="Y21" s="206" t="str">
        <f>基本情報!AH16</f>
        <v>女子走り高跳び</v>
      </c>
      <c r="Z21" s="12">
        <f>基本情報!AK16</f>
        <v>0</v>
      </c>
    </row>
    <row r="22" spans="1:26" s="11" customFormat="1" ht="21" customHeight="1">
      <c r="A22" s="12" t="str">
        <f>'基本情報 (2)'!AE21</f>
        <v/>
      </c>
      <c r="B22" s="332"/>
      <c r="C22" s="350"/>
      <c r="D22" s="27"/>
      <c r="E22" s="328"/>
      <c r="F22" s="329"/>
      <c r="G22" s="330"/>
      <c r="H22" s="331"/>
      <c r="I22" s="332"/>
      <c r="J22" s="332"/>
      <c r="K22" s="333"/>
      <c r="L22" s="334"/>
      <c r="M22" s="335"/>
      <c r="T22" s="12">
        <v>9</v>
      </c>
      <c r="U22" s="206" t="str">
        <f>基本情報!AB17</f>
        <v>男子走り幅跳び</v>
      </c>
      <c r="V22" s="12">
        <f>基本情報!AE17</f>
        <v>1</v>
      </c>
      <c r="X22" s="12">
        <v>9</v>
      </c>
      <c r="Y22" s="206" t="str">
        <f>基本情報!AH17</f>
        <v>女子走り幅跳び</v>
      </c>
      <c r="Z22" s="12">
        <f>基本情報!AK17</f>
        <v>0</v>
      </c>
    </row>
    <row r="23" spans="1:26" s="11" customFormat="1" ht="21" customHeight="1">
      <c r="A23" s="12" t="str">
        <f>'基本情報 (2)'!AE22</f>
        <v/>
      </c>
      <c r="B23" s="332"/>
      <c r="C23" s="350"/>
      <c r="D23" s="27"/>
      <c r="E23" s="328"/>
      <c r="F23" s="329"/>
      <c r="G23" s="330"/>
      <c r="H23" s="331"/>
      <c r="I23" s="332"/>
      <c r="J23" s="332"/>
      <c r="K23" s="333"/>
      <c r="L23" s="334"/>
      <c r="M23" s="335"/>
      <c r="T23" s="12">
        <v>10</v>
      </c>
      <c r="U23" s="206" t="str">
        <f>基本情報!AB18</f>
        <v>男子ジャベリックボール</v>
      </c>
      <c r="V23" s="12">
        <f>基本情報!AE18</f>
        <v>0</v>
      </c>
      <c r="X23" s="12">
        <v>10</v>
      </c>
      <c r="Y23" s="206" t="str">
        <f>基本情報!AH18</f>
        <v>女子ジャベリックボール</v>
      </c>
      <c r="Z23" s="12">
        <f>基本情報!AK18</f>
        <v>0</v>
      </c>
    </row>
    <row r="24" spans="1:26" s="11" customFormat="1" ht="21" customHeight="1">
      <c r="A24" s="12" t="str">
        <f>'基本情報 (2)'!AE23</f>
        <v/>
      </c>
      <c r="B24" s="332"/>
      <c r="C24" s="350"/>
      <c r="D24" s="27"/>
      <c r="E24" s="328"/>
      <c r="F24" s="329"/>
      <c r="G24" s="330"/>
      <c r="H24" s="331"/>
      <c r="I24" s="332"/>
      <c r="J24" s="332"/>
      <c r="K24" s="333"/>
      <c r="L24" s="334"/>
      <c r="M24" s="335"/>
      <c r="T24" s="12">
        <v>11</v>
      </c>
      <c r="U24" s="206" t="str">
        <f>基本情報!AB19</f>
        <v/>
      </c>
      <c r="V24" s="12" t="str">
        <f>基本情報!AE19</f>
        <v/>
      </c>
      <c r="X24" s="12">
        <v>11</v>
      </c>
      <c r="Y24" s="206" t="str">
        <f>基本情報!AH19</f>
        <v/>
      </c>
      <c r="Z24" s="12" t="str">
        <f>基本情報!AK19</f>
        <v/>
      </c>
    </row>
    <row r="25" spans="1:26" s="11" customFormat="1" ht="21" customHeight="1">
      <c r="A25" s="12" t="str">
        <f>'基本情報 (2)'!AE24</f>
        <v/>
      </c>
      <c r="B25" s="332"/>
      <c r="C25" s="350"/>
      <c r="D25" s="27"/>
      <c r="E25" s="328"/>
      <c r="F25" s="329"/>
      <c r="G25" s="330"/>
      <c r="H25" s="331"/>
      <c r="I25" s="332"/>
      <c r="J25" s="332"/>
      <c r="K25" s="333"/>
      <c r="L25" s="334"/>
      <c r="M25" s="335"/>
      <c r="T25" s="12">
        <v>12</v>
      </c>
      <c r="U25" s="206" t="str">
        <f>基本情報!AB20</f>
        <v/>
      </c>
      <c r="V25" s="12" t="str">
        <f>基本情報!AE20</f>
        <v/>
      </c>
      <c r="X25" s="12">
        <v>12</v>
      </c>
      <c r="Y25" s="206" t="str">
        <f>基本情報!AH20</f>
        <v/>
      </c>
      <c r="Z25" s="12" t="str">
        <f>基本情報!AK20</f>
        <v/>
      </c>
    </row>
    <row r="26" spans="1:26" s="11" customFormat="1" ht="21" customHeight="1">
      <c r="A26" s="12" t="str">
        <f>'基本情報 (2)'!AE25</f>
        <v/>
      </c>
      <c r="B26" s="332"/>
      <c r="C26" s="350"/>
      <c r="D26" s="27"/>
      <c r="E26" s="328"/>
      <c r="F26" s="329"/>
      <c r="G26" s="330"/>
      <c r="H26" s="331"/>
      <c r="I26" s="332"/>
      <c r="J26" s="332"/>
      <c r="K26" s="333"/>
      <c r="L26" s="334"/>
      <c r="M26" s="335"/>
      <c r="T26" s="12">
        <v>13</v>
      </c>
      <c r="U26" s="206" t="str">
        <f>基本情報!AB21</f>
        <v/>
      </c>
      <c r="V26" s="12" t="str">
        <f>基本情報!AE21</f>
        <v/>
      </c>
      <c r="X26" s="12">
        <v>13</v>
      </c>
      <c r="Y26" s="206" t="str">
        <f>基本情報!AH21</f>
        <v/>
      </c>
      <c r="Z26" s="12" t="str">
        <f>基本情報!AK21</f>
        <v/>
      </c>
    </row>
    <row r="27" spans="1:26" s="11" customFormat="1" ht="21" customHeight="1">
      <c r="A27" s="12" t="str">
        <f>'基本情報 (2)'!AE26</f>
        <v/>
      </c>
      <c r="B27" s="332"/>
      <c r="C27" s="350"/>
      <c r="D27" s="27"/>
      <c r="E27" s="328"/>
      <c r="F27" s="329"/>
      <c r="G27" s="330"/>
      <c r="H27" s="331"/>
      <c r="I27" s="332"/>
      <c r="J27" s="332"/>
      <c r="K27" s="333"/>
      <c r="L27" s="334"/>
      <c r="M27" s="335"/>
      <c r="T27" s="12">
        <v>14</v>
      </c>
      <c r="U27" s="206" t="str">
        <f>基本情報!AB22</f>
        <v/>
      </c>
      <c r="V27" s="12" t="str">
        <f>基本情報!AE22</f>
        <v/>
      </c>
      <c r="X27" s="12">
        <v>14</v>
      </c>
      <c r="Y27" s="206" t="str">
        <f>基本情報!AH22</f>
        <v/>
      </c>
      <c r="Z27" s="12" t="str">
        <f>基本情報!AK22</f>
        <v/>
      </c>
    </row>
    <row r="28" spans="1:26" s="11" customFormat="1" ht="21" customHeight="1">
      <c r="A28" s="12" t="str">
        <f>'基本情報 (2)'!AE27</f>
        <v/>
      </c>
      <c r="B28" s="332"/>
      <c r="C28" s="350"/>
      <c r="D28" s="27"/>
      <c r="E28" s="328"/>
      <c r="F28" s="329"/>
      <c r="G28" s="330"/>
      <c r="H28" s="331"/>
      <c r="I28" s="332"/>
      <c r="J28" s="332"/>
      <c r="K28" s="333"/>
      <c r="L28" s="334"/>
      <c r="M28" s="335"/>
      <c r="T28" s="12">
        <v>15</v>
      </c>
      <c r="U28" s="206" t="str">
        <f>基本情報!AB23</f>
        <v/>
      </c>
      <c r="V28" s="12" t="str">
        <f>基本情報!AE23</f>
        <v/>
      </c>
      <c r="X28" s="12">
        <v>15</v>
      </c>
      <c r="Y28" s="206" t="str">
        <f>基本情報!AH23</f>
        <v/>
      </c>
      <c r="Z28" s="12" t="str">
        <f>基本情報!AK23</f>
        <v/>
      </c>
    </row>
    <row r="29" spans="1:26" s="11" customFormat="1" ht="21" customHeight="1">
      <c r="A29" s="12" t="str">
        <f>'基本情報 (2)'!AE28</f>
        <v/>
      </c>
      <c r="B29" s="332"/>
      <c r="C29" s="350"/>
      <c r="D29" s="27"/>
      <c r="E29" s="328"/>
      <c r="F29" s="329"/>
      <c r="G29" s="330"/>
      <c r="H29" s="331"/>
      <c r="I29" s="332"/>
      <c r="J29" s="332"/>
      <c r="K29" s="333"/>
      <c r="L29" s="334"/>
      <c r="M29" s="335"/>
      <c r="T29" s="12">
        <v>16</v>
      </c>
      <c r="U29" s="206" t="str">
        <f>基本情報!AB24</f>
        <v/>
      </c>
      <c r="V29" s="12" t="str">
        <f>基本情報!AE24</f>
        <v/>
      </c>
      <c r="X29" s="12">
        <v>16</v>
      </c>
      <c r="Y29" s="206" t="str">
        <f>基本情報!AH24</f>
        <v/>
      </c>
      <c r="Z29" s="12" t="str">
        <f>基本情報!AK24</f>
        <v/>
      </c>
    </row>
    <row r="30" spans="1:26" s="11" customFormat="1" ht="21" customHeight="1">
      <c r="A30" s="12" t="str">
        <f>'基本情報 (2)'!AE29</f>
        <v/>
      </c>
      <c r="B30" s="332"/>
      <c r="C30" s="350"/>
      <c r="D30" s="27"/>
      <c r="E30" s="328"/>
      <c r="F30" s="329"/>
      <c r="G30" s="330"/>
      <c r="H30" s="331"/>
      <c r="I30" s="332"/>
      <c r="J30" s="332"/>
      <c r="K30" s="333"/>
      <c r="L30" s="334"/>
      <c r="M30" s="335"/>
      <c r="T30" s="12">
        <v>17</v>
      </c>
      <c r="U30" s="206" t="str">
        <f>基本情報!AB25</f>
        <v/>
      </c>
      <c r="V30" s="12" t="str">
        <f>基本情報!AE25</f>
        <v/>
      </c>
      <c r="X30" s="12">
        <v>17</v>
      </c>
      <c r="Y30" s="206" t="str">
        <f>基本情報!AH25</f>
        <v/>
      </c>
      <c r="Z30" s="12" t="str">
        <f>基本情報!AK25</f>
        <v/>
      </c>
    </row>
    <row r="31" spans="1:26" s="11" customFormat="1" ht="21" customHeight="1">
      <c r="A31" s="12" t="str">
        <f>'基本情報 (2)'!AE30</f>
        <v/>
      </c>
      <c r="B31" s="332"/>
      <c r="C31" s="350"/>
      <c r="D31" s="27"/>
      <c r="E31" s="328"/>
      <c r="F31" s="329"/>
      <c r="G31" s="330"/>
      <c r="H31" s="331"/>
      <c r="I31" s="332"/>
      <c r="J31" s="332"/>
      <c r="K31" s="333"/>
      <c r="L31" s="334"/>
      <c r="M31" s="335"/>
      <c r="T31" s="12">
        <v>18</v>
      </c>
      <c r="U31" s="206" t="str">
        <f>基本情報!AB26</f>
        <v/>
      </c>
      <c r="V31" s="12" t="str">
        <f>基本情報!AE26</f>
        <v/>
      </c>
      <c r="X31" s="12">
        <v>18</v>
      </c>
      <c r="Y31" s="206" t="str">
        <f>基本情報!AH26</f>
        <v/>
      </c>
      <c r="Z31" s="12" t="str">
        <f>基本情報!AK26</f>
        <v/>
      </c>
    </row>
    <row r="32" spans="1:26" s="11" customFormat="1" ht="21" customHeight="1">
      <c r="A32" s="12" t="str">
        <f>'基本情報 (2)'!AE31</f>
        <v/>
      </c>
      <c r="B32" s="332"/>
      <c r="C32" s="350"/>
      <c r="D32" s="27"/>
      <c r="E32" s="328"/>
      <c r="F32" s="329"/>
      <c r="G32" s="330"/>
      <c r="H32" s="331"/>
      <c r="I32" s="332"/>
      <c r="J32" s="332"/>
      <c r="K32" s="333"/>
      <c r="L32" s="334"/>
      <c r="M32" s="335"/>
      <c r="T32" s="12">
        <v>19</v>
      </c>
      <c r="U32" s="206" t="str">
        <f>基本情報!AB27</f>
        <v/>
      </c>
      <c r="V32" s="12" t="str">
        <f>基本情報!AE27</f>
        <v/>
      </c>
      <c r="X32" s="12">
        <v>19</v>
      </c>
      <c r="Y32" s="206" t="str">
        <f>基本情報!AH27</f>
        <v/>
      </c>
      <c r="Z32" s="12" t="str">
        <f>基本情報!AK27</f>
        <v/>
      </c>
    </row>
    <row r="33" spans="1:26" s="11" customFormat="1" ht="21" customHeight="1">
      <c r="A33" s="12" t="str">
        <f>'基本情報 (2)'!AE32</f>
        <v/>
      </c>
      <c r="B33" s="332"/>
      <c r="C33" s="350"/>
      <c r="D33" s="27"/>
      <c r="E33" s="328"/>
      <c r="F33" s="329"/>
      <c r="G33" s="330"/>
      <c r="H33" s="331"/>
      <c r="I33" s="332"/>
      <c r="J33" s="332"/>
      <c r="K33" s="333"/>
      <c r="L33" s="334"/>
      <c r="M33" s="335"/>
      <c r="T33" s="12">
        <v>20</v>
      </c>
      <c r="U33" s="206" t="str">
        <f>基本情報!AB28</f>
        <v/>
      </c>
      <c r="V33" s="12" t="str">
        <f>基本情報!AE28</f>
        <v/>
      </c>
      <c r="X33" s="12">
        <v>20</v>
      </c>
      <c r="Y33" s="206" t="str">
        <f>基本情報!AH28</f>
        <v/>
      </c>
      <c r="Z33" s="12" t="str">
        <f>基本情報!AK28</f>
        <v/>
      </c>
    </row>
    <row r="34" spans="1:26" s="11" customFormat="1" ht="21" customHeight="1">
      <c r="A34" s="12" t="str">
        <f>'基本情報 (2)'!AE33</f>
        <v/>
      </c>
      <c r="B34" s="332"/>
      <c r="C34" s="350"/>
      <c r="D34" s="27"/>
      <c r="E34" s="328"/>
      <c r="F34" s="329"/>
      <c r="G34" s="330"/>
      <c r="H34" s="331"/>
      <c r="I34" s="332"/>
      <c r="J34" s="332"/>
      <c r="K34" s="333"/>
      <c r="L34" s="334"/>
      <c r="M34" s="335"/>
    </row>
    <row r="35" spans="1:26" s="11" customFormat="1" ht="21" customHeight="1">
      <c r="A35" s="12" t="str">
        <f>'基本情報 (2)'!AE34</f>
        <v/>
      </c>
      <c r="B35" s="332"/>
      <c r="C35" s="350"/>
      <c r="D35" s="27"/>
      <c r="E35" s="328"/>
      <c r="F35" s="329"/>
      <c r="G35" s="330"/>
      <c r="H35" s="331"/>
      <c r="I35" s="332"/>
      <c r="J35" s="332"/>
      <c r="K35" s="333"/>
      <c r="L35" s="334"/>
      <c r="M35" s="335"/>
    </row>
    <row r="36" spans="1:26" s="11" customFormat="1" ht="21" customHeight="1">
      <c r="A36" s="12" t="str">
        <f>'基本情報 (2)'!AE35</f>
        <v/>
      </c>
      <c r="B36" s="332"/>
      <c r="C36" s="350"/>
      <c r="D36" s="27"/>
      <c r="E36" s="328"/>
      <c r="F36" s="329"/>
      <c r="G36" s="330"/>
      <c r="H36" s="331"/>
      <c r="I36" s="332"/>
      <c r="J36" s="332"/>
      <c r="K36" s="333"/>
      <c r="L36" s="334"/>
      <c r="M36" s="335"/>
    </row>
    <row r="37" spans="1:26" s="11" customFormat="1" ht="21" customHeight="1">
      <c r="A37" s="12" t="str">
        <f>'基本情報 (2)'!AE36</f>
        <v/>
      </c>
      <c r="B37" s="332"/>
      <c r="C37" s="350"/>
      <c r="D37" s="27"/>
      <c r="E37" s="328"/>
      <c r="F37" s="329"/>
      <c r="G37" s="330"/>
      <c r="H37" s="331"/>
      <c r="I37" s="332"/>
      <c r="J37" s="332"/>
      <c r="K37" s="333"/>
      <c r="L37" s="334"/>
      <c r="M37" s="335"/>
    </row>
    <row r="38" spans="1:26" s="11" customFormat="1" ht="21" customHeight="1">
      <c r="A38" s="12" t="str">
        <f>'基本情報 (2)'!AE37</f>
        <v/>
      </c>
      <c r="B38" s="332"/>
      <c r="C38" s="350"/>
      <c r="D38" s="27"/>
      <c r="E38" s="328"/>
      <c r="F38" s="329"/>
      <c r="G38" s="330"/>
      <c r="H38" s="331"/>
      <c r="I38" s="332"/>
      <c r="J38" s="332"/>
      <c r="K38" s="333"/>
      <c r="L38" s="334"/>
      <c r="M38" s="335"/>
    </row>
    <row r="39" spans="1:26" s="11" customFormat="1" ht="21" customHeight="1">
      <c r="A39" s="12" t="str">
        <f>'基本情報 (2)'!AE38</f>
        <v/>
      </c>
      <c r="B39" s="332"/>
      <c r="C39" s="350"/>
      <c r="D39" s="27"/>
      <c r="E39" s="328"/>
      <c r="F39" s="329"/>
      <c r="G39" s="330"/>
      <c r="H39" s="331"/>
      <c r="I39" s="332"/>
      <c r="J39" s="332"/>
      <c r="K39" s="333"/>
      <c r="L39" s="334"/>
      <c r="M39" s="335"/>
    </row>
    <row r="40" spans="1:26" s="11" customFormat="1" ht="21" customHeight="1">
      <c r="A40" s="12" t="str">
        <f>'基本情報 (2)'!AE39</f>
        <v/>
      </c>
      <c r="B40" s="332"/>
      <c r="C40" s="350"/>
      <c r="D40" s="27"/>
      <c r="E40" s="328"/>
      <c r="F40" s="329"/>
      <c r="G40" s="330"/>
      <c r="H40" s="331"/>
      <c r="I40" s="332"/>
      <c r="J40" s="332"/>
      <c r="K40" s="333"/>
      <c r="L40" s="334"/>
      <c r="M40" s="335"/>
    </row>
    <row r="41" spans="1:26" s="11" customFormat="1" ht="21" customHeight="1">
      <c r="A41" s="12" t="str">
        <f>'基本情報 (2)'!AE40</f>
        <v/>
      </c>
      <c r="B41" s="332"/>
      <c r="C41" s="350"/>
      <c r="D41" s="27"/>
      <c r="E41" s="328"/>
      <c r="F41" s="329"/>
      <c r="G41" s="330"/>
      <c r="H41" s="331"/>
      <c r="I41" s="332"/>
      <c r="J41" s="332"/>
      <c r="K41" s="333"/>
      <c r="L41" s="334"/>
      <c r="M41" s="335"/>
    </row>
    <row r="42" spans="1:26" s="11" customFormat="1" ht="21" customHeight="1">
      <c r="A42" s="12" t="str">
        <f>'基本情報 (2)'!AE41</f>
        <v/>
      </c>
      <c r="B42" s="332"/>
      <c r="C42" s="350"/>
      <c r="D42" s="27"/>
      <c r="E42" s="328"/>
      <c r="F42" s="329"/>
      <c r="G42" s="330"/>
      <c r="H42" s="331"/>
      <c r="I42" s="332"/>
      <c r="J42" s="332"/>
      <c r="K42" s="333"/>
      <c r="L42" s="334"/>
      <c r="M42" s="335"/>
    </row>
    <row r="43" spans="1:26" s="11" customFormat="1" ht="21" customHeight="1">
      <c r="A43" s="12" t="str">
        <f>'基本情報 (2)'!AE42</f>
        <v/>
      </c>
      <c r="B43" s="332"/>
      <c r="C43" s="350"/>
      <c r="D43" s="27"/>
      <c r="E43" s="328"/>
      <c r="F43" s="329"/>
      <c r="G43" s="330"/>
      <c r="H43" s="331"/>
      <c r="I43" s="332"/>
      <c r="J43" s="332"/>
      <c r="K43" s="333"/>
      <c r="L43" s="334"/>
      <c r="M43" s="335"/>
    </row>
    <row r="44" spans="1:26" s="11" customFormat="1" ht="21" customHeight="1">
      <c r="A44" s="12" t="str">
        <f>'基本情報 (2)'!AE43</f>
        <v/>
      </c>
      <c r="B44" s="332"/>
      <c r="C44" s="350"/>
      <c r="D44" s="27"/>
      <c r="E44" s="328"/>
      <c r="F44" s="329"/>
      <c r="G44" s="330"/>
      <c r="H44" s="331"/>
      <c r="I44" s="332"/>
      <c r="J44" s="332"/>
      <c r="K44" s="333"/>
      <c r="L44" s="334"/>
      <c r="M44" s="335"/>
    </row>
    <row r="45" spans="1:26" s="11" customFormat="1" ht="21" customHeight="1">
      <c r="A45" s="12" t="str">
        <f>'基本情報 (2)'!AE44</f>
        <v/>
      </c>
      <c r="B45" s="332"/>
      <c r="C45" s="350"/>
      <c r="D45" s="27"/>
      <c r="E45" s="328"/>
      <c r="F45" s="329"/>
      <c r="G45" s="330"/>
      <c r="H45" s="331"/>
      <c r="I45" s="332"/>
      <c r="J45" s="332"/>
      <c r="K45" s="333"/>
      <c r="L45" s="334"/>
      <c r="M45" s="335"/>
    </row>
    <row r="46" spans="1:26" s="11" customFormat="1" ht="21" customHeight="1">
      <c r="A46" s="12" t="str">
        <f>'基本情報 (2)'!AE45</f>
        <v/>
      </c>
      <c r="B46" s="332"/>
      <c r="C46" s="350"/>
      <c r="D46" s="27"/>
      <c r="E46" s="328"/>
      <c r="F46" s="329"/>
      <c r="G46" s="330"/>
      <c r="H46" s="331"/>
      <c r="I46" s="332"/>
      <c r="J46" s="332"/>
      <c r="K46" s="333"/>
      <c r="L46" s="334"/>
      <c r="M46" s="335"/>
    </row>
    <row r="47" spans="1:26" s="11" customFormat="1" ht="21" customHeight="1">
      <c r="A47" s="12" t="str">
        <f>'基本情報 (2)'!AE46</f>
        <v/>
      </c>
      <c r="B47" s="332"/>
      <c r="C47" s="350"/>
      <c r="D47" s="27"/>
      <c r="E47" s="328"/>
      <c r="F47" s="329"/>
      <c r="G47" s="330"/>
      <c r="H47" s="331"/>
      <c r="I47" s="332"/>
      <c r="J47" s="332"/>
      <c r="K47" s="333"/>
      <c r="L47" s="334"/>
      <c r="M47" s="335"/>
    </row>
    <row r="48" spans="1:26" s="11" customFormat="1" ht="21" customHeight="1">
      <c r="A48" s="12" t="str">
        <f>'基本情報 (2)'!AE47</f>
        <v/>
      </c>
      <c r="B48" s="332"/>
      <c r="C48" s="350"/>
      <c r="D48" s="27"/>
      <c r="E48" s="328"/>
      <c r="F48" s="329"/>
      <c r="G48" s="330"/>
      <c r="H48" s="331"/>
      <c r="I48" s="332"/>
      <c r="J48" s="332"/>
      <c r="K48" s="333"/>
      <c r="L48" s="334"/>
      <c r="M48" s="335"/>
    </row>
    <row r="49" spans="1:13" s="11" customFormat="1" ht="21" customHeight="1">
      <c r="A49" s="12" t="str">
        <f>'基本情報 (2)'!AE48</f>
        <v/>
      </c>
      <c r="B49" s="332"/>
      <c r="C49" s="350"/>
      <c r="D49" s="27"/>
      <c r="E49" s="328"/>
      <c r="F49" s="329"/>
      <c r="G49" s="330"/>
      <c r="H49" s="331"/>
      <c r="I49" s="332"/>
      <c r="J49" s="332"/>
      <c r="K49" s="333"/>
      <c r="L49" s="334"/>
      <c r="M49" s="335"/>
    </row>
    <row r="50" spans="1:13" ht="21" customHeight="1">
      <c r="A50" s="12" t="str">
        <f>'基本情報 (2)'!AE49</f>
        <v/>
      </c>
      <c r="B50" s="332"/>
      <c r="C50" s="350"/>
      <c r="D50" s="27"/>
      <c r="E50" s="328"/>
      <c r="F50" s="329"/>
      <c r="G50" s="330"/>
      <c r="H50" s="331"/>
      <c r="I50" s="332"/>
      <c r="J50" s="332"/>
      <c r="K50" s="333"/>
      <c r="L50" s="334"/>
      <c r="M50" s="335"/>
    </row>
    <row r="51" spans="1:13" ht="21" customHeight="1">
      <c r="A51" s="12" t="str">
        <f>'基本情報 (2)'!AE50</f>
        <v/>
      </c>
      <c r="B51" s="332"/>
      <c r="C51" s="350"/>
      <c r="D51" s="27"/>
      <c r="E51" s="328"/>
      <c r="F51" s="329"/>
      <c r="G51" s="330"/>
      <c r="H51" s="331"/>
      <c r="I51" s="332"/>
      <c r="J51" s="332"/>
      <c r="K51" s="333"/>
      <c r="L51" s="334"/>
      <c r="M51" s="335"/>
    </row>
    <row r="52" spans="1:13" ht="21" customHeight="1">
      <c r="A52" s="12" t="str">
        <f>'基本情報 (2)'!AE51</f>
        <v/>
      </c>
      <c r="B52" s="332"/>
      <c r="C52" s="350"/>
      <c r="D52" s="27"/>
      <c r="E52" s="328"/>
      <c r="F52" s="329"/>
      <c r="G52" s="330"/>
      <c r="H52" s="331"/>
      <c r="I52" s="332"/>
      <c r="J52" s="332"/>
      <c r="K52" s="333"/>
      <c r="L52" s="334"/>
      <c r="M52" s="335"/>
    </row>
    <row r="53" spans="1:13" ht="21" customHeight="1">
      <c r="A53" s="12" t="str">
        <f>'基本情報 (2)'!AE52</f>
        <v/>
      </c>
      <c r="B53" s="332"/>
      <c r="C53" s="350"/>
      <c r="D53" s="27"/>
      <c r="E53" s="328"/>
      <c r="F53" s="329"/>
      <c r="G53" s="330"/>
      <c r="H53" s="331"/>
      <c r="I53" s="332"/>
      <c r="J53" s="332"/>
      <c r="K53" s="333"/>
      <c r="L53" s="334"/>
      <c r="M53" s="335"/>
    </row>
    <row r="54" spans="1:13" ht="21" customHeight="1">
      <c r="A54" s="12" t="str">
        <f>'基本情報 (2)'!AE53</f>
        <v/>
      </c>
      <c r="B54" s="332"/>
      <c r="C54" s="350"/>
      <c r="D54" s="27"/>
      <c r="E54" s="328"/>
      <c r="F54" s="329"/>
      <c r="G54" s="330"/>
      <c r="H54" s="331"/>
      <c r="I54" s="332"/>
      <c r="J54" s="332"/>
      <c r="K54" s="333"/>
      <c r="L54" s="334"/>
      <c r="M54" s="335"/>
    </row>
    <row r="55" spans="1:13" ht="21" customHeight="1">
      <c r="A55" s="12" t="str">
        <f>'基本情報 (2)'!AE54</f>
        <v/>
      </c>
      <c r="B55" s="332"/>
      <c r="C55" s="350"/>
      <c r="D55" s="27"/>
      <c r="E55" s="328"/>
      <c r="F55" s="329"/>
      <c r="G55" s="330"/>
      <c r="H55" s="331"/>
      <c r="I55" s="332"/>
      <c r="J55" s="332"/>
      <c r="K55" s="333"/>
      <c r="L55" s="334"/>
      <c r="M55" s="335"/>
    </row>
    <row r="56" spans="1:13" ht="21" customHeight="1">
      <c r="A56" s="12" t="str">
        <f>'基本情報 (2)'!AE55</f>
        <v/>
      </c>
      <c r="B56" s="332"/>
      <c r="C56" s="350"/>
      <c r="D56" s="27"/>
      <c r="E56" s="328"/>
      <c r="F56" s="329"/>
      <c r="G56" s="330"/>
      <c r="H56" s="331"/>
      <c r="I56" s="332"/>
      <c r="J56" s="332"/>
      <c r="K56" s="333"/>
      <c r="L56" s="334"/>
      <c r="M56" s="335"/>
    </row>
    <row r="57" spans="1:13" ht="21" customHeight="1">
      <c r="A57" s="12" t="str">
        <f>'基本情報 (2)'!AE56</f>
        <v/>
      </c>
      <c r="B57" s="332"/>
      <c r="C57" s="350"/>
      <c r="D57" s="27"/>
      <c r="E57" s="328"/>
      <c r="F57" s="329"/>
      <c r="G57" s="330"/>
      <c r="H57" s="331"/>
      <c r="I57" s="332"/>
      <c r="J57" s="332"/>
      <c r="K57" s="333"/>
      <c r="L57" s="334"/>
      <c r="M57" s="335"/>
    </row>
    <row r="58" spans="1:13" ht="21" customHeight="1">
      <c r="A58" s="12" t="str">
        <f>'基本情報 (2)'!AE57</f>
        <v/>
      </c>
      <c r="B58" s="332"/>
      <c r="C58" s="350"/>
      <c r="D58" s="27"/>
      <c r="E58" s="328"/>
      <c r="F58" s="329"/>
      <c r="G58" s="330"/>
      <c r="H58" s="331"/>
      <c r="I58" s="332"/>
      <c r="J58" s="332"/>
      <c r="K58" s="333"/>
      <c r="L58" s="334"/>
      <c r="M58" s="335"/>
    </row>
    <row r="59" spans="1:13" ht="21" customHeight="1">
      <c r="A59" s="12" t="str">
        <f>'基本情報 (2)'!AE58</f>
        <v/>
      </c>
      <c r="B59" s="332"/>
      <c r="C59" s="350"/>
      <c r="D59" s="27"/>
      <c r="E59" s="328"/>
      <c r="F59" s="329"/>
      <c r="G59" s="330"/>
      <c r="H59" s="331"/>
      <c r="I59" s="332"/>
      <c r="J59" s="332"/>
      <c r="K59" s="333"/>
      <c r="L59" s="334"/>
      <c r="M59" s="335"/>
    </row>
    <row r="60" spans="1:13" ht="21" customHeight="1">
      <c r="A60" s="12" t="str">
        <f>'基本情報 (2)'!AE59</f>
        <v/>
      </c>
      <c r="B60" s="332"/>
      <c r="C60" s="350"/>
      <c r="D60" s="27"/>
      <c r="E60" s="328"/>
      <c r="F60" s="329"/>
      <c r="G60" s="330"/>
      <c r="H60" s="331"/>
      <c r="I60" s="332"/>
      <c r="J60" s="332"/>
      <c r="K60" s="333"/>
      <c r="L60" s="334"/>
      <c r="M60" s="335"/>
    </row>
    <row r="61" spans="1:13" ht="21" customHeight="1">
      <c r="A61" s="12" t="str">
        <f>'基本情報 (2)'!AE60</f>
        <v/>
      </c>
      <c r="B61" s="332"/>
      <c r="C61" s="350"/>
      <c r="D61" s="27"/>
      <c r="E61" s="328"/>
      <c r="F61" s="329"/>
      <c r="G61" s="330"/>
      <c r="H61" s="331"/>
      <c r="I61" s="332"/>
      <c r="J61" s="332"/>
      <c r="K61" s="333"/>
      <c r="L61" s="334"/>
      <c r="M61" s="335"/>
    </row>
    <row r="62" spans="1:13" ht="21" customHeight="1">
      <c r="A62" s="12" t="str">
        <f>'基本情報 (2)'!AE61</f>
        <v/>
      </c>
      <c r="B62" s="332"/>
      <c r="C62" s="350"/>
      <c r="D62" s="27"/>
      <c r="E62" s="328"/>
      <c r="F62" s="329"/>
      <c r="G62" s="330"/>
      <c r="H62" s="331"/>
      <c r="I62" s="332"/>
      <c r="J62" s="332"/>
      <c r="K62" s="333"/>
      <c r="L62" s="334"/>
      <c r="M62" s="335"/>
    </row>
    <row r="63" spans="1:13" ht="21" customHeight="1">
      <c r="A63" s="12" t="str">
        <f>'基本情報 (2)'!AE62</f>
        <v/>
      </c>
      <c r="B63" s="332"/>
      <c r="C63" s="350"/>
      <c r="D63" s="27"/>
      <c r="E63" s="328"/>
      <c r="F63" s="329"/>
      <c r="G63" s="330"/>
      <c r="H63" s="331"/>
      <c r="I63" s="332"/>
      <c r="J63" s="332"/>
      <c r="K63" s="333"/>
      <c r="L63" s="334"/>
      <c r="M63" s="335"/>
    </row>
    <row r="64" spans="1:13" ht="21" customHeight="1">
      <c r="A64" s="12" t="str">
        <f>'基本情報 (2)'!AE63</f>
        <v/>
      </c>
      <c r="B64" s="332"/>
      <c r="C64" s="350"/>
      <c r="D64" s="27"/>
      <c r="E64" s="328"/>
      <c r="F64" s="329"/>
      <c r="G64" s="330"/>
      <c r="H64" s="331"/>
      <c r="I64" s="332"/>
      <c r="J64" s="332"/>
      <c r="K64" s="333"/>
      <c r="L64" s="334"/>
      <c r="M64" s="335"/>
    </row>
    <row r="65" spans="1:13" ht="21" customHeight="1">
      <c r="A65" s="12" t="str">
        <f>'基本情報 (2)'!AE64</f>
        <v/>
      </c>
      <c r="B65" s="332"/>
      <c r="C65" s="350"/>
      <c r="D65" s="27"/>
      <c r="E65" s="328"/>
      <c r="F65" s="329"/>
      <c r="G65" s="330"/>
      <c r="H65" s="331"/>
      <c r="I65" s="332"/>
      <c r="J65" s="332"/>
      <c r="K65" s="333"/>
      <c r="L65" s="334"/>
      <c r="M65" s="335"/>
    </row>
    <row r="66" spans="1:13" ht="21" customHeight="1">
      <c r="A66" s="12" t="str">
        <f>'基本情報 (2)'!AE65</f>
        <v/>
      </c>
      <c r="B66" s="332"/>
      <c r="C66" s="350"/>
      <c r="D66" s="27"/>
      <c r="E66" s="328"/>
      <c r="F66" s="329"/>
      <c r="G66" s="330"/>
      <c r="H66" s="331"/>
      <c r="I66" s="332"/>
      <c r="J66" s="332"/>
      <c r="K66" s="333"/>
      <c r="L66" s="334"/>
      <c r="M66" s="335"/>
    </row>
    <row r="67" spans="1:13" ht="21" customHeight="1">
      <c r="A67" s="12" t="str">
        <f>'基本情報 (2)'!AE66</f>
        <v/>
      </c>
      <c r="B67" s="332"/>
      <c r="C67" s="350"/>
      <c r="D67" s="27"/>
      <c r="E67" s="328"/>
      <c r="F67" s="329"/>
      <c r="G67" s="330"/>
      <c r="H67" s="331"/>
      <c r="I67" s="332"/>
      <c r="J67" s="332"/>
      <c r="K67" s="333"/>
      <c r="L67" s="334"/>
      <c r="M67" s="335"/>
    </row>
    <row r="68" spans="1:13" ht="21" customHeight="1">
      <c r="A68" s="12" t="str">
        <f>'基本情報 (2)'!AE67</f>
        <v/>
      </c>
      <c r="B68" s="332"/>
      <c r="C68" s="350"/>
      <c r="D68" s="27"/>
      <c r="E68" s="328"/>
      <c r="F68" s="329"/>
      <c r="G68" s="330"/>
      <c r="H68" s="331"/>
      <c r="I68" s="332"/>
      <c r="J68" s="332"/>
      <c r="K68" s="333"/>
      <c r="L68" s="334"/>
      <c r="M68" s="335"/>
    </row>
    <row r="69" spans="1:13" ht="21" customHeight="1">
      <c r="A69" s="12" t="str">
        <f>'基本情報 (2)'!AE68</f>
        <v/>
      </c>
      <c r="B69" s="332"/>
      <c r="C69" s="350"/>
      <c r="D69" s="27"/>
      <c r="E69" s="328"/>
      <c r="F69" s="329"/>
      <c r="G69" s="330"/>
      <c r="H69" s="331"/>
      <c r="I69" s="332"/>
      <c r="J69" s="332"/>
      <c r="K69" s="333"/>
      <c r="L69" s="334"/>
      <c r="M69" s="335"/>
    </row>
    <row r="70" spans="1:13" ht="21" customHeight="1">
      <c r="A70" s="12" t="str">
        <f>'基本情報 (2)'!AE69</f>
        <v/>
      </c>
      <c r="B70" s="332"/>
      <c r="C70" s="350"/>
      <c r="D70" s="27"/>
      <c r="E70" s="328"/>
      <c r="F70" s="329"/>
      <c r="G70" s="330"/>
      <c r="H70" s="331"/>
      <c r="I70" s="332"/>
      <c r="J70" s="332"/>
      <c r="K70" s="333"/>
      <c r="L70" s="334"/>
      <c r="M70" s="335"/>
    </row>
    <row r="71" spans="1:13" ht="21" customHeight="1">
      <c r="A71" s="12" t="str">
        <f>'基本情報 (2)'!AE70</f>
        <v/>
      </c>
      <c r="B71" s="332"/>
      <c r="C71" s="350"/>
      <c r="D71" s="27"/>
      <c r="E71" s="328"/>
      <c r="F71" s="329"/>
      <c r="G71" s="330"/>
      <c r="H71" s="331"/>
      <c r="I71" s="332"/>
      <c r="J71" s="332"/>
      <c r="K71" s="333"/>
      <c r="L71" s="334"/>
      <c r="M71" s="335"/>
    </row>
    <row r="72" spans="1:13" ht="21" customHeight="1">
      <c r="A72" s="12" t="str">
        <f>'基本情報 (2)'!AE71</f>
        <v/>
      </c>
      <c r="B72" s="332"/>
      <c r="C72" s="350"/>
      <c r="D72" s="27"/>
      <c r="E72" s="328"/>
      <c r="F72" s="329"/>
      <c r="G72" s="330"/>
      <c r="H72" s="331"/>
      <c r="I72" s="332"/>
      <c r="J72" s="332"/>
      <c r="K72" s="333"/>
      <c r="L72" s="334"/>
      <c r="M72" s="335"/>
    </row>
    <row r="73" spans="1:13" ht="21" customHeight="1">
      <c r="A73" s="12" t="str">
        <f>'基本情報 (2)'!AE72</f>
        <v/>
      </c>
      <c r="B73" s="332"/>
      <c r="C73" s="350"/>
      <c r="D73" s="27"/>
      <c r="E73" s="328"/>
      <c r="F73" s="329"/>
      <c r="G73" s="330"/>
      <c r="H73" s="331"/>
      <c r="I73" s="332"/>
      <c r="J73" s="332"/>
      <c r="K73" s="333"/>
      <c r="L73" s="334"/>
      <c r="M73" s="335"/>
    </row>
    <row r="74" spans="1:13" ht="21" customHeight="1">
      <c r="A74" s="12" t="str">
        <f>'基本情報 (2)'!AE73</f>
        <v/>
      </c>
      <c r="B74" s="332"/>
      <c r="C74" s="350"/>
      <c r="D74" s="27"/>
      <c r="E74" s="328"/>
      <c r="F74" s="329"/>
      <c r="G74" s="330"/>
      <c r="H74" s="331"/>
      <c r="I74" s="332"/>
      <c r="J74" s="332"/>
      <c r="K74" s="333"/>
      <c r="L74" s="334"/>
      <c r="M74" s="335"/>
    </row>
    <row r="75" spans="1:13" ht="21" customHeight="1">
      <c r="A75" s="12" t="str">
        <f>'基本情報 (2)'!AE74</f>
        <v/>
      </c>
      <c r="B75" s="332"/>
      <c r="C75" s="350"/>
      <c r="D75" s="27"/>
      <c r="E75" s="328"/>
      <c r="F75" s="329"/>
      <c r="G75" s="330"/>
      <c r="H75" s="331"/>
      <c r="I75" s="332"/>
      <c r="J75" s="332"/>
      <c r="K75" s="333"/>
      <c r="L75" s="334"/>
      <c r="M75" s="335"/>
    </row>
    <row r="76" spans="1:13" ht="21" customHeight="1">
      <c r="A76" s="12" t="str">
        <f>'基本情報 (2)'!AE75</f>
        <v/>
      </c>
      <c r="B76" s="332"/>
      <c r="C76" s="350"/>
      <c r="D76" s="27"/>
      <c r="E76" s="328"/>
      <c r="F76" s="329"/>
      <c r="G76" s="330"/>
      <c r="H76" s="331"/>
      <c r="I76" s="332"/>
      <c r="J76" s="332"/>
      <c r="K76" s="333"/>
      <c r="L76" s="334"/>
      <c r="M76" s="335"/>
    </row>
    <row r="77" spans="1:13" ht="21" customHeight="1">
      <c r="A77" s="12" t="str">
        <f>'基本情報 (2)'!AE76</f>
        <v/>
      </c>
      <c r="B77" s="332"/>
      <c r="C77" s="350"/>
      <c r="D77" s="27"/>
      <c r="E77" s="328"/>
      <c r="F77" s="329"/>
      <c r="G77" s="330"/>
      <c r="H77" s="331"/>
      <c r="I77" s="332"/>
      <c r="J77" s="332"/>
      <c r="K77" s="333"/>
      <c r="L77" s="334"/>
      <c r="M77" s="335"/>
    </row>
    <row r="78" spans="1:13" ht="21" customHeight="1">
      <c r="A78" s="12" t="str">
        <f>'基本情報 (2)'!AE77</f>
        <v/>
      </c>
      <c r="B78" s="332"/>
      <c r="C78" s="350"/>
      <c r="D78" s="27"/>
      <c r="E78" s="328"/>
      <c r="F78" s="329"/>
      <c r="G78" s="330"/>
      <c r="H78" s="331"/>
      <c r="I78" s="332"/>
      <c r="J78" s="332"/>
      <c r="K78" s="333"/>
      <c r="L78" s="334"/>
      <c r="M78" s="335"/>
    </row>
    <row r="79" spans="1:13" ht="21" customHeight="1">
      <c r="A79" s="12" t="str">
        <f>'基本情報 (2)'!AE78</f>
        <v/>
      </c>
      <c r="B79" s="332"/>
      <c r="C79" s="350"/>
      <c r="D79" s="27"/>
      <c r="E79" s="328"/>
      <c r="F79" s="329"/>
      <c r="G79" s="330"/>
      <c r="H79" s="331"/>
      <c r="I79" s="332"/>
      <c r="J79" s="332"/>
      <c r="K79" s="333"/>
      <c r="L79" s="334"/>
      <c r="M79" s="335"/>
    </row>
    <row r="80" spans="1:13" ht="21" customHeight="1">
      <c r="A80" s="12" t="str">
        <f>'基本情報 (2)'!AE79</f>
        <v/>
      </c>
      <c r="B80" s="332"/>
      <c r="C80" s="350"/>
      <c r="D80" s="27"/>
      <c r="E80" s="328"/>
      <c r="F80" s="329"/>
      <c r="G80" s="330"/>
      <c r="H80" s="331"/>
      <c r="I80" s="332"/>
      <c r="J80" s="332"/>
      <c r="K80" s="333"/>
      <c r="L80" s="334"/>
      <c r="M80" s="335"/>
    </row>
    <row r="81" spans="1:13" ht="21" customHeight="1">
      <c r="A81" s="12" t="str">
        <f>'基本情報 (2)'!AE80</f>
        <v/>
      </c>
      <c r="B81" s="332"/>
      <c r="C81" s="350"/>
      <c r="D81" s="27"/>
      <c r="E81" s="328"/>
      <c r="F81" s="329"/>
      <c r="G81" s="330"/>
      <c r="H81" s="331"/>
      <c r="I81" s="332"/>
      <c r="J81" s="332"/>
      <c r="K81" s="333"/>
      <c r="L81" s="334"/>
      <c r="M81" s="335"/>
    </row>
    <row r="82" spans="1:13" ht="21" customHeight="1">
      <c r="A82" s="12" t="str">
        <f>'基本情報 (2)'!AE81</f>
        <v/>
      </c>
      <c r="B82" s="332"/>
      <c r="C82" s="350"/>
      <c r="D82" s="27"/>
      <c r="E82" s="328"/>
      <c r="F82" s="329"/>
      <c r="G82" s="330"/>
      <c r="H82" s="331"/>
      <c r="I82" s="332"/>
      <c r="J82" s="332"/>
      <c r="K82" s="333"/>
      <c r="L82" s="334"/>
      <c r="M82" s="335"/>
    </row>
    <row r="83" spans="1:13" ht="21" customHeight="1">
      <c r="A83" s="12" t="str">
        <f>'基本情報 (2)'!AE82</f>
        <v/>
      </c>
      <c r="B83" s="332"/>
      <c r="C83" s="350"/>
      <c r="D83" s="27"/>
      <c r="E83" s="328"/>
      <c r="F83" s="329"/>
      <c r="G83" s="330"/>
      <c r="H83" s="331"/>
      <c r="I83" s="332"/>
      <c r="J83" s="332"/>
      <c r="K83" s="333"/>
      <c r="L83" s="334"/>
      <c r="M83" s="335"/>
    </row>
    <row r="84" spans="1:13" ht="21" customHeight="1">
      <c r="A84" s="12" t="str">
        <f>'基本情報 (2)'!AE83</f>
        <v/>
      </c>
      <c r="B84" s="332"/>
      <c r="C84" s="350"/>
      <c r="D84" s="27"/>
      <c r="E84" s="328"/>
      <c r="F84" s="329"/>
      <c r="G84" s="330"/>
      <c r="H84" s="331"/>
      <c r="I84" s="332"/>
      <c r="J84" s="332"/>
      <c r="K84" s="333"/>
      <c r="L84" s="334"/>
      <c r="M84" s="335"/>
    </row>
    <row r="85" spans="1:13" ht="21" customHeight="1">
      <c r="A85" s="12" t="str">
        <f>'基本情報 (2)'!AE84</f>
        <v/>
      </c>
      <c r="B85" s="332"/>
      <c r="C85" s="350"/>
      <c r="D85" s="27"/>
      <c r="E85" s="328"/>
      <c r="F85" s="329"/>
      <c r="G85" s="330"/>
      <c r="H85" s="331"/>
      <c r="I85" s="332"/>
      <c r="J85" s="332"/>
      <c r="K85" s="333"/>
      <c r="L85" s="334"/>
      <c r="M85" s="335"/>
    </row>
    <row r="86" spans="1:13" ht="21" customHeight="1">
      <c r="A86" s="12" t="str">
        <f>'基本情報 (2)'!AE85</f>
        <v/>
      </c>
      <c r="B86" s="332"/>
      <c r="C86" s="350"/>
      <c r="D86" s="27"/>
      <c r="E86" s="328"/>
      <c r="F86" s="329"/>
      <c r="G86" s="330"/>
      <c r="H86" s="331"/>
      <c r="I86" s="332"/>
      <c r="J86" s="332"/>
      <c r="K86" s="333"/>
      <c r="L86" s="334"/>
      <c r="M86" s="335"/>
    </row>
    <row r="87" spans="1:13" ht="21" customHeight="1">
      <c r="A87" s="12" t="str">
        <f>'基本情報 (2)'!AE86</f>
        <v/>
      </c>
      <c r="B87" s="332"/>
      <c r="C87" s="350"/>
      <c r="D87" s="27"/>
      <c r="E87" s="328"/>
      <c r="F87" s="329"/>
      <c r="G87" s="330"/>
      <c r="H87" s="331"/>
      <c r="I87" s="332"/>
      <c r="J87" s="332"/>
      <c r="K87" s="333"/>
      <c r="L87" s="334"/>
      <c r="M87" s="335"/>
    </row>
    <row r="88" spans="1:13" ht="21" customHeight="1">
      <c r="A88" s="12" t="str">
        <f>'基本情報 (2)'!AE87</f>
        <v/>
      </c>
      <c r="B88" s="332"/>
      <c r="C88" s="350"/>
      <c r="D88" s="27"/>
      <c r="E88" s="328"/>
      <c r="F88" s="329"/>
      <c r="G88" s="330"/>
      <c r="H88" s="331"/>
      <c r="I88" s="332"/>
      <c r="J88" s="332"/>
      <c r="K88" s="333"/>
      <c r="L88" s="334"/>
      <c r="M88" s="335"/>
    </row>
    <row r="89" spans="1:13" ht="21" customHeight="1">
      <c r="A89" s="12" t="str">
        <f>'基本情報 (2)'!AE88</f>
        <v/>
      </c>
      <c r="B89" s="332"/>
      <c r="C89" s="350"/>
      <c r="D89" s="27"/>
      <c r="E89" s="328"/>
      <c r="F89" s="329"/>
      <c r="G89" s="330"/>
      <c r="H89" s="331"/>
      <c r="I89" s="332"/>
      <c r="J89" s="332"/>
      <c r="K89" s="333"/>
      <c r="L89" s="334"/>
      <c r="M89" s="335"/>
    </row>
    <row r="90" spans="1:13" ht="21" customHeight="1">
      <c r="A90" s="12" t="str">
        <f>'基本情報 (2)'!AE89</f>
        <v/>
      </c>
      <c r="B90" s="332"/>
      <c r="C90" s="350"/>
      <c r="D90" s="27"/>
      <c r="E90" s="328"/>
      <c r="F90" s="329"/>
      <c r="G90" s="330"/>
      <c r="H90" s="331"/>
      <c r="I90" s="332"/>
      <c r="J90" s="332"/>
      <c r="K90" s="333"/>
      <c r="L90" s="334"/>
      <c r="M90" s="335"/>
    </row>
    <row r="91" spans="1:13" ht="21" customHeight="1">
      <c r="A91" s="12" t="str">
        <f>'基本情報 (2)'!AE90</f>
        <v/>
      </c>
      <c r="B91" s="332"/>
      <c r="C91" s="350"/>
      <c r="D91" s="27"/>
      <c r="E91" s="328"/>
      <c r="F91" s="329"/>
      <c r="G91" s="330"/>
      <c r="H91" s="331"/>
      <c r="I91" s="332"/>
      <c r="J91" s="332"/>
      <c r="K91" s="333"/>
      <c r="L91" s="334"/>
      <c r="M91" s="335"/>
    </row>
    <row r="92" spans="1:13" ht="21" customHeight="1">
      <c r="A92" s="12" t="str">
        <f>'基本情報 (2)'!AE91</f>
        <v/>
      </c>
      <c r="B92" s="332"/>
      <c r="C92" s="350"/>
      <c r="D92" s="27"/>
      <c r="E92" s="328"/>
      <c r="F92" s="329"/>
      <c r="G92" s="330"/>
      <c r="H92" s="331"/>
      <c r="I92" s="332"/>
      <c r="J92" s="332"/>
      <c r="K92" s="333"/>
      <c r="L92" s="334"/>
      <c r="M92" s="335"/>
    </row>
    <row r="93" spans="1:13" ht="21" customHeight="1">
      <c r="A93" s="12" t="str">
        <f>'基本情報 (2)'!AE92</f>
        <v/>
      </c>
      <c r="B93" s="332"/>
      <c r="C93" s="350"/>
      <c r="D93" s="27"/>
      <c r="E93" s="328"/>
      <c r="F93" s="329"/>
      <c r="G93" s="330"/>
      <c r="H93" s="331"/>
      <c r="I93" s="332"/>
      <c r="J93" s="332"/>
      <c r="K93" s="333"/>
      <c r="L93" s="334"/>
      <c r="M93" s="335"/>
    </row>
    <row r="94" spans="1:13" ht="21" customHeight="1">
      <c r="A94" s="12" t="str">
        <f>'基本情報 (2)'!AE93</f>
        <v/>
      </c>
      <c r="B94" s="332"/>
      <c r="C94" s="350"/>
      <c r="D94" s="27"/>
      <c r="E94" s="328"/>
      <c r="F94" s="329"/>
      <c r="G94" s="330"/>
      <c r="H94" s="331"/>
      <c r="I94" s="332"/>
      <c r="J94" s="332"/>
      <c r="K94" s="333"/>
      <c r="L94" s="334"/>
      <c r="M94" s="335"/>
    </row>
    <row r="95" spans="1:13" ht="21" customHeight="1">
      <c r="A95" s="12" t="str">
        <f>'基本情報 (2)'!AE94</f>
        <v/>
      </c>
      <c r="B95" s="332"/>
      <c r="C95" s="350"/>
      <c r="D95" s="27"/>
      <c r="E95" s="328"/>
      <c r="F95" s="329"/>
      <c r="G95" s="330"/>
      <c r="H95" s="331"/>
      <c r="I95" s="332"/>
      <c r="J95" s="332"/>
      <c r="K95" s="333"/>
      <c r="L95" s="334"/>
      <c r="M95" s="335"/>
    </row>
    <row r="96" spans="1:13" ht="21" customHeight="1">
      <c r="A96" s="12" t="str">
        <f>'基本情報 (2)'!AE95</f>
        <v/>
      </c>
      <c r="B96" s="332"/>
      <c r="C96" s="350"/>
      <c r="D96" s="27"/>
      <c r="E96" s="328"/>
      <c r="F96" s="329"/>
      <c r="G96" s="330"/>
      <c r="H96" s="331"/>
      <c r="I96" s="332"/>
      <c r="J96" s="332"/>
      <c r="K96" s="333"/>
      <c r="L96" s="334"/>
      <c r="M96" s="335"/>
    </row>
    <row r="97" spans="1:13" ht="21" customHeight="1">
      <c r="A97" s="12" t="str">
        <f>'基本情報 (2)'!AE96</f>
        <v/>
      </c>
      <c r="B97" s="332"/>
      <c r="C97" s="350"/>
      <c r="D97" s="27"/>
      <c r="E97" s="328"/>
      <c r="F97" s="329"/>
      <c r="G97" s="330"/>
      <c r="H97" s="331"/>
      <c r="I97" s="332"/>
      <c r="J97" s="332"/>
      <c r="K97" s="333"/>
      <c r="L97" s="334"/>
      <c r="M97" s="335"/>
    </row>
    <row r="98" spans="1:13" ht="21" customHeight="1">
      <c r="A98" s="12" t="str">
        <f>'基本情報 (2)'!AE97</f>
        <v/>
      </c>
      <c r="B98" s="332"/>
      <c r="C98" s="350"/>
      <c r="D98" s="27"/>
      <c r="E98" s="328"/>
      <c r="F98" s="329"/>
      <c r="G98" s="330"/>
      <c r="H98" s="331"/>
      <c r="I98" s="332"/>
      <c r="J98" s="332"/>
      <c r="K98" s="333"/>
      <c r="L98" s="334"/>
      <c r="M98" s="335"/>
    </row>
    <row r="99" spans="1:13" ht="21" customHeight="1">
      <c r="A99" s="12" t="str">
        <f>'基本情報 (2)'!AE98</f>
        <v/>
      </c>
      <c r="B99" s="332"/>
      <c r="C99" s="350"/>
      <c r="D99" s="27"/>
      <c r="E99" s="328"/>
      <c r="F99" s="329"/>
      <c r="G99" s="330"/>
      <c r="H99" s="331"/>
      <c r="I99" s="332"/>
      <c r="J99" s="332"/>
      <c r="K99" s="333"/>
      <c r="L99" s="334"/>
      <c r="M99" s="335"/>
    </row>
    <row r="100" spans="1:13" ht="21" customHeight="1">
      <c r="A100" s="12" t="str">
        <f>'基本情報 (2)'!AE99</f>
        <v/>
      </c>
      <c r="B100" s="332"/>
      <c r="C100" s="350"/>
      <c r="D100" s="27"/>
      <c r="E100" s="328"/>
      <c r="F100" s="329"/>
      <c r="G100" s="330"/>
      <c r="H100" s="331"/>
      <c r="I100" s="332"/>
      <c r="J100" s="332"/>
      <c r="K100" s="333"/>
      <c r="L100" s="334"/>
      <c r="M100" s="335"/>
    </row>
    <row r="101" spans="1:13" ht="21" customHeight="1">
      <c r="A101" s="12" t="str">
        <f>'基本情報 (2)'!AE100</f>
        <v/>
      </c>
      <c r="B101" s="332"/>
      <c r="C101" s="350"/>
      <c r="D101" s="27"/>
      <c r="E101" s="328"/>
      <c r="F101" s="329"/>
      <c r="G101" s="330"/>
      <c r="H101" s="331"/>
      <c r="I101" s="332"/>
      <c r="J101" s="332"/>
      <c r="K101" s="333"/>
      <c r="L101" s="334"/>
      <c r="M101" s="335"/>
    </row>
    <row r="102" spans="1:13" ht="21" customHeight="1">
      <c r="A102" s="12" t="str">
        <f>'基本情報 (2)'!AE101</f>
        <v/>
      </c>
      <c r="B102" s="332"/>
      <c r="C102" s="350"/>
      <c r="D102" s="27"/>
      <c r="E102" s="328"/>
      <c r="F102" s="329"/>
      <c r="G102" s="330"/>
      <c r="H102" s="331"/>
      <c r="I102" s="332"/>
      <c r="J102" s="332"/>
      <c r="K102" s="333"/>
      <c r="L102" s="334"/>
      <c r="M102" s="335"/>
    </row>
    <row r="103" spans="1:13" ht="21" customHeight="1">
      <c r="A103" s="12" t="str">
        <f>'基本情報 (2)'!AE102</f>
        <v/>
      </c>
      <c r="B103" s="332"/>
      <c r="C103" s="350"/>
      <c r="D103" s="27"/>
      <c r="E103" s="328"/>
      <c r="F103" s="329"/>
      <c r="G103" s="330"/>
      <c r="H103" s="331"/>
      <c r="I103" s="332"/>
      <c r="J103" s="332"/>
      <c r="K103" s="333"/>
      <c r="L103" s="334"/>
      <c r="M103" s="335"/>
    </row>
    <row r="104" spans="1:13" ht="21" customHeight="1">
      <c r="A104" s="12" t="str">
        <f>'基本情報 (2)'!AE103</f>
        <v/>
      </c>
      <c r="B104" s="332"/>
      <c r="C104" s="350"/>
      <c r="D104" s="27"/>
      <c r="E104" s="328"/>
      <c r="F104" s="329"/>
      <c r="G104" s="330"/>
      <c r="H104" s="331"/>
      <c r="I104" s="332"/>
      <c r="J104" s="332"/>
      <c r="K104" s="333"/>
      <c r="L104" s="334"/>
      <c r="M104" s="335"/>
    </row>
    <row r="105" spans="1:13" ht="21" customHeight="1">
      <c r="A105" s="12" t="str">
        <f>'基本情報 (2)'!AE104</f>
        <v/>
      </c>
      <c r="B105" s="332"/>
      <c r="C105" s="350"/>
      <c r="D105" s="27"/>
      <c r="E105" s="328"/>
      <c r="F105" s="329"/>
      <c r="G105" s="330"/>
      <c r="H105" s="331"/>
      <c r="I105" s="332"/>
      <c r="J105" s="332"/>
      <c r="K105" s="333"/>
      <c r="L105" s="334"/>
      <c r="M105" s="335"/>
    </row>
    <row r="106" spans="1:13" ht="21" customHeight="1">
      <c r="A106" s="12" t="str">
        <f>'基本情報 (2)'!AE105</f>
        <v/>
      </c>
      <c r="B106" s="332"/>
      <c r="C106" s="350"/>
      <c r="D106" s="27"/>
      <c r="E106" s="328"/>
      <c r="F106" s="329"/>
      <c r="G106" s="330"/>
      <c r="H106" s="331"/>
      <c r="I106" s="332"/>
      <c r="J106" s="332"/>
      <c r="K106" s="333"/>
      <c r="L106" s="334"/>
      <c r="M106" s="335"/>
    </row>
    <row r="107" spans="1:13" ht="21" customHeight="1">
      <c r="A107" s="12" t="str">
        <f>'基本情報 (2)'!AE106</f>
        <v/>
      </c>
      <c r="B107" s="332"/>
      <c r="C107" s="350"/>
      <c r="D107" s="27"/>
      <c r="E107" s="328"/>
      <c r="F107" s="329"/>
      <c r="G107" s="330"/>
      <c r="H107" s="331"/>
      <c r="I107" s="332"/>
      <c r="J107" s="332"/>
      <c r="K107" s="333"/>
      <c r="L107" s="334"/>
      <c r="M107" s="335"/>
    </row>
    <row r="108" spans="1:13" ht="21" customHeight="1">
      <c r="A108" s="12" t="str">
        <f>'基本情報 (2)'!AE107</f>
        <v/>
      </c>
      <c r="B108" s="332"/>
      <c r="C108" s="350"/>
      <c r="D108" s="27"/>
      <c r="E108" s="328"/>
      <c r="F108" s="329"/>
      <c r="G108" s="330"/>
      <c r="H108" s="331"/>
      <c r="I108" s="332"/>
      <c r="J108" s="332"/>
      <c r="K108" s="333"/>
      <c r="L108" s="334"/>
      <c r="M108" s="335"/>
    </row>
    <row r="109" spans="1:13" ht="21" customHeight="1">
      <c r="A109" s="12" t="str">
        <f>'基本情報 (2)'!AE108</f>
        <v/>
      </c>
      <c r="B109" s="332"/>
      <c r="C109" s="350"/>
      <c r="D109" s="27"/>
      <c r="E109" s="328"/>
      <c r="F109" s="329"/>
      <c r="G109" s="330"/>
      <c r="H109" s="331"/>
      <c r="I109" s="332"/>
      <c r="J109" s="332"/>
      <c r="K109" s="333"/>
      <c r="L109" s="334"/>
      <c r="M109" s="335"/>
    </row>
    <row r="110" spans="1:13" s="173" customFormat="1" ht="21" hidden="1" customHeight="1">
      <c r="A110" s="341">
        <v>101</v>
      </c>
      <c r="B110" s="342"/>
      <c r="C110" s="350"/>
      <c r="D110" s="343"/>
      <c r="E110" s="342"/>
      <c r="F110" s="342"/>
      <c r="G110" s="344"/>
      <c r="H110" s="344"/>
      <c r="I110" s="342"/>
      <c r="J110" s="342"/>
      <c r="K110" s="345"/>
      <c r="L110" s="345"/>
      <c r="M110" s="345"/>
    </row>
    <row r="111" spans="1:13" ht="21" hidden="1" customHeight="1">
      <c r="A111" s="203">
        <v>102</v>
      </c>
      <c r="B111" s="346"/>
      <c r="C111" s="350"/>
      <c r="D111" s="347"/>
      <c r="E111" s="346"/>
      <c r="F111" s="346"/>
      <c r="G111" s="348"/>
      <c r="H111" s="348"/>
      <c r="I111" s="346"/>
      <c r="J111" s="346"/>
      <c r="K111" s="349"/>
      <c r="L111" s="349"/>
      <c r="M111" s="349"/>
    </row>
    <row r="112" spans="1:13" ht="21" hidden="1" customHeight="1">
      <c r="A112" s="203">
        <v>103</v>
      </c>
      <c r="B112" s="346"/>
      <c r="C112" s="350"/>
      <c r="D112" s="347"/>
      <c r="E112" s="346"/>
      <c r="F112" s="346"/>
      <c r="G112" s="348"/>
      <c r="H112" s="348"/>
      <c r="I112" s="346"/>
      <c r="J112" s="346"/>
      <c r="K112" s="349"/>
      <c r="L112" s="349"/>
      <c r="M112" s="349"/>
    </row>
    <row r="113" spans="1:13" ht="21" hidden="1" customHeight="1">
      <c r="A113" s="203">
        <v>104</v>
      </c>
      <c r="B113" s="346"/>
      <c r="C113" s="350"/>
      <c r="D113" s="347"/>
      <c r="E113" s="346"/>
      <c r="F113" s="346"/>
      <c r="G113" s="348"/>
      <c r="H113" s="348"/>
      <c r="I113" s="346"/>
      <c r="J113" s="346"/>
      <c r="K113" s="349"/>
      <c r="L113" s="349"/>
      <c r="M113" s="349"/>
    </row>
    <row r="114" spans="1:13" ht="21" hidden="1" customHeight="1">
      <c r="A114" s="203">
        <v>105</v>
      </c>
      <c r="B114" s="346"/>
      <c r="C114" s="350"/>
      <c r="D114" s="347"/>
      <c r="E114" s="346"/>
      <c r="F114" s="346"/>
      <c r="G114" s="348"/>
      <c r="H114" s="348"/>
      <c r="I114" s="346"/>
      <c r="J114" s="346"/>
      <c r="K114" s="349"/>
      <c r="L114" s="349"/>
      <c r="M114" s="349"/>
    </row>
    <row r="115" spans="1:13" ht="21" hidden="1" customHeight="1">
      <c r="A115" s="203">
        <v>106</v>
      </c>
      <c r="B115" s="346"/>
      <c r="C115" s="350"/>
      <c r="D115" s="347"/>
      <c r="E115" s="346"/>
      <c r="F115" s="346"/>
      <c r="G115" s="348"/>
      <c r="H115" s="348"/>
      <c r="I115" s="346"/>
      <c r="J115" s="346"/>
      <c r="K115" s="349"/>
      <c r="L115" s="349"/>
      <c r="M115" s="349"/>
    </row>
    <row r="116" spans="1:13" ht="21" hidden="1" customHeight="1">
      <c r="A116" s="203">
        <v>107</v>
      </c>
      <c r="B116" s="346"/>
      <c r="C116" s="350"/>
      <c r="D116" s="347"/>
      <c r="E116" s="346"/>
      <c r="F116" s="346"/>
      <c r="G116" s="348"/>
      <c r="H116" s="348"/>
      <c r="I116" s="346"/>
      <c r="J116" s="346"/>
      <c r="K116" s="349"/>
      <c r="L116" s="349"/>
      <c r="M116" s="349"/>
    </row>
    <row r="117" spans="1:13" ht="21" hidden="1" customHeight="1">
      <c r="A117" s="203">
        <v>108</v>
      </c>
      <c r="B117" s="346"/>
      <c r="C117" s="350"/>
      <c r="D117" s="347"/>
      <c r="E117" s="346"/>
      <c r="F117" s="346"/>
      <c r="G117" s="348"/>
      <c r="H117" s="348"/>
      <c r="I117" s="346"/>
      <c r="J117" s="346"/>
      <c r="K117" s="349"/>
      <c r="L117" s="349"/>
      <c r="M117" s="349"/>
    </row>
    <row r="118" spans="1:13" ht="21" hidden="1" customHeight="1">
      <c r="A118" s="203">
        <v>109</v>
      </c>
      <c r="B118" s="346"/>
      <c r="C118" s="350"/>
      <c r="D118" s="347"/>
      <c r="E118" s="346"/>
      <c r="F118" s="346"/>
      <c r="G118" s="348"/>
      <c r="H118" s="348"/>
      <c r="I118" s="346"/>
      <c r="J118" s="346"/>
      <c r="K118" s="349"/>
      <c r="L118" s="349"/>
      <c r="M118" s="349"/>
    </row>
    <row r="119" spans="1:13" ht="21" hidden="1" customHeight="1">
      <c r="A119" s="203">
        <v>110</v>
      </c>
      <c r="B119" s="346"/>
      <c r="C119" s="350"/>
      <c r="D119" s="347"/>
      <c r="E119" s="346"/>
      <c r="F119" s="346"/>
      <c r="G119" s="348"/>
      <c r="H119" s="348"/>
      <c r="I119" s="346"/>
      <c r="J119" s="346"/>
      <c r="K119" s="349"/>
      <c r="L119" s="349"/>
      <c r="M119" s="349"/>
    </row>
    <row r="120" spans="1:13" ht="21" hidden="1" customHeight="1">
      <c r="A120" s="203">
        <v>111</v>
      </c>
      <c r="B120" s="346"/>
      <c r="C120" s="350"/>
      <c r="D120" s="347"/>
      <c r="E120" s="346"/>
      <c r="F120" s="346"/>
      <c r="G120" s="348"/>
      <c r="H120" s="348"/>
      <c r="I120" s="346"/>
      <c r="J120" s="346"/>
      <c r="K120" s="349"/>
      <c r="L120" s="349"/>
      <c r="M120" s="349"/>
    </row>
    <row r="121" spans="1:13" ht="21" hidden="1" customHeight="1">
      <c r="A121" s="203">
        <v>112</v>
      </c>
      <c r="B121" s="346"/>
      <c r="C121" s="350"/>
      <c r="D121" s="347"/>
      <c r="E121" s="346"/>
      <c r="F121" s="346"/>
      <c r="G121" s="348"/>
      <c r="H121" s="348"/>
      <c r="I121" s="346"/>
      <c r="J121" s="346"/>
      <c r="K121" s="349"/>
      <c r="L121" s="349"/>
      <c r="M121" s="349"/>
    </row>
    <row r="122" spans="1:13" ht="21" hidden="1" customHeight="1">
      <c r="A122" s="203">
        <v>113</v>
      </c>
      <c r="B122" s="346"/>
      <c r="C122" s="350"/>
      <c r="D122" s="347"/>
      <c r="E122" s="346"/>
      <c r="F122" s="346"/>
      <c r="G122" s="348"/>
      <c r="H122" s="348"/>
      <c r="I122" s="346"/>
      <c r="J122" s="346"/>
      <c r="K122" s="349"/>
      <c r="L122" s="349"/>
      <c r="M122" s="349"/>
    </row>
    <row r="123" spans="1:13" ht="21" hidden="1" customHeight="1">
      <c r="A123" s="203">
        <v>114</v>
      </c>
      <c r="B123" s="346"/>
      <c r="C123" s="350"/>
      <c r="D123" s="347"/>
      <c r="E123" s="346"/>
      <c r="F123" s="346"/>
      <c r="G123" s="348"/>
      <c r="H123" s="348"/>
      <c r="I123" s="346"/>
      <c r="J123" s="346"/>
      <c r="K123" s="349"/>
      <c r="L123" s="349"/>
      <c r="M123" s="349"/>
    </row>
    <row r="124" spans="1:13" ht="21" hidden="1" customHeight="1">
      <c r="A124" s="203">
        <v>115</v>
      </c>
      <c r="B124" s="346"/>
      <c r="C124" s="350"/>
      <c r="D124" s="347"/>
      <c r="E124" s="346"/>
      <c r="F124" s="346"/>
      <c r="G124" s="348"/>
      <c r="H124" s="348"/>
      <c r="I124" s="346"/>
      <c r="J124" s="346"/>
      <c r="K124" s="349"/>
      <c r="L124" s="349"/>
      <c r="M124" s="349"/>
    </row>
    <row r="125" spans="1:13" ht="21" hidden="1" customHeight="1">
      <c r="A125" s="203">
        <v>116</v>
      </c>
      <c r="B125" s="346"/>
      <c r="C125" s="350"/>
      <c r="D125" s="347"/>
      <c r="E125" s="346"/>
      <c r="F125" s="346"/>
      <c r="G125" s="348"/>
      <c r="H125" s="348"/>
      <c r="I125" s="346"/>
      <c r="J125" s="346"/>
      <c r="K125" s="349"/>
      <c r="L125" s="349"/>
      <c r="M125" s="349"/>
    </row>
    <row r="126" spans="1:13" ht="21" hidden="1" customHeight="1">
      <c r="A126" s="203">
        <v>117</v>
      </c>
      <c r="B126" s="346"/>
      <c r="C126" s="350"/>
      <c r="D126" s="347"/>
      <c r="E126" s="346"/>
      <c r="F126" s="346"/>
      <c r="G126" s="348"/>
      <c r="H126" s="348"/>
      <c r="I126" s="346"/>
      <c r="J126" s="346"/>
      <c r="K126" s="349"/>
      <c r="L126" s="349"/>
      <c r="M126" s="349"/>
    </row>
    <row r="127" spans="1:13" ht="21" hidden="1" customHeight="1">
      <c r="A127" s="203">
        <v>118</v>
      </c>
      <c r="B127" s="346"/>
      <c r="C127" s="350"/>
      <c r="D127" s="347"/>
      <c r="E127" s="346"/>
      <c r="F127" s="346"/>
      <c r="G127" s="348"/>
      <c r="H127" s="348"/>
      <c r="I127" s="346"/>
      <c r="J127" s="346"/>
      <c r="K127" s="349"/>
      <c r="L127" s="349"/>
      <c r="M127" s="349"/>
    </row>
    <row r="128" spans="1:13" ht="21" hidden="1" customHeight="1">
      <c r="A128" s="203">
        <v>119</v>
      </c>
      <c r="B128" s="346"/>
      <c r="C128" s="350"/>
      <c r="D128" s="347"/>
      <c r="E128" s="346"/>
      <c r="F128" s="346"/>
      <c r="G128" s="348"/>
      <c r="H128" s="348"/>
      <c r="I128" s="346"/>
      <c r="J128" s="346"/>
      <c r="K128" s="349"/>
      <c r="L128" s="349"/>
      <c r="M128" s="349"/>
    </row>
    <row r="129" spans="1:13" ht="21" hidden="1" customHeight="1">
      <c r="A129" s="203">
        <v>120</v>
      </c>
      <c r="B129" s="346"/>
      <c r="C129" s="350"/>
      <c r="D129" s="347"/>
      <c r="E129" s="346"/>
      <c r="F129" s="346"/>
      <c r="G129" s="348"/>
      <c r="H129" s="348"/>
      <c r="I129" s="346"/>
      <c r="J129" s="346"/>
      <c r="K129" s="349"/>
      <c r="L129" s="349"/>
      <c r="M129" s="349"/>
    </row>
    <row r="130" spans="1:13" ht="21" hidden="1" customHeight="1">
      <c r="A130" s="203">
        <v>121</v>
      </c>
      <c r="B130" s="346"/>
      <c r="C130" s="350"/>
      <c r="D130" s="347"/>
      <c r="E130" s="346"/>
      <c r="F130" s="346"/>
      <c r="G130" s="348"/>
      <c r="H130" s="348"/>
      <c r="I130" s="346"/>
      <c r="J130" s="346"/>
      <c r="K130" s="349"/>
      <c r="L130" s="349"/>
      <c r="M130" s="349"/>
    </row>
    <row r="131" spans="1:13" ht="21" hidden="1" customHeight="1">
      <c r="A131" s="203">
        <v>122</v>
      </c>
      <c r="B131" s="346"/>
      <c r="C131" s="350"/>
      <c r="D131" s="347"/>
      <c r="E131" s="346"/>
      <c r="F131" s="346"/>
      <c r="G131" s="348"/>
      <c r="H131" s="348"/>
      <c r="I131" s="346"/>
      <c r="J131" s="346"/>
      <c r="K131" s="349"/>
      <c r="L131" s="349"/>
      <c r="M131" s="349"/>
    </row>
    <row r="132" spans="1:13" ht="21" hidden="1" customHeight="1">
      <c r="A132" s="203">
        <v>123</v>
      </c>
      <c r="B132" s="346"/>
      <c r="C132" s="350"/>
      <c r="D132" s="347"/>
      <c r="E132" s="346"/>
      <c r="F132" s="346"/>
      <c r="G132" s="348"/>
      <c r="H132" s="348"/>
      <c r="I132" s="346"/>
      <c r="J132" s="346"/>
      <c r="K132" s="349"/>
      <c r="L132" s="349"/>
      <c r="M132" s="349"/>
    </row>
    <row r="133" spans="1:13" ht="21" hidden="1" customHeight="1">
      <c r="A133" s="203">
        <v>124</v>
      </c>
      <c r="B133" s="346"/>
      <c r="C133" s="350"/>
      <c r="D133" s="347"/>
      <c r="E133" s="346"/>
      <c r="F133" s="346"/>
      <c r="G133" s="348"/>
      <c r="H133" s="348"/>
      <c r="I133" s="346"/>
      <c r="J133" s="346"/>
      <c r="K133" s="349"/>
      <c r="L133" s="349"/>
      <c r="M133" s="349"/>
    </row>
    <row r="134" spans="1:13" ht="21" hidden="1" customHeight="1">
      <c r="A134" s="203">
        <v>125</v>
      </c>
      <c r="B134" s="346"/>
      <c r="C134" s="350"/>
      <c r="D134" s="347"/>
      <c r="E134" s="346"/>
      <c r="F134" s="346"/>
      <c r="G134" s="348"/>
      <c r="H134" s="348"/>
      <c r="I134" s="346"/>
      <c r="J134" s="346"/>
      <c r="K134" s="349"/>
      <c r="L134" s="349"/>
      <c r="M134" s="349"/>
    </row>
    <row r="135" spans="1:13" ht="21" hidden="1" customHeight="1">
      <c r="A135" s="203">
        <v>126</v>
      </c>
      <c r="B135" s="346"/>
      <c r="C135" s="350"/>
      <c r="D135" s="347"/>
      <c r="E135" s="346"/>
      <c r="F135" s="346"/>
      <c r="G135" s="348"/>
      <c r="H135" s="348"/>
      <c r="I135" s="346"/>
      <c r="J135" s="346"/>
      <c r="K135" s="349"/>
      <c r="L135" s="349"/>
      <c r="M135" s="349"/>
    </row>
    <row r="136" spans="1:13" ht="21" hidden="1" customHeight="1">
      <c r="A136" s="203">
        <v>127</v>
      </c>
      <c r="B136" s="346"/>
      <c r="C136" s="350"/>
      <c r="D136" s="347"/>
      <c r="E136" s="346"/>
      <c r="F136" s="346"/>
      <c r="G136" s="348"/>
      <c r="H136" s="348"/>
      <c r="I136" s="346"/>
      <c r="J136" s="346"/>
      <c r="K136" s="349"/>
      <c r="L136" s="349"/>
      <c r="M136" s="349"/>
    </row>
    <row r="137" spans="1:13" ht="21" hidden="1" customHeight="1">
      <c r="A137" s="203">
        <v>128</v>
      </c>
      <c r="B137" s="346"/>
      <c r="C137" s="350"/>
      <c r="D137" s="347"/>
      <c r="E137" s="346"/>
      <c r="F137" s="346"/>
      <c r="G137" s="348"/>
      <c r="H137" s="348"/>
      <c r="I137" s="346"/>
      <c r="J137" s="346"/>
      <c r="K137" s="349"/>
      <c r="L137" s="349"/>
      <c r="M137" s="349"/>
    </row>
    <row r="138" spans="1:13" ht="21" hidden="1" customHeight="1">
      <c r="A138" s="203">
        <v>129</v>
      </c>
      <c r="B138" s="346"/>
      <c r="C138" s="350"/>
      <c r="D138" s="347"/>
      <c r="E138" s="346"/>
      <c r="F138" s="346"/>
      <c r="G138" s="348"/>
      <c r="H138" s="348"/>
      <c r="I138" s="346"/>
      <c r="J138" s="346"/>
      <c r="K138" s="349"/>
      <c r="L138" s="349"/>
      <c r="M138" s="349"/>
    </row>
    <row r="139" spans="1:13" ht="21" hidden="1" customHeight="1">
      <c r="A139" s="203">
        <v>130</v>
      </c>
      <c r="B139" s="346"/>
      <c r="C139" s="350"/>
      <c r="D139" s="347"/>
      <c r="E139" s="346"/>
      <c r="F139" s="346"/>
      <c r="G139" s="348"/>
      <c r="H139" s="348"/>
      <c r="I139" s="346"/>
      <c r="J139" s="346"/>
      <c r="K139" s="349"/>
      <c r="L139" s="349"/>
      <c r="M139" s="349"/>
    </row>
    <row r="140" spans="1:13" ht="21" hidden="1" customHeight="1">
      <c r="A140" s="203">
        <v>131</v>
      </c>
      <c r="B140" s="346"/>
      <c r="C140" s="350"/>
      <c r="D140" s="347"/>
      <c r="E140" s="346"/>
      <c r="F140" s="346"/>
      <c r="G140" s="348"/>
      <c r="H140" s="348"/>
      <c r="I140" s="346"/>
      <c r="J140" s="346"/>
      <c r="K140" s="349"/>
      <c r="L140" s="349"/>
      <c r="M140" s="349"/>
    </row>
    <row r="141" spans="1:13" ht="21" hidden="1" customHeight="1">
      <c r="A141" s="203">
        <v>132</v>
      </c>
      <c r="B141" s="346"/>
      <c r="C141" s="350"/>
      <c r="D141" s="347"/>
      <c r="E141" s="346"/>
      <c r="F141" s="346"/>
      <c r="G141" s="348"/>
      <c r="H141" s="348"/>
      <c r="I141" s="346"/>
      <c r="J141" s="346"/>
      <c r="K141" s="349"/>
      <c r="L141" s="349"/>
      <c r="M141" s="349"/>
    </row>
    <row r="142" spans="1:13" ht="21" hidden="1" customHeight="1">
      <c r="A142" s="203">
        <v>133</v>
      </c>
      <c r="B142" s="346"/>
      <c r="C142" s="350"/>
      <c r="D142" s="347"/>
      <c r="E142" s="346"/>
      <c r="F142" s="346"/>
      <c r="G142" s="348"/>
      <c r="H142" s="348"/>
      <c r="I142" s="346"/>
      <c r="J142" s="346"/>
      <c r="K142" s="349"/>
      <c r="L142" s="349"/>
      <c r="M142" s="349"/>
    </row>
    <row r="143" spans="1:13" ht="21" hidden="1" customHeight="1">
      <c r="A143" s="203">
        <v>134</v>
      </c>
      <c r="B143" s="346"/>
      <c r="C143" s="350"/>
      <c r="D143" s="347"/>
      <c r="E143" s="346"/>
      <c r="F143" s="346"/>
      <c r="G143" s="348"/>
      <c r="H143" s="348"/>
      <c r="I143" s="346"/>
      <c r="J143" s="346"/>
      <c r="K143" s="349"/>
      <c r="L143" s="349"/>
      <c r="M143" s="349"/>
    </row>
    <row r="144" spans="1:13" ht="21" hidden="1" customHeight="1">
      <c r="A144" s="203">
        <v>135</v>
      </c>
      <c r="B144" s="346"/>
      <c r="C144" s="350"/>
      <c r="D144" s="347"/>
      <c r="E144" s="346"/>
      <c r="F144" s="346"/>
      <c r="G144" s="348"/>
      <c r="H144" s="348"/>
      <c r="I144" s="346"/>
      <c r="J144" s="346"/>
      <c r="K144" s="349"/>
      <c r="L144" s="349"/>
      <c r="M144" s="349"/>
    </row>
    <row r="145" spans="1:13" ht="21" hidden="1" customHeight="1">
      <c r="A145" s="203">
        <v>136</v>
      </c>
      <c r="B145" s="346"/>
      <c r="C145" s="350"/>
      <c r="D145" s="347"/>
      <c r="E145" s="346"/>
      <c r="F145" s="346"/>
      <c r="G145" s="348"/>
      <c r="H145" s="348"/>
      <c r="I145" s="346"/>
      <c r="J145" s="346"/>
      <c r="K145" s="349"/>
      <c r="L145" s="349"/>
      <c r="M145" s="349"/>
    </row>
    <row r="146" spans="1:13" ht="21" hidden="1" customHeight="1">
      <c r="A146" s="203">
        <v>137</v>
      </c>
      <c r="B146" s="346"/>
      <c r="C146" s="350"/>
      <c r="D146" s="347"/>
      <c r="E146" s="346"/>
      <c r="F146" s="346"/>
      <c r="G146" s="348"/>
      <c r="H146" s="348"/>
      <c r="I146" s="346"/>
      <c r="J146" s="346"/>
      <c r="K146" s="349"/>
      <c r="L146" s="349"/>
      <c r="M146" s="349"/>
    </row>
    <row r="147" spans="1:13" ht="21" hidden="1" customHeight="1">
      <c r="A147" s="203">
        <v>138</v>
      </c>
      <c r="B147" s="346"/>
      <c r="C147" s="350"/>
      <c r="D147" s="347"/>
      <c r="E147" s="346"/>
      <c r="F147" s="346"/>
      <c r="G147" s="348"/>
      <c r="H147" s="348"/>
      <c r="I147" s="346"/>
      <c r="J147" s="346"/>
      <c r="K147" s="349"/>
      <c r="L147" s="349"/>
      <c r="M147" s="349"/>
    </row>
    <row r="148" spans="1:13" ht="21" hidden="1" customHeight="1">
      <c r="A148" s="203">
        <v>139</v>
      </c>
      <c r="B148" s="346"/>
      <c r="C148" s="350"/>
      <c r="D148" s="347"/>
      <c r="E148" s="346"/>
      <c r="F148" s="346"/>
      <c r="G148" s="348"/>
      <c r="H148" s="348"/>
      <c r="I148" s="346"/>
      <c r="J148" s="346"/>
      <c r="K148" s="349"/>
      <c r="L148" s="349"/>
      <c r="M148" s="349"/>
    </row>
    <row r="149" spans="1:13" ht="21" hidden="1" customHeight="1">
      <c r="A149" s="203">
        <v>140</v>
      </c>
      <c r="B149" s="346"/>
      <c r="C149" s="350"/>
      <c r="D149" s="347"/>
      <c r="E149" s="346"/>
      <c r="F149" s="346"/>
      <c r="G149" s="348"/>
      <c r="H149" s="348"/>
      <c r="I149" s="346"/>
      <c r="J149" s="346"/>
      <c r="K149" s="349"/>
      <c r="L149" s="349"/>
      <c r="M149" s="349"/>
    </row>
    <row r="150" spans="1:13" ht="21" hidden="1" customHeight="1">
      <c r="A150" s="203">
        <v>141</v>
      </c>
      <c r="B150" s="346"/>
      <c r="C150" s="350"/>
      <c r="D150" s="347"/>
      <c r="E150" s="346"/>
      <c r="F150" s="346"/>
      <c r="G150" s="348"/>
      <c r="H150" s="348"/>
      <c r="I150" s="346"/>
      <c r="J150" s="346"/>
      <c r="K150" s="349"/>
      <c r="L150" s="349"/>
      <c r="M150" s="349"/>
    </row>
    <row r="151" spans="1:13" ht="21" hidden="1" customHeight="1">
      <c r="A151" s="203">
        <v>142</v>
      </c>
      <c r="B151" s="346"/>
      <c r="C151" s="350"/>
      <c r="D151" s="347"/>
      <c r="E151" s="346"/>
      <c r="F151" s="346"/>
      <c r="G151" s="348"/>
      <c r="H151" s="348"/>
      <c r="I151" s="346"/>
      <c r="J151" s="346"/>
      <c r="K151" s="349"/>
      <c r="L151" s="349"/>
      <c r="M151" s="349"/>
    </row>
    <row r="152" spans="1:13" ht="21" hidden="1" customHeight="1">
      <c r="A152" s="203">
        <v>143</v>
      </c>
      <c r="B152" s="346"/>
      <c r="C152" s="350"/>
      <c r="D152" s="347"/>
      <c r="E152" s="346"/>
      <c r="F152" s="346"/>
      <c r="G152" s="348"/>
      <c r="H152" s="348"/>
      <c r="I152" s="346"/>
      <c r="J152" s="346"/>
      <c r="K152" s="349"/>
      <c r="L152" s="349"/>
      <c r="M152" s="349"/>
    </row>
    <row r="153" spans="1:13" ht="21" hidden="1" customHeight="1">
      <c r="A153" s="203">
        <v>144</v>
      </c>
      <c r="B153" s="346"/>
      <c r="C153" s="350"/>
      <c r="D153" s="347"/>
      <c r="E153" s="346"/>
      <c r="F153" s="346"/>
      <c r="G153" s="348"/>
      <c r="H153" s="348"/>
      <c r="I153" s="346"/>
      <c r="J153" s="346"/>
      <c r="K153" s="349"/>
      <c r="L153" s="349"/>
      <c r="M153" s="349"/>
    </row>
    <row r="154" spans="1:13" ht="21" hidden="1" customHeight="1">
      <c r="A154" s="203">
        <v>145</v>
      </c>
      <c r="B154" s="346"/>
      <c r="C154" s="350"/>
      <c r="D154" s="347"/>
      <c r="E154" s="346"/>
      <c r="F154" s="346"/>
      <c r="G154" s="348"/>
      <c r="H154" s="348"/>
      <c r="I154" s="346"/>
      <c r="J154" s="346"/>
      <c r="K154" s="349"/>
      <c r="L154" s="349"/>
      <c r="M154" s="349"/>
    </row>
    <row r="155" spans="1:13" ht="21" hidden="1" customHeight="1">
      <c r="A155" s="203">
        <v>146</v>
      </c>
      <c r="B155" s="346"/>
      <c r="C155" s="350"/>
      <c r="D155" s="347"/>
      <c r="E155" s="346"/>
      <c r="F155" s="346"/>
      <c r="G155" s="348"/>
      <c r="H155" s="348"/>
      <c r="I155" s="346"/>
      <c r="J155" s="346"/>
      <c r="K155" s="349"/>
      <c r="L155" s="349"/>
      <c r="M155" s="349"/>
    </row>
    <row r="156" spans="1:13" ht="21" hidden="1" customHeight="1">
      <c r="A156" s="203">
        <v>147</v>
      </c>
      <c r="B156" s="346"/>
      <c r="C156" s="350"/>
      <c r="D156" s="347"/>
      <c r="E156" s="346"/>
      <c r="F156" s="346"/>
      <c r="G156" s="348"/>
      <c r="H156" s="348"/>
      <c r="I156" s="346"/>
      <c r="J156" s="346"/>
      <c r="K156" s="349"/>
      <c r="L156" s="349"/>
      <c r="M156" s="349"/>
    </row>
    <row r="157" spans="1:13" ht="21" hidden="1" customHeight="1">
      <c r="A157" s="203">
        <v>148</v>
      </c>
      <c r="B157" s="346"/>
      <c r="C157" s="350"/>
      <c r="D157" s="347"/>
      <c r="E157" s="346"/>
      <c r="F157" s="346"/>
      <c r="G157" s="348"/>
      <c r="H157" s="348"/>
      <c r="I157" s="346"/>
      <c r="J157" s="346"/>
      <c r="K157" s="349"/>
      <c r="L157" s="349"/>
      <c r="M157" s="349"/>
    </row>
    <row r="158" spans="1:13" ht="21" hidden="1" customHeight="1">
      <c r="A158" s="203">
        <v>149</v>
      </c>
      <c r="B158" s="346"/>
      <c r="C158" s="350"/>
      <c r="D158" s="347"/>
      <c r="E158" s="346"/>
      <c r="F158" s="346"/>
      <c r="G158" s="348"/>
      <c r="H158" s="348"/>
      <c r="I158" s="346"/>
      <c r="J158" s="346"/>
      <c r="K158" s="349"/>
      <c r="L158" s="349"/>
      <c r="M158" s="349"/>
    </row>
    <row r="159" spans="1:13" ht="21" hidden="1" customHeight="1">
      <c r="A159" s="203">
        <v>150</v>
      </c>
      <c r="B159" s="346"/>
      <c r="C159" s="350"/>
      <c r="D159" s="347"/>
      <c r="E159" s="346"/>
      <c r="F159" s="346"/>
      <c r="G159" s="348"/>
      <c r="H159" s="348"/>
      <c r="I159" s="346"/>
      <c r="J159" s="346"/>
      <c r="K159" s="349"/>
      <c r="L159" s="349"/>
      <c r="M159" s="349"/>
    </row>
    <row r="160" spans="1:13" ht="21" hidden="1" customHeight="1">
      <c r="A160" s="203">
        <v>151</v>
      </c>
      <c r="B160" s="346"/>
      <c r="C160" s="350"/>
      <c r="D160" s="347"/>
      <c r="E160" s="346"/>
      <c r="F160" s="346"/>
      <c r="G160" s="348"/>
      <c r="H160" s="348"/>
      <c r="I160" s="346"/>
      <c r="J160" s="346"/>
      <c r="K160" s="349"/>
      <c r="L160" s="349"/>
      <c r="M160" s="349"/>
    </row>
    <row r="161" spans="1:13" ht="21" hidden="1" customHeight="1">
      <c r="A161" s="203">
        <v>152</v>
      </c>
      <c r="B161" s="346"/>
      <c r="C161" s="350"/>
      <c r="D161" s="347"/>
      <c r="E161" s="346"/>
      <c r="F161" s="346"/>
      <c r="G161" s="348"/>
      <c r="H161" s="348"/>
      <c r="I161" s="346"/>
      <c r="J161" s="346"/>
      <c r="K161" s="349"/>
      <c r="L161" s="349"/>
      <c r="M161" s="349"/>
    </row>
    <row r="162" spans="1:13" ht="21" hidden="1" customHeight="1">
      <c r="A162" s="203">
        <v>153</v>
      </c>
      <c r="B162" s="346"/>
      <c r="C162" s="350"/>
      <c r="D162" s="347"/>
      <c r="E162" s="346"/>
      <c r="F162" s="346"/>
      <c r="G162" s="348"/>
      <c r="H162" s="348"/>
      <c r="I162" s="346"/>
      <c r="J162" s="346"/>
      <c r="K162" s="349"/>
      <c r="L162" s="349"/>
      <c r="M162" s="349"/>
    </row>
    <row r="163" spans="1:13" ht="21" hidden="1" customHeight="1">
      <c r="A163" s="203">
        <v>154</v>
      </c>
      <c r="B163" s="346"/>
      <c r="C163" s="350"/>
      <c r="D163" s="347"/>
      <c r="E163" s="346"/>
      <c r="F163" s="346"/>
      <c r="G163" s="348"/>
      <c r="H163" s="348"/>
      <c r="I163" s="346"/>
      <c r="J163" s="346"/>
      <c r="K163" s="349"/>
      <c r="L163" s="349"/>
      <c r="M163" s="349"/>
    </row>
    <row r="164" spans="1:13" ht="21" hidden="1" customHeight="1">
      <c r="A164" s="203">
        <v>155</v>
      </c>
      <c r="B164" s="346"/>
      <c r="C164" s="350"/>
      <c r="D164" s="347"/>
      <c r="E164" s="346"/>
      <c r="F164" s="346"/>
      <c r="G164" s="348"/>
      <c r="H164" s="348"/>
      <c r="I164" s="346"/>
      <c r="J164" s="346"/>
      <c r="K164" s="349"/>
      <c r="L164" s="349"/>
      <c r="M164" s="349"/>
    </row>
    <row r="165" spans="1:13" ht="21" hidden="1" customHeight="1">
      <c r="A165" s="203">
        <v>156</v>
      </c>
      <c r="B165" s="346"/>
      <c r="C165" s="350"/>
      <c r="D165" s="347"/>
      <c r="E165" s="346"/>
      <c r="F165" s="346"/>
      <c r="G165" s="348"/>
      <c r="H165" s="348"/>
      <c r="I165" s="346"/>
      <c r="J165" s="346"/>
      <c r="K165" s="349"/>
      <c r="L165" s="349"/>
      <c r="M165" s="349"/>
    </row>
    <row r="166" spans="1:13" ht="21" hidden="1" customHeight="1">
      <c r="A166" s="203">
        <v>157</v>
      </c>
      <c r="B166" s="346"/>
      <c r="C166" s="350"/>
      <c r="D166" s="347"/>
      <c r="E166" s="346"/>
      <c r="F166" s="346"/>
      <c r="G166" s="348"/>
      <c r="H166" s="348"/>
      <c r="I166" s="346"/>
      <c r="J166" s="346"/>
      <c r="K166" s="349"/>
      <c r="L166" s="349"/>
      <c r="M166" s="349"/>
    </row>
    <row r="167" spans="1:13" ht="21" hidden="1" customHeight="1">
      <c r="A167" s="203">
        <v>158</v>
      </c>
      <c r="B167" s="346"/>
      <c r="C167" s="350"/>
      <c r="D167" s="347"/>
      <c r="E167" s="346"/>
      <c r="F167" s="346"/>
      <c r="G167" s="348"/>
      <c r="H167" s="348"/>
      <c r="I167" s="346"/>
      <c r="J167" s="346"/>
      <c r="K167" s="349"/>
      <c r="L167" s="349"/>
      <c r="M167" s="349"/>
    </row>
    <row r="168" spans="1:13" ht="21" hidden="1" customHeight="1">
      <c r="A168" s="203">
        <v>159</v>
      </c>
      <c r="B168" s="346"/>
      <c r="C168" s="350"/>
      <c r="D168" s="347"/>
      <c r="E168" s="346"/>
      <c r="F168" s="346"/>
      <c r="G168" s="348"/>
      <c r="H168" s="348"/>
      <c r="I168" s="346"/>
      <c r="J168" s="346"/>
      <c r="K168" s="349"/>
      <c r="L168" s="349"/>
      <c r="M168" s="349"/>
    </row>
    <row r="169" spans="1:13" ht="21" hidden="1" customHeight="1">
      <c r="A169" s="203">
        <v>160</v>
      </c>
      <c r="B169" s="346"/>
      <c r="C169" s="350"/>
      <c r="D169" s="347"/>
      <c r="E169" s="346"/>
      <c r="F169" s="346"/>
      <c r="G169" s="348"/>
      <c r="H169" s="348"/>
      <c r="I169" s="346"/>
      <c r="J169" s="346"/>
      <c r="K169" s="349"/>
      <c r="L169" s="349"/>
      <c r="M169" s="349"/>
    </row>
    <row r="170" spans="1:13" ht="21" hidden="1" customHeight="1">
      <c r="A170" s="203">
        <v>161</v>
      </c>
      <c r="B170" s="346"/>
      <c r="C170" s="350"/>
      <c r="D170" s="347"/>
      <c r="E170" s="346"/>
      <c r="F170" s="346"/>
      <c r="G170" s="348"/>
      <c r="H170" s="348"/>
      <c r="I170" s="346"/>
      <c r="J170" s="346"/>
      <c r="K170" s="349"/>
      <c r="L170" s="349"/>
      <c r="M170" s="349"/>
    </row>
    <row r="171" spans="1:13" ht="21" hidden="1" customHeight="1">
      <c r="A171" s="203">
        <v>162</v>
      </c>
      <c r="B171" s="346"/>
      <c r="C171" s="350"/>
      <c r="D171" s="347"/>
      <c r="E171" s="346"/>
      <c r="F171" s="346"/>
      <c r="G171" s="348"/>
      <c r="H171" s="348"/>
      <c r="I171" s="346"/>
      <c r="J171" s="346"/>
      <c r="K171" s="349"/>
      <c r="L171" s="349"/>
      <c r="M171" s="349"/>
    </row>
    <row r="172" spans="1:13" ht="21" hidden="1" customHeight="1">
      <c r="A172" s="203">
        <v>163</v>
      </c>
      <c r="B172" s="346"/>
      <c r="C172" s="350"/>
      <c r="D172" s="347"/>
      <c r="E172" s="346"/>
      <c r="F172" s="346"/>
      <c r="G172" s="348"/>
      <c r="H172" s="348"/>
      <c r="I172" s="346"/>
      <c r="J172" s="346"/>
      <c r="K172" s="349"/>
      <c r="L172" s="349"/>
      <c r="M172" s="349"/>
    </row>
    <row r="173" spans="1:13" ht="21" hidden="1" customHeight="1">
      <c r="A173" s="203">
        <v>164</v>
      </c>
      <c r="B173" s="346"/>
      <c r="C173" s="350"/>
      <c r="D173" s="347"/>
      <c r="E173" s="346"/>
      <c r="F173" s="346"/>
      <c r="G173" s="348"/>
      <c r="H173" s="348"/>
      <c r="I173" s="346"/>
      <c r="J173" s="346"/>
      <c r="K173" s="349"/>
      <c r="L173" s="349"/>
      <c r="M173" s="349"/>
    </row>
    <row r="174" spans="1:13" ht="21" hidden="1" customHeight="1">
      <c r="A174" s="203">
        <v>165</v>
      </c>
      <c r="B174" s="346"/>
      <c r="C174" s="350"/>
      <c r="D174" s="347"/>
      <c r="E174" s="346"/>
      <c r="F174" s="346"/>
      <c r="G174" s="348"/>
      <c r="H174" s="348"/>
      <c r="I174" s="346"/>
      <c r="J174" s="346"/>
      <c r="K174" s="349"/>
      <c r="L174" s="349"/>
      <c r="M174" s="349"/>
    </row>
    <row r="175" spans="1:13" ht="21" hidden="1" customHeight="1">
      <c r="A175" s="203">
        <v>166</v>
      </c>
      <c r="B175" s="346"/>
      <c r="C175" s="350"/>
      <c r="D175" s="347"/>
      <c r="E175" s="346"/>
      <c r="F175" s="346"/>
      <c r="G175" s="348"/>
      <c r="H175" s="348"/>
      <c r="I175" s="346"/>
      <c r="J175" s="346"/>
      <c r="K175" s="349"/>
      <c r="L175" s="349"/>
      <c r="M175" s="349"/>
    </row>
    <row r="176" spans="1:13" ht="21" hidden="1" customHeight="1">
      <c r="A176" s="203">
        <v>167</v>
      </c>
      <c r="B176" s="346"/>
      <c r="C176" s="350"/>
      <c r="D176" s="347"/>
      <c r="E176" s="346"/>
      <c r="F176" s="346"/>
      <c r="G176" s="348"/>
      <c r="H176" s="348"/>
      <c r="I176" s="346"/>
      <c r="J176" s="346"/>
      <c r="K176" s="349"/>
      <c r="L176" s="349"/>
      <c r="M176" s="349"/>
    </row>
    <row r="177" spans="1:13" ht="21" hidden="1" customHeight="1">
      <c r="A177" s="203">
        <v>168</v>
      </c>
      <c r="B177" s="346"/>
      <c r="C177" s="350"/>
      <c r="D177" s="347"/>
      <c r="E177" s="346"/>
      <c r="F177" s="346"/>
      <c r="G177" s="348"/>
      <c r="H177" s="348"/>
      <c r="I177" s="346"/>
      <c r="J177" s="346"/>
      <c r="K177" s="349"/>
      <c r="L177" s="349"/>
      <c r="M177" s="349"/>
    </row>
    <row r="178" spans="1:13" ht="21" hidden="1" customHeight="1">
      <c r="A178" s="203">
        <v>169</v>
      </c>
      <c r="B178" s="346"/>
      <c r="C178" s="350"/>
      <c r="D178" s="347"/>
      <c r="E178" s="346"/>
      <c r="F178" s="346"/>
      <c r="G178" s="348"/>
      <c r="H178" s="348"/>
      <c r="I178" s="346"/>
      <c r="J178" s="346"/>
      <c r="K178" s="349"/>
      <c r="L178" s="349"/>
      <c r="M178" s="349"/>
    </row>
    <row r="179" spans="1:13" ht="21" hidden="1" customHeight="1">
      <c r="A179" s="203">
        <v>170</v>
      </c>
      <c r="B179" s="346"/>
      <c r="C179" s="350"/>
      <c r="D179" s="347"/>
      <c r="E179" s="346"/>
      <c r="F179" s="346"/>
      <c r="G179" s="348"/>
      <c r="H179" s="348"/>
      <c r="I179" s="346"/>
      <c r="J179" s="346"/>
      <c r="K179" s="349"/>
      <c r="L179" s="349"/>
      <c r="M179" s="349"/>
    </row>
    <row r="180" spans="1:13" ht="21" hidden="1" customHeight="1">
      <c r="A180" s="203">
        <v>171</v>
      </c>
      <c r="B180" s="346"/>
      <c r="C180" s="350"/>
      <c r="D180" s="347"/>
      <c r="E180" s="346"/>
      <c r="F180" s="346"/>
      <c r="G180" s="348"/>
      <c r="H180" s="348"/>
      <c r="I180" s="346"/>
      <c r="J180" s="346"/>
      <c r="K180" s="349"/>
      <c r="L180" s="349"/>
      <c r="M180" s="349"/>
    </row>
    <row r="181" spans="1:13" ht="21" hidden="1" customHeight="1">
      <c r="A181" s="203">
        <v>172</v>
      </c>
      <c r="B181" s="346"/>
      <c r="C181" s="350"/>
      <c r="D181" s="347"/>
      <c r="E181" s="346"/>
      <c r="F181" s="346"/>
      <c r="G181" s="348"/>
      <c r="H181" s="348"/>
      <c r="I181" s="346"/>
      <c r="J181" s="346"/>
      <c r="K181" s="349"/>
      <c r="L181" s="349"/>
      <c r="M181" s="349"/>
    </row>
    <row r="182" spans="1:13" ht="21" hidden="1" customHeight="1">
      <c r="A182" s="203">
        <v>173</v>
      </c>
      <c r="B182" s="346"/>
      <c r="C182" s="350"/>
      <c r="D182" s="347"/>
      <c r="E182" s="346"/>
      <c r="F182" s="346"/>
      <c r="G182" s="348"/>
      <c r="H182" s="348"/>
      <c r="I182" s="346"/>
      <c r="J182" s="346"/>
      <c r="K182" s="349"/>
      <c r="L182" s="349"/>
      <c r="M182" s="349"/>
    </row>
    <row r="183" spans="1:13" ht="21" hidden="1" customHeight="1">
      <c r="A183" s="203">
        <v>174</v>
      </c>
      <c r="B183" s="346"/>
      <c r="C183" s="350"/>
      <c r="D183" s="347"/>
      <c r="E183" s="346"/>
      <c r="F183" s="346"/>
      <c r="G183" s="348"/>
      <c r="H183" s="348"/>
      <c r="I183" s="346"/>
      <c r="J183" s="346"/>
      <c r="K183" s="349"/>
      <c r="L183" s="349"/>
      <c r="M183" s="349"/>
    </row>
    <row r="184" spans="1:13" ht="21" hidden="1" customHeight="1">
      <c r="A184" s="203">
        <v>175</v>
      </c>
      <c r="B184" s="346"/>
      <c r="C184" s="350"/>
      <c r="D184" s="347"/>
      <c r="E184" s="346"/>
      <c r="F184" s="346"/>
      <c r="G184" s="348"/>
      <c r="H184" s="348"/>
      <c r="I184" s="346"/>
      <c r="J184" s="346"/>
      <c r="K184" s="349"/>
      <c r="L184" s="349"/>
      <c r="M184" s="349"/>
    </row>
    <row r="185" spans="1:13" ht="21" hidden="1" customHeight="1">
      <c r="A185" s="203">
        <v>176</v>
      </c>
      <c r="B185" s="346"/>
      <c r="C185" s="350"/>
      <c r="D185" s="347"/>
      <c r="E185" s="346"/>
      <c r="F185" s="346"/>
      <c r="G185" s="348"/>
      <c r="H185" s="348"/>
      <c r="I185" s="346"/>
      <c r="J185" s="346"/>
      <c r="K185" s="349"/>
      <c r="L185" s="349"/>
      <c r="M185" s="349"/>
    </row>
    <row r="186" spans="1:13" ht="21" hidden="1" customHeight="1">
      <c r="A186" s="203">
        <v>177</v>
      </c>
      <c r="B186" s="346"/>
      <c r="C186" s="350"/>
      <c r="D186" s="347"/>
      <c r="E186" s="346"/>
      <c r="F186" s="346"/>
      <c r="G186" s="348"/>
      <c r="H186" s="348"/>
      <c r="I186" s="346"/>
      <c r="J186" s="346"/>
      <c r="K186" s="349"/>
      <c r="L186" s="349"/>
      <c r="M186" s="349"/>
    </row>
    <row r="187" spans="1:13" ht="21" hidden="1" customHeight="1">
      <c r="A187" s="203">
        <v>178</v>
      </c>
      <c r="B187" s="346"/>
      <c r="C187" s="350"/>
      <c r="D187" s="347"/>
      <c r="E187" s="346"/>
      <c r="F187" s="346"/>
      <c r="G187" s="348"/>
      <c r="H187" s="348"/>
      <c r="I187" s="346"/>
      <c r="J187" s="346"/>
      <c r="K187" s="349"/>
      <c r="L187" s="349"/>
      <c r="M187" s="349"/>
    </row>
    <row r="188" spans="1:13" ht="21" hidden="1" customHeight="1">
      <c r="A188" s="203">
        <v>179</v>
      </c>
      <c r="B188" s="346"/>
      <c r="C188" s="350"/>
      <c r="D188" s="347"/>
      <c r="E188" s="346"/>
      <c r="F188" s="346"/>
      <c r="G188" s="348"/>
      <c r="H188" s="348"/>
      <c r="I188" s="346"/>
      <c r="J188" s="346"/>
      <c r="K188" s="349"/>
      <c r="L188" s="349"/>
      <c r="M188" s="349"/>
    </row>
    <row r="189" spans="1:13" ht="21" hidden="1" customHeight="1">
      <c r="A189" s="203">
        <v>180</v>
      </c>
      <c r="B189" s="346"/>
      <c r="C189" s="350"/>
      <c r="D189" s="347"/>
      <c r="E189" s="346"/>
      <c r="F189" s="346"/>
      <c r="G189" s="348"/>
      <c r="H189" s="348"/>
      <c r="I189" s="346"/>
      <c r="J189" s="346"/>
      <c r="K189" s="349"/>
      <c r="L189" s="349"/>
      <c r="M189" s="349"/>
    </row>
    <row r="190" spans="1:13" ht="21" hidden="1" customHeight="1">
      <c r="A190" s="203">
        <v>181</v>
      </c>
      <c r="B190" s="346"/>
      <c r="C190" s="350"/>
      <c r="D190" s="347"/>
      <c r="E190" s="346"/>
      <c r="F190" s="346"/>
      <c r="G190" s="348"/>
      <c r="H190" s="348"/>
      <c r="I190" s="346"/>
      <c r="J190" s="346"/>
      <c r="K190" s="349"/>
      <c r="L190" s="349"/>
      <c r="M190" s="349"/>
    </row>
    <row r="191" spans="1:13" ht="21" hidden="1" customHeight="1">
      <c r="A191" s="203">
        <v>182</v>
      </c>
      <c r="B191" s="346"/>
      <c r="C191" s="350"/>
      <c r="D191" s="347"/>
      <c r="E191" s="346"/>
      <c r="F191" s="346"/>
      <c r="G191" s="348"/>
      <c r="H191" s="348"/>
      <c r="I191" s="346"/>
      <c r="J191" s="346"/>
      <c r="K191" s="349"/>
      <c r="L191" s="349"/>
      <c r="M191" s="349"/>
    </row>
    <row r="192" spans="1:13" ht="21" hidden="1" customHeight="1">
      <c r="A192" s="203">
        <v>183</v>
      </c>
      <c r="B192" s="346"/>
      <c r="C192" s="350"/>
      <c r="D192" s="347"/>
      <c r="E192" s="346"/>
      <c r="F192" s="346"/>
      <c r="G192" s="348"/>
      <c r="H192" s="348"/>
      <c r="I192" s="346"/>
      <c r="J192" s="346"/>
      <c r="K192" s="349"/>
      <c r="L192" s="349"/>
      <c r="M192" s="349"/>
    </row>
    <row r="193" spans="1:13" ht="21" hidden="1" customHeight="1">
      <c r="A193" s="203">
        <v>184</v>
      </c>
      <c r="B193" s="346"/>
      <c r="C193" s="350"/>
      <c r="D193" s="347"/>
      <c r="E193" s="346"/>
      <c r="F193" s="346"/>
      <c r="G193" s="348"/>
      <c r="H193" s="348"/>
      <c r="I193" s="346"/>
      <c r="J193" s="346"/>
      <c r="K193" s="349"/>
      <c r="L193" s="349"/>
      <c r="M193" s="349"/>
    </row>
    <row r="194" spans="1:13" ht="21" hidden="1" customHeight="1">
      <c r="A194" s="203">
        <v>185</v>
      </c>
      <c r="B194" s="346"/>
      <c r="C194" s="350"/>
      <c r="D194" s="347"/>
      <c r="E194" s="346"/>
      <c r="F194" s="346"/>
      <c r="G194" s="348"/>
      <c r="H194" s="348"/>
      <c r="I194" s="346"/>
      <c r="J194" s="346"/>
      <c r="K194" s="349"/>
      <c r="L194" s="349"/>
      <c r="M194" s="349"/>
    </row>
    <row r="195" spans="1:13" ht="21" hidden="1" customHeight="1">
      <c r="A195" s="203">
        <v>186</v>
      </c>
      <c r="B195" s="346"/>
      <c r="C195" s="350"/>
      <c r="D195" s="347"/>
      <c r="E195" s="346"/>
      <c r="F195" s="346"/>
      <c r="G195" s="348"/>
      <c r="H195" s="348"/>
      <c r="I195" s="346"/>
      <c r="J195" s="346"/>
      <c r="K195" s="349"/>
      <c r="L195" s="349"/>
      <c r="M195" s="349"/>
    </row>
    <row r="196" spans="1:13" ht="21" hidden="1" customHeight="1">
      <c r="A196" s="203">
        <v>187</v>
      </c>
      <c r="B196" s="346"/>
      <c r="C196" s="350"/>
      <c r="D196" s="347"/>
      <c r="E196" s="346"/>
      <c r="F196" s="346"/>
      <c r="G196" s="348"/>
      <c r="H196" s="348"/>
      <c r="I196" s="346"/>
      <c r="J196" s="346"/>
      <c r="K196" s="349"/>
      <c r="L196" s="349"/>
      <c r="M196" s="349"/>
    </row>
    <row r="197" spans="1:13" ht="21" hidden="1" customHeight="1">
      <c r="A197" s="203">
        <v>188</v>
      </c>
      <c r="B197" s="346"/>
      <c r="C197" s="350"/>
      <c r="D197" s="347"/>
      <c r="E197" s="346"/>
      <c r="F197" s="346"/>
      <c r="G197" s="348"/>
      <c r="H197" s="348"/>
      <c r="I197" s="346"/>
      <c r="J197" s="346"/>
      <c r="K197" s="349"/>
      <c r="L197" s="349"/>
      <c r="M197" s="349"/>
    </row>
    <row r="198" spans="1:13" ht="21" hidden="1" customHeight="1">
      <c r="A198" s="203">
        <v>189</v>
      </c>
      <c r="B198" s="346"/>
      <c r="C198" s="350"/>
      <c r="D198" s="347"/>
      <c r="E198" s="346"/>
      <c r="F198" s="346"/>
      <c r="G198" s="348"/>
      <c r="H198" s="348"/>
      <c r="I198" s="346"/>
      <c r="J198" s="346"/>
      <c r="K198" s="349"/>
      <c r="L198" s="349"/>
      <c r="M198" s="349"/>
    </row>
    <row r="199" spans="1:13" ht="21" hidden="1" customHeight="1">
      <c r="A199" s="203">
        <v>190</v>
      </c>
      <c r="B199" s="346"/>
      <c r="C199" s="350"/>
      <c r="D199" s="347"/>
      <c r="E199" s="346"/>
      <c r="F199" s="346"/>
      <c r="G199" s="348"/>
      <c r="H199" s="348"/>
      <c r="I199" s="346"/>
      <c r="J199" s="346"/>
      <c r="K199" s="349"/>
      <c r="L199" s="349"/>
      <c r="M199" s="349"/>
    </row>
    <row r="200" spans="1:13" ht="21" hidden="1" customHeight="1">
      <c r="A200" s="203">
        <v>191</v>
      </c>
      <c r="B200" s="346"/>
      <c r="C200" s="350"/>
      <c r="D200" s="347"/>
      <c r="E200" s="346"/>
      <c r="F200" s="346"/>
      <c r="G200" s="348"/>
      <c r="H200" s="348"/>
      <c r="I200" s="346"/>
      <c r="J200" s="346"/>
      <c r="K200" s="349"/>
      <c r="L200" s="349"/>
      <c r="M200" s="349"/>
    </row>
    <row r="201" spans="1:13" ht="21" hidden="1" customHeight="1">
      <c r="A201" s="203">
        <v>192</v>
      </c>
      <c r="B201" s="346"/>
      <c r="C201" s="350"/>
      <c r="D201" s="347"/>
      <c r="E201" s="346"/>
      <c r="F201" s="346"/>
      <c r="G201" s="348"/>
      <c r="H201" s="348"/>
      <c r="I201" s="346"/>
      <c r="J201" s="346"/>
      <c r="K201" s="349"/>
      <c r="L201" s="349"/>
      <c r="M201" s="349"/>
    </row>
    <row r="202" spans="1:13" ht="21" hidden="1" customHeight="1">
      <c r="A202" s="203">
        <v>193</v>
      </c>
      <c r="B202" s="346"/>
      <c r="C202" s="350"/>
      <c r="D202" s="347"/>
      <c r="E202" s="346"/>
      <c r="F202" s="346"/>
      <c r="G202" s="348"/>
      <c r="H202" s="348"/>
      <c r="I202" s="346"/>
      <c r="J202" s="346"/>
      <c r="K202" s="349"/>
      <c r="L202" s="349"/>
      <c r="M202" s="349"/>
    </row>
    <row r="203" spans="1:13" ht="21" hidden="1" customHeight="1">
      <c r="A203" s="203">
        <v>194</v>
      </c>
      <c r="B203" s="346"/>
      <c r="C203" s="350"/>
      <c r="D203" s="347"/>
      <c r="E203" s="346"/>
      <c r="F203" s="346"/>
      <c r="G203" s="348"/>
      <c r="H203" s="348"/>
      <c r="I203" s="346"/>
      <c r="J203" s="346"/>
      <c r="K203" s="349"/>
      <c r="L203" s="349"/>
      <c r="M203" s="349"/>
    </row>
    <row r="204" spans="1:13" ht="21" hidden="1" customHeight="1">
      <c r="A204" s="203">
        <v>195</v>
      </c>
      <c r="B204" s="346"/>
      <c r="C204" s="350"/>
      <c r="D204" s="347"/>
      <c r="E204" s="346"/>
      <c r="F204" s="346"/>
      <c r="G204" s="348"/>
      <c r="H204" s="348"/>
      <c r="I204" s="346"/>
      <c r="J204" s="346"/>
      <c r="K204" s="349"/>
      <c r="L204" s="349"/>
      <c r="M204" s="349"/>
    </row>
    <row r="205" spans="1:13" ht="21" hidden="1" customHeight="1">
      <c r="A205" s="203">
        <v>196</v>
      </c>
      <c r="B205" s="346"/>
      <c r="C205" s="350"/>
      <c r="D205" s="347"/>
      <c r="E205" s="346"/>
      <c r="F205" s="346"/>
      <c r="G205" s="348"/>
      <c r="H205" s="348"/>
      <c r="I205" s="346"/>
      <c r="J205" s="346"/>
      <c r="K205" s="349"/>
      <c r="L205" s="349"/>
      <c r="M205" s="349"/>
    </row>
    <row r="206" spans="1:13" ht="21" hidden="1" customHeight="1">
      <c r="A206" s="203">
        <v>197</v>
      </c>
      <c r="B206" s="346"/>
      <c r="C206" s="350"/>
      <c r="D206" s="347"/>
      <c r="E206" s="346"/>
      <c r="F206" s="346"/>
      <c r="G206" s="348"/>
      <c r="H206" s="348"/>
      <c r="I206" s="346"/>
      <c r="J206" s="346"/>
      <c r="K206" s="349"/>
      <c r="L206" s="349"/>
      <c r="M206" s="349"/>
    </row>
    <row r="207" spans="1:13" ht="21" hidden="1" customHeight="1">
      <c r="A207" s="203">
        <v>198</v>
      </c>
      <c r="B207" s="346"/>
      <c r="C207" s="350"/>
      <c r="D207" s="347"/>
      <c r="E207" s="346"/>
      <c r="F207" s="346"/>
      <c r="G207" s="348"/>
      <c r="H207" s="348"/>
      <c r="I207" s="346"/>
      <c r="J207" s="346"/>
      <c r="K207" s="349"/>
      <c r="L207" s="349"/>
      <c r="M207" s="349"/>
    </row>
    <row r="208" spans="1:13" ht="21" hidden="1" customHeight="1">
      <c r="A208" s="203">
        <v>199</v>
      </c>
      <c r="B208" s="346"/>
      <c r="C208" s="350"/>
      <c r="D208" s="347"/>
      <c r="E208" s="346"/>
      <c r="F208" s="346"/>
      <c r="G208" s="348"/>
      <c r="H208" s="348"/>
      <c r="I208" s="346"/>
      <c r="J208" s="346"/>
      <c r="K208" s="349"/>
      <c r="L208" s="349"/>
      <c r="M208" s="349"/>
    </row>
    <row r="209" spans="1:13" ht="21" hidden="1" customHeight="1">
      <c r="A209" s="203">
        <v>200</v>
      </c>
      <c r="B209" s="346"/>
      <c r="C209" s="350"/>
      <c r="D209" s="347"/>
      <c r="E209" s="346"/>
      <c r="F209" s="346"/>
      <c r="G209" s="348"/>
      <c r="H209" s="348"/>
      <c r="I209" s="346"/>
      <c r="J209" s="346"/>
      <c r="K209" s="349"/>
      <c r="L209" s="349"/>
      <c r="M209" s="349"/>
    </row>
  </sheetData>
  <sheetProtection selectLockedCells="1"/>
  <mergeCells count="30">
    <mergeCell ref="A7:M7"/>
    <mergeCell ref="A3:C3"/>
    <mergeCell ref="D3:I3"/>
    <mergeCell ref="T3:Z3"/>
    <mergeCell ref="L1:M1"/>
    <mergeCell ref="J6:M6"/>
    <mergeCell ref="T1:Z1"/>
    <mergeCell ref="A4:C4"/>
    <mergeCell ref="D4:F4"/>
    <mergeCell ref="D5:F5"/>
    <mergeCell ref="A6:I6"/>
    <mergeCell ref="T10:U10"/>
    <mergeCell ref="T11:U11"/>
    <mergeCell ref="X10:Y10"/>
    <mergeCell ref="X11:Y11"/>
    <mergeCell ref="U4:V4"/>
    <mergeCell ref="Y4:Z4"/>
    <mergeCell ref="Y6:Z6"/>
    <mergeCell ref="Y7:Z7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4"/>
  <conditionalFormatting sqref="B10:B209">
    <cfRule type="cellIs" dxfId="138" priority="5" operator="equal">
      <formula>"出場"</formula>
    </cfRule>
  </conditionalFormatting>
  <conditionalFormatting sqref="C10:C209">
    <cfRule type="expression" dxfId="137" priority="1">
      <formula>$B10="出場"</formula>
    </cfRule>
  </conditionalFormatting>
  <conditionalFormatting sqref="D4:F4">
    <cfRule type="expression" dxfId="136" priority="7">
      <formula>$D$4=""</formula>
    </cfRule>
  </conditionalFormatting>
  <conditionalFormatting sqref="D3:I3">
    <cfRule type="expression" dxfId="135" priority="8">
      <formula>$D$3=""</formula>
    </cfRule>
  </conditionalFormatting>
  <conditionalFormatting sqref="D10:M10 E11:M209">
    <cfRule type="expression" dxfId="134" priority="4">
      <formula>$B10="出場"</formula>
    </cfRule>
  </conditionalFormatting>
  <conditionalFormatting sqref="J6:M6">
    <cfRule type="expression" dxfId="133" priority="6">
      <formula>$J$6=""</formula>
    </cfRule>
  </conditionalFormatting>
  <conditionalFormatting sqref="X11:Y11">
    <cfRule type="containsBlanks" dxfId="132" priority="11">
      <formula>LEN(TRIM(X11))=0</formula>
    </cfRule>
  </conditionalFormatting>
  <conditionalFormatting sqref="Y6:Z6">
    <cfRule type="expression" dxfId="131" priority="3">
      <formula>$Y$6=""</formula>
    </cfRule>
  </conditionalFormatting>
  <conditionalFormatting sqref="Y7:Z7">
    <cfRule type="expression" dxfId="130" priority="2">
      <formula>$Y$7=""</formula>
    </cfRule>
  </conditionalFormatting>
  <dataValidations count="4">
    <dataValidation type="list" allowBlank="1" showInputMessage="1" showErrorMessage="1" sqref="I10:I209" xr:uid="{00000000-0002-0000-0500-000000000000}">
      <formula1>$R$1:$R$2</formula1>
    </dataValidation>
    <dataValidation type="list" allowBlank="1" showInputMessage="1" showErrorMessage="1" sqref="B10:B209" xr:uid="{00000000-0002-0000-0500-000001000000}">
      <formula1>$Q$9:$Q$11</formula1>
    </dataValidation>
    <dataValidation type="list" allowBlank="1" showInputMessage="1" showErrorMessage="1" sqref="J10:J209" xr:uid="{00000000-0002-0000-0500-000002000000}">
      <formula1>$Q$1:$Q$6</formula1>
    </dataValidation>
    <dataValidation imeMode="fullKatakana" allowBlank="1" showInputMessage="1" showErrorMessage="1" sqref="G10:H109" xr:uid="{7419B081-0742-4437-BA1E-C92EB8F96A49}"/>
  </dataValidations>
  <printOptions horizontalCentered="1"/>
  <pageMargins left="0.51181102362204722" right="0.51181102362204722" top="0.55118110236220474" bottom="0.55118110236220474" header="0.51181102362204722" footer="0.51181102362204722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4B037A0-4712-C04B-8D74-40D5B4D9B5C7}">
            <xm:f>女子リレー入力!$O$1=1</xm:f>
            <x14:dxf>
              <font>
                <color theme="0"/>
              </font>
              <border>
                <left/>
                <right/>
                <top style="thin">
                  <color auto="1"/>
                </top>
                <bottom/>
                <vertical/>
                <horizontal/>
              </border>
            </x14:dxf>
          </x14:cfRule>
          <xm:sqref>Z11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3000000}">
          <x14:formula1>
            <xm:f>'競技設定（大会別）'!$B$6:$B$15</xm:f>
          </x14:formula1>
          <xm:sqref>D3:I3</xm:sqref>
        </x14:dataValidation>
        <x14:dataValidation type="list" allowBlank="1" showInputMessage="1" showErrorMessage="1" xr:uid="{00000000-0002-0000-0500-000004000000}">
          <x14:formula1>
            <xm:f>所属コード設定!$G$3:$G$102</xm:f>
          </x14:formula1>
          <xm:sqref>D4:F4</xm:sqref>
        </x14:dataValidation>
        <x14:dataValidation type="custom" allowBlank="1" showInputMessage="1" showErrorMessage="1" errorTitle="入力不可" error="この大会では_x000a_所属名を変更できません" xr:uid="{00000000-0002-0000-0500-000005000000}">
          <x14:formula1>
            <xm:f>AND(ナンバーカード割付!L1&lt;&gt;"",ナンバーカード割付!L1&lt;&gt;2)</xm:f>
          </x14:formula1>
          <xm:sqref>J6:M6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3" tint="-0.249977111117893"/>
  </sheetPr>
  <dimension ref="A1:Q206"/>
  <sheetViews>
    <sheetView showGridLines="0" showRowColHeader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5" width="22.5" style="4" customWidth="1"/>
    <col min="6" max="6" width="22.5" style="4" hidden="1" customWidth="1"/>
    <col min="7" max="9" width="17.625" style="4" hidden="1" customWidth="1"/>
    <col min="10" max="14" width="4.625" style="3" hidden="1" customWidth="1"/>
    <col min="15" max="17" width="10.625" style="3" hidden="1" customWidth="1"/>
    <col min="18" max="18" width="0" style="3" hidden="1" customWidth="1"/>
    <col min="19" max="16384" width="10.625" style="3"/>
  </cols>
  <sheetData>
    <row r="1" spans="1:17" ht="15" customHeight="1">
      <c r="A1" s="489" t="s">
        <v>119</v>
      </c>
      <c r="B1" s="490"/>
      <c r="C1" s="490"/>
      <c r="D1" s="2"/>
      <c r="E1" s="34"/>
      <c r="F1" s="34"/>
      <c r="G1" s="34"/>
      <c r="H1" s="34"/>
      <c r="I1" s="34"/>
      <c r="J1" s="2"/>
      <c r="K1" s="2"/>
      <c r="L1" s="2"/>
      <c r="M1" s="2"/>
      <c r="N1" s="2"/>
    </row>
    <row r="2" spans="1:17" ht="15" customHeight="1" thickBot="1">
      <c r="A2" s="491"/>
      <c r="B2" s="492"/>
      <c r="C2" s="492"/>
      <c r="E2" s="35">
        <v>1</v>
      </c>
      <c r="F2" s="35">
        <v>2</v>
      </c>
      <c r="G2" s="35"/>
      <c r="H2" s="35"/>
      <c r="I2" s="35"/>
    </row>
    <row r="3" spans="1:17" ht="30.75" customHeight="1" thickBot="1">
      <c r="A3" s="62" t="s">
        <v>0</v>
      </c>
      <c r="B3" s="63" t="s">
        <v>1</v>
      </c>
      <c r="C3" s="64" t="s">
        <v>2</v>
      </c>
      <c r="D3" s="65" t="s">
        <v>99</v>
      </c>
      <c r="E3" s="66" t="s">
        <v>298</v>
      </c>
      <c r="F3" s="66" t="s">
        <v>80</v>
      </c>
      <c r="G3" s="66"/>
      <c r="H3" s="66"/>
      <c r="I3" s="66"/>
      <c r="J3" s="67" t="s">
        <v>87</v>
      </c>
      <c r="K3" s="67" t="s">
        <v>88</v>
      </c>
      <c r="L3" s="67" t="s">
        <v>89</v>
      </c>
      <c r="M3" s="67" t="s">
        <v>90</v>
      </c>
      <c r="N3" s="67" t="s">
        <v>91</v>
      </c>
    </row>
    <row r="4" spans="1:17" s="32" customFormat="1" ht="20.100000000000001" customHeight="1" thickTop="1">
      <c r="A4" s="52">
        <f>IF(B4="","",Q4)</f>
        <v>1</v>
      </c>
      <c r="B4" s="52">
        <f>'基本情報 (2)'!T9</f>
        <v>1456</v>
      </c>
      <c r="C4" s="52" t="str">
        <f>IF(B4="","",VLOOKUP(B4,一覧範囲,3,FALSE))</f>
        <v>岩渕　光司</v>
      </c>
      <c r="D4" s="53">
        <f>IF(B4="","",VLOOKUP(B4,一覧範囲,5,FALSE))</f>
        <v>6</v>
      </c>
      <c r="E4" s="54" t="s">
        <v>370</v>
      </c>
      <c r="F4" s="55"/>
      <c r="G4" s="55"/>
      <c r="H4" s="56"/>
      <c r="I4" s="56"/>
      <c r="J4" s="55">
        <f t="shared" ref="J4:J35" si="0">IF(E4="","",VLOOKUP(E4,コード,2,FALSE))</f>
        <v>507</v>
      </c>
      <c r="K4" s="55" t="str">
        <f t="shared" ref="K4:K35" si="1">IF(F4="","",VLOOKUP(F4,コード,2,FALSE))</f>
        <v/>
      </c>
      <c r="L4" s="55"/>
      <c r="M4" s="55"/>
      <c r="N4" s="55"/>
      <c r="O4" s="32">
        <f>IF(B4="","",B4)</f>
        <v>1456</v>
      </c>
      <c r="Q4" s="32">
        <v>1</v>
      </c>
    </row>
    <row r="5" spans="1:17" s="32" customFormat="1" ht="20.100000000000001" customHeight="1">
      <c r="A5" s="57" t="str">
        <f t="shared" ref="A5:A68" si="2">IF(B5="","",Q5)</f>
        <v/>
      </c>
      <c r="B5" s="57" t="str">
        <f>'基本情報 (2)'!T10</f>
        <v/>
      </c>
      <c r="C5" s="57" t="str">
        <f t="shared" ref="C5:C68" si="3">IF(B5="","",VLOOKUP(B5,一覧範囲,3,FALSE))</f>
        <v/>
      </c>
      <c r="D5" s="58" t="str">
        <f t="shared" ref="D5:D68" si="4">IF(B5="","",VLOOKUP(B5,一覧範囲,5,FALSE))</f>
        <v/>
      </c>
      <c r="E5" s="59"/>
      <c r="F5" s="60"/>
      <c r="G5" s="60"/>
      <c r="H5" s="61"/>
      <c r="I5" s="61"/>
      <c r="J5" s="60" t="str">
        <f t="shared" si="0"/>
        <v/>
      </c>
      <c r="K5" s="60" t="str">
        <f t="shared" si="1"/>
        <v/>
      </c>
      <c r="L5" s="60"/>
      <c r="M5" s="60"/>
      <c r="N5" s="60"/>
      <c r="O5" s="32" t="str">
        <f t="shared" ref="O5:O68" si="5">IF(B5="","",B5)</f>
        <v/>
      </c>
      <c r="Q5" s="32">
        <v>2</v>
      </c>
    </row>
    <row r="6" spans="1:17" s="32" customFormat="1" ht="20.100000000000001" customHeight="1">
      <c r="A6" s="57" t="str">
        <f t="shared" si="2"/>
        <v/>
      </c>
      <c r="B6" s="57" t="str">
        <f>'基本情報 (2)'!T11</f>
        <v/>
      </c>
      <c r="C6" s="57" t="str">
        <f t="shared" si="3"/>
        <v/>
      </c>
      <c r="D6" s="58" t="str">
        <f t="shared" si="4"/>
        <v/>
      </c>
      <c r="E6" s="59"/>
      <c r="F6" s="60"/>
      <c r="G6" s="60"/>
      <c r="H6" s="61"/>
      <c r="I6" s="61"/>
      <c r="J6" s="60" t="str">
        <f t="shared" si="0"/>
        <v/>
      </c>
      <c r="K6" s="60" t="str">
        <f t="shared" si="1"/>
        <v/>
      </c>
      <c r="L6" s="60"/>
      <c r="M6" s="60"/>
      <c r="N6" s="60"/>
      <c r="O6" s="32" t="str">
        <f t="shared" si="5"/>
        <v/>
      </c>
      <c r="Q6" s="32">
        <v>3</v>
      </c>
    </row>
    <row r="7" spans="1:17" s="32" customFormat="1" ht="20.100000000000001" customHeight="1">
      <c r="A7" s="57" t="str">
        <f t="shared" si="2"/>
        <v/>
      </c>
      <c r="B7" s="57" t="str">
        <f>'基本情報 (2)'!T12</f>
        <v/>
      </c>
      <c r="C7" s="57" t="str">
        <f t="shared" si="3"/>
        <v/>
      </c>
      <c r="D7" s="58" t="str">
        <f t="shared" si="4"/>
        <v/>
      </c>
      <c r="E7" s="59"/>
      <c r="F7" s="60"/>
      <c r="G7" s="60"/>
      <c r="H7" s="61"/>
      <c r="I7" s="61"/>
      <c r="J7" s="60" t="str">
        <f t="shared" si="0"/>
        <v/>
      </c>
      <c r="K7" s="60" t="str">
        <f t="shared" si="1"/>
        <v/>
      </c>
      <c r="L7" s="60"/>
      <c r="M7" s="60"/>
      <c r="N7" s="60"/>
      <c r="O7" s="32" t="str">
        <f t="shared" si="5"/>
        <v/>
      </c>
      <c r="Q7" s="32">
        <v>4</v>
      </c>
    </row>
    <row r="8" spans="1:17" s="32" customFormat="1" ht="20.100000000000001" customHeight="1">
      <c r="A8" s="57" t="str">
        <f t="shared" si="2"/>
        <v/>
      </c>
      <c r="B8" s="57" t="str">
        <f>'基本情報 (2)'!T13</f>
        <v/>
      </c>
      <c r="C8" s="57" t="str">
        <f t="shared" si="3"/>
        <v/>
      </c>
      <c r="D8" s="58" t="str">
        <f t="shared" si="4"/>
        <v/>
      </c>
      <c r="E8" s="59"/>
      <c r="F8" s="60"/>
      <c r="G8" s="60"/>
      <c r="H8" s="61"/>
      <c r="I8" s="61"/>
      <c r="J8" s="60" t="str">
        <f t="shared" si="0"/>
        <v/>
      </c>
      <c r="K8" s="60" t="str">
        <f t="shared" si="1"/>
        <v/>
      </c>
      <c r="L8" s="60"/>
      <c r="M8" s="60"/>
      <c r="N8" s="60"/>
      <c r="O8" s="32" t="str">
        <f t="shared" si="5"/>
        <v/>
      </c>
      <c r="Q8" s="32">
        <v>5</v>
      </c>
    </row>
    <row r="9" spans="1:17" s="32" customFormat="1" ht="20.100000000000001" customHeight="1">
      <c r="A9" s="57" t="str">
        <f t="shared" si="2"/>
        <v/>
      </c>
      <c r="B9" s="57" t="str">
        <f>'基本情報 (2)'!T14</f>
        <v/>
      </c>
      <c r="C9" s="57" t="str">
        <f t="shared" si="3"/>
        <v/>
      </c>
      <c r="D9" s="58" t="str">
        <f t="shared" si="4"/>
        <v/>
      </c>
      <c r="E9" s="59"/>
      <c r="F9" s="60"/>
      <c r="G9" s="60"/>
      <c r="H9" s="61"/>
      <c r="I9" s="61"/>
      <c r="J9" s="60" t="str">
        <f t="shared" si="0"/>
        <v/>
      </c>
      <c r="K9" s="60" t="str">
        <f t="shared" si="1"/>
        <v/>
      </c>
      <c r="L9" s="60"/>
      <c r="M9" s="60"/>
      <c r="N9" s="60"/>
      <c r="O9" s="32" t="str">
        <f t="shared" si="5"/>
        <v/>
      </c>
      <c r="Q9" s="32">
        <v>6</v>
      </c>
    </row>
    <row r="10" spans="1:17" s="32" customFormat="1" ht="20.100000000000001" customHeight="1">
      <c r="A10" s="57" t="str">
        <f t="shared" si="2"/>
        <v/>
      </c>
      <c r="B10" s="57" t="str">
        <f>'基本情報 (2)'!T15</f>
        <v/>
      </c>
      <c r="C10" s="57" t="str">
        <f t="shared" si="3"/>
        <v/>
      </c>
      <c r="D10" s="58" t="str">
        <f t="shared" si="4"/>
        <v/>
      </c>
      <c r="E10" s="59"/>
      <c r="F10" s="60"/>
      <c r="G10" s="60"/>
      <c r="H10" s="61"/>
      <c r="I10" s="61"/>
      <c r="J10" s="60" t="str">
        <f t="shared" si="0"/>
        <v/>
      </c>
      <c r="K10" s="60" t="str">
        <f t="shared" si="1"/>
        <v/>
      </c>
      <c r="L10" s="60"/>
      <c r="M10" s="60"/>
      <c r="N10" s="60"/>
      <c r="O10" s="32" t="str">
        <f t="shared" si="5"/>
        <v/>
      </c>
      <c r="Q10" s="32">
        <v>7</v>
      </c>
    </row>
    <row r="11" spans="1:17" s="32" customFormat="1" ht="20.100000000000001" customHeight="1">
      <c r="A11" s="57" t="str">
        <f t="shared" si="2"/>
        <v/>
      </c>
      <c r="B11" s="57" t="str">
        <f>'基本情報 (2)'!T16</f>
        <v/>
      </c>
      <c r="C11" s="57" t="str">
        <f t="shared" si="3"/>
        <v/>
      </c>
      <c r="D11" s="58" t="str">
        <f t="shared" si="4"/>
        <v/>
      </c>
      <c r="E11" s="59"/>
      <c r="F11" s="60"/>
      <c r="G11" s="60"/>
      <c r="H11" s="61"/>
      <c r="I11" s="61"/>
      <c r="J11" s="60" t="str">
        <f t="shared" si="0"/>
        <v/>
      </c>
      <c r="K11" s="60" t="str">
        <f t="shared" si="1"/>
        <v/>
      </c>
      <c r="L11" s="60"/>
      <c r="M11" s="60"/>
      <c r="N11" s="60"/>
      <c r="O11" s="32" t="str">
        <f t="shared" si="5"/>
        <v/>
      </c>
      <c r="Q11" s="32">
        <v>8</v>
      </c>
    </row>
    <row r="12" spans="1:17" s="32" customFormat="1" ht="20.100000000000001" customHeight="1">
      <c r="A12" s="57" t="str">
        <f t="shared" si="2"/>
        <v/>
      </c>
      <c r="B12" s="57" t="str">
        <f>'基本情報 (2)'!T17</f>
        <v/>
      </c>
      <c r="C12" s="57" t="str">
        <f t="shared" si="3"/>
        <v/>
      </c>
      <c r="D12" s="58" t="str">
        <f t="shared" si="4"/>
        <v/>
      </c>
      <c r="E12" s="59"/>
      <c r="F12" s="60"/>
      <c r="G12" s="60"/>
      <c r="H12" s="61"/>
      <c r="I12" s="61"/>
      <c r="J12" s="60" t="str">
        <f t="shared" si="0"/>
        <v/>
      </c>
      <c r="K12" s="60" t="str">
        <f t="shared" si="1"/>
        <v/>
      </c>
      <c r="L12" s="60"/>
      <c r="M12" s="60"/>
      <c r="N12" s="60"/>
      <c r="O12" s="32" t="str">
        <f t="shared" si="5"/>
        <v/>
      </c>
      <c r="Q12" s="32">
        <v>9</v>
      </c>
    </row>
    <row r="13" spans="1:17" s="32" customFormat="1" ht="20.100000000000001" customHeight="1">
      <c r="A13" s="57" t="str">
        <f t="shared" si="2"/>
        <v/>
      </c>
      <c r="B13" s="57" t="str">
        <f>'基本情報 (2)'!T18</f>
        <v/>
      </c>
      <c r="C13" s="57" t="str">
        <f t="shared" si="3"/>
        <v/>
      </c>
      <c r="D13" s="58" t="str">
        <f t="shared" si="4"/>
        <v/>
      </c>
      <c r="E13" s="59"/>
      <c r="F13" s="60"/>
      <c r="G13" s="60"/>
      <c r="H13" s="61"/>
      <c r="I13" s="61"/>
      <c r="J13" s="60" t="str">
        <f t="shared" si="0"/>
        <v/>
      </c>
      <c r="K13" s="60" t="str">
        <f t="shared" si="1"/>
        <v/>
      </c>
      <c r="L13" s="60"/>
      <c r="M13" s="60"/>
      <c r="N13" s="60"/>
      <c r="O13" s="32" t="str">
        <f t="shared" si="5"/>
        <v/>
      </c>
      <c r="Q13" s="32">
        <v>10</v>
      </c>
    </row>
    <row r="14" spans="1:17" s="32" customFormat="1" ht="20.100000000000001" customHeight="1">
      <c r="A14" s="57" t="str">
        <f t="shared" si="2"/>
        <v/>
      </c>
      <c r="B14" s="57" t="str">
        <f>'基本情報 (2)'!T19</f>
        <v/>
      </c>
      <c r="C14" s="57" t="str">
        <f t="shared" si="3"/>
        <v/>
      </c>
      <c r="D14" s="58" t="str">
        <f t="shared" si="4"/>
        <v/>
      </c>
      <c r="E14" s="59"/>
      <c r="F14" s="60"/>
      <c r="G14" s="60"/>
      <c r="H14" s="61"/>
      <c r="I14" s="61"/>
      <c r="J14" s="60" t="str">
        <f t="shared" si="0"/>
        <v/>
      </c>
      <c r="K14" s="60" t="str">
        <f t="shared" si="1"/>
        <v/>
      </c>
      <c r="L14" s="60"/>
      <c r="M14" s="60"/>
      <c r="N14" s="60"/>
      <c r="O14" s="32" t="str">
        <f t="shared" si="5"/>
        <v/>
      </c>
      <c r="Q14" s="32">
        <v>11</v>
      </c>
    </row>
    <row r="15" spans="1:17" s="32" customFormat="1" ht="20.100000000000001" customHeight="1">
      <c r="A15" s="57" t="str">
        <f t="shared" si="2"/>
        <v/>
      </c>
      <c r="B15" s="57" t="str">
        <f>'基本情報 (2)'!T20</f>
        <v/>
      </c>
      <c r="C15" s="57" t="str">
        <f t="shared" si="3"/>
        <v/>
      </c>
      <c r="D15" s="58" t="str">
        <f t="shared" si="4"/>
        <v/>
      </c>
      <c r="E15" s="59"/>
      <c r="F15" s="60"/>
      <c r="G15" s="60"/>
      <c r="H15" s="61"/>
      <c r="I15" s="61"/>
      <c r="J15" s="60" t="str">
        <f t="shared" si="0"/>
        <v/>
      </c>
      <c r="K15" s="60" t="str">
        <f t="shared" si="1"/>
        <v/>
      </c>
      <c r="L15" s="60"/>
      <c r="M15" s="60"/>
      <c r="N15" s="60"/>
      <c r="O15" s="32" t="str">
        <f t="shared" si="5"/>
        <v/>
      </c>
      <c r="Q15" s="32">
        <v>12</v>
      </c>
    </row>
    <row r="16" spans="1:17" s="32" customFormat="1" ht="20.100000000000001" customHeight="1">
      <c r="A16" s="57" t="str">
        <f t="shared" si="2"/>
        <v/>
      </c>
      <c r="B16" s="57" t="str">
        <f>'基本情報 (2)'!T21</f>
        <v/>
      </c>
      <c r="C16" s="57" t="str">
        <f t="shared" si="3"/>
        <v/>
      </c>
      <c r="D16" s="58" t="str">
        <f t="shared" si="4"/>
        <v/>
      </c>
      <c r="E16" s="59"/>
      <c r="F16" s="60"/>
      <c r="G16" s="60"/>
      <c r="H16" s="61"/>
      <c r="I16" s="61"/>
      <c r="J16" s="60" t="str">
        <f t="shared" si="0"/>
        <v/>
      </c>
      <c r="K16" s="60" t="str">
        <f t="shared" si="1"/>
        <v/>
      </c>
      <c r="L16" s="60"/>
      <c r="M16" s="60"/>
      <c r="N16" s="60"/>
      <c r="O16" s="32" t="str">
        <f t="shared" si="5"/>
        <v/>
      </c>
      <c r="Q16" s="32">
        <v>13</v>
      </c>
    </row>
    <row r="17" spans="1:17" s="32" customFormat="1" ht="20.100000000000001" customHeight="1">
      <c r="A17" s="57" t="str">
        <f t="shared" si="2"/>
        <v/>
      </c>
      <c r="B17" s="57" t="str">
        <f>'基本情報 (2)'!T22</f>
        <v/>
      </c>
      <c r="C17" s="57" t="str">
        <f t="shared" si="3"/>
        <v/>
      </c>
      <c r="D17" s="58" t="str">
        <f t="shared" si="4"/>
        <v/>
      </c>
      <c r="E17" s="59"/>
      <c r="F17" s="60"/>
      <c r="G17" s="60"/>
      <c r="H17" s="61"/>
      <c r="I17" s="61"/>
      <c r="J17" s="60" t="str">
        <f t="shared" si="0"/>
        <v/>
      </c>
      <c r="K17" s="60" t="str">
        <f t="shared" si="1"/>
        <v/>
      </c>
      <c r="L17" s="60"/>
      <c r="M17" s="60"/>
      <c r="N17" s="60"/>
      <c r="O17" s="32" t="str">
        <f t="shared" si="5"/>
        <v/>
      </c>
      <c r="Q17" s="32">
        <v>14</v>
      </c>
    </row>
    <row r="18" spans="1:17" s="32" customFormat="1" ht="20.100000000000001" customHeight="1">
      <c r="A18" s="57" t="str">
        <f t="shared" si="2"/>
        <v/>
      </c>
      <c r="B18" s="57" t="str">
        <f>'基本情報 (2)'!T23</f>
        <v/>
      </c>
      <c r="C18" s="57" t="str">
        <f t="shared" si="3"/>
        <v/>
      </c>
      <c r="D18" s="58" t="str">
        <f t="shared" si="4"/>
        <v/>
      </c>
      <c r="E18" s="59"/>
      <c r="F18" s="60"/>
      <c r="G18" s="60"/>
      <c r="H18" s="61"/>
      <c r="I18" s="61"/>
      <c r="J18" s="60" t="str">
        <f t="shared" si="0"/>
        <v/>
      </c>
      <c r="K18" s="60" t="str">
        <f t="shared" si="1"/>
        <v/>
      </c>
      <c r="L18" s="60"/>
      <c r="M18" s="60"/>
      <c r="N18" s="60"/>
      <c r="O18" s="32" t="str">
        <f t="shared" si="5"/>
        <v/>
      </c>
      <c r="Q18" s="32">
        <v>15</v>
      </c>
    </row>
    <row r="19" spans="1:17" s="32" customFormat="1" ht="20.100000000000001" customHeight="1">
      <c r="A19" s="57" t="str">
        <f t="shared" si="2"/>
        <v/>
      </c>
      <c r="B19" s="57" t="str">
        <f>'基本情報 (2)'!T24</f>
        <v/>
      </c>
      <c r="C19" s="57" t="str">
        <f t="shared" si="3"/>
        <v/>
      </c>
      <c r="D19" s="58" t="str">
        <f t="shared" si="4"/>
        <v/>
      </c>
      <c r="E19" s="59"/>
      <c r="F19" s="60"/>
      <c r="G19" s="60"/>
      <c r="H19" s="61"/>
      <c r="I19" s="61"/>
      <c r="J19" s="60" t="str">
        <f t="shared" si="0"/>
        <v/>
      </c>
      <c r="K19" s="60" t="str">
        <f t="shared" si="1"/>
        <v/>
      </c>
      <c r="L19" s="60"/>
      <c r="M19" s="60"/>
      <c r="N19" s="60"/>
      <c r="O19" s="32" t="str">
        <f t="shared" si="5"/>
        <v/>
      </c>
      <c r="Q19" s="32">
        <v>16</v>
      </c>
    </row>
    <row r="20" spans="1:17" s="32" customFormat="1" ht="20.100000000000001" customHeight="1">
      <c r="A20" s="57" t="str">
        <f t="shared" si="2"/>
        <v/>
      </c>
      <c r="B20" s="57" t="str">
        <f>'基本情報 (2)'!T25</f>
        <v/>
      </c>
      <c r="C20" s="57" t="str">
        <f t="shared" si="3"/>
        <v/>
      </c>
      <c r="D20" s="58" t="str">
        <f t="shared" si="4"/>
        <v/>
      </c>
      <c r="E20" s="59"/>
      <c r="F20" s="60"/>
      <c r="G20" s="60"/>
      <c r="H20" s="61"/>
      <c r="I20" s="61"/>
      <c r="J20" s="60" t="str">
        <f t="shared" si="0"/>
        <v/>
      </c>
      <c r="K20" s="60" t="str">
        <f t="shared" si="1"/>
        <v/>
      </c>
      <c r="L20" s="60"/>
      <c r="M20" s="60"/>
      <c r="N20" s="60"/>
      <c r="O20" s="32" t="str">
        <f t="shared" si="5"/>
        <v/>
      </c>
      <c r="Q20" s="32">
        <v>17</v>
      </c>
    </row>
    <row r="21" spans="1:17" s="32" customFormat="1" ht="20.100000000000001" customHeight="1">
      <c r="A21" s="57" t="str">
        <f t="shared" si="2"/>
        <v/>
      </c>
      <c r="B21" s="57" t="str">
        <f>'基本情報 (2)'!T26</f>
        <v/>
      </c>
      <c r="C21" s="57" t="str">
        <f t="shared" si="3"/>
        <v/>
      </c>
      <c r="D21" s="58" t="str">
        <f t="shared" si="4"/>
        <v/>
      </c>
      <c r="E21" s="59"/>
      <c r="F21" s="60"/>
      <c r="G21" s="60"/>
      <c r="H21" s="61"/>
      <c r="I21" s="61"/>
      <c r="J21" s="60" t="str">
        <f t="shared" si="0"/>
        <v/>
      </c>
      <c r="K21" s="60" t="str">
        <f t="shared" si="1"/>
        <v/>
      </c>
      <c r="L21" s="60"/>
      <c r="M21" s="60"/>
      <c r="N21" s="60"/>
      <c r="O21" s="32" t="str">
        <f t="shared" si="5"/>
        <v/>
      </c>
      <c r="Q21" s="32">
        <v>18</v>
      </c>
    </row>
    <row r="22" spans="1:17" s="32" customFormat="1" ht="20.100000000000001" customHeight="1">
      <c r="A22" s="57" t="str">
        <f t="shared" si="2"/>
        <v/>
      </c>
      <c r="B22" s="57" t="str">
        <f>'基本情報 (2)'!T27</f>
        <v/>
      </c>
      <c r="C22" s="57" t="str">
        <f t="shared" si="3"/>
        <v/>
      </c>
      <c r="D22" s="58" t="str">
        <f t="shared" si="4"/>
        <v/>
      </c>
      <c r="E22" s="59"/>
      <c r="F22" s="60"/>
      <c r="G22" s="60"/>
      <c r="H22" s="61"/>
      <c r="I22" s="61"/>
      <c r="J22" s="60" t="str">
        <f t="shared" si="0"/>
        <v/>
      </c>
      <c r="K22" s="60" t="str">
        <f t="shared" si="1"/>
        <v/>
      </c>
      <c r="L22" s="60"/>
      <c r="M22" s="60"/>
      <c r="N22" s="60"/>
      <c r="O22" s="32" t="str">
        <f t="shared" si="5"/>
        <v/>
      </c>
      <c r="Q22" s="32">
        <v>19</v>
      </c>
    </row>
    <row r="23" spans="1:17" s="32" customFormat="1" ht="20.100000000000001" customHeight="1">
      <c r="A23" s="57" t="str">
        <f t="shared" si="2"/>
        <v/>
      </c>
      <c r="B23" s="57" t="str">
        <f>'基本情報 (2)'!T28</f>
        <v/>
      </c>
      <c r="C23" s="57" t="str">
        <f t="shared" si="3"/>
        <v/>
      </c>
      <c r="D23" s="58" t="str">
        <f t="shared" si="4"/>
        <v/>
      </c>
      <c r="E23" s="59"/>
      <c r="F23" s="60"/>
      <c r="G23" s="60"/>
      <c r="H23" s="61"/>
      <c r="I23" s="61"/>
      <c r="J23" s="60" t="str">
        <f t="shared" si="0"/>
        <v/>
      </c>
      <c r="K23" s="60" t="str">
        <f t="shared" si="1"/>
        <v/>
      </c>
      <c r="L23" s="60"/>
      <c r="M23" s="60"/>
      <c r="N23" s="60"/>
      <c r="O23" s="32" t="str">
        <f t="shared" si="5"/>
        <v/>
      </c>
      <c r="Q23" s="32">
        <v>20</v>
      </c>
    </row>
    <row r="24" spans="1:17" s="32" customFormat="1" ht="20.100000000000001" customHeight="1">
      <c r="A24" s="57" t="str">
        <f t="shared" si="2"/>
        <v/>
      </c>
      <c r="B24" s="57" t="str">
        <f>'基本情報 (2)'!T29</f>
        <v/>
      </c>
      <c r="C24" s="57" t="str">
        <f t="shared" si="3"/>
        <v/>
      </c>
      <c r="D24" s="58" t="str">
        <f t="shared" si="4"/>
        <v/>
      </c>
      <c r="E24" s="59"/>
      <c r="F24" s="60"/>
      <c r="G24" s="60"/>
      <c r="H24" s="61"/>
      <c r="I24" s="61"/>
      <c r="J24" s="60" t="str">
        <f t="shared" si="0"/>
        <v/>
      </c>
      <c r="K24" s="60" t="str">
        <f t="shared" si="1"/>
        <v/>
      </c>
      <c r="L24" s="60"/>
      <c r="M24" s="60"/>
      <c r="N24" s="60"/>
      <c r="O24" s="32" t="str">
        <f t="shared" si="5"/>
        <v/>
      </c>
      <c r="Q24" s="32">
        <v>21</v>
      </c>
    </row>
    <row r="25" spans="1:17" s="32" customFormat="1" ht="20.100000000000001" customHeight="1">
      <c r="A25" s="57" t="str">
        <f t="shared" si="2"/>
        <v/>
      </c>
      <c r="B25" s="57" t="str">
        <f>'基本情報 (2)'!T30</f>
        <v/>
      </c>
      <c r="C25" s="57" t="str">
        <f t="shared" si="3"/>
        <v/>
      </c>
      <c r="D25" s="58" t="str">
        <f t="shared" si="4"/>
        <v/>
      </c>
      <c r="E25" s="59"/>
      <c r="F25" s="60"/>
      <c r="G25" s="60"/>
      <c r="H25" s="61"/>
      <c r="I25" s="61"/>
      <c r="J25" s="60" t="str">
        <f t="shared" si="0"/>
        <v/>
      </c>
      <c r="K25" s="60" t="str">
        <f t="shared" si="1"/>
        <v/>
      </c>
      <c r="L25" s="60"/>
      <c r="M25" s="60"/>
      <c r="N25" s="60"/>
      <c r="O25" s="32" t="str">
        <f t="shared" si="5"/>
        <v/>
      </c>
      <c r="Q25" s="32">
        <v>22</v>
      </c>
    </row>
    <row r="26" spans="1:17" s="32" customFormat="1" ht="20.100000000000001" customHeight="1">
      <c r="A26" s="57" t="str">
        <f t="shared" si="2"/>
        <v/>
      </c>
      <c r="B26" s="57" t="str">
        <f>'基本情報 (2)'!T31</f>
        <v/>
      </c>
      <c r="C26" s="57" t="str">
        <f t="shared" si="3"/>
        <v/>
      </c>
      <c r="D26" s="58" t="str">
        <f t="shared" si="4"/>
        <v/>
      </c>
      <c r="E26" s="59"/>
      <c r="F26" s="60"/>
      <c r="G26" s="60"/>
      <c r="H26" s="61"/>
      <c r="I26" s="61"/>
      <c r="J26" s="60" t="str">
        <f t="shared" si="0"/>
        <v/>
      </c>
      <c r="K26" s="60" t="str">
        <f t="shared" si="1"/>
        <v/>
      </c>
      <c r="L26" s="60"/>
      <c r="M26" s="60"/>
      <c r="N26" s="60"/>
      <c r="O26" s="32" t="str">
        <f t="shared" si="5"/>
        <v/>
      </c>
      <c r="Q26" s="32">
        <v>23</v>
      </c>
    </row>
    <row r="27" spans="1:17" s="32" customFormat="1" ht="20.100000000000001" customHeight="1">
      <c r="A27" s="57" t="str">
        <f t="shared" si="2"/>
        <v/>
      </c>
      <c r="B27" s="57" t="str">
        <f>'基本情報 (2)'!T32</f>
        <v/>
      </c>
      <c r="C27" s="57" t="str">
        <f t="shared" si="3"/>
        <v/>
      </c>
      <c r="D27" s="58" t="str">
        <f t="shared" si="4"/>
        <v/>
      </c>
      <c r="E27" s="59"/>
      <c r="F27" s="60"/>
      <c r="G27" s="60"/>
      <c r="H27" s="61"/>
      <c r="I27" s="61"/>
      <c r="J27" s="60" t="str">
        <f t="shared" si="0"/>
        <v/>
      </c>
      <c r="K27" s="60" t="str">
        <f t="shared" si="1"/>
        <v/>
      </c>
      <c r="L27" s="60"/>
      <c r="M27" s="60"/>
      <c r="N27" s="60"/>
      <c r="O27" s="32" t="str">
        <f t="shared" si="5"/>
        <v/>
      </c>
      <c r="Q27" s="32">
        <v>24</v>
      </c>
    </row>
    <row r="28" spans="1:17" s="32" customFormat="1" ht="20.100000000000001" customHeight="1">
      <c r="A28" s="57" t="str">
        <f t="shared" si="2"/>
        <v/>
      </c>
      <c r="B28" s="57" t="str">
        <f>'基本情報 (2)'!T33</f>
        <v/>
      </c>
      <c r="C28" s="57" t="str">
        <f t="shared" si="3"/>
        <v/>
      </c>
      <c r="D28" s="58" t="str">
        <f t="shared" si="4"/>
        <v/>
      </c>
      <c r="E28" s="59"/>
      <c r="F28" s="60"/>
      <c r="G28" s="60"/>
      <c r="H28" s="61"/>
      <c r="I28" s="61"/>
      <c r="J28" s="60" t="str">
        <f t="shared" si="0"/>
        <v/>
      </c>
      <c r="K28" s="60" t="str">
        <f t="shared" si="1"/>
        <v/>
      </c>
      <c r="L28" s="60"/>
      <c r="M28" s="60"/>
      <c r="N28" s="60"/>
      <c r="O28" s="32" t="str">
        <f t="shared" si="5"/>
        <v/>
      </c>
      <c r="Q28" s="32">
        <v>25</v>
      </c>
    </row>
    <row r="29" spans="1:17" s="32" customFormat="1" ht="20.100000000000001" customHeight="1">
      <c r="A29" s="57" t="str">
        <f t="shared" si="2"/>
        <v/>
      </c>
      <c r="B29" s="57" t="str">
        <f>'基本情報 (2)'!T34</f>
        <v/>
      </c>
      <c r="C29" s="57" t="str">
        <f t="shared" si="3"/>
        <v/>
      </c>
      <c r="D29" s="58" t="str">
        <f t="shared" si="4"/>
        <v/>
      </c>
      <c r="E29" s="59"/>
      <c r="F29" s="60"/>
      <c r="G29" s="60"/>
      <c r="H29" s="61"/>
      <c r="I29" s="61"/>
      <c r="J29" s="60" t="str">
        <f t="shared" si="0"/>
        <v/>
      </c>
      <c r="K29" s="60" t="str">
        <f t="shared" si="1"/>
        <v/>
      </c>
      <c r="L29" s="60"/>
      <c r="M29" s="60"/>
      <c r="N29" s="60"/>
      <c r="O29" s="32" t="str">
        <f t="shared" si="5"/>
        <v/>
      </c>
      <c r="Q29" s="32">
        <v>26</v>
      </c>
    </row>
    <row r="30" spans="1:17" s="32" customFormat="1" ht="20.100000000000001" customHeight="1">
      <c r="A30" s="57" t="str">
        <f t="shared" si="2"/>
        <v/>
      </c>
      <c r="B30" s="57" t="str">
        <f>'基本情報 (2)'!T35</f>
        <v/>
      </c>
      <c r="C30" s="57" t="str">
        <f t="shared" si="3"/>
        <v/>
      </c>
      <c r="D30" s="58" t="str">
        <f t="shared" si="4"/>
        <v/>
      </c>
      <c r="E30" s="59"/>
      <c r="F30" s="60"/>
      <c r="G30" s="60"/>
      <c r="H30" s="61"/>
      <c r="I30" s="61"/>
      <c r="J30" s="60" t="str">
        <f t="shared" si="0"/>
        <v/>
      </c>
      <c r="K30" s="60" t="str">
        <f t="shared" si="1"/>
        <v/>
      </c>
      <c r="L30" s="60"/>
      <c r="M30" s="60"/>
      <c r="N30" s="60"/>
      <c r="O30" s="32" t="str">
        <f t="shared" si="5"/>
        <v/>
      </c>
      <c r="Q30" s="32">
        <v>27</v>
      </c>
    </row>
    <row r="31" spans="1:17" s="32" customFormat="1" ht="20.100000000000001" customHeight="1">
      <c r="A31" s="57" t="str">
        <f t="shared" si="2"/>
        <v/>
      </c>
      <c r="B31" s="57" t="str">
        <f>'基本情報 (2)'!T36</f>
        <v/>
      </c>
      <c r="C31" s="57" t="str">
        <f t="shared" si="3"/>
        <v/>
      </c>
      <c r="D31" s="58" t="str">
        <f t="shared" si="4"/>
        <v/>
      </c>
      <c r="E31" s="59"/>
      <c r="F31" s="60"/>
      <c r="G31" s="60"/>
      <c r="H31" s="61"/>
      <c r="I31" s="61"/>
      <c r="J31" s="60" t="str">
        <f t="shared" si="0"/>
        <v/>
      </c>
      <c r="K31" s="60" t="str">
        <f t="shared" si="1"/>
        <v/>
      </c>
      <c r="L31" s="60"/>
      <c r="M31" s="60"/>
      <c r="N31" s="60"/>
      <c r="O31" s="32" t="str">
        <f t="shared" si="5"/>
        <v/>
      </c>
      <c r="Q31" s="32">
        <v>28</v>
      </c>
    </row>
    <row r="32" spans="1:17" s="32" customFormat="1" ht="20.100000000000001" customHeight="1">
      <c r="A32" s="57" t="str">
        <f t="shared" si="2"/>
        <v/>
      </c>
      <c r="B32" s="57" t="str">
        <f>'基本情報 (2)'!T37</f>
        <v/>
      </c>
      <c r="C32" s="57" t="str">
        <f t="shared" si="3"/>
        <v/>
      </c>
      <c r="D32" s="58" t="str">
        <f t="shared" si="4"/>
        <v/>
      </c>
      <c r="E32" s="59"/>
      <c r="F32" s="60"/>
      <c r="G32" s="60"/>
      <c r="H32" s="61"/>
      <c r="I32" s="61"/>
      <c r="J32" s="60" t="str">
        <f t="shared" si="0"/>
        <v/>
      </c>
      <c r="K32" s="60" t="str">
        <f t="shared" si="1"/>
        <v/>
      </c>
      <c r="L32" s="60"/>
      <c r="M32" s="60"/>
      <c r="N32" s="60"/>
      <c r="O32" s="32" t="str">
        <f t="shared" si="5"/>
        <v/>
      </c>
      <c r="Q32" s="32">
        <v>29</v>
      </c>
    </row>
    <row r="33" spans="1:17" s="32" customFormat="1" ht="20.100000000000001" customHeight="1">
      <c r="A33" s="57" t="str">
        <f t="shared" si="2"/>
        <v/>
      </c>
      <c r="B33" s="57" t="str">
        <f>'基本情報 (2)'!T38</f>
        <v/>
      </c>
      <c r="C33" s="57" t="str">
        <f t="shared" si="3"/>
        <v/>
      </c>
      <c r="D33" s="58" t="str">
        <f t="shared" si="4"/>
        <v/>
      </c>
      <c r="E33" s="59"/>
      <c r="F33" s="60"/>
      <c r="G33" s="60"/>
      <c r="H33" s="61"/>
      <c r="I33" s="61"/>
      <c r="J33" s="60" t="str">
        <f t="shared" si="0"/>
        <v/>
      </c>
      <c r="K33" s="60" t="str">
        <f t="shared" si="1"/>
        <v/>
      </c>
      <c r="L33" s="60"/>
      <c r="M33" s="60"/>
      <c r="N33" s="60"/>
      <c r="O33" s="32" t="str">
        <f t="shared" si="5"/>
        <v/>
      </c>
      <c r="Q33" s="32">
        <v>30</v>
      </c>
    </row>
    <row r="34" spans="1:17" s="32" customFormat="1" ht="20.100000000000001" customHeight="1">
      <c r="A34" s="57" t="str">
        <f t="shared" si="2"/>
        <v/>
      </c>
      <c r="B34" s="57" t="str">
        <f>'基本情報 (2)'!T39</f>
        <v/>
      </c>
      <c r="C34" s="57" t="str">
        <f t="shared" si="3"/>
        <v/>
      </c>
      <c r="D34" s="58" t="str">
        <f t="shared" si="4"/>
        <v/>
      </c>
      <c r="E34" s="59"/>
      <c r="F34" s="60"/>
      <c r="G34" s="60"/>
      <c r="H34" s="61"/>
      <c r="I34" s="61"/>
      <c r="J34" s="60" t="str">
        <f t="shared" si="0"/>
        <v/>
      </c>
      <c r="K34" s="60" t="str">
        <f t="shared" si="1"/>
        <v/>
      </c>
      <c r="L34" s="60"/>
      <c r="M34" s="60"/>
      <c r="N34" s="60"/>
      <c r="O34" s="32" t="str">
        <f t="shared" si="5"/>
        <v/>
      </c>
      <c r="Q34" s="32">
        <v>31</v>
      </c>
    </row>
    <row r="35" spans="1:17" s="32" customFormat="1" ht="20.100000000000001" customHeight="1">
      <c r="A35" s="57" t="str">
        <f t="shared" si="2"/>
        <v/>
      </c>
      <c r="B35" s="57" t="str">
        <f>'基本情報 (2)'!T40</f>
        <v/>
      </c>
      <c r="C35" s="57" t="str">
        <f t="shared" si="3"/>
        <v/>
      </c>
      <c r="D35" s="58" t="str">
        <f t="shared" si="4"/>
        <v/>
      </c>
      <c r="E35" s="59"/>
      <c r="F35" s="60"/>
      <c r="G35" s="60"/>
      <c r="H35" s="61"/>
      <c r="I35" s="61"/>
      <c r="J35" s="60" t="str">
        <f t="shared" si="0"/>
        <v/>
      </c>
      <c r="K35" s="60" t="str">
        <f t="shared" si="1"/>
        <v/>
      </c>
      <c r="L35" s="60"/>
      <c r="M35" s="60"/>
      <c r="N35" s="60"/>
      <c r="O35" s="32" t="str">
        <f t="shared" si="5"/>
        <v/>
      </c>
      <c r="Q35" s="32">
        <v>32</v>
      </c>
    </row>
    <row r="36" spans="1:17" s="32" customFormat="1" ht="20.100000000000001" customHeight="1">
      <c r="A36" s="57" t="str">
        <f t="shared" si="2"/>
        <v/>
      </c>
      <c r="B36" s="57" t="str">
        <f>'基本情報 (2)'!T41</f>
        <v/>
      </c>
      <c r="C36" s="57" t="str">
        <f t="shared" si="3"/>
        <v/>
      </c>
      <c r="D36" s="58" t="str">
        <f t="shared" si="4"/>
        <v/>
      </c>
      <c r="E36" s="59"/>
      <c r="F36" s="60"/>
      <c r="G36" s="60"/>
      <c r="H36" s="61"/>
      <c r="I36" s="61"/>
      <c r="J36" s="60" t="str">
        <f t="shared" ref="J36:J67" si="6">IF(E36="","",VLOOKUP(E36,コード,2,FALSE))</f>
        <v/>
      </c>
      <c r="K36" s="60" t="str">
        <f t="shared" ref="K36:K67" si="7">IF(F36="","",VLOOKUP(F36,コード,2,FALSE))</f>
        <v/>
      </c>
      <c r="L36" s="60"/>
      <c r="M36" s="60"/>
      <c r="N36" s="60"/>
      <c r="O36" s="32" t="str">
        <f t="shared" si="5"/>
        <v/>
      </c>
      <c r="Q36" s="32">
        <v>33</v>
      </c>
    </row>
    <row r="37" spans="1:17" s="32" customFormat="1" ht="20.100000000000001" customHeight="1">
      <c r="A37" s="57" t="str">
        <f t="shared" si="2"/>
        <v/>
      </c>
      <c r="B37" s="57" t="str">
        <f>'基本情報 (2)'!T42</f>
        <v/>
      </c>
      <c r="C37" s="57" t="str">
        <f t="shared" si="3"/>
        <v/>
      </c>
      <c r="D37" s="58" t="str">
        <f t="shared" si="4"/>
        <v/>
      </c>
      <c r="E37" s="59"/>
      <c r="F37" s="60"/>
      <c r="G37" s="60"/>
      <c r="H37" s="61"/>
      <c r="I37" s="61"/>
      <c r="J37" s="60" t="str">
        <f t="shared" si="6"/>
        <v/>
      </c>
      <c r="K37" s="60" t="str">
        <f t="shared" si="7"/>
        <v/>
      </c>
      <c r="L37" s="60"/>
      <c r="M37" s="60"/>
      <c r="N37" s="60"/>
      <c r="O37" s="32" t="str">
        <f t="shared" si="5"/>
        <v/>
      </c>
      <c r="Q37" s="32">
        <v>34</v>
      </c>
    </row>
    <row r="38" spans="1:17" s="32" customFormat="1" ht="20.100000000000001" customHeight="1">
      <c r="A38" s="57" t="str">
        <f t="shared" si="2"/>
        <v/>
      </c>
      <c r="B38" s="57" t="str">
        <f>'基本情報 (2)'!T43</f>
        <v/>
      </c>
      <c r="C38" s="57" t="str">
        <f t="shared" si="3"/>
        <v/>
      </c>
      <c r="D38" s="58" t="str">
        <f t="shared" si="4"/>
        <v/>
      </c>
      <c r="E38" s="59"/>
      <c r="F38" s="60"/>
      <c r="G38" s="60"/>
      <c r="H38" s="61"/>
      <c r="I38" s="61"/>
      <c r="J38" s="60" t="str">
        <f t="shared" si="6"/>
        <v/>
      </c>
      <c r="K38" s="60" t="str">
        <f t="shared" si="7"/>
        <v/>
      </c>
      <c r="L38" s="60"/>
      <c r="M38" s="60"/>
      <c r="N38" s="60"/>
      <c r="O38" s="32" t="str">
        <f t="shared" si="5"/>
        <v/>
      </c>
      <c r="Q38" s="32">
        <v>35</v>
      </c>
    </row>
    <row r="39" spans="1:17" s="32" customFormat="1" ht="20.100000000000001" customHeight="1">
      <c r="A39" s="57" t="str">
        <f t="shared" si="2"/>
        <v/>
      </c>
      <c r="B39" s="57" t="str">
        <f>'基本情報 (2)'!T44</f>
        <v/>
      </c>
      <c r="C39" s="57" t="str">
        <f t="shared" si="3"/>
        <v/>
      </c>
      <c r="D39" s="58" t="str">
        <f t="shared" si="4"/>
        <v/>
      </c>
      <c r="E39" s="59"/>
      <c r="F39" s="60"/>
      <c r="G39" s="60"/>
      <c r="H39" s="61"/>
      <c r="I39" s="61"/>
      <c r="J39" s="60" t="str">
        <f t="shared" si="6"/>
        <v/>
      </c>
      <c r="K39" s="60" t="str">
        <f t="shared" si="7"/>
        <v/>
      </c>
      <c r="L39" s="60"/>
      <c r="M39" s="60"/>
      <c r="N39" s="60"/>
      <c r="O39" s="32" t="str">
        <f t="shared" si="5"/>
        <v/>
      </c>
      <c r="Q39" s="32">
        <v>36</v>
      </c>
    </row>
    <row r="40" spans="1:17" s="32" customFormat="1" ht="20.100000000000001" customHeight="1">
      <c r="A40" s="57" t="str">
        <f t="shared" si="2"/>
        <v/>
      </c>
      <c r="B40" s="57" t="str">
        <f>'基本情報 (2)'!T45</f>
        <v/>
      </c>
      <c r="C40" s="57" t="str">
        <f t="shared" si="3"/>
        <v/>
      </c>
      <c r="D40" s="58" t="str">
        <f t="shared" si="4"/>
        <v/>
      </c>
      <c r="E40" s="59"/>
      <c r="F40" s="60"/>
      <c r="G40" s="60"/>
      <c r="H40" s="61"/>
      <c r="I40" s="61"/>
      <c r="J40" s="60" t="str">
        <f t="shared" si="6"/>
        <v/>
      </c>
      <c r="K40" s="60" t="str">
        <f t="shared" si="7"/>
        <v/>
      </c>
      <c r="L40" s="60"/>
      <c r="M40" s="60"/>
      <c r="N40" s="60"/>
      <c r="O40" s="32" t="str">
        <f t="shared" si="5"/>
        <v/>
      </c>
      <c r="Q40" s="32">
        <v>37</v>
      </c>
    </row>
    <row r="41" spans="1:17" s="32" customFormat="1" ht="20.100000000000001" customHeight="1">
      <c r="A41" s="57" t="str">
        <f t="shared" si="2"/>
        <v/>
      </c>
      <c r="B41" s="57" t="str">
        <f>'基本情報 (2)'!T46</f>
        <v/>
      </c>
      <c r="C41" s="57" t="str">
        <f t="shared" si="3"/>
        <v/>
      </c>
      <c r="D41" s="58" t="str">
        <f t="shared" si="4"/>
        <v/>
      </c>
      <c r="E41" s="59"/>
      <c r="F41" s="60"/>
      <c r="G41" s="60"/>
      <c r="H41" s="61"/>
      <c r="I41" s="61"/>
      <c r="J41" s="60" t="str">
        <f t="shared" si="6"/>
        <v/>
      </c>
      <c r="K41" s="60" t="str">
        <f t="shared" si="7"/>
        <v/>
      </c>
      <c r="L41" s="60"/>
      <c r="M41" s="60"/>
      <c r="N41" s="60"/>
      <c r="O41" s="32" t="str">
        <f t="shared" si="5"/>
        <v/>
      </c>
      <c r="Q41" s="32">
        <v>38</v>
      </c>
    </row>
    <row r="42" spans="1:17" s="32" customFormat="1" ht="20.100000000000001" customHeight="1">
      <c r="A42" s="57" t="str">
        <f t="shared" si="2"/>
        <v/>
      </c>
      <c r="B42" s="57" t="str">
        <f>'基本情報 (2)'!T47</f>
        <v/>
      </c>
      <c r="C42" s="57" t="str">
        <f t="shared" si="3"/>
        <v/>
      </c>
      <c r="D42" s="58" t="str">
        <f t="shared" si="4"/>
        <v/>
      </c>
      <c r="E42" s="59"/>
      <c r="F42" s="60"/>
      <c r="G42" s="60"/>
      <c r="H42" s="61"/>
      <c r="I42" s="61"/>
      <c r="J42" s="60" t="str">
        <f t="shared" si="6"/>
        <v/>
      </c>
      <c r="K42" s="60" t="str">
        <f t="shared" si="7"/>
        <v/>
      </c>
      <c r="L42" s="60"/>
      <c r="M42" s="60"/>
      <c r="N42" s="60"/>
      <c r="O42" s="32" t="str">
        <f t="shared" si="5"/>
        <v/>
      </c>
      <c r="Q42" s="32">
        <v>39</v>
      </c>
    </row>
    <row r="43" spans="1:17" s="32" customFormat="1" ht="20.100000000000001" customHeight="1">
      <c r="A43" s="57" t="str">
        <f t="shared" si="2"/>
        <v/>
      </c>
      <c r="B43" s="57" t="str">
        <f>'基本情報 (2)'!T48</f>
        <v/>
      </c>
      <c r="C43" s="57" t="str">
        <f t="shared" si="3"/>
        <v/>
      </c>
      <c r="D43" s="58" t="str">
        <f t="shared" si="4"/>
        <v/>
      </c>
      <c r="E43" s="59"/>
      <c r="F43" s="60"/>
      <c r="G43" s="60"/>
      <c r="H43" s="61"/>
      <c r="I43" s="61"/>
      <c r="J43" s="60" t="str">
        <f t="shared" si="6"/>
        <v/>
      </c>
      <c r="K43" s="60" t="str">
        <f t="shared" si="7"/>
        <v/>
      </c>
      <c r="L43" s="60"/>
      <c r="M43" s="60"/>
      <c r="N43" s="60"/>
      <c r="O43" s="32" t="str">
        <f t="shared" si="5"/>
        <v/>
      </c>
      <c r="Q43" s="32">
        <v>40</v>
      </c>
    </row>
    <row r="44" spans="1:17" s="32" customFormat="1" ht="20.100000000000001" customHeight="1">
      <c r="A44" s="57" t="str">
        <f t="shared" si="2"/>
        <v/>
      </c>
      <c r="B44" s="57" t="str">
        <f>'基本情報 (2)'!T49</f>
        <v/>
      </c>
      <c r="C44" s="57" t="str">
        <f t="shared" si="3"/>
        <v/>
      </c>
      <c r="D44" s="58" t="str">
        <f t="shared" si="4"/>
        <v/>
      </c>
      <c r="E44" s="59"/>
      <c r="F44" s="60"/>
      <c r="G44" s="60"/>
      <c r="H44" s="61"/>
      <c r="I44" s="61"/>
      <c r="J44" s="60" t="str">
        <f t="shared" si="6"/>
        <v/>
      </c>
      <c r="K44" s="60" t="str">
        <f t="shared" si="7"/>
        <v/>
      </c>
      <c r="L44" s="60"/>
      <c r="M44" s="60"/>
      <c r="N44" s="60"/>
      <c r="O44" s="32" t="str">
        <f t="shared" si="5"/>
        <v/>
      </c>
      <c r="Q44" s="32">
        <v>41</v>
      </c>
    </row>
    <row r="45" spans="1:17" s="32" customFormat="1" ht="20.100000000000001" customHeight="1">
      <c r="A45" s="57" t="str">
        <f t="shared" si="2"/>
        <v/>
      </c>
      <c r="B45" s="57" t="str">
        <f>'基本情報 (2)'!T50</f>
        <v/>
      </c>
      <c r="C45" s="57" t="str">
        <f t="shared" si="3"/>
        <v/>
      </c>
      <c r="D45" s="58" t="str">
        <f t="shared" si="4"/>
        <v/>
      </c>
      <c r="E45" s="59"/>
      <c r="F45" s="60"/>
      <c r="G45" s="60"/>
      <c r="H45" s="61"/>
      <c r="I45" s="61"/>
      <c r="J45" s="60" t="str">
        <f t="shared" si="6"/>
        <v/>
      </c>
      <c r="K45" s="60" t="str">
        <f t="shared" si="7"/>
        <v/>
      </c>
      <c r="L45" s="60"/>
      <c r="M45" s="60"/>
      <c r="N45" s="60"/>
      <c r="O45" s="32" t="str">
        <f t="shared" si="5"/>
        <v/>
      </c>
      <c r="Q45" s="32">
        <v>42</v>
      </c>
    </row>
    <row r="46" spans="1:17" s="32" customFormat="1" ht="20.100000000000001" customHeight="1">
      <c r="A46" s="57" t="str">
        <f t="shared" si="2"/>
        <v/>
      </c>
      <c r="B46" s="57" t="str">
        <f>'基本情報 (2)'!T51</f>
        <v/>
      </c>
      <c r="C46" s="57" t="str">
        <f t="shared" si="3"/>
        <v/>
      </c>
      <c r="D46" s="58" t="str">
        <f t="shared" si="4"/>
        <v/>
      </c>
      <c r="E46" s="59"/>
      <c r="F46" s="60"/>
      <c r="G46" s="60"/>
      <c r="H46" s="61"/>
      <c r="I46" s="61"/>
      <c r="J46" s="60" t="str">
        <f t="shared" si="6"/>
        <v/>
      </c>
      <c r="K46" s="60" t="str">
        <f t="shared" si="7"/>
        <v/>
      </c>
      <c r="L46" s="60"/>
      <c r="M46" s="60"/>
      <c r="N46" s="60"/>
      <c r="O46" s="32" t="str">
        <f t="shared" si="5"/>
        <v/>
      </c>
      <c r="Q46" s="32">
        <v>43</v>
      </c>
    </row>
    <row r="47" spans="1:17" s="32" customFormat="1" ht="20.100000000000001" customHeight="1">
      <c r="A47" s="57" t="str">
        <f t="shared" si="2"/>
        <v/>
      </c>
      <c r="B47" s="57" t="str">
        <f>'基本情報 (2)'!T52</f>
        <v/>
      </c>
      <c r="C47" s="57" t="str">
        <f t="shared" si="3"/>
        <v/>
      </c>
      <c r="D47" s="58" t="str">
        <f t="shared" si="4"/>
        <v/>
      </c>
      <c r="E47" s="59"/>
      <c r="F47" s="60"/>
      <c r="G47" s="60"/>
      <c r="H47" s="61"/>
      <c r="I47" s="61"/>
      <c r="J47" s="60" t="str">
        <f t="shared" si="6"/>
        <v/>
      </c>
      <c r="K47" s="60" t="str">
        <f t="shared" si="7"/>
        <v/>
      </c>
      <c r="L47" s="60"/>
      <c r="M47" s="60"/>
      <c r="N47" s="60"/>
      <c r="O47" s="32" t="str">
        <f t="shared" si="5"/>
        <v/>
      </c>
      <c r="Q47" s="32">
        <v>44</v>
      </c>
    </row>
    <row r="48" spans="1:17" s="32" customFormat="1" ht="20.100000000000001" customHeight="1">
      <c r="A48" s="57" t="str">
        <f t="shared" si="2"/>
        <v/>
      </c>
      <c r="B48" s="57" t="str">
        <f>'基本情報 (2)'!T53</f>
        <v/>
      </c>
      <c r="C48" s="57" t="str">
        <f t="shared" si="3"/>
        <v/>
      </c>
      <c r="D48" s="58" t="str">
        <f t="shared" si="4"/>
        <v/>
      </c>
      <c r="E48" s="59"/>
      <c r="F48" s="60"/>
      <c r="G48" s="60"/>
      <c r="H48" s="61"/>
      <c r="I48" s="61"/>
      <c r="J48" s="60" t="str">
        <f t="shared" si="6"/>
        <v/>
      </c>
      <c r="K48" s="60" t="str">
        <f t="shared" si="7"/>
        <v/>
      </c>
      <c r="L48" s="60"/>
      <c r="M48" s="60"/>
      <c r="N48" s="60"/>
      <c r="O48" s="32" t="str">
        <f t="shared" si="5"/>
        <v/>
      </c>
      <c r="Q48" s="32">
        <v>45</v>
      </c>
    </row>
    <row r="49" spans="1:17" s="32" customFormat="1" ht="20.100000000000001" customHeight="1">
      <c r="A49" s="57" t="str">
        <f t="shared" si="2"/>
        <v/>
      </c>
      <c r="B49" s="57" t="str">
        <f>'基本情報 (2)'!T54</f>
        <v/>
      </c>
      <c r="C49" s="57" t="str">
        <f t="shared" si="3"/>
        <v/>
      </c>
      <c r="D49" s="58" t="str">
        <f t="shared" si="4"/>
        <v/>
      </c>
      <c r="E49" s="59"/>
      <c r="F49" s="60"/>
      <c r="G49" s="60"/>
      <c r="H49" s="61"/>
      <c r="I49" s="61"/>
      <c r="J49" s="60" t="str">
        <f t="shared" si="6"/>
        <v/>
      </c>
      <c r="K49" s="60" t="str">
        <f t="shared" si="7"/>
        <v/>
      </c>
      <c r="L49" s="60"/>
      <c r="M49" s="60"/>
      <c r="N49" s="60"/>
      <c r="O49" s="32" t="str">
        <f t="shared" si="5"/>
        <v/>
      </c>
      <c r="Q49" s="32">
        <v>46</v>
      </c>
    </row>
    <row r="50" spans="1:17" s="32" customFormat="1" ht="20.100000000000001" customHeight="1">
      <c r="A50" s="57" t="str">
        <f t="shared" si="2"/>
        <v/>
      </c>
      <c r="B50" s="57" t="str">
        <f>'基本情報 (2)'!T55</f>
        <v/>
      </c>
      <c r="C50" s="57" t="str">
        <f t="shared" si="3"/>
        <v/>
      </c>
      <c r="D50" s="58" t="str">
        <f t="shared" si="4"/>
        <v/>
      </c>
      <c r="E50" s="59"/>
      <c r="F50" s="60"/>
      <c r="G50" s="60"/>
      <c r="H50" s="61"/>
      <c r="I50" s="61"/>
      <c r="J50" s="60" t="str">
        <f t="shared" si="6"/>
        <v/>
      </c>
      <c r="K50" s="60" t="str">
        <f t="shared" si="7"/>
        <v/>
      </c>
      <c r="L50" s="60"/>
      <c r="M50" s="60"/>
      <c r="N50" s="60"/>
      <c r="O50" s="32" t="str">
        <f t="shared" si="5"/>
        <v/>
      </c>
      <c r="Q50" s="32">
        <v>47</v>
      </c>
    </row>
    <row r="51" spans="1:17" s="32" customFormat="1" ht="20.100000000000001" customHeight="1">
      <c r="A51" s="57" t="str">
        <f t="shared" si="2"/>
        <v/>
      </c>
      <c r="B51" s="57" t="str">
        <f>'基本情報 (2)'!T56</f>
        <v/>
      </c>
      <c r="C51" s="57" t="str">
        <f t="shared" si="3"/>
        <v/>
      </c>
      <c r="D51" s="58" t="str">
        <f t="shared" si="4"/>
        <v/>
      </c>
      <c r="E51" s="59"/>
      <c r="F51" s="60"/>
      <c r="G51" s="60"/>
      <c r="H51" s="61"/>
      <c r="I51" s="61"/>
      <c r="J51" s="60" t="str">
        <f t="shared" si="6"/>
        <v/>
      </c>
      <c r="K51" s="60" t="str">
        <f t="shared" si="7"/>
        <v/>
      </c>
      <c r="L51" s="60"/>
      <c r="M51" s="60"/>
      <c r="N51" s="60"/>
      <c r="O51" s="32" t="str">
        <f t="shared" si="5"/>
        <v/>
      </c>
      <c r="Q51" s="32">
        <v>48</v>
      </c>
    </row>
    <row r="52" spans="1:17" s="32" customFormat="1" ht="20.100000000000001" customHeight="1">
      <c r="A52" s="57" t="str">
        <f t="shared" si="2"/>
        <v/>
      </c>
      <c r="B52" s="57" t="str">
        <f>'基本情報 (2)'!T57</f>
        <v/>
      </c>
      <c r="C52" s="57" t="str">
        <f t="shared" si="3"/>
        <v/>
      </c>
      <c r="D52" s="58" t="str">
        <f t="shared" si="4"/>
        <v/>
      </c>
      <c r="E52" s="59"/>
      <c r="F52" s="60"/>
      <c r="G52" s="60"/>
      <c r="H52" s="61"/>
      <c r="I52" s="61"/>
      <c r="J52" s="60" t="str">
        <f t="shared" si="6"/>
        <v/>
      </c>
      <c r="K52" s="60" t="str">
        <f t="shared" si="7"/>
        <v/>
      </c>
      <c r="L52" s="60"/>
      <c r="M52" s="60"/>
      <c r="N52" s="60"/>
      <c r="O52" s="32" t="str">
        <f t="shared" si="5"/>
        <v/>
      </c>
      <c r="Q52" s="32">
        <v>49</v>
      </c>
    </row>
    <row r="53" spans="1:17" s="32" customFormat="1" ht="20.100000000000001" customHeight="1">
      <c r="A53" s="57" t="str">
        <f t="shared" si="2"/>
        <v/>
      </c>
      <c r="B53" s="57" t="str">
        <f>'基本情報 (2)'!T58</f>
        <v/>
      </c>
      <c r="C53" s="57" t="str">
        <f t="shared" si="3"/>
        <v/>
      </c>
      <c r="D53" s="58" t="str">
        <f t="shared" si="4"/>
        <v/>
      </c>
      <c r="E53" s="59"/>
      <c r="F53" s="60"/>
      <c r="G53" s="60"/>
      <c r="H53" s="61"/>
      <c r="I53" s="61"/>
      <c r="J53" s="60" t="str">
        <f t="shared" si="6"/>
        <v/>
      </c>
      <c r="K53" s="60" t="str">
        <f t="shared" si="7"/>
        <v/>
      </c>
      <c r="L53" s="60"/>
      <c r="M53" s="60"/>
      <c r="N53" s="60"/>
      <c r="O53" s="32" t="str">
        <f t="shared" si="5"/>
        <v/>
      </c>
      <c r="Q53" s="32">
        <v>50</v>
      </c>
    </row>
    <row r="54" spans="1:17" s="32" customFormat="1" ht="20.100000000000001" customHeight="1">
      <c r="A54" s="57" t="str">
        <f t="shared" si="2"/>
        <v/>
      </c>
      <c r="B54" s="57" t="str">
        <f>'基本情報 (2)'!T59</f>
        <v/>
      </c>
      <c r="C54" s="57" t="str">
        <f t="shared" si="3"/>
        <v/>
      </c>
      <c r="D54" s="58" t="str">
        <f t="shared" si="4"/>
        <v/>
      </c>
      <c r="E54" s="59"/>
      <c r="F54" s="60"/>
      <c r="G54" s="60"/>
      <c r="H54" s="61"/>
      <c r="I54" s="61"/>
      <c r="J54" s="60" t="str">
        <f t="shared" si="6"/>
        <v/>
      </c>
      <c r="K54" s="60" t="str">
        <f t="shared" si="7"/>
        <v/>
      </c>
      <c r="L54" s="60"/>
      <c r="M54" s="60"/>
      <c r="N54" s="60"/>
      <c r="O54" s="32" t="str">
        <f t="shared" si="5"/>
        <v/>
      </c>
      <c r="Q54" s="32">
        <v>51</v>
      </c>
    </row>
    <row r="55" spans="1:17" s="32" customFormat="1" ht="20.100000000000001" customHeight="1">
      <c r="A55" s="57" t="str">
        <f t="shared" si="2"/>
        <v/>
      </c>
      <c r="B55" s="57" t="str">
        <f>'基本情報 (2)'!T60</f>
        <v/>
      </c>
      <c r="C55" s="57" t="str">
        <f t="shared" si="3"/>
        <v/>
      </c>
      <c r="D55" s="58" t="str">
        <f t="shared" si="4"/>
        <v/>
      </c>
      <c r="E55" s="59"/>
      <c r="F55" s="60"/>
      <c r="G55" s="60"/>
      <c r="H55" s="61"/>
      <c r="I55" s="61"/>
      <c r="J55" s="60" t="str">
        <f t="shared" si="6"/>
        <v/>
      </c>
      <c r="K55" s="60" t="str">
        <f t="shared" si="7"/>
        <v/>
      </c>
      <c r="L55" s="60"/>
      <c r="M55" s="60"/>
      <c r="N55" s="60"/>
      <c r="O55" s="32" t="str">
        <f t="shared" si="5"/>
        <v/>
      </c>
      <c r="Q55" s="32">
        <v>52</v>
      </c>
    </row>
    <row r="56" spans="1:17" s="32" customFormat="1" ht="20.100000000000001" customHeight="1">
      <c r="A56" s="57" t="str">
        <f t="shared" si="2"/>
        <v/>
      </c>
      <c r="B56" s="57" t="str">
        <f>'基本情報 (2)'!T61</f>
        <v/>
      </c>
      <c r="C56" s="57" t="str">
        <f t="shared" si="3"/>
        <v/>
      </c>
      <c r="D56" s="58" t="str">
        <f t="shared" si="4"/>
        <v/>
      </c>
      <c r="E56" s="59"/>
      <c r="F56" s="60"/>
      <c r="G56" s="60"/>
      <c r="H56" s="61"/>
      <c r="I56" s="61"/>
      <c r="J56" s="60" t="str">
        <f t="shared" si="6"/>
        <v/>
      </c>
      <c r="K56" s="60" t="str">
        <f t="shared" si="7"/>
        <v/>
      </c>
      <c r="L56" s="60"/>
      <c r="M56" s="60"/>
      <c r="N56" s="60"/>
      <c r="O56" s="32" t="str">
        <f t="shared" si="5"/>
        <v/>
      </c>
      <c r="Q56" s="32">
        <v>53</v>
      </c>
    </row>
    <row r="57" spans="1:17" s="32" customFormat="1" ht="20.100000000000001" customHeight="1">
      <c r="A57" s="57" t="str">
        <f t="shared" si="2"/>
        <v/>
      </c>
      <c r="B57" s="57" t="str">
        <f>'基本情報 (2)'!T62</f>
        <v/>
      </c>
      <c r="C57" s="57" t="str">
        <f t="shared" si="3"/>
        <v/>
      </c>
      <c r="D57" s="58" t="str">
        <f t="shared" si="4"/>
        <v/>
      </c>
      <c r="E57" s="59"/>
      <c r="F57" s="60"/>
      <c r="G57" s="60"/>
      <c r="H57" s="61"/>
      <c r="I57" s="61"/>
      <c r="J57" s="60" t="str">
        <f t="shared" si="6"/>
        <v/>
      </c>
      <c r="K57" s="60" t="str">
        <f t="shared" si="7"/>
        <v/>
      </c>
      <c r="L57" s="60"/>
      <c r="M57" s="60"/>
      <c r="N57" s="60"/>
      <c r="O57" s="32" t="str">
        <f t="shared" si="5"/>
        <v/>
      </c>
      <c r="Q57" s="32">
        <v>54</v>
      </c>
    </row>
    <row r="58" spans="1:17" s="32" customFormat="1" ht="20.100000000000001" customHeight="1">
      <c r="A58" s="57" t="str">
        <f t="shared" si="2"/>
        <v/>
      </c>
      <c r="B58" s="57" t="str">
        <f>'基本情報 (2)'!T63</f>
        <v/>
      </c>
      <c r="C58" s="57" t="str">
        <f t="shared" si="3"/>
        <v/>
      </c>
      <c r="D58" s="58" t="str">
        <f t="shared" si="4"/>
        <v/>
      </c>
      <c r="E58" s="59"/>
      <c r="F58" s="60"/>
      <c r="G58" s="60"/>
      <c r="H58" s="61"/>
      <c r="I58" s="61"/>
      <c r="J58" s="60" t="str">
        <f t="shared" si="6"/>
        <v/>
      </c>
      <c r="K58" s="60" t="str">
        <f t="shared" si="7"/>
        <v/>
      </c>
      <c r="L58" s="60"/>
      <c r="M58" s="60"/>
      <c r="N58" s="60"/>
      <c r="O58" s="32" t="str">
        <f t="shared" si="5"/>
        <v/>
      </c>
      <c r="Q58" s="32">
        <v>55</v>
      </c>
    </row>
    <row r="59" spans="1:17" s="32" customFormat="1" ht="20.100000000000001" customHeight="1">
      <c r="A59" s="57" t="str">
        <f t="shared" si="2"/>
        <v/>
      </c>
      <c r="B59" s="57" t="str">
        <f>'基本情報 (2)'!T64</f>
        <v/>
      </c>
      <c r="C59" s="57" t="str">
        <f t="shared" si="3"/>
        <v/>
      </c>
      <c r="D59" s="58" t="str">
        <f t="shared" si="4"/>
        <v/>
      </c>
      <c r="E59" s="59"/>
      <c r="F59" s="60"/>
      <c r="G59" s="60"/>
      <c r="H59" s="61"/>
      <c r="I59" s="61"/>
      <c r="J59" s="60" t="str">
        <f t="shared" si="6"/>
        <v/>
      </c>
      <c r="K59" s="60" t="str">
        <f t="shared" si="7"/>
        <v/>
      </c>
      <c r="L59" s="60"/>
      <c r="M59" s="60"/>
      <c r="N59" s="60"/>
      <c r="O59" s="32" t="str">
        <f t="shared" si="5"/>
        <v/>
      </c>
      <c r="Q59" s="32">
        <v>56</v>
      </c>
    </row>
    <row r="60" spans="1:17" s="32" customFormat="1" ht="20.100000000000001" customHeight="1">
      <c r="A60" s="57" t="str">
        <f t="shared" si="2"/>
        <v/>
      </c>
      <c r="B60" s="57" t="str">
        <f>'基本情報 (2)'!T65</f>
        <v/>
      </c>
      <c r="C60" s="57" t="str">
        <f t="shared" si="3"/>
        <v/>
      </c>
      <c r="D60" s="58" t="str">
        <f t="shared" si="4"/>
        <v/>
      </c>
      <c r="E60" s="59"/>
      <c r="F60" s="60"/>
      <c r="G60" s="60"/>
      <c r="H60" s="61"/>
      <c r="I60" s="61"/>
      <c r="J60" s="60" t="str">
        <f t="shared" si="6"/>
        <v/>
      </c>
      <c r="K60" s="60" t="str">
        <f t="shared" si="7"/>
        <v/>
      </c>
      <c r="L60" s="60"/>
      <c r="M60" s="60"/>
      <c r="N60" s="60"/>
      <c r="O60" s="32" t="str">
        <f t="shared" si="5"/>
        <v/>
      </c>
      <c r="Q60" s="32">
        <v>57</v>
      </c>
    </row>
    <row r="61" spans="1:17" s="32" customFormat="1" ht="20.100000000000001" customHeight="1">
      <c r="A61" s="57" t="str">
        <f t="shared" si="2"/>
        <v/>
      </c>
      <c r="B61" s="57" t="str">
        <f>'基本情報 (2)'!T66</f>
        <v/>
      </c>
      <c r="C61" s="57" t="str">
        <f t="shared" si="3"/>
        <v/>
      </c>
      <c r="D61" s="58" t="str">
        <f t="shared" si="4"/>
        <v/>
      </c>
      <c r="E61" s="59"/>
      <c r="F61" s="60"/>
      <c r="G61" s="60"/>
      <c r="H61" s="61"/>
      <c r="I61" s="61"/>
      <c r="J61" s="60" t="str">
        <f t="shared" si="6"/>
        <v/>
      </c>
      <c r="K61" s="60" t="str">
        <f t="shared" si="7"/>
        <v/>
      </c>
      <c r="L61" s="60"/>
      <c r="M61" s="60"/>
      <c r="N61" s="60"/>
      <c r="O61" s="32" t="str">
        <f t="shared" si="5"/>
        <v/>
      </c>
      <c r="Q61" s="32">
        <v>58</v>
      </c>
    </row>
    <row r="62" spans="1:17" s="32" customFormat="1" ht="20.100000000000001" customHeight="1">
      <c r="A62" s="57" t="str">
        <f t="shared" si="2"/>
        <v/>
      </c>
      <c r="B62" s="57" t="str">
        <f>'基本情報 (2)'!T67</f>
        <v/>
      </c>
      <c r="C62" s="57" t="str">
        <f t="shared" si="3"/>
        <v/>
      </c>
      <c r="D62" s="58" t="str">
        <f t="shared" si="4"/>
        <v/>
      </c>
      <c r="E62" s="59"/>
      <c r="F62" s="60"/>
      <c r="G62" s="60"/>
      <c r="H62" s="61"/>
      <c r="I62" s="61"/>
      <c r="J62" s="60" t="str">
        <f t="shared" si="6"/>
        <v/>
      </c>
      <c r="K62" s="60" t="str">
        <f t="shared" si="7"/>
        <v/>
      </c>
      <c r="L62" s="60"/>
      <c r="M62" s="60"/>
      <c r="N62" s="60"/>
      <c r="O62" s="32" t="str">
        <f t="shared" si="5"/>
        <v/>
      </c>
      <c r="Q62" s="32">
        <v>59</v>
      </c>
    </row>
    <row r="63" spans="1:17" s="32" customFormat="1" ht="20.100000000000001" customHeight="1">
      <c r="A63" s="57" t="str">
        <f t="shared" si="2"/>
        <v/>
      </c>
      <c r="B63" s="57" t="str">
        <f>'基本情報 (2)'!T68</f>
        <v/>
      </c>
      <c r="C63" s="57" t="str">
        <f t="shared" si="3"/>
        <v/>
      </c>
      <c r="D63" s="58" t="str">
        <f t="shared" si="4"/>
        <v/>
      </c>
      <c r="E63" s="59"/>
      <c r="F63" s="60"/>
      <c r="G63" s="60"/>
      <c r="H63" s="61"/>
      <c r="I63" s="61"/>
      <c r="J63" s="60" t="str">
        <f t="shared" si="6"/>
        <v/>
      </c>
      <c r="K63" s="60" t="str">
        <f t="shared" si="7"/>
        <v/>
      </c>
      <c r="L63" s="60"/>
      <c r="M63" s="60"/>
      <c r="N63" s="60"/>
      <c r="O63" s="32" t="str">
        <f t="shared" si="5"/>
        <v/>
      </c>
      <c r="Q63" s="32">
        <v>60</v>
      </c>
    </row>
    <row r="64" spans="1:17" s="32" customFormat="1" ht="20.100000000000001" customHeight="1">
      <c r="A64" s="57" t="str">
        <f t="shared" si="2"/>
        <v/>
      </c>
      <c r="B64" s="57" t="str">
        <f>'基本情報 (2)'!T69</f>
        <v/>
      </c>
      <c r="C64" s="57" t="str">
        <f t="shared" si="3"/>
        <v/>
      </c>
      <c r="D64" s="58" t="str">
        <f t="shared" si="4"/>
        <v/>
      </c>
      <c r="E64" s="59"/>
      <c r="F64" s="60"/>
      <c r="G64" s="60"/>
      <c r="H64" s="61"/>
      <c r="I64" s="61"/>
      <c r="J64" s="60" t="str">
        <f t="shared" si="6"/>
        <v/>
      </c>
      <c r="K64" s="60" t="str">
        <f t="shared" si="7"/>
        <v/>
      </c>
      <c r="L64" s="60"/>
      <c r="M64" s="60"/>
      <c r="N64" s="60"/>
      <c r="O64" s="32" t="str">
        <f t="shared" si="5"/>
        <v/>
      </c>
      <c r="Q64" s="32">
        <v>61</v>
      </c>
    </row>
    <row r="65" spans="1:17" s="32" customFormat="1" ht="20.100000000000001" customHeight="1">
      <c r="A65" s="57" t="str">
        <f t="shared" si="2"/>
        <v/>
      </c>
      <c r="B65" s="57" t="str">
        <f>'基本情報 (2)'!T70</f>
        <v/>
      </c>
      <c r="C65" s="57" t="str">
        <f t="shared" si="3"/>
        <v/>
      </c>
      <c r="D65" s="58" t="str">
        <f t="shared" si="4"/>
        <v/>
      </c>
      <c r="E65" s="59"/>
      <c r="F65" s="60"/>
      <c r="G65" s="60"/>
      <c r="H65" s="61"/>
      <c r="I65" s="61"/>
      <c r="J65" s="60" t="str">
        <f t="shared" si="6"/>
        <v/>
      </c>
      <c r="K65" s="60" t="str">
        <f t="shared" si="7"/>
        <v/>
      </c>
      <c r="L65" s="60"/>
      <c r="M65" s="60"/>
      <c r="N65" s="60"/>
      <c r="O65" s="32" t="str">
        <f t="shared" si="5"/>
        <v/>
      </c>
      <c r="Q65" s="32">
        <v>62</v>
      </c>
    </row>
    <row r="66" spans="1:17" s="51" customFormat="1" ht="20.100000000000001" customHeight="1">
      <c r="A66" s="57" t="str">
        <f t="shared" si="2"/>
        <v/>
      </c>
      <c r="B66" s="57" t="str">
        <f>'基本情報 (2)'!T71</f>
        <v/>
      </c>
      <c r="C66" s="57" t="str">
        <f t="shared" si="3"/>
        <v/>
      </c>
      <c r="D66" s="58" t="str">
        <f t="shared" si="4"/>
        <v/>
      </c>
      <c r="E66" s="59"/>
      <c r="F66" s="60"/>
      <c r="G66" s="60"/>
      <c r="H66" s="61"/>
      <c r="I66" s="61"/>
      <c r="J66" s="60" t="str">
        <f t="shared" si="6"/>
        <v/>
      </c>
      <c r="K66" s="60" t="str">
        <f t="shared" si="7"/>
        <v/>
      </c>
      <c r="L66" s="60"/>
      <c r="M66" s="60"/>
      <c r="N66" s="60"/>
      <c r="O66" s="32" t="str">
        <f t="shared" si="5"/>
        <v/>
      </c>
      <c r="Q66" s="32">
        <v>63</v>
      </c>
    </row>
    <row r="67" spans="1:17" s="51" customFormat="1" ht="20.100000000000001" customHeight="1">
      <c r="A67" s="57" t="str">
        <f t="shared" si="2"/>
        <v/>
      </c>
      <c r="B67" s="57" t="str">
        <f>'基本情報 (2)'!T72</f>
        <v/>
      </c>
      <c r="C67" s="57" t="str">
        <f t="shared" si="3"/>
        <v/>
      </c>
      <c r="D67" s="58" t="str">
        <f t="shared" si="4"/>
        <v/>
      </c>
      <c r="E67" s="59"/>
      <c r="F67" s="60"/>
      <c r="G67" s="60"/>
      <c r="H67" s="61"/>
      <c r="I67" s="61"/>
      <c r="J67" s="60" t="str">
        <f t="shared" si="6"/>
        <v/>
      </c>
      <c r="K67" s="60" t="str">
        <f t="shared" si="7"/>
        <v/>
      </c>
      <c r="L67" s="60"/>
      <c r="M67" s="60"/>
      <c r="N67" s="60"/>
      <c r="O67" s="32" t="str">
        <f t="shared" si="5"/>
        <v/>
      </c>
      <c r="Q67" s="32">
        <v>64</v>
      </c>
    </row>
    <row r="68" spans="1:17" s="51" customFormat="1" ht="20.100000000000001" customHeight="1">
      <c r="A68" s="57" t="str">
        <f t="shared" si="2"/>
        <v/>
      </c>
      <c r="B68" s="57" t="str">
        <f>'基本情報 (2)'!T73</f>
        <v/>
      </c>
      <c r="C68" s="57" t="str">
        <f t="shared" si="3"/>
        <v/>
      </c>
      <c r="D68" s="58" t="str">
        <f t="shared" si="4"/>
        <v/>
      </c>
      <c r="E68" s="59"/>
      <c r="F68" s="60"/>
      <c r="G68" s="60"/>
      <c r="H68" s="61"/>
      <c r="I68" s="61"/>
      <c r="J68" s="60" t="str">
        <f t="shared" ref="J68:J99" si="8">IF(E68="","",VLOOKUP(E68,コード,2,FALSE))</f>
        <v/>
      </c>
      <c r="K68" s="60" t="str">
        <f t="shared" ref="K68:K99" si="9">IF(F68="","",VLOOKUP(F68,コード,2,FALSE))</f>
        <v/>
      </c>
      <c r="L68" s="60"/>
      <c r="M68" s="60"/>
      <c r="N68" s="60"/>
      <c r="O68" s="32" t="str">
        <f t="shared" si="5"/>
        <v/>
      </c>
      <c r="Q68" s="32">
        <v>65</v>
      </c>
    </row>
    <row r="69" spans="1:17" s="51" customFormat="1" ht="20.100000000000001" customHeight="1">
      <c r="A69" s="57" t="str">
        <f t="shared" ref="A69:A104" si="10">IF(B69="","",Q69)</f>
        <v/>
      </c>
      <c r="B69" s="57" t="str">
        <f>'基本情報 (2)'!T74</f>
        <v/>
      </c>
      <c r="C69" s="57" t="str">
        <f t="shared" ref="C69:C104" si="11">IF(B69="","",VLOOKUP(B69,一覧範囲,3,FALSE))</f>
        <v/>
      </c>
      <c r="D69" s="58" t="str">
        <f t="shared" ref="D69:D104" si="12">IF(B69="","",VLOOKUP(B69,一覧範囲,5,FALSE))</f>
        <v/>
      </c>
      <c r="E69" s="59"/>
      <c r="F69" s="60"/>
      <c r="G69" s="60"/>
      <c r="H69" s="61"/>
      <c r="I69" s="61"/>
      <c r="J69" s="60" t="str">
        <f t="shared" si="8"/>
        <v/>
      </c>
      <c r="K69" s="60" t="str">
        <f t="shared" si="9"/>
        <v/>
      </c>
      <c r="L69" s="60"/>
      <c r="M69" s="60"/>
      <c r="N69" s="60"/>
      <c r="O69" s="32" t="str">
        <f t="shared" ref="O69:O104" si="13">IF(B69="","",B69)</f>
        <v/>
      </c>
      <c r="Q69" s="32">
        <v>66</v>
      </c>
    </row>
    <row r="70" spans="1:17" s="32" customFormat="1" ht="20.100000000000001" customHeight="1">
      <c r="A70" s="57" t="str">
        <f t="shared" si="10"/>
        <v/>
      </c>
      <c r="B70" s="57" t="str">
        <f>'基本情報 (2)'!T75</f>
        <v/>
      </c>
      <c r="C70" s="57" t="str">
        <f t="shared" si="11"/>
        <v/>
      </c>
      <c r="D70" s="58" t="str">
        <f t="shared" si="12"/>
        <v/>
      </c>
      <c r="E70" s="59"/>
      <c r="F70" s="60"/>
      <c r="G70" s="60"/>
      <c r="H70" s="61"/>
      <c r="I70" s="61"/>
      <c r="J70" s="60" t="str">
        <f t="shared" si="8"/>
        <v/>
      </c>
      <c r="K70" s="60" t="str">
        <f t="shared" si="9"/>
        <v/>
      </c>
      <c r="L70" s="60"/>
      <c r="M70" s="60"/>
      <c r="N70" s="60"/>
      <c r="O70" s="32" t="str">
        <f t="shared" si="13"/>
        <v/>
      </c>
      <c r="Q70" s="32">
        <v>67</v>
      </c>
    </row>
    <row r="71" spans="1:17" s="32" customFormat="1" ht="20.100000000000001" customHeight="1">
      <c r="A71" s="57" t="str">
        <f t="shared" si="10"/>
        <v/>
      </c>
      <c r="B71" s="57" t="str">
        <f>'基本情報 (2)'!T76</f>
        <v/>
      </c>
      <c r="C71" s="57" t="str">
        <f t="shared" si="11"/>
        <v/>
      </c>
      <c r="D71" s="58" t="str">
        <f t="shared" si="12"/>
        <v/>
      </c>
      <c r="E71" s="59" t="s">
        <v>299</v>
      </c>
      <c r="F71" s="60"/>
      <c r="G71" s="60"/>
      <c r="H71" s="61"/>
      <c r="I71" s="61"/>
      <c r="J71" s="60" t="str">
        <f t="shared" si="8"/>
        <v/>
      </c>
      <c r="K71" s="60" t="str">
        <f t="shared" si="9"/>
        <v/>
      </c>
      <c r="L71" s="60"/>
      <c r="M71" s="60"/>
      <c r="N71" s="60"/>
      <c r="O71" s="32" t="str">
        <f t="shared" si="13"/>
        <v/>
      </c>
      <c r="Q71" s="32">
        <v>68</v>
      </c>
    </row>
    <row r="72" spans="1:17" s="32" customFormat="1" ht="20.100000000000001" customHeight="1">
      <c r="A72" s="57" t="str">
        <f t="shared" si="10"/>
        <v/>
      </c>
      <c r="B72" s="57" t="str">
        <f>'基本情報 (2)'!T77</f>
        <v/>
      </c>
      <c r="C72" s="57" t="str">
        <f t="shared" si="11"/>
        <v/>
      </c>
      <c r="D72" s="58" t="str">
        <f t="shared" si="12"/>
        <v/>
      </c>
      <c r="E72" s="59"/>
      <c r="F72" s="60"/>
      <c r="G72" s="60"/>
      <c r="H72" s="61"/>
      <c r="I72" s="61"/>
      <c r="J72" s="60" t="str">
        <f t="shared" si="8"/>
        <v/>
      </c>
      <c r="K72" s="60" t="str">
        <f t="shared" si="9"/>
        <v/>
      </c>
      <c r="L72" s="60"/>
      <c r="M72" s="60"/>
      <c r="N72" s="60"/>
      <c r="O72" s="32" t="str">
        <f t="shared" si="13"/>
        <v/>
      </c>
      <c r="Q72" s="32">
        <v>69</v>
      </c>
    </row>
    <row r="73" spans="1:17" s="32" customFormat="1" ht="20.100000000000001" customHeight="1">
      <c r="A73" s="57" t="str">
        <f t="shared" si="10"/>
        <v/>
      </c>
      <c r="B73" s="57" t="str">
        <f>'基本情報 (2)'!T78</f>
        <v/>
      </c>
      <c r="C73" s="57" t="str">
        <f t="shared" si="11"/>
        <v/>
      </c>
      <c r="D73" s="58" t="str">
        <f t="shared" si="12"/>
        <v/>
      </c>
      <c r="E73" s="59"/>
      <c r="F73" s="60"/>
      <c r="G73" s="60"/>
      <c r="H73" s="61"/>
      <c r="I73" s="61"/>
      <c r="J73" s="60" t="str">
        <f t="shared" si="8"/>
        <v/>
      </c>
      <c r="K73" s="60" t="str">
        <f t="shared" si="9"/>
        <v/>
      </c>
      <c r="L73" s="60"/>
      <c r="M73" s="60"/>
      <c r="N73" s="60"/>
      <c r="O73" s="32" t="str">
        <f t="shared" si="13"/>
        <v/>
      </c>
      <c r="Q73" s="32">
        <v>70</v>
      </c>
    </row>
    <row r="74" spans="1:17" s="32" customFormat="1" ht="20.100000000000001" customHeight="1">
      <c r="A74" s="57" t="str">
        <f t="shared" si="10"/>
        <v/>
      </c>
      <c r="B74" s="57" t="str">
        <f>'基本情報 (2)'!T79</f>
        <v/>
      </c>
      <c r="C74" s="57" t="str">
        <f t="shared" si="11"/>
        <v/>
      </c>
      <c r="D74" s="58" t="str">
        <f t="shared" si="12"/>
        <v/>
      </c>
      <c r="E74" s="59"/>
      <c r="F74" s="60"/>
      <c r="G74" s="60"/>
      <c r="H74" s="61"/>
      <c r="I74" s="61"/>
      <c r="J74" s="60" t="str">
        <f t="shared" si="8"/>
        <v/>
      </c>
      <c r="K74" s="60" t="str">
        <f t="shared" si="9"/>
        <v/>
      </c>
      <c r="L74" s="60"/>
      <c r="M74" s="60"/>
      <c r="N74" s="60"/>
      <c r="O74" s="32" t="str">
        <f t="shared" si="13"/>
        <v/>
      </c>
      <c r="Q74" s="32">
        <v>71</v>
      </c>
    </row>
    <row r="75" spans="1:17" s="32" customFormat="1" ht="20.100000000000001" customHeight="1">
      <c r="A75" s="57" t="str">
        <f t="shared" si="10"/>
        <v/>
      </c>
      <c r="B75" s="57" t="str">
        <f>'基本情報 (2)'!T80</f>
        <v/>
      </c>
      <c r="C75" s="57" t="str">
        <f t="shared" si="11"/>
        <v/>
      </c>
      <c r="D75" s="58" t="str">
        <f t="shared" si="12"/>
        <v/>
      </c>
      <c r="E75" s="59"/>
      <c r="F75" s="60"/>
      <c r="G75" s="60"/>
      <c r="H75" s="61"/>
      <c r="I75" s="61"/>
      <c r="J75" s="60" t="str">
        <f t="shared" si="8"/>
        <v/>
      </c>
      <c r="K75" s="60" t="str">
        <f t="shared" si="9"/>
        <v/>
      </c>
      <c r="L75" s="60"/>
      <c r="M75" s="60"/>
      <c r="N75" s="60"/>
      <c r="O75" s="32" t="str">
        <f t="shared" si="13"/>
        <v/>
      </c>
      <c r="Q75" s="32">
        <v>72</v>
      </c>
    </row>
    <row r="76" spans="1:17" s="32" customFormat="1" ht="20.100000000000001" customHeight="1">
      <c r="A76" s="57" t="str">
        <f t="shared" si="10"/>
        <v/>
      </c>
      <c r="B76" s="57" t="str">
        <f>'基本情報 (2)'!T81</f>
        <v/>
      </c>
      <c r="C76" s="57" t="str">
        <f t="shared" si="11"/>
        <v/>
      </c>
      <c r="D76" s="58" t="str">
        <f t="shared" si="12"/>
        <v/>
      </c>
      <c r="E76" s="59"/>
      <c r="F76" s="60"/>
      <c r="G76" s="60"/>
      <c r="H76" s="61"/>
      <c r="I76" s="61"/>
      <c r="J76" s="60" t="str">
        <f t="shared" si="8"/>
        <v/>
      </c>
      <c r="K76" s="60" t="str">
        <f t="shared" si="9"/>
        <v/>
      </c>
      <c r="L76" s="60"/>
      <c r="M76" s="60"/>
      <c r="N76" s="60"/>
      <c r="O76" s="32" t="str">
        <f t="shared" si="13"/>
        <v/>
      </c>
      <c r="Q76" s="32">
        <v>73</v>
      </c>
    </row>
    <row r="77" spans="1:17" s="32" customFormat="1" ht="20.100000000000001" customHeight="1">
      <c r="A77" s="57" t="str">
        <f t="shared" si="10"/>
        <v/>
      </c>
      <c r="B77" s="57" t="str">
        <f>'基本情報 (2)'!T82</f>
        <v/>
      </c>
      <c r="C77" s="57" t="str">
        <f t="shared" si="11"/>
        <v/>
      </c>
      <c r="D77" s="58" t="str">
        <f t="shared" si="12"/>
        <v/>
      </c>
      <c r="E77" s="59"/>
      <c r="F77" s="60"/>
      <c r="G77" s="60"/>
      <c r="H77" s="61"/>
      <c r="I77" s="61"/>
      <c r="J77" s="60" t="str">
        <f t="shared" si="8"/>
        <v/>
      </c>
      <c r="K77" s="60" t="str">
        <f t="shared" si="9"/>
        <v/>
      </c>
      <c r="L77" s="60"/>
      <c r="M77" s="60"/>
      <c r="N77" s="60"/>
      <c r="O77" s="32" t="str">
        <f t="shared" si="13"/>
        <v/>
      </c>
      <c r="Q77" s="32">
        <v>74</v>
      </c>
    </row>
    <row r="78" spans="1:17" s="32" customFormat="1" ht="20.100000000000001" customHeight="1">
      <c r="A78" s="57" t="str">
        <f t="shared" si="10"/>
        <v/>
      </c>
      <c r="B78" s="57" t="str">
        <f>'基本情報 (2)'!T83</f>
        <v/>
      </c>
      <c r="C78" s="57" t="str">
        <f t="shared" si="11"/>
        <v/>
      </c>
      <c r="D78" s="58" t="str">
        <f t="shared" si="12"/>
        <v/>
      </c>
      <c r="E78" s="59"/>
      <c r="F78" s="60"/>
      <c r="G78" s="60"/>
      <c r="H78" s="61"/>
      <c r="I78" s="61"/>
      <c r="J78" s="60" t="str">
        <f t="shared" si="8"/>
        <v/>
      </c>
      <c r="K78" s="60" t="str">
        <f t="shared" si="9"/>
        <v/>
      </c>
      <c r="L78" s="60"/>
      <c r="M78" s="60"/>
      <c r="N78" s="60"/>
      <c r="O78" s="32" t="str">
        <f t="shared" si="13"/>
        <v/>
      </c>
      <c r="Q78" s="32">
        <v>75</v>
      </c>
    </row>
    <row r="79" spans="1:17" s="32" customFormat="1" ht="20.100000000000001" customHeight="1">
      <c r="A79" s="57" t="str">
        <f t="shared" si="10"/>
        <v/>
      </c>
      <c r="B79" s="57" t="str">
        <f>'基本情報 (2)'!T84</f>
        <v/>
      </c>
      <c r="C79" s="57" t="str">
        <f t="shared" si="11"/>
        <v/>
      </c>
      <c r="D79" s="58" t="str">
        <f t="shared" si="12"/>
        <v/>
      </c>
      <c r="E79" s="59"/>
      <c r="F79" s="60"/>
      <c r="G79" s="60"/>
      <c r="H79" s="61"/>
      <c r="I79" s="61"/>
      <c r="J79" s="60" t="str">
        <f t="shared" si="8"/>
        <v/>
      </c>
      <c r="K79" s="60" t="str">
        <f t="shared" si="9"/>
        <v/>
      </c>
      <c r="L79" s="60"/>
      <c r="M79" s="60"/>
      <c r="N79" s="60"/>
      <c r="O79" s="32" t="str">
        <f t="shared" si="13"/>
        <v/>
      </c>
      <c r="Q79" s="32">
        <v>76</v>
      </c>
    </row>
    <row r="80" spans="1:17" s="32" customFormat="1" ht="20.100000000000001" customHeight="1">
      <c r="A80" s="57" t="str">
        <f t="shared" si="10"/>
        <v/>
      </c>
      <c r="B80" s="57" t="str">
        <f>'基本情報 (2)'!T85</f>
        <v/>
      </c>
      <c r="C80" s="57" t="str">
        <f t="shared" si="11"/>
        <v/>
      </c>
      <c r="D80" s="58" t="str">
        <f t="shared" si="12"/>
        <v/>
      </c>
      <c r="E80" s="59"/>
      <c r="F80" s="60"/>
      <c r="G80" s="60"/>
      <c r="H80" s="61"/>
      <c r="I80" s="61"/>
      <c r="J80" s="60" t="str">
        <f t="shared" si="8"/>
        <v/>
      </c>
      <c r="K80" s="60" t="str">
        <f t="shared" si="9"/>
        <v/>
      </c>
      <c r="L80" s="60"/>
      <c r="M80" s="60"/>
      <c r="N80" s="60"/>
      <c r="O80" s="32" t="str">
        <f t="shared" si="13"/>
        <v/>
      </c>
      <c r="Q80" s="32">
        <v>77</v>
      </c>
    </row>
    <row r="81" spans="1:17" s="32" customFormat="1" ht="20.100000000000001" customHeight="1">
      <c r="A81" s="57" t="str">
        <f t="shared" si="10"/>
        <v/>
      </c>
      <c r="B81" s="57" t="str">
        <f>'基本情報 (2)'!T86</f>
        <v/>
      </c>
      <c r="C81" s="57" t="str">
        <f t="shared" si="11"/>
        <v/>
      </c>
      <c r="D81" s="58" t="str">
        <f t="shared" si="12"/>
        <v/>
      </c>
      <c r="E81" s="59"/>
      <c r="F81" s="60"/>
      <c r="G81" s="60"/>
      <c r="H81" s="61"/>
      <c r="I81" s="61"/>
      <c r="J81" s="60" t="str">
        <f t="shared" si="8"/>
        <v/>
      </c>
      <c r="K81" s="60" t="str">
        <f t="shared" si="9"/>
        <v/>
      </c>
      <c r="L81" s="60"/>
      <c r="M81" s="60"/>
      <c r="N81" s="60"/>
      <c r="O81" s="32" t="str">
        <f t="shared" si="13"/>
        <v/>
      </c>
      <c r="Q81" s="32">
        <v>78</v>
      </c>
    </row>
    <row r="82" spans="1:17" s="32" customFormat="1" ht="20.100000000000001" customHeight="1">
      <c r="A82" s="57" t="str">
        <f t="shared" si="10"/>
        <v/>
      </c>
      <c r="B82" s="57" t="str">
        <f>'基本情報 (2)'!T87</f>
        <v/>
      </c>
      <c r="C82" s="57" t="str">
        <f t="shared" si="11"/>
        <v/>
      </c>
      <c r="D82" s="58" t="str">
        <f t="shared" si="12"/>
        <v/>
      </c>
      <c r="E82" s="59"/>
      <c r="F82" s="60"/>
      <c r="G82" s="60"/>
      <c r="H82" s="61"/>
      <c r="I82" s="61"/>
      <c r="J82" s="60" t="str">
        <f t="shared" si="8"/>
        <v/>
      </c>
      <c r="K82" s="60" t="str">
        <f t="shared" si="9"/>
        <v/>
      </c>
      <c r="L82" s="60"/>
      <c r="M82" s="60"/>
      <c r="N82" s="60"/>
      <c r="O82" s="32" t="str">
        <f t="shared" si="13"/>
        <v/>
      </c>
      <c r="Q82" s="32">
        <v>79</v>
      </c>
    </row>
    <row r="83" spans="1:17" s="32" customFormat="1" ht="20.100000000000001" customHeight="1">
      <c r="A83" s="57" t="str">
        <f t="shared" si="10"/>
        <v/>
      </c>
      <c r="B83" s="57" t="str">
        <f>'基本情報 (2)'!T88</f>
        <v/>
      </c>
      <c r="C83" s="57" t="str">
        <f t="shared" si="11"/>
        <v/>
      </c>
      <c r="D83" s="58" t="str">
        <f t="shared" si="12"/>
        <v/>
      </c>
      <c r="E83" s="59"/>
      <c r="F83" s="60"/>
      <c r="G83" s="60"/>
      <c r="H83" s="61"/>
      <c r="I83" s="61"/>
      <c r="J83" s="60" t="str">
        <f t="shared" si="8"/>
        <v/>
      </c>
      <c r="K83" s="60" t="str">
        <f t="shared" si="9"/>
        <v/>
      </c>
      <c r="L83" s="60"/>
      <c r="M83" s="60"/>
      <c r="N83" s="60"/>
      <c r="O83" s="32" t="str">
        <f t="shared" si="13"/>
        <v/>
      </c>
      <c r="Q83" s="32">
        <v>80</v>
      </c>
    </row>
    <row r="84" spans="1:17" s="32" customFormat="1" ht="20.100000000000001" customHeight="1">
      <c r="A84" s="57" t="str">
        <f t="shared" si="10"/>
        <v/>
      </c>
      <c r="B84" s="57" t="str">
        <f>'基本情報 (2)'!T89</f>
        <v/>
      </c>
      <c r="C84" s="57" t="str">
        <f t="shared" si="11"/>
        <v/>
      </c>
      <c r="D84" s="58" t="str">
        <f t="shared" si="12"/>
        <v/>
      </c>
      <c r="E84" s="59"/>
      <c r="F84" s="60"/>
      <c r="G84" s="60"/>
      <c r="H84" s="61"/>
      <c r="I84" s="61"/>
      <c r="J84" s="60" t="str">
        <f t="shared" si="8"/>
        <v/>
      </c>
      <c r="K84" s="60" t="str">
        <f t="shared" si="9"/>
        <v/>
      </c>
      <c r="L84" s="60"/>
      <c r="M84" s="60"/>
      <c r="N84" s="60"/>
      <c r="O84" s="32" t="str">
        <f t="shared" si="13"/>
        <v/>
      </c>
      <c r="Q84" s="32">
        <v>81</v>
      </c>
    </row>
    <row r="85" spans="1:17" s="32" customFormat="1" ht="20.100000000000001" customHeight="1">
      <c r="A85" s="57" t="str">
        <f t="shared" si="10"/>
        <v/>
      </c>
      <c r="B85" s="57" t="str">
        <f>'基本情報 (2)'!T90</f>
        <v/>
      </c>
      <c r="C85" s="57" t="str">
        <f t="shared" si="11"/>
        <v/>
      </c>
      <c r="D85" s="58" t="str">
        <f t="shared" si="12"/>
        <v/>
      </c>
      <c r="E85" s="59"/>
      <c r="F85" s="60"/>
      <c r="G85" s="60"/>
      <c r="H85" s="61"/>
      <c r="I85" s="61"/>
      <c r="J85" s="60" t="str">
        <f t="shared" si="8"/>
        <v/>
      </c>
      <c r="K85" s="60" t="str">
        <f t="shared" si="9"/>
        <v/>
      </c>
      <c r="L85" s="60"/>
      <c r="M85" s="60"/>
      <c r="N85" s="60"/>
      <c r="O85" s="32" t="str">
        <f t="shared" si="13"/>
        <v/>
      </c>
      <c r="Q85" s="32">
        <v>82</v>
      </c>
    </row>
    <row r="86" spans="1:17" s="32" customFormat="1" ht="20.100000000000001" customHeight="1">
      <c r="A86" s="57" t="str">
        <f t="shared" si="10"/>
        <v/>
      </c>
      <c r="B86" s="57" t="str">
        <f>'基本情報 (2)'!T91</f>
        <v/>
      </c>
      <c r="C86" s="57" t="str">
        <f t="shared" si="11"/>
        <v/>
      </c>
      <c r="D86" s="58" t="str">
        <f t="shared" si="12"/>
        <v/>
      </c>
      <c r="E86" s="59"/>
      <c r="F86" s="60"/>
      <c r="G86" s="60"/>
      <c r="H86" s="61"/>
      <c r="I86" s="61"/>
      <c r="J86" s="60" t="str">
        <f t="shared" si="8"/>
        <v/>
      </c>
      <c r="K86" s="60" t="str">
        <f t="shared" si="9"/>
        <v/>
      </c>
      <c r="L86" s="60"/>
      <c r="M86" s="60"/>
      <c r="N86" s="60"/>
      <c r="O86" s="32" t="str">
        <f t="shared" si="13"/>
        <v/>
      </c>
      <c r="Q86" s="32">
        <v>83</v>
      </c>
    </row>
    <row r="87" spans="1:17" s="32" customFormat="1" ht="20.100000000000001" customHeight="1">
      <c r="A87" s="57" t="str">
        <f t="shared" si="10"/>
        <v/>
      </c>
      <c r="B87" s="57" t="str">
        <f>'基本情報 (2)'!T92</f>
        <v/>
      </c>
      <c r="C87" s="57" t="str">
        <f t="shared" si="11"/>
        <v/>
      </c>
      <c r="D87" s="58" t="str">
        <f t="shared" si="12"/>
        <v/>
      </c>
      <c r="E87" s="59"/>
      <c r="F87" s="60"/>
      <c r="G87" s="60"/>
      <c r="H87" s="61"/>
      <c r="I87" s="61"/>
      <c r="J87" s="60" t="str">
        <f t="shared" si="8"/>
        <v/>
      </c>
      <c r="K87" s="60" t="str">
        <f t="shared" si="9"/>
        <v/>
      </c>
      <c r="L87" s="60"/>
      <c r="M87" s="60"/>
      <c r="N87" s="60"/>
      <c r="O87" s="32" t="str">
        <f t="shared" si="13"/>
        <v/>
      </c>
      <c r="Q87" s="32">
        <v>84</v>
      </c>
    </row>
    <row r="88" spans="1:17" s="32" customFormat="1" ht="20.100000000000001" customHeight="1">
      <c r="A88" s="57" t="str">
        <f t="shared" si="10"/>
        <v/>
      </c>
      <c r="B88" s="57" t="str">
        <f>'基本情報 (2)'!T93</f>
        <v/>
      </c>
      <c r="C88" s="57" t="str">
        <f t="shared" si="11"/>
        <v/>
      </c>
      <c r="D88" s="58" t="str">
        <f t="shared" si="12"/>
        <v/>
      </c>
      <c r="E88" s="59"/>
      <c r="F88" s="60"/>
      <c r="G88" s="60"/>
      <c r="H88" s="61"/>
      <c r="I88" s="61"/>
      <c r="J88" s="60" t="str">
        <f t="shared" si="8"/>
        <v/>
      </c>
      <c r="K88" s="60" t="str">
        <f t="shared" si="9"/>
        <v/>
      </c>
      <c r="L88" s="60"/>
      <c r="M88" s="60"/>
      <c r="N88" s="60"/>
      <c r="O88" s="32" t="str">
        <f t="shared" si="13"/>
        <v/>
      </c>
      <c r="Q88" s="32">
        <v>85</v>
      </c>
    </row>
    <row r="89" spans="1:17" s="32" customFormat="1" ht="20.100000000000001" customHeight="1">
      <c r="A89" s="57" t="str">
        <f t="shared" si="10"/>
        <v/>
      </c>
      <c r="B89" s="57" t="str">
        <f>'基本情報 (2)'!T94</f>
        <v/>
      </c>
      <c r="C89" s="57" t="str">
        <f t="shared" si="11"/>
        <v/>
      </c>
      <c r="D89" s="58" t="str">
        <f t="shared" si="12"/>
        <v/>
      </c>
      <c r="E89" s="59"/>
      <c r="F89" s="60"/>
      <c r="G89" s="60"/>
      <c r="H89" s="61"/>
      <c r="I89" s="61"/>
      <c r="J89" s="60" t="str">
        <f t="shared" si="8"/>
        <v/>
      </c>
      <c r="K89" s="60" t="str">
        <f t="shared" si="9"/>
        <v/>
      </c>
      <c r="L89" s="60"/>
      <c r="M89" s="60"/>
      <c r="N89" s="60"/>
      <c r="O89" s="32" t="str">
        <f t="shared" si="13"/>
        <v/>
      </c>
      <c r="Q89" s="32">
        <v>86</v>
      </c>
    </row>
    <row r="90" spans="1:17" s="32" customFormat="1" ht="20.100000000000001" customHeight="1">
      <c r="A90" s="57" t="str">
        <f t="shared" si="10"/>
        <v/>
      </c>
      <c r="B90" s="57" t="str">
        <f>'基本情報 (2)'!T95</f>
        <v/>
      </c>
      <c r="C90" s="57" t="str">
        <f t="shared" si="11"/>
        <v/>
      </c>
      <c r="D90" s="58" t="str">
        <f t="shared" si="12"/>
        <v/>
      </c>
      <c r="E90" s="59"/>
      <c r="F90" s="60"/>
      <c r="G90" s="60"/>
      <c r="H90" s="61"/>
      <c r="I90" s="61"/>
      <c r="J90" s="60" t="str">
        <f t="shared" si="8"/>
        <v/>
      </c>
      <c r="K90" s="60" t="str">
        <f t="shared" si="9"/>
        <v/>
      </c>
      <c r="L90" s="60"/>
      <c r="M90" s="60"/>
      <c r="N90" s="60"/>
      <c r="O90" s="32" t="str">
        <f t="shared" si="13"/>
        <v/>
      </c>
      <c r="Q90" s="32">
        <v>87</v>
      </c>
    </row>
    <row r="91" spans="1:17" s="32" customFormat="1" ht="20.100000000000001" customHeight="1">
      <c r="A91" s="57" t="str">
        <f t="shared" si="10"/>
        <v/>
      </c>
      <c r="B91" s="57" t="str">
        <f>'基本情報 (2)'!T96</f>
        <v/>
      </c>
      <c r="C91" s="57" t="str">
        <f t="shared" si="11"/>
        <v/>
      </c>
      <c r="D91" s="58" t="str">
        <f t="shared" si="12"/>
        <v/>
      </c>
      <c r="E91" s="59"/>
      <c r="F91" s="60"/>
      <c r="G91" s="60"/>
      <c r="H91" s="61"/>
      <c r="I91" s="61"/>
      <c r="J91" s="60" t="str">
        <f t="shared" si="8"/>
        <v/>
      </c>
      <c r="K91" s="60" t="str">
        <f t="shared" si="9"/>
        <v/>
      </c>
      <c r="L91" s="60"/>
      <c r="M91" s="60"/>
      <c r="N91" s="60"/>
      <c r="O91" s="32" t="str">
        <f t="shared" si="13"/>
        <v/>
      </c>
      <c r="Q91" s="32">
        <v>88</v>
      </c>
    </row>
    <row r="92" spans="1:17" s="32" customFormat="1" ht="20.100000000000001" customHeight="1">
      <c r="A92" s="57" t="str">
        <f t="shared" si="10"/>
        <v/>
      </c>
      <c r="B92" s="57" t="str">
        <f>'基本情報 (2)'!T97</f>
        <v/>
      </c>
      <c r="C92" s="57" t="str">
        <f t="shared" si="11"/>
        <v/>
      </c>
      <c r="D92" s="58" t="str">
        <f t="shared" si="12"/>
        <v/>
      </c>
      <c r="E92" s="59"/>
      <c r="F92" s="60"/>
      <c r="G92" s="60"/>
      <c r="H92" s="61"/>
      <c r="I92" s="61"/>
      <c r="J92" s="60" t="str">
        <f t="shared" si="8"/>
        <v/>
      </c>
      <c r="K92" s="60" t="str">
        <f t="shared" si="9"/>
        <v/>
      </c>
      <c r="L92" s="60"/>
      <c r="M92" s="60"/>
      <c r="N92" s="60"/>
      <c r="O92" s="32" t="str">
        <f t="shared" si="13"/>
        <v/>
      </c>
      <c r="Q92" s="32">
        <v>89</v>
      </c>
    </row>
    <row r="93" spans="1:17" s="32" customFormat="1" ht="20.100000000000001" customHeight="1">
      <c r="A93" s="57" t="str">
        <f t="shared" si="10"/>
        <v/>
      </c>
      <c r="B93" s="57" t="str">
        <f>'基本情報 (2)'!T98</f>
        <v/>
      </c>
      <c r="C93" s="57" t="str">
        <f t="shared" si="11"/>
        <v/>
      </c>
      <c r="D93" s="58" t="str">
        <f t="shared" si="12"/>
        <v/>
      </c>
      <c r="E93" s="59"/>
      <c r="F93" s="60"/>
      <c r="G93" s="60"/>
      <c r="H93" s="61"/>
      <c r="I93" s="61"/>
      <c r="J93" s="60" t="str">
        <f t="shared" si="8"/>
        <v/>
      </c>
      <c r="K93" s="60" t="str">
        <f t="shared" si="9"/>
        <v/>
      </c>
      <c r="L93" s="60"/>
      <c r="M93" s="60"/>
      <c r="N93" s="60"/>
      <c r="O93" s="32" t="str">
        <f t="shared" si="13"/>
        <v/>
      </c>
      <c r="Q93" s="32">
        <v>90</v>
      </c>
    </row>
    <row r="94" spans="1:17" s="32" customFormat="1" ht="20.100000000000001" customHeight="1">
      <c r="A94" s="57" t="str">
        <f t="shared" si="10"/>
        <v/>
      </c>
      <c r="B94" s="57" t="str">
        <f>'基本情報 (2)'!T99</f>
        <v/>
      </c>
      <c r="C94" s="57" t="str">
        <f t="shared" si="11"/>
        <v/>
      </c>
      <c r="D94" s="58" t="str">
        <f t="shared" si="12"/>
        <v/>
      </c>
      <c r="E94" s="59"/>
      <c r="F94" s="60"/>
      <c r="G94" s="60"/>
      <c r="H94" s="61"/>
      <c r="I94" s="61"/>
      <c r="J94" s="60" t="str">
        <f t="shared" si="8"/>
        <v/>
      </c>
      <c r="K94" s="60" t="str">
        <f t="shared" si="9"/>
        <v/>
      </c>
      <c r="L94" s="60"/>
      <c r="M94" s="60"/>
      <c r="N94" s="60"/>
      <c r="O94" s="32" t="str">
        <f t="shared" si="13"/>
        <v/>
      </c>
      <c r="Q94" s="32">
        <v>91</v>
      </c>
    </row>
    <row r="95" spans="1:17" s="32" customFormat="1" ht="20.100000000000001" customHeight="1">
      <c r="A95" s="57" t="str">
        <f t="shared" si="10"/>
        <v/>
      </c>
      <c r="B95" s="57" t="str">
        <f>'基本情報 (2)'!T100</f>
        <v/>
      </c>
      <c r="C95" s="57" t="str">
        <f t="shared" si="11"/>
        <v/>
      </c>
      <c r="D95" s="58" t="str">
        <f t="shared" si="12"/>
        <v/>
      </c>
      <c r="E95" s="59"/>
      <c r="F95" s="60"/>
      <c r="G95" s="60"/>
      <c r="H95" s="61"/>
      <c r="I95" s="61"/>
      <c r="J95" s="60" t="str">
        <f t="shared" si="8"/>
        <v/>
      </c>
      <c r="K95" s="60" t="str">
        <f t="shared" si="9"/>
        <v/>
      </c>
      <c r="L95" s="60"/>
      <c r="M95" s="60"/>
      <c r="N95" s="60"/>
      <c r="O95" s="32" t="str">
        <f t="shared" si="13"/>
        <v/>
      </c>
      <c r="Q95" s="32">
        <v>92</v>
      </c>
    </row>
    <row r="96" spans="1:17" s="32" customFormat="1" ht="20.100000000000001" customHeight="1">
      <c r="A96" s="57" t="str">
        <f t="shared" si="10"/>
        <v/>
      </c>
      <c r="B96" s="57" t="str">
        <f>'基本情報 (2)'!T101</f>
        <v/>
      </c>
      <c r="C96" s="57" t="str">
        <f t="shared" si="11"/>
        <v/>
      </c>
      <c r="D96" s="58" t="str">
        <f t="shared" si="12"/>
        <v/>
      </c>
      <c r="E96" s="59"/>
      <c r="F96" s="60"/>
      <c r="G96" s="60"/>
      <c r="H96" s="61"/>
      <c r="I96" s="61"/>
      <c r="J96" s="60" t="str">
        <f t="shared" si="8"/>
        <v/>
      </c>
      <c r="K96" s="60" t="str">
        <f t="shared" si="9"/>
        <v/>
      </c>
      <c r="L96" s="60"/>
      <c r="M96" s="60"/>
      <c r="N96" s="60"/>
      <c r="O96" s="32" t="str">
        <f t="shared" si="13"/>
        <v/>
      </c>
      <c r="Q96" s="32">
        <v>93</v>
      </c>
    </row>
    <row r="97" spans="1:17" s="32" customFormat="1" ht="20.100000000000001" customHeight="1">
      <c r="A97" s="57" t="str">
        <f t="shared" si="10"/>
        <v/>
      </c>
      <c r="B97" s="57" t="str">
        <f>'基本情報 (2)'!T102</f>
        <v/>
      </c>
      <c r="C97" s="57" t="str">
        <f t="shared" si="11"/>
        <v/>
      </c>
      <c r="D97" s="58" t="str">
        <f t="shared" si="12"/>
        <v/>
      </c>
      <c r="E97" s="59"/>
      <c r="F97" s="60"/>
      <c r="G97" s="60"/>
      <c r="H97" s="61"/>
      <c r="I97" s="61"/>
      <c r="J97" s="60" t="str">
        <f t="shared" si="8"/>
        <v/>
      </c>
      <c r="K97" s="60" t="str">
        <f t="shared" si="9"/>
        <v/>
      </c>
      <c r="L97" s="60"/>
      <c r="M97" s="60"/>
      <c r="N97" s="60"/>
      <c r="O97" s="32" t="str">
        <f t="shared" si="13"/>
        <v/>
      </c>
      <c r="Q97" s="32">
        <v>94</v>
      </c>
    </row>
    <row r="98" spans="1:17" s="32" customFormat="1" ht="20.100000000000001" customHeight="1">
      <c r="A98" s="57" t="str">
        <f t="shared" si="10"/>
        <v/>
      </c>
      <c r="B98" s="57" t="str">
        <f>'基本情報 (2)'!T103</f>
        <v/>
      </c>
      <c r="C98" s="57" t="str">
        <f t="shared" si="11"/>
        <v/>
      </c>
      <c r="D98" s="58" t="str">
        <f t="shared" si="12"/>
        <v/>
      </c>
      <c r="E98" s="59"/>
      <c r="F98" s="60"/>
      <c r="G98" s="60"/>
      <c r="H98" s="61"/>
      <c r="I98" s="61"/>
      <c r="J98" s="60" t="str">
        <f t="shared" si="8"/>
        <v/>
      </c>
      <c r="K98" s="60" t="str">
        <f t="shared" si="9"/>
        <v/>
      </c>
      <c r="L98" s="60"/>
      <c r="M98" s="60"/>
      <c r="N98" s="60"/>
      <c r="O98" s="32" t="str">
        <f t="shared" si="13"/>
        <v/>
      </c>
      <c r="Q98" s="32">
        <v>95</v>
      </c>
    </row>
    <row r="99" spans="1:17" s="32" customFormat="1" ht="20.100000000000001" customHeight="1">
      <c r="A99" s="57" t="str">
        <f t="shared" si="10"/>
        <v/>
      </c>
      <c r="B99" s="57" t="str">
        <f>'基本情報 (2)'!T104</f>
        <v/>
      </c>
      <c r="C99" s="57" t="str">
        <f t="shared" si="11"/>
        <v/>
      </c>
      <c r="D99" s="58" t="str">
        <f t="shared" si="12"/>
        <v/>
      </c>
      <c r="E99" s="59"/>
      <c r="F99" s="60"/>
      <c r="G99" s="60"/>
      <c r="H99" s="61"/>
      <c r="I99" s="61"/>
      <c r="J99" s="60" t="str">
        <f t="shared" si="8"/>
        <v/>
      </c>
      <c r="K99" s="60" t="str">
        <f t="shared" si="9"/>
        <v/>
      </c>
      <c r="L99" s="60"/>
      <c r="M99" s="60"/>
      <c r="N99" s="60"/>
      <c r="O99" s="32" t="str">
        <f t="shared" si="13"/>
        <v/>
      </c>
      <c r="Q99" s="32">
        <v>96</v>
      </c>
    </row>
    <row r="100" spans="1:17" s="32" customFormat="1" ht="20.100000000000001" customHeight="1">
      <c r="A100" s="57" t="str">
        <f t="shared" si="10"/>
        <v/>
      </c>
      <c r="B100" s="57" t="str">
        <f>'基本情報 (2)'!T105</f>
        <v/>
      </c>
      <c r="C100" s="57" t="str">
        <f t="shared" si="11"/>
        <v/>
      </c>
      <c r="D100" s="58" t="str">
        <f t="shared" si="12"/>
        <v/>
      </c>
      <c r="E100" s="59"/>
      <c r="F100" s="60"/>
      <c r="G100" s="60"/>
      <c r="H100" s="61"/>
      <c r="I100" s="61"/>
      <c r="J100" s="60" t="str">
        <f t="shared" ref="J100:K104" si="14">IF(E100="","",VLOOKUP(E100,コード,2,FALSE))</f>
        <v/>
      </c>
      <c r="K100" s="60" t="str">
        <f t="shared" si="14"/>
        <v/>
      </c>
      <c r="L100" s="60"/>
      <c r="M100" s="60"/>
      <c r="N100" s="60"/>
      <c r="O100" s="32" t="str">
        <f t="shared" si="13"/>
        <v/>
      </c>
      <c r="Q100" s="32">
        <v>97</v>
      </c>
    </row>
    <row r="101" spans="1:17" s="32" customFormat="1" ht="20.100000000000001" customHeight="1">
      <c r="A101" s="57" t="str">
        <f t="shared" si="10"/>
        <v/>
      </c>
      <c r="B101" s="57" t="str">
        <f>'基本情報 (2)'!T106</f>
        <v/>
      </c>
      <c r="C101" s="57" t="str">
        <f t="shared" si="11"/>
        <v/>
      </c>
      <c r="D101" s="58" t="str">
        <f t="shared" si="12"/>
        <v/>
      </c>
      <c r="E101" s="59"/>
      <c r="F101" s="60"/>
      <c r="G101" s="60"/>
      <c r="H101" s="61"/>
      <c r="I101" s="61"/>
      <c r="J101" s="60" t="str">
        <f t="shared" si="14"/>
        <v/>
      </c>
      <c r="K101" s="60" t="str">
        <f t="shared" si="14"/>
        <v/>
      </c>
      <c r="L101" s="60"/>
      <c r="M101" s="60"/>
      <c r="N101" s="60"/>
      <c r="O101" s="32" t="str">
        <f t="shared" si="13"/>
        <v/>
      </c>
      <c r="Q101" s="32">
        <v>98</v>
      </c>
    </row>
    <row r="102" spans="1:17" s="32" customFormat="1" ht="20.100000000000001" customHeight="1">
      <c r="A102" s="57" t="str">
        <f t="shared" si="10"/>
        <v/>
      </c>
      <c r="B102" s="57" t="str">
        <f>'基本情報 (2)'!T107</f>
        <v/>
      </c>
      <c r="C102" s="57" t="str">
        <f t="shared" si="11"/>
        <v/>
      </c>
      <c r="D102" s="58" t="str">
        <f t="shared" si="12"/>
        <v/>
      </c>
      <c r="E102" s="59"/>
      <c r="F102" s="60"/>
      <c r="G102" s="60"/>
      <c r="H102" s="61"/>
      <c r="I102" s="61"/>
      <c r="J102" s="60" t="str">
        <f t="shared" si="14"/>
        <v/>
      </c>
      <c r="K102" s="60" t="str">
        <f t="shared" si="14"/>
        <v/>
      </c>
      <c r="L102" s="60"/>
      <c r="M102" s="60"/>
      <c r="N102" s="60"/>
      <c r="O102" s="32" t="str">
        <f t="shared" si="13"/>
        <v/>
      </c>
      <c r="Q102" s="32">
        <v>99</v>
      </c>
    </row>
    <row r="103" spans="1:17" s="32" customFormat="1" ht="20.100000000000001" customHeight="1">
      <c r="A103" s="57" t="str">
        <f t="shared" si="10"/>
        <v/>
      </c>
      <c r="B103" s="57" t="str">
        <f>'基本情報 (2)'!T108</f>
        <v/>
      </c>
      <c r="C103" s="57" t="str">
        <f t="shared" si="11"/>
        <v/>
      </c>
      <c r="D103" s="58" t="str">
        <f t="shared" si="12"/>
        <v/>
      </c>
      <c r="E103" s="59"/>
      <c r="F103" s="60"/>
      <c r="G103" s="60"/>
      <c r="H103" s="61"/>
      <c r="I103" s="61"/>
      <c r="J103" s="60" t="str">
        <f t="shared" si="14"/>
        <v/>
      </c>
      <c r="K103" s="60" t="str">
        <f t="shared" si="14"/>
        <v/>
      </c>
      <c r="L103" s="60"/>
      <c r="M103" s="60"/>
      <c r="N103" s="60"/>
      <c r="O103" s="32" t="str">
        <f t="shared" si="13"/>
        <v/>
      </c>
      <c r="Q103" s="32">
        <v>100</v>
      </c>
    </row>
    <row r="104" spans="1:17" s="32" customFormat="1" ht="20.100000000000001" customHeight="1">
      <c r="A104" s="57" t="str">
        <f t="shared" si="10"/>
        <v/>
      </c>
      <c r="B104" s="57" t="str">
        <f>'基本情報 (2)'!T109</f>
        <v/>
      </c>
      <c r="C104" s="57" t="str">
        <f t="shared" si="11"/>
        <v/>
      </c>
      <c r="D104" s="58" t="str">
        <f t="shared" si="12"/>
        <v/>
      </c>
      <c r="E104" s="59"/>
      <c r="F104" s="60"/>
      <c r="G104" s="60"/>
      <c r="H104" s="61"/>
      <c r="I104" s="61"/>
      <c r="J104" s="60" t="str">
        <f t="shared" si="14"/>
        <v/>
      </c>
      <c r="K104" s="60" t="str">
        <f t="shared" si="14"/>
        <v/>
      </c>
      <c r="L104" s="60"/>
      <c r="M104" s="60"/>
      <c r="N104" s="60"/>
      <c r="O104" s="32" t="str">
        <f t="shared" si="13"/>
        <v/>
      </c>
      <c r="Q104" s="32">
        <v>101</v>
      </c>
    </row>
    <row r="105" spans="1:17">
      <c r="B105" s="3">
        <f>COUNT(B4:B104)</f>
        <v>1</v>
      </c>
    </row>
    <row r="106" spans="1:17">
      <c r="A106" s="3">
        <f>IF(女子種目選択!A4="","",女子種目選択!A4)</f>
        <v>1</v>
      </c>
      <c r="B106" s="3">
        <f>IF(女子種目選択!B4="","",女子種目選択!B4)</f>
        <v>1457</v>
      </c>
      <c r="C106" s="3" t="str">
        <f>IF(女子種目選択!C4="","",女子種目選択!C4)</f>
        <v>岩渕　文沙</v>
      </c>
      <c r="D106" s="3">
        <f>IF(女子種目選択!D4="","",女子種目選択!D4)</f>
        <v>5</v>
      </c>
      <c r="E106" s="3" t="str">
        <f>IF(女子種目選択!E4="","",女子種目選択!E4)</f>
        <v>男女混合4X100mR</v>
      </c>
      <c r="F106" s="3" t="str">
        <f>IF(女子種目選択!F4="","",女子種目選択!F4)</f>
        <v/>
      </c>
      <c r="G106" s="3" t="str">
        <f>IF(女子種目選択!G4="","",女子種目選択!G4)</f>
        <v/>
      </c>
      <c r="H106" s="3" t="str">
        <f>IF(女子種目選択!H4="","",女子種目選択!H4)</f>
        <v/>
      </c>
      <c r="I106" s="3" t="str">
        <f>IF(女子種目選択!I4="","",女子種目選択!I4)</f>
        <v/>
      </c>
      <c r="J106" s="3">
        <f>IF(女子種目選択!J4="","",女子種目選択!J4)</f>
        <v>625</v>
      </c>
      <c r="K106" s="3" t="str">
        <f>IF(女子種目選択!K4="","",女子種目選択!K4)</f>
        <v/>
      </c>
      <c r="L106" s="3" t="str">
        <f>IF(女子種目選択!L4="","",女子種目選択!L4)</f>
        <v/>
      </c>
      <c r="M106" s="3" t="str">
        <f>IF(女子種目選択!M4="","",女子種目選択!M4)</f>
        <v/>
      </c>
      <c r="N106" s="3" t="str">
        <f>IF(女子種目選択!N4="","",女子種目選択!N4)</f>
        <v/>
      </c>
      <c r="O106" s="3">
        <f>IF(女子種目選択!O4="","",女子種目選択!O4)</f>
        <v>1457</v>
      </c>
      <c r="P106" s="3" t="str">
        <f>IF(女子種目選択!P4="","",女子種目選択!P4)</f>
        <v/>
      </c>
      <c r="Q106" s="3">
        <f>IF(女子種目選択!Q4="","",女子種目選択!Q4)</f>
        <v>1</v>
      </c>
    </row>
    <row r="107" spans="1:17">
      <c r="A107" s="3" t="str">
        <f>IF(女子種目選択!A5="","",女子種目選択!A5)</f>
        <v/>
      </c>
      <c r="B107" s="3" t="str">
        <f>IF(女子種目選択!B5="","",女子種目選択!B5)</f>
        <v/>
      </c>
      <c r="C107" s="3" t="str">
        <f>IF(女子種目選択!C5="","",女子種目選択!C5)</f>
        <v/>
      </c>
      <c r="D107" s="3" t="str">
        <f>IF(女子種目選択!D5="","",女子種目選択!D5)</f>
        <v/>
      </c>
      <c r="E107" s="3" t="str">
        <f>IF(女子種目選択!E5="","",女子種目選択!E5)</f>
        <v/>
      </c>
      <c r="F107" s="3" t="str">
        <f>IF(女子種目選択!F5="","",女子種目選択!F5)</f>
        <v/>
      </c>
      <c r="G107" s="3" t="str">
        <f>IF(女子種目選択!G5="","",女子種目選択!G5)</f>
        <v/>
      </c>
      <c r="H107" s="3" t="str">
        <f>IF(女子種目選択!H5="","",女子種目選択!H5)</f>
        <v/>
      </c>
      <c r="I107" s="3" t="str">
        <f>IF(女子種目選択!I5="","",女子種目選択!I5)</f>
        <v/>
      </c>
      <c r="J107" s="3" t="str">
        <f>IF(女子種目選択!J5="","",女子種目選択!J5)</f>
        <v/>
      </c>
      <c r="K107" s="3" t="str">
        <f>IF(女子種目選択!K5="","",女子種目選択!K5)</f>
        <v/>
      </c>
      <c r="L107" s="3" t="str">
        <f>IF(女子種目選択!L5="","",女子種目選択!L5)</f>
        <v/>
      </c>
      <c r="M107" s="3" t="str">
        <f>IF(女子種目選択!M5="","",女子種目選択!M5)</f>
        <v/>
      </c>
      <c r="N107" s="3" t="str">
        <f>IF(女子種目選択!N5="","",女子種目選択!N5)</f>
        <v/>
      </c>
      <c r="O107" s="3" t="str">
        <f>IF(女子種目選択!O5="","",女子種目選択!O5)</f>
        <v/>
      </c>
      <c r="P107" s="3" t="str">
        <f>IF(女子種目選択!P5="","",女子種目選択!P5)</f>
        <v/>
      </c>
      <c r="Q107" s="3">
        <f>IF(女子種目選択!Q5="","",女子種目選択!Q5)</f>
        <v>2</v>
      </c>
    </row>
    <row r="108" spans="1:17">
      <c r="A108" s="3" t="str">
        <f>IF(女子種目選択!A6="","",女子種目選択!A6)</f>
        <v/>
      </c>
      <c r="B108" s="3" t="str">
        <f>IF(女子種目選択!B6="","",女子種目選択!B6)</f>
        <v/>
      </c>
      <c r="C108" s="3" t="str">
        <f>IF(女子種目選択!C6="","",女子種目選択!C6)</f>
        <v/>
      </c>
      <c r="D108" s="3" t="str">
        <f>IF(女子種目選択!D6="","",女子種目選択!D6)</f>
        <v/>
      </c>
      <c r="E108" s="3" t="str">
        <f>IF(女子種目選択!E6="","",女子種目選択!E6)</f>
        <v/>
      </c>
      <c r="F108" s="3" t="str">
        <f>IF(女子種目選択!F6="","",女子種目選択!F6)</f>
        <v/>
      </c>
      <c r="G108" s="3" t="str">
        <f>IF(女子種目選択!G6="","",女子種目選択!G6)</f>
        <v/>
      </c>
      <c r="H108" s="3" t="str">
        <f>IF(女子種目選択!H6="","",女子種目選択!H6)</f>
        <v/>
      </c>
      <c r="I108" s="3" t="str">
        <f>IF(女子種目選択!I6="","",女子種目選択!I6)</f>
        <v/>
      </c>
      <c r="J108" s="3" t="str">
        <f>IF(女子種目選択!J6="","",女子種目選択!J6)</f>
        <v/>
      </c>
      <c r="K108" s="3" t="str">
        <f>IF(女子種目選択!K6="","",女子種目選択!K6)</f>
        <v/>
      </c>
      <c r="L108" s="3" t="str">
        <f>IF(女子種目選択!L6="","",女子種目選択!L6)</f>
        <v/>
      </c>
      <c r="M108" s="3" t="str">
        <f>IF(女子種目選択!M6="","",女子種目選択!M6)</f>
        <v/>
      </c>
      <c r="N108" s="3" t="str">
        <f>IF(女子種目選択!N6="","",女子種目選択!N6)</f>
        <v/>
      </c>
      <c r="O108" s="3" t="str">
        <f>IF(女子種目選択!O6="","",女子種目選択!O6)</f>
        <v/>
      </c>
      <c r="P108" s="3" t="str">
        <f>IF(女子種目選択!P6="","",女子種目選択!P6)</f>
        <v/>
      </c>
      <c r="Q108" s="3">
        <f>IF(女子種目選択!Q6="","",女子種目選択!Q6)</f>
        <v>3</v>
      </c>
    </row>
    <row r="109" spans="1:17">
      <c r="A109" s="3" t="str">
        <f>IF(女子種目選択!A7="","",女子種目選択!A7)</f>
        <v/>
      </c>
      <c r="B109" s="3" t="str">
        <f>IF(女子種目選択!B7="","",女子種目選択!B7)</f>
        <v/>
      </c>
      <c r="C109" s="3" t="str">
        <f>IF(女子種目選択!C7="","",女子種目選択!C7)</f>
        <v/>
      </c>
      <c r="D109" s="3" t="str">
        <f>IF(女子種目選択!D7="","",女子種目選択!D7)</f>
        <v/>
      </c>
      <c r="E109" s="3" t="str">
        <f>IF(女子種目選択!E7="","",女子種目選択!E7)</f>
        <v/>
      </c>
      <c r="F109" s="3" t="str">
        <f>IF(女子種目選択!F7="","",女子種目選択!F7)</f>
        <v/>
      </c>
      <c r="G109" s="3" t="str">
        <f>IF(女子種目選択!G7="","",女子種目選択!G7)</f>
        <v/>
      </c>
      <c r="H109" s="3" t="str">
        <f>IF(女子種目選択!H7="","",女子種目選択!H7)</f>
        <v/>
      </c>
      <c r="I109" s="3" t="str">
        <f>IF(女子種目選択!I7="","",女子種目選択!I7)</f>
        <v/>
      </c>
      <c r="J109" s="3" t="str">
        <f>IF(女子種目選択!J7="","",女子種目選択!J7)</f>
        <v/>
      </c>
      <c r="K109" s="3" t="str">
        <f>IF(女子種目選択!K7="","",女子種目選択!K7)</f>
        <v/>
      </c>
      <c r="L109" s="3" t="str">
        <f>IF(女子種目選択!L7="","",女子種目選択!L7)</f>
        <v/>
      </c>
      <c r="M109" s="3" t="str">
        <f>IF(女子種目選択!M7="","",女子種目選択!M7)</f>
        <v/>
      </c>
      <c r="N109" s="3" t="str">
        <f>IF(女子種目選択!N7="","",女子種目選択!N7)</f>
        <v/>
      </c>
      <c r="O109" s="3" t="str">
        <f>IF(女子種目選択!O7="","",女子種目選択!O7)</f>
        <v/>
      </c>
      <c r="P109" s="3" t="str">
        <f>IF(女子種目選択!P7="","",女子種目選択!P7)</f>
        <v/>
      </c>
      <c r="Q109" s="3">
        <f>IF(女子種目選択!Q7="","",女子種目選択!Q7)</f>
        <v>4</v>
      </c>
    </row>
    <row r="110" spans="1:17">
      <c r="A110" s="3" t="str">
        <f>IF(女子種目選択!A8="","",女子種目選択!A8)</f>
        <v/>
      </c>
      <c r="B110" s="3" t="str">
        <f>IF(女子種目選択!B8="","",女子種目選択!B8)</f>
        <v/>
      </c>
      <c r="C110" s="3" t="str">
        <f>IF(女子種目選択!C8="","",女子種目選択!C8)</f>
        <v/>
      </c>
      <c r="D110" s="3" t="str">
        <f>IF(女子種目選択!D8="","",女子種目選択!D8)</f>
        <v/>
      </c>
      <c r="E110" s="3" t="str">
        <f>IF(女子種目選択!E8="","",女子種目選択!E8)</f>
        <v/>
      </c>
      <c r="F110" s="3" t="str">
        <f>IF(女子種目選択!F8="","",女子種目選択!F8)</f>
        <v/>
      </c>
      <c r="G110" s="3" t="str">
        <f>IF(女子種目選択!G8="","",女子種目選択!G8)</f>
        <v/>
      </c>
      <c r="H110" s="3" t="str">
        <f>IF(女子種目選択!H8="","",女子種目選択!H8)</f>
        <v/>
      </c>
      <c r="I110" s="3" t="str">
        <f>IF(女子種目選択!I8="","",女子種目選択!I8)</f>
        <v/>
      </c>
      <c r="J110" s="3" t="str">
        <f>IF(女子種目選択!J8="","",女子種目選択!J8)</f>
        <v/>
      </c>
      <c r="K110" s="3" t="str">
        <f>IF(女子種目選択!K8="","",女子種目選択!K8)</f>
        <v/>
      </c>
      <c r="L110" s="3" t="str">
        <f>IF(女子種目選択!L8="","",女子種目選択!L8)</f>
        <v/>
      </c>
      <c r="M110" s="3" t="str">
        <f>IF(女子種目選択!M8="","",女子種目選択!M8)</f>
        <v/>
      </c>
      <c r="N110" s="3" t="str">
        <f>IF(女子種目選択!N8="","",女子種目選択!N8)</f>
        <v/>
      </c>
      <c r="O110" s="3" t="str">
        <f>IF(女子種目選択!O8="","",女子種目選択!O8)</f>
        <v/>
      </c>
      <c r="P110" s="3" t="str">
        <f>IF(女子種目選択!P8="","",女子種目選択!P8)</f>
        <v/>
      </c>
      <c r="Q110" s="3">
        <f>IF(女子種目選択!Q8="","",女子種目選択!Q8)</f>
        <v>5</v>
      </c>
    </row>
    <row r="111" spans="1:17">
      <c r="A111" s="3" t="str">
        <f>IF(女子種目選択!A9="","",女子種目選択!A9)</f>
        <v/>
      </c>
      <c r="B111" s="3" t="str">
        <f>IF(女子種目選択!B9="","",女子種目選択!B9)</f>
        <v/>
      </c>
      <c r="C111" s="3" t="str">
        <f>IF(女子種目選択!C9="","",女子種目選択!C9)</f>
        <v/>
      </c>
      <c r="D111" s="3" t="str">
        <f>IF(女子種目選択!D9="","",女子種目選択!D9)</f>
        <v/>
      </c>
      <c r="E111" s="3" t="str">
        <f>IF(女子種目選択!E9="","",女子種目選択!E9)</f>
        <v/>
      </c>
      <c r="F111" s="3" t="str">
        <f>IF(女子種目選択!F9="","",女子種目選択!F9)</f>
        <v/>
      </c>
      <c r="G111" s="3" t="str">
        <f>IF(女子種目選択!G9="","",女子種目選択!G9)</f>
        <v/>
      </c>
      <c r="H111" s="3" t="str">
        <f>IF(女子種目選択!H9="","",女子種目選択!H9)</f>
        <v/>
      </c>
      <c r="I111" s="3" t="str">
        <f>IF(女子種目選択!I9="","",女子種目選択!I9)</f>
        <v/>
      </c>
      <c r="J111" s="3" t="str">
        <f>IF(女子種目選択!J9="","",女子種目選択!J9)</f>
        <v/>
      </c>
      <c r="K111" s="3" t="str">
        <f>IF(女子種目選択!K9="","",女子種目選択!K9)</f>
        <v/>
      </c>
      <c r="L111" s="3" t="str">
        <f>IF(女子種目選択!L9="","",女子種目選択!L9)</f>
        <v/>
      </c>
      <c r="M111" s="3" t="str">
        <f>IF(女子種目選択!M9="","",女子種目選択!M9)</f>
        <v/>
      </c>
      <c r="N111" s="3" t="str">
        <f>IF(女子種目選択!N9="","",女子種目選択!N9)</f>
        <v/>
      </c>
      <c r="O111" s="3" t="str">
        <f>IF(女子種目選択!O9="","",女子種目選択!O9)</f>
        <v/>
      </c>
      <c r="P111" s="3" t="str">
        <f>IF(女子種目選択!P9="","",女子種目選択!P9)</f>
        <v/>
      </c>
      <c r="Q111" s="3">
        <f>IF(女子種目選択!Q9="","",女子種目選択!Q9)</f>
        <v>6</v>
      </c>
    </row>
    <row r="112" spans="1:17">
      <c r="A112" s="3" t="str">
        <f>IF(女子種目選択!A10="","",女子種目選択!A10)</f>
        <v/>
      </c>
      <c r="B112" s="3" t="str">
        <f>IF(女子種目選択!B10="","",女子種目選択!B10)</f>
        <v/>
      </c>
      <c r="C112" s="3" t="str">
        <f>IF(女子種目選択!C10="","",女子種目選択!C10)</f>
        <v/>
      </c>
      <c r="D112" s="3" t="str">
        <f>IF(女子種目選択!D10="","",女子種目選択!D10)</f>
        <v/>
      </c>
      <c r="E112" s="3" t="str">
        <f>IF(女子種目選択!E10="","",女子種目選択!E10)</f>
        <v/>
      </c>
      <c r="F112" s="3" t="str">
        <f>IF(女子種目選択!F10="","",女子種目選択!F10)</f>
        <v/>
      </c>
      <c r="G112" s="3" t="str">
        <f>IF(女子種目選択!G10="","",女子種目選択!G10)</f>
        <v/>
      </c>
      <c r="H112" s="3" t="str">
        <f>IF(女子種目選択!H10="","",女子種目選択!H10)</f>
        <v/>
      </c>
      <c r="I112" s="3" t="str">
        <f>IF(女子種目選択!I10="","",女子種目選択!I10)</f>
        <v/>
      </c>
      <c r="J112" s="3" t="str">
        <f>IF(女子種目選択!J10="","",女子種目選択!J10)</f>
        <v/>
      </c>
      <c r="K112" s="3" t="str">
        <f>IF(女子種目選択!K10="","",女子種目選択!K10)</f>
        <v/>
      </c>
      <c r="L112" s="3" t="str">
        <f>IF(女子種目選択!L10="","",女子種目選択!L10)</f>
        <v/>
      </c>
      <c r="M112" s="3" t="str">
        <f>IF(女子種目選択!M10="","",女子種目選択!M10)</f>
        <v/>
      </c>
      <c r="N112" s="3" t="str">
        <f>IF(女子種目選択!N10="","",女子種目選択!N10)</f>
        <v/>
      </c>
      <c r="O112" s="3" t="str">
        <f>IF(女子種目選択!O10="","",女子種目選択!O10)</f>
        <v/>
      </c>
      <c r="P112" s="3" t="str">
        <f>IF(女子種目選択!P10="","",女子種目選択!P10)</f>
        <v/>
      </c>
      <c r="Q112" s="3">
        <f>IF(女子種目選択!Q10="","",女子種目選択!Q10)</f>
        <v>7</v>
      </c>
    </row>
    <row r="113" spans="1:17">
      <c r="A113" s="3" t="str">
        <f>IF(女子種目選択!A11="","",女子種目選択!A11)</f>
        <v/>
      </c>
      <c r="B113" s="3" t="str">
        <f>IF(女子種目選択!B11="","",女子種目選択!B11)</f>
        <v/>
      </c>
      <c r="C113" s="3" t="str">
        <f>IF(女子種目選択!C11="","",女子種目選択!C11)</f>
        <v/>
      </c>
      <c r="D113" s="3" t="str">
        <f>IF(女子種目選択!D11="","",女子種目選択!D11)</f>
        <v/>
      </c>
      <c r="E113" s="3" t="str">
        <f>IF(女子種目選択!E11="","",女子種目選択!E11)</f>
        <v/>
      </c>
      <c r="F113" s="3" t="str">
        <f>IF(女子種目選択!F11="","",女子種目選択!F11)</f>
        <v/>
      </c>
      <c r="G113" s="3" t="str">
        <f>IF(女子種目選択!G11="","",女子種目選択!G11)</f>
        <v/>
      </c>
      <c r="H113" s="3" t="str">
        <f>IF(女子種目選択!H11="","",女子種目選択!H11)</f>
        <v/>
      </c>
      <c r="I113" s="3" t="str">
        <f>IF(女子種目選択!I11="","",女子種目選択!I11)</f>
        <v/>
      </c>
      <c r="J113" s="3" t="str">
        <f>IF(女子種目選択!J11="","",女子種目選択!J11)</f>
        <v/>
      </c>
      <c r="K113" s="3" t="str">
        <f>IF(女子種目選択!K11="","",女子種目選択!K11)</f>
        <v/>
      </c>
      <c r="L113" s="3" t="str">
        <f>IF(女子種目選択!L11="","",女子種目選択!L11)</f>
        <v/>
      </c>
      <c r="M113" s="3" t="str">
        <f>IF(女子種目選択!M11="","",女子種目選択!M11)</f>
        <v/>
      </c>
      <c r="N113" s="3" t="str">
        <f>IF(女子種目選択!N11="","",女子種目選択!N11)</f>
        <v/>
      </c>
      <c r="O113" s="3" t="str">
        <f>IF(女子種目選択!O11="","",女子種目選択!O11)</f>
        <v/>
      </c>
      <c r="P113" s="3" t="str">
        <f>IF(女子種目選択!P11="","",女子種目選択!P11)</f>
        <v/>
      </c>
      <c r="Q113" s="3">
        <f>IF(女子種目選択!Q11="","",女子種目選択!Q11)</f>
        <v>8</v>
      </c>
    </row>
    <row r="114" spans="1:17">
      <c r="A114" s="3" t="str">
        <f>IF(女子種目選択!A12="","",女子種目選択!A12)</f>
        <v/>
      </c>
      <c r="B114" s="3" t="str">
        <f>IF(女子種目選択!B12="","",女子種目選択!B12)</f>
        <v/>
      </c>
      <c r="C114" s="3" t="str">
        <f>IF(女子種目選択!C12="","",女子種目選択!C12)</f>
        <v/>
      </c>
      <c r="D114" s="3" t="str">
        <f>IF(女子種目選択!D12="","",女子種目選択!D12)</f>
        <v/>
      </c>
      <c r="E114" s="3" t="str">
        <f>IF(女子種目選択!E12="","",女子種目選択!E12)</f>
        <v/>
      </c>
      <c r="F114" s="3" t="str">
        <f>IF(女子種目選択!F12="","",女子種目選択!F12)</f>
        <v/>
      </c>
      <c r="G114" s="3" t="str">
        <f>IF(女子種目選択!G12="","",女子種目選択!G12)</f>
        <v/>
      </c>
      <c r="H114" s="3" t="str">
        <f>IF(女子種目選択!H12="","",女子種目選択!H12)</f>
        <v/>
      </c>
      <c r="I114" s="3" t="str">
        <f>IF(女子種目選択!I12="","",女子種目選択!I12)</f>
        <v/>
      </c>
      <c r="J114" s="3" t="str">
        <f>IF(女子種目選択!J12="","",女子種目選択!J12)</f>
        <v/>
      </c>
      <c r="K114" s="3" t="str">
        <f>IF(女子種目選択!K12="","",女子種目選択!K12)</f>
        <v/>
      </c>
      <c r="L114" s="3" t="str">
        <f>IF(女子種目選択!L12="","",女子種目選択!L12)</f>
        <v/>
      </c>
      <c r="M114" s="3" t="str">
        <f>IF(女子種目選択!M12="","",女子種目選択!M12)</f>
        <v/>
      </c>
      <c r="N114" s="3" t="str">
        <f>IF(女子種目選択!N12="","",女子種目選択!N12)</f>
        <v/>
      </c>
      <c r="O114" s="3" t="str">
        <f>IF(女子種目選択!O12="","",女子種目選択!O12)</f>
        <v/>
      </c>
      <c r="P114" s="3" t="str">
        <f>IF(女子種目選択!P12="","",女子種目選択!P12)</f>
        <v/>
      </c>
      <c r="Q114" s="3">
        <f>IF(女子種目選択!Q12="","",女子種目選択!Q12)</f>
        <v>9</v>
      </c>
    </row>
    <row r="115" spans="1:17">
      <c r="A115" s="3" t="str">
        <f>IF(女子種目選択!A13="","",女子種目選択!A13)</f>
        <v/>
      </c>
      <c r="B115" s="3" t="str">
        <f>IF(女子種目選択!B13="","",女子種目選択!B13)</f>
        <v/>
      </c>
      <c r="C115" s="3" t="str">
        <f>IF(女子種目選択!C13="","",女子種目選択!C13)</f>
        <v/>
      </c>
      <c r="D115" s="3" t="str">
        <f>IF(女子種目選択!D13="","",女子種目選択!D13)</f>
        <v/>
      </c>
      <c r="E115" s="3" t="str">
        <f>IF(女子種目選択!E13="","",女子種目選択!E13)</f>
        <v/>
      </c>
      <c r="F115" s="3" t="str">
        <f>IF(女子種目選択!F13="","",女子種目選択!F13)</f>
        <v/>
      </c>
      <c r="G115" s="3" t="str">
        <f>IF(女子種目選択!G13="","",女子種目選択!G13)</f>
        <v/>
      </c>
      <c r="H115" s="3" t="str">
        <f>IF(女子種目選択!H13="","",女子種目選択!H13)</f>
        <v/>
      </c>
      <c r="I115" s="3" t="str">
        <f>IF(女子種目選択!I13="","",女子種目選択!I13)</f>
        <v/>
      </c>
      <c r="J115" s="3" t="str">
        <f>IF(女子種目選択!J13="","",女子種目選択!J13)</f>
        <v/>
      </c>
      <c r="K115" s="3" t="str">
        <f>IF(女子種目選択!K13="","",女子種目選択!K13)</f>
        <v/>
      </c>
      <c r="L115" s="3" t="str">
        <f>IF(女子種目選択!L13="","",女子種目選択!L13)</f>
        <v/>
      </c>
      <c r="M115" s="3" t="str">
        <f>IF(女子種目選択!M13="","",女子種目選択!M13)</f>
        <v/>
      </c>
      <c r="N115" s="3" t="str">
        <f>IF(女子種目選択!N13="","",女子種目選択!N13)</f>
        <v/>
      </c>
      <c r="O115" s="3" t="str">
        <f>IF(女子種目選択!O13="","",女子種目選択!O13)</f>
        <v/>
      </c>
      <c r="P115" s="3" t="str">
        <f>IF(女子種目選択!P13="","",女子種目選択!P13)</f>
        <v/>
      </c>
      <c r="Q115" s="3">
        <f>IF(女子種目選択!Q13="","",女子種目選択!Q13)</f>
        <v>10</v>
      </c>
    </row>
    <row r="116" spans="1:17">
      <c r="A116" s="3" t="str">
        <f>IF(女子種目選択!A14="","",女子種目選択!A14)</f>
        <v/>
      </c>
      <c r="B116" s="3" t="str">
        <f>IF(女子種目選択!B14="","",女子種目選択!B14)</f>
        <v/>
      </c>
      <c r="C116" s="3" t="str">
        <f>IF(女子種目選択!C14="","",女子種目選択!C14)</f>
        <v/>
      </c>
      <c r="D116" s="3" t="str">
        <f>IF(女子種目選択!D14="","",女子種目選択!D14)</f>
        <v/>
      </c>
      <c r="E116" s="3" t="str">
        <f>IF(女子種目選択!E14="","",女子種目選択!E14)</f>
        <v/>
      </c>
      <c r="F116" s="3" t="str">
        <f>IF(女子種目選択!F14="","",女子種目選択!F14)</f>
        <v/>
      </c>
      <c r="G116" s="3" t="str">
        <f>IF(女子種目選択!G14="","",女子種目選択!G14)</f>
        <v/>
      </c>
      <c r="H116" s="3" t="str">
        <f>IF(女子種目選択!H14="","",女子種目選択!H14)</f>
        <v/>
      </c>
      <c r="I116" s="3" t="str">
        <f>IF(女子種目選択!I14="","",女子種目選択!I14)</f>
        <v/>
      </c>
      <c r="J116" s="3" t="str">
        <f>IF(女子種目選択!J14="","",女子種目選択!J14)</f>
        <v/>
      </c>
      <c r="K116" s="3" t="str">
        <f>IF(女子種目選択!K14="","",女子種目選択!K14)</f>
        <v/>
      </c>
      <c r="L116" s="3" t="str">
        <f>IF(女子種目選択!L14="","",女子種目選択!L14)</f>
        <v/>
      </c>
      <c r="M116" s="3" t="str">
        <f>IF(女子種目選択!M14="","",女子種目選択!M14)</f>
        <v/>
      </c>
      <c r="N116" s="3" t="str">
        <f>IF(女子種目選択!N14="","",女子種目選択!N14)</f>
        <v/>
      </c>
      <c r="O116" s="3" t="str">
        <f>IF(女子種目選択!O14="","",女子種目選択!O14)</f>
        <v/>
      </c>
      <c r="P116" s="3" t="str">
        <f>IF(女子種目選択!P14="","",女子種目選択!P14)</f>
        <v/>
      </c>
      <c r="Q116" s="3">
        <f>IF(女子種目選択!Q14="","",女子種目選択!Q14)</f>
        <v>11</v>
      </c>
    </row>
    <row r="117" spans="1:17">
      <c r="A117" s="3" t="str">
        <f>IF(女子種目選択!A15="","",女子種目選択!A15)</f>
        <v/>
      </c>
      <c r="B117" s="3" t="str">
        <f>IF(女子種目選択!B15="","",女子種目選択!B15)</f>
        <v/>
      </c>
      <c r="C117" s="3" t="str">
        <f>IF(女子種目選択!C15="","",女子種目選択!C15)</f>
        <v/>
      </c>
      <c r="D117" s="3" t="str">
        <f>IF(女子種目選択!D15="","",女子種目選択!D15)</f>
        <v/>
      </c>
      <c r="E117" s="3" t="str">
        <f>IF(女子種目選択!E15="","",女子種目選択!E15)</f>
        <v/>
      </c>
      <c r="F117" s="3" t="str">
        <f>IF(女子種目選択!F15="","",女子種目選択!F15)</f>
        <v/>
      </c>
      <c r="G117" s="3" t="str">
        <f>IF(女子種目選択!G15="","",女子種目選択!G15)</f>
        <v/>
      </c>
      <c r="H117" s="3" t="str">
        <f>IF(女子種目選択!H15="","",女子種目選択!H15)</f>
        <v/>
      </c>
      <c r="I117" s="3" t="str">
        <f>IF(女子種目選択!I15="","",女子種目選択!I15)</f>
        <v/>
      </c>
      <c r="J117" s="3" t="str">
        <f>IF(女子種目選択!J15="","",女子種目選択!J15)</f>
        <v/>
      </c>
      <c r="K117" s="3" t="str">
        <f>IF(女子種目選択!K15="","",女子種目選択!K15)</f>
        <v/>
      </c>
      <c r="L117" s="3" t="str">
        <f>IF(女子種目選択!L15="","",女子種目選択!L15)</f>
        <v/>
      </c>
      <c r="M117" s="3" t="str">
        <f>IF(女子種目選択!M15="","",女子種目選択!M15)</f>
        <v/>
      </c>
      <c r="N117" s="3" t="str">
        <f>IF(女子種目選択!N15="","",女子種目選択!N15)</f>
        <v/>
      </c>
      <c r="O117" s="3" t="str">
        <f>IF(女子種目選択!O15="","",女子種目選択!O15)</f>
        <v/>
      </c>
      <c r="P117" s="3" t="str">
        <f>IF(女子種目選択!P15="","",女子種目選択!P15)</f>
        <v/>
      </c>
      <c r="Q117" s="3">
        <f>IF(女子種目選択!Q15="","",女子種目選択!Q15)</f>
        <v>12</v>
      </c>
    </row>
    <row r="118" spans="1:17">
      <c r="A118" s="3" t="str">
        <f>IF(女子種目選択!A16="","",女子種目選択!A16)</f>
        <v/>
      </c>
      <c r="B118" s="3" t="str">
        <f>IF(女子種目選択!B16="","",女子種目選択!B16)</f>
        <v/>
      </c>
      <c r="C118" s="3" t="str">
        <f>IF(女子種目選択!C16="","",女子種目選択!C16)</f>
        <v/>
      </c>
      <c r="D118" s="3" t="str">
        <f>IF(女子種目選択!D16="","",女子種目選択!D16)</f>
        <v/>
      </c>
      <c r="E118" s="3" t="str">
        <f>IF(女子種目選択!E16="","",女子種目選択!E16)</f>
        <v/>
      </c>
      <c r="F118" s="3" t="str">
        <f>IF(女子種目選択!F16="","",女子種目選択!F16)</f>
        <v/>
      </c>
      <c r="G118" s="3" t="str">
        <f>IF(女子種目選択!G16="","",女子種目選択!G16)</f>
        <v/>
      </c>
      <c r="H118" s="3" t="str">
        <f>IF(女子種目選択!H16="","",女子種目選択!H16)</f>
        <v/>
      </c>
      <c r="I118" s="3" t="str">
        <f>IF(女子種目選択!I16="","",女子種目選択!I16)</f>
        <v/>
      </c>
      <c r="J118" s="3" t="str">
        <f>IF(女子種目選択!J16="","",女子種目選択!J16)</f>
        <v/>
      </c>
      <c r="K118" s="3" t="str">
        <f>IF(女子種目選択!K16="","",女子種目選択!K16)</f>
        <v/>
      </c>
      <c r="L118" s="3" t="str">
        <f>IF(女子種目選択!L16="","",女子種目選択!L16)</f>
        <v/>
      </c>
      <c r="M118" s="3" t="str">
        <f>IF(女子種目選択!M16="","",女子種目選択!M16)</f>
        <v/>
      </c>
      <c r="N118" s="3" t="str">
        <f>IF(女子種目選択!N16="","",女子種目選択!N16)</f>
        <v/>
      </c>
      <c r="O118" s="3" t="str">
        <f>IF(女子種目選択!O16="","",女子種目選択!O16)</f>
        <v/>
      </c>
      <c r="P118" s="3" t="str">
        <f>IF(女子種目選択!P16="","",女子種目選択!P16)</f>
        <v/>
      </c>
      <c r="Q118" s="3">
        <f>IF(女子種目選択!Q16="","",女子種目選択!Q16)</f>
        <v>13</v>
      </c>
    </row>
    <row r="119" spans="1:17">
      <c r="A119" s="3" t="str">
        <f>IF(女子種目選択!A17="","",女子種目選択!A17)</f>
        <v/>
      </c>
      <c r="B119" s="3" t="str">
        <f>IF(女子種目選択!B17="","",女子種目選択!B17)</f>
        <v/>
      </c>
      <c r="C119" s="3" t="str">
        <f>IF(女子種目選択!C17="","",女子種目選択!C17)</f>
        <v/>
      </c>
      <c r="D119" s="3" t="str">
        <f>IF(女子種目選択!D17="","",女子種目選択!D17)</f>
        <v/>
      </c>
      <c r="E119" s="3" t="str">
        <f>IF(女子種目選択!E17="","",女子種目選択!E17)</f>
        <v/>
      </c>
      <c r="F119" s="3" t="str">
        <f>IF(女子種目選択!F17="","",女子種目選択!F17)</f>
        <v/>
      </c>
      <c r="G119" s="3" t="str">
        <f>IF(女子種目選択!G17="","",女子種目選択!G17)</f>
        <v/>
      </c>
      <c r="H119" s="3" t="str">
        <f>IF(女子種目選択!H17="","",女子種目選択!H17)</f>
        <v/>
      </c>
      <c r="I119" s="3" t="str">
        <f>IF(女子種目選択!I17="","",女子種目選択!I17)</f>
        <v/>
      </c>
      <c r="J119" s="3" t="str">
        <f>IF(女子種目選択!J17="","",女子種目選択!J17)</f>
        <v/>
      </c>
      <c r="K119" s="3" t="str">
        <f>IF(女子種目選択!K17="","",女子種目選択!K17)</f>
        <v/>
      </c>
      <c r="L119" s="3" t="str">
        <f>IF(女子種目選択!L17="","",女子種目選択!L17)</f>
        <v/>
      </c>
      <c r="M119" s="3" t="str">
        <f>IF(女子種目選択!M17="","",女子種目選択!M17)</f>
        <v/>
      </c>
      <c r="N119" s="3" t="str">
        <f>IF(女子種目選択!N17="","",女子種目選択!N17)</f>
        <v/>
      </c>
      <c r="O119" s="3" t="str">
        <f>IF(女子種目選択!O17="","",女子種目選択!O17)</f>
        <v/>
      </c>
      <c r="P119" s="3" t="str">
        <f>IF(女子種目選択!P17="","",女子種目選択!P17)</f>
        <v/>
      </c>
      <c r="Q119" s="3">
        <f>IF(女子種目選択!Q17="","",女子種目選択!Q17)</f>
        <v>14</v>
      </c>
    </row>
    <row r="120" spans="1:17">
      <c r="A120" s="3" t="str">
        <f>IF(女子種目選択!A18="","",女子種目選択!A18)</f>
        <v/>
      </c>
      <c r="B120" s="3" t="str">
        <f>IF(女子種目選択!B18="","",女子種目選択!B18)</f>
        <v/>
      </c>
      <c r="C120" s="3" t="str">
        <f>IF(女子種目選択!C18="","",女子種目選択!C18)</f>
        <v/>
      </c>
      <c r="D120" s="3" t="str">
        <f>IF(女子種目選択!D18="","",女子種目選択!D18)</f>
        <v/>
      </c>
      <c r="E120" s="3" t="str">
        <f>IF(女子種目選択!E18="","",女子種目選択!E18)</f>
        <v/>
      </c>
      <c r="F120" s="3" t="str">
        <f>IF(女子種目選択!F18="","",女子種目選択!F18)</f>
        <v/>
      </c>
      <c r="G120" s="3" t="str">
        <f>IF(女子種目選択!G18="","",女子種目選択!G18)</f>
        <v/>
      </c>
      <c r="H120" s="3" t="str">
        <f>IF(女子種目選択!H18="","",女子種目選択!H18)</f>
        <v/>
      </c>
      <c r="I120" s="3" t="str">
        <f>IF(女子種目選択!I18="","",女子種目選択!I18)</f>
        <v/>
      </c>
      <c r="J120" s="3" t="str">
        <f>IF(女子種目選択!J18="","",女子種目選択!J18)</f>
        <v/>
      </c>
      <c r="K120" s="3" t="str">
        <f>IF(女子種目選択!K18="","",女子種目選択!K18)</f>
        <v/>
      </c>
      <c r="L120" s="3" t="str">
        <f>IF(女子種目選択!L18="","",女子種目選択!L18)</f>
        <v/>
      </c>
      <c r="M120" s="3" t="str">
        <f>IF(女子種目選択!M18="","",女子種目選択!M18)</f>
        <v/>
      </c>
      <c r="N120" s="3" t="str">
        <f>IF(女子種目選択!N18="","",女子種目選択!N18)</f>
        <v/>
      </c>
      <c r="O120" s="3" t="str">
        <f>IF(女子種目選択!O18="","",女子種目選択!O18)</f>
        <v/>
      </c>
      <c r="P120" s="3" t="str">
        <f>IF(女子種目選択!P18="","",女子種目選択!P18)</f>
        <v/>
      </c>
      <c r="Q120" s="3">
        <f>IF(女子種目選択!Q18="","",女子種目選択!Q18)</f>
        <v>15</v>
      </c>
    </row>
    <row r="121" spans="1:17">
      <c r="A121" s="3" t="str">
        <f>IF(女子種目選択!A19="","",女子種目選択!A19)</f>
        <v/>
      </c>
      <c r="B121" s="3" t="str">
        <f>IF(女子種目選択!B19="","",女子種目選択!B19)</f>
        <v/>
      </c>
      <c r="C121" s="3" t="str">
        <f>IF(女子種目選択!C19="","",女子種目選択!C19)</f>
        <v/>
      </c>
      <c r="D121" s="3" t="str">
        <f>IF(女子種目選択!D19="","",女子種目選択!D19)</f>
        <v/>
      </c>
      <c r="E121" s="3" t="str">
        <f>IF(女子種目選択!E19="","",女子種目選択!E19)</f>
        <v/>
      </c>
      <c r="F121" s="3" t="str">
        <f>IF(女子種目選択!F19="","",女子種目選択!F19)</f>
        <v/>
      </c>
      <c r="G121" s="3" t="str">
        <f>IF(女子種目選択!G19="","",女子種目選択!G19)</f>
        <v/>
      </c>
      <c r="H121" s="3" t="str">
        <f>IF(女子種目選択!H19="","",女子種目選択!H19)</f>
        <v/>
      </c>
      <c r="I121" s="3" t="str">
        <f>IF(女子種目選択!I19="","",女子種目選択!I19)</f>
        <v/>
      </c>
      <c r="J121" s="3" t="str">
        <f>IF(女子種目選択!J19="","",女子種目選択!J19)</f>
        <v/>
      </c>
      <c r="K121" s="3" t="str">
        <f>IF(女子種目選択!K19="","",女子種目選択!K19)</f>
        <v/>
      </c>
      <c r="L121" s="3" t="str">
        <f>IF(女子種目選択!L19="","",女子種目選択!L19)</f>
        <v/>
      </c>
      <c r="M121" s="3" t="str">
        <f>IF(女子種目選択!M19="","",女子種目選択!M19)</f>
        <v/>
      </c>
      <c r="N121" s="3" t="str">
        <f>IF(女子種目選択!N19="","",女子種目選択!N19)</f>
        <v/>
      </c>
      <c r="O121" s="3" t="str">
        <f>IF(女子種目選択!O19="","",女子種目選択!O19)</f>
        <v/>
      </c>
      <c r="P121" s="3" t="str">
        <f>IF(女子種目選択!P19="","",女子種目選択!P19)</f>
        <v/>
      </c>
      <c r="Q121" s="3">
        <f>IF(女子種目選択!Q19="","",女子種目選択!Q19)</f>
        <v>16</v>
      </c>
    </row>
    <row r="122" spans="1:17">
      <c r="A122" s="3" t="str">
        <f>IF(女子種目選択!A20="","",女子種目選択!A20)</f>
        <v/>
      </c>
      <c r="B122" s="3" t="str">
        <f>IF(女子種目選択!B20="","",女子種目選択!B20)</f>
        <v/>
      </c>
      <c r="C122" s="3" t="str">
        <f>IF(女子種目選択!C20="","",女子種目選択!C20)</f>
        <v/>
      </c>
      <c r="D122" s="3" t="str">
        <f>IF(女子種目選択!D20="","",女子種目選択!D20)</f>
        <v/>
      </c>
      <c r="E122" s="3" t="str">
        <f>IF(女子種目選択!E20="","",女子種目選択!E20)</f>
        <v/>
      </c>
      <c r="F122" s="3" t="str">
        <f>IF(女子種目選択!F20="","",女子種目選択!F20)</f>
        <v/>
      </c>
      <c r="G122" s="3" t="str">
        <f>IF(女子種目選択!G20="","",女子種目選択!G20)</f>
        <v/>
      </c>
      <c r="H122" s="3" t="str">
        <f>IF(女子種目選択!H20="","",女子種目選択!H20)</f>
        <v/>
      </c>
      <c r="I122" s="3" t="str">
        <f>IF(女子種目選択!I20="","",女子種目選択!I20)</f>
        <v/>
      </c>
      <c r="J122" s="3" t="str">
        <f>IF(女子種目選択!J20="","",女子種目選択!J20)</f>
        <v/>
      </c>
      <c r="K122" s="3" t="str">
        <f>IF(女子種目選択!K20="","",女子種目選択!K20)</f>
        <v/>
      </c>
      <c r="L122" s="3" t="str">
        <f>IF(女子種目選択!L20="","",女子種目選択!L20)</f>
        <v/>
      </c>
      <c r="M122" s="3" t="str">
        <f>IF(女子種目選択!M20="","",女子種目選択!M20)</f>
        <v/>
      </c>
      <c r="N122" s="3" t="str">
        <f>IF(女子種目選択!N20="","",女子種目選択!N20)</f>
        <v/>
      </c>
      <c r="O122" s="3" t="str">
        <f>IF(女子種目選択!O20="","",女子種目選択!O20)</f>
        <v/>
      </c>
      <c r="P122" s="3" t="str">
        <f>IF(女子種目選択!P20="","",女子種目選択!P20)</f>
        <v/>
      </c>
      <c r="Q122" s="3">
        <f>IF(女子種目選択!Q20="","",女子種目選択!Q20)</f>
        <v>17</v>
      </c>
    </row>
    <row r="123" spans="1:17">
      <c r="A123" s="3" t="str">
        <f>IF(女子種目選択!A21="","",女子種目選択!A21)</f>
        <v/>
      </c>
      <c r="B123" s="3" t="str">
        <f>IF(女子種目選択!B21="","",女子種目選択!B21)</f>
        <v/>
      </c>
      <c r="C123" s="3" t="str">
        <f>IF(女子種目選択!C21="","",女子種目選択!C21)</f>
        <v/>
      </c>
      <c r="D123" s="3" t="str">
        <f>IF(女子種目選択!D21="","",女子種目選択!D21)</f>
        <v/>
      </c>
      <c r="E123" s="3" t="str">
        <f>IF(女子種目選択!E21="","",女子種目選択!E21)</f>
        <v/>
      </c>
      <c r="F123" s="3" t="str">
        <f>IF(女子種目選択!F21="","",女子種目選択!F21)</f>
        <v/>
      </c>
      <c r="G123" s="3" t="str">
        <f>IF(女子種目選択!G21="","",女子種目選択!G21)</f>
        <v/>
      </c>
      <c r="H123" s="3" t="str">
        <f>IF(女子種目選択!H21="","",女子種目選択!H21)</f>
        <v/>
      </c>
      <c r="I123" s="3" t="str">
        <f>IF(女子種目選択!I21="","",女子種目選択!I21)</f>
        <v/>
      </c>
      <c r="J123" s="3" t="str">
        <f>IF(女子種目選択!J21="","",女子種目選択!J21)</f>
        <v/>
      </c>
      <c r="K123" s="3" t="str">
        <f>IF(女子種目選択!K21="","",女子種目選択!K21)</f>
        <v/>
      </c>
      <c r="L123" s="3" t="str">
        <f>IF(女子種目選択!L21="","",女子種目選択!L21)</f>
        <v/>
      </c>
      <c r="M123" s="3" t="str">
        <f>IF(女子種目選択!M21="","",女子種目選択!M21)</f>
        <v/>
      </c>
      <c r="N123" s="3" t="str">
        <f>IF(女子種目選択!N21="","",女子種目選択!N21)</f>
        <v/>
      </c>
      <c r="O123" s="3" t="str">
        <f>IF(女子種目選択!O21="","",女子種目選択!O21)</f>
        <v/>
      </c>
      <c r="P123" s="3" t="str">
        <f>IF(女子種目選択!P21="","",女子種目選択!P21)</f>
        <v/>
      </c>
      <c r="Q123" s="3">
        <f>IF(女子種目選択!Q21="","",女子種目選択!Q21)</f>
        <v>18</v>
      </c>
    </row>
    <row r="124" spans="1:17">
      <c r="A124" s="3" t="str">
        <f>IF(女子種目選択!A22="","",女子種目選択!A22)</f>
        <v/>
      </c>
      <c r="B124" s="3" t="str">
        <f>IF(女子種目選択!B22="","",女子種目選択!B22)</f>
        <v/>
      </c>
      <c r="C124" s="3" t="str">
        <f>IF(女子種目選択!C22="","",女子種目選択!C22)</f>
        <v/>
      </c>
      <c r="D124" s="3" t="str">
        <f>IF(女子種目選択!D22="","",女子種目選択!D22)</f>
        <v/>
      </c>
      <c r="E124" s="3" t="str">
        <f>IF(女子種目選択!E22="","",女子種目選択!E22)</f>
        <v/>
      </c>
      <c r="F124" s="3" t="str">
        <f>IF(女子種目選択!F22="","",女子種目選択!F22)</f>
        <v/>
      </c>
      <c r="G124" s="3" t="str">
        <f>IF(女子種目選択!G22="","",女子種目選択!G22)</f>
        <v/>
      </c>
      <c r="H124" s="3" t="str">
        <f>IF(女子種目選択!H22="","",女子種目選択!H22)</f>
        <v/>
      </c>
      <c r="I124" s="3" t="str">
        <f>IF(女子種目選択!I22="","",女子種目選択!I22)</f>
        <v/>
      </c>
      <c r="J124" s="3" t="str">
        <f>IF(女子種目選択!J22="","",女子種目選択!J22)</f>
        <v/>
      </c>
      <c r="K124" s="3" t="str">
        <f>IF(女子種目選択!K22="","",女子種目選択!K22)</f>
        <v/>
      </c>
      <c r="L124" s="3" t="str">
        <f>IF(女子種目選択!L22="","",女子種目選択!L22)</f>
        <v/>
      </c>
      <c r="M124" s="3" t="str">
        <f>IF(女子種目選択!M22="","",女子種目選択!M22)</f>
        <v/>
      </c>
      <c r="N124" s="3" t="str">
        <f>IF(女子種目選択!N22="","",女子種目選択!N22)</f>
        <v/>
      </c>
      <c r="O124" s="3" t="str">
        <f>IF(女子種目選択!O22="","",女子種目選択!O22)</f>
        <v/>
      </c>
      <c r="P124" s="3" t="str">
        <f>IF(女子種目選択!P22="","",女子種目選択!P22)</f>
        <v/>
      </c>
      <c r="Q124" s="3">
        <f>IF(女子種目選択!Q22="","",女子種目選択!Q22)</f>
        <v>19</v>
      </c>
    </row>
    <row r="125" spans="1:17">
      <c r="A125" s="3" t="str">
        <f>IF(女子種目選択!A23="","",女子種目選択!A23)</f>
        <v/>
      </c>
      <c r="B125" s="3" t="str">
        <f>IF(女子種目選択!B23="","",女子種目選択!B23)</f>
        <v/>
      </c>
      <c r="C125" s="3" t="str">
        <f>IF(女子種目選択!C23="","",女子種目選択!C23)</f>
        <v/>
      </c>
      <c r="D125" s="3" t="str">
        <f>IF(女子種目選択!D23="","",女子種目選択!D23)</f>
        <v/>
      </c>
      <c r="E125" s="3" t="str">
        <f>IF(女子種目選択!E23="","",女子種目選択!E23)</f>
        <v/>
      </c>
      <c r="F125" s="3" t="str">
        <f>IF(女子種目選択!F23="","",女子種目選択!F23)</f>
        <v/>
      </c>
      <c r="G125" s="3" t="str">
        <f>IF(女子種目選択!G23="","",女子種目選択!G23)</f>
        <v/>
      </c>
      <c r="H125" s="3" t="str">
        <f>IF(女子種目選択!H23="","",女子種目選択!H23)</f>
        <v/>
      </c>
      <c r="I125" s="3" t="str">
        <f>IF(女子種目選択!I23="","",女子種目選択!I23)</f>
        <v/>
      </c>
      <c r="J125" s="3" t="str">
        <f>IF(女子種目選択!J23="","",女子種目選択!J23)</f>
        <v/>
      </c>
      <c r="K125" s="3" t="str">
        <f>IF(女子種目選択!K23="","",女子種目選択!K23)</f>
        <v/>
      </c>
      <c r="L125" s="3" t="str">
        <f>IF(女子種目選択!L23="","",女子種目選択!L23)</f>
        <v/>
      </c>
      <c r="M125" s="3" t="str">
        <f>IF(女子種目選択!M23="","",女子種目選択!M23)</f>
        <v/>
      </c>
      <c r="N125" s="3" t="str">
        <f>IF(女子種目選択!N23="","",女子種目選択!N23)</f>
        <v/>
      </c>
      <c r="O125" s="3" t="str">
        <f>IF(女子種目選択!O23="","",女子種目選択!O23)</f>
        <v/>
      </c>
      <c r="P125" s="3" t="str">
        <f>IF(女子種目選択!P23="","",女子種目選択!P23)</f>
        <v/>
      </c>
      <c r="Q125" s="3">
        <f>IF(女子種目選択!Q23="","",女子種目選択!Q23)</f>
        <v>20</v>
      </c>
    </row>
    <row r="126" spans="1:17">
      <c r="A126" s="3" t="str">
        <f>IF(女子種目選択!A24="","",女子種目選択!A24)</f>
        <v/>
      </c>
      <c r="B126" s="3" t="str">
        <f>IF(女子種目選択!B24="","",女子種目選択!B24)</f>
        <v/>
      </c>
      <c r="C126" s="3" t="str">
        <f>IF(女子種目選択!C24="","",女子種目選択!C24)</f>
        <v/>
      </c>
      <c r="D126" s="3" t="str">
        <f>IF(女子種目選択!D24="","",女子種目選択!D24)</f>
        <v/>
      </c>
      <c r="E126" s="3" t="str">
        <f>IF(女子種目選択!E24="","",女子種目選択!E24)</f>
        <v/>
      </c>
      <c r="F126" s="3" t="str">
        <f>IF(女子種目選択!F24="","",女子種目選択!F24)</f>
        <v/>
      </c>
      <c r="G126" s="3" t="str">
        <f>IF(女子種目選択!G24="","",女子種目選択!G24)</f>
        <v/>
      </c>
      <c r="H126" s="3" t="str">
        <f>IF(女子種目選択!H24="","",女子種目選択!H24)</f>
        <v/>
      </c>
      <c r="I126" s="3" t="str">
        <f>IF(女子種目選択!I24="","",女子種目選択!I24)</f>
        <v/>
      </c>
      <c r="J126" s="3" t="str">
        <f>IF(女子種目選択!J24="","",女子種目選択!J24)</f>
        <v/>
      </c>
      <c r="K126" s="3" t="str">
        <f>IF(女子種目選択!K24="","",女子種目選択!K24)</f>
        <v/>
      </c>
      <c r="L126" s="3" t="str">
        <f>IF(女子種目選択!L24="","",女子種目選択!L24)</f>
        <v/>
      </c>
      <c r="M126" s="3" t="str">
        <f>IF(女子種目選択!M24="","",女子種目選択!M24)</f>
        <v/>
      </c>
      <c r="N126" s="3" t="str">
        <f>IF(女子種目選択!N24="","",女子種目選択!N24)</f>
        <v/>
      </c>
      <c r="O126" s="3" t="str">
        <f>IF(女子種目選択!O24="","",女子種目選択!O24)</f>
        <v/>
      </c>
      <c r="P126" s="3" t="str">
        <f>IF(女子種目選択!P24="","",女子種目選択!P24)</f>
        <v/>
      </c>
      <c r="Q126" s="3">
        <f>IF(女子種目選択!Q24="","",女子種目選択!Q24)</f>
        <v>21</v>
      </c>
    </row>
    <row r="127" spans="1:17">
      <c r="A127" s="3" t="str">
        <f>IF(女子種目選択!A25="","",女子種目選択!A25)</f>
        <v/>
      </c>
      <c r="B127" s="3" t="str">
        <f>IF(女子種目選択!B25="","",女子種目選択!B25)</f>
        <v/>
      </c>
      <c r="C127" s="3" t="str">
        <f>IF(女子種目選択!C25="","",女子種目選択!C25)</f>
        <v/>
      </c>
      <c r="D127" s="3" t="str">
        <f>IF(女子種目選択!D25="","",女子種目選択!D25)</f>
        <v/>
      </c>
      <c r="E127" s="3" t="str">
        <f>IF(女子種目選択!E25="","",女子種目選択!E25)</f>
        <v/>
      </c>
      <c r="F127" s="3" t="str">
        <f>IF(女子種目選択!F25="","",女子種目選択!F25)</f>
        <v/>
      </c>
      <c r="G127" s="3" t="str">
        <f>IF(女子種目選択!G25="","",女子種目選択!G25)</f>
        <v/>
      </c>
      <c r="H127" s="3" t="str">
        <f>IF(女子種目選択!H25="","",女子種目選択!H25)</f>
        <v/>
      </c>
      <c r="I127" s="3" t="str">
        <f>IF(女子種目選択!I25="","",女子種目選択!I25)</f>
        <v/>
      </c>
      <c r="J127" s="3" t="str">
        <f>IF(女子種目選択!J25="","",女子種目選択!J25)</f>
        <v/>
      </c>
      <c r="K127" s="3" t="str">
        <f>IF(女子種目選択!K25="","",女子種目選択!K25)</f>
        <v/>
      </c>
      <c r="L127" s="3" t="str">
        <f>IF(女子種目選択!L25="","",女子種目選択!L25)</f>
        <v/>
      </c>
      <c r="M127" s="3" t="str">
        <f>IF(女子種目選択!M25="","",女子種目選択!M25)</f>
        <v/>
      </c>
      <c r="N127" s="3" t="str">
        <f>IF(女子種目選択!N25="","",女子種目選択!N25)</f>
        <v/>
      </c>
      <c r="O127" s="3" t="str">
        <f>IF(女子種目選択!O25="","",女子種目選択!O25)</f>
        <v/>
      </c>
      <c r="P127" s="3" t="str">
        <f>IF(女子種目選択!P25="","",女子種目選択!P25)</f>
        <v/>
      </c>
      <c r="Q127" s="3">
        <f>IF(女子種目選択!Q25="","",女子種目選択!Q25)</f>
        <v>22</v>
      </c>
    </row>
    <row r="128" spans="1:17">
      <c r="A128" s="3" t="str">
        <f>IF(女子種目選択!A26="","",女子種目選択!A26)</f>
        <v/>
      </c>
      <c r="B128" s="3" t="str">
        <f>IF(女子種目選択!B26="","",女子種目選択!B26)</f>
        <v/>
      </c>
      <c r="C128" s="3" t="str">
        <f>IF(女子種目選択!C26="","",女子種目選択!C26)</f>
        <v/>
      </c>
      <c r="D128" s="3" t="str">
        <f>IF(女子種目選択!D26="","",女子種目選択!D26)</f>
        <v/>
      </c>
      <c r="E128" s="3" t="str">
        <f>IF(女子種目選択!E26="","",女子種目選択!E26)</f>
        <v/>
      </c>
      <c r="F128" s="3" t="str">
        <f>IF(女子種目選択!F26="","",女子種目選択!F26)</f>
        <v/>
      </c>
      <c r="G128" s="3" t="str">
        <f>IF(女子種目選択!G26="","",女子種目選択!G26)</f>
        <v/>
      </c>
      <c r="H128" s="3" t="str">
        <f>IF(女子種目選択!H26="","",女子種目選択!H26)</f>
        <v/>
      </c>
      <c r="I128" s="3" t="str">
        <f>IF(女子種目選択!I26="","",女子種目選択!I26)</f>
        <v/>
      </c>
      <c r="J128" s="3" t="str">
        <f>IF(女子種目選択!J26="","",女子種目選択!J26)</f>
        <v/>
      </c>
      <c r="K128" s="3" t="str">
        <f>IF(女子種目選択!K26="","",女子種目選択!K26)</f>
        <v/>
      </c>
      <c r="L128" s="3" t="str">
        <f>IF(女子種目選択!L26="","",女子種目選択!L26)</f>
        <v/>
      </c>
      <c r="M128" s="3" t="str">
        <f>IF(女子種目選択!M26="","",女子種目選択!M26)</f>
        <v/>
      </c>
      <c r="N128" s="3" t="str">
        <f>IF(女子種目選択!N26="","",女子種目選択!N26)</f>
        <v/>
      </c>
      <c r="O128" s="3" t="str">
        <f>IF(女子種目選択!O26="","",女子種目選択!O26)</f>
        <v/>
      </c>
      <c r="P128" s="3" t="str">
        <f>IF(女子種目選択!P26="","",女子種目選択!P26)</f>
        <v/>
      </c>
      <c r="Q128" s="3">
        <f>IF(女子種目選択!Q26="","",女子種目選択!Q26)</f>
        <v>23</v>
      </c>
    </row>
    <row r="129" spans="1:17">
      <c r="A129" s="3" t="str">
        <f>IF(女子種目選択!A27="","",女子種目選択!A27)</f>
        <v/>
      </c>
      <c r="B129" s="3" t="str">
        <f>IF(女子種目選択!B27="","",女子種目選択!B27)</f>
        <v/>
      </c>
      <c r="C129" s="3" t="str">
        <f>IF(女子種目選択!C27="","",女子種目選択!C27)</f>
        <v/>
      </c>
      <c r="D129" s="3" t="str">
        <f>IF(女子種目選択!D27="","",女子種目選択!D27)</f>
        <v/>
      </c>
      <c r="E129" s="3" t="str">
        <f>IF(女子種目選択!E27="","",女子種目選択!E27)</f>
        <v/>
      </c>
      <c r="F129" s="3" t="str">
        <f>IF(女子種目選択!F27="","",女子種目選択!F27)</f>
        <v/>
      </c>
      <c r="G129" s="3" t="str">
        <f>IF(女子種目選択!G27="","",女子種目選択!G27)</f>
        <v/>
      </c>
      <c r="H129" s="3" t="str">
        <f>IF(女子種目選択!H27="","",女子種目選択!H27)</f>
        <v/>
      </c>
      <c r="I129" s="3" t="str">
        <f>IF(女子種目選択!I27="","",女子種目選択!I27)</f>
        <v/>
      </c>
      <c r="J129" s="3" t="str">
        <f>IF(女子種目選択!J27="","",女子種目選択!J27)</f>
        <v/>
      </c>
      <c r="K129" s="3" t="str">
        <f>IF(女子種目選択!K27="","",女子種目選択!K27)</f>
        <v/>
      </c>
      <c r="L129" s="3" t="str">
        <f>IF(女子種目選択!L27="","",女子種目選択!L27)</f>
        <v/>
      </c>
      <c r="M129" s="3" t="str">
        <f>IF(女子種目選択!M27="","",女子種目選択!M27)</f>
        <v/>
      </c>
      <c r="N129" s="3" t="str">
        <f>IF(女子種目選択!N27="","",女子種目選択!N27)</f>
        <v/>
      </c>
      <c r="O129" s="3" t="str">
        <f>IF(女子種目選択!O27="","",女子種目選択!O27)</f>
        <v/>
      </c>
      <c r="P129" s="3" t="str">
        <f>IF(女子種目選択!P27="","",女子種目選択!P27)</f>
        <v/>
      </c>
      <c r="Q129" s="3">
        <f>IF(女子種目選択!Q27="","",女子種目選択!Q27)</f>
        <v>24</v>
      </c>
    </row>
    <row r="130" spans="1:17">
      <c r="A130" s="3" t="str">
        <f>IF(女子種目選択!A28="","",女子種目選択!A28)</f>
        <v/>
      </c>
      <c r="B130" s="3" t="str">
        <f>IF(女子種目選択!B28="","",女子種目選択!B28)</f>
        <v/>
      </c>
      <c r="C130" s="3" t="str">
        <f>IF(女子種目選択!C28="","",女子種目選択!C28)</f>
        <v/>
      </c>
      <c r="D130" s="3" t="str">
        <f>IF(女子種目選択!D28="","",女子種目選択!D28)</f>
        <v/>
      </c>
      <c r="E130" s="3" t="str">
        <f>IF(女子種目選択!E28="","",女子種目選択!E28)</f>
        <v/>
      </c>
      <c r="F130" s="3" t="str">
        <f>IF(女子種目選択!F28="","",女子種目選択!F28)</f>
        <v/>
      </c>
      <c r="G130" s="3" t="str">
        <f>IF(女子種目選択!G28="","",女子種目選択!G28)</f>
        <v/>
      </c>
      <c r="H130" s="3" t="str">
        <f>IF(女子種目選択!H28="","",女子種目選択!H28)</f>
        <v/>
      </c>
      <c r="I130" s="3" t="str">
        <f>IF(女子種目選択!I28="","",女子種目選択!I28)</f>
        <v/>
      </c>
      <c r="J130" s="3" t="str">
        <f>IF(女子種目選択!J28="","",女子種目選択!J28)</f>
        <v/>
      </c>
      <c r="K130" s="3" t="str">
        <f>IF(女子種目選択!K28="","",女子種目選択!K28)</f>
        <v/>
      </c>
      <c r="L130" s="3" t="str">
        <f>IF(女子種目選択!L28="","",女子種目選択!L28)</f>
        <v/>
      </c>
      <c r="M130" s="3" t="str">
        <f>IF(女子種目選択!M28="","",女子種目選択!M28)</f>
        <v/>
      </c>
      <c r="N130" s="3" t="str">
        <f>IF(女子種目選択!N28="","",女子種目選択!N28)</f>
        <v/>
      </c>
      <c r="O130" s="3" t="str">
        <f>IF(女子種目選択!O28="","",女子種目選択!O28)</f>
        <v/>
      </c>
      <c r="P130" s="3" t="str">
        <f>IF(女子種目選択!P28="","",女子種目選択!P28)</f>
        <v/>
      </c>
      <c r="Q130" s="3">
        <f>IF(女子種目選択!Q28="","",女子種目選択!Q28)</f>
        <v>25</v>
      </c>
    </row>
    <row r="131" spans="1:17">
      <c r="A131" s="3" t="str">
        <f>IF(女子種目選択!A29="","",女子種目選択!A29)</f>
        <v/>
      </c>
      <c r="B131" s="3" t="str">
        <f>IF(女子種目選択!B29="","",女子種目選択!B29)</f>
        <v/>
      </c>
      <c r="C131" s="3" t="str">
        <f>IF(女子種目選択!C29="","",女子種目選択!C29)</f>
        <v/>
      </c>
      <c r="D131" s="3" t="str">
        <f>IF(女子種目選択!D29="","",女子種目選択!D29)</f>
        <v/>
      </c>
      <c r="E131" s="3" t="str">
        <f>IF(女子種目選択!E29="","",女子種目選択!E29)</f>
        <v/>
      </c>
      <c r="F131" s="3" t="str">
        <f>IF(女子種目選択!F29="","",女子種目選択!F29)</f>
        <v/>
      </c>
      <c r="G131" s="3" t="str">
        <f>IF(女子種目選択!G29="","",女子種目選択!G29)</f>
        <v/>
      </c>
      <c r="H131" s="3" t="str">
        <f>IF(女子種目選択!H29="","",女子種目選択!H29)</f>
        <v/>
      </c>
      <c r="I131" s="3" t="str">
        <f>IF(女子種目選択!I29="","",女子種目選択!I29)</f>
        <v/>
      </c>
      <c r="J131" s="3" t="str">
        <f>IF(女子種目選択!J29="","",女子種目選択!J29)</f>
        <v/>
      </c>
      <c r="K131" s="3" t="str">
        <f>IF(女子種目選択!K29="","",女子種目選択!K29)</f>
        <v/>
      </c>
      <c r="L131" s="3" t="str">
        <f>IF(女子種目選択!L29="","",女子種目選択!L29)</f>
        <v/>
      </c>
      <c r="M131" s="3" t="str">
        <f>IF(女子種目選択!M29="","",女子種目選択!M29)</f>
        <v/>
      </c>
      <c r="N131" s="3" t="str">
        <f>IF(女子種目選択!N29="","",女子種目選択!N29)</f>
        <v/>
      </c>
      <c r="O131" s="3" t="str">
        <f>IF(女子種目選択!O29="","",女子種目選択!O29)</f>
        <v/>
      </c>
      <c r="P131" s="3" t="str">
        <f>IF(女子種目選択!P29="","",女子種目選択!P29)</f>
        <v/>
      </c>
      <c r="Q131" s="3">
        <f>IF(女子種目選択!Q29="","",女子種目選択!Q29)</f>
        <v>26</v>
      </c>
    </row>
    <row r="132" spans="1:17">
      <c r="A132" s="3" t="str">
        <f>IF(女子種目選択!A30="","",女子種目選択!A30)</f>
        <v/>
      </c>
      <c r="B132" s="3" t="str">
        <f>IF(女子種目選択!B30="","",女子種目選択!B30)</f>
        <v/>
      </c>
      <c r="C132" s="3" t="str">
        <f>IF(女子種目選択!C30="","",女子種目選択!C30)</f>
        <v/>
      </c>
      <c r="D132" s="3" t="str">
        <f>IF(女子種目選択!D30="","",女子種目選択!D30)</f>
        <v/>
      </c>
      <c r="E132" s="3" t="str">
        <f>IF(女子種目選択!E30="","",女子種目選択!E30)</f>
        <v/>
      </c>
      <c r="F132" s="3" t="str">
        <f>IF(女子種目選択!F30="","",女子種目選択!F30)</f>
        <v/>
      </c>
      <c r="G132" s="3" t="str">
        <f>IF(女子種目選択!G30="","",女子種目選択!G30)</f>
        <v/>
      </c>
      <c r="H132" s="3" t="str">
        <f>IF(女子種目選択!H30="","",女子種目選択!H30)</f>
        <v/>
      </c>
      <c r="I132" s="3" t="str">
        <f>IF(女子種目選択!I30="","",女子種目選択!I30)</f>
        <v/>
      </c>
      <c r="J132" s="3" t="str">
        <f>IF(女子種目選択!J30="","",女子種目選択!J30)</f>
        <v/>
      </c>
      <c r="K132" s="3" t="str">
        <f>IF(女子種目選択!K30="","",女子種目選択!K30)</f>
        <v/>
      </c>
      <c r="L132" s="3" t="str">
        <f>IF(女子種目選択!L30="","",女子種目選択!L30)</f>
        <v/>
      </c>
      <c r="M132" s="3" t="str">
        <f>IF(女子種目選択!M30="","",女子種目選択!M30)</f>
        <v/>
      </c>
      <c r="N132" s="3" t="str">
        <f>IF(女子種目選択!N30="","",女子種目選択!N30)</f>
        <v/>
      </c>
      <c r="O132" s="3" t="str">
        <f>IF(女子種目選択!O30="","",女子種目選択!O30)</f>
        <v/>
      </c>
      <c r="P132" s="3" t="str">
        <f>IF(女子種目選択!P30="","",女子種目選択!P30)</f>
        <v/>
      </c>
      <c r="Q132" s="3">
        <f>IF(女子種目選択!Q30="","",女子種目選択!Q30)</f>
        <v>27</v>
      </c>
    </row>
    <row r="133" spans="1:17">
      <c r="A133" s="3" t="str">
        <f>IF(女子種目選択!A31="","",女子種目選択!A31)</f>
        <v/>
      </c>
      <c r="B133" s="3" t="str">
        <f>IF(女子種目選択!B31="","",女子種目選択!B31)</f>
        <v/>
      </c>
      <c r="C133" s="3" t="str">
        <f>IF(女子種目選択!C31="","",女子種目選択!C31)</f>
        <v/>
      </c>
      <c r="D133" s="3" t="str">
        <f>IF(女子種目選択!D31="","",女子種目選択!D31)</f>
        <v/>
      </c>
      <c r="E133" s="3" t="str">
        <f>IF(女子種目選択!E31="","",女子種目選択!E31)</f>
        <v/>
      </c>
      <c r="F133" s="3" t="str">
        <f>IF(女子種目選択!F31="","",女子種目選択!F31)</f>
        <v/>
      </c>
      <c r="G133" s="3" t="str">
        <f>IF(女子種目選択!G31="","",女子種目選択!G31)</f>
        <v/>
      </c>
      <c r="H133" s="3" t="str">
        <f>IF(女子種目選択!H31="","",女子種目選択!H31)</f>
        <v/>
      </c>
      <c r="I133" s="3" t="str">
        <f>IF(女子種目選択!I31="","",女子種目選択!I31)</f>
        <v/>
      </c>
      <c r="J133" s="3" t="str">
        <f>IF(女子種目選択!J31="","",女子種目選択!J31)</f>
        <v/>
      </c>
      <c r="K133" s="3" t="str">
        <f>IF(女子種目選択!K31="","",女子種目選択!K31)</f>
        <v/>
      </c>
      <c r="L133" s="3" t="str">
        <f>IF(女子種目選択!L31="","",女子種目選択!L31)</f>
        <v/>
      </c>
      <c r="M133" s="3" t="str">
        <f>IF(女子種目選択!M31="","",女子種目選択!M31)</f>
        <v/>
      </c>
      <c r="N133" s="3" t="str">
        <f>IF(女子種目選択!N31="","",女子種目選択!N31)</f>
        <v/>
      </c>
      <c r="O133" s="3" t="str">
        <f>IF(女子種目選択!O31="","",女子種目選択!O31)</f>
        <v/>
      </c>
      <c r="P133" s="3" t="str">
        <f>IF(女子種目選択!P31="","",女子種目選択!P31)</f>
        <v/>
      </c>
      <c r="Q133" s="3">
        <f>IF(女子種目選択!Q31="","",女子種目選択!Q31)</f>
        <v>28</v>
      </c>
    </row>
    <row r="134" spans="1:17">
      <c r="A134" s="3" t="str">
        <f>IF(女子種目選択!A32="","",女子種目選択!A32)</f>
        <v/>
      </c>
      <c r="B134" s="3" t="str">
        <f>IF(女子種目選択!B32="","",女子種目選択!B32)</f>
        <v/>
      </c>
      <c r="C134" s="3" t="str">
        <f>IF(女子種目選択!C32="","",女子種目選択!C32)</f>
        <v/>
      </c>
      <c r="D134" s="3" t="str">
        <f>IF(女子種目選択!D32="","",女子種目選択!D32)</f>
        <v/>
      </c>
      <c r="E134" s="3" t="str">
        <f>IF(女子種目選択!E32="","",女子種目選択!E32)</f>
        <v/>
      </c>
      <c r="F134" s="3" t="str">
        <f>IF(女子種目選択!F32="","",女子種目選択!F32)</f>
        <v/>
      </c>
      <c r="G134" s="3" t="str">
        <f>IF(女子種目選択!G32="","",女子種目選択!G32)</f>
        <v/>
      </c>
      <c r="H134" s="3" t="str">
        <f>IF(女子種目選択!H32="","",女子種目選択!H32)</f>
        <v/>
      </c>
      <c r="I134" s="3" t="str">
        <f>IF(女子種目選択!I32="","",女子種目選択!I32)</f>
        <v/>
      </c>
      <c r="J134" s="3" t="str">
        <f>IF(女子種目選択!J32="","",女子種目選択!J32)</f>
        <v/>
      </c>
      <c r="K134" s="3" t="str">
        <f>IF(女子種目選択!K32="","",女子種目選択!K32)</f>
        <v/>
      </c>
      <c r="L134" s="3" t="str">
        <f>IF(女子種目選択!L32="","",女子種目選択!L32)</f>
        <v/>
      </c>
      <c r="M134" s="3" t="str">
        <f>IF(女子種目選択!M32="","",女子種目選択!M32)</f>
        <v/>
      </c>
      <c r="N134" s="3" t="str">
        <f>IF(女子種目選択!N32="","",女子種目選択!N32)</f>
        <v/>
      </c>
      <c r="O134" s="3" t="str">
        <f>IF(女子種目選択!O32="","",女子種目選択!O32)</f>
        <v/>
      </c>
      <c r="P134" s="3" t="str">
        <f>IF(女子種目選択!P32="","",女子種目選択!P32)</f>
        <v/>
      </c>
      <c r="Q134" s="3">
        <f>IF(女子種目選択!Q32="","",女子種目選択!Q32)</f>
        <v>29</v>
      </c>
    </row>
    <row r="135" spans="1:17">
      <c r="A135" s="3" t="str">
        <f>IF(女子種目選択!A33="","",女子種目選択!A33)</f>
        <v/>
      </c>
      <c r="B135" s="3" t="str">
        <f>IF(女子種目選択!B33="","",女子種目選択!B33)</f>
        <v/>
      </c>
      <c r="C135" s="3" t="str">
        <f>IF(女子種目選択!C33="","",女子種目選択!C33)</f>
        <v/>
      </c>
      <c r="D135" s="3" t="str">
        <f>IF(女子種目選択!D33="","",女子種目選択!D33)</f>
        <v/>
      </c>
      <c r="E135" s="3" t="str">
        <f>IF(女子種目選択!E33="","",女子種目選択!E33)</f>
        <v/>
      </c>
      <c r="F135" s="3" t="str">
        <f>IF(女子種目選択!F33="","",女子種目選択!F33)</f>
        <v/>
      </c>
      <c r="G135" s="3" t="str">
        <f>IF(女子種目選択!G33="","",女子種目選択!G33)</f>
        <v/>
      </c>
      <c r="H135" s="3" t="str">
        <f>IF(女子種目選択!H33="","",女子種目選択!H33)</f>
        <v/>
      </c>
      <c r="I135" s="3" t="str">
        <f>IF(女子種目選択!I33="","",女子種目選択!I33)</f>
        <v/>
      </c>
      <c r="J135" s="3" t="str">
        <f>IF(女子種目選択!J33="","",女子種目選択!J33)</f>
        <v/>
      </c>
      <c r="K135" s="3" t="str">
        <f>IF(女子種目選択!K33="","",女子種目選択!K33)</f>
        <v/>
      </c>
      <c r="L135" s="3" t="str">
        <f>IF(女子種目選択!L33="","",女子種目選択!L33)</f>
        <v/>
      </c>
      <c r="M135" s="3" t="str">
        <f>IF(女子種目選択!M33="","",女子種目選択!M33)</f>
        <v/>
      </c>
      <c r="N135" s="3" t="str">
        <f>IF(女子種目選択!N33="","",女子種目選択!N33)</f>
        <v/>
      </c>
      <c r="O135" s="3" t="str">
        <f>IF(女子種目選択!O33="","",女子種目選択!O33)</f>
        <v/>
      </c>
      <c r="P135" s="3" t="str">
        <f>IF(女子種目選択!P33="","",女子種目選択!P33)</f>
        <v/>
      </c>
      <c r="Q135" s="3">
        <f>IF(女子種目選択!Q33="","",女子種目選択!Q33)</f>
        <v>30</v>
      </c>
    </row>
    <row r="136" spans="1:17">
      <c r="A136" s="3" t="str">
        <f>IF(女子種目選択!A34="","",女子種目選択!A34)</f>
        <v/>
      </c>
      <c r="B136" s="3" t="str">
        <f>IF(女子種目選択!B34="","",女子種目選択!B34)</f>
        <v/>
      </c>
      <c r="C136" s="3" t="str">
        <f>IF(女子種目選択!C34="","",女子種目選択!C34)</f>
        <v/>
      </c>
      <c r="D136" s="3" t="str">
        <f>IF(女子種目選択!D34="","",女子種目選択!D34)</f>
        <v/>
      </c>
      <c r="E136" s="3" t="str">
        <f>IF(女子種目選択!E34="","",女子種目選択!E34)</f>
        <v/>
      </c>
      <c r="F136" s="3" t="str">
        <f>IF(女子種目選択!F34="","",女子種目選択!F34)</f>
        <v/>
      </c>
      <c r="G136" s="3" t="str">
        <f>IF(女子種目選択!G34="","",女子種目選択!G34)</f>
        <v/>
      </c>
      <c r="H136" s="3" t="str">
        <f>IF(女子種目選択!H34="","",女子種目選択!H34)</f>
        <v/>
      </c>
      <c r="I136" s="3" t="str">
        <f>IF(女子種目選択!I34="","",女子種目選択!I34)</f>
        <v/>
      </c>
      <c r="J136" s="3" t="str">
        <f>IF(女子種目選択!J34="","",女子種目選択!J34)</f>
        <v/>
      </c>
      <c r="K136" s="3" t="str">
        <f>IF(女子種目選択!K34="","",女子種目選択!K34)</f>
        <v/>
      </c>
      <c r="L136" s="3" t="str">
        <f>IF(女子種目選択!L34="","",女子種目選択!L34)</f>
        <v/>
      </c>
      <c r="M136" s="3" t="str">
        <f>IF(女子種目選択!M34="","",女子種目選択!M34)</f>
        <v/>
      </c>
      <c r="N136" s="3" t="str">
        <f>IF(女子種目選択!N34="","",女子種目選択!N34)</f>
        <v/>
      </c>
      <c r="O136" s="3" t="str">
        <f>IF(女子種目選択!O34="","",女子種目選択!O34)</f>
        <v/>
      </c>
      <c r="P136" s="3" t="str">
        <f>IF(女子種目選択!P34="","",女子種目選択!P34)</f>
        <v/>
      </c>
      <c r="Q136" s="3">
        <f>IF(女子種目選択!Q34="","",女子種目選択!Q34)</f>
        <v>31</v>
      </c>
    </row>
    <row r="137" spans="1:17">
      <c r="A137" s="3" t="str">
        <f>IF(女子種目選択!A35="","",女子種目選択!A35)</f>
        <v/>
      </c>
      <c r="B137" s="3" t="str">
        <f>IF(女子種目選択!B35="","",女子種目選択!B35)</f>
        <v/>
      </c>
      <c r="C137" s="3" t="str">
        <f>IF(女子種目選択!C35="","",女子種目選択!C35)</f>
        <v/>
      </c>
      <c r="D137" s="3" t="str">
        <f>IF(女子種目選択!D35="","",女子種目選択!D35)</f>
        <v/>
      </c>
      <c r="E137" s="3" t="str">
        <f>IF(女子種目選択!E35="","",女子種目選択!E35)</f>
        <v/>
      </c>
      <c r="F137" s="3" t="str">
        <f>IF(女子種目選択!F35="","",女子種目選択!F35)</f>
        <v/>
      </c>
      <c r="G137" s="3" t="str">
        <f>IF(女子種目選択!G35="","",女子種目選択!G35)</f>
        <v/>
      </c>
      <c r="H137" s="3" t="str">
        <f>IF(女子種目選択!H35="","",女子種目選択!H35)</f>
        <v/>
      </c>
      <c r="I137" s="3" t="str">
        <f>IF(女子種目選択!I35="","",女子種目選択!I35)</f>
        <v/>
      </c>
      <c r="J137" s="3" t="str">
        <f>IF(女子種目選択!J35="","",女子種目選択!J35)</f>
        <v/>
      </c>
      <c r="K137" s="3" t="str">
        <f>IF(女子種目選択!K35="","",女子種目選択!K35)</f>
        <v/>
      </c>
      <c r="L137" s="3" t="str">
        <f>IF(女子種目選択!L35="","",女子種目選択!L35)</f>
        <v/>
      </c>
      <c r="M137" s="3" t="str">
        <f>IF(女子種目選択!M35="","",女子種目選択!M35)</f>
        <v/>
      </c>
      <c r="N137" s="3" t="str">
        <f>IF(女子種目選択!N35="","",女子種目選択!N35)</f>
        <v/>
      </c>
      <c r="O137" s="3" t="str">
        <f>IF(女子種目選択!O35="","",女子種目選択!O35)</f>
        <v/>
      </c>
      <c r="P137" s="3" t="str">
        <f>IF(女子種目選択!P35="","",女子種目選択!P35)</f>
        <v/>
      </c>
      <c r="Q137" s="3">
        <f>IF(女子種目選択!Q35="","",女子種目選択!Q35)</f>
        <v>32</v>
      </c>
    </row>
    <row r="138" spans="1:17">
      <c r="A138" s="3" t="str">
        <f>IF(女子種目選択!A36="","",女子種目選択!A36)</f>
        <v/>
      </c>
      <c r="B138" s="3" t="str">
        <f>IF(女子種目選択!B36="","",女子種目選択!B36)</f>
        <v/>
      </c>
      <c r="C138" s="3" t="str">
        <f>IF(女子種目選択!C36="","",女子種目選択!C36)</f>
        <v/>
      </c>
      <c r="D138" s="3" t="str">
        <f>IF(女子種目選択!D36="","",女子種目選択!D36)</f>
        <v/>
      </c>
      <c r="E138" s="3" t="str">
        <f>IF(女子種目選択!E36="","",女子種目選択!E36)</f>
        <v/>
      </c>
      <c r="F138" s="3" t="str">
        <f>IF(女子種目選択!F36="","",女子種目選択!F36)</f>
        <v/>
      </c>
      <c r="G138" s="3" t="str">
        <f>IF(女子種目選択!G36="","",女子種目選択!G36)</f>
        <v/>
      </c>
      <c r="H138" s="3" t="str">
        <f>IF(女子種目選択!H36="","",女子種目選択!H36)</f>
        <v/>
      </c>
      <c r="I138" s="3" t="str">
        <f>IF(女子種目選択!I36="","",女子種目選択!I36)</f>
        <v/>
      </c>
      <c r="J138" s="3" t="str">
        <f>IF(女子種目選択!J36="","",女子種目選択!J36)</f>
        <v/>
      </c>
      <c r="K138" s="3" t="str">
        <f>IF(女子種目選択!K36="","",女子種目選択!K36)</f>
        <v/>
      </c>
      <c r="L138" s="3" t="str">
        <f>IF(女子種目選択!L36="","",女子種目選択!L36)</f>
        <v/>
      </c>
      <c r="M138" s="3" t="str">
        <f>IF(女子種目選択!M36="","",女子種目選択!M36)</f>
        <v/>
      </c>
      <c r="N138" s="3" t="str">
        <f>IF(女子種目選択!N36="","",女子種目選択!N36)</f>
        <v/>
      </c>
      <c r="O138" s="3" t="str">
        <f>IF(女子種目選択!O36="","",女子種目選択!O36)</f>
        <v/>
      </c>
      <c r="P138" s="3" t="str">
        <f>IF(女子種目選択!P36="","",女子種目選択!P36)</f>
        <v/>
      </c>
      <c r="Q138" s="3">
        <f>IF(女子種目選択!Q36="","",女子種目選択!Q36)</f>
        <v>33</v>
      </c>
    </row>
    <row r="139" spans="1:17">
      <c r="A139" s="3" t="str">
        <f>IF(女子種目選択!A37="","",女子種目選択!A37)</f>
        <v/>
      </c>
      <c r="B139" s="3" t="str">
        <f>IF(女子種目選択!B37="","",女子種目選択!B37)</f>
        <v/>
      </c>
      <c r="C139" s="3" t="str">
        <f>IF(女子種目選択!C37="","",女子種目選択!C37)</f>
        <v/>
      </c>
      <c r="D139" s="3" t="str">
        <f>IF(女子種目選択!D37="","",女子種目選択!D37)</f>
        <v/>
      </c>
      <c r="E139" s="3" t="str">
        <f>IF(女子種目選択!E37="","",女子種目選択!E37)</f>
        <v/>
      </c>
      <c r="F139" s="3" t="str">
        <f>IF(女子種目選択!F37="","",女子種目選択!F37)</f>
        <v/>
      </c>
      <c r="G139" s="3" t="str">
        <f>IF(女子種目選択!G37="","",女子種目選択!G37)</f>
        <v/>
      </c>
      <c r="H139" s="3" t="str">
        <f>IF(女子種目選択!H37="","",女子種目選択!H37)</f>
        <v/>
      </c>
      <c r="I139" s="3" t="str">
        <f>IF(女子種目選択!I37="","",女子種目選択!I37)</f>
        <v/>
      </c>
      <c r="J139" s="3" t="str">
        <f>IF(女子種目選択!J37="","",女子種目選択!J37)</f>
        <v/>
      </c>
      <c r="K139" s="3" t="str">
        <f>IF(女子種目選択!K37="","",女子種目選択!K37)</f>
        <v/>
      </c>
      <c r="L139" s="3" t="str">
        <f>IF(女子種目選択!L37="","",女子種目選択!L37)</f>
        <v/>
      </c>
      <c r="M139" s="3" t="str">
        <f>IF(女子種目選択!M37="","",女子種目選択!M37)</f>
        <v/>
      </c>
      <c r="N139" s="3" t="str">
        <f>IF(女子種目選択!N37="","",女子種目選択!N37)</f>
        <v/>
      </c>
      <c r="O139" s="3" t="str">
        <f>IF(女子種目選択!O37="","",女子種目選択!O37)</f>
        <v/>
      </c>
      <c r="P139" s="3" t="str">
        <f>IF(女子種目選択!P37="","",女子種目選択!P37)</f>
        <v/>
      </c>
      <c r="Q139" s="3">
        <f>IF(女子種目選択!Q37="","",女子種目選択!Q37)</f>
        <v>34</v>
      </c>
    </row>
    <row r="140" spans="1:17">
      <c r="A140" s="3" t="str">
        <f>IF(女子種目選択!A38="","",女子種目選択!A38)</f>
        <v/>
      </c>
      <c r="B140" s="3" t="str">
        <f>IF(女子種目選択!B38="","",女子種目選択!B38)</f>
        <v/>
      </c>
      <c r="C140" s="3" t="str">
        <f>IF(女子種目選択!C38="","",女子種目選択!C38)</f>
        <v/>
      </c>
      <c r="D140" s="3" t="str">
        <f>IF(女子種目選択!D38="","",女子種目選択!D38)</f>
        <v/>
      </c>
      <c r="E140" s="3" t="str">
        <f>IF(女子種目選択!E38="","",女子種目選択!E38)</f>
        <v/>
      </c>
      <c r="F140" s="3" t="str">
        <f>IF(女子種目選択!F38="","",女子種目選択!F38)</f>
        <v/>
      </c>
      <c r="G140" s="3" t="str">
        <f>IF(女子種目選択!G38="","",女子種目選択!G38)</f>
        <v/>
      </c>
      <c r="H140" s="3" t="str">
        <f>IF(女子種目選択!H38="","",女子種目選択!H38)</f>
        <v/>
      </c>
      <c r="I140" s="3" t="str">
        <f>IF(女子種目選択!I38="","",女子種目選択!I38)</f>
        <v/>
      </c>
      <c r="J140" s="3" t="str">
        <f>IF(女子種目選択!J38="","",女子種目選択!J38)</f>
        <v/>
      </c>
      <c r="K140" s="3" t="str">
        <f>IF(女子種目選択!K38="","",女子種目選択!K38)</f>
        <v/>
      </c>
      <c r="L140" s="3" t="str">
        <f>IF(女子種目選択!L38="","",女子種目選択!L38)</f>
        <v/>
      </c>
      <c r="M140" s="3" t="str">
        <f>IF(女子種目選択!M38="","",女子種目選択!M38)</f>
        <v/>
      </c>
      <c r="N140" s="3" t="str">
        <f>IF(女子種目選択!N38="","",女子種目選択!N38)</f>
        <v/>
      </c>
      <c r="O140" s="3" t="str">
        <f>IF(女子種目選択!O38="","",女子種目選択!O38)</f>
        <v/>
      </c>
      <c r="P140" s="3" t="str">
        <f>IF(女子種目選択!P38="","",女子種目選択!P38)</f>
        <v/>
      </c>
      <c r="Q140" s="3">
        <f>IF(女子種目選択!Q38="","",女子種目選択!Q38)</f>
        <v>35</v>
      </c>
    </row>
    <row r="141" spans="1:17">
      <c r="A141" s="3" t="str">
        <f>IF(女子種目選択!A39="","",女子種目選択!A39)</f>
        <v/>
      </c>
      <c r="B141" s="3" t="str">
        <f>IF(女子種目選択!B39="","",女子種目選択!B39)</f>
        <v/>
      </c>
      <c r="C141" s="3" t="str">
        <f>IF(女子種目選択!C39="","",女子種目選択!C39)</f>
        <v/>
      </c>
      <c r="D141" s="3" t="str">
        <f>IF(女子種目選択!D39="","",女子種目選択!D39)</f>
        <v/>
      </c>
      <c r="E141" s="3" t="str">
        <f>IF(女子種目選択!E39="","",女子種目選択!E39)</f>
        <v/>
      </c>
      <c r="F141" s="3" t="str">
        <f>IF(女子種目選択!F39="","",女子種目選択!F39)</f>
        <v/>
      </c>
      <c r="G141" s="3" t="str">
        <f>IF(女子種目選択!G39="","",女子種目選択!G39)</f>
        <v/>
      </c>
      <c r="H141" s="3" t="str">
        <f>IF(女子種目選択!H39="","",女子種目選択!H39)</f>
        <v/>
      </c>
      <c r="I141" s="3" t="str">
        <f>IF(女子種目選択!I39="","",女子種目選択!I39)</f>
        <v/>
      </c>
      <c r="J141" s="3" t="str">
        <f>IF(女子種目選択!J39="","",女子種目選択!J39)</f>
        <v/>
      </c>
      <c r="K141" s="3" t="str">
        <f>IF(女子種目選択!K39="","",女子種目選択!K39)</f>
        <v/>
      </c>
      <c r="L141" s="3" t="str">
        <f>IF(女子種目選択!L39="","",女子種目選択!L39)</f>
        <v/>
      </c>
      <c r="M141" s="3" t="str">
        <f>IF(女子種目選択!M39="","",女子種目選択!M39)</f>
        <v/>
      </c>
      <c r="N141" s="3" t="str">
        <f>IF(女子種目選択!N39="","",女子種目選択!N39)</f>
        <v/>
      </c>
      <c r="O141" s="3" t="str">
        <f>IF(女子種目選択!O39="","",女子種目選択!O39)</f>
        <v/>
      </c>
      <c r="P141" s="3" t="str">
        <f>IF(女子種目選択!P39="","",女子種目選択!P39)</f>
        <v/>
      </c>
      <c r="Q141" s="3">
        <f>IF(女子種目選択!Q39="","",女子種目選択!Q39)</f>
        <v>36</v>
      </c>
    </row>
    <row r="142" spans="1:17">
      <c r="A142" s="3" t="str">
        <f>IF(女子種目選択!A40="","",女子種目選択!A40)</f>
        <v/>
      </c>
      <c r="B142" s="3" t="str">
        <f>IF(女子種目選択!B40="","",女子種目選択!B40)</f>
        <v/>
      </c>
      <c r="C142" s="3" t="str">
        <f>IF(女子種目選択!C40="","",女子種目選択!C40)</f>
        <v/>
      </c>
      <c r="D142" s="3" t="str">
        <f>IF(女子種目選択!D40="","",女子種目選択!D40)</f>
        <v/>
      </c>
      <c r="E142" s="3" t="str">
        <f>IF(女子種目選択!E40="","",女子種目選択!E40)</f>
        <v/>
      </c>
      <c r="F142" s="3" t="str">
        <f>IF(女子種目選択!F40="","",女子種目選択!F40)</f>
        <v/>
      </c>
      <c r="G142" s="3" t="str">
        <f>IF(女子種目選択!G40="","",女子種目選択!G40)</f>
        <v/>
      </c>
      <c r="H142" s="3" t="str">
        <f>IF(女子種目選択!H40="","",女子種目選択!H40)</f>
        <v/>
      </c>
      <c r="I142" s="3" t="str">
        <f>IF(女子種目選択!I40="","",女子種目選択!I40)</f>
        <v/>
      </c>
      <c r="J142" s="3" t="str">
        <f>IF(女子種目選択!J40="","",女子種目選択!J40)</f>
        <v/>
      </c>
      <c r="K142" s="3" t="str">
        <f>IF(女子種目選択!K40="","",女子種目選択!K40)</f>
        <v/>
      </c>
      <c r="L142" s="3" t="str">
        <f>IF(女子種目選択!L40="","",女子種目選択!L40)</f>
        <v/>
      </c>
      <c r="M142" s="3" t="str">
        <f>IF(女子種目選択!M40="","",女子種目選択!M40)</f>
        <v/>
      </c>
      <c r="N142" s="3" t="str">
        <f>IF(女子種目選択!N40="","",女子種目選択!N40)</f>
        <v/>
      </c>
      <c r="O142" s="3" t="str">
        <f>IF(女子種目選択!O40="","",女子種目選択!O40)</f>
        <v/>
      </c>
      <c r="P142" s="3" t="str">
        <f>IF(女子種目選択!P40="","",女子種目選択!P40)</f>
        <v/>
      </c>
      <c r="Q142" s="3">
        <f>IF(女子種目選択!Q40="","",女子種目選択!Q40)</f>
        <v>37</v>
      </c>
    </row>
    <row r="143" spans="1:17">
      <c r="A143" s="3" t="str">
        <f>IF(女子種目選択!A41="","",女子種目選択!A41)</f>
        <v/>
      </c>
      <c r="B143" s="3" t="str">
        <f>IF(女子種目選択!B41="","",女子種目選択!B41)</f>
        <v/>
      </c>
      <c r="C143" s="3" t="str">
        <f>IF(女子種目選択!C41="","",女子種目選択!C41)</f>
        <v/>
      </c>
      <c r="D143" s="3" t="str">
        <f>IF(女子種目選択!D41="","",女子種目選択!D41)</f>
        <v/>
      </c>
      <c r="E143" s="3" t="str">
        <f>IF(女子種目選択!E41="","",女子種目選択!E41)</f>
        <v/>
      </c>
      <c r="F143" s="3" t="str">
        <f>IF(女子種目選択!F41="","",女子種目選択!F41)</f>
        <v/>
      </c>
      <c r="G143" s="3" t="str">
        <f>IF(女子種目選択!G41="","",女子種目選択!G41)</f>
        <v/>
      </c>
      <c r="H143" s="3" t="str">
        <f>IF(女子種目選択!H41="","",女子種目選択!H41)</f>
        <v/>
      </c>
      <c r="I143" s="3" t="str">
        <f>IF(女子種目選択!I41="","",女子種目選択!I41)</f>
        <v/>
      </c>
      <c r="J143" s="3" t="str">
        <f>IF(女子種目選択!J41="","",女子種目選択!J41)</f>
        <v/>
      </c>
      <c r="K143" s="3" t="str">
        <f>IF(女子種目選択!K41="","",女子種目選択!K41)</f>
        <v/>
      </c>
      <c r="L143" s="3" t="str">
        <f>IF(女子種目選択!L41="","",女子種目選択!L41)</f>
        <v/>
      </c>
      <c r="M143" s="3" t="str">
        <f>IF(女子種目選択!M41="","",女子種目選択!M41)</f>
        <v/>
      </c>
      <c r="N143" s="3" t="str">
        <f>IF(女子種目選択!N41="","",女子種目選択!N41)</f>
        <v/>
      </c>
      <c r="O143" s="3" t="str">
        <f>IF(女子種目選択!O41="","",女子種目選択!O41)</f>
        <v/>
      </c>
      <c r="P143" s="3" t="str">
        <f>IF(女子種目選択!P41="","",女子種目選択!P41)</f>
        <v/>
      </c>
      <c r="Q143" s="3">
        <f>IF(女子種目選択!Q41="","",女子種目選択!Q41)</f>
        <v>38</v>
      </c>
    </row>
    <row r="144" spans="1:17">
      <c r="A144" s="3" t="str">
        <f>IF(女子種目選択!A42="","",女子種目選択!A42)</f>
        <v/>
      </c>
      <c r="B144" s="3" t="str">
        <f>IF(女子種目選択!B42="","",女子種目選択!B42)</f>
        <v/>
      </c>
      <c r="C144" s="3" t="str">
        <f>IF(女子種目選択!C42="","",女子種目選択!C42)</f>
        <v/>
      </c>
      <c r="D144" s="3" t="str">
        <f>IF(女子種目選択!D42="","",女子種目選択!D42)</f>
        <v/>
      </c>
      <c r="E144" s="3" t="str">
        <f>IF(女子種目選択!E42="","",女子種目選択!E42)</f>
        <v/>
      </c>
      <c r="F144" s="3" t="str">
        <f>IF(女子種目選択!F42="","",女子種目選択!F42)</f>
        <v/>
      </c>
      <c r="G144" s="3" t="str">
        <f>IF(女子種目選択!G42="","",女子種目選択!G42)</f>
        <v/>
      </c>
      <c r="H144" s="3" t="str">
        <f>IF(女子種目選択!H42="","",女子種目選択!H42)</f>
        <v/>
      </c>
      <c r="I144" s="3" t="str">
        <f>IF(女子種目選択!I42="","",女子種目選択!I42)</f>
        <v/>
      </c>
      <c r="J144" s="3" t="str">
        <f>IF(女子種目選択!J42="","",女子種目選択!J42)</f>
        <v/>
      </c>
      <c r="K144" s="3" t="str">
        <f>IF(女子種目選択!K42="","",女子種目選択!K42)</f>
        <v/>
      </c>
      <c r="L144" s="3" t="str">
        <f>IF(女子種目選択!L42="","",女子種目選択!L42)</f>
        <v/>
      </c>
      <c r="M144" s="3" t="str">
        <f>IF(女子種目選択!M42="","",女子種目選択!M42)</f>
        <v/>
      </c>
      <c r="N144" s="3" t="str">
        <f>IF(女子種目選択!N42="","",女子種目選択!N42)</f>
        <v/>
      </c>
      <c r="O144" s="3" t="str">
        <f>IF(女子種目選択!O42="","",女子種目選択!O42)</f>
        <v/>
      </c>
      <c r="P144" s="3" t="str">
        <f>IF(女子種目選択!P42="","",女子種目選択!P42)</f>
        <v/>
      </c>
      <c r="Q144" s="3">
        <f>IF(女子種目選択!Q42="","",女子種目選択!Q42)</f>
        <v>39</v>
      </c>
    </row>
    <row r="145" spans="1:17">
      <c r="A145" s="3" t="str">
        <f>IF(女子種目選択!A43="","",女子種目選択!A43)</f>
        <v/>
      </c>
      <c r="B145" s="3" t="str">
        <f>IF(女子種目選択!B43="","",女子種目選択!B43)</f>
        <v/>
      </c>
      <c r="C145" s="3" t="str">
        <f>IF(女子種目選択!C43="","",女子種目選択!C43)</f>
        <v/>
      </c>
      <c r="D145" s="3" t="str">
        <f>IF(女子種目選択!D43="","",女子種目選択!D43)</f>
        <v/>
      </c>
      <c r="E145" s="3" t="str">
        <f>IF(女子種目選択!E43="","",女子種目選択!E43)</f>
        <v/>
      </c>
      <c r="F145" s="3" t="str">
        <f>IF(女子種目選択!F43="","",女子種目選択!F43)</f>
        <v/>
      </c>
      <c r="G145" s="3" t="str">
        <f>IF(女子種目選択!G43="","",女子種目選択!G43)</f>
        <v/>
      </c>
      <c r="H145" s="3" t="str">
        <f>IF(女子種目選択!H43="","",女子種目選択!H43)</f>
        <v/>
      </c>
      <c r="I145" s="3" t="str">
        <f>IF(女子種目選択!I43="","",女子種目選択!I43)</f>
        <v/>
      </c>
      <c r="J145" s="3" t="str">
        <f>IF(女子種目選択!J43="","",女子種目選択!J43)</f>
        <v/>
      </c>
      <c r="K145" s="3" t="str">
        <f>IF(女子種目選択!K43="","",女子種目選択!K43)</f>
        <v/>
      </c>
      <c r="L145" s="3" t="str">
        <f>IF(女子種目選択!L43="","",女子種目選択!L43)</f>
        <v/>
      </c>
      <c r="M145" s="3" t="str">
        <f>IF(女子種目選択!M43="","",女子種目選択!M43)</f>
        <v/>
      </c>
      <c r="N145" s="3" t="str">
        <f>IF(女子種目選択!N43="","",女子種目選択!N43)</f>
        <v/>
      </c>
      <c r="O145" s="3" t="str">
        <f>IF(女子種目選択!O43="","",女子種目選択!O43)</f>
        <v/>
      </c>
      <c r="P145" s="3" t="str">
        <f>IF(女子種目選択!P43="","",女子種目選択!P43)</f>
        <v/>
      </c>
      <c r="Q145" s="3">
        <f>IF(女子種目選択!Q43="","",女子種目選択!Q43)</f>
        <v>40</v>
      </c>
    </row>
    <row r="146" spans="1:17">
      <c r="A146" s="3" t="str">
        <f>IF(女子種目選択!A44="","",女子種目選択!A44)</f>
        <v/>
      </c>
      <c r="B146" s="3" t="str">
        <f>IF(女子種目選択!B44="","",女子種目選択!B44)</f>
        <v/>
      </c>
      <c r="C146" s="3" t="str">
        <f>IF(女子種目選択!C44="","",女子種目選択!C44)</f>
        <v/>
      </c>
      <c r="D146" s="3" t="str">
        <f>IF(女子種目選択!D44="","",女子種目選択!D44)</f>
        <v/>
      </c>
      <c r="E146" s="3" t="str">
        <f>IF(女子種目選択!E44="","",女子種目選択!E44)</f>
        <v/>
      </c>
      <c r="F146" s="3" t="str">
        <f>IF(女子種目選択!F44="","",女子種目選択!F44)</f>
        <v/>
      </c>
      <c r="G146" s="3" t="str">
        <f>IF(女子種目選択!G44="","",女子種目選択!G44)</f>
        <v/>
      </c>
      <c r="H146" s="3" t="str">
        <f>IF(女子種目選択!H44="","",女子種目選択!H44)</f>
        <v/>
      </c>
      <c r="I146" s="3" t="str">
        <f>IF(女子種目選択!I44="","",女子種目選択!I44)</f>
        <v/>
      </c>
      <c r="J146" s="3" t="str">
        <f>IF(女子種目選択!J44="","",女子種目選択!J44)</f>
        <v/>
      </c>
      <c r="K146" s="3" t="str">
        <f>IF(女子種目選択!K44="","",女子種目選択!K44)</f>
        <v/>
      </c>
      <c r="L146" s="3" t="str">
        <f>IF(女子種目選択!L44="","",女子種目選択!L44)</f>
        <v/>
      </c>
      <c r="M146" s="3" t="str">
        <f>IF(女子種目選択!M44="","",女子種目選択!M44)</f>
        <v/>
      </c>
      <c r="N146" s="3" t="str">
        <f>IF(女子種目選択!N44="","",女子種目選択!N44)</f>
        <v/>
      </c>
      <c r="O146" s="3" t="str">
        <f>IF(女子種目選択!O44="","",女子種目選択!O44)</f>
        <v/>
      </c>
      <c r="P146" s="3" t="str">
        <f>IF(女子種目選択!P44="","",女子種目選択!P44)</f>
        <v/>
      </c>
      <c r="Q146" s="3">
        <f>IF(女子種目選択!Q44="","",女子種目選択!Q44)</f>
        <v>41</v>
      </c>
    </row>
    <row r="147" spans="1:17">
      <c r="A147" s="3" t="str">
        <f>IF(女子種目選択!A45="","",女子種目選択!A45)</f>
        <v/>
      </c>
      <c r="B147" s="3" t="str">
        <f>IF(女子種目選択!B45="","",女子種目選択!B45)</f>
        <v/>
      </c>
      <c r="C147" s="3" t="str">
        <f>IF(女子種目選択!C45="","",女子種目選択!C45)</f>
        <v/>
      </c>
      <c r="D147" s="3" t="str">
        <f>IF(女子種目選択!D45="","",女子種目選択!D45)</f>
        <v/>
      </c>
      <c r="E147" s="3" t="str">
        <f>IF(女子種目選択!E45="","",女子種目選択!E45)</f>
        <v/>
      </c>
      <c r="F147" s="3" t="str">
        <f>IF(女子種目選択!F45="","",女子種目選択!F45)</f>
        <v/>
      </c>
      <c r="G147" s="3" t="str">
        <f>IF(女子種目選択!G45="","",女子種目選択!G45)</f>
        <v/>
      </c>
      <c r="H147" s="3" t="str">
        <f>IF(女子種目選択!H45="","",女子種目選択!H45)</f>
        <v/>
      </c>
      <c r="I147" s="3" t="str">
        <f>IF(女子種目選択!I45="","",女子種目選択!I45)</f>
        <v/>
      </c>
      <c r="J147" s="3" t="str">
        <f>IF(女子種目選択!J45="","",女子種目選択!J45)</f>
        <v/>
      </c>
      <c r="K147" s="3" t="str">
        <f>IF(女子種目選択!K45="","",女子種目選択!K45)</f>
        <v/>
      </c>
      <c r="L147" s="3" t="str">
        <f>IF(女子種目選択!L45="","",女子種目選択!L45)</f>
        <v/>
      </c>
      <c r="M147" s="3" t="str">
        <f>IF(女子種目選択!M45="","",女子種目選択!M45)</f>
        <v/>
      </c>
      <c r="N147" s="3" t="str">
        <f>IF(女子種目選択!N45="","",女子種目選択!N45)</f>
        <v/>
      </c>
      <c r="O147" s="3" t="str">
        <f>IF(女子種目選択!O45="","",女子種目選択!O45)</f>
        <v/>
      </c>
      <c r="P147" s="3" t="str">
        <f>IF(女子種目選択!P45="","",女子種目選択!P45)</f>
        <v/>
      </c>
      <c r="Q147" s="3">
        <f>IF(女子種目選択!Q45="","",女子種目選択!Q45)</f>
        <v>42</v>
      </c>
    </row>
    <row r="148" spans="1:17">
      <c r="A148" s="3" t="str">
        <f>IF(女子種目選択!A46="","",女子種目選択!A46)</f>
        <v/>
      </c>
      <c r="B148" s="3" t="str">
        <f>IF(女子種目選択!B46="","",女子種目選択!B46)</f>
        <v/>
      </c>
      <c r="C148" s="3" t="str">
        <f>IF(女子種目選択!C46="","",女子種目選択!C46)</f>
        <v/>
      </c>
      <c r="D148" s="3" t="str">
        <f>IF(女子種目選択!D46="","",女子種目選択!D46)</f>
        <v/>
      </c>
      <c r="E148" s="3" t="str">
        <f>IF(女子種目選択!E46="","",女子種目選択!E46)</f>
        <v/>
      </c>
      <c r="F148" s="3" t="str">
        <f>IF(女子種目選択!F46="","",女子種目選択!F46)</f>
        <v/>
      </c>
      <c r="G148" s="3" t="str">
        <f>IF(女子種目選択!G46="","",女子種目選択!G46)</f>
        <v/>
      </c>
      <c r="H148" s="3" t="str">
        <f>IF(女子種目選択!H46="","",女子種目選択!H46)</f>
        <v/>
      </c>
      <c r="I148" s="3" t="str">
        <f>IF(女子種目選択!I46="","",女子種目選択!I46)</f>
        <v/>
      </c>
      <c r="J148" s="3" t="str">
        <f>IF(女子種目選択!J46="","",女子種目選択!J46)</f>
        <v/>
      </c>
      <c r="K148" s="3" t="str">
        <f>IF(女子種目選択!K46="","",女子種目選択!K46)</f>
        <v/>
      </c>
      <c r="L148" s="3" t="str">
        <f>IF(女子種目選択!L46="","",女子種目選択!L46)</f>
        <v/>
      </c>
      <c r="M148" s="3" t="str">
        <f>IF(女子種目選択!M46="","",女子種目選択!M46)</f>
        <v/>
      </c>
      <c r="N148" s="3" t="str">
        <f>IF(女子種目選択!N46="","",女子種目選択!N46)</f>
        <v/>
      </c>
      <c r="O148" s="3" t="str">
        <f>IF(女子種目選択!O46="","",女子種目選択!O46)</f>
        <v/>
      </c>
      <c r="P148" s="3" t="str">
        <f>IF(女子種目選択!P46="","",女子種目選択!P46)</f>
        <v/>
      </c>
      <c r="Q148" s="3">
        <f>IF(女子種目選択!Q46="","",女子種目選択!Q46)</f>
        <v>43</v>
      </c>
    </row>
    <row r="149" spans="1:17">
      <c r="A149" s="3" t="str">
        <f>IF(女子種目選択!A47="","",女子種目選択!A47)</f>
        <v/>
      </c>
      <c r="B149" s="3" t="str">
        <f>IF(女子種目選択!B47="","",女子種目選択!B47)</f>
        <v/>
      </c>
      <c r="C149" s="3" t="str">
        <f>IF(女子種目選択!C47="","",女子種目選択!C47)</f>
        <v/>
      </c>
      <c r="D149" s="3" t="str">
        <f>IF(女子種目選択!D47="","",女子種目選択!D47)</f>
        <v/>
      </c>
      <c r="E149" s="3" t="str">
        <f>IF(女子種目選択!E47="","",女子種目選択!E47)</f>
        <v/>
      </c>
      <c r="F149" s="3" t="str">
        <f>IF(女子種目選択!F47="","",女子種目選択!F47)</f>
        <v/>
      </c>
      <c r="G149" s="3" t="str">
        <f>IF(女子種目選択!G47="","",女子種目選択!G47)</f>
        <v/>
      </c>
      <c r="H149" s="3" t="str">
        <f>IF(女子種目選択!H47="","",女子種目選択!H47)</f>
        <v/>
      </c>
      <c r="I149" s="3" t="str">
        <f>IF(女子種目選択!I47="","",女子種目選択!I47)</f>
        <v/>
      </c>
      <c r="J149" s="3" t="str">
        <f>IF(女子種目選択!J47="","",女子種目選択!J47)</f>
        <v/>
      </c>
      <c r="K149" s="3" t="str">
        <f>IF(女子種目選択!K47="","",女子種目選択!K47)</f>
        <v/>
      </c>
      <c r="L149" s="3" t="str">
        <f>IF(女子種目選択!L47="","",女子種目選択!L47)</f>
        <v/>
      </c>
      <c r="M149" s="3" t="str">
        <f>IF(女子種目選択!M47="","",女子種目選択!M47)</f>
        <v/>
      </c>
      <c r="N149" s="3" t="str">
        <f>IF(女子種目選択!N47="","",女子種目選択!N47)</f>
        <v/>
      </c>
      <c r="O149" s="3" t="str">
        <f>IF(女子種目選択!O47="","",女子種目選択!O47)</f>
        <v/>
      </c>
      <c r="P149" s="3" t="str">
        <f>IF(女子種目選択!P47="","",女子種目選択!P47)</f>
        <v/>
      </c>
      <c r="Q149" s="3">
        <f>IF(女子種目選択!Q47="","",女子種目選択!Q47)</f>
        <v>44</v>
      </c>
    </row>
    <row r="150" spans="1:17">
      <c r="A150" s="3" t="str">
        <f>IF(女子種目選択!A48="","",女子種目選択!A48)</f>
        <v/>
      </c>
      <c r="B150" s="3" t="str">
        <f>IF(女子種目選択!B48="","",女子種目選択!B48)</f>
        <v/>
      </c>
      <c r="C150" s="3" t="str">
        <f>IF(女子種目選択!C48="","",女子種目選択!C48)</f>
        <v/>
      </c>
      <c r="D150" s="3" t="str">
        <f>IF(女子種目選択!D48="","",女子種目選択!D48)</f>
        <v/>
      </c>
      <c r="E150" s="3" t="str">
        <f>IF(女子種目選択!E48="","",女子種目選択!E48)</f>
        <v/>
      </c>
      <c r="F150" s="3" t="str">
        <f>IF(女子種目選択!F48="","",女子種目選択!F48)</f>
        <v/>
      </c>
      <c r="G150" s="3" t="str">
        <f>IF(女子種目選択!G48="","",女子種目選択!G48)</f>
        <v/>
      </c>
      <c r="H150" s="3" t="str">
        <f>IF(女子種目選択!H48="","",女子種目選択!H48)</f>
        <v/>
      </c>
      <c r="I150" s="3" t="str">
        <f>IF(女子種目選択!I48="","",女子種目選択!I48)</f>
        <v/>
      </c>
      <c r="J150" s="3" t="str">
        <f>IF(女子種目選択!J48="","",女子種目選択!J48)</f>
        <v/>
      </c>
      <c r="K150" s="3" t="str">
        <f>IF(女子種目選択!K48="","",女子種目選択!K48)</f>
        <v/>
      </c>
      <c r="L150" s="3" t="str">
        <f>IF(女子種目選択!L48="","",女子種目選択!L48)</f>
        <v/>
      </c>
      <c r="M150" s="3" t="str">
        <f>IF(女子種目選択!M48="","",女子種目選択!M48)</f>
        <v/>
      </c>
      <c r="N150" s="3" t="str">
        <f>IF(女子種目選択!N48="","",女子種目選択!N48)</f>
        <v/>
      </c>
      <c r="O150" s="3" t="str">
        <f>IF(女子種目選択!O48="","",女子種目選択!O48)</f>
        <v/>
      </c>
      <c r="P150" s="3" t="str">
        <f>IF(女子種目選択!P48="","",女子種目選択!P48)</f>
        <v/>
      </c>
      <c r="Q150" s="3">
        <f>IF(女子種目選択!Q48="","",女子種目選択!Q48)</f>
        <v>45</v>
      </c>
    </row>
    <row r="151" spans="1:17">
      <c r="A151" s="3" t="str">
        <f>IF(女子種目選択!A49="","",女子種目選択!A49)</f>
        <v/>
      </c>
      <c r="B151" s="3" t="str">
        <f>IF(女子種目選択!B49="","",女子種目選択!B49)</f>
        <v/>
      </c>
      <c r="C151" s="3" t="str">
        <f>IF(女子種目選択!C49="","",女子種目選択!C49)</f>
        <v/>
      </c>
      <c r="D151" s="3" t="str">
        <f>IF(女子種目選択!D49="","",女子種目選択!D49)</f>
        <v/>
      </c>
      <c r="E151" s="3" t="str">
        <f>IF(女子種目選択!E49="","",女子種目選択!E49)</f>
        <v/>
      </c>
      <c r="F151" s="3" t="str">
        <f>IF(女子種目選択!F49="","",女子種目選択!F49)</f>
        <v/>
      </c>
      <c r="G151" s="3" t="str">
        <f>IF(女子種目選択!G49="","",女子種目選択!G49)</f>
        <v/>
      </c>
      <c r="H151" s="3" t="str">
        <f>IF(女子種目選択!H49="","",女子種目選択!H49)</f>
        <v/>
      </c>
      <c r="I151" s="3" t="str">
        <f>IF(女子種目選択!I49="","",女子種目選択!I49)</f>
        <v/>
      </c>
      <c r="J151" s="3" t="str">
        <f>IF(女子種目選択!J49="","",女子種目選択!J49)</f>
        <v/>
      </c>
      <c r="K151" s="3" t="str">
        <f>IF(女子種目選択!K49="","",女子種目選択!K49)</f>
        <v/>
      </c>
      <c r="L151" s="3" t="str">
        <f>IF(女子種目選択!L49="","",女子種目選択!L49)</f>
        <v/>
      </c>
      <c r="M151" s="3" t="str">
        <f>IF(女子種目選択!M49="","",女子種目選択!M49)</f>
        <v/>
      </c>
      <c r="N151" s="3" t="str">
        <f>IF(女子種目選択!N49="","",女子種目選択!N49)</f>
        <v/>
      </c>
      <c r="O151" s="3" t="str">
        <f>IF(女子種目選択!O49="","",女子種目選択!O49)</f>
        <v/>
      </c>
      <c r="P151" s="3" t="str">
        <f>IF(女子種目選択!P49="","",女子種目選択!P49)</f>
        <v/>
      </c>
      <c r="Q151" s="3">
        <f>IF(女子種目選択!Q49="","",女子種目選択!Q49)</f>
        <v>46</v>
      </c>
    </row>
    <row r="152" spans="1:17">
      <c r="A152" s="3" t="str">
        <f>IF(女子種目選択!A50="","",女子種目選択!A50)</f>
        <v/>
      </c>
      <c r="B152" s="3" t="str">
        <f>IF(女子種目選択!B50="","",女子種目選択!B50)</f>
        <v/>
      </c>
      <c r="C152" s="3" t="str">
        <f>IF(女子種目選択!C50="","",女子種目選択!C50)</f>
        <v/>
      </c>
      <c r="D152" s="3" t="str">
        <f>IF(女子種目選択!D50="","",女子種目選択!D50)</f>
        <v/>
      </c>
      <c r="E152" s="3" t="str">
        <f>IF(女子種目選択!E50="","",女子種目選択!E50)</f>
        <v/>
      </c>
      <c r="F152" s="3" t="str">
        <f>IF(女子種目選択!F50="","",女子種目選択!F50)</f>
        <v/>
      </c>
      <c r="G152" s="3" t="str">
        <f>IF(女子種目選択!G50="","",女子種目選択!G50)</f>
        <v/>
      </c>
      <c r="H152" s="3" t="str">
        <f>IF(女子種目選択!H50="","",女子種目選択!H50)</f>
        <v/>
      </c>
      <c r="I152" s="3" t="str">
        <f>IF(女子種目選択!I50="","",女子種目選択!I50)</f>
        <v/>
      </c>
      <c r="J152" s="3" t="str">
        <f>IF(女子種目選択!J50="","",女子種目選択!J50)</f>
        <v/>
      </c>
      <c r="K152" s="3" t="str">
        <f>IF(女子種目選択!K50="","",女子種目選択!K50)</f>
        <v/>
      </c>
      <c r="L152" s="3" t="str">
        <f>IF(女子種目選択!L50="","",女子種目選択!L50)</f>
        <v/>
      </c>
      <c r="M152" s="3" t="str">
        <f>IF(女子種目選択!M50="","",女子種目選択!M50)</f>
        <v/>
      </c>
      <c r="N152" s="3" t="str">
        <f>IF(女子種目選択!N50="","",女子種目選択!N50)</f>
        <v/>
      </c>
      <c r="O152" s="3" t="str">
        <f>IF(女子種目選択!O50="","",女子種目選択!O50)</f>
        <v/>
      </c>
      <c r="P152" s="3" t="str">
        <f>IF(女子種目選択!P50="","",女子種目選択!P50)</f>
        <v/>
      </c>
      <c r="Q152" s="3">
        <f>IF(女子種目選択!Q50="","",女子種目選択!Q50)</f>
        <v>47</v>
      </c>
    </row>
    <row r="153" spans="1:17">
      <c r="A153" s="3" t="str">
        <f>IF(女子種目選択!A51="","",女子種目選択!A51)</f>
        <v/>
      </c>
      <c r="B153" s="3" t="str">
        <f>IF(女子種目選択!B51="","",女子種目選択!B51)</f>
        <v/>
      </c>
      <c r="C153" s="3" t="str">
        <f>IF(女子種目選択!C51="","",女子種目選択!C51)</f>
        <v/>
      </c>
      <c r="D153" s="3" t="str">
        <f>IF(女子種目選択!D51="","",女子種目選択!D51)</f>
        <v/>
      </c>
      <c r="E153" s="3" t="str">
        <f>IF(女子種目選択!E51="","",女子種目選択!E51)</f>
        <v/>
      </c>
      <c r="F153" s="3" t="str">
        <f>IF(女子種目選択!F51="","",女子種目選択!F51)</f>
        <v/>
      </c>
      <c r="G153" s="3" t="str">
        <f>IF(女子種目選択!G51="","",女子種目選択!G51)</f>
        <v/>
      </c>
      <c r="H153" s="3" t="str">
        <f>IF(女子種目選択!H51="","",女子種目選択!H51)</f>
        <v/>
      </c>
      <c r="I153" s="3" t="str">
        <f>IF(女子種目選択!I51="","",女子種目選択!I51)</f>
        <v/>
      </c>
      <c r="J153" s="3" t="str">
        <f>IF(女子種目選択!J51="","",女子種目選択!J51)</f>
        <v/>
      </c>
      <c r="K153" s="3" t="str">
        <f>IF(女子種目選択!K51="","",女子種目選択!K51)</f>
        <v/>
      </c>
      <c r="L153" s="3" t="str">
        <f>IF(女子種目選択!L51="","",女子種目選択!L51)</f>
        <v/>
      </c>
      <c r="M153" s="3" t="str">
        <f>IF(女子種目選択!M51="","",女子種目選択!M51)</f>
        <v/>
      </c>
      <c r="N153" s="3" t="str">
        <f>IF(女子種目選択!N51="","",女子種目選択!N51)</f>
        <v/>
      </c>
      <c r="O153" s="3" t="str">
        <f>IF(女子種目選択!O51="","",女子種目選択!O51)</f>
        <v/>
      </c>
      <c r="P153" s="3" t="str">
        <f>IF(女子種目選択!P51="","",女子種目選択!P51)</f>
        <v/>
      </c>
      <c r="Q153" s="3">
        <f>IF(女子種目選択!Q51="","",女子種目選択!Q51)</f>
        <v>48</v>
      </c>
    </row>
    <row r="154" spans="1:17">
      <c r="A154" s="3" t="str">
        <f>IF(女子種目選択!A52="","",女子種目選択!A52)</f>
        <v/>
      </c>
      <c r="B154" s="3" t="str">
        <f>IF(女子種目選択!B52="","",女子種目選択!B52)</f>
        <v/>
      </c>
      <c r="C154" s="3" t="str">
        <f>IF(女子種目選択!C52="","",女子種目選択!C52)</f>
        <v/>
      </c>
      <c r="D154" s="3" t="str">
        <f>IF(女子種目選択!D52="","",女子種目選択!D52)</f>
        <v/>
      </c>
      <c r="E154" s="3" t="str">
        <f>IF(女子種目選択!E52="","",女子種目選択!E52)</f>
        <v/>
      </c>
      <c r="F154" s="3" t="str">
        <f>IF(女子種目選択!F52="","",女子種目選択!F52)</f>
        <v/>
      </c>
      <c r="G154" s="3" t="str">
        <f>IF(女子種目選択!G52="","",女子種目選択!G52)</f>
        <v/>
      </c>
      <c r="H154" s="3" t="str">
        <f>IF(女子種目選択!H52="","",女子種目選択!H52)</f>
        <v/>
      </c>
      <c r="I154" s="3" t="str">
        <f>IF(女子種目選択!I52="","",女子種目選択!I52)</f>
        <v/>
      </c>
      <c r="J154" s="3" t="str">
        <f>IF(女子種目選択!J52="","",女子種目選択!J52)</f>
        <v/>
      </c>
      <c r="K154" s="3" t="str">
        <f>IF(女子種目選択!K52="","",女子種目選択!K52)</f>
        <v/>
      </c>
      <c r="L154" s="3" t="str">
        <f>IF(女子種目選択!L52="","",女子種目選択!L52)</f>
        <v/>
      </c>
      <c r="M154" s="3" t="str">
        <f>IF(女子種目選択!M52="","",女子種目選択!M52)</f>
        <v/>
      </c>
      <c r="N154" s="3" t="str">
        <f>IF(女子種目選択!N52="","",女子種目選択!N52)</f>
        <v/>
      </c>
      <c r="O154" s="3" t="str">
        <f>IF(女子種目選択!O52="","",女子種目選択!O52)</f>
        <v/>
      </c>
      <c r="P154" s="3" t="str">
        <f>IF(女子種目選択!P52="","",女子種目選択!P52)</f>
        <v/>
      </c>
      <c r="Q154" s="3">
        <f>IF(女子種目選択!Q52="","",女子種目選択!Q52)</f>
        <v>49</v>
      </c>
    </row>
    <row r="155" spans="1:17">
      <c r="A155" s="3" t="str">
        <f>IF(女子種目選択!A53="","",女子種目選択!A53)</f>
        <v/>
      </c>
      <c r="B155" s="3" t="str">
        <f>IF(女子種目選択!B53="","",女子種目選択!B53)</f>
        <v/>
      </c>
      <c r="C155" s="3" t="str">
        <f>IF(女子種目選択!C53="","",女子種目選択!C53)</f>
        <v/>
      </c>
      <c r="D155" s="3" t="str">
        <f>IF(女子種目選択!D53="","",女子種目選択!D53)</f>
        <v/>
      </c>
      <c r="E155" s="3" t="str">
        <f>IF(女子種目選択!E53="","",女子種目選択!E53)</f>
        <v/>
      </c>
      <c r="F155" s="3" t="str">
        <f>IF(女子種目選択!F53="","",女子種目選択!F53)</f>
        <v/>
      </c>
      <c r="G155" s="3" t="str">
        <f>IF(女子種目選択!G53="","",女子種目選択!G53)</f>
        <v/>
      </c>
      <c r="H155" s="3" t="str">
        <f>IF(女子種目選択!H53="","",女子種目選択!H53)</f>
        <v/>
      </c>
      <c r="I155" s="3" t="str">
        <f>IF(女子種目選択!I53="","",女子種目選択!I53)</f>
        <v/>
      </c>
      <c r="J155" s="3" t="str">
        <f>IF(女子種目選択!J53="","",女子種目選択!J53)</f>
        <v/>
      </c>
      <c r="K155" s="3" t="str">
        <f>IF(女子種目選択!K53="","",女子種目選択!K53)</f>
        <v/>
      </c>
      <c r="L155" s="3" t="str">
        <f>IF(女子種目選択!L53="","",女子種目選択!L53)</f>
        <v/>
      </c>
      <c r="M155" s="3" t="str">
        <f>IF(女子種目選択!M53="","",女子種目選択!M53)</f>
        <v/>
      </c>
      <c r="N155" s="3" t="str">
        <f>IF(女子種目選択!N53="","",女子種目選択!N53)</f>
        <v/>
      </c>
      <c r="O155" s="3" t="str">
        <f>IF(女子種目選択!O53="","",女子種目選択!O53)</f>
        <v/>
      </c>
      <c r="P155" s="3" t="str">
        <f>IF(女子種目選択!P53="","",女子種目選択!P53)</f>
        <v/>
      </c>
      <c r="Q155" s="3">
        <f>IF(女子種目選択!Q53="","",女子種目選択!Q53)</f>
        <v>50</v>
      </c>
    </row>
    <row r="156" spans="1:17">
      <c r="A156" s="3" t="str">
        <f>IF(女子種目選択!A54="","",女子種目選択!A54)</f>
        <v/>
      </c>
      <c r="B156" s="3" t="str">
        <f>IF(女子種目選択!B54="","",女子種目選択!B54)</f>
        <v/>
      </c>
      <c r="C156" s="3" t="str">
        <f>IF(女子種目選択!C54="","",女子種目選択!C54)</f>
        <v/>
      </c>
      <c r="D156" s="3" t="str">
        <f>IF(女子種目選択!D54="","",女子種目選択!D54)</f>
        <v/>
      </c>
      <c r="E156" s="3" t="str">
        <f>IF(女子種目選択!E54="","",女子種目選択!E54)</f>
        <v/>
      </c>
      <c r="F156" s="3" t="str">
        <f>IF(女子種目選択!F54="","",女子種目選択!F54)</f>
        <v/>
      </c>
      <c r="G156" s="3" t="str">
        <f>IF(女子種目選択!G54="","",女子種目選択!G54)</f>
        <v/>
      </c>
      <c r="H156" s="3" t="str">
        <f>IF(女子種目選択!H54="","",女子種目選択!H54)</f>
        <v/>
      </c>
      <c r="I156" s="3" t="str">
        <f>IF(女子種目選択!I54="","",女子種目選択!I54)</f>
        <v/>
      </c>
      <c r="J156" s="3" t="str">
        <f>IF(女子種目選択!J54="","",女子種目選択!J54)</f>
        <v/>
      </c>
      <c r="K156" s="3" t="str">
        <f>IF(女子種目選択!K54="","",女子種目選択!K54)</f>
        <v/>
      </c>
      <c r="L156" s="3" t="str">
        <f>IF(女子種目選択!L54="","",女子種目選択!L54)</f>
        <v/>
      </c>
      <c r="M156" s="3" t="str">
        <f>IF(女子種目選択!M54="","",女子種目選択!M54)</f>
        <v/>
      </c>
      <c r="N156" s="3" t="str">
        <f>IF(女子種目選択!N54="","",女子種目選択!N54)</f>
        <v/>
      </c>
      <c r="O156" s="3" t="str">
        <f>IF(女子種目選択!O54="","",女子種目選択!O54)</f>
        <v/>
      </c>
      <c r="P156" s="3" t="str">
        <f>IF(女子種目選択!P54="","",女子種目選択!P54)</f>
        <v/>
      </c>
      <c r="Q156" s="3">
        <f>IF(女子種目選択!Q54="","",女子種目選択!Q54)</f>
        <v>51</v>
      </c>
    </row>
    <row r="157" spans="1:17">
      <c r="A157" s="3" t="str">
        <f>IF(女子種目選択!A55="","",女子種目選択!A55)</f>
        <v/>
      </c>
      <c r="B157" s="3" t="str">
        <f>IF(女子種目選択!B55="","",女子種目選択!B55)</f>
        <v/>
      </c>
      <c r="C157" s="3" t="str">
        <f>IF(女子種目選択!C55="","",女子種目選択!C55)</f>
        <v/>
      </c>
      <c r="D157" s="3" t="str">
        <f>IF(女子種目選択!D55="","",女子種目選択!D55)</f>
        <v/>
      </c>
      <c r="E157" s="3" t="str">
        <f>IF(女子種目選択!E55="","",女子種目選択!E55)</f>
        <v/>
      </c>
      <c r="F157" s="3" t="str">
        <f>IF(女子種目選択!F55="","",女子種目選択!F55)</f>
        <v/>
      </c>
      <c r="G157" s="3" t="str">
        <f>IF(女子種目選択!G55="","",女子種目選択!G55)</f>
        <v/>
      </c>
      <c r="H157" s="3" t="str">
        <f>IF(女子種目選択!H55="","",女子種目選択!H55)</f>
        <v/>
      </c>
      <c r="I157" s="3" t="str">
        <f>IF(女子種目選択!I55="","",女子種目選択!I55)</f>
        <v/>
      </c>
      <c r="J157" s="3" t="str">
        <f>IF(女子種目選択!J55="","",女子種目選択!J55)</f>
        <v/>
      </c>
      <c r="K157" s="3" t="str">
        <f>IF(女子種目選択!K55="","",女子種目選択!K55)</f>
        <v/>
      </c>
      <c r="L157" s="3" t="str">
        <f>IF(女子種目選択!L55="","",女子種目選択!L55)</f>
        <v/>
      </c>
      <c r="M157" s="3" t="str">
        <f>IF(女子種目選択!M55="","",女子種目選択!M55)</f>
        <v/>
      </c>
      <c r="N157" s="3" t="str">
        <f>IF(女子種目選択!N55="","",女子種目選択!N55)</f>
        <v/>
      </c>
      <c r="O157" s="3" t="str">
        <f>IF(女子種目選択!O55="","",女子種目選択!O55)</f>
        <v/>
      </c>
      <c r="P157" s="3" t="str">
        <f>IF(女子種目選択!P55="","",女子種目選択!P55)</f>
        <v/>
      </c>
      <c r="Q157" s="3">
        <f>IF(女子種目選択!Q55="","",女子種目選択!Q55)</f>
        <v>52</v>
      </c>
    </row>
    <row r="158" spans="1:17">
      <c r="A158" s="3" t="str">
        <f>IF(女子種目選択!A56="","",女子種目選択!A56)</f>
        <v/>
      </c>
      <c r="B158" s="3" t="str">
        <f>IF(女子種目選択!B56="","",女子種目選択!B56)</f>
        <v/>
      </c>
      <c r="C158" s="3" t="str">
        <f>IF(女子種目選択!C56="","",女子種目選択!C56)</f>
        <v/>
      </c>
      <c r="D158" s="3" t="str">
        <f>IF(女子種目選択!D56="","",女子種目選択!D56)</f>
        <v/>
      </c>
      <c r="E158" s="3" t="str">
        <f>IF(女子種目選択!E56="","",女子種目選択!E56)</f>
        <v/>
      </c>
      <c r="F158" s="3" t="str">
        <f>IF(女子種目選択!F56="","",女子種目選択!F56)</f>
        <v/>
      </c>
      <c r="G158" s="3" t="str">
        <f>IF(女子種目選択!G56="","",女子種目選択!G56)</f>
        <v/>
      </c>
      <c r="H158" s="3" t="str">
        <f>IF(女子種目選択!H56="","",女子種目選択!H56)</f>
        <v/>
      </c>
      <c r="I158" s="3" t="str">
        <f>IF(女子種目選択!I56="","",女子種目選択!I56)</f>
        <v/>
      </c>
      <c r="J158" s="3" t="str">
        <f>IF(女子種目選択!J56="","",女子種目選択!J56)</f>
        <v/>
      </c>
      <c r="K158" s="3" t="str">
        <f>IF(女子種目選択!K56="","",女子種目選択!K56)</f>
        <v/>
      </c>
      <c r="L158" s="3" t="str">
        <f>IF(女子種目選択!L56="","",女子種目選択!L56)</f>
        <v/>
      </c>
      <c r="M158" s="3" t="str">
        <f>IF(女子種目選択!M56="","",女子種目選択!M56)</f>
        <v/>
      </c>
      <c r="N158" s="3" t="str">
        <f>IF(女子種目選択!N56="","",女子種目選択!N56)</f>
        <v/>
      </c>
      <c r="O158" s="3" t="str">
        <f>IF(女子種目選択!O56="","",女子種目選択!O56)</f>
        <v/>
      </c>
      <c r="P158" s="3" t="str">
        <f>IF(女子種目選択!P56="","",女子種目選択!P56)</f>
        <v/>
      </c>
      <c r="Q158" s="3">
        <f>IF(女子種目選択!Q56="","",女子種目選択!Q56)</f>
        <v>53</v>
      </c>
    </row>
    <row r="159" spans="1:17">
      <c r="A159" s="3" t="str">
        <f>IF(女子種目選択!A57="","",女子種目選択!A57)</f>
        <v/>
      </c>
      <c r="B159" s="3" t="str">
        <f>IF(女子種目選択!B57="","",女子種目選択!B57)</f>
        <v/>
      </c>
      <c r="C159" s="3" t="str">
        <f>IF(女子種目選択!C57="","",女子種目選択!C57)</f>
        <v/>
      </c>
      <c r="D159" s="3" t="str">
        <f>IF(女子種目選択!D57="","",女子種目選択!D57)</f>
        <v/>
      </c>
      <c r="E159" s="3" t="str">
        <f>IF(女子種目選択!E57="","",女子種目選択!E57)</f>
        <v/>
      </c>
      <c r="F159" s="3" t="str">
        <f>IF(女子種目選択!F57="","",女子種目選択!F57)</f>
        <v/>
      </c>
      <c r="G159" s="3" t="str">
        <f>IF(女子種目選択!G57="","",女子種目選択!G57)</f>
        <v/>
      </c>
      <c r="H159" s="3" t="str">
        <f>IF(女子種目選択!H57="","",女子種目選択!H57)</f>
        <v/>
      </c>
      <c r="I159" s="3" t="str">
        <f>IF(女子種目選択!I57="","",女子種目選択!I57)</f>
        <v/>
      </c>
      <c r="J159" s="3" t="str">
        <f>IF(女子種目選択!J57="","",女子種目選択!J57)</f>
        <v/>
      </c>
      <c r="K159" s="3" t="str">
        <f>IF(女子種目選択!K57="","",女子種目選択!K57)</f>
        <v/>
      </c>
      <c r="L159" s="3" t="str">
        <f>IF(女子種目選択!L57="","",女子種目選択!L57)</f>
        <v/>
      </c>
      <c r="M159" s="3" t="str">
        <f>IF(女子種目選択!M57="","",女子種目選択!M57)</f>
        <v/>
      </c>
      <c r="N159" s="3" t="str">
        <f>IF(女子種目選択!N57="","",女子種目選択!N57)</f>
        <v/>
      </c>
      <c r="O159" s="3" t="str">
        <f>IF(女子種目選択!O57="","",女子種目選択!O57)</f>
        <v/>
      </c>
      <c r="P159" s="3" t="str">
        <f>IF(女子種目選択!P57="","",女子種目選択!P57)</f>
        <v/>
      </c>
      <c r="Q159" s="3">
        <f>IF(女子種目選択!Q57="","",女子種目選択!Q57)</f>
        <v>54</v>
      </c>
    </row>
    <row r="160" spans="1:17">
      <c r="A160" s="3" t="str">
        <f>IF(女子種目選択!A58="","",女子種目選択!A58)</f>
        <v/>
      </c>
      <c r="B160" s="3" t="str">
        <f>IF(女子種目選択!B58="","",女子種目選択!B58)</f>
        <v/>
      </c>
      <c r="C160" s="3" t="str">
        <f>IF(女子種目選択!C58="","",女子種目選択!C58)</f>
        <v/>
      </c>
      <c r="D160" s="3" t="str">
        <f>IF(女子種目選択!D58="","",女子種目選択!D58)</f>
        <v/>
      </c>
      <c r="E160" s="3" t="str">
        <f>IF(女子種目選択!E58="","",女子種目選択!E58)</f>
        <v/>
      </c>
      <c r="F160" s="3" t="str">
        <f>IF(女子種目選択!F58="","",女子種目選択!F58)</f>
        <v/>
      </c>
      <c r="G160" s="3" t="str">
        <f>IF(女子種目選択!G58="","",女子種目選択!G58)</f>
        <v/>
      </c>
      <c r="H160" s="3" t="str">
        <f>IF(女子種目選択!H58="","",女子種目選択!H58)</f>
        <v/>
      </c>
      <c r="I160" s="3" t="str">
        <f>IF(女子種目選択!I58="","",女子種目選択!I58)</f>
        <v/>
      </c>
      <c r="J160" s="3" t="str">
        <f>IF(女子種目選択!J58="","",女子種目選択!J58)</f>
        <v/>
      </c>
      <c r="K160" s="3" t="str">
        <f>IF(女子種目選択!K58="","",女子種目選択!K58)</f>
        <v/>
      </c>
      <c r="L160" s="3" t="str">
        <f>IF(女子種目選択!L58="","",女子種目選択!L58)</f>
        <v/>
      </c>
      <c r="M160" s="3" t="str">
        <f>IF(女子種目選択!M58="","",女子種目選択!M58)</f>
        <v/>
      </c>
      <c r="N160" s="3" t="str">
        <f>IF(女子種目選択!N58="","",女子種目選択!N58)</f>
        <v/>
      </c>
      <c r="O160" s="3" t="str">
        <f>IF(女子種目選択!O58="","",女子種目選択!O58)</f>
        <v/>
      </c>
      <c r="P160" s="3" t="str">
        <f>IF(女子種目選択!P58="","",女子種目選択!P58)</f>
        <v/>
      </c>
      <c r="Q160" s="3">
        <f>IF(女子種目選択!Q58="","",女子種目選択!Q58)</f>
        <v>55</v>
      </c>
    </row>
    <row r="161" spans="1:17">
      <c r="A161" s="3" t="str">
        <f>IF(女子種目選択!A59="","",女子種目選択!A59)</f>
        <v/>
      </c>
      <c r="B161" s="3" t="str">
        <f>IF(女子種目選択!B59="","",女子種目選択!B59)</f>
        <v/>
      </c>
      <c r="C161" s="3" t="str">
        <f>IF(女子種目選択!C59="","",女子種目選択!C59)</f>
        <v/>
      </c>
      <c r="D161" s="3" t="str">
        <f>IF(女子種目選択!D59="","",女子種目選択!D59)</f>
        <v/>
      </c>
      <c r="E161" s="3" t="str">
        <f>IF(女子種目選択!E59="","",女子種目選択!E59)</f>
        <v/>
      </c>
      <c r="F161" s="3" t="str">
        <f>IF(女子種目選択!F59="","",女子種目選択!F59)</f>
        <v/>
      </c>
      <c r="G161" s="3" t="str">
        <f>IF(女子種目選択!G59="","",女子種目選択!G59)</f>
        <v/>
      </c>
      <c r="H161" s="3" t="str">
        <f>IF(女子種目選択!H59="","",女子種目選択!H59)</f>
        <v/>
      </c>
      <c r="I161" s="3" t="str">
        <f>IF(女子種目選択!I59="","",女子種目選択!I59)</f>
        <v/>
      </c>
      <c r="J161" s="3" t="str">
        <f>IF(女子種目選択!J59="","",女子種目選択!J59)</f>
        <v/>
      </c>
      <c r="K161" s="3" t="str">
        <f>IF(女子種目選択!K59="","",女子種目選択!K59)</f>
        <v/>
      </c>
      <c r="L161" s="3" t="str">
        <f>IF(女子種目選択!L59="","",女子種目選択!L59)</f>
        <v/>
      </c>
      <c r="M161" s="3" t="str">
        <f>IF(女子種目選択!M59="","",女子種目選択!M59)</f>
        <v/>
      </c>
      <c r="N161" s="3" t="str">
        <f>IF(女子種目選択!N59="","",女子種目選択!N59)</f>
        <v/>
      </c>
      <c r="O161" s="3" t="str">
        <f>IF(女子種目選択!O59="","",女子種目選択!O59)</f>
        <v/>
      </c>
      <c r="P161" s="3" t="str">
        <f>IF(女子種目選択!P59="","",女子種目選択!P59)</f>
        <v/>
      </c>
      <c r="Q161" s="3">
        <f>IF(女子種目選択!Q59="","",女子種目選択!Q59)</f>
        <v>56</v>
      </c>
    </row>
    <row r="162" spans="1:17">
      <c r="A162" s="3" t="str">
        <f>IF(女子種目選択!A60="","",女子種目選択!A60)</f>
        <v/>
      </c>
      <c r="B162" s="3" t="str">
        <f>IF(女子種目選択!B60="","",女子種目選択!B60)</f>
        <v/>
      </c>
      <c r="C162" s="3" t="str">
        <f>IF(女子種目選択!C60="","",女子種目選択!C60)</f>
        <v/>
      </c>
      <c r="D162" s="3" t="str">
        <f>IF(女子種目選択!D60="","",女子種目選択!D60)</f>
        <v/>
      </c>
      <c r="E162" s="3" t="str">
        <f>IF(女子種目選択!E60="","",女子種目選択!E60)</f>
        <v/>
      </c>
      <c r="F162" s="3" t="str">
        <f>IF(女子種目選択!F60="","",女子種目選択!F60)</f>
        <v/>
      </c>
      <c r="G162" s="3" t="str">
        <f>IF(女子種目選択!G60="","",女子種目選択!G60)</f>
        <v/>
      </c>
      <c r="H162" s="3" t="str">
        <f>IF(女子種目選択!H60="","",女子種目選択!H60)</f>
        <v/>
      </c>
      <c r="I162" s="3" t="str">
        <f>IF(女子種目選択!I60="","",女子種目選択!I60)</f>
        <v/>
      </c>
      <c r="J162" s="3" t="str">
        <f>IF(女子種目選択!J60="","",女子種目選択!J60)</f>
        <v/>
      </c>
      <c r="K162" s="3" t="str">
        <f>IF(女子種目選択!K60="","",女子種目選択!K60)</f>
        <v/>
      </c>
      <c r="L162" s="3" t="str">
        <f>IF(女子種目選択!L60="","",女子種目選択!L60)</f>
        <v/>
      </c>
      <c r="M162" s="3" t="str">
        <f>IF(女子種目選択!M60="","",女子種目選択!M60)</f>
        <v/>
      </c>
      <c r="N162" s="3" t="str">
        <f>IF(女子種目選択!N60="","",女子種目選択!N60)</f>
        <v/>
      </c>
      <c r="O162" s="3" t="str">
        <f>IF(女子種目選択!O60="","",女子種目選択!O60)</f>
        <v/>
      </c>
      <c r="P162" s="3" t="str">
        <f>IF(女子種目選択!P60="","",女子種目選択!P60)</f>
        <v/>
      </c>
      <c r="Q162" s="3">
        <f>IF(女子種目選択!Q60="","",女子種目選択!Q60)</f>
        <v>57</v>
      </c>
    </row>
    <row r="163" spans="1:17">
      <c r="A163" s="3" t="str">
        <f>IF(女子種目選択!A61="","",女子種目選択!A61)</f>
        <v/>
      </c>
      <c r="B163" s="3" t="str">
        <f>IF(女子種目選択!B61="","",女子種目選択!B61)</f>
        <v/>
      </c>
      <c r="C163" s="3" t="str">
        <f>IF(女子種目選択!C61="","",女子種目選択!C61)</f>
        <v/>
      </c>
      <c r="D163" s="3" t="str">
        <f>IF(女子種目選択!D61="","",女子種目選択!D61)</f>
        <v/>
      </c>
      <c r="E163" s="3" t="str">
        <f>IF(女子種目選択!E61="","",女子種目選択!E61)</f>
        <v/>
      </c>
      <c r="F163" s="3" t="str">
        <f>IF(女子種目選択!F61="","",女子種目選択!F61)</f>
        <v/>
      </c>
      <c r="G163" s="3" t="str">
        <f>IF(女子種目選択!G61="","",女子種目選択!G61)</f>
        <v/>
      </c>
      <c r="H163" s="3" t="str">
        <f>IF(女子種目選択!H61="","",女子種目選択!H61)</f>
        <v/>
      </c>
      <c r="I163" s="3" t="str">
        <f>IF(女子種目選択!I61="","",女子種目選択!I61)</f>
        <v/>
      </c>
      <c r="J163" s="3" t="str">
        <f>IF(女子種目選択!J61="","",女子種目選択!J61)</f>
        <v/>
      </c>
      <c r="K163" s="3" t="str">
        <f>IF(女子種目選択!K61="","",女子種目選択!K61)</f>
        <v/>
      </c>
      <c r="L163" s="3" t="str">
        <f>IF(女子種目選択!L61="","",女子種目選択!L61)</f>
        <v/>
      </c>
      <c r="M163" s="3" t="str">
        <f>IF(女子種目選択!M61="","",女子種目選択!M61)</f>
        <v/>
      </c>
      <c r="N163" s="3" t="str">
        <f>IF(女子種目選択!N61="","",女子種目選択!N61)</f>
        <v/>
      </c>
      <c r="O163" s="3" t="str">
        <f>IF(女子種目選択!O61="","",女子種目選択!O61)</f>
        <v/>
      </c>
      <c r="P163" s="3" t="str">
        <f>IF(女子種目選択!P61="","",女子種目選択!P61)</f>
        <v/>
      </c>
      <c r="Q163" s="3">
        <f>IF(女子種目選択!Q61="","",女子種目選択!Q61)</f>
        <v>58</v>
      </c>
    </row>
    <row r="164" spans="1:17">
      <c r="A164" s="3" t="str">
        <f>IF(女子種目選択!A62="","",女子種目選択!A62)</f>
        <v/>
      </c>
      <c r="B164" s="3" t="str">
        <f>IF(女子種目選択!B62="","",女子種目選択!B62)</f>
        <v/>
      </c>
      <c r="C164" s="3" t="str">
        <f>IF(女子種目選択!C62="","",女子種目選択!C62)</f>
        <v/>
      </c>
      <c r="D164" s="3" t="str">
        <f>IF(女子種目選択!D62="","",女子種目選択!D62)</f>
        <v/>
      </c>
      <c r="E164" s="3" t="str">
        <f>IF(女子種目選択!E62="","",女子種目選択!E62)</f>
        <v/>
      </c>
      <c r="F164" s="3" t="str">
        <f>IF(女子種目選択!F62="","",女子種目選択!F62)</f>
        <v/>
      </c>
      <c r="G164" s="3" t="str">
        <f>IF(女子種目選択!G62="","",女子種目選択!G62)</f>
        <v/>
      </c>
      <c r="H164" s="3" t="str">
        <f>IF(女子種目選択!H62="","",女子種目選択!H62)</f>
        <v/>
      </c>
      <c r="I164" s="3" t="str">
        <f>IF(女子種目選択!I62="","",女子種目選択!I62)</f>
        <v/>
      </c>
      <c r="J164" s="3" t="str">
        <f>IF(女子種目選択!J62="","",女子種目選択!J62)</f>
        <v/>
      </c>
      <c r="K164" s="3" t="str">
        <f>IF(女子種目選択!K62="","",女子種目選択!K62)</f>
        <v/>
      </c>
      <c r="L164" s="3" t="str">
        <f>IF(女子種目選択!L62="","",女子種目選択!L62)</f>
        <v/>
      </c>
      <c r="M164" s="3" t="str">
        <f>IF(女子種目選択!M62="","",女子種目選択!M62)</f>
        <v/>
      </c>
      <c r="N164" s="3" t="str">
        <f>IF(女子種目選択!N62="","",女子種目選択!N62)</f>
        <v/>
      </c>
      <c r="O164" s="3" t="str">
        <f>IF(女子種目選択!O62="","",女子種目選択!O62)</f>
        <v/>
      </c>
      <c r="P164" s="3" t="str">
        <f>IF(女子種目選択!P62="","",女子種目選択!P62)</f>
        <v/>
      </c>
      <c r="Q164" s="3">
        <f>IF(女子種目選択!Q62="","",女子種目選択!Q62)</f>
        <v>59</v>
      </c>
    </row>
    <row r="165" spans="1:17">
      <c r="A165" s="3" t="str">
        <f>IF(女子種目選択!A63="","",女子種目選択!A63)</f>
        <v/>
      </c>
      <c r="B165" s="3" t="str">
        <f>IF(女子種目選択!B63="","",女子種目選択!B63)</f>
        <v/>
      </c>
      <c r="C165" s="3" t="str">
        <f>IF(女子種目選択!C63="","",女子種目選択!C63)</f>
        <v/>
      </c>
      <c r="D165" s="3" t="str">
        <f>IF(女子種目選択!D63="","",女子種目選択!D63)</f>
        <v/>
      </c>
      <c r="E165" s="3" t="str">
        <f>IF(女子種目選択!E63="","",女子種目選択!E63)</f>
        <v/>
      </c>
      <c r="F165" s="3" t="str">
        <f>IF(女子種目選択!F63="","",女子種目選択!F63)</f>
        <v/>
      </c>
      <c r="G165" s="3" t="str">
        <f>IF(女子種目選択!G63="","",女子種目選択!G63)</f>
        <v/>
      </c>
      <c r="H165" s="3" t="str">
        <f>IF(女子種目選択!H63="","",女子種目選択!H63)</f>
        <v/>
      </c>
      <c r="I165" s="3" t="str">
        <f>IF(女子種目選択!I63="","",女子種目選択!I63)</f>
        <v/>
      </c>
      <c r="J165" s="3" t="str">
        <f>IF(女子種目選択!J63="","",女子種目選択!J63)</f>
        <v/>
      </c>
      <c r="K165" s="3" t="str">
        <f>IF(女子種目選択!K63="","",女子種目選択!K63)</f>
        <v/>
      </c>
      <c r="L165" s="3" t="str">
        <f>IF(女子種目選択!L63="","",女子種目選択!L63)</f>
        <v/>
      </c>
      <c r="M165" s="3" t="str">
        <f>IF(女子種目選択!M63="","",女子種目選択!M63)</f>
        <v/>
      </c>
      <c r="N165" s="3" t="str">
        <f>IF(女子種目選択!N63="","",女子種目選択!N63)</f>
        <v/>
      </c>
      <c r="O165" s="3" t="str">
        <f>IF(女子種目選択!O63="","",女子種目選択!O63)</f>
        <v/>
      </c>
      <c r="P165" s="3" t="str">
        <f>IF(女子種目選択!P63="","",女子種目選択!P63)</f>
        <v/>
      </c>
      <c r="Q165" s="3">
        <f>IF(女子種目選択!Q63="","",女子種目選択!Q63)</f>
        <v>60</v>
      </c>
    </row>
    <row r="166" spans="1:17">
      <c r="A166" s="3" t="str">
        <f>IF(女子種目選択!A64="","",女子種目選択!A64)</f>
        <v/>
      </c>
      <c r="B166" s="3" t="str">
        <f>IF(女子種目選択!B64="","",女子種目選択!B64)</f>
        <v/>
      </c>
      <c r="C166" s="3" t="str">
        <f>IF(女子種目選択!C64="","",女子種目選択!C64)</f>
        <v/>
      </c>
      <c r="D166" s="3" t="str">
        <f>IF(女子種目選択!D64="","",女子種目選択!D64)</f>
        <v/>
      </c>
      <c r="E166" s="3" t="str">
        <f>IF(女子種目選択!E64="","",女子種目選択!E64)</f>
        <v/>
      </c>
      <c r="F166" s="3" t="str">
        <f>IF(女子種目選択!F64="","",女子種目選択!F64)</f>
        <v/>
      </c>
      <c r="G166" s="3" t="str">
        <f>IF(女子種目選択!G64="","",女子種目選択!G64)</f>
        <v/>
      </c>
      <c r="H166" s="3" t="str">
        <f>IF(女子種目選択!H64="","",女子種目選択!H64)</f>
        <v/>
      </c>
      <c r="I166" s="3" t="str">
        <f>IF(女子種目選択!I64="","",女子種目選択!I64)</f>
        <v/>
      </c>
      <c r="J166" s="3" t="str">
        <f>IF(女子種目選択!J64="","",女子種目選択!J64)</f>
        <v/>
      </c>
      <c r="K166" s="3" t="str">
        <f>IF(女子種目選択!K64="","",女子種目選択!K64)</f>
        <v/>
      </c>
      <c r="L166" s="3" t="str">
        <f>IF(女子種目選択!L64="","",女子種目選択!L64)</f>
        <v/>
      </c>
      <c r="M166" s="3" t="str">
        <f>IF(女子種目選択!M64="","",女子種目選択!M64)</f>
        <v/>
      </c>
      <c r="N166" s="3" t="str">
        <f>IF(女子種目選択!N64="","",女子種目選択!N64)</f>
        <v/>
      </c>
      <c r="O166" s="3" t="str">
        <f>IF(女子種目選択!O64="","",女子種目選択!O64)</f>
        <v/>
      </c>
      <c r="P166" s="3" t="str">
        <f>IF(女子種目選択!P64="","",女子種目選択!P64)</f>
        <v/>
      </c>
      <c r="Q166" s="3">
        <f>IF(女子種目選択!Q64="","",女子種目選択!Q64)</f>
        <v>61</v>
      </c>
    </row>
    <row r="167" spans="1:17">
      <c r="A167" s="3" t="str">
        <f>IF(女子種目選択!A65="","",女子種目選択!A65)</f>
        <v/>
      </c>
      <c r="B167" s="3" t="str">
        <f>IF(女子種目選択!B65="","",女子種目選択!B65)</f>
        <v/>
      </c>
      <c r="C167" s="3" t="str">
        <f>IF(女子種目選択!C65="","",女子種目選択!C65)</f>
        <v/>
      </c>
      <c r="D167" s="3" t="str">
        <f>IF(女子種目選択!D65="","",女子種目選択!D65)</f>
        <v/>
      </c>
      <c r="E167" s="3" t="str">
        <f>IF(女子種目選択!E65="","",女子種目選択!E65)</f>
        <v/>
      </c>
      <c r="F167" s="3" t="str">
        <f>IF(女子種目選択!F65="","",女子種目選択!F65)</f>
        <v/>
      </c>
      <c r="G167" s="3" t="str">
        <f>IF(女子種目選択!G65="","",女子種目選択!G65)</f>
        <v/>
      </c>
      <c r="H167" s="3" t="str">
        <f>IF(女子種目選択!H65="","",女子種目選択!H65)</f>
        <v/>
      </c>
      <c r="I167" s="3" t="str">
        <f>IF(女子種目選択!I65="","",女子種目選択!I65)</f>
        <v/>
      </c>
      <c r="J167" s="3" t="str">
        <f>IF(女子種目選択!J65="","",女子種目選択!J65)</f>
        <v/>
      </c>
      <c r="K167" s="3" t="str">
        <f>IF(女子種目選択!K65="","",女子種目選択!K65)</f>
        <v/>
      </c>
      <c r="L167" s="3" t="str">
        <f>IF(女子種目選択!L65="","",女子種目選択!L65)</f>
        <v/>
      </c>
      <c r="M167" s="3" t="str">
        <f>IF(女子種目選択!M65="","",女子種目選択!M65)</f>
        <v/>
      </c>
      <c r="N167" s="3" t="str">
        <f>IF(女子種目選択!N65="","",女子種目選択!N65)</f>
        <v/>
      </c>
      <c r="O167" s="3" t="str">
        <f>IF(女子種目選択!O65="","",女子種目選択!O65)</f>
        <v/>
      </c>
      <c r="P167" s="3" t="str">
        <f>IF(女子種目選択!P65="","",女子種目選択!P65)</f>
        <v/>
      </c>
      <c r="Q167" s="3">
        <f>IF(女子種目選択!Q65="","",女子種目選択!Q65)</f>
        <v>62</v>
      </c>
    </row>
    <row r="168" spans="1:17">
      <c r="A168" s="3" t="str">
        <f>IF(女子種目選択!A66="","",女子種目選択!A66)</f>
        <v/>
      </c>
      <c r="B168" s="3" t="str">
        <f>IF(女子種目選択!B66="","",女子種目選択!B66)</f>
        <v/>
      </c>
      <c r="C168" s="3" t="str">
        <f>IF(女子種目選択!C66="","",女子種目選択!C66)</f>
        <v/>
      </c>
      <c r="D168" s="3" t="str">
        <f>IF(女子種目選択!D66="","",女子種目選択!D66)</f>
        <v/>
      </c>
      <c r="E168" s="3" t="str">
        <f>IF(女子種目選択!E66="","",女子種目選択!E66)</f>
        <v/>
      </c>
      <c r="F168" s="3" t="str">
        <f>IF(女子種目選択!F66="","",女子種目選択!F66)</f>
        <v/>
      </c>
      <c r="G168" s="3" t="str">
        <f>IF(女子種目選択!G66="","",女子種目選択!G66)</f>
        <v/>
      </c>
      <c r="H168" s="3" t="str">
        <f>IF(女子種目選択!H66="","",女子種目選択!H66)</f>
        <v/>
      </c>
      <c r="I168" s="3" t="str">
        <f>IF(女子種目選択!I66="","",女子種目選択!I66)</f>
        <v/>
      </c>
      <c r="J168" s="3" t="str">
        <f>IF(女子種目選択!J66="","",女子種目選択!J66)</f>
        <v/>
      </c>
      <c r="K168" s="3" t="str">
        <f>IF(女子種目選択!K66="","",女子種目選択!K66)</f>
        <v/>
      </c>
      <c r="L168" s="3" t="str">
        <f>IF(女子種目選択!L66="","",女子種目選択!L66)</f>
        <v/>
      </c>
      <c r="M168" s="3" t="str">
        <f>IF(女子種目選択!M66="","",女子種目選択!M66)</f>
        <v/>
      </c>
      <c r="N168" s="3" t="str">
        <f>IF(女子種目選択!N66="","",女子種目選択!N66)</f>
        <v/>
      </c>
      <c r="O168" s="3" t="str">
        <f>IF(女子種目選択!O66="","",女子種目選択!O66)</f>
        <v/>
      </c>
      <c r="P168" s="3" t="str">
        <f>IF(女子種目選択!P66="","",女子種目選択!P66)</f>
        <v/>
      </c>
      <c r="Q168" s="3">
        <f>IF(女子種目選択!Q66="","",女子種目選択!Q66)</f>
        <v>63</v>
      </c>
    </row>
    <row r="169" spans="1:17">
      <c r="A169" s="3" t="str">
        <f>IF(女子種目選択!A67="","",女子種目選択!A67)</f>
        <v/>
      </c>
      <c r="B169" s="3" t="str">
        <f>IF(女子種目選択!B67="","",女子種目選択!B67)</f>
        <v/>
      </c>
      <c r="C169" s="3" t="str">
        <f>IF(女子種目選択!C67="","",女子種目選択!C67)</f>
        <v/>
      </c>
      <c r="D169" s="3" t="str">
        <f>IF(女子種目選択!D67="","",女子種目選択!D67)</f>
        <v/>
      </c>
      <c r="E169" s="3" t="str">
        <f>IF(女子種目選択!E67="","",女子種目選択!E67)</f>
        <v/>
      </c>
      <c r="F169" s="3" t="str">
        <f>IF(女子種目選択!F67="","",女子種目選択!F67)</f>
        <v/>
      </c>
      <c r="G169" s="3" t="str">
        <f>IF(女子種目選択!G67="","",女子種目選択!G67)</f>
        <v/>
      </c>
      <c r="H169" s="3" t="str">
        <f>IF(女子種目選択!H67="","",女子種目選択!H67)</f>
        <v/>
      </c>
      <c r="I169" s="3" t="str">
        <f>IF(女子種目選択!I67="","",女子種目選択!I67)</f>
        <v/>
      </c>
      <c r="J169" s="3" t="str">
        <f>IF(女子種目選択!J67="","",女子種目選択!J67)</f>
        <v/>
      </c>
      <c r="K169" s="3" t="str">
        <f>IF(女子種目選択!K67="","",女子種目選択!K67)</f>
        <v/>
      </c>
      <c r="L169" s="3" t="str">
        <f>IF(女子種目選択!L67="","",女子種目選択!L67)</f>
        <v/>
      </c>
      <c r="M169" s="3" t="str">
        <f>IF(女子種目選択!M67="","",女子種目選択!M67)</f>
        <v/>
      </c>
      <c r="N169" s="3" t="str">
        <f>IF(女子種目選択!N67="","",女子種目選択!N67)</f>
        <v/>
      </c>
      <c r="O169" s="3" t="str">
        <f>IF(女子種目選択!O67="","",女子種目選択!O67)</f>
        <v/>
      </c>
      <c r="P169" s="3" t="str">
        <f>IF(女子種目選択!P67="","",女子種目選択!P67)</f>
        <v/>
      </c>
      <c r="Q169" s="3">
        <f>IF(女子種目選択!Q67="","",女子種目選択!Q67)</f>
        <v>64</v>
      </c>
    </row>
    <row r="170" spans="1:17">
      <c r="A170" s="3" t="str">
        <f>IF(女子種目選択!A68="","",女子種目選択!A68)</f>
        <v/>
      </c>
      <c r="B170" s="3" t="str">
        <f>IF(女子種目選択!B68="","",女子種目選択!B68)</f>
        <v/>
      </c>
      <c r="C170" s="3" t="str">
        <f>IF(女子種目選択!C68="","",女子種目選択!C68)</f>
        <v/>
      </c>
      <c r="D170" s="3" t="str">
        <f>IF(女子種目選択!D68="","",女子種目選択!D68)</f>
        <v/>
      </c>
      <c r="E170" s="3" t="str">
        <f>IF(女子種目選択!E68="","",女子種目選択!E68)</f>
        <v/>
      </c>
      <c r="F170" s="3" t="str">
        <f>IF(女子種目選択!F68="","",女子種目選択!F68)</f>
        <v/>
      </c>
      <c r="G170" s="3" t="str">
        <f>IF(女子種目選択!G68="","",女子種目選択!G68)</f>
        <v/>
      </c>
      <c r="H170" s="3" t="str">
        <f>IF(女子種目選択!H68="","",女子種目選択!H68)</f>
        <v/>
      </c>
      <c r="I170" s="3" t="str">
        <f>IF(女子種目選択!I68="","",女子種目選択!I68)</f>
        <v/>
      </c>
      <c r="J170" s="3" t="str">
        <f>IF(女子種目選択!J68="","",女子種目選択!J68)</f>
        <v/>
      </c>
      <c r="K170" s="3" t="str">
        <f>IF(女子種目選択!K68="","",女子種目選択!K68)</f>
        <v/>
      </c>
      <c r="L170" s="3" t="str">
        <f>IF(女子種目選択!L68="","",女子種目選択!L68)</f>
        <v/>
      </c>
      <c r="M170" s="3" t="str">
        <f>IF(女子種目選択!M68="","",女子種目選択!M68)</f>
        <v/>
      </c>
      <c r="N170" s="3" t="str">
        <f>IF(女子種目選択!N68="","",女子種目選択!N68)</f>
        <v/>
      </c>
      <c r="O170" s="3" t="str">
        <f>IF(女子種目選択!O68="","",女子種目選択!O68)</f>
        <v/>
      </c>
      <c r="P170" s="3" t="str">
        <f>IF(女子種目選択!P68="","",女子種目選択!P68)</f>
        <v/>
      </c>
      <c r="Q170" s="3">
        <f>IF(女子種目選択!Q68="","",女子種目選択!Q68)</f>
        <v>65</v>
      </c>
    </row>
    <row r="171" spans="1:17">
      <c r="A171" s="3" t="str">
        <f>IF(女子種目選択!A69="","",女子種目選択!A69)</f>
        <v/>
      </c>
      <c r="B171" s="3" t="str">
        <f>IF(女子種目選択!B69="","",女子種目選択!B69)</f>
        <v/>
      </c>
      <c r="C171" s="3" t="str">
        <f>IF(女子種目選択!C69="","",女子種目選択!C69)</f>
        <v/>
      </c>
      <c r="D171" s="3" t="str">
        <f>IF(女子種目選択!D69="","",女子種目選択!D69)</f>
        <v/>
      </c>
      <c r="E171" s="3" t="str">
        <f>IF(女子種目選択!E69="","",女子種目選択!E69)</f>
        <v/>
      </c>
      <c r="F171" s="3" t="str">
        <f>IF(女子種目選択!F69="","",女子種目選択!F69)</f>
        <v/>
      </c>
      <c r="G171" s="3" t="str">
        <f>IF(女子種目選択!G69="","",女子種目選択!G69)</f>
        <v/>
      </c>
      <c r="H171" s="3" t="str">
        <f>IF(女子種目選択!H69="","",女子種目選択!H69)</f>
        <v/>
      </c>
      <c r="I171" s="3" t="str">
        <f>IF(女子種目選択!I69="","",女子種目選択!I69)</f>
        <v/>
      </c>
      <c r="J171" s="3" t="str">
        <f>IF(女子種目選択!J69="","",女子種目選択!J69)</f>
        <v/>
      </c>
      <c r="K171" s="3" t="str">
        <f>IF(女子種目選択!K69="","",女子種目選択!K69)</f>
        <v/>
      </c>
      <c r="L171" s="3" t="str">
        <f>IF(女子種目選択!L69="","",女子種目選択!L69)</f>
        <v/>
      </c>
      <c r="M171" s="3" t="str">
        <f>IF(女子種目選択!M69="","",女子種目選択!M69)</f>
        <v/>
      </c>
      <c r="N171" s="3" t="str">
        <f>IF(女子種目選択!N69="","",女子種目選択!N69)</f>
        <v/>
      </c>
      <c r="O171" s="3" t="str">
        <f>IF(女子種目選択!O69="","",女子種目選択!O69)</f>
        <v/>
      </c>
      <c r="P171" s="3" t="str">
        <f>IF(女子種目選択!P69="","",女子種目選択!P69)</f>
        <v/>
      </c>
      <c r="Q171" s="3">
        <f>IF(女子種目選択!Q69="","",女子種目選択!Q69)</f>
        <v>66</v>
      </c>
    </row>
    <row r="172" spans="1:17">
      <c r="A172" s="3" t="str">
        <f>IF(女子種目選択!A70="","",女子種目選択!A70)</f>
        <v/>
      </c>
      <c r="B172" s="3" t="str">
        <f>IF(女子種目選択!B70="","",女子種目選択!B70)</f>
        <v/>
      </c>
      <c r="C172" s="3" t="str">
        <f>IF(女子種目選択!C70="","",女子種目選択!C70)</f>
        <v/>
      </c>
      <c r="D172" s="3" t="str">
        <f>IF(女子種目選択!D70="","",女子種目選択!D70)</f>
        <v/>
      </c>
      <c r="E172" s="3" t="str">
        <f>IF(女子種目選択!E70="","",女子種目選択!E70)</f>
        <v/>
      </c>
      <c r="F172" s="3" t="str">
        <f>IF(女子種目選択!F70="","",女子種目選択!F70)</f>
        <v/>
      </c>
      <c r="G172" s="3" t="str">
        <f>IF(女子種目選択!G70="","",女子種目選択!G70)</f>
        <v/>
      </c>
      <c r="H172" s="3" t="str">
        <f>IF(女子種目選択!H70="","",女子種目選択!H70)</f>
        <v/>
      </c>
      <c r="I172" s="3" t="str">
        <f>IF(女子種目選択!I70="","",女子種目選択!I70)</f>
        <v/>
      </c>
      <c r="J172" s="3" t="str">
        <f>IF(女子種目選択!J70="","",女子種目選択!J70)</f>
        <v/>
      </c>
      <c r="K172" s="3" t="str">
        <f>IF(女子種目選択!K70="","",女子種目選択!K70)</f>
        <v/>
      </c>
      <c r="L172" s="3" t="str">
        <f>IF(女子種目選択!L70="","",女子種目選択!L70)</f>
        <v/>
      </c>
      <c r="M172" s="3" t="str">
        <f>IF(女子種目選択!M70="","",女子種目選択!M70)</f>
        <v/>
      </c>
      <c r="N172" s="3" t="str">
        <f>IF(女子種目選択!N70="","",女子種目選択!N70)</f>
        <v/>
      </c>
      <c r="O172" s="3" t="str">
        <f>IF(女子種目選択!O70="","",女子種目選択!O70)</f>
        <v/>
      </c>
      <c r="P172" s="3" t="str">
        <f>IF(女子種目選択!P70="","",女子種目選択!P70)</f>
        <v/>
      </c>
      <c r="Q172" s="3">
        <f>IF(女子種目選択!Q70="","",女子種目選択!Q70)</f>
        <v>67</v>
      </c>
    </row>
    <row r="173" spans="1:17">
      <c r="A173" s="3" t="str">
        <f>IF(女子種目選択!A71="","",女子種目選択!A71)</f>
        <v/>
      </c>
      <c r="B173" s="3" t="str">
        <f>IF(女子種目選択!B71="","",女子種目選択!B71)</f>
        <v/>
      </c>
      <c r="C173" s="3" t="str">
        <f>IF(女子種目選択!C71="","",女子種目選択!C71)</f>
        <v/>
      </c>
      <c r="D173" s="3" t="str">
        <f>IF(女子種目選択!D71="","",女子種目選択!D71)</f>
        <v/>
      </c>
      <c r="E173" s="3" t="str">
        <f>IF(女子種目選択!E71="","",女子種目選択!E71)</f>
        <v/>
      </c>
      <c r="F173" s="3" t="str">
        <f>IF(女子種目選択!F71="","",女子種目選択!F71)</f>
        <v/>
      </c>
      <c r="G173" s="3" t="str">
        <f>IF(女子種目選択!G71="","",女子種目選択!G71)</f>
        <v/>
      </c>
      <c r="H173" s="3" t="str">
        <f>IF(女子種目選択!H71="","",女子種目選択!H71)</f>
        <v/>
      </c>
      <c r="I173" s="3" t="str">
        <f>IF(女子種目選択!I71="","",女子種目選択!I71)</f>
        <v/>
      </c>
      <c r="J173" s="3" t="str">
        <f>IF(女子種目選択!J71="","",女子種目選択!J71)</f>
        <v/>
      </c>
      <c r="K173" s="3" t="str">
        <f>IF(女子種目選択!K71="","",女子種目選択!K71)</f>
        <v/>
      </c>
      <c r="L173" s="3" t="str">
        <f>IF(女子種目選択!L71="","",女子種目選択!L71)</f>
        <v/>
      </c>
      <c r="M173" s="3" t="str">
        <f>IF(女子種目選択!M71="","",女子種目選択!M71)</f>
        <v/>
      </c>
      <c r="N173" s="3" t="str">
        <f>IF(女子種目選択!N71="","",女子種目選択!N71)</f>
        <v/>
      </c>
      <c r="O173" s="3" t="str">
        <f>IF(女子種目選択!O71="","",女子種目選択!O71)</f>
        <v/>
      </c>
      <c r="P173" s="3" t="str">
        <f>IF(女子種目選択!P71="","",女子種目選択!P71)</f>
        <v/>
      </c>
      <c r="Q173" s="3">
        <f>IF(女子種目選択!Q71="","",女子種目選択!Q71)</f>
        <v>68</v>
      </c>
    </row>
    <row r="174" spans="1:17">
      <c r="A174" s="3" t="str">
        <f>IF(女子種目選択!A72="","",女子種目選択!A72)</f>
        <v/>
      </c>
      <c r="B174" s="3" t="str">
        <f>IF(女子種目選択!B72="","",女子種目選択!B72)</f>
        <v/>
      </c>
      <c r="C174" s="3" t="str">
        <f>IF(女子種目選択!C72="","",女子種目選択!C72)</f>
        <v/>
      </c>
      <c r="D174" s="3" t="str">
        <f>IF(女子種目選択!D72="","",女子種目選択!D72)</f>
        <v/>
      </c>
      <c r="E174" s="3" t="str">
        <f>IF(女子種目選択!E72="","",女子種目選択!E72)</f>
        <v/>
      </c>
      <c r="F174" s="3" t="str">
        <f>IF(女子種目選択!F72="","",女子種目選択!F72)</f>
        <v/>
      </c>
      <c r="G174" s="3" t="str">
        <f>IF(女子種目選択!G72="","",女子種目選択!G72)</f>
        <v/>
      </c>
      <c r="H174" s="3" t="str">
        <f>IF(女子種目選択!H72="","",女子種目選択!H72)</f>
        <v/>
      </c>
      <c r="I174" s="3" t="str">
        <f>IF(女子種目選択!I72="","",女子種目選択!I72)</f>
        <v/>
      </c>
      <c r="J174" s="3" t="str">
        <f>IF(女子種目選択!J72="","",女子種目選択!J72)</f>
        <v/>
      </c>
      <c r="K174" s="3" t="str">
        <f>IF(女子種目選択!K72="","",女子種目選択!K72)</f>
        <v/>
      </c>
      <c r="L174" s="3" t="str">
        <f>IF(女子種目選択!L72="","",女子種目選択!L72)</f>
        <v/>
      </c>
      <c r="M174" s="3" t="str">
        <f>IF(女子種目選択!M72="","",女子種目選択!M72)</f>
        <v/>
      </c>
      <c r="N174" s="3" t="str">
        <f>IF(女子種目選択!N72="","",女子種目選択!N72)</f>
        <v/>
      </c>
      <c r="O174" s="3" t="str">
        <f>IF(女子種目選択!O72="","",女子種目選択!O72)</f>
        <v/>
      </c>
      <c r="P174" s="3" t="str">
        <f>IF(女子種目選択!P72="","",女子種目選択!P72)</f>
        <v/>
      </c>
      <c r="Q174" s="3">
        <f>IF(女子種目選択!Q72="","",女子種目選択!Q72)</f>
        <v>69</v>
      </c>
    </row>
    <row r="175" spans="1:17">
      <c r="A175" s="3" t="str">
        <f>IF(女子種目選択!A73="","",女子種目選択!A73)</f>
        <v/>
      </c>
      <c r="B175" s="3" t="str">
        <f>IF(女子種目選択!B73="","",女子種目選択!B73)</f>
        <v/>
      </c>
      <c r="C175" s="3" t="str">
        <f>IF(女子種目選択!C73="","",女子種目選択!C73)</f>
        <v/>
      </c>
      <c r="D175" s="3" t="str">
        <f>IF(女子種目選択!D73="","",女子種目選択!D73)</f>
        <v/>
      </c>
      <c r="E175" s="3" t="str">
        <f>IF(女子種目選択!E73="","",女子種目選択!E73)</f>
        <v/>
      </c>
      <c r="F175" s="3" t="str">
        <f>IF(女子種目選択!F73="","",女子種目選択!F73)</f>
        <v/>
      </c>
      <c r="G175" s="3" t="str">
        <f>IF(女子種目選択!G73="","",女子種目選択!G73)</f>
        <v/>
      </c>
      <c r="H175" s="3" t="str">
        <f>IF(女子種目選択!H73="","",女子種目選択!H73)</f>
        <v/>
      </c>
      <c r="I175" s="3" t="str">
        <f>IF(女子種目選択!I73="","",女子種目選択!I73)</f>
        <v/>
      </c>
      <c r="J175" s="3" t="str">
        <f>IF(女子種目選択!J73="","",女子種目選択!J73)</f>
        <v/>
      </c>
      <c r="K175" s="3" t="str">
        <f>IF(女子種目選択!K73="","",女子種目選択!K73)</f>
        <v/>
      </c>
      <c r="L175" s="3" t="str">
        <f>IF(女子種目選択!L73="","",女子種目選択!L73)</f>
        <v/>
      </c>
      <c r="M175" s="3" t="str">
        <f>IF(女子種目選択!M73="","",女子種目選択!M73)</f>
        <v/>
      </c>
      <c r="N175" s="3" t="str">
        <f>IF(女子種目選択!N73="","",女子種目選択!N73)</f>
        <v/>
      </c>
      <c r="O175" s="3" t="str">
        <f>IF(女子種目選択!O73="","",女子種目選択!O73)</f>
        <v/>
      </c>
      <c r="P175" s="3" t="str">
        <f>IF(女子種目選択!P73="","",女子種目選択!P73)</f>
        <v/>
      </c>
      <c r="Q175" s="3">
        <f>IF(女子種目選択!Q73="","",女子種目選択!Q73)</f>
        <v>70</v>
      </c>
    </row>
    <row r="176" spans="1:17">
      <c r="A176" s="3" t="str">
        <f>IF(女子種目選択!A74="","",女子種目選択!A74)</f>
        <v/>
      </c>
      <c r="B176" s="3" t="str">
        <f>IF(女子種目選択!B74="","",女子種目選択!B74)</f>
        <v/>
      </c>
      <c r="C176" s="3" t="str">
        <f>IF(女子種目選択!C74="","",女子種目選択!C74)</f>
        <v/>
      </c>
      <c r="D176" s="3" t="str">
        <f>IF(女子種目選択!D74="","",女子種目選択!D74)</f>
        <v/>
      </c>
      <c r="E176" s="3" t="str">
        <f>IF(女子種目選択!E74="","",女子種目選択!E74)</f>
        <v/>
      </c>
      <c r="F176" s="3" t="str">
        <f>IF(女子種目選択!F74="","",女子種目選択!F74)</f>
        <v/>
      </c>
      <c r="G176" s="3" t="str">
        <f>IF(女子種目選択!G74="","",女子種目選択!G74)</f>
        <v/>
      </c>
      <c r="H176" s="3" t="str">
        <f>IF(女子種目選択!H74="","",女子種目選択!H74)</f>
        <v/>
      </c>
      <c r="I176" s="3" t="str">
        <f>IF(女子種目選択!I74="","",女子種目選択!I74)</f>
        <v/>
      </c>
      <c r="J176" s="3" t="str">
        <f>IF(女子種目選択!J74="","",女子種目選択!J74)</f>
        <v/>
      </c>
      <c r="K176" s="3" t="str">
        <f>IF(女子種目選択!K74="","",女子種目選択!K74)</f>
        <v/>
      </c>
      <c r="L176" s="3" t="str">
        <f>IF(女子種目選択!L74="","",女子種目選択!L74)</f>
        <v/>
      </c>
      <c r="M176" s="3" t="str">
        <f>IF(女子種目選択!M74="","",女子種目選択!M74)</f>
        <v/>
      </c>
      <c r="N176" s="3" t="str">
        <f>IF(女子種目選択!N74="","",女子種目選択!N74)</f>
        <v/>
      </c>
      <c r="O176" s="3" t="str">
        <f>IF(女子種目選択!O74="","",女子種目選択!O74)</f>
        <v/>
      </c>
      <c r="P176" s="3" t="str">
        <f>IF(女子種目選択!P74="","",女子種目選択!P74)</f>
        <v/>
      </c>
      <c r="Q176" s="3">
        <f>IF(女子種目選択!Q74="","",女子種目選択!Q74)</f>
        <v>71</v>
      </c>
    </row>
    <row r="177" spans="1:17">
      <c r="A177" s="3" t="str">
        <f>IF(女子種目選択!A75="","",女子種目選択!A75)</f>
        <v/>
      </c>
      <c r="B177" s="3" t="str">
        <f>IF(女子種目選択!B75="","",女子種目選択!B75)</f>
        <v/>
      </c>
      <c r="C177" s="3" t="str">
        <f>IF(女子種目選択!C75="","",女子種目選択!C75)</f>
        <v/>
      </c>
      <c r="D177" s="3" t="str">
        <f>IF(女子種目選択!D75="","",女子種目選択!D75)</f>
        <v/>
      </c>
      <c r="E177" s="3" t="str">
        <f>IF(女子種目選択!E75="","",女子種目選択!E75)</f>
        <v/>
      </c>
      <c r="F177" s="3" t="str">
        <f>IF(女子種目選択!F75="","",女子種目選択!F75)</f>
        <v/>
      </c>
      <c r="G177" s="3" t="str">
        <f>IF(女子種目選択!G75="","",女子種目選択!G75)</f>
        <v/>
      </c>
      <c r="H177" s="3" t="str">
        <f>IF(女子種目選択!H75="","",女子種目選択!H75)</f>
        <v/>
      </c>
      <c r="I177" s="3" t="str">
        <f>IF(女子種目選択!I75="","",女子種目選択!I75)</f>
        <v/>
      </c>
      <c r="J177" s="3" t="str">
        <f>IF(女子種目選択!J75="","",女子種目選択!J75)</f>
        <v/>
      </c>
      <c r="K177" s="3" t="str">
        <f>IF(女子種目選択!K75="","",女子種目選択!K75)</f>
        <v/>
      </c>
      <c r="L177" s="3" t="str">
        <f>IF(女子種目選択!L75="","",女子種目選択!L75)</f>
        <v/>
      </c>
      <c r="M177" s="3" t="str">
        <f>IF(女子種目選択!M75="","",女子種目選択!M75)</f>
        <v/>
      </c>
      <c r="N177" s="3" t="str">
        <f>IF(女子種目選択!N75="","",女子種目選択!N75)</f>
        <v/>
      </c>
      <c r="O177" s="3" t="str">
        <f>IF(女子種目選択!O75="","",女子種目選択!O75)</f>
        <v/>
      </c>
      <c r="P177" s="3" t="str">
        <f>IF(女子種目選択!P75="","",女子種目選択!P75)</f>
        <v/>
      </c>
      <c r="Q177" s="3">
        <f>IF(女子種目選択!Q75="","",女子種目選択!Q75)</f>
        <v>72</v>
      </c>
    </row>
    <row r="178" spans="1:17">
      <c r="A178" s="3" t="str">
        <f>IF(女子種目選択!A76="","",女子種目選択!A76)</f>
        <v/>
      </c>
      <c r="B178" s="3" t="str">
        <f>IF(女子種目選択!B76="","",女子種目選択!B76)</f>
        <v/>
      </c>
      <c r="C178" s="3" t="str">
        <f>IF(女子種目選択!C76="","",女子種目選択!C76)</f>
        <v/>
      </c>
      <c r="D178" s="3" t="str">
        <f>IF(女子種目選択!D76="","",女子種目選択!D76)</f>
        <v/>
      </c>
      <c r="E178" s="3" t="str">
        <f>IF(女子種目選択!E76="","",女子種目選択!E76)</f>
        <v/>
      </c>
      <c r="F178" s="3" t="str">
        <f>IF(女子種目選択!F76="","",女子種目選択!F76)</f>
        <v/>
      </c>
      <c r="G178" s="3" t="str">
        <f>IF(女子種目選択!G76="","",女子種目選択!G76)</f>
        <v/>
      </c>
      <c r="H178" s="3" t="str">
        <f>IF(女子種目選択!H76="","",女子種目選択!H76)</f>
        <v/>
      </c>
      <c r="I178" s="3" t="str">
        <f>IF(女子種目選択!I76="","",女子種目選択!I76)</f>
        <v/>
      </c>
      <c r="J178" s="3" t="str">
        <f>IF(女子種目選択!J76="","",女子種目選択!J76)</f>
        <v/>
      </c>
      <c r="K178" s="3" t="str">
        <f>IF(女子種目選択!K76="","",女子種目選択!K76)</f>
        <v/>
      </c>
      <c r="L178" s="3" t="str">
        <f>IF(女子種目選択!L76="","",女子種目選択!L76)</f>
        <v/>
      </c>
      <c r="M178" s="3" t="str">
        <f>IF(女子種目選択!M76="","",女子種目選択!M76)</f>
        <v/>
      </c>
      <c r="N178" s="3" t="str">
        <f>IF(女子種目選択!N76="","",女子種目選択!N76)</f>
        <v/>
      </c>
      <c r="O178" s="3" t="str">
        <f>IF(女子種目選択!O76="","",女子種目選択!O76)</f>
        <v/>
      </c>
      <c r="P178" s="3" t="str">
        <f>IF(女子種目選択!P76="","",女子種目選択!P76)</f>
        <v/>
      </c>
      <c r="Q178" s="3">
        <f>IF(女子種目選択!Q76="","",女子種目選択!Q76)</f>
        <v>73</v>
      </c>
    </row>
    <row r="179" spans="1:17">
      <c r="A179" s="3" t="str">
        <f>IF(女子種目選択!A77="","",女子種目選択!A77)</f>
        <v/>
      </c>
      <c r="B179" s="3" t="str">
        <f>IF(女子種目選択!B77="","",女子種目選択!B77)</f>
        <v/>
      </c>
      <c r="C179" s="3" t="str">
        <f>IF(女子種目選択!C77="","",女子種目選択!C77)</f>
        <v/>
      </c>
      <c r="D179" s="3" t="str">
        <f>IF(女子種目選択!D77="","",女子種目選択!D77)</f>
        <v/>
      </c>
      <c r="E179" s="3" t="str">
        <f>IF(女子種目選択!E77="","",女子種目選択!E77)</f>
        <v/>
      </c>
      <c r="F179" s="3" t="str">
        <f>IF(女子種目選択!F77="","",女子種目選択!F77)</f>
        <v/>
      </c>
      <c r="G179" s="3" t="str">
        <f>IF(女子種目選択!G77="","",女子種目選択!G77)</f>
        <v/>
      </c>
      <c r="H179" s="3" t="str">
        <f>IF(女子種目選択!H77="","",女子種目選択!H77)</f>
        <v/>
      </c>
      <c r="I179" s="3" t="str">
        <f>IF(女子種目選択!I77="","",女子種目選択!I77)</f>
        <v/>
      </c>
      <c r="J179" s="3" t="str">
        <f>IF(女子種目選択!J77="","",女子種目選択!J77)</f>
        <v/>
      </c>
      <c r="K179" s="3" t="str">
        <f>IF(女子種目選択!K77="","",女子種目選択!K77)</f>
        <v/>
      </c>
      <c r="L179" s="3" t="str">
        <f>IF(女子種目選択!L77="","",女子種目選択!L77)</f>
        <v/>
      </c>
      <c r="M179" s="3" t="str">
        <f>IF(女子種目選択!M77="","",女子種目選択!M77)</f>
        <v/>
      </c>
      <c r="N179" s="3" t="str">
        <f>IF(女子種目選択!N77="","",女子種目選択!N77)</f>
        <v/>
      </c>
      <c r="O179" s="3" t="str">
        <f>IF(女子種目選択!O77="","",女子種目選択!O77)</f>
        <v/>
      </c>
      <c r="P179" s="3" t="str">
        <f>IF(女子種目選択!P77="","",女子種目選択!P77)</f>
        <v/>
      </c>
      <c r="Q179" s="3">
        <f>IF(女子種目選択!Q77="","",女子種目選択!Q77)</f>
        <v>74</v>
      </c>
    </row>
    <row r="180" spans="1:17">
      <c r="A180" s="3" t="str">
        <f>IF(女子種目選択!A78="","",女子種目選択!A78)</f>
        <v/>
      </c>
      <c r="B180" s="3" t="str">
        <f>IF(女子種目選択!B78="","",女子種目選択!B78)</f>
        <v/>
      </c>
      <c r="C180" s="3" t="str">
        <f>IF(女子種目選択!C78="","",女子種目選択!C78)</f>
        <v/>
      </c>
      <c r="D180" s="3" t="str">
        <f>IF(女子種目選択!D78="","",女子種目選択!D78)</f>
        <v/>
      </c>
      <c r="E180" s="3" t="str">
        <f>IF(女子種目選択!E78="","",女子種目選択!E78)</f>
        <v/>
      </c>
      <c r="F180" s="3" t="str">
        <f>IF(女子種目選択!F78="","",女子種目選択!F78)</f>
        <v/>
      </c>
      <c r="G180" s="3" t="str">
        <f>IF(女子種目選択!G78="","",女子種目選択!G78)</f>
        <v/>
      </c>
      <c r="H180" s="3" t="str">
        <f>IF(女子種目選択!H78="","",女子種目選択!H78)</f>
        <v/>
      </c>
      <c r="I180" s="3" t="str">
        <f>IF(女子種目選択!I78="","",女子種目選択!I78)</f>
        <v/>
      </c>
      <c r="J180" s="3" t="str">
        <f>IF(女子種目選択!J78="","",女子種目選択!J78)</f>
        <v/>
      </c>
      <c r="K180" s="3" t="str">
        <f>IF(女子種目選択!K78="","",女子種目選択!K78)</f>
        <v/>
      </c>
      <c r="L180" s="3" t="str">
        <f>IF(女子種目選択!L78="","",女子種目選択!L78)</f>
        <v/>
      </c>
      <c r="M180" s="3" t="str">
        <f>IF(女子種目選択!M78="","",女子種目選択!M78)</f>
        <v/>
      </c>
      <c r="N180" s="3" t="str">
        <f>IF(女子種目選択!N78="","",女子種目選択!N78)</f>
        <v/>
      </c>
      <c r="O180" s="3" t="str">
        <f>IF(女子種目選択!O78="","",女子種目選択!O78)</f>
        <v/>
      </c>
      <c r="P180" s="3" t="str">
        <f>IF(女子種目選択!P78="","",女子種目選択!P78)</f>
        <v/>
      </c>
      <c r="Q180" s="3">
        <f>IF(女子種目選択!Q78="","",女子種目選択!Q78)</f>
        <v>75</v>
      </c>
    </row>
    <row r="181" spans="1:17">
      <c r="A181" s="3" t="str">
        <f>IF(女子種目選択!A79="","",女子種目選択!A79)</f>
        <v/>
      </c>
      <c r="B181" s="3" t="str">
        <f>IF(女子種目選択!B79="","",女子種目選択!B79)</f>
        <v/>
      </c>
      <c r="C181" s="3" t="str">
        <f>IF(女子種目選択!C79="","",女子種目選択!C79)</f>
        <v/>
      </c>
      <c r="D181" s="3" t="str">
        <f>IF(女子種目選択!D79="","",女子種目選択!D79)</f>
        <v/>
      </c>
      <c r="E181" s="3" t="str">
        <f>IF(女子種目選択!E79="","",女子種目選択!E79)</f>
        <v/>
      </c>
      <c r="F181" s="3" t="str">
        <f>IF(女子種目選択!F79="","",女子種目選択!F79)</f>
        <v/>
      </c>
      <c r="G181" s="3" t="str">
        <f>IF(女子種目選択!G79="","",女子種目選択!G79)</f>
        <v/>
      </c>
      <c r="H181" s="3" t="str">
        <f>IF(女子種目選択!H79="","",女子種目選択!H79)</f>
        <v/>
      </c>
      <c r="I181" s="3" t="str">
        <f>IF(女子種目選択!I79="","",女子種目選択!I79)</f>
        <v/>
      </c>
      <c r="J181" s="3" t="str">
        <f>IF(女子種目選択!J79="","",女子種目選択!J79)</f>
        <v/>
      </c>
      <c r="K181" s="3" t="str">
        <f>IF(女子種目選択!K79="","",女子種目選択!K79)</f>
        <v/>
      </c>
      <c r="L181" s="3" t="str">
        <f>IF(女子種目選択!L79="","",女子種目選択!L79)</f>
        <v/>
      </c>
      <c r="M181" s="3" t="str">
        <f>IF(女子種目選択!M79="","",女子種目選択!M79)</f>
        <v/>
      </c>
      <c r="N181" s="3" t="str">
        <f>IF(女子種目選択!N79="","",女子種目選択!N79)</f>
        <v/>
      </c>
      <c r="O181" s="3" t="str">
        <f>IF(女子種目選択!O79="","",女子種目選択!O79)</f>
        <v/>
      </c>
      <c r="P181" s="3" t="str">
        <f>IF(女子種目選択!P79="","",女子種目選択!P79)</f>
        <v/>
      </c>
      <c r="Q181" s="3">
        <f>IF(女子種目選択!Q79="","",女子種目選択!Q79)</f>
        <v>76</v>
      </c>
    </row>
    <row r="182" spans="1:17">
      <c r="A182" s="3" t="str">
        <f>IF(女子種目選択!A80="","",女子種目選択!A80)</f>
        <v/>
      </c>
      <c r="B182" s="3" t="str">
        <f>IF(女子種目選択!B80="","",女子種目選択!B80)</f>
        <v/>
      </c>
      <c r="C182" s="3" t="str">
        <f>IF(女子種目選択!C80="","",女子種目選択!C80)</f>
        <v/>
      </c>
      <c r="D182" s="3" t="str">
        <f>IF(女子種目選択!D80="","",女子種目選択!D80)</f>
        <v/>
      </c>
      <c r="E182" s="3" t="str">
        <f>IF(女子種目選択!E80="","",女子種目選択!E80)</f>
        <v/>
      </c>
      <c r="F182" s="3" t="str">
        <f>IF(女子種目選択!F80="","",女子種目選択!F80)</f>
        <v/>
      </c>
      <c r="G182" s="3" t="str">
        <f>IF(女子種目選択!G80="","",女子種目選択!G80)</f>
        <v/>
      </c>
      <c r="H182" s="3" t="str">
        <f>IF(女子種目選択!H80="","",女子種目選択!H80)</f>
        <v/>
      </c>
      <c r="I182" s="3" t="str">
        <f>IF(女子種目選択!I80="","",女子種目選択!I80)</f>
        <v/>
      </c>
      <c r="J182" s="3" t="str">
        <f>IF(女子種目選択!J80="","",女子種目選択!J80)</f>
        <v/>
      </c>
      <c r="K182" s="3" t="str">
        <f>IF(女子種目選択!K80="","",女子種目選択!K80)</f>
        <v/>
      </c>
      <c r="L182" s="3" t="str">
        <f>IF(女子種目選択!L80="","",女子種目選択!L80)</f>
        <v/>
      </c>
      <c r="M182" s="3" t="str">
        <f>IF(女子種目選択!M80="","",女子種目選択!M80)</f>
        <v/>
      </c>
      <c r="N182" s="3" t="str">
        <f>IF(女子種目選択!N80="","",女子種目選択!N80)</f>
        <v/>
      </c>
      <c r="O182" s="3" t="str">
        <f>IF(女子種目選択!O80="","",女子種目選択!O80)</f>
        <v/>
      </c>
      <c r="P182" s="3" t="str">
        <f>IF(女子種目選択!P80="","",女子種目選択!P80)</f>
        <v/>
      </c>
      <c r="Q182" s="3">
        <f>IF(女子種目選択!Q80="","",女子種目選択!Q80)</f>
        <v>77</v>
      </c>
    </row>
    <row r="183" spans="1:17">
      <c r="A183" s="3" t="str">
        <f>IF(女子種目選択!A81="","",女子種目選択!A81)</f>
        <v/>
      </c>
      <c r="B183" s="3" t="str">
        <f>IF(女子種目選択!B81="","",女子種目選択!B81)</f>
        <v/>
      </c>
      <c r="C183" s="3" t="str">
        <f>IF(女子種目選択!C81="","",女子種目選択!C81)</f>
        <v/>
      </c>
      <c r="D183" s="3" t="str">
        <f>IF(女子種目選択!D81="","",女子種目選択!D81)</f>
        <v/>
      </c>
      <c r="E183" s="3" t="str">
        <f>IF(女子種目選択!E81="","",女子種目選択!E81)</f>
        <v/>
      </c>
      <c r="F183" s="3" t="str">
        <f>IF(女子種目選択!F81="","",女子種目選択!F81)</f>
        <v/>
      </c>
      <c r="G183" s="3" t="str">
        <f>IF(女子種目選択!G81="","",女子種目選択!G81)</f>
        <v/>
      </c>
      <c r="H183" s="3" t="str">
        <f>IF(女子種目選択!H81="","",女子種目選択!H81)</f>
        <v/>
      </c>
      <c r="I183" s="3" t="str">
        <f>IF(女子種目選択!I81="","",女子種目選択!I81)</f>
        <v/>
      </c>
      <c r="J183" s="3" t="str">
        <f>IF(女子種目選択!J81="","",女子種目選択!J81)</f>
        <v/>
      </c>
      <c r="K183" s="3" t="str">
        <f>IF(女子種目選択!K81="","",女子種目選択!K81)</f>
        <v/>
      </c>
      <c r="L183" s="3" t="str">
        <f>IF(女子種目選択!L81="","",女子種目選択!L81)</f>
        <v/>
      </c>
      <c r="M183" s="3" t="str">
        <f>IF(女子種目選択!M81="","",女子種目選択!M81)</f>
        <v/>
      </c>
      <c r="N183" s="3" t="str">
        <f>IF(女子種目選択!N81="","",女子種目選択!N81)</f>
        <v/>
      </c>
      <c r="O183" s="3" t="str">
        <f>IF(女子種目選択!O81="","",女子種目選択!O81)</f>
        <v/>
      </c>
      <c r="P183" s="3" t="str">
        <f>IF(女子種目選択!P81="","",女子種目選択!P81)</f>
        <v/>
      </c>
      <c r="Q183" s="3">
        <f>IF(女子種目選択!Q81="","",女子種目選択!Q81)</f>
        <v>78</v>
      </c>
    </row>
    <row r="184" spans="1:17">
      <c r="A184" s="3" t="str">
        <f>IF(女子種目選択!A82="","",女子種目選択!A82)</f>
        <v/>
      </c>
      <c r="B184" s="3" t="str">
        <f>IF(女子種目選択!B82="","",女子種目選択!B82)</f>
        <v/>
      </c>
      <c r="C184" s="3" t="str">
        <f>IF(女子種目選択!C82="","",女子種目選択!C82)</f>
        <v/>
      </c>
      <c r="D184" s="3" t="str">
        <f>IF(女子種目選択!D82="","",女子種目選択!D82)</f>
        <v/>
      </c>
      <c r="E184" s="3" t="str">
        <f>IF(女子種目選択!E82="","",女子種目選択!E82)</f>
        <v/>
      </c>
      <c r="F184" s="3" t="str">
        <f>IF(女子種目選択!F82="","",女子種目選択!F82)</f>
        <v/>
      </c>
      <c r="G184" s="3" t="str">
        <f>IF(女子種目選択!G82="","",女子種目選択!G82)</f>
        <v/>
      </c>
      <c r="H184" s="3" t="str">
        <f>IF(女子種目選択!H82="","",女子種目選択!H82)</f>
        <v/>
      </c>
      <c r="I184" s="3" t="str">
        <f>IF(女子種目選択!I82="","",女子種目選択!I82)</f>
        <v/>
      </c>
      <c r="J184" s="3" t="str">
        <f>IF(女子種目選択!J82="","",女子種目選択!J82)</f>
        <v/>
      </c>
      <c r="K184" s="3" t="str">
        <f>IF(女子種目選択!K82="","",女子種目選択!K82)</f>
        <v/>
      </c>
      <c r="L184" s="3" t="str">
        <f>IF(女子種目選択!L82="","",女子種目選択!L82)</f>
        <v/>
      </c>
      <c r="M184" s="3" t="str">
        <f>IF(女子種目選択!M82="","",女子種目選択!M82)</f>
        <v/>
      </c>
      <c r="N184" s="3" t="str">
        <f>IF(女子種目選択!N82="","",女子種目選択!N82)</f>
        <v/>
      </c>
      <c r="O184" s="3" t="str">
        <f>IF(女子種目選択!O82="","",女子種目選択!O82)</f>
        <v/>
      </c>
      <c r="P184" s="3" t="str">
        <f>IF(女子種目選択!P82="","",女子種目選択!P82)</f>
        <v/>
      </c>
      <c r="Q184" s="3">
        <f>IF(女子種目選択!Q82="","",女子種目選択!Q82)</f>
        <v>79</v>
      </c>
    </row>
    <row r="185" spans="1:17">
      <c r="A185" s="3" t="str">
        <f>IF(女子種目選択!A83="","",女子種目選択!A83)</f>
        <v/>
      </c>
      <c r="B185" s="3" t="str">
        <f>IF(女子種目選択!B83="","",女子種目選択!B83)</f>
        <v/>
      </c>
      <c r="C185" s="3" t="str">
        <f>IF(女子種目選択!C83="","",女子種目選択!C83)</f>
        <v/>
      </c>
      <c r="D185" s="3" t="str">
        <f>IF(女子種目選択!D83="","",女子種目選択!D83)</f>
        <v/>
      </c>
      <c r="E185" s="3" t="str">
        <f>IF(女子種目選択!E83="","",女子種目選択!E83)</f>
        <v/>
      </c>
      <c r="F185" s="3" t="str">
        <f>IF(女子種目選択!F83="","",女子種目選択!F83)</f>
        <v/>
      </c>
      <c r="G185" s="3" t="str">
        <f>IF(女子種目選択!G83="","",女子種目選択!G83)</f>
        <v/>
      </c>
      <c r="H185" s="3" t="str">
        <f>IF(女子種目選択!H83="","",女子種目選択!H83)</f>
        <v/>
      </c>
      <c r="I185" s="3" t="str">
        <f>IF(女子種目選択!I83="","",女子種目選択!I83)</f>
        <v/>
      </c>
      <c r="J185" s="3" t="str">
        <f>IF(女子種目選択!J83="","",女子種目選択!J83)</f>
        <v/>
      </c>
      <c r="K185" s="3" t="str">
        <f>IF(女子種目選択!K83="","",女子種目選択!K83)</f>
        <v/>
      </c>
      <c r="L185" s="3" t="str">
        <f>IF(女子種目選択!L83="","",女子種目選択!L83)</f>
        <v/>
      </c>
      <c r="M185" s="3" t="str">
        <f>IF(女子種目選択!M83="","",女子種目選択!M83)</f>
        <v/>
      </c>
      <c r="N185" s="3" t="str">
        <f>IF(女子種目選択!N83="","",女子種目選択!N83)</f>
        <v/>
      </c>
      <c r="O185" s="3" t="str">
        <f>IF(女子種目選択!O83="","",女子種目選択!O83)</f>
        <v/>
      </c>
      <c r="P185" s="3" t="str">
        <f>IF(女子種目選択!P83="","",女子種目選択!P83)</f>
        <v/>
      </c>
      <c r="Q185" s="3">
        <f>IF(女子種目選択!Q83="","",女子種目選択!Q83)</f>
        <v>80</v>
      </c>
    </row>
    <row r="186" spans="1:17">
      <c r="A186" s="3" t="str">
        <f>IF(女子種目選択!A84="","",女子種目選択!A84)</f>
        <v/>
      </c>
      <c r="B186" s="3" t="str">
        <f>IF(女子種目選択!B84="","",女子種目選択!B84)</f>
        <v/>
      </c>
      <c r="C186" s="3" t="str">
        <f>IF(女子種目選択!C84="","",女子種目選択!C84)</f>
        <v/>
      </c>
      <c r="D186" s="3" t="str">
        <f>IF(女子種目選択!D84="","",女子種目選択!D84)</f>
        <v/>
      </c>
      <c r="E186" s="3" t="str">
        <f>IF(女子種目選択!E84="","",女子種目選択!E84)</f>
        <v/>
      </c>
      <c r="F186" s="3" t="str">
        <f>IF(女子種目選択!F84="","",女子種目選択!F84)</f>
        <v/>
      </c>
      <c r="G186" s="3" t="str">
        <f>IF(女子種目選択!G84="","",女子種目選択!G84)</f>
        <v/>
      </c>
      <c r="H186" s="3" t="str">
        <f>IF(女子種目選択!H84="","",女子種目選択!H84)</f>
        <v/>
      </c>
      <c r="I186" s="3" t="str">
        <f>IF(女子種目選択!I84="","",女子種目選択!I84)</f>
        <v/>
      </c>
      <c r="J186" s="3" t="str">
        <f>IF(女子種目選択!J84="","",女子種目選択!J84)</f>
        <v/>
      </c>
      <c r="K186" s="3" t="str">
        <f>IF(女子種目選択!K84="","",女子種目選択!K84)</f>
        <v/>
      </c>
      <c r="L186" s="3" t="str">
        <f>IF(女子種目選択!L84="","",女子種目選択!L84)</f>
        <v/>
      </c>
      <c r="M186" s="3" t="str">
        <f>IF(女子種目選択!M84="","",女子種目選択!M84)</f>
        <v/>
      </c>
      <c r="N186" s="3" t="str">
        <f>IF(女子種目選択!N84="","",女子種目選択!N84)</f>
        <v/>
      </c>
      <c r="O186" s="3" t="str">
        <f>IF(女子種目選択!O84="","",女子種目選択!O84)</f>
        <v/>
      </c>
      <c r="P186" s="3" t="str">
        <f>IF(女子種目選択!P84="","",女子種目選択!P84)</f>
        <v/>
      </c>
      <c r="Q186" s="3">
        <f>IF(女子種目選択!Q84="","",女子種目選択!Q84)</f>
        <v>81</v>
      </c>
    </row>
    <row r="187" spans="1:17">
      <c r="A187" s="3" t="str">
        <f>IF(女子種目選択!A85="","",女子種目選択!A85)</f>
        <v/>
      </c>
      <c r="B187" s="3" t="str">
        <f>IF(女子種目選択!B85="","",女子種目選択!B85)</f>
        <v/>
      </c>
      <c r="C187" s="3" t="str">
        <f>IF(女子種目選択!C85="","",女子種目選択!C85)</f>
        <v/>
      </c>
      <c r="D187" s="3" t="str">
        <f>IF(女子種目選択!D85="","",女子種目選択!D85)</f>
        <v/>
      </c>
      <c r="E187" s="3" t="str">
        <f>IF(女子種目選択!E85="","",女子種目選択!E85)</f>
        <v/>
      </c>
      <c r="F187" s="3" t="str">
        <f>IF(女子種目選択!F85="","",女子種目選択!F85)</f>
        <v/>
      </c>
      <c r="G187" s="3" t="str">
        <f>IF(女子種目選択!G85="","",女子種目選択!G85)</f>
        <v/>
      </c>
      <c r="H187" s="3" t="str">
        <f>IF(女子種目選択!H85="","",女子種目選択!H85)</f>
        <v/>
      </c>
      <c r="I187" s="3" t="str">
        <f>IF(女子種目選択!I85="","",女子種目選択!I85)</f>
        <v/>
      </c>
      <c r="J187" s="3" t="str">
        <f>IF(女子種目選択!J85="","",女子種目選択!J85)</f>
        <v/>
      </c>
      <c r="K187" s="3" t="str">
        <f>IF(女子種目選択!K85="","",女子種目選択!K85)</f>
        <v/>
      </c>
      <c r="L187" s="3" t="str">
        <f>IF(女子種目選択!L85="","",女子種目選択!L85)</f>
        <v/>
      </c>
      <c r="M187" s="3" t="str">
        <f>IF(女子種目選択!M85="","",女子種目選択!M85)</f>
        <v/>
      </c>
      <c r="N187" s="3" t="str">
        <f>IF(女子種目選択!N85="","",女子種目選択!N85)</f>
        <v/>
      </c>
      <c r="O187" s="3" t="str">
        <f>IF(女子種目選択!O85="","",女子種目選択!O85)</f>
        <v/>
      </c>
      <c r="P187" s="3" t="str">
        <f>IF(女子種目選択!P85="","",女子種目選択!P85)</f>
        <v/>
      </c>
      <c r="Q187" s="3">
        <f>IF(女子種目選択!Q85="","",女子種目選択!Q85)</f>
        <v>82</v>
      </c>
    </row>
    <row r="188" spans="1:17">
      <c r="A188" s="3" t="str">
        <f>IF(女子種目選択!A86="","",女子種目選択!A86)</f>
        <v/>
      </c>
      <c r="B188" s="3" t="str">
        <f>IF(女子種目選択!B86="","",女子種目選択!B86)</f>
        <v/>
      </c>
      <c r="C188" s="3" t="str">
        <f>IF(女子種目選択!C86="","",女子種目選択!C86)</f>
        <v/>
      </c>
      <c r="D188" s="3" t="str">
        <f>IF(女子種目選択!D86="","",女子種目選択!D86)</f>
        <v/>
      </c>
      <c r="E188" s="3" t="str">
        <f>IF(女子種目選択!E86="","",女子種目選択!E86)</f>
        <v/>
      </c>
      <c r="F188" s="3" t="str">
        <f>IF(女子種目選択!F86="","",女子種目選択!F86)</f>
        <v/>
      </c>
      <c r="G188" s="3" t="str">
        <f>IF(女子種目選択!G86="","",女子種目選択!G86)</f>
        <v/>
      </c>
      <c r="H188" s="3" t="str">
        <f>IF(女子種目選択!H86="","",女子種目選択!H86)</f>
        <v/>
      </c>
      <c r="I188" s="3" t="str">
        <f>IF(女子種目選択!I86="","",女子種目選択!I86)</f>
        <v/>
      </c>
      <c r="J188" s="3" t="str">
        <f>IF(女子種目選択!J86="","",女子種目選択!J86)</f>
        <v/>
      </c>
      <c r="K188" s="3" t="str">
        <f>IF(女子種目選択!K86="","",女子種目選択!K86)</f>
        <v/>
      </c>
      <c r="L188" s="3" t="str">
        <f>IF(女子種目選択!L86="","",女子種目選択!L86)</f>
        <v/>
      </c>
      <c r="M188" s="3" t="str">
        <f>IF(女子種目選択!M86="","",女子種目選択!M86)</f>
        <v/>
      </c>
      <c r="N188" s="3" t="str">
        <f>IF(女子種目選択!N86="","",女子種目選択!N86)</f>
        <v/>
      </c>
      <c r="O188" s="3" t="str">
        <f>IF(女子種目選択!O86="","",女子種目選択!O86)</f>
        <v/>
      </c>
      <c r="P188" s="3" t="str">
        <f>IF(女子種目選択!P86="","",女子種目選択!P86)</f>
        <v/>
      </c>
      <c r="Q188" s="3">
        <f>IF(女子種目選択!Q86="","",女子種目選択!Q86)</f>
        <v>83</v>
      </c>
    </row>
    <row r="189" spans="1:17">
      <c r="A189" s="3" t="str">
        <f>IF(女子種目選択!A87="","",女子種目選択!A87)</f>
        <v/>
      </c>
      <c r="B189" s="3" t="str">
        <f>IF(女子種目選択!B87="","",女子種目選択!B87)</f>
        <v/>
      </c>
      <c r="C189" s="3" t="str">
        <f>IF(女子種目選択!C87="","",女子種目選択!C87)</f>
        <v/>
      </c>
      <c r="D189" s="3" t="str">
        <f>IF(女子種目選択!D87="","",女子種目選択!D87)</f>
        <v/>
      </c>
      <c r="E189" s="3" t="str">
        <f>IF(女子種目選択!E87="","",女子種目選択!E87)</f>
        <v/>
      </c>
      <c r="F189" s="3" t="str">
        <f>IF(女子種目選択!F87="","",女子種目選択!F87)</f>
        <v/>
      </c>
      <c r="G189" s="3" t="str">
        <f>IF(女子種目選択!G87="","",女子種目選択!G87)</f>
        <v/>
      </c>
      <c r="H189" s="3" t="str">
        <f>IF(女子種目選択!H87="","",女子種目選択!H87)</f>
        <v/>
      </c>
      <c r="I189" s="3" t="str">
        <f>IF(女子種目選択!I87="","",女子種目選択!I87)</f>
        <v/>
      </c>
      <c r="J189" s="3" t="str">
        <f>IF(女子種目選択!J87="","",女子種目選択!J87)</f>
        <v/>
      </c>
      <c r="K189" s="3" t="str">
        <f>IF(女子種目選択!K87="","",女子種目選択!K87)</f>
        <v/>
      </c>
      <c r="L189" s="3" t="str">
        <f>IF(女子種目選択!L87="","",女子種目選択!L87)</f>
        <v/>
      </c>
      <c r="M189" s="3" t="str">
        <f>IF(女子種目選択!M87="","",女子種目選択!M87)</f>
        <v/>
      </c>
      <c r="N189" s="3" t="str">
        <f>IF(女子種目選択!N87="","",女子種目選択!N87)</f>
        <v/>
      </c>
      <c r="O189" s="3" t="str">
        <f>IF(女子種目選択!O87="","",女子種目選択!O87)</f>
        <v/>
      </c>
      <c r="P189" s="3" t="str">
        <f>IF(女子種目選択!P87="","",女子種目選択!P87)</f>
        <v/>
      </c>
      <c r="Q189" s="3">
        <f>IF(女子種目選択!Q87="","",女子種目選択!Q87)</f>
        <v>84</v>
      </c>
    </row>
    <row r="190" spans="1:17">
      <c r="A190" s="3" t="str">
        <f>IF(女子種目選択!A88="","",女子種目選択!A88)</f>
        <v/>
      </c>
      <c r="B190" s="3" t="str">
        <f>IF(女子種目選択!B88="","",女子種目選択!B88)</f>
        <v/>
      </c>
      <c r="C190" s="3" t="str">
        <f>IF(女子種目選択!C88="","",女子種目選択!C88)</f>
        <v/>
      </c>
      <c r="D190" s="3" t="str">
        <f>IF(女子種目選択!D88="","",女子種目選択!D88)</f>
        <v/>
      </c>
      <c r="E190" s="3" t="str">
        <f>IF(女子種目選択!E88="","",女子種目選択!E88)</f>
        <v/>
      </c>
      <c r="F190" s="3" t="str">
        <f>IF(女子種目選択!F88="","",女子種目選択!F88)</f>
        <v/>
      </c>
      <c r="G190" s="3" t="str">
        <f>IF(女子種目選択!G88="","",女子種目選択!G88)</f>
        <v/>
      </c>
      <c r="H190" s="3" t="str">
        <f>IF(女子種目選択!H88="","",女子種目選択!H88)</f>
        <v/>
      </c>
      <c r="I190" s="3" t="str">
        <f>IF(女子種目選択!I88="","",女子種目選択!I88)</f>
        <v/>
      </c>
      <c r="J190" s="3" t="str">
        <f>IF(女子種目選択!J88="","",女子種目選択!J88)</f>
        <v/>
      </c>
      <c r="K190" s="3" t="str">
        <f>IF(女子種目選択!K88="","",女子種目選択!K88)</f>
        <v/>
      </c>
      <c r="L190" s="3" t="str">
        <f>IF(女子種目選択!L88="","",女子種目選択!L88)</f>
        <v/>
      </c>
      <c r="M190" s="3" t="str">
        <f>IF(女子種目選択!M88="","",女子種目選択!M88)</f>
        <v/>
      </c>
      <c r="N190" s="3" t="str">
        <f>IF(女子種目選択!N88="","",女子種目選択!N88)</f>
        <v/>
      </c>
      <c r="O190" s="3" t="str">
        <f>IF(女子種目選択!O88="","",女子種目選択!O88)</f>
        <v/>
      </c>
      <c r="P190" s="3" t="str">
        <f>IF(女子種目選択!P88="","",女子種目選択!P88)</f>
        <v/>
      </c>
      <c r="Q190" s="3">
        <f>IF(女子種目選択!Q88="","",女子種目選択!Q88)</f>
        <v>85</v>
      </c>
    </row>
    <row r="191" spans="1:17">
      <c r="A191" s="3" t="str">
        <f>IF(女子種目選択!A89="","",女子種目選択!A89)</f>
        <v/>
      </c>
      <c r="B191" s="3" t="str">
        <f>IF(女子種目選択!B89="","",女子種目選択!B89)</f>
        <v/>
      </c>
      <c r="C191" s="3" t="str">
        <f>IF(女子種目選択!C89="","",女子種目選択!C89)</f>
        <v/>
      </c>
      <c r="D191" s="3" t="str">
        <f>IF(女子種目選択!D89="","",女子種目選択!D89)</f>
        <v/>
      </c>
      <c r="E191" s="3" t="str">
        <f>IF(女子種目選択!E89="","",女子種目選択!E89)</f>
        <v/>
      </c>
      <c r="F191" s="3" t="str">
        <f>IF(女子種目選択!F89="","",女子種目選択!F89)</f>
        <v/>
      </c>
      <c r="G191" s="3" t="str">
        <f>IF(女子種目選択!G89="","",女子種目選択!G89)</f>
        <v/>
      </c>
      <c r="H191" s="3" t="str">
        <f>IF(女子種目選択!H89="","",女子種目選択!H89)</f>
        <v/>
      </c>
      <c r="I191" s="3" t="str">
        <f>IF(女子種目選択!I89="","",女子種目選択!I89)</f>
        <v/>
      </c>
      <c r="J191" s="3" t="str">
        <f>IF(女子種目選択!J89="","",女子種目選択!J89)</f>
        <v/>
      </c>
      <c r="K191" s="3" t="str">
        <f>IF(女子種目選択!K89="","",女子種目選択!K89)</f>
        <v/>
      </c>
      <c r="L191" s="3" t="str">
        <f>IF(女子種目選択!L89="","",女子種目選択!L89)</f>
        <v/>
      </c>
      <c r="M191" s="3" t="str">
        <f>IF(女子種目選択!M89="","",女子種目選択!M89)</f>
        <v/>
      </c>
      <c r="N191" s="3" t="str">
        <f>IF(女子種目選択!N89="","",女子種目選択!N89)</f>
        <v/>
      </c>
      <c r="O191" s="3" t="str">
        <f>IF(女子種目選択!O89="","",女子種目選択!O89)</f>
        <v/>
      </c>
      <c r="P191" s="3" t="str">
        <f>IF(女子種目選択!P89="","",女子種目選択!P89)</f>
        <v/>
      </c>
      <c r="Q191" s="3">
        <f>IF(女子種目選択!Q89="","",女子種目選択!Q89)</f>
        <v>86</v>
      </c>
    </row>
    <row r="192" spans="1:17">
      <c r="A192" s="3" t="str">
        <f>IF(女子種目選択!A90="","",女子種目選択!A90)</f>
        <v/>
      </c>
      <c r="B192" s="3" t="str">
        <f>IF(女子種目選択!B90="","",女子種目選択!B90)</f>
        <v/>
      </c>
      <c r="C192" s="3" t="str">
        <f>IF(女子種目選択!C90="","",女子種目選択!C90)</f>
        <v/>
      </c>
      <c r="D192" s="3" t="str">
        <f>IF(女子種目選択!D90="","",女子種目選択!D90)</f>
        <v/>
      </c>
      <c r="E192" s="3" t="str">
        <f>IF(女子種目選択!E90="","",女子種目選択!E90)</f>
        <v/>
      </c>
      <c r="F192" s="3" t="str">
        <f>IF(女子種目選択!F90="","",女子種目選択!F90)</f>
        <v/>
      </c>
      <c r="G192" s="3" t="str">
        <f>IF(女子種目選択!G90="","",女子種目選択!G90)</f>
        <v/>
      </c>
      <c r="H192" s="3" t="str">
        <f>IF(女子種目選択!H90="","",女子種目選択!H90)</f>
        <v/>
      </c>
      <c r="I192" s="3" t="str">
        <f>IF(女子種目選択!I90="","",女子種目選択!I90)</f>
        <v/>
      </c>
      <c r="J192" s="3" t="str">
        <f>IF(女子種目選択!J90="","",女子種目選択!J90)</f>
        <v/>
      </c>
      <c r="K192" s="3" t="str">
        <f>IF(女子種目選択!K90="","",女子種目選択!K90)</f>
        <v/>
      </c>
      <c r="L192" s="3" t="str">
        <f>IF(女子種目選択!L90="","",女子種目選択!L90)</f>
        <v/>
      </c>
      <c r="M192" s="3" t="str">
        <f>IF(女子種目選択!M90="","",女子種目選択!M90)</f>
        <v/>
      </c>
      <c r="N192" s="3" t="str">
        <f>IF(女子種目選択!N90="","",女子種目選択!N90)</f>
        <v/>
      </c>
      <c r="O192" s="3" t="str">
        <f>IF(女子種目選択!O90="","",女子種目選択!O90)</f>
        <v/>
      </c>
      <c r="P192" s="3" t="str">
        <f>IF(女子種目選択!P90="","",女子種目選択!P90)</f>
        <v/>
      </c>
      <c r="Q192" s="3">
        <f>IF(女子種目選択!Q90="","",女子種目選択!Q90)</f>
        <v>87</v>
      </c>
    </row>
    <row r="193" spans="1:17">
      <c r="A193" s="3" t="str">
        <f>IF(女子種目選択!A91="","",女子種目選択!A91)</f>
        <v/>
      </c>
      <c r="B193" s="3" t="str">
        <f>IF(女子種目選択!B91="","",女子種目選択!B91)</f>
        <v/>
      </c>
      <c r="C193" s="3" t="str">
        <f>IF(女子種目選択!C91="","",女子種目選択!C91)</f>
        <v/>
      </c>
      <c r="D193" s="3" t="str">
        <f>IF(女子種目選択!D91="","",女子種目選択!D91)</f>
        <v/>
      </c>
      <c r="E193" s="3" t="str">
        <f>IF(女子種目選択!E91="","",女子種目選択!E91)</f>
        <v/>
      </c>
      <c r="F193" s="3" t="str">
        <f>IF(女子種目選択!F91="","",女子種目選択!F91)</f>
        <v/>
      </c>
      <c r="G193" s="3" t="str">
        <f>IF(女子種目選択!G91="","",女子種目選択!G91)</f>
        <v/>
      </c>
      <c r="H193" s="3" t="str">
        <f>IF(女子種目選択!H91="","",女子種目選択!H91)</f>
        <v/>
      </c>
      <c r="I193" s="3" t="str">
        <f>IF(女子種目選択!I91="","",女子種目選択!I91)</f>
        <v/>
      </c>
      <c r="J193" s="3" t="str">
        <f>IF(女子種目選択!J91="","",女子種目選択!J91)</f>
        <v/>
      </c>
      <c r="K193" s="3" t="str">
        <f>IF(女子種目選択!K91="","",女子種目選択!K91)</f>
        <v/>
      </c>
      <c r="L193" s="3" t="str">
        <f>IF(女子種目選択!L91="","",女子種目選択!L91)</f>
        <v/>
      </c>
      <c r="M193" s="3" t="str">
        <f>IF(女子種目選択!M91="","",女子種目選択!M91)</f>
        <v/>
      </c>
      <c r="N193" s="3" t="str">
        <f>IF(女子種目選択!N91="","",女子種目選択!N91)</f>
        <v/>
      </c>
      <c r="O193" s="3" t="str">
        <f>IF(女子種目選択!O91="","",女子種目選択!O91)</f>
        <v/>
      </c>
      <c r="P193" s="3" t="str">
        <f>IF(女子種目選択!P91="","",女子種目選択!P91)</f>
        <v/>
      </c>
      <c r="Q193" s="3">
        <f>IF(女子種目選択!Q91="","",女子種目選択!Q91)</f>
        <v>88</v>
      </c>
    </row>
    <row r="194" spans="1:17">
      <c r="A194" s="3" t="str">
        <f>IF(女子種目選択!A92="","",女子種目選択!A92)</f>
        <v/>
      </c>
      <c r="B194" s="3" t="str">
        <f>IF(女子種目選択!B92="","",女子種目選択!B92)</f>
        <v/>
      </c>
      <c r="C194" s="3" t="str">
        <f>IF(女子種目選択!C92="","",女子種目選択!C92)</f>
        <v/>
      </c>
      <c r="D194" s="3" t="str">
        <f>IF(女子種目選択!D92="","",女子種目選択!D92)</f>
        <v/>
      </c>
      <c r="E194" s="3" t="str">
        <f>IF(女子種目選択!E92="","",女子種目選択!E92)</f>
        <v/>
      </c>
      <c r="F194" s="3" t="str">
        <f>IF(女子種目選択!F92="","",女子種目選択!F92)</f>
        <v/>
      </c>
      <c r="G194" s="3" t="str">
        <f>IF(女子種目選択!G92="","",女子種目選択!G92)</f>
        <v/>
      </c>
      <c r="H194" s="3" t="str">
        <f>IF(女子種目選択!H92="","",女子種目選択!H92)</f>
        <v/>
      </c>
      <c r="I194" s="3" t="str">
        <f>IF(女子種目選択!I92="","",女子種目選択!I92)</f>
        <v/>
      </c>
      <c r="J194" s="3" t="str">
        <f>IF(女子種目選択!J92="","",女子種目選択!J92)</f>
        <v/>
      </c>
      <c r="K194" s="3" t="str">
        <f>IF(女子種目選択!K92="","",女子種目選択!K92)</f>
        <v/>
      </c>
      <c r="L194" s="3" t="str">
        <f>IF(女子種目選択!L92="","",女子種目選択!L92)</f>
        <v/>
      </c>
      <c r="M194" s="3" t="str">
        <f>IF(女子種目選択!M92="","",女子種目選択!M92)</f>
        <v/>
      </c>
      <c r="N194" s="3" t="str">
        <f>IF(女子種目選択!N92="","",女子種目選択!N92)</f>
        <v/>
      </c>
      <c r="O194" s="3" t="str">
        <f>IF(女子種目選択!O92="","",女子種目選択!O92)</f>
        <v/>
      </c>
      <c r="P194" s="3" t="str">
        <f>IF(女子種目選択!P92="","",女子種目選択!P92)</f>
        <v/>
      </c>
      <c r="Q194" s="3">
        <f>IF(女子種目選択!Q92="","",女子種目選択!Q92)</f>
        <v>89</v>
      </c>
    </row>
    <row r="195" spans="1:17">
      <c r="A195" s="3" t="str">
        <f>IF(女子種目選択!A93="","",女子種目選択!A93)</f>
        <v/>
      </c>
      <c r="B195" s="3" t="str">
        <f>IF(女子種目選択!B93="","",女子種目選択!B93)</f>
        <v/>
      </c>
      <c r="C195" s="3" t="str">
        <f>IF(女子種目選択!C93="","",女子種目選択!C93)</f>
        <v/>
      </c>
      <c r="D195" s="3" t="str">
        <f>IF(女子種目選択!D93="","",女子種目選択!D93)</f>
        <v/>
      </c>
      <c r="E195" s="3" t="str">
        <f>IF(女子種目選択!E93="","",女子種目選択!E93)</f>
        <v/>
      </c>
      <c r="F195" s="3" t="str">
        <f>IF(女子種目選択!F93="","",女子種目選択!F93)</f>
        <v/>
      </c>
      <c r="G195" s="3" t="str">
        <f>IF(女子種目選択!G93="","",女子種目選択!G93)</f>
        <v/>
      </c>
      <c r="H195" s="3" t="str">
        <f>IF(女子種目選択!H93="","",女子種目選択!H93)</f>
        <v/>
      </c>
      <c r="I195" s="3" t="str">
        <f>IF(女子種目選択!I93="","",女子種目選択!I93)</f>
        <v/>
      </c>
      <c r="J195" s="3" t="str">
        <f>IF(女子種目選択!J93="","",女子種目選択!J93)</f>
        <v/>
      </c>
      <c r="K195" s="3" t="str">
        <f>IF(女子種目選択!K93="","",女子種目選択!K93)</f>
        <v/>
      </c>
      <c r="L195" s="3" t="str">
        <f>IF(女子種目選択!L93="","",女子種目選択!L93)</f>
        <v/>
      </c>
      <c r="M195" s="3" t="str">
        <f>IF(女子種目選択!M93="","",女子種目選択!M93)</f>
        <v/>
      </c>
      <c r="N195" s="3" t="str">
        <f>IF(女子種目選択!N93="","",女子種目選択!N93)</f>
        <v/>
      </c>
      <c r="O195" s="3" t="str">
        <f>IF(女子種目選択!O93="","",女子種目選択!O93)</f>
        <v/>
      </c>
      <c r="P195" s="3" t="str">
        <f>IF(女子種目選択!P93="","",女子種目選択!P93)</f>
        <v/>
      </c>
      <c r="Q195" s="3">
        <f>IF(女子種目選択!Q93="","",女子種目選択!Q93)</f>
        <v>90</v>
      </c>
    </row>
    <row r="196" spans="1:17">
      <c r="A196" s="3" t="str">
        <f>IF(女子種目選択!A94="","",女子種目選択!A94)</f>
        <v/>
      </c>
      <c r="B196" s="3" t="str">
        <f>IF(女子種目選択!B94="","",女子種目選択!B94)</f>
        <v/>
      </c>
      <c r="C196" s="3" t="str">
        <f>IF(女子種目選択!C94="","",女子種目選択!C94)</f>
        <v/>
      </c>
      <c r="D196" s="3" t="str">
        <f>IF(女子種目選択!D94="","",女子種目選択!D94)</f>
        <v/>
      </c>
      <c r="E196" s="3" t="str">
        <f>IF(女子種目選択!E94="","",女子種目選択!E94)</f>
        <v/>
      </c>
      <c r="F196" s="3" t="str">
        <f>IF(女子種目選択!F94="","",女子種目選択!F94)</f>
        <v/>
      </c>
      <c r="G196" s="3" t="str">
        <f>IF(女子種目選択!G94="","",女子種目選択!G94)</f>
        <v/>
      </c>
      <c r="H196" s="3" t="str">
        <f>IF(女子種目選択!H94="","",女子種目選択!H94)</f>
        <v/>
      </c>
      <c r="I196" s="3" t="str">
        <f>IF(女子種目選択!I94="","",女子種目選択!I94)</f>
        <v/>
      </c>
      <c r="J196" s="3" t="str">
        <f>IF(女子種目選択!J94="","",女子種目選択!J94)</f>
        <v/>
      </c>
      <c r="K196" s="3" t="str">
        <f>IF(女子種目選択!K94="","",女子種目選択!K94)</f>
        <v/>
      </c>
      <c r="L196" s="3" t="str">
        <f>IF(女子種目選択!L94="","",女子種目選択!L94)</f>
        <v/>
      </c>
      <c r="M196" s="3" t="str">
        <f>IF(女子種目選択!M94="","",女子種目選択!M94)</f>
        <v/>
      </c>
      <c r="N196" s="3" t="str">
        <f>IF(女子種目選択!N94="","",女子種目選択!N94)</f>
        <v/>
      </c>
      <c r="O196" s="3" t="str">
        <f>IF(女子種目選択!O94="","",女子種目選択!O94)</f>
        <v/>
      </c>
      <c r="P196" s="3" t="str">
        <f>IF(女子種目選択!P94="","",女子種目選択!P94)</f>
        <v/>
      </c>
      <c r="Q196" s="3">
        <f>IF(女子種目選択!Q94="","",女子種目選択!Q94)</f>
        <v>91</v>
      </c>
    </row>
    <row r="197" spans="1:17">
      <c r="A197" s="3" t="str">
        <f>IF(女子種目選択!A95="","",女子種目選択!A95)</f>
        <v/>
      </c>
      <c r="B197" s="3" t="str">
        <f>IF(女子種目選択!B95="","",女子種目選択!B95)</f>
        <v/>
      </c>
      <c r="C197" s="3" t="str">
        <f>IF(女子種目選択!C95="","",女子種目選択!C95)</f>
        <v/>
      </c>
      <c r="D197" s="3" t="str">
        <f>IF(女子種目選択!D95="","",女子種目選択!D95)</f>
        <v/>
      </c>
      <c r="E197" s="3" t="str">
        <f>IF(女子種目選択!E95="","",女子種目選択!E95)</f>
        <v/>
      </c>
      <c r="F197" s="3" t="str">
        <f>IF(女子種目選択!F95="","",女子種目選択!F95)</f>
        <v/>
      </c>
      <c r="G197" s="3" t="str">
        <f>IF(女子種目選択!G95="","",女子種目選択!G95)</f>
        <v/>
      </c>
      <c r="H197" s="3" t="str">
        <f>IF(女子種目選択!H95="","",女子種目選択!H95)</f>
        <v/>
      </c>
      <c r="I197" s="3" t="str">
        <f>IF(女子種目選択!I95="","",女子種目選択!I95)</f>
        <v/>
      </c>
      <c r="J197" s="3" t="str">
        <f>IF(女子種目選択!J95="","",女子種目選択!J95)</f>
        <v/>
      </c>
      <c r="K197" s="3" t="str">
        <f>IF(女子種目選択!K95="","",女子種目選択!K95)</f>
        <v/>
      </c>
      <c r="L197" s="3" t="str">
        <f>IF(女子種目選択!L95="","",女子種目選択!L95)</f>
        <v/>
      </c>
      <c r="M197" s="3" t="str">
        <f>IF(女子種目選択!M95="","",女子種目選択!M95)</f>
        <v/>
      </c>
      <c r="N197" s="3" t="str">
        <f>IF(女子種目選択!N95="","",女子種目選択!N95)</f>
        <v/>
      </c>
      <c r="O197" s="3" t="str">
        <f>IF(女子種目選択!O95="","",女子種目選択!O95)</f>
        <v/>
      </c>
      <c r="P197" s="3" t="str">
        <f>IF(女子種目選択!P95="","",女子種目選択!P95)</f>
        <v/>
      </c>
      <c r="Q197" s="3">
        <f>IF(女子種目選択!Q95="","",女子種目選択!Q95)</f>
        <v>92</v>
      </c>
    </row>
    <row r="198" spans="1:17">
      <c r="A198" s="3" t="str">
        <f>IF(女子種目選択!A96="","",女子種目選択!A96)</f>
        <v/>
      </c>
      <c r="B198" s="3" t="str">
        <f>IF(女子種目選択!B96="","",女子種目選択!B96)</f>
        <v/>
      </c>
      <c r="C198" s="3" t="str">
        <f>IF(女子種目選択!C96="","",女子種目選択!C96)</f>
        <v/>
      </c>
      <c r="D198" s="3" t="str">
        <f>IF(女子種目選択!D96="","",女子種目選択!D96)</f>
        <v/>
      </c>
      <c r="E198" s="3" t="str">
        <f>IF(女子種目選択!E96="","",女子種目選択!E96)</f>
        <v/>
      </c>
      <c r="F198" s="3" t="str">
        <f>IF(女子種目選択!F96="","",女子種目選択!F96)</f>
        <v/>
      </c>
      <c r="G198" s="3" t="str">
        <f>IF(女子種目選択!G96="","",女子種目選択!G96)</f>
        <v/>
      </c>
      <c r="H198" s="3" t="str">
        <f>IF(女子種目選択!H96="","",女子種目選択!H96)</f>
        <v/>
      </c>
      <c r="I198" s="3" t="str">
        <f>IF(女子種目選択!I96="","",女子種目選択!I96)</f>
        <v/>
      </c>
      <c r="J198" s="3" t="str">
        <f>IF(女子種目選択!J96="","",女子種目選択!J96)</f>
        <v/>
      </c>
      <c r="K198" s="3" t="str">
        <f>IF(女子種目選択!K96="","",女子種目選択!K96)</f>
        <v/>
      </c>
      <c r="L198" s="3" t="str">
        <f>IF(女子種目選択!L96="","",女子種目選択!L96)</f>
        <v/>
      </c>
      <c r="M198" s="3" t="str">
        <f>IF(女子種目選択!M96="","",女子種目選択!M96)</f>
        <v/>
      </c>
      <c r="N198" s="3" t="str">
        <f>IF(女子種目選択!N96="","",女子種目選択!N96)</f>
        <v/>
      </c>
      <c r="O198" s="3" t="str">
        <f>IF(女子種目選択!O96="","",女子種目選択!O96)</f>
        <v/>
      </c>
      <c r="P198" s="3" t="str">
        <f>IF(女子種目選択!P96="","",女子種目選択!P96)</f>
        <v/>
      </c>
      <c r="Q198" s="3">
        <f>IF(女子種目選択!Q96="","",女子種目選択!Q96)</f>
        <v>93</v>
      </c>
    </row>
    <row r="199" spans="1:17">
      <c r="A199" s="3" t="str">
        <f>IF(女子種目選択!A97="","",女子種目選択!A97)</f>
        <v/>
      </c>
      <c r="B199" s="3" t="str">
        <f>IF(女子種目選択!B97="","",女子種目選択!B97)</f>
        <v/>
      </c>
      <c r="C199" s="3" t="str">
        <f>IF(女子種目選択!C97="","",女子種目選択!C97)</f>
        <v/>
      </c>
      <c r="D199" s="3" t="str">
        <f>IF(女子種目選択!D97="","",女子種目選択!D97)</f>
        <v/>
      </c>
      <c r="E199" s="3" t="str">
        <f>IF(女子種目選択!E97="","",女子種目選択!E97)</f>
        <v/>
      </c>
      <c r="F199" s="3" t="str">
        <f>IF(女子種目選択!F97="","",女子種目選択!F97)</f>
        <v/>
      </c>
      <c r="G199" s="3" t="str">
        <f>IF(女子種目選択!G97="","",女子種目選択!G97)</f>
        <v/>
      </c>
      <c r="H199" s="3" t="str">
        <f>IF(女子種目選択!H97="","",女子種目選択!H97)</f>
        <v/>
      </c>
      <c r="I199" s="3" t="str">
        <f>IF(女子種目選択!I97="","",女子種目選択!I97)</f>
        <v/>
      </c>
      <c r="J199" s="3" t="str">
        <f>IF(女子種目選択!J97="","",女子種目選択!J97)</f>
        <v/>
      </c>
      <c r="K199" s="3" t="str">
        <f>IF(女子種目選択!K97="","",女子種目選択!K97)</f>
        <v/>
      </c>
      <c r="L199" s="3" t="str">
        <f>IF(女子種目選択!L97="","",女子種目選択!L97)</f>
        <v/>
      </c>
      <c r="M199" s="3" t="str">
        <f>IF(女子種目選択!M97="","",女子種目選択!M97)</f>
        <v/>
      </c>
      <c r="N199" s="3" t="str">
        <f>IF(女子種目選択!N97="","",女子種目選択!N97)</f>
        <v/>
      </c>
      <c r="O199" s="3" t="str">
        <f>IF(女子種目選択!O97="","",女子種目選択!O97)</f>
        <v/>
      </c>
      <c r="P199" s="3" t="str">
        <f>IF(女子種目選択!P97="","",女子種目選択!P97)</f>
        <v/>
      </c>
      <c r="Q199" s="3">
        <f>IF(女子種目選択!Q97="","",女子種目選択!Q97)</f>
        <v>94</v>
      </c>
    </row>
    <row r="200" spans="1:17">
      <c r="A200" s="3" t="str">
        <f>IF(女子種目選択!A98="","",女子種目選択!A98)</f>
        <v/>
      </c>
      <c r="B200" s="3" t="str">
        <f>IF(女子種目選択!B98="","",女子種目選択!B98)</f>
        <v/>
      </c>
      <c r="C200" s="3" t="str">
        <f>IF(女子種目選択!C98="","",女子種目選択!C98)</f>
        <v/>
      </c>
      <c r="D200" s="3" t="str">
        <f>IF(女子種目選択!D98="","",女子種目選択!D98)</f>
        <v/>
      </c>
      <c r="E200" s="3" t="str">
        <f>IF(女子種目選択!E98="","",女子種目選択!E98)</f>
        <v/>
      </c>
      <c r="F200" s="3" t="str">
        <f>IF(女子種目選択!F98="","",女子種目選択!F98)</f>
        <v/>
      </c>
      <c r="G200" s="3" t="str">
        <f>IF(女子種目選択!G98="","",女子種目選択!G98)</f>
        <v/>
      </c>
      <c r="H200" s="3" t="str">
        <f>IF(女子種目選択!H98="","",女子種目選択!H98)</f>
        <v/>
      </c>
      <c r="I200" s="3" t="str">
        <f>IF(女子種目選択!I98="","",女子種目選択!I98)</f>
        <v/>
      </c>
      <c r="J200" s="3" t="str">
        <f>IF(女子種目選択!J98="","",女子種目選択!J98)</f>
        <v/>
      </c>
      <c r="K200" s="3" t="str">
        <f>IF(女子種目選択!K98="","",女子種目選択!K98)</f>
        <v/>
      </c>
      <c r="L200" s="3" t="str">
        <f>IF(女子種目選択!L98="","",女子種目選択!L98)</f>
        <v/>
      </c>
      <c r="M200" s="3" t="str">
        <f>IF(女子種目選択!M98="","",女子種目選択!M98)</f>
        <v/>
      </c>
      <c r="N200" s="3" t="str">
        <f>IF(女子種目選択!N98="","",女子種目選択!N98)</f>
        <v/>
      </c>
      <c r="O200" s="3" t="str">
        <f>IF(女子種目選択!O98="","",女子種目選択!O98)</f>
        <v/>
      </c>
      <c r="P200" s="3" t="str">
        <f>IF(女子種目選択!P98="","",女子種目選択!P98)</f>
        <v/>
      </c>
      <c r="Q200" s="3">
        <f>IF(女子種目選択!Q98="","",女子種目選択!Q98)</f>
        <v>95</v>
      </c>
    </row>
    <row r="201" spans="1:17">
      <c r="A201" s="3" t="str">
        <f>IF(女子種目選択!A99="","",女子種目選択!A99)</f>
        <v/>
      </c>
      <c r="B201" s="3" t="str">
        <f>IF(女子種目選択!B99="","",女子種目選択!B99)</f>
        <v/>
      </c>
      <c r="C201" s="3" t="str">
        <f>IF(女子種目選択!C99="","",女子種目選択!C99)</f>
        <v/>
      </c>
      <c r="D201" s="3" t="str">
        <f>IF(女子種目選択!D99="","",女子種目選択!D99)</f>
        <v/>
      </c>
      <c r="E201" s="3" t="str">
        <f>IF(女子種目選択!E99="","",女子種目選択!E99)</f>
        <v/>
      </c>
      <c r="F201" s="3" t="str">
        <f>IF(女子種目選択!F99="","",女子種目選択!F99)</f>
        <v/>
      </c>
      <c r="G201" s="3" t="str">
        <f>IF(女子種目選択!G99="","",女子種目選択!G99)</f>
        <v/>
      </c>
      <c r="H201" s="3" t="str">
        <f>IF(女子種目選択!H99="","",女子種目選択!H99)</f>
        <v/>
      </c>
      <c r="I201" s="3" t="str">
        <f>IF(女子種目選択!I99="","",女子種目選択!I99)</f>
        <v/>
      </c>
      <c r="J201" s="3" t="str">
        <f>IF(女子種目選択!J99="","",女子種目選択!J99)</f>
        <v/>
      </c>
      <c r="K201" s="3" t="str">
        <f>IF(女子種目選択!K99="","",女子種目選択!K99)</f>
        <v/>
      </c>
      <c r="L201" s="3" t="str">
        <f>IF(女子種目選択!L99="","",女子種目選択!L99)</f>
        <v/>
      </c>
      <c r="M201" s="3" t="str">
        <f>IF(女子種目選択!M99="","",女子種目選択!M99)</f>
        <v/>
      </c>
      <c r="N201" s="3" t="str">
        <f>IF(女子種目選択!N99="","",女子種目選択!N99)</f>
        <v/>
      </c>
      <c r="O201" s="3" t="str">
        <f>IF(女子種目選択!O99="","",女子種目選択!O99)</f>
        <v/>
      </c>
      <c r="P201" s="3" t="str">
        <f>IF(女子種目選択!P99="","",女子種目選択!P99)</f>
        <v/>
      </c>
      <c r="Q201" s="3">
        <f>IF(女子種目選択!Q99="","",女子種目選択!Q99)</f>
        <v>96</v>
      </c>
    </row>
    <row r="202" spans="1:17">
      <c r="A202" s="3" t="str">
        <f>IF(女子種目選択!A100="","",女子種目選択!A100)</f>
        <v/>
      </c>
      <c r="B202" s="3" t="str">
        <f>IF(女子種目選択!B100="","",女子種目選択!B100)</f>
        <v/>
      </c>
      <c r="C202" s="3" t="str">
        <f>IF(女子種目選択!C100="","",女子種目選択!C100)</f>
        <v/>
      </c>
      <c r="D202" s="3" t="str">
        <f>IF(女子種目選択!D100="","",女子種目選択!D100)</f>
        <v/>
      </c>
      <c r="E202" s="3" t="str">
        <f>IF(女子種目選択!E100="","",女子種目選択!E100)</f>
        <v/>
      </c>
      <c r="F202" s="3" t="str">
        <f>IF(女子種目選択!F100="","",女子種目選択!F100)</f>
        <v/>
      </c>
      <c r="G202" s="3" t="str">
        <f>IF(女子種目選択!G100="","",女子種目選択!G100)</f>
        <v/>
      </c>
      <c r="H202" s="3" t="str">
        <f>IF(女子種目選択!H100="","",女子種目選択!H100)</f>
        <v/>
      </c>
      <c r="I202" s="3" t="str">
        <f>IF(女子種目選択!I100="","",女子種目選択!I100)</f>
        <v/>
      </c>
      <c r="J202" s="3" t="str">
        <f>IF(女子種目選択!J100="","",女子種目選択!J100)</f>
        <v/>
      </c>
      <c r="K202" s="3" t="str">
        <f>IF(女子種目選択!K100="","",女子種目選択!K100)</f>
        <v/>
      </c>
      <c r="L202" s="3" t="str">
        <f>IF(女子種目選択!L100="","",女子種目選択!L100)</f>
        <v/>
      </c>
      <c r="M202" s="3" t="str">
        <f>IF(女子種目選択!M100="","",女子種目選択!M100)</f>
        <v/>
      </c>
      <c r="N202" s="3" t="str">
        <f>IF(女子種目選択!N100="","",女子種目選択!N100)</f>
        <v/>
      </c>
      <c r="O202" s="3" t="str">
        <f>IF(女子種目選択!O100="","",女子種目選択!O100)</f>
        <v/>
      </c>
      <c r="P202" s="3" t="str">
        <f>IF(女子種目選択!P100="","",女子種目選択!P100)</f>
        <v/>
      </c>
      <c r="Q202" s="3">
        <f>IF(女子種目選択!Q100="","",女子種目選択!Q100)</f>
        <v>97</v>
      </c>
    </row>
    <row r="203" spans="1:17">
      <c r="A203" s="3" t="str">
        <f>IF(女子種目選択!A101="","",女子種目選択!A101)</f>
        <v/>
      </c>
      <c r="B203" s="3" t="str">
        <f>IF(女子種目選択!B101="","",女子種目選択!B101)</f>
        <v/>
      </c>
      <c r="C203" s="3" t="str">
        <f>IF(女子種目選択!C101="","",女子種目選択!C101)</f>
        <v/>
      </c>
      <c r="D203" s="3" t="str">
        <f>IF(女子種目選択!D101="","",女子種目選択!D101)</f>
        <v/>
      </c>
      <c r="E203" s="3" t="str">
        <f>IF(女子種目選択!E101="","",女子種目選択!E101)</f>
        <v/>
      </c>
      <c r="F203" s="3" t="str">
        <f>IF(女子種目選択!F101="","",女子種目選択!F101)</f>
        <v/>
      </c>
      <c r="G203" s="3" t="str">
        <f>IF(女子種目選択!G101="","",女子種目選択!G101)</f>
        <v/>
      </c>
      <c r="H203" s="3" t="str">
        <f>IF(女子種目選択!H101="","",女子種目選択!H101)</f>
        <v/>
      </c>
      <c r="I203" s="3" t="str">
        <f>IF(女子種目選択!I101="","",女子種目選択!I101)</f>
        <v/>
      </c>
      <c r="J203" s="3" t="str">
        <f>IF(女子種目選択!J101="","",女子種目選択!J101)</f>
        <v/>
      </c>
      <c r="K203" s="3" t="str">
        <f>IF(女子種目選択!K101="","",女子種目選択!K101)</f>
        <v/>
      </c>
      <c r="L203" s="3" t="str">
        <f>IF(女子種目選択!L101="","",女子種目選択!L101)</f>
        <v/>
      </c>
      <c r="M203" s="3" t="str">
        <f>IF(女子種目選択!M101="","",女子種目選択!M101)</f>
        <v/>
      </c>
      <c r="N203" s="3" t="str">
        <f>IF(女子種目選択!N101="","",女子種目選択!N101)</f>
        <v/>
      </c>
      <c r="O203" s="3" t="str">
        <f>IF(女子種目選択!O101="","",女子種目選択!O101)</f>
        <v/>
      </c>
      <c r="P203" s="3" t="str">
        <f>IF(女子種目選択!P101="","",女子種目選択!P101)</f>
        <v/>
      </c>
      <c r="Q203" s="3">
        <f>IF(女子種目選択!Q101="","",女子種目選択!Q101)</f>
        <v>98</v>
      </c>
    </row>
    <row r="204" spans="1:17">
      <c r="A204" s="3" t="str">
        <f>IF(女子種目選択!A102="","",女子種目選択!A102)</f>
        <v/>
      </c>
      <c r="B204" s="3" t="str">
        <f>IF(女子種目選択!B102="","",女子種目選択!B102)</f>
        <v/>
      </c>
      <c r="C204" s="3" t="str">
        <f>IF(女子種目選択!C102="","",女子種目選択!C102)</f>
        <v/>
      </c>
      <c r="D204" s="3" t="str">
        <f>IF(女子種目選択!D102="","",女子種目選択!D102)</f>
        <v/>
      </c>
      <c r="E204" s="3" t="str">
        <f>IF(女子種目選択!E102="","",女子種目選択!E102)</f>
        <v/>
      </c>
      <c r="F204" s="3" t="str">
        <f>IF(女子種目選択!F102="","",女子種目選択!F102)</f>
        <v/>
      </c>
      <c r="G204" s="3" t="str">
        <f>IF(女子種目選択!G102="","",女子種目選択!G102)</f>
        <v/>
      </c>
      <c r="H204" s="3" t="str">
        <f>IF(女子種目選択!H102="","",女子種目選択!H102)</f>
        <v/>
      </c>
      <c r="I204" s="3" t="str">
        <f>IF(女子種目選択!I102="","",女子種目選択!I102)</f>
        <v/>
      </c>
      <c r="J204" s="3" t="str">
        <f>IF(女子種目選択!J102="","",女子種目選択!J102)</f>
        <v/>
      </c>
      <c r="K204" s="3" t="str">
        <f>IF(女子種目選択!K102="","",女子種目選択!K102)</f>
        <v/>
      </c>
      <c r="L204" s="3" t="str">
        <f>IF(女子種目選択!L102="","",女子種目選択!L102)</f>
        <v/>
      </c>
      <c r="M204" s="3" t="str">
        <f>IF(女子種目選択!M102="","",女子種目選択!M102)</f>
        <v/>
      </c>
      <c r="N204" s="3" t="str">
        <f>IF(女子種目選択!N102="","",女子種目選択!N102)</f>
        <v/>
      </c>
      <c r="O204" s="3" t="str">
        <f>IF(女子種目選択!O102="","",女子種目選択!O102)</f>
        <v/>
      </c>
      <c r="P204" s="3" t="str">
        <f>IF(女子種目選択!P102="","",女子種目選択!P102)</f>
        <v/>
      </c>
      <c r="Q204" s="3">
        <f>IF(女子種目選択!Q102="","",女子種目選択!Q102)</f>
        <v>99</v>
      </c>
    </row>
    <row r="205" spans="1:17">
      <c r="A205" s="3" t="str">
        <f>IF(女子種目選択!A103="","",女子種目選択!A103)</f>
        <v/>
      </c>
      <c r="B205" s="3" t="str">
        <f>IF(女子種目選択!B103="","",女子種目選択!B103)</f>
        <v/>
      </c>
      <c r="C205" s="3" t="str">
        <f>IF(女子種目選択!C103="","",女子種目選択!C103)</f>
        <v/>
      </c>
      <c r="D205" s="3" t="str">
        <f>IF(女子種目選択!D103="","",女子種目選択!D103)</f>
        <v/>
      </c>
      <c r="E205" s="3" t="str">
        <f>IF(女子種目選択!E103="","",女子種目選択!E103)</f>
        <v/>
      </c>
      <c r="F205" s="3" t="str">
        <f>IF(女子種目選択!F103="","",女子種目選択!F103)</f>
        <v/>
      </c>
      <c r="G205" s="3" t="str">
        <f>IF(女子種目選択!G103="","",女子種目選択!G103)</f>
        <v/>
      </c>
      <c r="H205" s="3" t="str">
        <f>IF(女子種目選択!H103="","",女子種目選択!H103)</f>
        <v/>
      </c>
      <c r="I205" s="3" t="str">
        <f>IF(女子種目選択!I103="","",女子種目選択!I103)</f>
        <v/>
      </c>
      <c r="J205" s="3" t="str">
        <f>IF(女子種目選択!J103="","",女子種目選択!J103)</f>
        <v/>
      </c>
      <c r="K205" s="3" t="str">
        <f>IF(女子種目選択!K103="","",女子種目選択!K103)</f>
        <v/>
      </c>
      <c r="L205" s="3" t="str">
        <f>IF(女子種目選択!L103="","",女子種目選択!L103)</f>
        <v/>
      </c>
      <c r="M205" s="3" t="str">
        <f>IF(女子種目選択!M103="","",女子種目選択!M103)</f>
        <v/>
      </c>
      <c r="N205" s="3" t="str">
        <f>IF(女子種目選択!N103="","",女子種目選択!N103)</f>
        <v/>
      </c>
      <c r="O205" s="3" t="str">
        <f>IF(女子種目選択!O103="","",女子種目選択!O103)</f>
        <v/>
      </c>
      <c r="P205" s="3" t="str">
        <f>IF(女子種目選択!P103="","",女子種目選択!P103)</f>
        <v/>
      </c>
      <c r="Q205" s="3">
        <f>IF(女子種目選択!Q103="","",女子種目選択!Q103)</f>
        <v>100</v>
      </c>
    </row>
    <row r="206" spans="1:17">
      <c r="A206" s="3" t="str">
        <f>IF(女子種目選択!A104="","",女子種目選択!A104)</f>
        <v/>
      </c>
      <c r="B206" s="3" t="str">
        <f>IF(女子種目選択!B104="","",女子種目選択!B104)</f>
        <v/>
      </c>
      <c r="C206" s="3" t="str">
        <f>IF(女子種目選択!C104="","",女子種目選択!C104)</f>
        <v/>
      </c>
      <c r="D206" s="3" t="str">
        <f>IF(女子種目選択!D104="","",女子種目選択!D104)</f>
        <v/>
      </c>
      <c r="E206" s="3" t="str">
        <f>IF(女子種目選択!E104="","",女子種目選択!E104)</f>
        <v/>
      </c>
      <c r="F206" s="3" t="str">
        <f>IF(女子種目選択!F104="","",女子種目選択!F104)</f>
        <v/>
      </c>
      <c r="G206" s="3" t="str">
        <f>IF(女子種目選択!G104="","",女子種目選択!G104)</f>
        <v/>
      </c>
      <c r="H206" s="3" t="str">
        <f>IF(女子種目選択!H104="","",女子種目選択!H104)</f>
        <v/>
      </c>
      <c r="I206" s="3" t="str">
        <f>IF(女子種目選択!I104="","",女子種目選択!I104)</f>
        <v/>
      </c>
      <c r="J206" s="3" t="str">
        <f>IF(女子種目選択!J104="","",女子種目選択!J104)</f>
        <v/>
      </c>
      <c r="K206" s="3" t="str">
        <f>IF(女子種目選択!K104="","",女子種目選択!K104)</f>
        <v/>
      </c>
      <c r="L206" s="3" t="str">
        <f>IF(女子種目選択!L104="","",女子種目選択!L104)</f>
        <v/>
      </c>
      <c r="M206" s="3" t="str">
        <f>IF(女子種目選択!M104="","",女子種目選択!M104)</f>
        <v/>
      </c>
      <c r="N206" s="3" t="str">
        <f>IF(女子種目選択!N104="","",女子種目選択!N104)</f>
        <v/>
      </c>
      <c r="O206" s="3" t="str">
        <f>IF(女子種目選択!O104="","",女子種目選択!O104)</f>
        <v/>
      </c>
      <c r="P206" s="3" t="str">
        <f>IF(女子種目選択!P104="","",女子種目選択!P104)</f>
        <v/>
      </c>
      <c r="Q206" s="3">
        <f>IF(女子種目選択!Q104="","",女子種目選択!Q104)</f>
        <v>101</v>
      </c>
    </row>
  </sheetData>
  <sheetProtection sheet="1" selectLockedCells="1"/>
  <mergeCells count="1">
    <mergeCell ref="A1:C2"/>
  </mergeCells>
  <phoneticPr fontId="4"/>
  <conditionalFormatting sqref="B4:B104">
    <cfRule type="cellIs" dxfId="128" priority="1" operator="greaterThan">
      <formula>10000</formula>
    </cfRule>
  </conditionalFormatting>
  <pageMargins left="0.59" right="0.59" top="0.59" bottom="0.2" header="0.51" footer="0.51"/>
  <pageSetup paperSize="9" orientation="portrait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競技設定!$B$2:$B$103</xm:f>
          </x14:formula1>
          <xm:sqref>G4:I104</xm:sqref>
        </x14:dataValidation>
        <x14:dataValidation type="list" allowBlank="1" showInputMessage="1" showErrorMessage="1" xr:uid="{00000000-0002-0000-0600-000001000000}">
          <x14:formula1>
            <xm:f>競技設定!$B$3:$B$103</xm:f>
          </x14:formula1>
          <xm:sqref>E4:E104 F4:F104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theme="3" tint="0.39997558519241921"/>
  </sheetPr>
  <dimension ref="A1:GM204"/>
  <sheetViews>
    <sheetView showGridLines="0" showRowColHeader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4" sqref="M4"/>
    </sheetView>
  </sheetViews>
  <sheetFormatPr defaultColWidth="12.625" defaultRowHeight="14.25"/>
  <cols>
    <col min="1" max="1" width="12.625" style="97" hidden="1" customWidth="1"/>
    <col min="2" max="2" width="4.75" style="3" customWidth="1"/>
    <col min="3" max="3" width="4.625" style="97" hidden="1" customWidth="1"/>
    <col min="4" max="4" width="7" style="112" customWidth="1"/>
    <col min="5" max="5" width="16.625" style="112" customWidth="1"/>
    <col min="6" max="6" width="5" style="112" customWidth="1"/>
    <col min="7" max="7" width="16.625" style="99" customWidth="1"/>
    <col min="8" max="8" width="2.625" style="99" hidden="1" customWidth="1"/>
    <col min="9" max="9" width="5.375" style="257" customWidth="1"/>
    <col min="10" max="10" width="3.375" style="258" customWidth="1"/>
    <col min="11" max="11" width="5.375" style="257" customWidth="1"/>
    <col min="12" max="12" width="3.375" style="258" customWidth="1"/>
    <col min="13" max="13" width="5.375" style="257" customWidth="1"/>
    <col min="14" max="17" width="5.375" style="242" hidden="1" customWidth="1"/>
    <col min="18" max="18" width="3.875" style="252" hidden="1" customWidth="1"/>
    <col min="19" max="19" width="5.625" style="252" hidden="1" customWidth="1"/>
    <col min="20" max="21" width="12.625" style="252" hidden="1" customWidth="1"/>
    <col min="22" max="23" width="6.625" style="252" hidden="1" customWidth="1"/>
    <col min="24" max="24" width="2.125" style="252" hidden="1" customWidth="1"/>
    <col min="25" max="25" width="5.875" style="252" hidden="1" customWidth="1"/>
    <col min="26" max="26" width="2.625" style="252" hidden="1" customWidth="1"/>
    <col min="27" max="27" width="5.375" style="252" hidden="1" customWidth="1"/>
    <col min="28" max="30" width="12.625" style="252" hidden="1" customWidth="1"/>
    <col min="31" max="31" width="16.625" style="112" customWidth="1"/>
    <col min="32" max="32" width="2.625" style="3" hidden="1" customWidth="1"/>
    <col min="33" max="33" width="5.375" style="100" customWidth="1"/>
    <col min="34" max="34" width="3.375" style="3" customWidth="1"/>
    <col min="35" max="35" width="5.375" style="100" customWidth="1"/>
    <col min="36" max="36" width="3.375" style="3" customWidth="1"/>
    <col min="37" max="37" width="5.375" style="100" customWidth="1"/>
    <col min="38" max="41" width="5.375" style="242" hidden="1" customWidth="1"/>
    <col min="42" max="42" width="3.875" style="252" hidden="1" customWidth="1"/>
    <col min="43" max="43" width="5.625" style="252" hidden="1" customWidth="1"/>
    <col min="44" max="45" width="12.625" style="252" hidden="1" customWidth="1"/>
    <col min="46" max="47" width="6.625" style="252" hidden="1" customWidth="1"/>
    <col min="48" max="48" width="2.125" style="252" hidden="1" customWidth="1"/>
    <col min="49" max="49" width="5.875" style="252" hidden="1" customWidth="1"/>
    <col min="50" max="50" width="2.625" style="252" hidden="1" customWidth="1"/>
    <col min="51" max="51" width="5.375" style="252" hidden="1" customWidth="1"/>
    <col min="52" max="54" width="12.625" style="252" hidden="1" customWidth="1"/>
    <col min="55" max="55" width="13" style="112" customWidth="1"/>
    <col min="56" max="56" width="2.625" style="3" hidden="1" customWidth="1"/>
    <col min="57" max="57" width="6.75" style="100" customWidth="1"/>
    <col min="58" max="58" width="6.75" style="3" customWidth="1"/>
    <col min="59" max="59" width="6.75" style="100" customWidth="1"/>
    <col min="60" max="60" width="6.25" style="3" hidden="1" customWidth="1"/>
    <col min="61" max="61" width="6.25" style="100" hidden="1" customWidth="1"/>
    <col min="62" max="65" width="7.625" style="3" hidden="1" customWidth="1"/>
    <col min="66" max="66" width="14.625" style="3" hidden="1" customWidth="1"/>
    <col min="67" max="69" width="8.5" style="3" hidden="1" customWidth="1"/>
    <col min="70" max="70" width="5.375" style="3" hidden="1" customWidth="1"/>
    <col min="71" max="71" width="5.375" style="357" hidden="1" customWidth="1"/>
    <col min="72" max="72" width="3.875" style="358" hidden="1" customWidth="1"/>
    <col min="73" max="73" width="5.75" style="358" hidden="1" customWidth="1"/>
    <col min="74" max="75" width="12.625" style="358" hidden="1" customWidth="1"/>
    <col min="76" max="84" width="12.625" style="358" customWidth="1"/>
    <col min="85" max="85" width="16.625" style="359" customWidth="1"/>
    <col min="86" max="86" width="2.625" style="357" customWidth="1"/>
    <col min="87" max="87" width="5.375" style="360" customWidth="1"/>
    <col min="88" max="88" width="3.5" style="357" customWidth="1"/>
    <col min="89" max="89" width="5.375" style="360" customWidth="1"/>
    <col min="90" max="90" width="3.5" style="357" customWidth="1"/>
    <col min="91" max="91" width="5.375" style="360" customWidth="1"/>
    <col min="92" max="95" width="5.375" style="357" customWidth="1"/>
    <col min="96" max="96" width="3.875" style="358" customWidth="1"/>
    <col min="97" max="97" width="5.75" style="358" customWidth="1"/>
    <col min="98" max="99" width="12.625" style="358" customWidth="1"/>
    <col min="100" max="101" width="6.75" style="358" customWidth="1"/>
    <col min="102" max="102" width="2.125" style="358" customWidth="1"/>
    <col min="103" max="103" width="5.875" style="358" customWidth="1"/>
    <col min="104" max="104" width="2.625" style="358" customWidth="1"/>
    <col min="105" max="105" width="5.5" style="358" customWidth="1"/>
    <col min="106" max="112" width="12.625" style="358" customWidth="1"/>
    <col min="113" max="195" width="12.625" style="358"/>
    <col min="196" max="16384" width="12.625" style="97"/>
  </cols>
  <sheetData>
    <row r="1" spans="1:98" ht="29.1" customHeight="1">
      <c r="B1" s="495" t="s">
        <v>120</v>
      </c>
      <c r="C1" s="496"/>
      <c r="D1" s="496"/>
      <c r="E1" s="496"/>
      <c r="F1" s="98" t="str">
        <f>F3</f>
        <v>学年</v>
      </c>
      <c r="G1" s="301" t="str">
        <f>G3</f>
        <v>種目名</v>
      </c>
      <c r="I1" s="501"/>
      <c r="J1" s="502"/>
      <c r="K1" s="503"/>
      <c r="L1" s="503"/>
      <c r="M1" s="503"/>
      <c r="AE1" s="98" t="str">
        <f>AE3</f>
        <v>種目名</v>
      </c>
      <c r="BC1" s="98" t="str">
        <f>BC3</f>
        <v>種目名</v>
      </c>
    </row>
    <row r="2" spans="1:98" ht="30" customHeight="1">
      <c r="B2" s="493" t="s">
        <v>71</v>
      </c>
      <c r="D2" s="497" t="s">
        <v>86</v>
      </c>
      <c r="E2" s="498"/>
      <c r="F2" s="498"/>
      <c r="G2" s="508" t="s">
        <v>296</v>
      </c>
      <c r="H2" s="498"/>
      <c r="I2" s="498"/>
      <c r="J2" s="498"/>
      <c r="K2" s="498"/>
      <c r="L2" s="498"/>
      <c r="M2" s="509"/>
      <c r="AE2" s="508" t="s">
        <v>297</v>
      </c>
      <c r="AF2" s="510"/>
      <c r="AG2" s="510"/>
      <c r="AH2" s="510"/>
      <c r="AI2" s="510"/>
      <c r="AJ2" s="510"/>
      <c r="AK2" s="511"/>
      <c r="BC2" s="508" t="s">
        <v>284</v>
      </c>
      <c r="BD2" s="514"/>
      <c r="BE2" s="514"/>
      <c r="BF2" s="514"/>
      <c r="BG2" s="515"/>
      <c r="BH2" s="309"/>
      <c r="BI2" s="3"/>
      <c r="BJ2" s="499"/>
      <c r="BK2" s="499"/>
      <c r="BL2" s="499"/>
      <c r="BM2" s="499"/>
      <c r="BN2" s="499"/>
      <c r="BO2" s="499"/>
      <c r="CG2" s="504"/>
      <c r="CH2" s="505"/>
      <c r="CI2" s="505"/>
      <c r="CJ2" s="505"/>
      <c r="CK2" s="505"/>
      <c r="CL2" s="505"/>
      <c r="CM2" s="505"/>
    </row>
    <row r="3" spans="1:98" ht="18" customHeight="1">
      <c r="A3" s="97">
        <f>男子種目選択!B105</f>
        <v>1</v>
      </c>
      <c r="B3" s="494"/>
      <c r="C3" s="101"/>
      <c r="D3" s="102" t="str">
        <f>IF(B4="",0,"ナンバー")</f>
        <v>ナンバー</v>
      </c>
      <c r="E3" s="103" t="str">
        <f>IF(B4="",0,"氏名")</f>
        <v>氏名</v>
      </c>
      <c r="F3" s="104" t="str">
        <f>IF(B4="",0,"学年")</f>
        <v>学年</v>
      </c>
      <c r="G3" s="105" t="s">
        <v>85</v>
      </c>
      <c r="I3" s="512" t="s">
        <v>270</v>
      </c>
      <c r="J3" s="512"/>
      <c r="K3" s="512"/>
      <c r="L3" s="512"/>
      <c r="M3" s="513"/>
      <c r="N3" s="253"/>
      <c r="O3" s="253"/>
      <c r="P3" s="253"/>
      <c r="Q3" s="253"/>
      <c r="T3" s="254" t="s">
        <v>73</v>
      </c>
      <c r="AE3" s="105" t="s">
        <v>85</v>
      </c>
      <c r="AG3" s="512" t="s">
        <v>270</v>
      </c>
      <c r="AH3" s="512"/>
      <c r="AI3" s="512"/>
      <c r="AJ3" s="512"/>
      <c r="AK3" s="513"/>
      <c r="AL3" s="253"/>
      <c r="AM3" s="253"/>
      <c r="AN3" s="253"/>
      <c r="AO3" s="253"/>
      <c r="AR3" s="254" t="s">
        <v>73</v>
      </c>
      <c r="BC3" s="105" t="s">
        <v>85</v>
      </c>
      <c r="BE3" s="303" t="s">
        <v>283</v>
      </c>
      <c r="BF3" s="303" t="s">
        <v>282</v>
      </c>
      <c r="BG3" s="304" t="s">
        <v>281</v>
      </c>
      <c r="BH3" s="310"/>
      <c r="BI3" s="311"/>
      <c r="BK3" s="500"/>
      <c r="BL3" s="500"/>
      <c r="BM3" s="500"/>
      <c r="BN3" s="500"/>
      <c r="BO3" s="500"/>
      <c r="BP3" s="174"/>
      <c r="BQ3" s="174"/>
      <c r="BR3" s="174"/>
      <c r="BS3" s="361"/>
      <c r="CG3" s="362"/>
      <c r="CI3" s="506"/>
      <c r="CJ3" s="507"/>
      <c r="CK3" s="507"/>
      <c r="CL3" s="507"/>
      <c r="CM3" s="507"/>
      <c r="CN3" s="361"/>
      <c r="CO3" s="361"/>
      <c r="CP3" s="361"/>
      <c r="CQ3" s="361"/>
      <c r="CT3" s="363"/>
    </row>
    <row r="4" spans="1:98" ht="15" customHeight="1">
      <c r="B4" s="106">
        <f>IF(C4&lt;=A$3,C4,"")</f>
        <v>1</v>
      </c>
      <c r="C4" s="101">
        <v>1</v>
      </c>
      <c r="D4" s="107">
        <f>男子種目選択!B4</f>
        <v>1456</v>
      </c>
      <c r="E4" s="108" t="str">
        <f>男子種目選択!C4</f>
        <v>岩渕　光司</v>
      </c>
      <c r="F4" s="109">
        <f>男子種目選択!D4</f>
        <v>6</v>
      </c>
      <c r="G4" s="110" t="str">
        <f>IF(男子種目選択!E4="","",IF(男子種目選択!E4="コンバインドA","80mハードル",IF(男子種目選択!E4="コンバインドB","走幅跳",男子種目選択!E4)))</f>
        <v>男子走り幅跳び</v>
      </c>
      <c r="H4" s="111" t="str">
        <f t="shared" ref="H4:H35" si="0">IF(G4="","",IF(G4="80mハードル","t1",IF(G4="走幅跳","m",VLOOKUP(G4,コード,3,FALSE))))</f>
        <v>m</v>
      </c>
      <c r="I4" s="225" t="s">
        <v>357</v>
      </c>
      <c r="J4" s="226" t="str">
        <f>IF($B4="","",IF(H4="","",IF(H4="p","点",IF(H4="t1","",IF(H4="t2","分","m")))))</f>
        <v>m</v>
      </c>
      <c r="K4" s="227" t="s">
        <v>358</v>
      </c>
      <c r="L4" s="228" t="str">
        <f>IF($B4="","",IF(H4="","",IF(H4="p","",IF(H4="t1","秒",IF(H4="t2","秒","cm")))))</f>
        <v>cm</v>
      </c>
      <c r="M4" s="229" t="s">
        <v>359</v>
      </c>
      <c r="N4" s="242">
        <f>IF($B4="","",LEN(I4))</f>
        <v>1</v>
      </c>
      <c r="O4" s="242" t="str">
        <f>IF(P4=1,CONCATENATE(T$3,I4),I4)</f>
        <v>２</v>
      </c>
      <c r="P4" s="242">
        <f>IF($B4="","",LEN(K4))</f>
        <v>2</v>
      </c>
      <c r="Q4" s="242" t="str">
        <f>IF(P4=1,CONCATENATE(T$3,K4),K4)</f>
        <v>５４</v>
      </c>
      <c r="R4" s="242">
        <f>IF($B4="","",LEN(M4))</f>
        <v>2</v>
      </c>
      <c r="S4" s="242" t="str">
        <f>IF($B4="","",IF(H4="m","",IF(H4="p","",(IF(R4=1,M4*10,M4)))))</f>
        <v/>
      </c>
      <c r="T4" s="252" t="str">
        <f>CONCATENATE(O4,Q4,S4)</f>
        <v>２５４</v>
      </c>
      <c r="U4" s="252">
        <f>T4*1</f>
        <v>254</v>
      </c>
      <c r="V4" s="274">
        <f>IF(G4="",O4*1,IF(H4="t1",O4*1,IF(H4="t2",O4*1,IF(H4="p",O4*1,IF(O4=0,"0",IF(O4="0","0",O4*1))))))</f>
        <v>2</v>
      </c>
      <c r="W4" s="252">
        <f>IF(V4=0,"",V4)</f>
        <v>2</v>
      </c>
      <c r="X4" s="252" t="str">
        <f>IF(V4=0,"",IF(H4="t1",".",IF(H4="t2",".",IF(H4="p","点","m"))))</f>
        <v>m</v>
      </c>
      <c r="Y4" s="252" t="str">
        <f>IF(Q4="","",ASC(Q4))</f>
        <v>54</v>
      </c>
      <c r="Z4" s="252" t="str">
        <f>IF(H4="t1",".",IF(H4="t2",".",""))</f>
        <v/>
      </c>
      <c r="AA4" s="252" t="str">
        <f>IF(S4="","",ASC(S4))</f>
        <v/>
      </c>
      <c r="AB4" s="252" t="str">
        <f>IF(X4="m","",IF(V4=0,"","0"))</f>
        <v/>
      </c>
      <c r="AC4" s="252" t="str">
        <f>IF(X4="点",W4,CONCATENATE(W4,X4,Y4,Z4,AA4,AB4))</f>
        <v>2m54</v>
      </c>
      <c r="AD4" s="252" t="str">
        <f>IF(V4=0,AC4*1,AC4)</f>
        <v>2m54</v>
      </c>
      <c r="AE4" s="110" t="str">
        <f>IF(男子種目選択!E4="","",IF(男子種目選択!E4="コンバインドA","走高跳",IF(男子種目選択!E4="コンバインドB","ジャベリックボール投",IF(男子種目選択!F4="","",男子種目選択!F4))))</f>
        <v/>
      </c>
      <c r="AF4" s="111" t="str">
        <f t="shared" ref="AF4:AF35" si="1">IF(AE4="","",IF(AE4="走高跳","m",IF(AE4="ジャベリックボール投","m",VLOOKUP(AE4,コード,3,FALSE))))</f>
        <v/>
      </c>
      <c r="AG4" s="225"/>
      <c r="AH4" s="226" t="str">
        <f>IF($B4="","",IF(AF4="","",IF(AF4="p","点",IF(AF4="t1","",IF(AF4="t2","分","m")))))</f>
        <v/>
      </c>
      <c r="AI4" s="227"/>
      <c r="AJ4" s="228" t="str">
        <f>IF($B4="","",IF(AF4="","",IF(AF4="p","",IF(AF4="t1","秒",IF(AF4="t2","秒","cm")))))</f>
        <v/>
      </c>
      <c r="AK4" s="229"/>
      <c r="AL4" s="242">
        <f>IF($B4="","",LEN(AG4))</f>
        <v>0</v>
      </c>
      <c r="AM4" s="242">
        <f>IF(AN4=1,CONCATENATE(AR$3,AG4),AG4)</f>
        <v>0</v>
      </c>
      <c r="AN4" s="242">
        <f>IF($B4="","",LEN(AI4))</f>
        <v>0</v>
      </c>
      <c r="AO4" s="242">
        <f>IF(AN4=1,CONCATENATE(AR$3,AI4),AI4)</f>
        <v>0</v>
      </c>
      <c r="AP4" s="242">
        <f>IF($B4="","",LEN(AK4))</f>
        <v>0</v>
      </c>
      <c r="AQ4" s="242">
        <f>IF($B4="","",IF(AF4="m","",IF(AF4="p","",(IF(AP4=1,AK4*10,AK4)))))</f>
        <v>0</v>
      </c>
      <c r="AR4" s="252" t="str">
        <f>CONCATENATE(AM4,AO4,AQ4)</f>
        <v>000</v>
      </c>
      <c r="AS4" s="252">
        <f>AR4*1</f>
        <v>0</v>
      </c>
      <c r="AT4" s="274">
        <f>IF(AE4="",AM4*1,IF(AF4="t1",AM4*1,IF(AF4="t2",AM4*1,IF(AF4="p",AM4*1,IF(AM4=0,"0",IF(AM4="0","0",AM4*1))))))</f>
        <v>0</v>
      </c>
      <c r="AU4" s="252" t="str">
        <f>IF(AT4=0,"",AT4)</f>
        <v/>
      </c>
      <c r="AV4" s="252" t="str">
        <f>IF(AT4=0,"",IF(AF4="t1",".",IF(AF4="t2",".",IF(AF4="p","点","m"))))</f>
        <v/>
      </c>
      <c r="AW4" s="252" t="str">
        <f>IF(AO4="","",ASC(AO4))</f>
        <v>0</v>
      </c>
      <c r="AX4" s="252" t="str">
        <f>IF(AF4="t1",".",IF(AF4="t2",".",""))</f>
        <v/>
      </c>
      <c r="AY4" s="252" t="str">
        <f>IF(AQ4="","",ASC(AQ4))</f>
        <v>0</v>
      </c>
      <c r="AZ4" s="252" t="str">
        <f>IF(AV4="m","",IF(AT4=0,"","0"))</f>
        <v/>
      </c>
      <c r="BA4" s="252" t="str">
        <f>IF(AV4="点",AU4,CONCATENATE(AU4,AV4,AW4,AX4,AY4,AZ4))</f>
        <v>00</v>
      </c>
      <c r="BB4" s="252">
        <f>IF(AT4=0,BA4*1,BA4)</f>
        <v>0</v>
      </c>
      <c r="BC4" s="110" t="str">
        <f>IF(AE4="","",IF(男子種目選択!E4="","""",IF(男子種目選択!E4="コンバインドA",男子種目選択!E4,IF(男子種目選択!E4="コンバインドB",男子種目選択!E4,""))))</f>
        <v/>
      </c>
      <c r="BD4" s="111"/>
      <c r="BE4" s="320" t="str">
        <f>IF(BC4="","",BM4)</f>
        <v/>
      </c>
      <c r="BF4" s="320" t="str">
        <f>IF(BC4="","",BQ4)</f>
        <v/>
      </c>
      <c r="BG4" s="321" t="str">
        <f>IF(BC4="","",IF(BE4="","",IF(BF4="","",BE4+BF4)))</f>
        <v/>
      </c>
      <c r="BH4" s="312"/>
      <c r="BI4" s="313"/>
      <c r="BJ4" s="99" t="str">
        <f>G4</f>
        <v>男子走り幅跳び</v>
      </c>
      <c r="BK4" s="302" t="e">
        <f t="shared" ref="BK4:BK35" si="2">VLOOKUP(BJ4, 得点,2,FALSE)*BV4</f>
        <v>#N/A</v>
      </c>
      <c r="BL4" s="3" t="e">
        <f t="shared" ref="BL4:BL35" si="3">VLOOKUP(BJ4, 得点,3,FALSE)</f>
        <v>#N/A</v>
      </c>
      <c r="BM4" s="302" t="e">
        <f>IF(AD4="0.00","",IF(AD4=0,"",IF(ROUNDDOWN((BK4+BL4),0)&lt;50,50,ROUNDDOWN((BK4+BL4),0))))</f>
        <v>#N/A</v>
      </c>
      <c r="BN4" s="3" t="str">
        <f>AE4</f>
        <v/>
      </c>
      <c r="BO4" s="302" t="e">
        <f t="shared" ref="BO4:BO35" si="4">VLOOKUP(BN4, 得点,2,FALSE)*BW4</f>
        <v>#N/A</v>
      </c>
      <c r="BP4" s="3" t="e">
        <f t="shared" ref="BP4:BP35" si="5">VLOOKUP(BN4, 得点,3,FALSE)</f>
        <v>#N/A</v>
      </c>
      <c r="BQ4" s="302" t="str">
        <f>IF(BB4="0.00","",IF(BB4=0,"",IF(ROUNDDOWN((BO4+BP4),0)&lt;50,50,ROUNDDOWN((BO4+BP4),0))))</f>
        <v/>
      </c>
      <c r="BT4" s="357"/>
      <c r="BU4" s="357"/>
      <c r="BV4" s="358" t="str">
        <f>IF(BC4="","",SUBSTITUTE(AD4,"m","."))</f>
        <v/>
      </c>
      <c r="BW4" s="358" t="str">
        <f>IF(BC4="","",SUBSTITUTE(BB4,"m","."))</f>
        <v/>
      </c>
      <c r="CG4" s="364"/>
      <c r="CH4" s="364"/>
      <c r="CI4" s="365"/>
      <c r="CK4" s="365"/>
      <c r="CM4" s="365"/>
      <c r="CR4" s="357"/>
      <c r="CS4" s="357"/>
    </row>
    <row r="5" spans="1:98" ht="15" customHeight="1">
      <c r="B5" s="106" t="str">
        <f t="shared" ref="B5:B68" si="6">IF(C5&lt;=A$3,C5,"")</f>
        <v/>
      </c>
      <c r="C5" s="101">
        <v>2</v>
      </c>
      <c r="D5" s="107" t="str">
        <f>男子種目選択!B5</f>
        <v/>
      </c>
      <c r="E5" s="108" t="str">
        <f>男子種目選択!C5</f>
        <v/>
      </c>
      <c r="F5" s="109" t="str">
        <f>男子種目選択!D5</f>
        <v/>
      </c>
      <c r="G5" s="110" t="str">
        <f>IF(男子種目選択!E5="","",IF(男子種目選択!E5="コンバインドA","80mハードル",IF(男子種目選択!E5="コンバインドB","走幅跳",男子種目選択!E5)))</f>
        <v/>
      </c>
      <c r="H5" s="111" t="str">
        <f t="shared" si="0"/>
        <v/>
      </c>
      <c r="I5" s="225"/>
      <c r="J5" s="226" t="str">
        <f t="shared" ref="J5:J68" si="7">IF($B5="","",IF(H5="","",IF(H5="p","点",IF(H5="t1","",IF(H5="t2","分","m")))))</f>
        <v/>
      </c>
      <c r="K5" s="227"/>
      <c r="L5" s="228" t="str">
        <f t="shared" ref="L5:L68" si="8">IF($B5="","",IF(H5="","",IF(H5="p","",IF(H5="t1","秒",IF(H5="t2","秒","cm")))))</f>
        <v/>
      </c>
      <c r="M5" s="229"/>
      <c r="N5" s="242" t="str">
        <f t="shared" ref="N5:N68" si="9">IF($B5="","",LEN(I5))</f>
        <v/>
      </c>
      <c r="O5" s="242">
        <f t="shared" ref="O5:O68" si="10">IF(P5=1,CONCATENATE(T$3,I5),I5)</f>
        <v>0</v>
      </c>
      <c r="P5" s="242" t="str">
        <f t="shared" ref="P5:P68" si="11">IF($B5="","",LEN(K5))</f>
        <v/>
      </c>
      <c r="Q5" s="242">
        <f t="shared" ref="Q5:Q68" si="12">IF(P5=1,CONCATENATE(T$3,K5),K5)</f>
        <v>0</v>
      </c>
      <c r="R5" s="242" t="str">
        <f t="shared" ref="R5:R68" si="13">IF($B5="","",LEN(M5))</f>
        <v/>
      </c>
      <c r="S5" s="242" t="str">
        <f t="shared" ref="S5:S68" si="14">IF($B5="","",IF(H5="m","",IF(H5="p","",(IF(R5=1,M5*10,M5)))))</f>
        <v/>
      </c>
      <c r="T5" s="252" t="str">
        <f t="shared" ref="T5:T68" si="15">CONCATENATE(O5,Q5,S5)</f>
        <v>00</v>
      </c>
      <c r="U5" s="252">
        <f t="shared" ref="U5:U68" si="16">T5*1</f>
        <v>0</v>
      </c>
      <c r="V5" s="274">
        <f t="shared" ref="V5:V68" si="17">IF(G5="",O5*1,IF(H5="t1",O5*1,IF(H5="t2",O5*1,IF(H5="p",O5*1,IF(O5=0,"0",IF(O5="0","0",O5*1))))))</f>
        <v>0</v>
      </c>
      <c r="W5" s="252" t="str">
        <f t="shared" ref="W5:W68" si="18">IF(V5=0,"",V5)</f>
        <v/>
      </c>
      <c r="X5" s="252" t="str">
        <f t="shared" ref="X5:X68" si="19">IF(V5=0,"",IF(H5="t1",".",IF(H5="t2",".",IF(H5="p","点","m"))))</f>
        <v/>
      </c>
      <c r="Y5" s="252" t="str">
        <f t="shared" ref="Y5:Y68" si="20">IF(Q5="","",ASC(Q5))</f>
        <v>0</v>
      </c>
      <c r="Z5" s="252" t="str">
        <f t="shared" ref="Z5:Z68" si="21">IF(H5="t1",".",IF(H5="t2",".",""))</f>
        <v/>
      </c>
      <c r="AA5" s="252" t="str">
        <f t="shared" ref="AA5:AA68" si="22">IF(S5="","",ASC(S5))</f>
        <v/>
      </c>
      <c r="AB5" s="252" t="str">
        <f t="shared" ref="AB5:AB68" si="23">IF(X5="m","",IF(V5=0,"","0"))</f>
        <v/>
      </c>
      <c r="AC5" s="252" t="str">
        <f t="shared" ref="AC5:AC68" si="24">IF(X5="点",W5,CONCATENATE(W5,X5,Y5,Z5,AA5,AB5))</f>
        <v>0</v>
      </c>
      <c r="AD5" s="252">
        <f t="shared" ref="AD5:AD68" si="25">IF(V5=0,AC5*1,AC5)</f>
        <v>0</v>
      </c>
      <c r="AE5" s="110" t="str">
        <f>IF(男子種目選択!E5="","",IF(男子種目選択!E5="コンバインドA","走高跳",IF(男子種目選択!E5="コンバインドB","ジャベリックボール投",IF(男子種目選択!F5="","",男子種目選択!F5))))</f>
        <v/>
      </c>
      <c r="AF5" s="111" t="str">
        <f t="shared" si="1"/>
        <v/>
      </c>
      <c r="AG5" s="225"/>
      <c r="AH5" s="226" t="str">
        <f t="shared" ref="AH5:AH68" si="26">IF($B5="","",IF(AF5="","",IF(AF5="p","点",IF(AF5="t1","",IF(AF5="t2","分","m")))))</f>
        <v/>
      </c>
      <c r="AI5" s="227"/>
      <c r="AJ5" s="228" t="str">
        <f t="shared" ref="AJ5:AJ68" si="27">IF($B5="","",IF(AF5="","",IF(AF5="p","",IF(AF5="t1","秒",IF(AF5="t2","秒","cm")))))</f>
        <v/>
      </c>
      <c r="AK5" s="229"/>
      <c r="AL5" s="242" t="str">
        <f t="shared" ref="AL5:AL68" si="28">IF($B5="","",LEN(AG5))</f>
        <v/>
      </c>
      <c r="AM5" s="242">
        <f t="shared" ref="AM5:AM68" si="29">IF(AN5=1,CONCATENATE(AR$3,AG5),AG5)</f>
        <v>0</v>
      </c>
      <c r="AN5" s="242" t="str">
        <f t="shared" ref="AN5:AN68" si="30">IF($B5="","",LEN(AI5))</f>
        <v/>
      </c>
      <c r="AO5" s="242">
        <f t="shared" ref="AO5:AO68" si="31">IF(AN5=1,CONCATENATE(AR$3,AI5),AI5)</f>
        <v>0</v>
      </c>
      <c r="AP5" s="242" t="str">
        <f t="shared" ref="AP5:AP68" si="32">IF($B5="","",LEN(AK5))</f>
        <v/>
      </c>
      <c r="AQ5" s="242" t="str">
        <f t="shared" ref="AQ5:AQ68" si="33">IF($B5="","",IF(AF5="m","",IF(AF5="p","",(IF(AP5=1,AK5*10,AK5)))))</f>
        <v/>
      </c>
      <c r="AR5" s="252" t="str">
        <f t="shared" ref="AR5:AR68" si="34">CONCATENATE(AM5,AO5,AQ5)</f>
        <v>00</v>
      </c>
      <c r="AS5" s="252">
        <f t="shared" ref="AS5:AS68" si="35">AR5*1</f>
        <v>0</v>
      </c>
      <c r="AT5" s="274">
        <f t="shared" ref="AT5:AT68" si="36">IF(AE5="",AM5*1,IF(AF5="t1",AM5*1,IF(AF5="t2",AM5*1,IF(AF5="p",AM5*1,IF(AM5=0,"0",IF(AM5="0","0",AM5*1))))))</f>
        <v>0</v>
      </c>
      <c r="AU5" s="252" t="str">
        <f t="shared" ref="AU5:AU68" si="37">IF(AT5=0,"",AT5)</f>
        <v/>
      </c>
      <c r="AV5" s="252" t="str">
        <f t="shared" ref="AV5:AV68" si="38">IF(AT5=0,"",IF(AF5="t1",".",IF(AF5="t2",".",IF(AF5="p","点","m"))))</f>
        <v/>
      </c>
      <c r="AW5" s="252" t="str">
        <f t="shared" ref="AW5:AW68" si="39">IF(AO5="","",ASC(AO5))</f>
        <v>0</v>
      </c>
      <c r="AX5" s="252" t="str">
        <f t="shared" ref="AX5:AX68" si="40">IF(AF5="t1",".",IF(AF5="t2",".",""))</f>
        <v/>
      </c>
      <c r="AY5" s="252" t="str">
        <f t="shared" ref="AY5:AY68" si="41">IF(AQ5="","",ASC(AQ5))</f>
        <v/>
      </c>
      <c r="AZ5" s="252" t="str">
        <f t="shared" ref="AZ5:AZ68" si="42">IF(AV5="m","",IF(AT5=0,"","0"))</f>
        <v/>
      </c>
      <c r="BA5" s="252" t="str">
        <f t="shared" ref="BA5:BA68" si="43">IF(AV5="点",AU5,CONCATENATE(AU5,AV5,AW5,AX5,AY5,AZ5))</f>
        <v>0</v>
      </c>
      <c r="BB5" s="252">
        <f t="shared" ref="BB5:BB68" si="44">IF(AT5=0,BA5*1,BA5)</f>
        <v>0</v>
      </c>
      <c r="BC5" s="110" t="str">
        <f>IF(AE5="","",IF(男子種目選択!E5="","""",IF(男子種目選択!E5="コンバインドA",男子種目選択!E5,IF(男子種目選択!E5="コンバインドB",男子種目選択!E5,""))))</f>
        <v/>
      </c>
      <c r="BD5" s="111"/>
      <c r="BE5" s="320" t="str">
        <f t="shared" ref="BE5:BE68" si="45">IF(BC5="","",BM5)</f>
        <v/>
      </c>
      <c r="BF5" s="320" t="str">
        <f t="shared" ref="BF5:BF68" si="46">IF(BC5="","",BQ5)</f>
        <v/>
      </c>
      <c r="BG5" s="321" t="str">
        <f t="shared" ref="BG5:BG68" si="47">IF(BC5="","",IF(BE5="","",IF(BF5="","",BE5+BF5)))</f>
        <v/>
      </c>
      <c r="BH5" s="312"/>
      <c r="BI5" s="313"/>
      <c r="BJ5" s="99" t="str">
        <f t="shared" ref="BJ5:BJ68" si="48">G5</f>
        <v/>
      </c>
      <c r="BK5" s="302" t="e">
        <f t="shared" si="2"/>
        <v>#N/A</v>
      </c>
      <c r="BL5" s="3" t="e">
        <f t="shared" si="3"/>
        <v>#N/A</v>
      </c>
      <c r="BM5" s="302" t="str">
        <f t="shared" ref="BM5:BM68" si="49">IF(AD5="0.00","",IF(AD5=0,"",IF(ROUNDDOWN((BK5+BL5),0)&lt;50,50,ROUNDDOWN((BK5+BL5),0))))</f>
        <v/>
      </c>
      <c r="BN5" s="3" t="str">
        <f t="shared" ref="BN5:BN68" si="50">AE5</f>
        <v/>
      </c>
      <c r="BO5" s="302" t="e">
        <f t="shared" si="4"/>
        <v>#N/A</v>
      </c>
      <c r="BP5" s="3" t="e">
        <f t="shared" si="5"/>
        <v>#N/A</v>
      </c>
      <c r="BQ5" s="302" t="str">
        <f t="shared" ref="BQ5:BQ68" si="51">IF(BB5="0.00","",IF(BB5=0,"",IF(ROUNDDOWN((BO5+BP5),0)&lt;50,50,ROUNDDOWN((BO5+BP5),0))))</f>
        <v/>
      </c>
      <c r="BT5" s="357"/>
      <c r="BU5" s="357"/>
      <c r="CG5" s="364"/>
      <c r="CH5" s="364"/>
      <c r="CI5" s="365"/>
      <c r="CK5" s="365"/>
      <c r="CM5" s="365"/>
      <c r="CR5" s="357"/>
      <c r="CS5" s="357"/>
    </row>
    <row r="6" spans="1:98" ht="15" customHeight="1">
      <c r="B6" s="106" t="str">
        <f t="shared" si="6"/>
        <v/>
      </c>
      <c r="C6" s="101">
        <v>3</v>
      </c>
      <c r="D6" s="107" t="str">
        <f>男子種目選択!B6</f>
        <v/>
      </c>
      <c r="E6" s="108" t="str">
        <f>男子種目選択!C6</f>
        <v/>
      </c>
      <c r="F6" s="109" t="str">
        <f>男子種目選択!D6</f>
        <v/>
      </c>
      <c r="G6" s="110" t="str">
        <f>IF(男子種目選択!E6="","",IF(男子種目選択!E6="コンバインドA","80mハードル",IF(男子種目選択!E6="コンバインドB","走幅跳",男子種目選択!E6)))</f>
        <v/>
      </c>
      <c r="H6" s="111" t="str">
        <f t="shared" si="0"/>
        <v/>
      </c>
      <c r="I6" s="225"/>
      <c r="J6" s="226" t="str">
        <f t="shared" si="7"/>
        <v/>
      </c>
      <c r="K6" s="227"/>
      <c r="L6" s="228" t="str">
        <f t="shared" si="8"/>
        <v/>
      </c>
      <c r="M6" s="229"/>
      <c r="N6" s="242" t="str">
        <f t="shared" si="9"/>
        <v/>
      </c>
      <c r="O6" s="242">
        <f t="shared" si="10"/>
        <v>0</v>
      </c>
      <c r="P6" s="242" t="str">
        <f t="shared" si="11"/>
        <v/>
      </c>
      <c r="Q6" s="242">
        <f t="shared" si="12"/>
        <v>0</v>
      </c>
      <c r="R6" s="242" t="str">
        <f t="shared" si="13"/>
        <v/>
      </c>
      <c r="S6" s="242" t="str">
        <f t="shared" si="14"/>
        <v/>
      </c>
      <c r="T6" s="252" t="str">
        <f t="shared" si="15"/>
        <v>00</v>
      </c>
      <c r="U6" s="252">
        <f t="shared" si="16"/>
        <v>0</v>
      </c>
      <c r="V6" s="274">
        <f t="shared" si="17"/>
        <v>0</v>
      </c>
      <c r="W6" s="252" t="str">
        <f t="shared" si="18"/>
        <v/>
      </c>
      <c r="X6" s="252" t="str">
        <f t="shared" si="19"/>
        <v/>
      </c>
      <c r="Y6" s="252" t="str">
        <f t="shared" si="20"/>
        <v>0</v>
      </c>
      <c r="Z6" s="252" t="str">
        <f t="shared" si="21"/>
        <v/>
      </c>
      <c r="AA6" s="252" t="str">
        <f t="shared" si="22"/>
        <v/>
      </c>
      <c r="AB6" s="252" t="str">
        <f t="shared" si="23"/>
        <v/>
      </c>
      <c r="AC6" s="252" t="str">
        <f t="shared" si="24"/>
        <v>0</v>
      </c>
      <c r="AD6" s="252">
        <f t="shared" si="25"/>
        <v>0</v>
      </c>
      <c r="AE6" s="110" t="str">
        <f>IF(男子種目選択!E6="","",IF(男子種目選択!E6="コンバインドA","走高跳",IF(男子種目選択!E6="コンバインドB","ジャベリックボール投",IF(男子種目選択!F6="","",男子種目選択!F6))))</f>
        <v/>
      </c>
      <c r="AF6" s="111" t="str">
        <f t="shared" si="1"/>
        <v/>
      </c>
      <c r="AG6" s="225"/>
      <c r="AH6" s="226" t="str">
        <f t="shared" si="26"/>
        <v/>
      </c>
      <c r="AI6" s="227"/>
      <c r="AJ6" s="228" t="str">
        <f t="shared" si="27"/>
        <v/>
      </c>
      <c r="AK6" s="229"/>
      <c r="AL6" s="242" t="str">
        <f t="shared" si="28"/>
        <v/>
      </c>
      <c r="AM6" s="242">
        <f t="shared" si="29"/>
        <v>0</v>
      </c>
      <c r="AN6" s="242" t="str">
        <f t="shared" si="30"/>
        <v/>
      </c>
      <c r="AO6" s="242">
        <f t="shared" si="31"/>
        <v>0</v>
      </c>
      <c r="AP6" s="242" t="str">
        <f t="shared" si="32"/>
        <v/>
      </c>
      <c r="AQ6" s="242" t="str">
        <f t="shared" si="33"/>
        <v/>
      </c>
      <c r="AR6" s="252" t="str">
        <f t="shared" si="34"/>
        <v>00</v>
      </c>
      <c r="AS6" s="252">
        <f t="shared" si="35"/>
        <v>0</v>
      </c>
      <c r="AT6" s="274">
        <f t="shared" si="36"/>
        <v>0</v>
      </c>
      <c r="AU6" s="252" t="str">
        <f t="shared" si="37"/>
        <v/>
      </c>
      <c r="AV6" s="252" t="str">
        <f t="shared" si="38"/>
        <v/>
      </c>
      <c r="AW6" s="252" t="str">
        <f t="shared" si="39"/>
        <v>0</v>
      </c>
      <c r="AX6" s="252" t="str">
        <f t="shared" si="40"/>
        <v/>
      </c>
      <c r="AY6" s="252" t="str">
        <f t="shared" si="41"/>
        <v/>
      </c>
      <c r="AZ6" s="252" t="str">
        <f t="shared" si="42"/>
        <v/>
      </c>
      <c r="BA6" s="252" t="str">
        <f t="shared" si="43"/>
        <v>0</v>
      </c>
      <c r="BB6" s="252">
        <f t="shared" si="44"/>
        <v>0</v>
      </c>
      <c r="BC6" s="110" t="str">
        <f>IF(AE6="","",IF(男子種目選択!E6="","""",IF(男子種目選択!E6="コンバインドA",男子種目選択!E6,IF(男子種目選択!E6="コンバインドB",男子種目選択!E6,""))))</f>
        <v/>
      </c>
      <c r="BD6" s="111"/>
      <c r="BE6" s="320" t="str">
        <f t="shared" si="45"/>
        <v/>
      </c>
      <c r="BF6" s="320" t="str">
        <f t="shared" si="46"/>
        <v/>
      </c>
      <c r="BG6" s="321" t="str">
        <f t="shared" si="47"/>
        <v/>
      </c>
      <c r="BH6" s="312" t="str">
        <f t="shared" ref="BH6:BH69" si="52">IF($B6="","",IF(BD6="","",IF(BD6="p","",IF(BD6="t1","秒",IF(BD6="t2","秒","cm")))))</f>
        <v/>
      </c>
      <c r="BI6" s="313"/>
      <c r="BJ6" s="99" t="str">
        <f t="shared" si="48"/>
        <v/>
      </c>
      <c r="BK6" s="302" t="e">
        <f t="shared" si="2"/>
        <v>#N/A</v>
      </c>
      <c r="BL6" s="3" t="e">
        <f t="shared" si="3"/>
        <v>#N/A</v>
      </c>
      <c r="BM6" s="302" t="str">
        <f t="shared" si="49"/>
        <v/>
      </c>
      <c r="BN6" s="3" t="str">
        <f t="shared" si="50"/>
        <v/>
      </c>
      <c r="BO6" s="302" t="e">
        <f t="shared" si="4"/>
        <v>#N/A</v>
      </c>
      <c r="BP6" s="3" t="e">
        <f t="shared" si="5"/>
        <v>#N/A</v>
      </c>
      <c r="BQ6" s="302" t="str">
        <f t="shared" si="51"/>
        <v/>
      </c>
      <c r="BT6" s="357"/>
      <c r="BU6" s="357"/>
      <c r="CG6" s="364"/>
      <c r="CH6" s="364"/>
      <c r="CI6" s="365"/>
      <c r="CK6" s="365"/>
      <c r="CM6" s="365"/>
      <c r="CR6" s="357"/>
      <c r="CS6" s="357"/>
    </row>
    <row r="7" spans="1:98">
      <c r="B7" s="106" t="str">
        <f t="shared" si="6"/>
        <v/>
      </c>
      <c r="C7" s="101">
        <v>4</v>
      </c>
      <c r="D7" s="107" t="str">
        <f>男子種目選択!B7</f>
        <v/>
      </c>
      <c r="E7" s="108" t="str">
        <f>男子種目選択!C7</f>
        <v/>
      </c>
      <c r="F7" s="109" t="str">
        <f>男子種目選択!D7</f>
        <v/>
      </c>
      <c r="G7" s="110" t="str">
        <f>IF(男子種目選択!E7="","",IF(男子種目選択!E7="コンバインドA","80mハードル",IF(男子種目選択!E7="コンバインドB","走幅跳",男子種目選択!E7)))</f>
        <v/>
      </c>
      <c r="H7" s="111" t="str">
        <f t="shared" si="0"/>
        <v/>
      </c>
      <c r="I7" s="225"/>
      <c r="J7" s="226" t="str">
        <f t="shared" si="7"/>
        <v/>
      </c>
      <c r="K7" s="227"/>
      <c r="L7" s="228" t="str">
        <f t="shared" si="8"/>
        <v/>
      </c>
      <c r="M7" s="229"/>
      <c r="N7" s="242" t="str">
        <f t="shared" si="9"/>
        <v/>
      </c>
      <c r="O7" s="242">
        <f t="shared" si="10"/>
        <v>0</v>
      </c>
      <c r="P7" s="242" t="str">
        <f t="shared" si="11"/>
        <v/>
      </c>
      <c r="Q7" s="242">
        <f t="shared" si="12"/>
        <v>0</v>
      </c>
      <c r="R7" s="242" t="str">
        <f t="shared" si="13"/>
        <v/>
      </c>
      <c r="S7" s="242" t="str">
        <f t="shared" si="14"/>
        <v/>
      </c>
      <c r="T7" s="252" t="str">
        <f t="shared" si="15"/>
        <v>00</v>
      </c>
      <c r="U7" s="252">
        <f t="shared" si="16"/>
        <v>0</v>
      </c>
      <c r="V7" s="274">
        <f t="shared" si="17"/>
        <v>0</v>
      </c>
      <c r="W7" s="252" t="str">
        <f t="shared" si="18"/>
        <v/>
      </c>
      <c r="X7" s="252" t="str">
        <f t="shared" si="19"/>
        <v/>
      </c>
      <c r="Y7" s="252" t="str">
        <f t="shared" si="20"/>
        <v>0</v>
      </c>
      <c r="Z7" s="252" t="str">
        <f t="shared" si="21"/>
        <v/>
      </c>
      <c r="AA7" s="252" t="str">
        <f t="shared" si="22"/>
        <v/>
      </c>
      <c r="AB7" s="252" t="str">
        <f t="shared" si="23"/>
        <v/>
      </c>
      <c r="AC7" s="252" t="str">
        <f t="shared" si="24"/>
        <v>0</v>
      </c>
      <c r="AD7" s="252">
        <f t="shared" si="25"/>
        <v>0</v>
      </c>
      <c r="AE7" s="110" t="str">
        <f>IF(男子種目選択!E7="","",IF(男子種目選択!E7="コンバインドA","走高跳",IF(男子種目選択!E7="コンバインドB","ジャベリックボール投",IF(男子種目選択!F7="","",男子種目選択!F7))))</f>
        <v/>
      </c>
      <c r="AF7" s="111" t="str">
        <f t="shared" si="1"/>
        <v/>
      </c>
      <c r="AG7" s="225"/>
      <c r="AH7" s="226" t="str">
        <f t="shared" si="26"/>
        <v/>
      </c>
      <c r="AI7" s="227"/>
      <c r="AJ7" s="228" t="str">
        <f t="shared" si="27"/>
        <v/>
      </c>
      <c r="AK7" s="229"/>
      <c r="AL7" s="242" t="str">
        <f t="shared" si="28"/>
        <v/>
      </c>
      <c r="AM7" s="242">
        <f t="shared" si="29"/>
        <v>0</v>
      </c>
      <c r="AN7" s="242" t="str">
        <f t="shared" si="30"/>
        <v/>
      </c>
      <c r="AO7" s="242">
        <f t="shared" si="31"/>
        <v>0</v>
      </c>
      <c r="AP7" s="242" t="str">
        <f t="shared" si="32"/>
        <v/>
      </c>
      <c r="AQ7" s="242" t="str">
        <f t="shared" si="33"/>
        <v/>
      </c>
      <c r="AR7" s="252" t="str">
        <f t="shared" si="34"/>
        <v>00</v>
      </c>
      <c r="AS7" s="252">
        <f t="shared" si="35"/>
        <v>0</v>
      </c>
      <c r="AT7" s="274">
        <f t="shared" si="36"/>
        <v>0</v>
      </c>
      <c r="AU7" s="252" t="str">
        <f t="shared" si="37"/>
        <v/>
      </c>
      <c r="AV7" s="252" t="str">
        <f t="shared" si="38"/>
        <v/>
      </c>
      <c r="AW7" s="252" t="str">
        <f t="shared" si="39"/>
        <v>0</v>
      </c>
      <c r="AX7" s="252" t="str">
        <f t="shared" si="40"/>
        <v/>
      </c>
      <c r="AY7" s="252" t="str">
        <f t="shared" si="41"/>
        <v/>
      </c>
      <c r="AZ7" s="252" t="str">
        <f t="shared" si="42"/>
        <v/>
      </c>
      <c r="BA7" s="252" t="str">
        <f t="shared" si="43"/>
        <v>0</v>
      </c>
      <c r="BB7" s="252">
        <f t="shared" si="44"/>
        <v>0</v>
      </c>
      <c r="BC7" s="110" t="str">
        <f>IF(AE7="","",IF(男子種目選択!E7="","""",IF(男子種目選択!E7="コンバインドA",男子種目選択!E7,IF(男子種目選択!E7="コンバインドB",男子種目選択!E7,""))))</f>
        <v/>
      </c>
      <c r="BD7" s="111"/>
      <c r="BE7" s="320" t="str">
        <f t="shared" si="45"/>
        <v/>
      </c>
      <c r="BF7" s="320" t="str">
        <f t="shared" si="46"/>
        <v/>
      </c>
      <c r="BG7" s="321" t="str">
        <f t="shared" si="47"/>
        <v/>
      </c>
      <c r="BH7" s="312" t="str">
        <f t="shared" si="52"/>
        <v/>
      </c>
      <c r="BI7" s="313"/>
      <c r="BJ7" s="99" t="str">
        <f t="shared" si="48"/>
        <v/>
      </c>
      <c r="BK7" s="302" t="e">
        <f t="shared" si="2"/>
        <v>#N/A</v>
      </c>
      <c r="BL7" s="3" t="e">
        <f t="shared" si="3"/>
        <v>#N/A</v>
      </c>
      <c r="BM7" s="302" t="str">
        <f t="shared" si="49"/>
        <v/>
      </c>
      <c r="BN7" s="3" t="str">
        <f t="shared" si="50"/>
        <v/>
      </c>
      <c r="BO7" s="302" t="e">
        <f t="shared" si="4"/>
        <v>#N/A</v>
      </c>
      <c r="BP7" s="3" t="e">
        <f t="shared" si="5"/>
        <v>#N/A</v>
      </c>
      <c r="BQ7" s="302" t="str">
        <f t="shared" si="51"/>
        <v/>
      </c>
      <c r="BT7" s="357"/>
      <c r="BU7" s="357"/>
      <c r="CG7" s="364"/>
      <c r="CH7" s="364"/>
      <c r="CI7" s="365"/>
      <c r="CK7" s="365"/>
      <c r="CM7" s="365"/>
      <c r="CR7" s="357"/>
      <c r="CS7" s="357"/>
    </row>
    <row r="8" spans="1:98">
      <c r="B8" s="106" t="str">
        <f t="shared" si="6"/>
        <v/>
      </c>
      <c r="C8" s="101">
        <v>5</v>
      </c>
      <c r="D8" s="107" t="str">
        <f>男子種目選択!B8</f>
        <v/>
      </c>
      <c r="E8" s="108" t="str">
        <f>男子種目選択!C8</f>
        <v/>
      </c>
      <c r="F8" s="109" t="str">
        <f>男子種目選択!D8</f>
        <v/>
      </c>
      <c r="G8" s="110" t="str">
        <f>IF(男子種目選択!E8="","",IF(男子種目選択!E8="コンバインドA","80mハードル",IF(男子種目選択!E8="コンバインドB","走幅跳",男子種目選択!E8)))</f>
        <v/>
      </c>
      <c r="H8" s="111" t="str">
        <f t="shared" si="0"/>
        <v/>
      </c>
      <c r="I8" s="225"/>
      <c r="J8" s="226" t="str">
        <f t="shared" si="7"/>
        <v/>
      </c>
      <c r="K8" s="227"/>
      <c r="L8" s="228" t="str">
        <f t="shared" si="8"/>
        <v/>
      </c>
      <c r="M8" s="229"/>
      <c r="N8" s="242" t="str">
        <f t="shared" si="9"/>
        <v/>
      </c>
      <c r="O8" s="242">
        <f t="shared" si="10"/>
        <v>0</v>
      </c>
      <c r="P8" s="242" t="str">
        <f t="shared" si="11"/>
        <v/>
      </c>
      <c r="Q8" s="242">
        <f t="shared" si="12"/>
        <v>0</v>
      </c>
      <c r="R8" s="242" t="str">
        <f t="shared" si="13"/>
        <v/>
      </c>
      <c r="S8" s="242" t="str">
        <f t="shared" si="14"/>
        <v/>
      </c>
      <c r="T8" s="252" t="str">
        <f t="shared" si="15"/>
        <v>00</v>
      </c>
      <c r="U8" s="252">
        <f t="shared" si="16"/>
        <v>0</v>
      </c>
      <c r="V8" s="274">
        <f t="shared" si="17"/>
        <v>0</v>
      </c>
      <c r="W8" s="252" t="str">
        <f t="shared" si="18"/>
        <v/>
      </c>
      <c r="X8" s="252" t="str">
        <f t="shared" si="19"/>
        <v/>
      </c>
      <c r="Y8" s="252" t="str">
        <f t="shared" si="20"/>
        <v>0</v>
      </c>
      <c r="Z8" s="252" t="str">
        <f t="shared" si="21"/>
        <v/>
      </c>
      <c r="AA8" s="252" t="str">
        <f t="shared" si="22"/>
        <v/>
      </c>
      <c r="AB8" s="252" t="str">
        <f t="shared" si="23"/>
        <v/>
      </c>
      <c r="AC8" s="252" t="str">
        <f t="shared" si="24"/>
        <v>0</v>
      </c>
      <c r="AD8" s="252">
        <f t="shared" si="25"/>
        <v>0</v>
      </c>
      <c r="AE8" s="110" t="str">
        <f>IF(男子種目選択!E8="","",IF(男子種目選択!E8="コンバインドA","走高跳",IF(男子種目選択!E8="コンバインドB","ジャベリックボール投",IF(男子種目選択!F8="","",男子種目選択!F8))))</f>
        <v/>
      </c>
      <c r="AF8" s="111" t="str">
        <f t="shared" si="1"/>
        <v/>
      </c>
      <c r="AG8" s="225"/>
      <c r="AH8" s="226" t="str">
        <f t="shared" si="26"/>
        <v/>
      </c>
      <c r="AI8" s="227"/>
      <c r="AJ8" s="228" t="str">
        <f t="shared" si="27"/>
        <v/>
      </c>
      <c r="AK8" s="229"/>
      <c r="AL8" s="242" t="str">
        <f t="shared" si="28"/>
        <v/>
      </c>
      <c r="AM8" s="242">
        <f t="shared" si="29"/>
        <v>0</v>
      </c>
      <c r="AN8" s="242" t="str">
        <f t="shared" si="30"/>
        <v/>
      </c>
      <c r="AO8" s="242">
        <f t="shared" si="31"/>
        <v>0</v>
      </c>
      <c r="AP8" s="242" t="str">
        <f t="shared" si="32"/>
        <v/>
      </c>
      <c r="AQ8" s="242" t="str">
        <f t="shared" si="33"/>
        <v/>
      </c>
      <c r="AR8" s="252" t="str">
        <f t="shared" si="34"/>
        <v>00</v>
      </c>
      <c r="AS8" s="252">
        <f t="shared" si="35"/>
        <v>0</v>
      </c>
      <c r="AT8" s="274">
        <f t="shared" si="36"/>
        <v>0</v>
      </c>
      <c r="AU8" s="252" t="str">
        <f t="shared" si="37"/>
        <v/>
      </c>
      <c r="AV8" s="252" t="str">
        <f t="shared" si="38"/>
        <v/>
      </c>
      <c r="AW8" s="252" t="str">
        <f t="shared" si="39"/>
        <v>0</v>
      </c>
      <c r="AX8" s="252" t="str">
        <f t="shared" si="40"/>
        <v/>
      </c>
      <c r="AY8" s="252" t="str">
        <f t="shared" si="41"/>
        <v/>
      </c>
      <c r="AZ8" s="252" t="str">
        <f t="shared" si="42"/>
        <v/>
      </c>
      <c r="BA8" s="252" t="str">
        <f t="shared" si="43"/>
        <v>0</v>
      </c>
      <c r="BB8" s="252">
        <f t="shared" si="44"/>
        <v>0</v>
      </c>
      <c r="BC8" s="110" t="str">
        <f>IF(AE8="","",IF(男子種目選択!E8="","""",IF(男子種目選択!E8="コンバインドA",男子種目選択!E8,IF(男子種目選択!E8="コンバインドB",男子種目選択!E8,""))))</f>
        <v/>
      </c>
      <c r="BD8" s="111"/>
      <c r="BE8" s="320" t="str">
        <f t="shared" si="45"/>
        <v/>
      </c>
      <c r="BF8" s="320" t="str">
        <f t="shared" si="46"/>
        <v/>
      </c>
      <c r="BG8" s="321" t="str">
        <f t="shared" si="47"/>
        <v/>
      </c>
      <c r="BH8" s="312" t="str">
        <f t="shared" si="52"/>
        <v/>
      </c>
      <c r="BI8" s="313"/>
      <c r="BJ8" s="99" t="str">
        <f t="shared" si="48"/>
        <v/>
      </c>
      <c r="BK8" s="302" t="e">
        <f t="shared" si="2"/>
        <v>#N/A</v>
      </c>
      <c r="BL8" s="3" t="e">
        <f t="shared" si="3"/>
        <v>#N/A</v>
      </c>
      <c r="BM8" s="302" t="str">
        <f t="shared" si="49"/>
        <v/>
      </c>
      <c r="BN8" s="3" t="str">
        <f t="shared" si="50"/>
        <v/>
      </c>
      <c r="BO8" s="302" t="e">
        <f t="shared" si="4"/>
        <v>#N/A</v>
      </c>
      <c r="BP8" s="3" t="e">
        <f t="shared" si="5"/>
        <v>#N/A</v>
      </c>
      <c r="BQ8" s="302" t="str">
        <f t="shared" si="51"/>
        <v/>
      </c>
      <c r="BT8" s="357"/>
      <c r="BU8" s="357"/>
      <c r="CG8" s="364"/>
      <c r="CH8" s="364"/>
      <c r="CI8" s="365"/>
      <c r="CK8" s="365"/>
      <c r="CM8" s="365"/>
      <c r="CR8" s="357"/>
      <c r="CS8" s="357"/>
    </row>
    <row r="9" spans="1:98">
      <c r="B9" s="106" t="str">
        <f t="shared" si="6"/>
        <v/>
      </c>
      <c r="C9" s="101">
        <v>6</v>
      </c>
      <c r="D9" s="107" t="str">
        <f>男子種目選択!B9</f>
        <v/>
      </c>
      <c r="E9" s="108" t="str">
        <f>男子種目選択!C9</f>
        <v/>
      </c>
      <c r="F9" s="109" t="str">
        <f>男子種目選択!D9</f>
        <v/>
      </c>
      <c r="G9" s="110" t="str">
        <f>IF(男子種目選択!E9="","",IF(男子種目選択!E9="コンバインドA","80mハードル",IF(男子種目選択!E9="コンバインドB","走幅跳",男子種目選択!E9)))</f>
        <v/>
      </c>
      <c r="H9" s="111" t="str">
        <f t="shared" si="0"/>
        <v/>
      </c>
      <c r="I9" s="225"/>
      <c r="J9" s="226" t="str">
        <f t="shared" si="7"/>
        <v/>
      </c>
      <c r="K9" s="227"/>
      <c r="L9" s="228" t="str">
        <f t="shared" si="8"/>
        <v/>
      </c>
      <c r="M9" s="229"/>
      <c r="N9" s="242" t="str">
        <f t="shared" si="9"/>
        <v/>
      </c>
      <c r="O9" s="242">
        <f t="shared" si="10"/>
        <v>0</v>
      </c>
      <c r="P9" s="242" t="str">
        <f t="shared" si="11"/>
        <v/>
      </c>
      <c r="Q9" s="242">
        <f t="shared" si="12"/>
        <v>0</v>
      </c>
      <c r="R9" s="242" t="str">
        <f t="shared" si="13"/>
        <v/>
      </c>
      <c r="S9" s="242" t="str">
        <f t="shared" si="14"/>
        <v/>
      </c>
      <c r="T9" s="252" t="str">
        <f t="shared" si="15"/>
        <v>00</v>
      </c>
      <c r="U9" s="252">
        <f t="shared" si="16"/>
        <v>0</v>
      </c>
      <c r="V9" s="274">
        <f t="shared" si="17"/>
        <v>0</v>
      </c>
      <c r="W9" s="252" t="str">
        <f t="shared" si="18"/>
        <v/>
      </c>
      <c r="X9" s="252" t="str">
        <f t="shared" si="19"/>
        <v/>
      </c>
      <c r="Y9" s="252" t="str">
        <f t="shared" si="20"/>
        <v>0</v>
      </c>
      <c r="Z9" s="252" t="str">
        <f t="shared" si="21"/>
        <v/>
      </c>
      <c r="AA9" s="252" t="str">
        <f t="shared" si="22"/>
        <v/>
      </c>
      <c r="AB9" s="252" t="str">
        <f t="shared" si="23"/>
        <v/>
      </c>
      <c r="AC9" s="252" t="str">
        <f t="shared" si="24"/>
        <v>0</v>
      </c>
      <c r="AD9" s="252">
        <f t="shared" si="25"/>
        <v>0</v>
      </c>
      <c r="AE9" s="110" t="str">
        <f>IF(男子種目選択!E9="","",IF(男子種目選択!E9="コンバインドA","走高跳",IF(男子種目選択!E9="コンバインドB","ジャベリックボール投",IF(男子種目選択!F9="","",男子種目選択!F9))))</f>
        <v/>
      </c>
      <c r="AF9" s="111" t="str">
        <f t="shared" si="1"/>
        <v/>
      </c>
      <c r="AG9" s="225"/>
      <c r="AH9" s="226" t="str">
        <f t="shared" si="26"/>
        <v/>
      </c>
      <c r="AI9" s="227"/>
      <c r="AJ9" s="228" t="str">
        <f t="shared" si="27"/>
        <v/>
      </c>
      <c r="AK9" s="229"/>
      <c r="AL9" s="242" t="str">
        <f t="shared" si="28"/>
        <v/>
      </c>
      <c r="AM9" s="242">
        <f t="shared" si="29"/>
        <v>0</v>
      </c>
      <c r="AN9" s="242" t="str">
        <f t="shared" si="30"/>
        <v/>
      </c>
      <c r="AO9" s="242">
        <f t="shared" si="31"/>
        <v>0</v>
      </c>
      <c r="AP9" s="242" t="str">
        <f t="shared" si="32"/>
        <v/>
      </c>
      <c r="AQ9" s="242" t="str">
        <f t="shared" si="33"/>
        <v/>
      </c>
      <c r="AR9" s="252" t="str">
        <f t="shared" si="34"/>
        <v>00</v>
      </c>
      <c r="AS9" s="252">
        <f t="shared" si="35"/>
        <v>0</v>
      </c>
      <c r="AT9" s="274">
        <f t="shared" si="36"/>
        <v>0</v>
      </c>
      <c r="AU9" s="252" t="str">
        <f t="shared" si="37"/>
        <v/>
      </c>
      <c r="AV9" s="252" t="str">
        <f t="shared" si="38"/>
        <v/>
      </c>
      <c r="AW9" s="252" t="str">
        <f t="shared" si="39"/>
        <v>0</v>
      </c>
      <c r="AX9" s="252" t="str">
        <f t="shared" si="40"/>
        <v/>
      </c>
      <c r="AY9" s="252" t="str">
        <f t="shared" si="41"/>
        <v/>
      </c>
      <c r="AZ9" s="252" t="str">
        <f t="shared" si="42"/>
        <v/>
      </c>
      <c r="BA9" s="252" t="str">
        <f t="shared" si="43"/>
        <v>0</v>
      </c>
      <c r="BB9" s="252">
        <f t="shared" si="44"/>
        <v>0</v>
      </c>
      <c r="BC9" s="110" t="str">
        <f>IF(AE9="","",IF(男子種目選択!E9="","""",IF(男子種目選択!E9="コンバインドA",男子種目選択!E9,IF(男子種目選択!E9="コンバインドB",男子種目選択!E9,""))))</f>
        <v/>
      </c>
      <c r="BD9" s="111"/>
      <c r="BE9" s="320" t="str">
        <f t="shared" si="45"/>
        <v/>
      </c>
      <c r="BF9" s="320" t="str">
        <f t="shared" si="46"/>
        <v/>
      </c>
      <c r="BG9" s="321" t="str">
        <f t="shared" si="47"/>
        <v/>
      </c>
      <c r="BH9" s="312" t="str">
        <f t="shared" si="52"/>
        <v/>
      </c>
      <c r="BI9" s="313"/>
      <c r="BJ9" s="99" t="str">
        <f t="shared" si="48"/>
        <v/>
      </c>
      <c r="BK9" s="302" t="e">
        <f t="shared" si="2"/>
        <v>#N/A</v>
      </c>
      <c r="BL9" s="3" t="e">
        <f t="shared" si="3"/>
        <v>#N/A</v>
      </c>
      <c r="BM9" s="302" t="str">
        <f t="shared" si="49"/>
        <v/>
      </c>
      <c r="BN9" s="3" t="str">
        <f t="shared" si="50"/>
        <v/>
      </c>
      <c r="BO9" s="302" t="e">
        <f t="shared" si="4"/>
        <v>#N/A</v>
      </c>
      <c r="BP9" s="3" t="e">
        <f t="shared" si="5"/>
        <v>#N/A</v>
      </c>
      <c r="BQ9" s="302" t="str">
        <f t="shared" si="51"/>
        <v/>
      </c>
      <c r="BT9" s="357"/>
      <c r="BU9" s="357"/>
      <c r="CG9" s="364"/>
      <c r="CH9" s="364"/>
      <c r="CI9" s="365"/>
      <c r="CK9" s="365"/>
      <c r="CM9" s="365"/>
      <c r="CR9" s="357"/>
      <c r="CS9" s="357"/>
    </row>
    <row r="10" spans="1:98">
      <c r="B10" s="106" t="str">
        <f t="shared" si="6"/>
        <v/>
      </c>
      <c r="C10" s="101">
        <v>7</v>
      </c>
      <c r="D10" s="107" t="str">
        <f>男子種目選択!B10</f>
        <v/>
      </c>
      <c r="E10" s="108" t="str">
        <f>男子種目選択!C10</f>
        <v/>
      </c>
      <c r="F10" s="109" t="str">
        <f>男子種目選択!D10</f>
        <v/>
      </c>
      <c r="G10" s="110" t="str">
        <f>IF(男子種目選択!E10="","",IF(男子種目選択!E10="コンバインドA","80mハードル",IF(男子種目選択!E10="コンバインドB","走幅跳",男子種目選択!E10)))</f>
        <v/>
      </c>
      <c r="H10" s="111" t="str">
        <f t="shared" si="0"/>
        <v/>
      </c>
      <c r="I10" s="225"/>
      <c r="J10" s="226" t="str">
        <f t="shared" si="7"/>
        <v/>
      </c>
      <c r="K10" s="227"/>
      <c r="L10" s="228" t="str">
        <f t="shared" si="8"/>
        <v/>
      </c>
      <c r="M10" s="229"/>
      <c r="N10" s="242" t="str">
        <f t="shared" si="9"/>
        <v/>
      </c>
      <c r="O10" s="242">
        <f t="shared" si="10"/>
        <v>0</v>
      </c>
      <c r="P10" s="242" t="str">
        <f t="shared" si="11"/>
        <v/>
      </c>
      <c r="Q10" s="242">
        <f t="shared" si="12"/>
        <v>0</v>
      </c>
      <c r="R10" s="242" t="str">
        <f t="shared" si="13"/>
        <v/>
      </c>
      <c r="S10" s="242" t="str">
        <f t="shared" si="14"/>
        <v/>
      </c>
      <c r="T10" s="252" t="str">
        <f t="shared" si="15"/>
        <v>00</v>
      </c>
      <c r="U10" s="252">
        <f t="shared" si="16"/>
        <v>0</v>
      </c>
      <c r="V10" s="274">
        <f t="shared" si="17"/>
        <v>0</v>
      </c>
      <c r="W10" s="252" t="str">
        <f t="shared" si="18"/>
        <v/>
      </c>
      <c r="X10" s="252" t="str">
        <f t="shared" si="19"/>
        <v/>
      </c>
      <c r="Y10" s="252" t="str">
        <f t="shared" si="20"/>
        <v>0</v>
      </c>
      <c r="Z10" s="252" t="str">
        <f t="shared" si="21"/>
        <v/>
      </c>
      <c r="AA10" s="252" t="str">
        <f t="shared" si="22"/>
        <v/>
      </c>
      <c r="AB10" s="252" t="str">
        <f t="shared" si="23"/>
        <v/>
      </c>
      <c r="AC10" s="252" t="str">
        <f t="shared" si="24"/>
        <v>0</v>
      </c>
      <c r="AD10" s="252">
        <f t="shared" si="25"/>
        <v>0</v>
      </c>
      <c r="AE10" s="110" t="str">
        <f>IF(男子種目選択!E10="","",IF(男子種目選択!E10="コンバインドA","走高跳",IF(男子種目選択!E10="コンバインドB","ジャベリックボール投",IF(男子種目選択!F10="","",男子種目選択!F10))))</f>
        <v/>
      </c>
      <c r="AF10" s="111" t="str">
        <f t="shared" si="1"/>
        <v/>
      </c>
      <c r="AG10" s="225"/>
      <c r="AH10" s="226" t="str">
        <f t="shared" si="26"/>
        <v/>
      </c>
      <c r="AI10" s="227"/>
      <c r="AJ10" s="228" t="str">
        <f t="shared" si="27"/>
        <v/>
      </c>
      <c r="AK10" s="229"/>
      <c r="AL10" s="242" t="str">
        <f t="shared" si="28"/>
        <v/>
      </c>
      <c r="AM10" s="242">
        <f t="shared" si="29"/>
        <v>0</v>
      </c>
      <c r="AN10" s="242" t="str">
        <f t="shared" si="30"/>
        <v/>
      </c>
      <c r="AO10" s="242">
        <f t="shared" si="31"/>
        <v>0</v>
      </c>
      <c r="AP10" s="242" t="str">
        <f t="shared" si="32"/>
        <v/>
      </c>
      <c r="AQ10" s="242" t="str">
        <f t="shared" si="33"/>
        <v/>
      </c>
      <c r="AR10" s="252" t="str">
        <f t="shared" si="34"/>
        <v>00</v>
      </c>
      <c r="AS10" s="252">
        <f t="shared" si="35"/>
        <v>0</v>
      </c>
      <c r="AT10" s="274">
        <f t="shared" si="36"/>
        <v>0</v>
      </c>
      <c r="AU10" s="252" t="str">
        <f t="shared" si="37"/>
        <v/>
      </c>
      <c r="AV10" s="252" t="str">
        <f t="shared" si="38"/>
        <v/>
      </c>
      <c r="AW10" s="252" t="str">
        <f t="shared" si="39"/>
        <v>0</v>
      </c>
      <c r="AX10" s="252" t="str">
        <f t="shared" si="40"/>
        <v/>
      </c>
      <c r="AY10" s="252" t="str">
        <f t="shared" si="41"/>
        <v/>
      </c>
      <c r="AZ10" s="252" t="str">
        <f t="shared" si="42"/>
        <v/>
      </c>
      <c r="BA10" s="252" t="str">
        <f t="shared" si="43"/>
        <v>0</v>
      </c>
      <c r="BB10" s="252">
        <f t="shared" si="44"/>
        <v>0</v>
      </c>
      <c r="BC10" s="110" t="str">
        <f>IF(AE10="","",IF(男子種目選択!E10="","""",IF(男子種目選択!E10="コンバインドA",男子種目選択!E10,IF(男子種目選択!E10="コンバインドB",男子種目選択!E10,""))))</f>
        <v/>
      </c>
      <c r="BD10" s="111"/>
      <c r="BE10" s="320" t="str">
        <f t="shared" si="45"/>
        <v/>
      </c>
      <c r="BF10" s="320" t="str">
        <f t="shared" si="46"/>
        <v/>
      </c>
      <c r="BG10" s="321" t="str">
        <f t="shared" si="47"/>
        <v/>
      </c>
      <c r="BH10" s="312" t="str">
        <f t="shared" si="52"/>
        <v/>
      </c>
      <c r="BI10" s="313"/>
      <c r="BJ10" s="99" t="str">
        <f t="shared" si="48"/>
        <v/>
      </c>
      <c r="BK10" s="302" t="e">
        <f t="shared" si="2"/>
        <v>#N/A</v>
      </c>
      <c r="BL10" s="3" t="e">
        <f t="shared" si="3"/>
        <v>#N/A</v>
      </c>
      <c r="BM10" s="302" t="str">
        <f t="shared" si="49"/>
        <v/>
      </c>
      <c r="BN10" s="3" t="str">
        <f t="shared" si="50"/>
        <v/>
      </c>
      <c r="BO10" s="302" t="e">
        <f t="shared" si="4"/>
        <v>#N/A</v>
      </c>
      <c r="BP10" s="3" t="e">
        <f t="shared" si="5"/>
        <v>#N/A</v>
      </c>
      <c r="BQ10" s="302" t="str">
        <f t="shared" si="51"/>
        <v/>
      </c>
      <c r="BT10" s="357"/>
      <c r="BU10" s="357"/>
      <c r="CG10" s="364"/>
      <c r="CH10" s="364"/>
      <c r="CI10" s="365"/>
      <c r="CK10" s="365"/>
      <c r="CM10" s="365"/>
      <c r="CR10" s="357"/>
      <c r="CS10" s="357"/>
    </row>
    <row r="11" spans="1:98">
      <c r="B11" s="106" t="str">
        <f t="shared" si="6"/>
        <v/>
      </c>
      <c r="C11" s="101">
        <v>8</v>
      </c>
      <c r="D11" s="107" t="str">
        <f>男子種目選択!B11</f>
        <v/>
      </c>
      <c r="E11" s="108" t="str">
        <f>男子種目選択!C11</f>
        <v/>
      </c>
      <c r="F11" s="109" t="str">
        <f>男子種目選択!D11</f>
        <v/>
      </c>
      <c r="G11" s="110" t="str">
        <f>IF(男子種目選択!E11="","",IF(男子種目選択!E11="コンバインドA","80mハードル",IF(男子種目選択!E11="コンバインドB","走幅跳",男子種目選択!E11)))</f>
        <v/>
      </c>
      <c r="H11" s="111" t="str">
        <f t="shared" si="0"/>
        <v/>
      </c>
      <c r="I11" s="225"/>
      <c r="J11" s="226" t="str">
        <f t="shared" si="7"/>
        <v/>
      </c>
      <c r="K11" s="227"/>
      <c r="L11" s="228" t="str">
        <f t="shared" si="8"/>
        <v/>
      </c>
      <c r="M11" s="229"/>
      <c r="N11" s="242" t="str">
        <f t="shared" si="9"/>
        <v/>
      </c>
      <c r="O11" s="242">
        <f t="shared" si="10"/>
        <v>0</v>
      </c>
      <c r="P11" s="242" t="str">
        <f t="shared" si="11"/>
        <v/>
      </c>
      <c r="Q11" s="242">
        <f t="shared" si="12"/>
        <v>0</v>
      </c>
      <c r="R11" s="242" t="str">
        <f t="shared" si="13"/>
        <v/>
      </c>
      <c r="S11" s="242" t="str">
        <f t="shared" si="14"/>
        <v/>
      </c>
      <c r="T11" s="252" t="str">
        <f t="shared" si="15"/>
        <v>00</v>
      </c>
      <c r="U11" s="252">
        <f t="shared" si="16"/>
        <v>0</v>
      </c>
      <c r="V11" s="274">
        <f t="shared" si="17"/>
        <v>0</v>
      </c>
      <c r="W11" s="252" t="str">
        <f t="shared" si="18"/>
        <v/>
      </c>
      <c r="X11" s="252" t="str">
        <f t="shared" si="19"/>
        <v/>
      </c>
      <c r="Y11" s="252" t="str">
        <f t="shared" si="20"/>
        <v>0</v>
      </c>
      <c r="Z11" s="252" t="str">
        <f t="shared" si="21"/>
        <v/>
      </c>
      <c r="AA11" s="252" t="str">
        <f t="shared" si="22"/>
        <v/>
      </c>
      <c r="AB11" s="252" t="str">
        <f t="shared" si="23"/>
        <v/>
      </c>
      <c r="AC11" s="252" t="str">
        <f t="shared" si="24"/>
        <v>0</v>
      </c>
      <c r="AD11" s="252">
        <f t="shared" si="25"/>
        <v>0</v>
      </c>
      <c r="AE11" s="110" t="str">
        <f>IF(男子種目選択!E11="","",IF(男子種目選択!E11="コンバインドA","走高跳",IF(男子種目選択!E11="コンバインドB","ジャベリックボール投",IF(男子種目選択!F11="","",男子種目選択!F11))))</f>
        <v/>
      </c>
      <c r="AF11" s="111" t="str">
        <f t="shared" si="1"/>
        <v/>
      </c>
      <c r="AG11" s="225"/>
      <c r="AH11" s="226" t="str">
        <f t="shared" si="26"/>
        <v/>
      </c>
      <c r="AI11" s="227"/>
      <c r="AJ11" s="228" t="str">
        <f t="shared" si="27"/>
        <v/>
      </c>
      <c r="AK11" s="229"/>
      <c r="AL11" s="242" t="str">
        <f t="shared" si="28"/>
        <v/>
      </c>
      <c r="AM11" s="242">
        <f t="shared" si="29"/>
        <v>0</v>
      </c>
      <c r="AN11" s="242" t="str">
        <f t="shared" si="30"/>
        <v/>
      </c>
      <c r="AO11" s="242">
        <f t="shared" si="31"/>
        <v>0</v>
      </c>
      <c r="AP11" s="242" t="str">
        <f t="shared" si="32"/>
        <v/>
      </c>
      <c r="AQ11" s="242" t="str">
        <f t="shared" si="33"/>
        <v/>
      </c>
      <c r="AR11" s="252" t="str">
        <f t="shared" si="34"/>
        <v>00</v>
      </c>
      <c r="AS11" s="252">
        <f t="shared" si="35"/>
        <v>0</v>
      </c>
      <c r="AT11" s="274">
        <f t="shared" si="36"/>
        <v>0</v>
      </c>
      <c r="AU11" s="252" t="str">
        <f t="shared" si="37"/>
        <v/>
      </c>
      <c r="AV11" s="252" t="str">
        <f t="shared" si="38"/>
        <v/>
      </c>
      <c r="AW11" s="252" t="str">
        <f t="shared" si="39"/>
        <v>0</v>
      </c>
      <c r="AX11" s="252" t="str">
        <f t="shared" si="40"/>
        <v/>
      </c>
      <c r="AY11" s="252" t="str">
        <f t="shared" si="41"/>
        <v/>
      </c>
      <c r="AZ11" s="252" t="str">
        <f t="shared" si="42"/>
        <v/>
      </c>
      <c r="BA11" s="252" t="str">
        <f t="shared" si="43"/>
        <v>0</v>
      </c>
      <c r="BB11" s="252">
        <f t="shared" si="44"/>
        <v>0</v>
      </c>
      <c r="BC11" s="110" t="str">
        <f>IF(AE11="","",IF(男子種目選択!E11="","""",IF(男子種目選択!E11="コンバインドA",男子種目選択!E11,IF(男子種目選択!E11="コンバインドB",男子種目選択!E11,""))))</f>
        <v/>
      </c>
      <c r="BD11" s="111"/>
      <c r="BE11" s="320" t="str">
        <f t="shared" si="45"/>
        <v/>
      </c>
      <c r="BF11" s="320" t="str">
        <f t="shared" si="46"/>
        <v/>
      </c>
      <c r="BG11" s="321" t="str">
        <f t="shared" si="47"/>
        <v/>
      </c>
      <c r="BH11" s="312" t="str">
        <f t="shared" si="52"/>
        <v/>
      </c>
      <c r="BI11" s="313"/>
      <c r="BJ11" s="99" t="str">
        <f t="shared" si="48"/>
        <v/>
      </c>
      <c r="BK11" s="302" t="e">
        <f t="shared" si="2"/>
        <v>#N/A</v>
      </c>
      <c r="BL11" s="3" t="e">
        <f t="shared" si="3"/>
        <v>#N/A</v>
      </c>
      <c r="BM11" s="302" t="str">
        <f t="shared" si="49"/>
        <v/>
      </c>
      <c r="BN11" s="3" t="str">
        <f t="shared" si="50"/>
        <v/>
      </c>
      <c r="BO11" s="302" t="e">
        <f t="shared" si="4"/>
        <v>#N/A</v>
      </c>
      <c r="BP11" s="3" t="e">
        <f t="shared" si="5"/>
        <v>#N/A</v>
      </c>
      <c r="BQ11" s="302" t="str">
        <f t="shared" si="51"/>
        <v/>
      </c>
      <c r="BT11" s="357"/>
      <c r="BU11" s="357"/>
      <c r="CG11" s="364"/>
      <c r="CH11" s="364"/>
      <c r="CI11" s="365"/>
      <c r="CK11" s="365"/>
      <c r="CM11" s="365"/>
      <c r="CR11" s="357"/>
      <c r="CS11" s="357"/>
    </row>
    <row r="12" spans="1:98">
      <c r="B12" s="106" t="str">
        <f t="shared" si="6"/>
        <v/>
      </c>
      <c r="C12" s="101">
        <v>9</v>
      </c>
      <c r="D12" s="107" t="str">
        <f>男子種目選択!B12</f>
        <v/>
      </c>
      <c r="E12" s="108" t="str">
        <f>男子種目選択!C12</f>
        <v/>
      </c>
      <c r="F12" s="109" t="str">
        <f>男子種目選択!D12</f>
        <v/>
      </c>
      <c r="G12" s="110" t="str">
        <f>IF(男子種目選択!E12="","",IF(男子種目選択!E12="コンバインドA","80mハードル",IF(男子種目選択!E12="コンバインドB","走幅跳",男子種目選択!E12)))</f>
        <v/>
      </c>
      <c r="H12" s="111" t="str">
        <f t="shared" si="0"/>
        <v/>
      </c>
      <c r="I12" s="225"/>
      <c r="J12" s="226" t="str">
        <f t="shared" si="7"/>
        <v/>
      </c>
      <c r="K12" s="227"/>
      <c r="L12" s="228" t="str">
        <f t="shared" si="8"/>
        <v/>
      </c>
      <c r="M12" s="229"/>
      <c r="N12" s="242" t="str">
        <f t="shared" si="9"/>
        <v/>
      </c>
      <c r="O12" s="242">
        <f t="shared" si="10"/>
        <v>0</v>
      </c>
      <c r="P12" s="242" t="str">
        <f t="shared" si="11"/>
        <v/>
      </c>
      <c r="Q12" s="242">
        <f t="shared" si="12"/>
        <v>0</v>
      </c>
      <c r="R12" s="242" t="str">
        <f t="shared" si="13"/>
        <v/>
      </c>
      <c r="S12" s="242" t="str">
        <f t="shared" si="14"/>
        <v/>
      </c>
      <c r="T12" s="252" t="str">
        <f t="shared" si="15"/>
        <v>00</v>
      </c>
      <c r="U12" s="252">
        <f t="shared" si="16"/>
        <v>0</v>
      </c>
      <c r="V12" s="274">
        <f t="shared" si="17"/>
        <v>0</v>
      </c>
      <c r="W12" s="252" t="str">
        <f t="shared" si="18"/>
        <v/>
      </c>
      <c r="X12" s="252" t="str">
        <f t="shared" si="19"/>
        <v/>
      </c>
      <c r="Y12" s="252" t="str">
        <f t="shared" si="20"/>
        <v>0</v>
      </c>
      <c r="Z12" s="252" t="str">
        <f t="shared" si="21"/>
        <v/>
      </c>
      <c r="AA12" s="252" t="str">
        <f t="shared" si="22"/>
        <v/>
      </c>
      <c r="AB12" s="252" t="str">
        <f t="shared" si="23"/>
        <v/>
      </c>
      <c r="AC12" s="252" t="str">
        <f t="shared" si="24"/>
        <v>0</v>
      </c>
      <c r="AD12" s="252">
        <f t="shared" si="25"/>
        <v>0</v>
      </c>
      <c r="AE12" s="110" t="str">
        <f>IF(男子種目選択!E12="","",IF(男子種目選択!E12="コンバインドA","走高跳",IF(男子種目選択!E12="コンバインドB","ジャベリックボール投",IF(男子種目選択!F12="","",男子種目選択!F12))))</f>
        <v/>
      </c>
      <c r="AF12" s="111" t="str">
        <f t="shared" si="1"/>
        <v/>
      </c>
      <c r="AG12" s="225"/>
      <c r="AH12" s="226" t="str">
        <f t="shared" si="26"/>
        <v/>
      </c>
      <c r="AI12" s="227"/>
      <c r="AJ12" s="228" t="str">
        <f t="shared" si="27"/>
        <v/>
      </c>
      <c r="AK12" s="229"/>
      <c r="AL12" s="242" t="str">
        <f t="shared" si="28"/>
        <v/>
      </c>
      <c r="AM12" s="242">
        <f t="shared" si="29"/>
        <v>0</v>
      </c>
      <c r="AN12" s="242" t="str">
        <f t="shared" si="30"/>
        <v/>
      </c>
      <c r="AO12" s="242">
        <f t="shared" si="31"/>
        <v>0</v>
      </c>
      <c r="AP12" s="242" t="str">
        <f t="shared" si="32"/>
        <v/>
      </c>
      <c r="AQ12" s="242" t="str">
        <f t="shared" si="33"/>
        <v/>
      </c>
      <c r="AR12" s="252" t="str">
        <f t="shared" si="34"/>
        <v>00</v>
      </c>
      <c r="AS12" s="252">
        <f t="shared" si="35"/>
        <v>0</v>
      </c>
      <c r="AT12" s="274">
        <f t="shared" si="36"/>
        <v>0</v>
      </c>
      <c r="AU12" s="252" t="str">
        <f t="shared" si="37"/>
        <v/>
      </c>
      <c r="AV12" s="252" t="str">
        <f t="shared" si="38"/>
        <v/>
      </c>
      <c r="AW12" s="252" t="str">
        <f t="shared" si="39"/>
        <v>0</v>
      </c>
      <c r="AX12" s="252" t="str">
        <f t="shared" si="40"/>
        <v/>
      </c>
      <c r="AY12" s="252" t="str">
        <f t="shared" si="41"/>
        <v/>
      </c>
      <c r="AZ12" s="252" t="str">
        <f t="shared" si="42"/>
        <v/>
      </c>
      <c r="BA12" s="252" t="str">
        <f t="shared" si="43"/>
        <v>0</v>
      </c>
      <c r="BB12" s="252">
        <f t="shared" si="44"/>
        <v>0</v>
      </c>
      <c r="BC12" s="110" t="str">
        <f>IF(AE12="","",IF(男子種目選択!E12="","""",IF(男子種目選択!E12="コンバインドA",男子種目選択!E12,IF(男子種目選択!E12="コンバインドB",男子種目選択!E12,""))))</f>
        <v/>
      </c>
      <c r="BD12" s="111"/>
      <c r="BE12" s="320" t="str">
        <f t="shared" si="45"/>
        <v/>
      </c>
      <c r="BF12" s="320" t="str">
        <f t="shared" si="46"/>
        <v/>
      </c>
      <c r="BG12" s="321" t="str">
        <f t="shared" si="47"/>
        <v/>
      </c>
      <c r="BH12" s="312" t="str">
        <f t="shared" si="52"/>
        <v/>
      </c>
      <c r="BI12" s="313"/>
      <c r="BJ12" s="99" t="str">
        <f t="shared" si="48"/>
        <v/>
      </c>
      <c r="BK12" s="302" t="e">
        <f t="shared" si="2"/>
        <v>#N/A</v>
      </c>
      <c r="BL12" s="3" t="e">
        <f t="shared" si="3"/>
        <v>#N/A</v>
      </c>
      <c r="BM12" s="302" t="str">
        <f t="shared" si="49"/>
        <v/>
      </c>
      <c r="BN12" s="3" t="str">
        <f t="shared" si="50"/>
        <v/>
      </c>
      <c r="BO12" s="302" t="e">
        <f t="shared" si="4"/>
        <v>#N/A</v>
      </c>
      <c r="BP12" s="3" t="e">
        <f t="shared" si="5"/>
        <v>#N/A</v>
      </c>
      <c r="BQ12" s="302" t="str">
        <f t="shared" si="51"/>
        <v/>
      </c>
      <c r="BT12" s="357"/>
      <c r="BU12" s="357"/>
      <c r="CG12" s="364"/>
      <c r="CH12" s="364"/>
      <c r="CI12" s="365"/>
      <c r="CK12" s="365"/>
      <c r="CM12" s="365"/>
      <c r="CR12" s="357"/>
      <c r="CS12" s="357"/>
    </row>
    <row r="13" spans="1:98">
      <c r="B13" s="106" t="str">
        <f t="shared" si="6"/>
        <v/>
      </c>
      <c r="C13" s="101">
        <v>10</v>
      </c>
      <c r="D13" s="107" t="str">
        <f>男子種目選択!B13</f>
        <v/>
      </c>
      <c r="E13" s="108" t="str">
        <f>男子種目選択!C13</f>
        <v/>
      </c>
      <c r="F13" s="109" t="str">
        <f>男子種目選択!D13</f>
        <v/>
      </c>
      <c r="G13" s="110" t="str">
        <f>IF(男子種目選択!E13="","",IF(男子種目選択!E13="コンバインドA","80mハードル",IF(男子種目選択!E13="コンバインドB","走幅跳",男子種目選択!E13)))</f>
        <v/>
      </c>
      <c r="H13" s="111" t="str">
        <f t="shared" si="0"/>
        <v/>
      </c>
      <c r="I13" s="225"/>
      <c r="J13" s="226" t="str">
        <f t="shared" si="7"/>
        <v/>
      </c>
      <c r="K13" s="227"/>
      <c r="L13" s="228" t="str">
        <f t="shared" si="8"/>
        <v/>
      </c>
      <c r="M13" s="229"/>
      <c r="N13" s="242" t="str">
        <f t="shared" si="9"/>
        <v/>
      </c>
      <c r="O13" s="242">
        <f t="shared" si="10"/>
        <v>0</v>
      </c>
      <c r="P13" s="242" t="str">
        <f t="shared" si="11"/>
        <v/>
      </c>
      <c r="Q13" s="242">
        <f t="shared" si="12"/>
        <v>0</v>
      </c>
      <c r="R13" s="242" t="str">
        <f t="shared" si="13"/>
        <v/>
      </c>
      <c r="S13" s="242" t="str">
        <f t="shared" si="14"/>
        <v/>
      </c>
      <c r="T13" s="252" t="str">
        <f t="shared" si="15"/>
        <v>00</v>
      </c>
      <c r="U13" s="252">
        <f t="shared" si="16"/>
        <v>0</v>
      </c>
      <c r="V13" s="274">
        <f t="shared" si="17"/>
        <v>0</v>
      </c>
      <c r="W13" s="252" t="str">
        <f t="shared" si="18"/>
        <v/>
      </c>
      <c r="X13" s="252" t="str">
        <f t="shared" si="19"/>
        <v/>
      </c>
      <c r="Y13" s="252" t="str">
        <f t="shared" si="20"/>
        <v>0</v>
      </c>
      <c r="Z13" s="252" t="str">
        <f t="shared" si="21"/>
        <v/>
      </c>
      <c r="AA13" s="252" t="str">
        <f t="shared" si="22"/>
        <v/>
      </c>
      <c r="AB13" s="252" t="str">
        <f t="shared" si="23"/>
        <v/>
      </c>
      <c r="AC13" s="252" t="str">
        <f t="shared" si="24"/>
        <v>0</v>
      </c>
      <c r="AD13" s="252">
        <f t="shared" si="25"/>
        <v>0</v>
      </c>
      <c r="AE13" s="110" t="str">
        <f>IF(男子種目選択!E13="","",IF(男子種目選択!E13="コンバインドA","走高跳",IF(男子種目選択!E13="コンバインドB","ジャベリックボール投",IF(男子種目選択!F13="","",男子種目選択!F13))))</f>
        <v/>
      </c>
      <c r="AF13" s="111" t="str">
        <f t="shared" si="1"/>
        <v/>
      </c>
      <c r="AG13" s="225"/>
      <c r="AH13" s="226" t="str">
        <f t="shared" si="26"/>
        <v/>
      </c>
      <c r="AI13" s="227"/>
      <c r="AJ13" s="228" t="str">
        <f t="shared" si="27"/>
        <v/>
      </c>
      <c r="AK13" s="229"/>
      <c r="AL13" s="242" t="str">
        <f t="shared" si="28"/>
        <v/>
      </c>
      <c r="AM13" s="242">
        <f t="shared" si="29"/>
        <v>0</v>
      </c>
      <c r="AN13" s="242" t="str">
        <f t="shared" si="30"/>
        <v/>
      </c>
      <c r="AO13" s="242">
        <f t="shared" si="31"/>
        <v>0</v>
      </c>
      <c r="AP13" s="242" t="str">
        <f t="shared" si="32"/>
        <v/>
      </c>
      <c r="AQ13" s="242" t="str">
        <f t="shared" si="33"/>
        <v/>
      </c>
      <c r="AR13" s="252" t="str">
        <f t="shared" si="34"/>
        <v>00</v>
      </c>
      <c r="AS13" s="252">
        <f t="shared" si="35"/>
        <v>0</v>
      </c>
      <c r="AT13" s="274">
        <f t="shared" si="36"/>
        <v>0</v>
      </c>
      <c r="AU13" s="252" t="str">
        <f t="shared" si="37"/>
        <v/>
      </c>
      <c r="AV13" s="252" t="str">
        <f t="shared" si="38"/>
        <v/>
      </c>
      <c r="AW13" s="252" t="str">
        <f t="shared" si="39"/>
        <v>0</v>
      </c>
      <c r="AX13" s="252" t="str">
        <f t="shared" si="40"/>
        <v/>
      </c>
      <c r="AY13" s="252" t="str">
        <f t="shared" si="41"/>
        <v/>
      </c>
      <c r="AZ13" s="252" t="str">
        <f t="shared" si="42"/>
        <v/>
      </c>
      <c r="BA13" s="252" t="str">
        <f t="shared" si="43"/>
        <v>0</v>
      </c>
      <c r="BB13" s="252">
        <f t="shared" si="44"/>
        <v>0</v>
      </c>
      <c r="BC13" s="110" t="str">
        <f>IF(AE13="","",IF(男子種目選択!E13="","""",IF(男子種目選択!E13="コンバインドA",男子種目選択!E13,IF(男子種目選択!E13="コンバインドB",男子種目選択!E13,""))))</f>
        <v/>
      </c>
      <c r="BD13" s="111"/>
      <c r="BE13" s="320" t="str">
        <f t="shared" si="45"/>
        <v/>
      </c>
      <c r="BF13" s="320" t="str">
        <f t="shared" si="46"/>
        <v/>
      </c>
      <c r="BG13" s="321" t="str">
        <f t="shared" si="47"/>
        <v/>
      </c>
      <c r="BH13" s="312" t="str">
        <f t="shared" si="52"/>
        <v/>
      </c>
      <c r="BI13" s="313"/>
      <c r="BJ13" s="99" t="str">
        <f t="shared" si="48"/>
        <v/>
      </c>
      <c r="BK13" s="302" t="e">
        <f t="shared" si="2"/>
        <v>#N/A</v>
      </c>
      <c r="BL13" s="3" t="e">
        <f t="shared" si="3"/>
        <v>#N/A</v>
      </c>
      <c r="BM13" s="302" t="str">
        <f t="shared" si="49"/>
        <v/>
      </c>
      <c r="BN13" s="3" t="str">
        <f t="shared" si="50"/>
        <v/>
      </c>
      <c r="BO13" s="302" t="e">
        <f t="shared" si="4"/>
        <v>#N/A</v>
      </c>
      <c r="BP13" s="3" t="e">
        <f t="shared" si="5"/>
        <v>#N/A</v>
      </c>
      <c r="BQ13" s="302" t="str">
        <f t="shared" si="51"/>
        <v/>
      </c>
      <c r="BT13" s="357"/>
      <c r="BU13" s="357"/>
      <c r="CG13" s="364"/>
      <c r="CH13" s="364"/>
      <c r="CI13" s="365"/>
      <c r="CK13" s="365"/>
      <c r="CM13" s="365"/>
      <c r="CR13" s="357"/>
      <c r="CS13" s="357"/>
    </row>
    <row r="14" spans="1:98">
      <c r="B14" s="106" t="str">
        <f t="shared" si="6"/>
        <v/>
      </c>
      <c r="C14" s="101">
        <v>11</v>
      </c>
      <c r="D14" s="107" t="str">
        <f>男子種目選択!B14</f>
        <v/>
      </c>
      <c r="E14" s="108" t="str">
        <f>男子種目選択!C14</f>
        <v/>
      </c>
      <c r="F14" s="109" t="str">
        <f>男子種目選択!D14</f>
        <v/>
      </c>
      <c r="G14" s="110" t="str">
        <f>IF(男子種目選択!E14="","",IF(男子種目選択!E14="コンバインドA","80mハードル",IF(男子種目選択!E14="コンバインドB","走幅跳",男子種目選択!E14)))</f>
        <v/>
      </c>
      <c r="H14" s="111" t="str">
        <f t="shared" si="0"/>
        <v/>
      </c>
      <c r="I14" s="225"/>
      <c r="J14" s="226" t="str">
        <f t="shared" si="7"/>
        <v/>
      </c>
      <c r="K14" s="227"/>
      <c r="L14" s="228" t="str">
        <f t="shared" si="8"/>
        <v/>
      </c>
      <c r="M14" s="229"/>
      <c r="N14" s="242" t="str">
        <f t="shared" si="9"/>
        <v/>
      </c>
      <c r="O14" s="242">
        <f t="shared" si="10"/>
        <v>0</v>
      </c>
      <c r="P14" s="242" t="str">
        <f t="shared" si="11"/>
        <v/>
      </c>
      <c r="Q14" s="242">
        <f t="shared" si="12"/>
        <v>0</v>
      </c>
      <c r="R14" s="242" t="str">
        <f t="shared" si="13"/>
        <v/>
      </c>
      <c r="S14" s="242" t="str">
        <f t="shared" si="14"/>
        <v/>
      </c>
      <c r="T14" s="252" t="str">
        <f t="shared" si="15"/>
        <v>00</v>
      </c>
      <c r="U14" s="252">
        <f t="shared" si="16"/>
        <v>0</v>
      </c>
      <c r="V14" s="274">
        <f t="shared" si="17"/>
        <v>0</v>
      </c>
      <c r="W14" s="252" t="str">
        <f t="shared" si="18"/>
        <v/>
      </c>
      <c r="X14" s="252" t="str">
        <f t="shared" si="19"/>
        <v/>
      </c>
      <c r="Y14" s="252" t="str">
        <f t="shared" si="20"/>
        <v>0</v>
      </c>
      <c r="Z14" s="252" t="str">
        <f t="shared" si="21"/>
        <v/>
      </c>
      <c r="AA14" s="252" t="str">
        <f t="shared" si="22"/>
        <v/>
      </c>
      <c r="AB14" s="252" t="str">
        <f t="shared" si="23"/>
        <v/>
      </c>
      <c r="AC14" s="252" t="str">
        <f t="shared" si="24"/>
        <v>0</v>
      </c>
      <c r="AD14" s="252">
        <f t="shared" si="25"/>
        <v>0</v>
      </c>
      <c r="AE14" s="110" t="str">
        <f>IF(男子種目選択!E14="","",IF(男子種目選択!E14="コンバインドA","走高跳",IF(男子種目選択!E14="コンバインドB","ジャベリックボール投",IF(男子種目選択!F14="","",男子種目選択!F14))))</f>
        <v/>
      </c>
      <c r="AF14" s="111" t="str">
        <f t="shared" si="1"/>
        <v/>
      </c>
      <c r="AG14" s="225"/>
      <c r="AH14" s="226" t="str">
        <f t="shared" si="26"/>
        <v/>
      </c>
      <c r="AI14" s="227"/>
      <c r="AJ14" s="228" t="str">
        <f t="shared" si="27"/>
        <v/>
      </c>
      <c r="AK14" s="229"/>
      <c r="AL14" s="242" t="str">
        <f t="shared" si="28"/>
        <v/>
      </c>
      <c r="AM14" s="242">
        <f t="shared" si="29"/>
        <v>0</v>
      </c>
      <c r="AN14" s="242" t="str">
        <f t="shared" si="30"/>
        <v/>
      </c>
      <c r="AO14" s="242">
        <f t="shared" si="31"/>
        <v>0</v>
      </c>
      <c r="AP14" s="242" t="str">
        <f t="shared" si="32"/>
        <v/>
      </c>
      <c r="AQ14" s="242" t="str">
        <f t="shared" si="33"/>
        <v/>
      </c>
      <c r="AR14" s="252" t="str">
        <f t="shared" si="34"/>
        <v>00</v>
      </c>
      <c r="AS14" s="252">
        <f t="shared" si="35"/>
        <v>0</v>
      </c>
      <c r="AT14" s="274">
        <f t="shared" si="36"/>
        <v>0</v>
      </c>
      <c r="AU14" s="252" t="str">
        <f t="shared" si="37"/>
        <v/>
      </c>
      <c r="AV14" s="252" t="str">
        <f t="shared" si="38"/>
        <v/>
      </c>
      <c r="AW14" s="252" t="str">
        <f t="shared" si="39"/>
        <v>0</v>
      </c>
      <c r="AX14" s="252" t="str">
        <f t="shared" si="40"/>
        <v/>
      </c>
      <c r="AY14" s="252" t="str">
        <f t="shared" si="41"/>
        <v/>
      </c>
      <c r="AZ14" s="252" t="str">
        <f t="shared" si="42"/>
        <v/>
      </c>
      <c r="BA14" s="252" t="str">
        <f t="shared" si="43"/>
        <v>0</v>
      </c>
      <c r="BB14" s="252">
        <f t="shared" si="44"/>
        <v>0</v>
      </c>
      <c r="BC14" s="110" t="str">
        <f>IF(AE14="","",IF(男子種目選択!E14="","""",IF(男子種目選択!E14="コンバインドA",男子種目選択!E14,IF(男子種目選択!E14="コンバインドB",男子種目選択!E14,""))))</f>
        <v/>
      </c>
      <c r="BD14" s="111"/>
      <c r="BE14" s="320" t="str">
        <f t="shared" si="45"/>
        <v/>
      </c>
      <c r="BF14" s="320" t="str">
        <f t="shared" si="46"/>
        <v/>
      </c>
      <c r="BG14" s="321" t="str">
        <f t="shared" si="47"/>
        <v/>
      </c>
      <c r="BH14" s="312" t="str">
        <f t="shared" si="52"/>
        <v/>
      </c>
      <c r="BI14" s="313"/>
      <c r="BJ14" s="99" t="str">
        <f t="shared" si="48"/>
        <v/>
      </c>
      <c r="BK14" s="302" t="e">
        <f t="shared" si="2"/>
        <v>#N/A</v>
      </c>
      <c r="BL14" s="3" t="e">
        <f t="shared" si="3"/>
        <v>#N/A</v>
      </c>
      <c r="BM14" s="302" t="str">
        <f t="shared" si="49"/>
        <v/>
      </c>
      <c r="BN14" s="3" t="str">
        <f t="shared" si="50"/>
        <v/>
      </c>
      <c r="BO14" s="302" t="e">
        <f t="shared" si="4"/>
        <v>#N/A</v>
      </c>
      <c r="BP14" s="3" t="e">
        <f t="shared" si="5"/>
        <v>#N/A</v>
      </c>
      <c r="BQ14" s="302" t="str">
        <f t="shared" si="51"/>
        <v/>
      </c>
      <c r="BT14" s="357"/>
      <c r="BU14" s="357"/>
      <c r="CG14" s="364"/>
      <c r="CH14" s="364"/>
      <c r="CI14" s="365"/>
      <c r="CK14" s="365"/>
      <c r="CM14" s="365"/>
      <c r="CR14" s="357"/>
      <c r="CS14" s="357"/>
    </row>
    <row r="15" spans="1:98">
      <c r="B15" s="106" t="str">
        <f t="shared" si="6"/>
        <v/>
      </c>
      <c r="C15" s="101">
        <v>12</v>
      </c>
      <c r="D15" s="107" t="str">
        <f>男子種目選択!B15</f>
        <v/>
      </c>
      <c r="E15" s="108" t="str">
        <f>男子種目選択!C15</f>
        <v/>
      </c>
      <c r="F15" s="109" t="str">
        <f>男子種目選択!D15</f>
        <v/>
      </c>
      <c r="G15" s="110" t="str">
        <f>IF(男子種目選択!E15="","",IF(男子種目選択!E15="コンバインドA","80mハードル",IF(男子種目選択!E15="コンバインドB","走幅跳",男子種目選択!E15)))</f>
        <v/>
      </c>
      <c r="H15" s="111" t="str">
        <f t="shared" si="0"/>
        <v/>
      </c>
      <c r="I15" s="225"/>
      <c r="J15" s="226" t="str">
        <f t="shared" si="7"/>
        <v/>
      </c>
      <c r="K15" s="227"/>
      <c r="L15" s="228" t="str">
        <f t="shared" si="8"/>
        <v/>
      </c>
      <c r="M15" s="229"/>
      <c r="N15" s="242" t="str">
        <f t="shared" si="9"/>
        <v/>
      </c>
      <c r="O15" s="242">
        <f t="shared" si="10"/>
        <v>0</v>
      </c>
      <c r="P15" s="242" t="str">
        <f t="shared" si="11"/>
        <v/>
      </c>
      <c r="Q15" s="242">
        <f t="shared" si="12"/>
        <v>0</v>
      </c>
      <c r="R15" s="242" t="str">
        <f t="shared" si="13"/>
        <v/>
      </c>
      <c r="S15" s="242" t="str">
        <f t="shared" si="14"/>
        <v/>
      </c>
      <c r="T15" s="252" t="str">
        <f t="shared" si="15"/>
        <v>00</v>
      </c>
      <c r="U15" s="252">
        <f t="shared" si="16"/>
        <v>0</v>
      </c>
      <c r="V15" s="274">
        <f t="shared" si="17"/>
        <v>0</v>
      </c>
      <c r="W15" s="252" t="str">
        <f t="shared" si="18"/>
        <v/>
      </c>
      <c r="X15" s="252" t="str">
        <f t="shared" si="19"/>
        <v/>
      </c>
      <c r="Y15" s="252" t="str">
        <f t="shared" si="20"/>
        <v>0</v>
      </c>
      <c r="Z15" s="252" t="str">
        <f t="shared" si="21"/>
        <v/>
      </c>
      <c r="AA15" s="252" t="str">
        <f t="shared" si="22"/>
        <v/>
      </c>
      <c r="AB15" s="252" t="str">
        <f t="shared" si="23"/>
        <v/>
      </c>
      <c r="AC15" s="252" t="str">
        <f t="shared" si="24"/>
        <v>0</v>
      </c>
      <c r="AD15" s="252">
        <f t="shared" si="25"/>
        <v>0</v>
      </c>
      <c r="AE15" s="110" t="str">
        <f>IF(男子種目選択!E15="","",IF(男子種目選択!E15="コンバインドA","走高跳",IF(男子種目選択!E15="コンバインドB","ジャベリックボール投",IF(男子種目選択!F15="","",男子種目選択!F15))))</f>
        <v/>
      </c>
      <c r="AF15" s="111" t="str">
        <f t="shared" si="1"/>
        <v/>
      </c>
      <c r="AG15" s="225"/>
      <c r="AH15" s="226" t="str">
        <f t="shared" si="26"/>
        <v/>
      </c>
      <c r="AI15" s="227"/>
      <c r="AJ15" s="228" t="str">
        <f t="shared" si="27"/>
        <v/>
      </c>
      <c r="AK15" s="229"/>
      <c r="AL15" s="242" t="str">
        <f t="shared" si="28"/>
        <v/>
      </c>
      <c r="AM15" s="242">
        <f t="shared" si="29"/>
        <v>0</v>
      </c>
      <c r="AN15" s="242" t="str">
        <f t="shared" si="30"/>
        <v/>
      </c>
      <c r="AO15" s="242">
        <f t="shared" si="31"/>
        <v>0</v>
      </c>
      <c r="AP15" s="242" t="str">
        <f t="shared" si="32"/>
        <v/>
      </c>
      <c r="AQ15" s="242" t="str">
        <f t="shared" si="33"/>
        <v/>
      </c>
      <c r="AR15" s="252" t="str">
        <f t="shared" si="34"/>
        <v>00</v>
      </c>
      <c r="AS15" s="252">
        <f t="shared" si="35"/>
        <v>0</v>
      </c>
      <c r="AT15" s="274">
        <f t="shared" si="36"/>
        <v>0</v>
      </c>
      <c r="AU15" s="252" t="str">
        <f t="shared" si="37"/>
        <v/>
      </c>
      <c r="AV15" s="252" t="str">
        <f t="shared" si="38"/>
        <v/>
      </c>
      <c r="AW15" s="252" t="str">
        <f t="shared" si="39"/>
        <v>0</v>
      </c>
      <c r="AX15" s="252" t="str">
        <f t="shared" si="40"/>
        <v/>
      </c>
      <c r="AY15" s="252" t="str">
        <f t="shared" si="41"/>
        <v/>
      </c>
      <c r="AZ15" s="252" t="str">
        <f t="shared" si="42"/>
        <v/>
      </c>
      <c r="BA15" s="252" t="str">
        <f t="shared" si="43"/>
        <v>0</v>
      </c>
      <c r="BB15" s="252">
        <f t="shared" si="44"/>
        <v>0</v>
      </c>
      <c r="BC15" s="110" t="str">
        <f>IF(AE15="","",IF(男子種目選択!E15="","""",IF(男子種目選択!E15="コンバインドA",男子種目選択!E15,IF(男子種目選択!E15="コンバインドB",男子種目選択!E15,""))))</f>
        <v/>
      </c>
      <c r="BD15" s="111"/>
      <c r="BE15" s="320" t="str">
        <f t="shared" si="45"/>
        <v/>
      </c>
      <c r="BF15" s="320" t="str">
        <f t="shared" si="46"/>
        <v/>
      </c>
      <c r="BG15" s="321" t="str">
        <f t="shared" si="47"/>
        <v/>
      </c>
      <c r="BH15" s="312" t="str">
        <f t="shared" si="52"/>
        <v/>
      </c>
      <c r="BI15" s="313"/>
      <c r="BJ15" s="99" t="str">
        <f t="shared" si="48"/>
        <v/>
      </c>
      <c r="BK15" s="302" t="e">
        <f t="shared" si="2"/>
        <v>#N/A</v>
      </c>
      <c r="BL15" s="3" t="e">
        <f t="shared" si="3"/>
        <v>#N/A</v>
      </c>
      <c r="BM15" s="302" t="str">
        <f t="shared" si="49"/>
        <v/>
      </c>
      <c r="BN15" s="3" t="str">
        <f t="shared" si="50"/>
        <v/>
      </c>
      <c r="BO15" s="302" t="e">
        <f t="shared" si="4"/>
        <v>#N/A</v>
      </c>
      <c r="BP15" s="3" t="e">
        <f t="shared" si="5"/>
        <v>#N/A</v>
      </c>
      <c r="BQ15" s="302" t="str">
        <f t="shared" si="51"/>
        <v/>
      </c>
      <c r="BT15" s="357"/>
      <c r="BU15" s="357"/>
      <c r="CG15" s="364"/>
      <c r="CH15" s="364"/>
      <c r="CI15" s="365"/>
      <c r="CK15" s="365"/>
      <c r="CM15" s="365"/>
      <c r="CR15" s="357"/>
      <c r="CS15" s="357"/>
    </row>
    <row r="16" spans="1:98">
      <c r="B16" s="106" t="str">
        <f t="shared" si="6"/>
        <v/>
      </c>
      <c r="C16" s="101">
        <v>13</v>
      </c>
      <c r="D16" s="107" t="str">
        <f>男子種目選択!B16</f>
        <v/>
      </c>
      <c r="E16" s="108" t="str">
        <f>男子種目選択!C16</f>
        <v/>
      </c>
      <c r="F16" s="109" t="str">
        <f>男子種目選択!D16</f>
        <v/>
      </c>
      <c r="G16" s="110" t="str">
        <f>IF(男子種目選択!E16="","",IF(男子種目選択!E16="コンバインドA","80mハードル",IF(男子種目選択!E16="コンバインドB","走幅跳",男子種目選択!E16)))</f>
        <v/>
      </c>
      <c r="H16" s="111" t="str">
        <f t="shared" si="0"/>
        <v/>
      </c>
      <c r="I16" s="225"/>
      <c r="J16" s="226" t="str">
        <f t="shared" si="7"/>
        <v/>
      </c>
      <c r="K16" s="227"/>
      <c r="L16" s="228" t="str">
        <f t="shared" si="8"/>
        <v/>
      </c>
      <c r="M16" s="229"/>
      <c r="N16" s="242" t="str">
        <f t="shared" si="9"/>
        <v/>
      </c>
      <c r="O16" s="242">
        <f t="shared" si="10"/>
        <v>0</v>
      </c>
      <c r="P16" s="242" t="str">
        <f t="shared" si="11"/>
        <v/>
      </c>
      <c r="Q16" s="242">
        <f t="shared" si="12"/>
        <v>0</v>
      </c>
      <c r="R16" s="242" t="str">
        <f t="shared" si="13"/>
        <v/>
      </c>
      <c r="S16" s="242" t="str">
        <f t="shared" si="14"/>
        <v/>
      </c>
      <c r="T16" s="252" t="str">
        <f t="shared" si="15"/>
        <v>00</v>
      </c>
      <c r="U16" s="252">
        <f t="shared" si="16"/>
        <v>0</v>
      </c>
      <c r="V16" s="274">
        <f t="shared" si="17"/>
        <v>0</v>
      </c>
      <c r="W16" s="252" t="str">
        <f t="shared" si="18"/>
        <v/>
      </c>
      <c r="X16" s="252" t="str">
        <f t="shared" si="19"/>
        <v/>
      </c>
      <c r="Y16" s="252" t="str">
        <f t="shared" si="20"/>
        <v>0</v>
      </c>
      <c r="Z16" s="252" t="str">
        <f t="shared" si="21"/>
        <v/>
      </c>
      <c r="AA16" s="252" t="str">
        <f t="shared" si="22"/>
        <v/>
      </c>
      <c r="AB16" s="252" t="str">
        <f t="shared" si="23"/>
        <v/>
      </c>
      <c r="AC16" s="252" t="str">
        <f t="shared" si="24"/>
        <v>0</v>
      </c>
      <c r="AD16" s="252">
        <f t="shared" si="25"/>
        <v>0</v>
      </c>
      <c r="AE16" s="110" t="str">
        <f>IF(男子種目選択!E16="","",IF(男子種目選択!E16="コンバインドA","走高跳",IF(男子種目選択!E16="コンバインドB","ジャベリックボール投",IF(男子種目選択!F16="","",男子種目選択!F16))))</f>
        <v/>
      </c>
      <c r="AF16" s="111" t="str">
        <f t="shared" si="1"/>
        <v/>
      </c>
      <c r="AG16" s="225"/>
      <c r="AH16" s="226" t="str">
        <f t="shared" si="26"/>
        <v/>
      </c>
      <c r="AI16" s="227"/>
      <c r="AJ16" s="228" t="str">
        <f t="shared" si="27"/>
        <v/>
      </c>
      <c r="AK16" s="229"/>
      <c r="AL16" s="242" t="str">
        <f t="shared" si="28"/>
        <v/>
      </c>
      <c r="AM16" s="242">
        <f t="shared" si="29"/>
        <v>0</v>
      </c>
      <c r="AN16" s="242" t="str">
        <f t="shared" si="30"/>
        <v/>
      </c>
      <c r="AO16" s="242">
        <f t="shared" si="31"/>
        <v>0</v>
      </c>
      <c r="AP16" s="242" t="str">
        <f t="shared" si="32"/>
        <v/>
      </c>
      <c r="AQ16" s="242" t="str">
        <f t="shared" si="33"/>
        <v/>
      </c>
      <c r="AR16" s="252" t="str">
        <f t="shared" si="34"/>
        <v>00</v>
      </c>
      <c r="AS16" s="252">
        <f t="shared" si="35"/>
        <v>0</v>
      </c>
      <c r="AT16" s="274">
        <f t="shared" si="36"/>
        <v>0</v>
      </c>
      <c r="AU16" s="252" t="str">
        <f t="shared" si="37"/>
        <v/>
      </c>
      <c r="AV16" s="252" t="str">
        <f t="shared" si="38"/>
        <v/>
      </c>
      <c r="AW16" s="252" t="str">
        <f t="shared" si="39"/>
        <v>0</v>
      </c>
      <c r="AX16" s="252" t="str">
        <f t="shared" si="40"/>
        <v/>
      </c>
      <c r="AY16" s="252" t="str">
        <f t="shared" si="41"/>
        <v/>
      </c>
      <c r="AZ16" s="252" t="str">
        <f t="shared" si="42"/>
        <v/>
      </c>
      <c r="BA16" s="252" t="str">
        <f t="shared" si="43"/>
        <v>0</v>
      </c>
      <c r="BB16" s="252">
        <f t="shared" si="44"/>
        <v>0</v>
      </c>
      <c r="BC16" s="110" t="str">
        <f>IF(AE16="","",IF(男子種目選択!E16="","""",IF(男子種目選択!E16="コンバインドA",男子種目選択!E16,IF(男子種目選択!E16="コンバインドB",男子種目選択!E16,""))))</f>
        <v/>
      </c>
      <c r="BD16" s="111"/>
      <c r="BE16" s="320" t="str">
        <f t="shared" si="45"/>
        <v/>
      </c>
      <c r="BF16" s="320" t="str">
        <f t="shared" si="46"/>
        <v/>
      </c>
      <c r="BG16" s="321" t="str">
        <f t="shared" si="47"/>
        <v/>
      </c>
      <c r="BH16" s="312" t="str">
        <f t="shared" si="52"/>
        <v/>
      </c>
      <c r="BI16" s="313"/>
      <c r="BJ16" s="99" t="str">
        <f t="shared" si="48"/>
        <v/>
      </c>
      <c r="BK16" s="302" t="e">
        <f t="shared" si="2"/>
        <v>#N/A</v>
      </c>
      <c r="BL16" s="3" t="e">
        <f t="shared" si="3"/>
        <v>#N/A</v>
      </c>
      <c r="BM16" s="302" t="str">
        <f t="shared" si="49"/>
        <v/>
      </c>
      <c r="BN16" s="3" t="str">
        <f t="shared" si="50"/>
        <v/>
      </c>
      <c r="BO16" s="302" t="e">
        <f t="shared" si="4"/>
        <v>#N/A</v>
      </c>
      <c r="BP16" s="3" t="e">
        <f t="shared" si="5"/>
        <v>#N/A</v>
      </c>
      <c r="BQ16" s="302" t="str">
        <f t="shared" si="51"/>
        <v/>
      </c>
      <c r="BT16" s="357"/>
      <c r="BU16" s="357"/>
      <c r="CG16" s="364"/>
      <c r="CH16" s="364"/>
      <c r="CI16" s="365"/>
      <c r="CK16" s="365"/>
      <c r="CM16" s="365"/>
      <c r="CR16" s="357"/>
      <c r="CS16" s="357"/>
    </row>
    <row r="17" spans="2:97">
      <c r="B17" s="106" t="str">
        <f t="shared" si="6"/>
        <v/>
      </c>
      <c r="C17" s="101">
        <v>14</v>
      </c>
      <c r="D17" s="107" t="str">
        <f>男子種目選択!B17</f>
        <v/>
      </c>
      <c r="E17" s="108" t="str">
        <f>男子種目選択!C17</f>
        <v/>
      </c>
      <c r="F17" s="109" t="str">
        <f>男子種目選択!D17</f>
        <v/>
      </c>
      <c r="G17" s="110" t="str">
        <f>IF(男子種目選択!E17="","",IF(男子種目選択!E17="コンバインドA","80mハードル",IF(男子種目選択!E17="コンバインドB","走幅跳",男子種目選択!E17)))</f>
        <v/>
      </c>
      <c r="H17" s="111" t="str">
        <f t="shared" si="0"/>
        <v/>
      </c>
      <c r="I17" s="225"/>
      <c r="J17" s="226" t="str">
        <f t="shared" si="7"/>
        <v/>
      </c>
      <c r="K17" s="227"/>
      <c r="L17" s="228" t="str">
        <f t="shared" si="8"/>
        <v/>
      </c>
      <c r="M17" s="229"/>
      <c r="N17" s="242" t="str">
        <f t="shared" si="9"/>
        <v/>
      </c>
      <c r="O17" s="242">
        <f t="shared" si="10"/>
        <v>0</v>
      </c>
      <c r="P17" s="242" t="str">
        <f t="shared" si="11"/>
        <v/>
      </c>
      <c r="Q17" s="242">
        <f t="shared" si="12"/>
        <v>0</v>
      </c>
      <c r="R17" s="242" t="str">
        <f t="shared" si="13"/>
        <v/>
      </c>
      <c r="S17" s="242" t="str">
        <f t="shared" si="14"/>
        <v/>
      </c>
      <c r="T17" s="252" t="str">
        <f t="shared" si="15"/>
        <v>00</v>
      </c>
      <c r="U17" s="252">
        <f t="shared" si="16"/>
        <v>0</v>
      </c>
      <c r="V17" s="274">
        <f t="shared" si="17"/>
        <v>0</v>
      </c>
      <c r="W17" s="252" t="str">
        <f t="shared" si="18"/>
        <v/>
      </c>
      <c r="X17" s="252" t="str">
        <f t="shared" si="19"/>
        <v/>
      </c>
      <c r="Y17" s="252" t="str">
        <f t="shared" si="20"/>
        <v>0</v>
      </c>
      <c r="Z17" s="252" t="str">
        <f t="shared" si="21"/>
        <v/>
      </c>
      <c r="AA17" s="252" t="str">
        <f t="shared" si="22"/>
        <v/>
      </c>
      <c r="AB17" s="252" t="str">
        <f t="shared" si="23"/>
        <v/>
      </c>
      <c r="AC17" s="252" t="str">
        <f t="shared" si="24"/>
        <v>0</v>
      </c>
      <c r="AD17" s="252">
        <f t="shared" si="25"/>
        <v>0</v>
      </c>
      <c r="AE17" s="110" t="str">
        <f>IF(男子種目選択!E17="","",IF(男子種目選択!E17="コンバインドA","走高跳",IF(男子種目選択!E17="コンバインドB","ジャベリックボール投",IF(男子種目選択!F17="","",男子種目選択!F17))))</f>
        <v/>
      </c>
      <c r="AF17" s="111" t="str">
        <f t="shared" si="1"/>
        <v/>
      </c>
      <c r="AG17" s="225"/>
      <c r="AH17" s="226" t="str">
        <f t="shared" si="26"/>
        <v/>
      </c>
      <c r="AI17" s="227"/>
      <c r="AJ17" s="228" t="str">
        <f t="shared" si="27"/>
        <v/>
      </c>
      <c r="AK17" s="229"/>
      <c r="AL17" s="242" t="str">
        <f t="shared" si="28"/>
        <v/>
      </c>
      <c r="AM17" s="242">
        <f t="shared" si="29"/>
        <v>0</v>
      </c>
      <c r="AN17" s="242" t="str">
        <f t="shared" si="30"/>
        <v/>
      </c>
      <c r="AO17" s="242">
        <f t="shared" si="31"/>
        <v>0</v>
      </c>
      <c r="AP17" s="242" t="str">
        <f t="shared" si="32"/>
        <v/>
      </c>
      <c r="AQ17" s="242" t="str">
        <f t="shared" si="33"/>
        <v/>
      </c>
      <c r="AR17" s="252" t="str">
        <f t="shared" si="34"/>
        <v>00</v>
      </c>
      <c r="AS17" s="252">
        <f t="shared" si="35"/>
        <v>0</v>
      </c>
      <c r="AT17" s="274">
        <f t="shared" si="36"/>
        <v>0</v>
      </c>
      <c r="AU17" s="252" t="str">
        <f t="shared" si="37"/>
        <v/>
      </c>
      <c r="AV17" s="252" t="str">
        <f t="shared" si="38"/>
        <v/>
      </c>
      <c r="AW17" s="252" t="str">
        <f t="shared" si="39"/>
        <v>0</v>
      </c>
      <c r="AX17" s="252" t="str">
        <f t="shared" si="40"/>
        <v/>
      </c>
      <c r="AY17" s="252" t="str">
        <f t="shared" si="41"/>
        <v/>
      </c>
      <c r="AZ17" s="252" t="str">
        <f t="shared" si="42"/>
        <v/>
      </c>
      <c r="BA17" s="252" t="str">
        <f t="shared" si="43"/>
        <v>0</v>
      </c>
      <c r="BB17" s="252">
        <f t="shared" si="44"/>
        <v>0</v>
      </c>
      <c r="BC17" s="110" t="str">
        <f>IF(AE17="","",IF(男子種目選択!E17="","""",IF(男子種目選択!E17="コンバインドA",男子種目選択!E17,IF(男子種目選択!E17="コンバインドB",男子種目選択!E17,""))))</f>
        <v/>
      </c>
      <c r="BD17" s="111"/>
      <c r="BE17" s="320" t="str">
        <f t="shared" si="45"/>
        <v/>
      </c>
      <c r="BF17" s="320" t="str">
        <f t="shared" si="46"/>
        <v/>
      </c>
      <c r="BG17" s="321" t="str">
        <f t="shared" si="47"/>
        <v/>
      </c>
      <c r="BH17" s="312" t="str">
        <f t="shared" si="52"/>
        <v/>
      </c>
      <c r="BI17" s="313"/>
      <c r="BJ17" s="99" t="str">
        <f t="shared" si="48"/>
        <v/>
      </c>
      <c r="BK17" s="302" t="e">
        <f t="shared" si="2"/>
        <v>#N/A</v>
      </c>
      <c r="BL17" s="3" t="e">
        <f t="shared" si="3"/>
        <v>#N/A</v>
      </c>
      <c r="BM17" s="302" t="str">
        <f t="shared" si="49"/>
        <v/>
      </c>
      <c r="BN17" s="3" t="str">
        <f t="shared" si="50"/>
        <v/>
      </c>
      <c r="BO17" s="302" t="e">
        <f t="shared" si="4"/>
        <v>#N/A</v>
      </c>
      <c r="BP17" s="3" t="e">
        <f t="shared" si="5"/>
        <v>#N/A</v>
      </c>
      <c r="BQ17" s="302" t="str">
        <f t="shared" si="51"/>
        <v/>
      </c>
      <c r="BT17" s="357"/>
      <c r="BU17" s="357"/>
      <c r="CG17" s="364"/>
      <c r="CH17" s="364"/>
      <c r="CI17" s="365"/>
      <c r="CK17" s="365"/>
      <c r="CM17" s="365"/>
      <c r="CR17" s="357"/>
      <c r="CS17" s="357"/>
    </row>
    <row r="18" spans="2:97">
      <c r="B18" s="106" t="str">
        <f t="shared" si="6"/>
        <v/>
      </c>
      <c r="C18" s="101">
        <v>15</v>
      </c>
      <c r="D18" s="107" t="str">
        <f>男子種目選択!B18</f>
        <v/>
      </c>
      <c r="E18" s="108" t="str">
        <f>男子種目選択!C18</f>
        <v/>
      </c>
      <c r="F18" s="109" t="str">
        <f>男子種目選択!D18</f>
        <v/>
      </c>
      <c r="G18" s="110" t="str">
        <f>IF(男子種目選択!E18="","",IF(男子種目選択!E18="コンバインドA","80mハードル",IF(男子種目選択!E18="コンバインドB","走幅跳",男子種目選択!E18)))</f>
        <v/>
      </c>
      <c r="H18" s="111" t="str">
        <f t="shared" si="0"/>
        <v/>
      </c>
      <c r="I18" s="225"/>
      <c r="J18" s="226" t="str">
        <f t="shared" si="7"/>
        <v/>
      </c>
      <c r="K18" s="227"/>
      <c r="L18" s="228" t="str">
        <f t="shared" si="8"/>
        <v/>
      </c>
      <c r="M18" s="229"/>
      <c r="N18" s="242" t="str">
        <f t="shared" si="9"/>
        <v/>
      </c>
      <c r="O18" s="242">
        <f t="shared" si="10"/>
        <v>0</v>
      </c>
      <c r="P18" s="242" t="str">
        <f t="shared" si="11"/>
        <v/>
      </c>
      <c r="Q18" s="242">
        <f t="shared" si="12"/>
        <v>0</v>
      </c>
      <c r="R18" s="242" t="str">
        <f t="shared" si="13"/>
        <v/>
      </c>
      <c r="S18" s="242" t="str">
        <f t="shared" si="14"/>
        <v/>
      </c>
      <c r="T18" s="252" t="str">
        <f t="shared" si="15"/>
        <v>00</v>
      </c>
      <c r="U18" s="252">
        <f t="shared" si="16"/>
        <v>0</v>
      </c>
      <c r="V18" s="274">
        <f t="shared" si="17"/>
        <v>0</v>
      </c>
      <c r="W18" s="252" t="str">
        <f t="shared" si="18"/>
        <v/>
      </c>
      <c r="X18" s="252" t="str">
        <f t="shared" si="19"/>
        <v/>
      </c>
      <c r="Y18" s="252" t="str">
        <f t="shared" si="20"/>
        <v>0</v>
      </c>
      <c r="Z18" s="252" t="str">
        <f t="shared" si="21"/>
        <v/>
      </c>
      <c r="AA18" s="252" t="str">
        <f t="shared" si="22"/>
        <v/>
      </c>
      <c r="AB18" s="252" t="str">
        <f t="shared" si="23"/>
        <v/>
      </c>
      <c r="AC18" s="252" t="str">
        <f t="shared" si="24"/>
        <v>0</v>
      </c>
      <c r="AD18" s="252">
        <f t="shared" si="25"/>
        <v>0</v>
      </c>
      <c r="AE18" s="110" t="str">
        <f>IF(男子種目選択!E18="","",IF(男子種目選択!E18="コンバインドA","走高跳",IF(男子種目選択!E18="コンバインドB","ジャベリックボール投",IF(男子種目選択!F18="","",男子種目選択!F18))))</f>
        <v/>
      </c>
      <c r="AF18" s="111" t="str">
        <f t="shared" si="1"/>
        <v/>
      </c>
      <c r="AG18" s="225"/>
      <c r="AH18" s="226" t="str">
        <f t="shared" si="26"/>
        <v/>
      </c>
      <c r="AI18" s="227"/>
      <c r="AJ18" s="228" t="str">
        <f t="shared" si="27"/>
        <v/>
      </c>
      <c r="AK18" s="229"/>
      <c r="AL18" s="242" t="str">
        <f t="shared" si="28"/>
        <v/>
      </c>
      <c r="AM18" s="242">
        <f t="shared" si="29"/>
        <v>0</v>
      </c>
      <c r="AN18" s="242" t="str">
        <f t="shared" si="30"/>
        <v/>
      </c>
      <c r="AO18" s="242">
        <f t="shared" si="31"/>
        <v>0</v>
      </c>
      <c r="AP18" s="242" t="str">
        <f t="shared" si="32"/>
        <v/>
      </c>
      <c r="AQ18" s="242" t="str">
        <f t="shared" si="33"/>
        <v/>
      </c>
      <c r="AR18" s="252" t="str">
        <f t="shared" si="34"/>
        <v>00</v>
      </c>
      <c r="AS18" s="252">
        <f t="shared" si="35"/>
        <v>0</v>
      </c>
      <c r="AT18" s="274">
        <f t="shared" si="36"/>
        <v>0</v>
      </c>
      <c r="AU18" s="252" t="str">
        <f t="shared" si="37"/>
        <v/>
      </c>
      <c r="AV18" s="252" t="str">
        <f t="shared" si="38"/>
        <v/>
      </c>
      <c r="AW18" s="252" t="str">
        <f t="shared" si="39"/>
        <v>0</v>
      </c>
      <c r="AX18" s="252" t="str">
        <f t="shared" si="40"/>
        <v/>
      </c>
      <c r="AY18" s="252" t="str">
        <f t="shared" si="41"/>
        <v/>
      </c>
      <c r="AZ18" s="252" t="str">
        <f t="shared" si="42"/>
        <v/>
      </c>
      <c r="BA18" s="252" t="str">
        <f t="shared" si="43"/>
        <v>0</v>
      </c>
      <c r="BB18" s="252">
        <f t="shared" si="44"/>
        <v>0</v>
      </c>
      <c r="BC18" s="110" t="str">
        <f>IF(AE18="","",IF(男子種目選択!E18="","""",IF(男子種目選択!E18="コンバインドA",男子種目選択!E18,IF(男子種目選択!E18="コンバインドB",男子種目選択!E18,""))))</f>
        <v/>
      </c>
      <c r="BD18" s="111"/>
      <c r="BE18" s="320" t="str">
        <f t="shared" si="45"/>
        <v/>
      </c>
      <c r="BF18" s="320" t="str">
        <f t="shared" si="46"/>
        <v/>
      </c>
      <c r="BG18" s="321" t="str">
        <f t="shared" si="47"/>
        <v/>
      </c>
      <c r="BH18" s="312" t="str">
        <f t="shared" si="52"/>
        <v/>
      </c>
      <c r="BI18" s="313"/>
      <c r="BJ18" s="99" t="str">
        <f t="shared" si="48"/>
        <v/>
      </c>
      <c r="BK18" s="302" t="e">
        <f t="shared" si="2"/>
        <v>#N/A</v>
      </c>
      <c r="BL18" s="3" t="e">
        <f t="shared" si="3"/>
        <v>#N/A</v>
      </c>
      <c r="BM18" s="302" t="str">
        <f t="shared" si="49"/>
        <v/>
      </c>
      <c r="BN18" s="3" t="str">
        <f t="shared" si="50"/>
        <v/>
      </c>
      <c r="BO18" s="302" t="e">
        <f t="shared" si="4"/>
        <v>#N/A</v>
      </c>
      <c r="BP18" s="3" t="e">
        <f t="shared" si="5"/>
        <v>#N/A</v>
      </c>
      <c r="BQ18" s="302" t="str">
        <f t="shared" si="51"/>
        <v/>
      </c>
      <c r="BT18" s="357"/>
      <c r="BU18" s="357"/>
      <c r="CG18" s="364"/>
      <c r="CH18" s="364"/>
      <c r="CI18" s="365"/>
      <c r="CK18" s="365"/>
      <c r="CM18" s="365"/>
      <c r="CR18" s="357"/>
      <c r="CS18" s="357"/>
    </row>
    <row r="19" spans="2:97">
      <c r="B19" s="106" t="str">
        <f t="shared" si="6"/>
        <v/>
      </c>
      <c r="C19" s="101">
        <v>16</v>
      </c>
      <c r="D19" s="107" t="str">
        <f>男子種目選択!B19</f>
        <v/>
      </c>
      <c r="E19" s="108" t="str">
        <f>男子種目選択!C19</f>
        <v/>
      </c>
      <c r="F19" s="109" t="str">
        <f>男子種目選択!D19</f>
        <v/>
      </c>
      <c r="G19" s="110" t="str">
        <f>IF(男子種目選択!E19="","",IF(男子種目選択!E19="コンバインドA","80mハードル",IF(男子種目選択!E19="コンバインドB","走幅跳",男子種目選択!E19)))</f>
        <v/>
      </c>
      <c r="H19" s="111" t="str">
        <f t="shared" si="0"/>
        <v/>
      </c>
      <c r="I19" s="225"/>
      <c r="J19" s="226" t="str">
        <f t="shared" si="7"/>
        <v/>
      </c>
      <c r="K19" s="227"/>
      <c r="L19" s="228" t="str">
        <f t="shared" si="8"/>
        <v/>
      </c>
      <c r="M19" s="229"/>
      <c r="N19" s="242" t="str">
        <f t="shared" si="9"/>
        <v/>
      </c>
      <c r="O19" s="242">
        <f t="shared" si="10"/>
        <v>0</v>
      </c>
      <c r="P19" s="242" t="str">
        <f t="shared" si="11"/>
        <v/>
      </c>
      <c r="Q19" s="242">
        <f t="shared" si="12"/>
        <v>0</v>
      </c>
      <c r="R19" s="242" t="str">
        <f t="shared" si="13"/>
        <v/>
      </c>
      <c r="S19" s="242" t="str">
        <f t="shared" si="14"/>
        <v/>
      </c>
      <c r="T19" s="252" t="str">
        <f t="shared" si="15"/>
        <v>00</v>
      </c>
      <c r="U19" s="252">
        <f t="shared" si="16"/>
        <v>0</v>
      </c>
      <c r="V19" s="274">
        <f t="shared" si="17"/>
        <v>0</v>
      </c>
      <c r="W19" s="252" t="str">
        <f t="shared" si="18"/>
        <v/>
      </c>
      <c r="X19" s="252" t="str">
        <f t="shared" si="19"/>
        <v/>
      </c>
      <c r="Y19" s="252" t="str">
        <f t="shared" si="20"/>
        <v>0</v>
      </c>
      <c r="Z19" s="252" t="str">
        <f t="shared" si="21"/>
        <v/>
      </c>
      <c r="AA19" s="252" t="str">
        <f t="shared" si="22"/>
        <v/>
      </c>
      <c r="AB19" s="252" t="str">
        <f t="shared" si="23"/>
        <v/>
      </c>
      <c r="AC19" s="252" t="str">
        <f t="shared" si="24"/>
        <v>0</v>
      </c>
      <c r="AD19" s="252">
        <f t="shared" si="25"/>
        <v>0</v>
      </c>
      <c r="AE19" s="110" t="str">
        <f>IF(男子種目選択!E19="","",IF(男子種目選択!E19="コンバインドA","走高跳",IF(男子種目選択!E19="コンバインドB","ジャベリックボール投",IF(男子種目選択!F19="","",男子種目選択!F19))))</f>
        <v/>
      </c>
      <c r="AF19" s="111" t="str">
        <f t="shared" si="1"/>
        <v/>
      </c>
      <c r="AG19" s="225"/>
      <c r="AH19" s="226" t="str">
        <f t="shared" si="26"/>
        <v/>
      </c>
      <c r="AI19" s="227"/>
      <c r="AJ19" s="228" t="str">
        <f t="shared" si="27"/>
        <v/>
      </c>
      <c r="AK19" s="229"/>
      <c r="AL19" s="242" t="str">
        <f t="shared" si="28"/>
        <v/>
      </c>
      <c r="AM19" s="242">
        <f t="shared" si="29"/>
        <v>0</v>
      </c>
      <c r="AN19" s="242" t="str">
        <f t="shared" si="30"/>
        <v/>
      </c>
      <c r="AO19" s="242">
        <f t="shared" si="31"/>
        <v>0</v>
      </c>
      <c r="AP19" s="242" t="str">
        <f t="shared" si="32"/>
        <v/>
      </c>
      <c r="AQ19" s="242" t="str">
        <f t="shared" si="33"/>
        <v/>
      </c>
      <c r="AR19" s="252" t="str">
        <f t="shared" si="34"/>
        <v>00</v>
      </c>
      <c r="AS19" s="252">
        <f t="shared" si="35"/>
        <v>0</v>
      </c>
      <c r="AT19" s="274">
        <f t="shared" si="36"/>
        <v>0</v>
      </c>
      <c r="AU19" s="252" t="str">
        <f t="shared" si="37"/>
        <v/>
      </c>
      <c r="AV19" s="252" t="str">
        <f t="shared" si="38"/>
        <v/>
      </c>
      <c r="AW19" s="252" t="str">
        <f t="shared" si="39"/>
        <v>0</v>
      </c>
      <c r="AX19" s="252" t="str">
        <f t="shared" si="40"/>
        <v/>
      </c>
      <c r="AY19" s="252" t="str">
        <f t="shared" si="41"/>
        <v/>
      </c>
      <c r="AZ19" s="252" t="str">
        <f t="shared" si="42"/>
        <v/>
      </c>
      <c r="BA19" s="252" t="str">
        <f t="shared" si="43"/>
        <v>0</v>
      </c>
      <c r="BB19" s="252">
        <f t="shared" si="44"/>
        <v>0</v>
      </c>
      <c r="BC19" s="110" t="str">
        <f>IF(AE19="","",IF(男子種目選択!E19="","""",IF(男子種目選択!E19="コンバインドA",男子種目選択!E19,IF(男子種目選択!E19="コンバインドB",男子種目選択!E19,""))))</f>
        <v/>
      </c>
      <c r="BD19" s="111"/>
      <c r="BE19" s="320" t="str">
        <f t="shared" si="45"/>
        <v/>
      </c>
      <c r="BF19" s="320" t="str">
        <f t="shared" si="46"/>
        <v/>
      </c>
      <c r="BG19" s="321" t="str">
        <f t="shared" si="47"/>
        <v/>
      </c>
      <c r="BH19" s="312" t="str">
        <f t="shared" si="52"/>
        <v/>
      </c>
      <c r="BI19" s="313"/>
      <c r="BJ19" s="99" t="str">
        <f t="shared" si="48"/>
        <v/>
      </c>
      <c r="BK19" s="302" t="e">
        <f t="shared" si="2"/>
        <v>#N/A</v>
      </c>
      <c r="BL19" s="3" t="e">
        <f t="shared" si="3"/>
        <v>#N/A</v>
      </c>
      <c r="BM19" s="302" t="str">
        <f t="shared" si="49"/>
        <v/>
      </c>
      <c r="BN19" s="3" t="str">
        <f t="shared" si="50"/>
        <v/>
      </c>
      <c r="BO19" s="302" t="e">
        <f t="shared" si="4"/>
        <v>#N/A</v>
      </c>
      <c r="BP19" s="3" t="e">
        <f t="shared" si="5"/>
        <v>#N/A</v>
      </c>
      <c r="BQ19" s="302" t="str">
        <f t="shared" si="51"/>
        <v/>
      </c>
      <c r="BT19" s="357"/>
      <c r="BU19" s="357"/>
      <c r="CG19" s="364"/>
      <c r="CH19" s="364"/>
      <c r="CI19" s="365"/>
      <c r="CK19" s="365"/>
      <c r="CM19" s="365"/>
      <c r="CR19" s="357"/>
      <c r="CS19" s="357"/>
    </row>
    <row r="20" spans="2:97">
      <c r="B20" s="106" t="str">
        <f t="shared" si="6"/>
        <v/>
      </c>
      <c r="C20" s="101">
        <v>17</v>
      </c>
      <c r="D20" s="107" t="str">
        <f>男子種目選択!B20</f>
        <v/>
      </c>
      <c r="E20" s="108" t="str">
        <f>男子種目選択!C20</f>
        <v/>
      </c>
      <c r="F20" s="109" t="str">
        <f>男子種目選択!D20</f>
        <v/>
      </c>
      <c r="G20" s="110" t="str">
        <f>IF(男子種目選択!E20="","",IF(男子種目選択!E20="コンバインドA","80mハードル",IF(男子種目選択!E20="コンバインドB","走幅跳",男子種目選択!E20)))</f>
        <v/>
      </c>
      <c r="H20" s="111" t="str">
        <f t="shared" si="0"/>
        <v/>
      </c>
      <c r="I20" s="225"/>
      <c r="J20" s="226" t="str">
        <f t="shared" si="7"/>
        <v/>
      </c>
      <c r="K20" s="227"/>
      <c r="L20" s="228" t="str">
        <f t="shared" si="8"/>
        <v/>
      </c>
      <c r="M20" s="229"/>
      <c r="N20" s="242" t="str">
        <f t="shared" si="9"/>
        <v/>
      </c>
      <c r="O20" s="242">
        <f t="shared" si="10"/>
        <v>0</v>
      </c>
      <c r="P20" s="242" t="str">
        <f t="shared" si="11"/>
        <v/>
      </c>
      <c r="Q20" s="242">
        <f t="shared" si="12"/>
        <v>0</v>
      </c>
      <c r="R20" s="242" t="str">
        <f t="shared" si="13"/>
        <v/>
      </c>
      <c r="S20" s="242" t="str">
        <f t="shared" si="14"/>
        <v/>
      </c>
      <c r="T20" s="252" t="str">
        <f t="shared" si="15"/>
        <v>00</v>
      </c>
      <c r="U20" s="252">
        <f t="shared" si="16"/>
        <v>0</v>
      </c>
      <c r="V20" s="274">
        <f t="shared" si="17"/>
        <v>0</v>
      </c>
      <c r="W20" s="252" t="str">
        <f t="shared" si="18"/>
        <v/>
      </c>
      <c r="X20" s="252" t="str">
        <f t="shared" si="19"/>
        <v/>
      </c>
      <c r="Y20" s="252" t="str">
        <f t="shared" si="20"/>
        <v>0</v>
      </c>
      <c r="Z20" s="252" t="str">
        <f t="shared" si="21"/>
        <v/>
      </c>
      <c r="AA20" s="252" t="str">
        <f t="shared" si="22"/>
        <v/>
      </c>
      <c r="AB20" s="252" t="str">
        <f t="shared" si="23"/>
        <v/>
      </c>
      <c r="AC20" s="252" t="str">
        <f t="shared" si="24"/>
        <v>0</v>
      </c>
      <c r="AD20" s="252">
        <f t="shared" si="25"/>
        <v>0</v>
      </c>
      <c r="AE20" s="110" t="str">
        <f>IF(男子種目選択!E20="","",IF(男子種目選択!E20="コンバインドA","走高跳",IF(男子種目選択!E20="コンバインドB","ジャベリックボール投",IF(男子種目選択!F20="","",男子種目選択!F20))))</f>
        <v/>
      </c>
      <c r="AF20" s="111" t="str">
        <f t="shared" si="1"/>
        <v/>
      </c>
      <c r="AG20" s="225"/>
      <c r="AH20" s="226" t="str">
        <f t="shared" si="26"/>
        <v/>
      </c>
      <c r="AI20" s="227"/>
      <c r="AJ20" s="228" t="str">
        <f t="shared" si="27"/>
        <v/>
      </c>
      <c r="AK20" s="229"/>
      <c r="AL20" s="242" t="str">
        <f t="shared" si="28"/>
        <v/>
      </c>
      <c r="AM20" s="242">
        <f t="shared" si="29"/>
        <v>0</v>
      </c>
      <c r="AN20" s="242" t="str">
        <f t="shared" si="30"/>
        <v/>
      </c>
      <c r="AO20" s="242">
        <f t="shared" si="31"/>
        <v>0</v>
      </c>
      <c r="AP20" s="242" t="str">
        <f t="shared" si="32"/>
        <v/>
      </c>
      <c r="AQ20" s="242" t="str">
        <f t="shared" si="33"/>
        <v/>
      </c>
      <c r="AR20" s="252" t="str">
        <f t="shared" si="34"/>
        <v>00</v>
      </c>
      <c r="AS20" s="252">
        <f t="shared" si="35"/>
        <v>0</v>
      </c>
      <c r="AT20" s="274">
        <f t="shared" si="36"/>
        <v>0</v>
      </c>
      <c r="AU20" s="252" t="str">
        <f t="shared" si="37"/>
        <v/>
      </c>
      <c r="AV20" s="252" t="str">
        <f t="shared" si="38"/>
        <v/>
      </c>
      <c r="AW20" s="252" t="str">
        <f t="shared" si="39"/>
        <v>0</v>
      </c>
      <c r="AX20" s="252" t="str">
        <f t="shared" si="40"/>
        <v/>
      </c>
      <c r="AY20" s="252" t="str">
        <f t="shared" si="41"/>
        <v/>
      </c>
      <c r="AZ20" s="252" t="str">
        <f t="shared" si="42"/>
        <v/>
      </c>
      <c r="BA20" s="252" t="str">
        <f t="shared" si="43"/>
        <v>0</v>
      </c>
      <c r="BB20" s="252">
        <f t="shared" si="44"/>
        <v>0</v>
      </c>
      <c r="BC20" s="110" t="str">
        <f>IF(AE20="","",IF(男子種目選択!E20="","""",IF(男子種目選択!E20="コンバインドA",男子種目選択!E20,IF(男子種目選択!E20="コンバインドB",男子種目選択!E20,""))))</f>
        <v/>
      </c>
      <c r="BD20" s="111"/>
      <c r="BE20" s="320" t="str">
        <f t="shared" si="45"/>
        <v/>
      </c>
      <c r="BF20" s="320" t="str">
        <f t="shared" si="46"/>
        <v/>
      </c>
      <c r="BG20" s="321" t="str">
        <f t="shared" si="47"/>
        <v/>
      </c>
      <c r="BH20" s="312" t="str">
        <f t="shared" si="52"/>
        <v/>
      </c>
      <c r="BI20" s="313"/>
      <c r="BJ20" s="99" t="str">
        <f t="shared" si="48"/>
        <v/>
      </c>
      <c r="BK20" s="302" t="e">
        <f t="shared" si="2"/>
        <v>#N/A</v>
      </c>
      <c r="BL20" s="3" t="e">
        <f t="shared" si="3"/>
        <v>#N/A</v>
      </c>
      <c r="BM20" s="302" t="str">
        <f t="shared" si="49"/>
        <v/>
      </c>
      <c r="BN20" s="3" t="str">
        <f t="shared" si="50"/>
        <v/>
      </c>
      <c r="BO20" s="302" t="e">
        <f t="shared" si="4"/>
        <v>#N/A</v>
      </c>
      <c r="BP20" s="3" t="e">
        <f t="shared" si="5"/>
        <v>#N/A</v>
      </c>
      <c r="BQ20" s="302" t="str">
        <f t="shared" si="51"/>
        <v/>
      </c>
      <c r="BT20" s="357"/>
      <c r="BU20" s="357"/>
      <c r="CG20" s="364"/>
      <c r="CH20" s="364"/>
      <c r="CI20" s="365"/>
      <c r="CK20" s="365"/>
      <c r="CM20" s="365"/>
      <c r="CR20" s="357"/>
      <c r="CS20" s="357"/>
    </row>
    <row r="21" spans="2:97">
      <c r="B21" s="106" t="str">
        <f t="shared" si="6"/>
        <v/>
      </c>
      <c r="C21" s="101">
        <v>18</v>
      </c>
      <c r="D21" s="107" t="str">
        <f>男子種目選択!B21</f>
        <v/>
      </c>
      <c r="E21" s="108" t="str">
        <f>男子種目選択!C21</f>
        <v/>
      </c>
      <c r="F21" s="109" t="str">
        <f>男子種目選択!D21</f>
        <v/>
      </c>
      <c r="G21" s="110" t="str">
        <f>IF(男子種目選択!E21="","",IF(男子種目選択!E21="コンバインドA","80mハードル",IF(男子種目選択!E21="コンバインドB","走幅跳",男子種目選択!E21)))</f>
        <v/>
      </c>
      <c r="H21" s="111" t="str">
        <f t="shared" si="0"/>
        <v/>
      </c>
      <c r="I21" s="225"/>
      <c r="J21" s="226" t="str">
        <f t="shared" si="7"/>
        <v/>
      </c>
      <c r="K21" s="227"/>
      <c r="L21" s="228" t="str">
        <f t="shared" si="8"/>
        <v/>
      </c>
      <c r="M21" s="229"/>
      <c r="N21" s="242" t="str">
        <f t="shared" si="9"/>
        <v/>
      </c>
      <c r="O21" s="242">
        <f t="shared" si="10"/>
        <v>0</v>
      </c>
      <c r="P21" s="242" t="str">
        <f t="shared" si="11"/>
        <v/>
      </c>
      <c r="Q21" s="242">
        <f t="shared" si="12"/>
        <v>0</v>
      </c>
      <c r="R21" s="242" t="str">
        <f t="shared" si="13"/>
        <v/>
      </c>
      <c r="S21" s="242" t="str">
        <f t="shared" si="14"/>
        <v/>
      </c>
      <c r="T21" s="252" t="str">
        <f t="shared" si="15"/>
        <v>00</v>
      </c>
      <c r="U21" s="252">
        <f t="shared" si="16"/>
        <v>0</v>
      </c>
      <c r="V21" s="274">
        <f t="shared" si="17"/>
        <v>0</v>
      </c>
      <c r="W21" s="252" t="str">
        <f t="shared" si="18"/>
        <v/>
      </c>
      <c r="X21" s="252" t="str">
        <f t="shared" si="19"/>
        <v/>
      </c>
      <c r="Y21" s="252" t="str">
        <f t="shared" si="20"/>
        <v>0</v>
      </c>
      <c r="Z21" s="252" t="str">
        <f t="shared" si="21"/>
        <v/>
      </c>
      <c r="AA21" s="252" t="str">
        <f t="shared" si="22"/>
        <v/>
      </c>
      <c r="AB21" s="252" t="str">
        <f t="shared" si="23"/>
        <v/>
      </c>
      <c r="AC21" s="252" t="str">
        <f t="shared" si="24"/>
        <v>0</v>
      </c>
      <c r="AD21" s="252">
        <f t="shared" si="25"/>
        <v>0</v>
      </c>
      <c r="AE21" s="110" t="str">
        <f>IF(男子種目選択!E21="","",IF(男子種目選択!E21="コンバインドA","走高跳",IF(男子種目選択!E21="コンバインドB","ジャベリックボール投",IF(男子種目選択!F21="","",男子種目選択!F21))))</f>
        <v/>
      </c>
      <c r="AF21" s="111" t="str">
        <f t="shared" si="1"/>
        <v/>
      </c>
      <c r="AG21" s="225"/>
      <c r="AH21" s="226" t="str">
        <f t="shared" si="26"/>
        <v/>
      </c>
      <c r="AI21" s="227"/>
      <c r="AJ21" s="228" t="str">
        <f t="shared" si="27"/>
        <v/>
      </c>
      <c r="AK21" s="229"/>
      <c r="AL21" s="242" t="str">
        <f t="shared" si="28"/>
        <v/>
      </c>
      <c r="AM21" s="242">
        <f t="shared" si="29"/>
        <v>0</v>
      </c>
      <c r="AN21" s="242" t="str">
        <f t="shared" si="30"/>
        <v/>
      </c>
      <c r="AO21" s="242">
        <f t="shared" si="31"/>
        <v>0</v>
      </c>
      <c r="AP21" s="242" t="str">
        <f t="shared" si="32"/>
        <v/>
      </c>
      <c r="AQ21" s="242" t="str">
        <f t="shared" si="33"/>
        <v/>
      </c>
      <c r="AR21" s="252" t="str">
        <f t="shared" si="34"/>
        <v>00</v>
      </c>
      <c r="AS21" s="252">
        <f t="shared" si="35"/>
        <v>0</v>
      </c>
      <c r="AT21" s="274">
        <f t="shared" si="36"/>
        <v>0</v>
      </c>
      <c r="AU21" s="252" t="str">
        <f t="shared" si="37"/>
        <v/>
      </c>
      <c r="AV21" s="252" t="str">
        <f t="shared" si="38"/>
        <v/>
      </c>
      <c r="AW21" s="252" t="str">
        <f t="shared" si="39"/>
        <v>0</v>
      </c>
      <c r="AX21" s="252" t="str">
        <f t="shared" si="40"/>
        <v/>
      </c>
      <c r="AY21" s="252" t="str">
        <f t="shared" si="41"/>
        <v/>
      </c>
      <c r="AZ21" s="252" t="str">
        <f t="shared" si="42"/>
        <v/>
      </c>
      <c r="BA21" s="252" t="str">
        <f t="shared" si="43"/>
        <v>0</v>
      </c>
      <c r="BB21" s="252">
        <f t="shared" si="44"/>
        <v>0</v>
      </c>
      <c r="BC21" s="110" t="str">
        <f>IF(AE21="","",IF(男子種目選択!E21="","""",IF(男子種目選択!E21="コンバインドA",男子種目選択!E21,IF(男子種目選択!E21="コンバインドB",男子種目選択!E21,""))))</f>
        <v/>
      </c>
      <c r="BD21" s="111"/>
      <c r="BE21" s="320" t="str">
        <f t="shared" si="45"/>
        <v/>
      </c>
      <c r="BF21" s="320" t="str">
        <f t="shared" si="46"/>
        <v/>
      </c>
      <c r="BG21" s="321" t="str">
        <f t="shared" si="47"/>
        <v/>
      </c>
      <c r="BH21" s="312" t="str">
        <f t="shared" si="52"/>
        <v/>
      </c>
      <c r="BI21" s="313"/>
      <c r="BJ21" s="99" t="str">
        <f t="shared" si="48"/>
        <v/>
      </c>
      <c r="BK21" s="302" t="e">
        <f t="shared" si="2"/>
        <v>#N/A</v>
      </c>
      <c r="BL21" s="3" t="e">
        <f t="shared" si="3"/>
        <v>#N/A</v>
      </c>
      <c r="BM21" s="302" t="str">
        <f t="shared" si="49"/>
        <v/>
      </c>
      <c r="BN21" s="3" t="str">
        <f t="shared" si="50"/>
        <v/>
      </c>
      <c r="BO21" s="302" t="e">
        <f t="shared" si="4"/>
        <v>#N/A</v>
      </c>
      <c r="BP21" s="3" t="e">
        <f t="shared" si="5"/>
        <v>#N/A</v>
      </c>
      <c r="BQ21" s="302" t="str">
        <f t="shared" si="51"/>
        <v/>
      </c>
      <c r="BT21" s="357"/>
      <c r="BU21" s="357"/>
      <c r="CG21" s="364"/>
      <c r="CH21" s="364"/>
      <c r="CI21" s="365"/>
      <c r="CK21" s="365"/>
      <c r="CM21" s="365"/>
      <c r="CR21" s="357"/>
      <c r="CS21" s="357"/>
    </row>
    <row r="22" spans="2:97">
      <c r="B22" s="106" t="str">
        <f t="shared" si="6"/>
        <v/>
      </c>
      <c r="C22" s="101">
        <v>19</v>
      </c>
      <c r="D22" s="107" t="str">
        <f>男子種目選択!B22</f>
        <v/>
      </c>
      <c r="E22" s="108" t="str">
        <f>男子種目選択!C22</f>
        <v/>
      </c>
      <c r="F22" s="109" t="str">
        <f>男子種目選択!D22</f>
        <v/>
      </c>
      <c r="G22" s="110" t="str">
        <f>IF(男子種目選択!E22="","",IF(男子種目選択!E22="コンバインドA","80mハードル",IF(男子種目選択!E22="コンバインドB","走幅跳",男子種目選択!E22)))</f>
        <v/>
      </c>
      <c r="H22" s="111" t="str">
        <f t="shared" si="0"/>
        <v/>
      </c>
      <c r="I22" s="225"/>
      <c r="J22" s="226" t="str">
        <f t="shared" si="7"/>
        <v/>
      </c>
      <c r="K22" s="227"/>
      <c r="L22" s="228" t="str">
        <f t="shared" si="8"/>
        <v/>
      </c>
      <c r="M22" s="229"/>
      <c r="N22" s="242" t="str">
        <f t="shared" si="9"/>
        <v/>
      </c>
      <c r="O22" s="242">
        <f t="shared" si="10"/>
        <v>0</v>
      </c>
      <c r="P22" s="242" t="str">
        <f t="shared" si="11"/>
        <v/>
      </c>
      <c r="Q22" s="242">
        <f t="shared" si="12"/>
        <v>0</v>
      </c>
      <c r="R22" s="242" t="str">
        <f t="shared" si="13"/>
        <v/>
      </c>
      <c r="S22" s="242" t="str">
        <f t="shared" si="14"/>
        <v/>
      </c>
      <c r="T22" s="252" t="str">
        <f t="shared" si="15"/>
        <v>00</v>
      </c>
      <c r="U22" s="252">
        <f t="shared" si="16"/>
        <v>0</v>
      </c>
      <c r="V22" s="274">
        <f t="shared" si="17"/>
        <v>0</v>
      </c>
      <c r="W22" s="252" t="str">
        <f t="shared" si="18"/>
        <v/>
      </c>
      <c r="X22" s="252" t="str">
        <f t="shared" si="19"/>
        <v/>
      </c>
      <c r="Y22" s="252" t="str">
        <f t="shared" si="20"/>
        <v>0</v>
      </c>
      <c r="Z22" s="252" t="str">
        <f t="shared" si="21"/>
        <v/>
      </c>
      <c r="AA22" s="252" t="str">
        <f t="shared" si="22"/>
        <v/>
      </c>
      <c r="AB22" s="252" t="str">
        <f t="shared" si="23"/>
        <v/>
      </c>
      <c r="AC22" s="252" t="str">
        <f t="shared" si="24"/>
        <v>0</v>
      </c>
      <c r="AD22" s="252">
        <f t="shared" si="25"/>
        <v>0</v>
      </c>
      <c r="AE22" s="110" t="str">
        <f>IF(男子種目選択!E22="","",IF(男子種目選択!E22="コンバインドA","走高跳",IF(男子種目選択!E22="コンバインドB","ジャベリックボール投",IF(男子種目選択!F22="","",男子種目選択!F22))))</f>
        <v/>
      </c>
      <c r="AF22" s="111" t="str">
        <f t="shared" si="1"/>
        <v/>
      </c>
      <c r="AG22" s="225"/>
      <c r="AH22" s="226" t="str">
        <f t="shared" si="26"/>
        <v/>
      </c>
      <c r="AI22" s="227"/>
      <c r="AJ22" s="228" t="str">
        <f t="shared" si="27"/>
        <v/>
      </c>
      <c r="AK22" s="229"/>
      <c r="AL22" s="242" t="str">
        <f t="shared" si="28"/>
        <v/>
      </c>
      <c r="AM22" s="242">
        <f t="shared" si="29"/>
        <v>0</v>
      </c>
      <c r="AN22" s="242" t="str">
        <f t="shared" si="30"/>
        <v/>
      </c>
      <c r="AO22" s="242">
        <f t="shared" si="31"/>
        <v>0</v>
      </c>
      <c r="AP22" s="242" t="str">
        <f t="shared" si="32"/>
        <v/>
      </c>
      <c r="AQ22" s="242" t="str">
        <f t="shared" si="33"/>
        <v/>
      </c>
      <c r="AR22" s="252" t="str">
        <f t="shared" si="34"/>
        <v>00</v>
      </c>
      <c r="AS22" s="252">
        <f t="shared" si="35"/>
        <v>0</v>
      </c>
      <c r="AT22" s="274">
        <f t="shared" si="36"/>
        <v>0</v>
      </c>
      <c r="AU22" s="252" t="str">
        <f t="shared" si="37"/>
        <v/>
      </c>
      <c r="AV22" s="252" t="str">
        <f t="shared" si="38"/>
        <v/>
      </c>
      <c r="AW22" s="252" t="str">
        <f t="shared" si="39"/>
        <v>0</v>
      </c>
      <c r="AX22" s="252" t="str">
        <f t="shared" si="40"/>
        <v/>
      </c>
      <c r="AY22" s="252" t="str">
        <f t="shared" si="41"/>
        <v/>
      </c>
      <c r="AZ22" s="252" t="str">
        <f t="shared" si="42"/>
        <v/>
      </c>
      <c r="BA22" s="252" t="str">
        <f t="shared" si="43"/>
        <v>0</v>
      </c>
      <c r="BB22" s="252">
        <f t="shared" si="44"/>
        <v>0</v>
      </c>
      <c r="BC22" s="110" t="str">
        <f>IF(AE22="","",IF(男子種目選択!E22="","""",IF(男子種目選択!E22="コンバインドA",男子種目選択!E22,IF(男子種目選択!E22="コンバインドB",男子種目選択!E22,""))))</f>
        <v/>
      </c>
      <c r="BD22" s="111"/>
      <c r="BE22" s="320" t="str">
        <f t="shared" si="45"/>
        <v/>
      </c>
      <c r="BF22" s="320" t="str">
        <f t="shared" si="46"/>
        <v/>
      </c>
      <c r="BG22" s="321" t="str">
        <f t="shared" si="47"/>
        <v/>
      </c>
      <c r="BH22" s="312" t="str">
        <f t="shared" si="52"/>
        <v/>
      </c>
      <c r="BI22" s="313"/>
      <c r="BJ22" s="99" t="str">
        <f t="shared" si="48"/>
        <v/>
      </c>
      <c r="BK22" s="302" t="e">
        <f t="shared" si="2"/>
        <v>#N/A</v>
      </c>
      <c r="BL22" s="3" t="e">
        <f t="shared" si="3"/>
        <v>#N/A</v>
      </c>
      <c r="BM22" s="302" t="str">
        <f t="shared" si="49"/>
        <v/>
      </c>
      <c r="BN22" s="3" t="str">
        <f t="shared" si="50"/>
        <v/>
      </c>
      <c r="BO22" s="302" t="e">
        <f t="shared" si="4"/>
        <v>#N/A</v>
      </c>
      <c r="BP22" s="3" t="e">
        <f t="shared" si="5"/>
        <v>#N/A</v>
      </c>
      <c r="BQ22" s="302" t="str">
        <f t="shared" si="51"/>
        <v/>
      </c>
      <c r="BT22" s="357"/>
      <c r="BU22" s="357"/>
      <c r="CG22" s="364"/>
      <c r="CH22" s="364"/>
      <c r="CI22" s="365"/>
      <c r="CK22" s="365"/>
      <c r="CM22" s="365"/>
      <c r="CR22" s="357"/>
      <c r="CS22" s="357"/>
    </row>
    <row r="23" spans="2:97">
      <c r="B23" s="106" t="str">
        <f t="shared" si="6"/>
        <v/>
      </c>
      <c r="C23" s="101">
        <v>20</v>
      </c>
      <c r="D23" s="107" t="str">
        <f>男子種目選択!B23</f>
        <v/>
      </c>
      <c r="E23" s="108" t="str">
        <f>男子種目選択!C23</f>
        <v/>
      </c>
      <c r="F23" s="109" t="str">
        <f>男子種目選択!D23</f>
        <v/>
      </c>
      <c r="G23" s="110" t="str">
        <f>IF(男子種目選択!E23="","",IF(男子種目選択!E23="コンバインドA","80mハードル",IF(男子種目選択!E23="コンバインドB","走幅跳",男子種目選択!E23)))</f>
        <v/>
      </c>
      <c r="H23" s="111" t="str">
        <f t="shared" si="0"/>
        <v/>
      </c>
      <c r="I23" s="225"/>
      <c r="J23" s="226" t="str">
        <f t="shared" si="7"/>
        <v/>
      </c>
      <c r="K23" s="227"/>
      <c r="L23" s="228" t="str">
        <f t="shared" si="8"/>
        <v/>
      </c>
      <c r="M23" s="229"/>
      <c r="N23" s="242" t="str">
        <f t="shared" si="9"/>
        <v/>
      </c>
      <c r="O23" s="242">
        <f t="shared" si="10"/>
        <v>0</v>
      </c>
      <c r="P23" s="242" t="str">
        <f t="shared" si="11"/>
        <v/>
      </c>
      <c r="Q23" s="242">
        <f t="shared" si="12"/>
        <v>0</v>
      </c>
      <c r="R23" s="242" t="str">
        <f t="shared" si="13"/>
        <v/>
      </c>
      <c r="S23" s="242" t="str">
        <f t="shared" si="14"/>
        <v/>
      </c>
      <c r="T23" s="252" t="str">
        <f t="shared" si="15"/>
        <v>00</v>
      </c>
      <c r="U23" s="252">
        <f t="shared" si="16"/>
        <v>0</v>
      </c>
      <c r="V23" s="274">
        <f t="shared" si="17"/>
        <v>0</v>
      </c>
      <c r="W23" s="252" t="str">
        <f t="shared" si="18"/>
        <v/>
      </c>
      <c r="X23" s="252" t="str">
        <f t="shared" si="19"/>
        <v/>
      </c>
      <c r="Y23" s="252" t="str">
        <f t="shared" si="20"/>
        <v>0</v>
      </c>
      <c r="Z23" s="252" t="str">
        <f t="shared" si="21"/>
        <v/>
      </c>
      <c r="AA23" s="252" t="str">
        <f t="shared" si="22"/>
        <v/>
      </c>
      <c r="AB23" s="252" t="str">
        <f t="shared" si="23"/>
        <v/>
      </c>
      <c r="AC23" s="252" t="str">
        <f t="shared" si="24"/>
        <v>0</v>
      </c>
      <c r="AD23" s="252">
        <f t="shared" si="25"/>
        <v>0</v>
      </c>
      <c r="AE23" s="110" t="str">
        <f>IF(男子種目選択!E23="","",IF(男子種目選択!E23="コンバインドA","走高跳",IF(男子種目選択!E23="コンバインドB","ジャベリックボール投",IF(男子種目選択!F23="","",男子種目選択!F23))))</f>
        <v/>
      </c>
      <c r="AF23" s="111" t="str">
        <f t="shared" si="1"/>
        <v/>
      </c>
      <c r="AG23" s="225"/>
      <c r="AH23" s="226" t="str">
        <f t="shared" si="26"/>
        <v/>
      </c>
      <c r="AI23" s="227"/>
      <c r="AJ23" s="228" t="str">
        <f t="shared" si="27"/>
        <v/>
      </c>
      <c r="AK23" s="229"/>
      <c r="AL23" s="242" t="str">
        <f t="shared" si="28"/>
        <v/>
      </c>
      <c r="AM23" s="242">
        <f t="shared" si="29"/>
        <v>0</v>
      </c>
      <c r="AN23" s="242" t="str">
        <f t="shared" si="30"/>
        <v/>
      </c>
      <c r="AO23" s="242">
        <f t="shared" si="31"/>
        <v>0</v>
      </c>
      <c r="AP23" s="242" t="str">
        <f t="shared" si="32"/>
        <v/>
      </c>
      <c r="AQ23" s="242" t="str">
        <f t="shared" si="33"/>
        <v/>
      </c>
      <c r="AR23" s="252" t="str">
        <f t="shared" si="34"/>
        <v>00</v>
      </c>
      <c r="AS23" s="252">
        <f t="shared" si="35"/>
        <v>0</v>
      </c>
      <c r="AT23" s="274">
        <f t="shared" si="36"/>
        <v>0</v>
      </c>
      <c r="AU23" s="252" t="str">
        <f t="shared" si="37"/>
        <v/>
      </c>
      <c r="AV23" s="252" t="str">
        <f t="shared" si="38"/>
        <v/>
      </c>
      <c r="AW23" s="252" t="str">
        <f t="shared" si="39"/>
        <v>0</v>
      </c>
      <c r="AX23" s="252" t="str">
        <f t="shared" si="40"/>
        <v/>
      </c>
      <c r="AY23" s="252" t="str">
        <f t="shared" si="41"/>
        <v/>
      </c>
      <c r="AZ23" s="252" t="str">
        <f t="shared" si="42"/>
        <v/>
      </c>
      <c r="BA23" s="252" t="str">
        <f t="shared" si="43"/>
        <v>0</v>
      </c>
      <c r="BB23" s="252">
        <f t="shared" si="44"/>
        <v>0</v>
      </c>
      <c r="BC23" s="110" t="str">
        <f>IF(AE23="","",IF(男子種目選択!E23="","""",IF(男子種目選択!E23="コンバインドA",男子種目選択!E23,IF(男子種目選択!E23="コンバインドB",男子種目選択!E23,""))))</f>
        <v/>
      </c>
      <c r="BD23" s="111"/>
      <c r="BE23" s="320" t="str">
        <f t="shared" si="45"/>
        <v/>
      </c>
      <c r="BF23" s="320" t="str">
        <f t="shared" si="46"/>
        <v/>
      </c>
      <c r="BG23" s="321" t="str">
        <f t="shared" si="47"/>
        <v/>
      </c>
      <c r="BH23" s="312" t="str">
        <f t="shared" si="52"/>
        <v/>
      </c>
      <c r="BI23" s="313"/>
      <c r="BJ23" s="99" t="str">
        <f t="shared" si="48"/>
        <v/>
      </c>
      <c r="BK23" s="302" t="e">
        <f t="shared" si="2"/>
        <v>#N/A</v>
      </c>
      <c r="BL23" s="3" t="e">
        <f t="shared" si="3"/>
        <v>#N/A</v>
      </c>
      <c r="BM23" s="302" t="str">
        <f t="shared" si="49"/>
        <v/>
      </c>
      <c r="BN23" s="3" t="str">
        <f t="shared" si="50"/>
        <v/>
      </c>
      <c r="BO23" s="302" t="e">
        <f t="shared" si="4"/>
        <v>#N/A</v>
      </c>
      <c r="BP23" s="3" t="e">
        <f t="shared" si="5"/>
        <v>#N/A</v>
      </c>
      <c r="BQ23" s="302" t="str">
        <f t="shared" si="51"/>
        <v/>
      </c>
      <c r="BT23" s="357"/>
      <c r="BU23" s="357"/>
      <c r="CG23" s="364"/>
      <c r="CH23" s="364"/>
      <c r="CI23" s="365"/>
      <c r="CK23" s="365"/>
      <c r="CM23" s="365"/>
      <c r="CR23" s="357"/>
      <c r="CS23" s="357"/>
    </row>
    <row r="24" spans="2:97">
      <c r="B24" s="106" t="str">
        <f t="shared" si="6"/>
        <v/>
      </c>
      <c r="C24" s="101">
        <v>21</v>
      </c>
      <c r="D24" s="107" t="str">
        <f>男子種目選択!B24</f>
        <v/>
      </c>
      <c r="E24" s="108" t="str">
        <f>男子種目選択!C24</f>
        <v/>
      </c>
      <c r="F24" s="109" t="str">
        <f>男子種目選択!D24</f>
        <v/>
      </c>
      <c r="G24" s="110" t="str">
        <f>IF(男子種目選択!E24="","",IF(男子種目選択!E24="コンバインドA","80mハードル",IF(男子種目選択!E24="コンバインドB","走幅跳",男子種目選択!E24)))</f>
        <v/>
      </c>
      <c r="H24" s="111" t="str">
        <f t="shared" si="0"/>
        <v/>
      </c>
      <c r="I24" s="225"/>
      <c r="J24" s="226" t="str">
        <f t="shared" si="7"/>
        <v/>
      </c>
      <c r="K24" s="227"/>
      <c r="L24" s="228" t="str">
        <f t="shared" si="8"/>
        <v/>
      </c>
      <c r="M24" s="229"/>
      <c r="N24" s="242" t="str">
        <f t="shared" si="9"/>
        <v/>
      </c>
      <c r="O24" s="242">
        <f t="shared" si="10"/>
        <v>0</v>
      </c>
      <c r="P24" s="242" t="str">
        <f t="shared" si="11"/>
        <v/>
      </c>
      <c r="Q24" s="242">
        <f t="shared" si="12"/>
        <v>0</v>
      </c>
      <c r="R24" s="242" t="str">
        <f t="shared" si="13"/>
        <v/>
      </c>
      <c r="S24" s="242" t="str">
        <f t="shared" si="14"/>
        <v/>
      </c>
      <c r="T24" s="252" t="str">
        <f t="shared" si="15"/>
        <v>00</v>
      </c>
      <c r="U24" s="252">
        <f t="shared" si="16"/>
        <v>0</v>
      </c>
      <c r="V24" s="274">
        <f t="shared" si="17"/>
        <v>0</v>
      </c>
      <c r="W24" s="252" t="str">
        <f t="shared" si="18"/>
        <v/>
      </c>
      <c r="X24" s="252" t="str">
        <f t="shared" si="19"/>
        <v/>
      </c>
      <c r="Y24" s="252" t="str">
        <f t="shared" si="20"/>
        <v>0</v>
      </c>
      <c r="Z24" s="252" t="str">
        <f t="shared" si="21"/>
        <v/>
      </c>
      <c r="AA24" s="252" t="str">
        <f t="shared" si="22"/>
        <v/>
      </c>
      <c r="AB24" s="252" t="str">
        <f t="shared" si="23"/>
        <v/>
      </c>
      <c r="AC24" s="252" t="str">
        <f t="shared" si="24"/>
        <v>0</v>
      </c>
      <c r="AD24" s="252">
        <f t="shared" si="25"/>
        <v>0</v>
      </c>
      <c r="AE24" s="110" t="str">
        <f>IF(男子種目選択!E24="","",IF(男子種目選択!E24="コンバインドA","走高跳",IF(男子種目選択!E24="コンバインドB","ジャベリックボール投",IF(男子種目選択!F24="","",男子種目選択!F24))))</f>
        <v/>
      </c>
      <c r="AF24" s="111" t="str">
        <f t="shared" si="1"/>
        <v/>
      </c>
      <c r="AG24" s="225"/>
      <c r="AH24" s="226" t="str">
        <f t="shared" si="26"/>
        <v/>
      </c>
      <c r="AI24" s="227"/>
      <c r="AJ24" s="228" t="str">
        <f t="shared" si="27"/>
        <v/>
      </c>
      <c r="AK24" s="229"/>
      <c r="AL24" s="242" t="str">
        <f t="shared" si="28"/>
        <v/>
      </c>
      <c r="AM24" s="242">
        <f t="shared" si="29"/>
        <v>0</v>
      </c>
      <c r="AN24" s="242" t="str">
        <f t="shared" si="30"/>
        <v/>
      </c>
      <c r="AO24" s="242">
        <f t="shared" si="31"/>
        <v>0</v>
      </c>
      <c r="AP24" s="242" t="str">
        <f t="shared" si="32"/>
        <v/>
      </c>
      <c r="AQ24" s="242" t="str">
        <f t="shared" si="33"/>
        <v/>
      </c>
      <c r="AR24" s="252" t="str">
        <f t="shared" si="34"/>
        <v>00</v>
      </c>
      <c r="AS24" s="252">
        <f t="shared" si="35"/>
        <v>0</v>
      </c>
      <c r="AT24" s="274">
        <f t="shared" si="36"/>
        <v>0</v>
      </c>
      <c r="AU24" s="252" t="str">
        <f t="shared" si="37"/>
        <v/>
      </c>
      <c r="AV24" s="252" t="str">
        <f t="shared" si="38"/>
        <v/>
      </c>
      <c r="AW24" s="252" t="str">
        <f t="shared" si="39"/>
        <v>0</v>
      </c>
      <c r="AX24" s="252" t="str">
        <f t="shared" si="40"/>
        <v/>
      </c>
      <c r="AY24" s="252" t="str">
        <f t="shared" si="41"/>
        <v/>
      </c>
      <c r="AZ24" s="252" t="str">
        <f t="shared" si="42"/>
        <v/>
      </c>
      <c r="BA24" s="252" t="str">
        <f t="shared" si="43"/>
        <v>0</v>
      </c>
      <c r="BB24" s="252">
        <f t="shared" si="44"/>
        <v>0</v>
      </c>
      <c r="BC24" s="110" t="str">
        <f>IF(AE24="","",IF(男子種目選択!E24="","""",IF(男子種目選択!E24="コンバインドA",男子種目選択!E24,IF(男子種目選択!E24="コンバインドB",男子種目選択!E24,""))))</f>
        <v/>
      </c>
      <c r="BD24" s="111"/>
      <c r="BE24" s="320" t="str">
        <f t="shared" si="45"/>
        <v/>
      </c>
      <c r="BF24" s="320" t="str">
        <f t="shared" si="46"/>
        <v/>
      </c>
      <c r="BG24" s="321" t="str">
        <f t="shared" si="47"/>
        <v/>
      </c>
      <c r="BH24" s="312" t="str">
        <f t="shared" si="52"/>
        <v/>
      </c>
      <c r="BI24" s="313"/>
      <c r="BJ24" s="99" t="str">
        <f t="shared" si="48"/>
        <v/>
      </c>
      <c r="BK24" s="302" t="e">
        <f t="shared" si="2"/>
        <v>#N/A</v>
      </c>
      <c r="BL24" s="3" t="e">
        <f t="shared" si="3"/>
        <v>#N/A</v>
      </c>
      <c r="BM24" s="302" t="str">
        <f t="shared" si="49"/>
        <v/>
      </c>
      <c r="BN24" s="3" t="str">
        <f t="shared" si="50"/>
        <v/>
      </c>
      <c r="BO24" s="302" t="e">
        <f t="shared" si="4"/>
        <v>#N/A</v>
      </c>
      <c r="BP24" s="3" t="e">
        <f t="shared" si="5"/>
        <v>#N/A</v>
      </c>
      <c r="BQ24" s="302" t="str">
        <f t="shared" si="51"/>
        <v/>
      </c>
      <c r="BT24" s="357"/>
      <c r="BU24" s="357"/>
      <c r="CG24" s="364"/>
      <c r="CH24" s="364"/>
      <c r="CI24" s="365"/>
      <c r="CK24" s="365"/>
      <c r="CM24" s="365"/>
      <c r="CR24" s="357"/>
      <c r="CS24" s="357"/>
    </row>
    <row r="25" spans="2:97">
      <c r="B25" s="106" t="str">
        <f t="shared" si="6"/>
        <v/>
      </c>
      <c r="C25" s="101">
        <v>22</v>
      </c>
      <c r="D25" s="107" t="str">
        <f>男子種目選択!B25</f>
        <v/>
      </c>
      <c r="E25" s="108" t="str">
        <f>男子種目選択!C25</f>
        <v/>
      </c>
      <c r="F25" s="109" t="str">
        <f>男子種目選択!D25</f>
        <v/>
      </c>
      <c r="G25" s="110" t="str">
        <f>IF(男子種目選択!E25="","",IF(男子種目選択!E25="コンバインドA","80mハードル",IF(男子種目選択!E25="コンバインドB","走幅跳",男子種目選択!E25)))</f>
        <v/>
      </c>
      <c r="H25" s="111" t="str">
        <f t="shared" si="0"/>
        <v/>
      </c>
      <c r="I25" s="225"/>
      <c r="J25" s="226" t="str">
        <f t="shared" si="7"/>
        <v/>
      </c>
      <c r="K25" s="227"/>
      <c r="L25" s="228" t="str">
        <f t="shared" si="8"/>
        <v/>
      </c>
      <c r="M25" s="229"/>
      <c r="N25" s="242" t="str">
        <f t="shared" si="9"/>
        <v/>
      </c>
      <c r="O25" s="242">
        <f t="shared" si="10"/>
        <v>0</v>
      </c>
      <c r="P25" s="242" t="str">
        <f t="shared" si="11"/>
        <v/>
      </c>
      <c r="Q25" s="242">
        <f t="shared" si="12"/>
        <v>0</v>
      </c>
      <c r="R25" s="242" t="str">
        <f t="shared" si="13"/>
        <v/>
      </c>
      <c r="S25" s="242" t="str">
        <f t="shared" si="14"/>
        <v/>
      </c>
      <c r="T25" s="252" t="str">
        <f t="shared" si="15"/>
        <v>00</v>
      </c>
      <c r="U25" s="252">
        <f t="shared" si="16"/>
        <v>0</v>
      </c>
      <c r="V25" s="274">
        <f t="shared" si="17"/>
        <v>0</v>
      </c>
      <c r="W25" s="252" t="str">
        <f t="shared" si="18"/>
        <v/>
      </c>
      <c r="X25" s="252" t="str">
        <f t="shared" si="19"/>
        <v/>
      </c>
      <c r="Y25" s="252" t="str">
        <f t="shared" si="20"/>
        <v>0</v>
      </c>
      <c r="Z25" s="252" t="str">
        <f t="shared" si="21"/>
        <v/>
      </c>
      <c r="AA25" s="252" t="str">
        <f t="shared" si="22"/>
        <v/>
      </c>
      <c r="AB25" s="252" t="str">
        <f t="shared" si="23"/>
        <v/>
      </c>
      <c r="AC25" s="252" t="str">
        <f t="shared" si="24"/>
        <v>0</v>
      </c>
      <c r="AD25" s="252">
        <f t="shared" si="25"/>
        <v>0</v>
      </c>
      <c r="AE25" s="110" t="str">
        <f>IF(男子種目選択!E25="","",IF(男子種目選択!E25="コンバインドA","走高跳",IF(男子種目選択!E25="コンバインドB","ジャベリックボール投",IF(男子種目選択!F25="","",男子種目選択!F25))))</f>
        <v/>
      </c>
      <c r="AF25" s="111" t="str">
        <f t="shared" si="1"/>
        <v/>
      </c>
      <c r="AG25" s="225"/>
      <c r="AH25" s="226" t="str">
        <f t="shared" si="26"/>
        <v/>
      </c>
      <c r="AI25" s="227"/>
      <c r="AJ25" s="228" t="str">
        <f t="shared" si="27"/>
        <v/>
      </c>
      <c r="AK25" s="229"/>
      <c r="AL25" s="242" t="str">
        <f t="shared" si="28"/>
        <v/>
      </c>
      <c r="AM25" s="242">
        <f t="shared" si="29"/>
        <v>0</v>
      </c>
      <c r="AN25" s="242" t="str">
        <f t="shared" si="30"/>
        <v/>
      </c>
      <c r="AO25" s="242">
        <f t="shared" si="31"/>
        <v>0</v>
      </c>
      <c r="AP25" s="242" t="str">
        <f t="shared" si="32"/>
        <v/>
      </c>
      <c r="AQ25" s="242" t="str">
        <f t="shared" si="33"/>
        <v/>
      </c>
      <c r="AR25" s="252" t="str">
        <f t="shared" si="34"/>
        <v>00</v>
      </c>
      <c r="AS25" s="252">
        <f t="shared" si="35"/>
        <v>0</v>
      </c>
      <c r="AT25" s="274">
        <f t="shared" si="36"/>
        <v>0</v>
      </c>
      <c r="AU25" s="252" t="str">
        <f t="shared" si="37"/>
        <v/>
      </c>
      <c r="AV25" s="252" t="str">
        <f t="shared" si="38"/>
        <v/>
      </c>
      <c r="AW25" s="252" t="str">
        <f t="shared" si="39"/>
        <v>0</v>
      </c>
      <c r="AX25" s="252" t="str">
        <f t="shared" si="40"/>
        <v/>
      </c>
      <c r="AY25" s="252" t="str">
        <f t="shared" si="41"/>
        <v/>
      </c>
      <c r="AZ25" s="252" t="str">
        <f t="shared" si="42"/>
        <v/>
      </c>
      <c r="BA25" s="252" t="str">
        <f t="shared" si="43"/>
        <v>0</v>
      </c>
      <c r="BB25" s="252">
        <f t="shared" si="44"/>
        <v>0</v>
      </c>
      <c r="BC25" s="110" t="str">
        <f>IF(AE25="","",IF(男子種目選択!E25="","""",IF(男子種目選択!E25="コンバインドA",男子種目選択!E25,IF(男子種目選択!E25="コンバインドB",男子種目選択!E25,""))))</f>
        <v/>
      </c>
      <c r="BD25" s="111"/>
      <c r="BE25" s="320" t="str">
        <f t="shared" si="45"/>
        <v/>
      </c>
      <c r="BF25" s="320" t="str">
        <f t="shared" si="46"/>
        <v/>
      </c>
      <c r="BG25" s="321" t="str">
        <f t="shared" si="47"/>
        <v/>
      </c>
      <c r="BH25" s="312" t="str">
        <f t="shared" si="52"/>
        <v/>
      </c>
      <c r="BI25" s="313"/>
      <c r="BJ25" s="99" t="str">
        <f t="shared" si="48"/>
        <v/>
      </c>
      <c r="BK25" s="302" t="e">
        <f t="shared" si="2"/>
        <v>#N/A</v>
      </c>
      <c r="BL25" s="3" t="e">
        <f t="shared" si="3"/>
        <v>#N/A</v>
      </c>
      <c r="BM25" s="302" t="str">
        <f t="shared" si="49"/>
        <v/>
      </c>
      <c r="BN25" s="3" t="str">
        <f t="shared" si="50"/>
        <v/>
      </c>
      <c r="BO25" s="302" t="e">
        <f t="shared" si="4"/>
        <v>#N/A</v>
      </c>
      <c r="BP25" s="3" t="e">
        <f t="shared" si="5"/>
        <v>#N/A</v>
      </c>
      <c r="BQ25" s="302" t="str">
        <f t="shared" si="51"/>
        <v/>
      </c>
      <c r="BT25" s="357"/>
      <c r="BU25" s="357"/>
      <c r="CG25" s="364"/>
      <c r="CH25" s="364"/>
      <c r="CI25" s="365"/>
      <c r="CK25" s="365"/>
      <c r="CM25" s="365"/>
      <c r="CR25" s="357"/>
      <c r="CS25" s="357"/>
    </row>
    <row r="26" spans="2:97">
      <c r="B26" s="106" t="str">
        <f t="shared" si="6"/>
        <v/>
      </c>
      <c r="C26" s="101">
        <v>23</v>
      </c>
      <c r="D26" s="107" t="str">
        <f>男子種目選択!B26</f>
        <v/>
      </c>
      <c r="E26" s="108" t="str">
        <f>男子種目選択!C26</f>
        <v/>
      </c>
      <c r="F26" s="109" t="str">
        <f>男子種目選択!D26</f>
        <v/>
      </c>
      <c r="G26" s="110" t="str">
        <f>IF(男子種目選択!E26="","",IF(男子種目選択!E26="コンバインドA","80mハードル",IF(男子種目選択!E26="コンバインドB","走幅跳",男子種目選択!E26)))</f>
        <v/>
      </c>
      <c r="H26" s="111" t="str">
        <f t="shared" si="0"/>
        <v/>
      </c>
      <c r="I26" s="225"/>
      <c r="J26" s="226" t="str">
        <f t="shared" si="7"/>
        <v/>
      </c>
      <c r="K26" s="227"/>
      <c r="L26" s="228" t="str">
        <f t="shared" si="8"/>
        <v/>
      </c>
      <c r="M26" s="229"/>
      <c r="N26" s="242" t="str">
        <f t="shared" si="9"/>
        <v/>
      </c>
      <c r="O26" s="242">
        <f t="shared" si="10"/>
        <v>0</v>
      </c>
      <c r="P26" s="242" t="str">
        <f t="shared" si="11"/>
        <v/>
      </c>
      <c r="Q26" s="242">
        <f t="shared" si="12"/>
        <v>0</v>
      </c>
      <c r="R26" s="242" t="str">
        <f t="shared" si="13"/>
        <v/>
      </c>
      <c r="S26" s="242" t="str">
        <f t="shared" si="14"/>
        <v/>
      </c>
      <c r="T26" s="252" t="str">
        <f t="shared" si="15"/>
        <v>00</v>
      </c>
      <c r="U26" s="252">
        <f t="shared" si="16"/>
        <v>0</v>
      </c>
      <c r="V26" s="274">
        <f t="shared" si="17"/>
        <v>0</v>
      </c>
      <c r="W26" s="252" t="str">
        <f t="shared" si="18"/>
        <v/>
      </c>
      <c r="X26" s="252" t="str">
        <f t="shared" si="19"/>
        <v/>
      </c>
      <c r="Y26" s="252" t="str">
        <f t="shared" si="20"/>
        <v>0</v>
      </c>
      <c r="Z26" s="252" t="str">
        <f t="shared" si="21"/>
        <v/>
      </c>
      <c r="AA26" s="252" t="str">
        <f t="shared" si="22"/>
        <v/>
      </c>
      <c r="AB26" s="252" t="str">
        <f t="shared" si="23"/>
        <v/>
      </c>
      <c r="AC26" s="252" t="str">
        <f t="shared" si="24"/>
        <v>0</v>
      </c>
      <c r="AD26" s="252">
        <f t="shared" si="25"/>
        <v>0</v>
      </c>
      <c r="AE26" s="110" t="str">
        <f>IF(男子種目選択!E26="","",IF(男子種目選択!E26="コンバインドA","走高跳",IF(男子種目選択!E26="コンバインドB","ジャベリックボール投",IF(男子種目選択!F26="","",男子種目選択!F26))))</f>
        <v/>
      </c>
      <c r="AF26" s="111" t="str">
        <f t="shared" si="1"/>
        <v/>
      </c>
      <c r="AG26" s="225"/>
      <c r="AH26" s="226" t="str">
        <f t="shared" si="26"/>
        <v/>
      </c>
      <c r="AI26" s="227"/>
      <c r="AJ26" s="228" t="str">
        <f t="shared" si="27"/>
        <v/>
      </c>
      <c r="AK26" s="229"/>
      <c r="AL26" s="242" t="str">
        <f t="shared" si="28"/>
        <v/>
      </c>
      <c r="AM26" s="242">
        <f t="shared" si="29"/>
        <v>0</v>
      </c>
      <c r="AN26" s="242" t="str">
        <f t="shared" si="30"/>
        <v/>
      </c>
      <c r="AO26" s="242">
        <f t="shared" si="31"/>
        <v>0</v>
      </c>
      <c r="AP26" s="242" t="str">
        <f t="shared" si="32"/>
        <v/>
      </c>
      <c r="AQ26" s="242" t="str">
        <f t="shared" si="33"/>
        <v/>
      </c>
      <c r="AR26" s="252" t="str">
        <f t="shared" si="34"/>
        <v>00</v>
      </c>
      <c r="AS26" s="252">
        <f t="shared" si="35"/>
        <v>0</v>
      </c>
      <c r="AT26" s="274">
        <f t="shared" si="36"/>
        <v>0</v>
      </c>
      <c r="AU26" s="252" t="str">
        <f t="shared" si="37"/>
        <v/>
      </c>
      <c r="AV26" s="252" t="str">
        <f t="shared" si="38"/>
        <v/>
      </c>
      <c r="AW26" s="252" t="str">
        <f t="shared" si="39"/>
        <v>0</v>
      </c>
      <c r="AX26" s="252" t="str">
        <f t="shared" si="40"/>
        <v/>
      </c>
      <c r="AY26" s="252" t="str">
        <f t="shared" si="41"/>
        <v/>
      </c>
      <c r="AZ26" s="252" t="str">
        <f t="shared" si="42"/>
        <v/>
      </c>
      <c r="BA26" s="252" t="str">
        <f t="shared" si="43"/>
        <v>0</v>
      </c>
      <c r="BB26" s="252">
        <f t="shared" si="44"/>
        <v>0</v>
      </c>
      <c r="BC26" s="110" t="str">
        <f>IF(AE26="","",IF(男子種目選択!E26="","""",IF(男子種目選択!E26="コンバインドA",男子種目選択!E26,IF(男子種目選択!E26="コンバインドB",男子種目選択!E26,""))))</f>
        <v/>
      </c>
      <c r="BD26" s="111"/>
      <c r="BE26" s="320" t="str">
        <f t="shared" si="45"/>
        <v/>
      </c>
      <c r="BF26" s="320" t="str">
        <f t="shared" si="46"/>
        <v/>
      </c>
      <c r="BG26" s="321" t="str">
        <f t="shared" si="47"/>
        <v/>
      </c>
      <c r="BH26" s="312" t="str">
        <f t="shared" si="52"/>
        <v/>
      </c>
      <c r="BI26" s="313"/>
      <c r="BJ26" s="99" t="str">
        <f t="shared" si="48"/>
        <v/>
      </c>
      <c r="BK26" s="302" t="e">
        <f t="shared" si="2"/>
        <v>#N/A</v>
      </c>
      <c r="BL26" s="3" t="e">
        <f t="shared" si="3"/>
        <v>#N/A</v>
      </c>
      <c r="BM26" s="302" t="str">
        <f t="shared" si="49"/>
        <v/>
      </c>
      <c r="BN26" s="3" t="str">
        <f t="shared" si="50"/>
        <v/>
      </c>
      <c r="BO26" s="302" t="e">
        <f t="shared" si="4"/>
        <v>#N/A</v>
      </c>
      <c r="BP26" s="3" t="e">
        <f t="shared" si="5"/>
        <v>#N/A</v>
      </c>
      <c r="BQ26" s="302" t="str">
        <f t="shared" si="51"/>
        <v/>
      </c>
      <c r="BT26" s="357"/>
      <c r="BU26" s="357"/>
      <c r="CG26" s="364"/>
      <c r="CH26" s="364"/>
      <c r="CI26" s="365"/>
      <c r="CK26" s="365"/>
      <c r="CM26" s="365"/>
      <c r="CR26" s="357"/>
      <c r="CS26" s="357"/>
    </row>
    <row r="27" spans="2:97">
      <c r="B27" s="106" t="str">
        <f t="shared" si="6"/>
        <v/>
      </c>
      <c r="C27" s="101">
        <v>24</v>
      </c>
      <c r="D27" s="107" t="str">
        <f>男子種目選択!B27</f>
        <v/>
      </c>
      <c r="E27" s="108" t="str">
        <f>男子種目選択!C27</f>
        <v/>
      </c>
      <c r="F27" s="109" t="str">
        <f>男子種目選択!D27</f>
        <v/>
      </c>
      <c r="G27" s="110" t="str">
        <f>IF(男子種目選択!E27="","",IF(男子種目選択!E27="コンバインドA","80mハードル",IF(男子種目選択!E27="コンバインドB","走幅跳",男子種目選択!E27)))</f>
        <v/>
      </c>
      <c r="H27" s="111" t="str">
        <f t="shared" si="0"/>
        <v/>
      </c>
      <c r="I27" s="225"/>
      <c r="J27" s="226" t="str">
        <f t="shared" si="7"/>
        <v/>
      </c>
      <c r="K27" s="227"/>
      <c r="L27" s="228" t="str">
        <f t="shared" si="8"/>
        <v/>
      </c>
      <c r="M27" s="229"/>
      <c r="N27" s="242" t="str">
        <f t="shared" si="9"/>
        <v/>
      </c>
      <c r="O27" s="242">
        <f t="shared" si="10"/>
        <v>0</v>
      </c>
      <c r="P27" s="242" t="str">
        <f t="shared" si="11"/>
        <v/>
      </c>
      <c r="Q27" s="242">
        <f t="shared" si="12"/>
        <v>0</v>
      </c>
      <c r="R27" s="242" t="str">
        <f t="shared" si="13"/>
        <v/>
      </c>
      <c r="S27" s="242" t="str">
        <f t="shared" si="14"/>
        <v/>
      </c>
      <c r="T27" s="252" t="str">
        <f t="shared" si="15"/>
        <v>00</v>
      </c>
      <c r="U27" s="252">
        <f t="shared" si="16"/>
        <v>0</v>
      </c>
      <c r="V27" s="274">
        <f t="shared" si="17"/>
        <v>0</v>
      </c>
      <c r="W27" s="252" t="str">
        <f t="shared" si="18"/>
        <v/>
      </c>
      <c r="X27" s="252" t="str">
        <f t="shared" si="19"/>
        <v/>
      </c>
      <c r="Y27" s="252" t="str">
        <f t="shared" si="20"/>
        <v>0</v>
      </c>
      <c r="Z27" s="252" t="str">
        <f t="shared" si="21"/>
        <v/>
      </c>
      <c r="AA27" s="252" t="str">
        <f t="shared" si="22"/>
        <v/>
      </c>
      <c r="AB27" s="252" t="str">
        <f t="shared" si="23"/>
        <v/>
      </c>
      <c r="AC27" s="252" t="str">
        <f t="shared" si="24"/>
        <v>0</v>
      </c>
      <c r="AD27" s="252">
        <f t="shared" si="25"/>
        <v>0</v>
      </c>
      <c r="AE27" s="110" t="str">
        <f>IF(男子種目選択!E27="","",IF(男子種目選択!E27="コンバインドA","走高跳",IF(男子種目選択!E27="コンバインドB","ジャベリックボール投",IF(男子種目選択!F27="","",男子種目選択!F27))))</f>
        <v/>
      </c>
      <c r="AF27" s="111" t="str">
        <f t="shared" si="1"/>
        <v/>
      </c>
      <c r="AG27" s="225"/>
      <c r="AH27" s="226" t="str">
        <f t="shared" si="26"/>
        <v/>
      </c>
      <c r="AI27" s="227"/>
      <c r="AJ27" s="228" t="str">
        <f t="shared" si="27"/>
        <v/>
      </c>
      <c r="AK27" s="229"/>
      <c r="AL27" s="242" t="str">
        <f t="shared" si="28"/>
        <v/>
      </c>
      <c r="AM27" s="242">
        <f t="shared" si="29"/>
        <v>0</v>
      </c>
      <c r="AN27" s="242" t="str">
        <f t="shared" si="30"/>
        <v/>
      </c>
      <c r="AO27" s="242">
        <f t="shared" si="31"/>
        <v>0</v>
      </c>
      <c r="AP27" s="242" t="str">
        <f t="shared" si="32"/>
        <v/>
      </c>
      <c r="AQ27" s="242" t="str">
        <f t="shared" si="33"/>
        <v/>
      </c>
      <c r="AR27" s="252" t="str">
        <f t="shared" si="34"/>
        <v>00</v>
      </c>
      <c r="AS27" s="252">
        <f t="shared" si="35"/>
        <v>0</v>
      </c>
      <c r="AT27" s="274">
        <f t="shared" si="36"/>
        <v>0</v>
      </c>
      <c r="AU27" s="252" t="str">
        <f t="shared" si="37"/>
        <v/>
      </c>
      <c r="AV27" s="252" t="str">
        <f t="shared" si="38"/>
        <v/>
      </c>
      <c r="AW27" s="252" t="str">
        <f t="shared" si="39"/>
        <v>0</v>
      </c>
      <c r="AX27" s="252" t="str">
        <f t="shared" si="40"/>
        <v/>
      </c>
      <c r="AY27" s="252" t="str">
        <f t="shared" si="41"/>
        <v/>
      </c>
      <c r="AZ27" s="252" t="str">
        <f t="shared" si="42"/>
        <v/>
      </c>
      <c r="BA27" s="252" t="str">
        <f t="shared" si="43"/>
        <v>0</v>
      </c>
      <c r="BB27" s="252">
        <f t="shared" si="44"/>
        <v>0</v>
      </c>
      <c r="BC27" s="110" t="str">
        <f>IF(AE27="","",IF(男子種目選択!E27="","""",IF(男子種目選択!E27="コンバインドA",男子種目選択!E27,IF(男子種目選択!E27="コンバインドB",男子種目選択!E27,""))))</f>
        <v/>
      </c>
      <c r="BD27" s="111"/>
      <c r="BE27" s="320" t="str">
        <f t="shared" si="45"/>
        <v/>
      </c>
      <c r="BF27" s="320" t="str">
        <f t="shared" si="46"/>
        <v/>
      </c>
      <c r="BG27" s="321" t="str">
        <f t="shared" si="47"/>
        <v/>
      </c>
      <c r="BH27" s="312" t="str">
        <f t="shared" si="52"/>
        <v/>
      </c>
      <c r="BI27" s="313"/>
      <c r="BJ27" s="99" t="str">
        <f t="shared" si="48"/>
        <v/>
      </c>
      <c r="BK27" s="302" t="e">
        <f t="shared" si="2"/>
        <v>#N/A</v>
      </c>
      <c r="BL27" s="3" t="e">
        <f t="shared" si="3"/>
        <v>#N/A</v>
      </c>
      <c r="BM27" s="302" t="str">
        <f t="shared" si="49"/>
        <v/>
      </c>
      <c r="BN27" s="3" t="str">
        <f t="shared" si="50"/>
        <v/>
      </c>
      <c r="BO27" s="302" t="e">
        <f t="shared" si="4"/>
        <v>#N/A</v>
      </c>
      <c r="BP27" s="3" t="e">
        <f t="shared" si="5"/>
        <v>#N/A</v>
      </c>
      <c r="BQ27" s="302" t="str">
        <f t="shared" si="51"/>
        <v/>
      </c>
      <c r="BT27" s="357"/>
      <c r="BU27" s="357"/>
      <c r="CG27" s="364"/>
      <c r="CH27" s="364"/>
      <c r="CI27" s="365"/>
      <c r="CK27" s="365"/>
      <c r="CM27" s="365"/>
      <c r="CR27" s="357"/>
      <c r="CS27" s="357"/>
    </row>
    <row r="28" spans="2:97">
      <c r="B28" s="106" t="str">
        <f t="shared" si="6"/>
        <v/>
      </c>
      <c r="C28" s="101">
        <v>25</v>
      </c>
      <c r="D28" s="107" t="str">
        <f>男子種目選択!B28</f>
        <v/>
      </c>
      <c r="E28" s="108" t="str">
        <f>男子種目選択!C28</f>
        <v/>
      </c>
      <c r="F28" s="109" t="str">
        <f>男子種目選択!D28</f>
        <v/>
      </c>
      <c r="G28" s="110" t="str">
        <f>IF(男子種目選択!E28="","",IF(男子種目選択!E28="コンバインドA","80mハードル",IF(男子種目選択!E28="コンバインドB","走幅跳",男子種目選択!E28)))</f>
        <v/>
      </c>
      <c r="H28" s="111" t="str">
        <f t="shared" si="0"/>
        <v/>
      </c>
      <c r="I28" s="225"/>
      <c r="J28" s="226" t="str">
        <f t="shared" si="7"/>
        <v/>
      </c>
      <c r="K28" s="227"/>
      <c r="L28" s="228" t="str">
        <f t="shared" si="8"/>
        <v/>
      </c>
      <c r="M28" s="229"/>
      <c r="N28" s="242" t="str">
        <f t="shared" si="9"/>
        <v/>
      </c>
      <c r="O28" s="242">
        <f t="shared" si="10"/>
        <v>0</v>
      </c>
      <c r="P28" s="242" t="str">
        <f t="shared" si="11"/>
        <v/>
      </c>
      <c r="Q28" s="242">
        <f t="shared" si="12"/>
        <v>0</v>
      </c>
      <c r="R28" s="242" t="str">
        <f t="shared" si="13"/>
        <v/>
      </c>
      <c r="S28" s="242" t="str">
        <f t="shared" si="14"/>
        <v/>
      </c>
      <c r="T28" s="252" t="str">
        <f t="shared" si="15"/>
        <v>00</v>
      </c>
      <c r="U28" s="252">
        <f t="shared" si="16"/>
        <v>0</v>
      </c>
      <c r="V28" s="274">
        <f t="shared" si="17"/>
        <v>0</v>
      </c>
      <c r="W28" s="252" t="str">
        <f t="shared" si="18"/>
        <v/>
      </c>
      <c r="X28" s="252" t="str">
        <f t="shared" si="19"/>
        <v/>
      </c>
      <c r="Y28" s="252" t="str">
        <f t="shared" si="20"/>
        <v>0</v>
      </c>
      <c r="Z28" s="252" t="str">
        <f t="shared" si="21"/>
        <v/>
      </c>
      <c r="AA28" s="252" t="str">
        <f t="shared" si="22"/>
        <v/>
      </c>
      <c r="AB28" s="252" t="str">
        <f t="shared" si="23"/>
        <v/>
      </c>
      <c r="AC28" s="252" t="str">
        <f t="shared" si="24"/>
        <v>0</v>
      </c>
      <c r="AD28" s="252">
        <f t="shared" si="25"/>
        <v>0</v>
      </c>
      <c r="AE28" s="110" t="str">
        <f>IF(男子種目選択!E28="","",IF(男子種目選択!E28="コンバインドA","走高跳",IF(男子種目選択!E28="コンバインドB","ジャベリックボール投",IF(男子種目選択!F28="","",男子種目選択!F28))))</f>
        <v/>
      </c>
      <c r="AF28" s="111" t="str">
        <f t="shared" si="1"/>
        <v/>
      </c>
      <c r="AG28" s="225"/>
      <c r="AH28" s="226" t="str">
        <f t="shared" si="26"/>
        <v/>
      </c>
      <c r="AI28" s="227"/>
      <c r="AJ28" s="228" t="str">
        <f t="shared" si="27"/>
        <v/>
      </c>
      <c r="AK28" s="229"/>
      <c r="AL28" s="242" t="str">
        <f t="shared" si="28"/>
        <v/>
      </c>
      <c r="AM28" s="242">
        <f t="shared" si="29"/>
        <v>0</v>
      </c>
      <c r="AN28" s="242" t="str">
        <f t="shared" si="30"/>
        <v/>
      </c>
      <c r="AO28" s="242">
        <f t="shared" si="31"/>
        <v>0</v>
      </c>
      <c r="AP28" s="242" t="str">
        <f t="shared" si="32"/>
        <v/>
      </c>
      <c r="AQ28" s="242" t="str">
        <f t="shared" si="33"/>
        <v/>
      </c>
      <c r="AR28" s="252" t="str">
        <f t="shared" si="34"/>
        <v>00</v>
      </c>
      <c r="AS28" s="252">
        <f t="shared" si="35"/>
        <v>0</v>
      </c>
      <c r="AT28" s="274">
        <f t="shared" si="36"/>
        <v>0</v>
      </c>
      <c r="AU28" s="252" t="str">
        <f t="shared" si="37"/>
        <v/>
      </c>
      <c r="AV28" s="252" t="str">
        <f t="shared" si="38"/>
        <v/>
      </c>
      <c r="AW28" s="252" t="str">
        <f t="shared" si="39"/>
        <v>0</v>
      </c>
      <c r="AX28" s="252" t="str">
        <f t="shared" si="40"/>
        <v/>
      </c>
      <c r="AY28" s="252" t="str">
        <f t="shared" si="41"/>
        <v/>
      </c>
      <c r="AZ28" s="252" t="str">
        <f t="shared" si="42"/>
        <v/>
      </c>
      <c r="BA28" s="252" t="str">
        <f t="shared" si="43"/>
        <v>0</v>
      </c>
      <c r="BB28" s="252">
        <f t="shared" si="44"/>
        <v>0</v>
      </c>
      <c r="BC28" s="110" t="str">
        <f>IF(AE28="","",IF(男子種目選択!E28="","""",IF(男子種目選択!E28="コンバインドA",男子種目選択!E28,IF(男子種目選択!E28="コンバインドB",男子種目選択!E28,""))))</f>
        <v/>
      </c>
      <c r="BD28" s="111"/>
      <c r="BE28" s="320" t="str">
        <f t="shared" si="45"/>
        <v/>
      </c>
      <c r="BF28" s="320" t="str">
        <f t="shared" si="46"/>
        <v/>
      </c>
      <c r="BG28" s="321" t="str">
        <f t="shared" si="47"/>
        <v/>
      </c>
      <c r="BH28" s="312" t="str">
        <f t="shared" si="52"/>
        <v/>
      </c>
      <c r="BI28" s="313"/>
      <c r="BJ28" s="99" t="str">
        <f t="shared" si="48"/>
        <v/>
      </c>
      <c r="BK28" s="302" t="e">
        <f t="shared" si="2"/>
        <v>#N/A</v>
      </c>
      <c r="BL28" s="3" t="e">
        <f t="shared" si="3"/>
        <v>#N/A</v>
      </c>
      <c r="BM28" s="302" t="str">
        <f t="shared" si="49"/>
        <v/>
      </c>
      <c r="BN28" s="3" t="str">
        <f t="shared" si="50"/>
        <v/>
      </c>
      <c r="BO28" s="302" t="e">
        <f t="shared" si="4"/>
        <v>#N/A</v>
      </c>
      <c r="BP28" s="3" t="e">
        <f t="shared" si="5"/>
        <v>#N/A</v>
      </c>
      <c r="BQ28" s="302" t="str">
        <f t="shared" si="51"/>
        <v/>
      </c>
      <c r="BT28" s="357"/>
      <c r="BU28" s="357"/>
      <c r="CG28" s="364"/>
      <c r="CH28" s="364"/>
      <c r="CI28" s="365"/>
      <c r="CK28" s="365"/>
      <c r="CM28" s="365"/>
      <c r="CR28" s="357"/>
      <c r="CS28" s="357"/>
    </row>
    <row r="29" spans="2:97">
      <c r="B29" s="106" t="str">
        <f t="shared" si="6"/>
        <v/>
      </c>
      <c r="C29" s="101">
        <v>26</v>
      </c>
      <c r="D29" s="107" t="str">
        <f>男子種目選択!B29</f>
        <v/>
      </c>
      <c r="E29" s="108" t="str">
        <f>男子種目選択!C29</f>
        <v/>
      </c>
      <c r="F29" s="109" t="str">
        <f>男子種目選択!D29</f>
        <v/>
      </c>
      <c r="G29" s="110" t="str">
        <f>IF(男子種目選択!E29="","",IF(男子種目選択!E29="コンバインドA","80mハードル",IF(男子種目選択!E29="コンバインドB","走幅跳",男子種目選択!E29)))</f>
        <v/>
      </c>
      <c r="H29" s="111" t="str">
        <f t="shared" si="0"/>
        <v/>
      </c>
      <c r="I29" s="225"/>
      <c r="J29" s="226" t="str">
        <f t="shared" si="7"/>
        <v/>
      </c>
      <c r="K29" s="227"/>
      <c r="L29" s="228" t="str">
        <f t="shared" si="8"/>
        <v/>
      </c>
      <c r="M29" s="229"/>
      <c r="N29" s="242" t="str">
        <f t="shared" si="9"/>
        <v/>
      </c>
      <c r="O29" s="242">
        <f t="shared" si="10"/>
        <v>0</v>
      </c>
      <c r="P29" s="242" t="str">
        <f t="shared" si="11"/>
        <v/>
      </c>
      <c r="Q29" s="242">
        <f t="shared" si="12"/>
        <v>0</v>
      </c>
      <c r="R29" s="242" t="str">
        <f t="shared" si="13"/>
        <v/>
      </c>
      <c r="S29" s="242" t="str">
        <f t="shared" si="14"/>
        <v/>
      </c>
      <c r="T29" s="252" t="str">
        <f t="shared" si="15"/>
        <v>00</v>
      </c>
      <c r="U29" s="252">
        <f t="shared" si="16"/>
        <v>0</v>
      </c>
      <c r="V29" s="274">
        <f t="shared" si="17"/>
        <v>0</v>
      </c>
      <c r="W29" s="252" t="str">
        <f t="shared" si="18"/>
        <v/>
      </c>
      <c r="X29" s="252" t="str">
        <f t="shared" si="19"/>
        <v/>
      </c>
      <c r="Y29" s="252" t="str">
        <f t="shared" si="20"/>
        <v>0</v>
      </c>
      <c r="Z29" s="252" t="str">
        <f t="shared" si="21"/>
        <v/>
      </c>
      <c r="AA29" s="252" t="str">
        <f t="shared" si="22"/>
        <v/>
      </c>
      <c r="AB29" s="252" t="str">
        <f t="shared" si="23"/>
        <v/>
      </c>
      <c r="AC29" s="252" t="str">
        <f t="shared" si="24"/>
        <v>0</v>
      </c>
      <c r="AD29" s="252">
        <f t="shared" si="25"/>
        <v>0</v>
      </c>
      <c r="AE29" s="110" t="str">
        <f>IF(男子種目選択!E29="","",IF(男子種目選択!E29="コンバインドA","走高跳",IF(男子種目選択!E29="コンバインドB","ジャベリックボール投",IF(男子種目選択!F29="","",男子種目選択!F29))))</f>
        <v/>
      </c>
      <c r="AF29" s="111" t="str">
        <f t="shared" si="1"/>
        <v/>
      </c>
      <c r="AG29" s="225"/>
      <c r="AH29" s="226" t="str">
        <f t="shared" si="26"/>
        <v/>
      </c>
      <c r="AI29" s="227"/>
      <c r="AJ29" s="228" t="str">
        <f t="shared" si="27"/>
        <v/>
      </c>
      <c r="AK29" s="229"/>
      <c r="AL29" s="242" t="str">
        <f t="shared" si="28"/>
        <v/>
      </c>
      <c r="AM29" s="242">
        <f t="shared" si="29"/>
        <v>0</v>
      </c>
      <c r="AN29" s="242" t="str">
        <f t="shared" si="30"/>
        <v/>
      </c>
      <c r="AO29" s="242">
        <f t="shared" si="31"/>
        <v>0</v>
      </c>
      <c r="AP29" s="242" t="str">
        <f t="shared" si="32"/>
        <v/>
      </c>
      <c r="AQ29" s="242" t="str">
        <f t="shared" si="33"/>
        <v/>
      </c>
      <c r="AR29" s="252" t="str">
        <f t="shared" si="34"/>
        <v>00</v>
      </c>
      <c r="AS29" s="252">
        <f t="shared" si="35"/>
        <v>0</v>
      </c>
      <c r="AT29" s="274">
        <f t="shared" si="36"/>
        <v>0</v>
      </c>
      <c r="AU29" s="252" t="str">
        <f t="shared" si="37"/>
        <v/>
      </c>
      <c r="AV29" s="252" t="str">
        <f t="shared" si="38"/>
        <v/>
      </c>
      <c r="AW29" s="252" t="str">
        <f t="shared" si="39"/>
        <v>0</v>
      </c>
      <c r="AX29" s="252" t="str">
        <f t="shared" si="40"/>
        <v/>
      </c>
      <c r="AY29" s="252" t="str">
        <f t="shared" si="41"/>
        <v/>
      </c>
      <c r="AZ29" s="252" t="str">
        <f t="shared" si="42"/>
        <v/>
      </c>
      <c r="BA29" s="252" t="str">
        <f t="shared" si="43"/>
        <v>0</v>
      </c>
      <c r="BB29" s="252">
        <f t="shared" si="44"/>
        <v>0</v>
      </c>
      <c r="BC29" s="110" t="str">
        <f>IF(AE29="","",IF(男子種目選択!E29="","""",IF(男子種目選択!E29="コンバインドA",男子種目選択!E29,IF(男子種目選択!E29="コンバインドB",男子種目選択!E29,""))))</f>
        <v/>
      </c>
      <c r="BD29" s="111"/>
      <c r="BE29" s="320" t="str">
        <f t="shared" si="45"/>
        <v/>
      </c>
      <c r="BF29" s="320" t="str">
        <f t="shared" si="46"/>
        <v/>
      </c>
      <c r="BG29" s="321" t="str">
        <f t="shared" si="47"/>
        <v/>
      </c>
      <c r="BH29" s="312" t="str">
        <f t="shared" si="52"/>
        <v/>
      </c>
      <c r="BI29" s="313"/>
      <c r="BJ29" s="99" t="str">
        <f t="shared" si="48"/>
        <v/>
      </c>
      <c r="BK29" s="302" t="e">
        <f t="shared" si="2"/>
        <v>#N/A</v>
      </c>
      <c r="BL29" s="3" t="e">
        <f t="shared" si="3"/>
        <v>#N/A</v>
      </c>
      <c r="BM29" s="302" t="str">
        <f t="shared" si="49"/>
        <v/>
      </c>
      <c r="BN29" s="3" t="str">
        <f t="shared" si="50"/>
        <v/>
      </c>
      <c r="BO29" s="302" t="e">
        <f t="shared" si="4"/>
        <v>#N/A</v>
      </c>
      <c r="BP29" s="3" t="e">
        <f t="shared" si="5"/>
        <v>#N/A</v>
      </c>
      <c r="BQ29" s="302" t="str">
        <f t="shared" si="51"/>
        <v/>
      </c>
      <c r="BT29" s="357"/>
      <c r="BU29" s="357"/>
      <c r="CG29" s="364"/>
      <c r="CH29" s="364"/>
      <c r="CI29" s="365"/>
      <c r="CK29" s="365"/>
      <c r="CM29" s="365"/>
      <c r="CR29" s="357"/>
      <c r="CS29" s="357"/>
    </row>
    <row r="30" spans="2:97">
      <c r="B30" s="106" t="str">
        <f t="shared" si="6"/>
        <v/>
      </c>
      <c r="C30" s="101">
        <v>27</v>
      </c>
      <c r="D30" s="107" t="str">
        <f>男子種目選択!B30</f>
        <v/>
      </c>
      <c r="E30" s="108" t="str">
        <f>男子種目選択!C30</f>
        <v/>
      </c>
      <c r="F30" s="109" t="str">
        <f>男子種目選択!D30</f>
        <v/>
      </c>
      <c r="G30" s="110" t="str">
        <f>IF(男子種目選択!E30="","",IF(男子種目選択!E30="コンバインドA","80mハードル",IF(男子種目選択!E30="コンバインドB","走幅跳",男子種目選択!E30)))</f>
        <v/>
      </c>
      <c r="H30" s="111" t="str">
        <f t="shared" si="0"/>
        <v/>
      </c>
      <c r="I30" s="225"/>
      <c r="J30" s="226" t="str">
        <f t="shared" si="7"/>
        <v/>
      </c>
      <c r="K30" s="227"/>
      <c r="L30" s="228" t="str">
        <f t="shared" si="8"/>
        <v/>
      </c>
      <c r="M30" s="229"/>
      <c r="N30" s="242" t="str">
        <f t="shared" si="9"/>
        <v/>
      </c>
      <c r="O30" s="242">
        <f t="shared" si="10"/>
        <v>0</v>
      </c>
      <c r="P30" s="242" t="str">
        <f t="shared" si="11"/>
        <v/>
      </c>
      <c r="Q30" s="242">
        <f t="shared" si="12"/>
        <v>0</v>
      </c>
      <c r="R30" s="242" t="str">
        <f t="shared" si="13"/>
        <v/>
      </c>
      <c r="S30" s="242" t="str">
        <f t="shared" si="14"/>
        <v/>
      </c>
      <c r="T30" s="252" t="str">
        <f t="shared" si="15"/>
        <v>00</v>
      </c>
      <c r="U30" s="252">
        <f t="shared" si="16"/>
        <v>0</v>
      </c>
      <c r="V30" s="274">
        <f t="shared" si="17"/>
        <v>0</v>
      </c>
      <c r="W30" s="252" t="str">
        <f t="shared" si="18"/>
        <v/>
      </c>
      <c r="X30" s="252" t="str">
        <f t="shared" si="19"/>
        <v/>
      </c>
      <c r="Y30" s="252" t="str">
        <f t="shared" si="20"/>
        <v>0</v>
      </c>
      <c r="Z30" s="252" t="str">
        <f t="shared" si="21"/>
        <v/>
      </c>
      <c r="AA30" s="252" t="str">
        <f t="shared" si="22"/>
        <v/>
      </c>
      <c r="AB30" s="252" t="str">
        <f t="shared" si="23"/>
        <v/>
      </c>
      <c r="AC30" s="252" t="str">
        <f t="shared" si="24"/>
        <v>0</v>
      </c>
      <c r="AD30" s="252">
        <f t="shared" si="25"/>
        <v>0</v>
      </c>
      <c r="AE30" s="110" t="str">
        <f>IF(男子種目選択!E30="","",IF(男子種目選択!E30="コンバインドA","走高跳",IF(男子種目選択!E30="コンバインドB","ジャベリックボール投",IF(男子種目選択!F30="","",男子種目選択!F30))))</f>
        <v/>
      </c>
      <c r="AF30" s="111" t="str">
        <f t="shared" si="1"/>
        <v/>
      </c>
      <c r="AG30" s="225"/>
      <c r="AH30" s="226" t="str">
        <f t="shared" si="26"/>
        <v/>
      </c>
      <c r="AI30" s="227"/>
      <c r="AJ30" s="228" t="str">
        <f t="shared" si="27"/>
        <v/>
      </c>
      <c r="AK30" s="229"/>
      <c r="AL30" s="242" t="str">
        <f t="shared" si="28"/>
        <v/>
      </c>
      <c r="AM30" s="242">
        <f t="shared" si="29"/>
        <v>0</v>
      </c>
      <c r="AN30" s="242" t="str">
        <f t="shared" si="30"/>
        <v/>
      </c>
      <c r="AO30" s="242">
        <f t="shared" si="31"/>
        <v>0</v>
      </c>
      <c r="AP30" s="242" t="str">
        <f t="shared" si="32"/>
        <v/>
      </c>
      <c r="AQ30" s="242" t="str">
        <f t="shared" si="33"/>
        <v/>
      </c>
      <c r="AR30" s="252" t="str">
        <f t="shared" si="34"/>
        <v>00</v>
      </c>
      <c r="AS30" s="252">
        <f t="shared" si="35"/>
        <v>0</v>
      </c>
      <c r="AT30" s="274">
        <f t="shared" si="36"/>
        <v>0</v>
      </c>
      <c r="AU30" s="252" t="str">
        <f t="shared" si="37"/>
        <v/>
      </c>
      <c r="AV30" s="252" t="str">
        <f t="shared" si="38"/>
        <v/>
      </c>
      <c r="AW30" s="252" t="str">
        <f t="shared" si="39"/>
        <v>0</v>
      </c>
      <c r="AX30" s="252" t="str">
        <f t="shared" si="40"/>
        <v/>
      </c>
      <c r="AY30" s="252" t="str">
        <f t="shared" si="41"/>
        <v/>
      </c>
      <c r="AZ30" s="252" t="str">
        <f t="shared" si="42"/>
        <v/>
      </c>
      <c r="BA30" s="252" t="str">
        <f t="shared" si="43"/>
        <v>0</v>
      </c>
      <c r="BB30" s="252">
        <f t="shared" si="44"/>
        <v>0</v>
      </c>
      <c r="BC30" s="110" t="str">
        <f>IF(AE30="","",IF(男子種目選択!E30="","""",IF(男子種目選択!E30="コンバインドA",男子種目選択!E30,IF(男子種目選択!E30="コンバインドB",男子種目選択!E30,""))))</f>
        <v/>
      </c>
      <c r="BD30" s="111"/>
      <c r="BE30" s="320" t="str">
        <f t="shared" si="45"/>
        <v/>
      </c>
      <c r="BF30" s="320" t="str">
        <f t="shared" si="46"/>
        <v/>
      </c>
      <c r="BG30" s="321" t="str">
        <f t="shared" si="47"/>
        <v/>
      </c>
      <c r="BH30" s="312" t="str">
        <f t="shared" si="52"/>
        <v/>
      </c>
      <c r="BI30" s="313"/>
      <c r="BJ30" s="99" t="str">
        <f t="shared" si="48"/>
        <v/>
      </c>
      <c r="BK30" s="302" t="e">
        <f t="shared" si="2"/>
        <v>#N/A</v>
      </c>
      <c r="BL30" s="3" t="e">
        <f t="shared" si="3"/>
        <v>#N/A</v>
      </c>
      <c r="BM30" s="302" t="str">
        <f t="shared" si="49"/>
        <v/>
      </c>
      <c r="BN30" s="3" t="str">
        <f t="shared" si="50"/>
        <v/>
      </c>
      <c r="BO30" s="302" t="e">
        <f t="shared" si="4"/>
        <v>#N/A</v>
      </c>
      <c r="BP30" s="3" t="e">
        <f t="shared" si="5"/>
        <v>#N/A</v>
      </c>
      <c r="BQ30" s="302" t="str">
        <f t="shared" si="51"/>
        <v/>
      </c>
      <c r="BT30" s="357"/>
      <c r="BU30" s="357"/>
      <c r="CG30" s="364"/>
      <c r="CH30" s="364"/>
      <c r="CI30" s="365"/>
      <c r="CK30" s="365"/>
      <c r="CM30" s="365"/>
      <c r="CR30" s="357"/>
      <c r="CS30" s="357"/>
    </row>
    <row r="31" spans="2:97">
      <c r="B31" s="106" t="str">
        <f t="shared" si="6"/>
        <v/>
      </c>
      <c r="C31" s="101">
        <v>28</v>
      </c>
      <c r="D31" s="107" t="str">
        <f>男子種目選択!B31</f>
        <v/>
      </c>
      <c r="E31" s="108" t="str">
        <f>男子種目選択!C31</f>
        <v/>
      </c>
      <c r="F31" s="109" t="str">
        <f>男子種目選択!D31</f>
        <v/>
      </c>
      <c r="G31" s="110" t="str">
        <f>IF(男子種目選択!E31="","",IF(男子種目選択!E31="コンバインドA","80mハードル",IF(男子種目選択!E31="コンバインドB","走幅跳",男子種目選択!E31)))</f>
        <v/>
      </c>
      <c r="H31" s="111" t="str">
        <f t="shared" si="0"/>
        <v/>
      </c>
      <c r="I31" s="225"/>
      <c r="J31" s="226" t="str">
        <f t="shared" si="7"/>
        <v/>
      </c>
      <c r="K31" s="227"/>
      <c r="L31" s="228" t="str">
        <f t="shared" si="8"/>
        <v/>
      </c>
      <c r="M31" s="229"/>
      <c r="N31" s="242" t="str">
        <f t="shared" si="9"/>
        <v/>
      </c>
      <c r="O31" s="242">
        <f t="shared" si="10"/>
        <v>0</v>
      </c>
      <c r="P31" s="242" t="str">
        <f t="shared" si="11"/>
        <v/>
      </c>
      <c r="Q31" s="242">
        <f t="shared" si="12"/>
        <v>0</v>
      </c>
      <c r="R31" s="242" t="str">
        <f t="shared" si="13"/>
        <v/>
      </c>
      <c r="S31" s="242" t="str">
        <f t="shared" si="14"/>
        <v/>
      </c>
      <c r="T31" s="252" t="str">
        <f t="shared" si="15"/>
        <v>00</v>
      </c>
      <c r="U31" s="252">
        <f t="shared" si="16"/>
        <v>0</v>
      </c>
      <c r="V31" s="274">
        <f t="shared" si="17"/>
        <v>0</v>
      </c>
      <c r="W31" s="252" t="str">
        <f t="shared" si="18"/>
        <v/>
      </c>
      <c r="X31" s="252" t="str">
        <f t="shared" si="19"/>
        <v/>
      </c>
      <c r="Y31" s="252" t="str">
        <f t="shared" si="20"/>
        <v>0</v>
      </c>
      <c r="Z31" s="252" t="str">
        <f t="shared" si="21"/>
        <v/>
      </c>
      <c r="AA31" s="252" t="str">
        <f t="shared" si="22"/>
        <v/>
      </c>
      <c r="AB31" s="252" t="str">
        <f t="shared" si="23"/>
        <v/>
      </c>
      <c r="AC31" s="252" t="str">
        <f t="shared" si="24"/>
        <v>0</v>
      </c>
      <c r="AD31" s="252">
        <f t="shared" si="25"/>
        <v>0</v>
      </c>
      <c r="AE31" s="110" t="str">
        <f>IF(男子種目選択!E31="","",IF(男子種目選択!E31="コンバインドA","走高跳",IF(男子種目選択!E31="コンバインドB","ジャベリックボール投",IF(男子種目選択!F31="","",男子種目選択!F31))))</f>
        <v/>
      </c>
      <c r="AF31" s="111" t="str">
        <f t="shared" si="1"/>
        <v/>
      </c>
      <c r="AG31" s="225"/>
      <c r="AH31" s="226" t="str">
        <f t="shared" si="26"/>
        <v/>
      </c>
      <c r="AI31" s="227"/>
      <c r="AJ31" s="228" t="str">
        <f t="shared" si="27"/>
        <v/>
      </c>
      <c r="AK31" s="229"/>
      <c r="AL31" s="242" t="str">
        <f t="shared" si="28"/>
        <v/>
      </c>
      <c r="AM31" s="242">
        <f t="shared" si="29"/>
        <v>0</v>
      </c>
      <c r="AN31" s="242" t="str">
        <f t="shared" si="30"/>
        <v/>
      </c>
      <c r="AO31" s="242">
        <f t="shared" si="31"/>
        <v>0</v>
      </c>
      <c r="AP31" s="242" t="str">
        <f t="shared" si="32"/>
        <v/>
      </c>
      <c r="AQ31" s="242" t="str">
        <f t="shared" si="33"/>
        <v/>
      </c>
      <c r="AR31" s="252" t="str">
        <f t="shared" si="34"/>
        <v>00</v>
      </c>
      <c r="AS31" s="252">
        <f t="shared" si="35"/>
        <v>0</v>
      </c>
      <c r="AT31" s="274">
        <f t="shared" si="36"/>
        <v>0</v>
      </c>
      <c r="AU31" s="252" t="str">
        <f t="shared" si="37"/>
        <v/>
      </c>
      <c r="AV31" s="252" t="str">
        <f t="shared" si="38"/>
        <v/>
      </c>
      <c r="AW31" s="252" t="str">
        <f t="shared" si="39"/>
        <v>0</v>
      </c>
      <c r="AX31" s="252" t="str">
        <f t="shared" si="40"/>
        <v/>
      </c>
      <c r="AY31" s="252" t="str">
        <f t="shared" si="41"/>
        <v/>
      </c>
      <c r="AZ31" s="252" t="str">
        <f t="shared" si="42"/>
        <v/>
      </c>
      <c r="BA31" s="252" t="str">
        <f t="shared" si="43"/>
        <v>0</v>
      </c>
      <c r="BB31" s="252">
        <f t="shared" si="44"/>
        <v>0</v>
      </c>
      <c r="BC31" s="110" t="str">
        <f>IF(AE31="","",IF(男子種目選択!E31="","""",IF(男子種目選択!E31="コンバインドA",男子種目選択!E31,IF(男子種目選択!E31="コンバインドB",男子種目選択!E31,""))))</f>
        <v/>
      </c>
      <c r="BD31" s="111"/>
      <c r="BE31" s="320" t="str">
        <f t="shared" si="45"/>
        <v/>
      </c>
      <c r="BF31" s="320" t="str">
        <f t="shared" si="46"/>
        <v/>
      </c>
      <c r="BG31" s="321" t="str">
        <f t="shared" si="47"/>
        <v/>
      </c>
      <c r="BH31" s="312" t="str">
        <f t="shared" si="52"/>
        <v/>
      </c>
      <c r="BI31" s="313"/>
      <c r="BJ31" s="99" t="str">
        <f t="shared" si="48"/>
        <v/>
      </c>
      <c r="BK31" s="302" t="e">
        <f t="shared" si="2"/>
        <v>#N/A</v>
      </c>
      <c r="BL31" s="3" t="e">
        <f t="shared" si="3"/>
        <v>#N/A</v>
      </c>
      <c r="BM31" s="302" t="str">
        <f t="shared" si="49"/>
        <v/>
      </c>
      <c r="BN31" s="3" t="str">
        <f t="shared" si="50"/>
        <v/>
      </c>
      <c r="BO31" s="302" t="e">
        <f t="shared" si="4"/>
        <v>#N/A</v>
      </c>
      <c r="BP31" s="3" t="e">
        <f t="shared" si="5"/>
        <v>#N/A</v>
      </c>
      <c r="BQ31" s="302" t="str">
        <f t="shared" si="51"/>
        <v/>
      </c>
      <c r="BT31" s="357"/>
      <c r="BU31" s="357"/>
      <c r="CG31" s="364"/>
      <c r="CH31" s="364"/>
      <c r="CI31" s="365"/>
      <c r="CK31" s="365"/>
      <c r="CM31" s="365"/>
      <c r="CR31" s="357"/>
      <c r="CS31" s="357"/>
    </row>
    <row r="32" spans="2:97">
      <c r="B32" s="106" t="str">
        <f t="shared" si="6"/>
        <v/>
      </c>
      <c r="C32" s="101">
        <v>29</v>
      </c>
      <c r="D32" s="107" t="str">
        <f>男子種目選択!B32</f>
        <v/>
      </c>
      <c r="E32" s="108" t="str">
        <f>男子種目選択!C32</f>
        <v/>
      </c>
      <c r="F32" s="109" t="str">
        <f>男子種目選択!D32</f>
        <v/>
      </c>
      <c r="G32" s="110" t="str">
        <f>IF(男子種目選択!E32="","",IF(男子種目選択!E32="コンバインドA","80mハードル",IF(男子種目選択!E32="コンバインドB","走幅跳",男子種目選択!E32)))</f>
        <v/>
      </c>
      <c r="H32" s="111" t="str">
        <f t="shared" si="0"/>
        <v/>
      </c>
      <c r="I32" s="225"/>
      <c r="J32" s="226" t="str">
        <f t="shared" si="7"/>
        <v/>
      </c>
      <c r="K32" s="227"/>
      <c r="L32" s="228" t="str">
        <f t="shared" si="8"/>
        <v/>
      </c>
      <c r="M32" s="229"/>
      <c r="N32" s="242" t="str">
        <f t="shared" si="9"/>
        <v/>
      </c>
      <c r="O32" s="242">
        <f t="shared" si="10"/>
        <v>0</v>
      </c>
      <c r="P32" s="242" t="str">
        <f t="shared" si="11"/>
        <v/>
      </c>
      <c r="Q32" s="242">
        <f t="shared" si="12"/>
        <v>0</v>
      </c>
      <c r="R32" s="242" t="str">
        <f t="shared" si="13"/>
        <v/>
      </c>
      <c r="S32" s="242" t="str">
        <f t="shared" si="14"/>
        <v/>
      </c>
      <c r="T32" s="252" t="str">
        <f t="shared" si="15"/>
        <v>00</v>
      </c>
      <c r="U32" s="252">
        <f t="shared" si="16"/>
        <v>0</v>
      </c>
      <c r="V32" s="274">
        <f t="shared" si="17"/>
        <v>0</v>
      </c>
      <c r="W32" s="252" t="str">
        <f t="shared" si="18"/>
        <v/>
      </c>
      <c r="X32" s="252" t="str">
        <f t="shared" si="19"/>
        <v/>
      </c>
      <c r="Y32" s="252" t="str">
        <f t="shared" si="20"/>
        <v>0</v>
      </c>
      <c r="Z32" s="252" t="str">
        <f t="shared" si="21"/>
        <v/>
      </c>
      <c r="AA32" s="252" t="str">
        <f t="shared" si="22"/>
        <v/>
      </c>
      <c r="AB32" s="252" t="str">
        <f t="shared" si="23"/>
        <v/>
      </c>
      <c r="AC32" s="252" t="str">
        <f t="shared" si="24"/>
        <v>0</v>
      </c>
      <c r="AD32" s="252">
        <f t="shared" si="25"/>
        <v>0</v>
      </c>
      <c r="AE32" s="110" t="str">
        <f>IF(男子種目選択!E32="","",IF(男子種目選択!E32="コンバインドA","走高跳",IF(男子種目選択!E32="コンバインドB","ジャベリックボール投",IF(男子種目選択!F32="","",男子種目選択!F32))))</f>
        <v/>
      </c>
      <c r="AF32" s="111" t="str">
        <f t="shared" si="1"/>
        <v/>
      </c>
      <c r="AG32" s="225"/>
      <c r="AH32" s="226" t="str">
        <f t="shared" si="26"/>
        <v/>
      </c>
      <c r="AI32" s="227"/>
      <c r="AJ32" s="228" t="str">
        <f t="shared" si="27"/>
        <v/>
      </c>
      <c r="AK32" s="229"/>
      <c r="AL32" s="242" t="str">
        <f t="shared" si="28"/>
        <v/>
      </c>
      <c r="AM32" s="242">
        <f t="shared" si="29"/>
        <v>0</v>
      </c>
      <c r="AN32" s="242" t="str">
        <f t="shared" si="30"/>
        <v/>
      </c>
      <c r="AO32" s="242">
        <f t="shared" si="31"/>
        <v>0</v>
      </c>
      <c r="AP32" s="242" t="str">
        <f t="shared" si="32"/>
        <v/>
      </c>
      <c r="AQ32" s="242" t="str">
        <f t="shared" si="33"/>
        <v/>
      </c>
      <c r="AR32" s="252" t="str">
        <f t="shared" si="34"/>
        <v>00</v>
      </c>
      <c r="AS32" s="252">
        <f t="shared" si="35"/>
        <v>0</v>
      </c>
      <c r="AT32" s="274">
        <f t="shared" si="36"/>
        <v>0</v>
      </c>
      <c r="AU32" s="252" t="str">
        <f t="shared" si="37"/>
        <v/>
      </c>
      <c r="AV32" s="252" t="str">
        <f t="shared" si="38"/>
        <v/>
      </c>
      <c r="AW32" s="252" t="str">
        <f t="shared" si="39"/>
        <v>0</v>
      </c>
      <c r="AX32" s="252" t="str">
        <f t="shared" si="40"/>
        <v/>
      </c>
      <c r="AY32" s="252" t="str">
        <f t="shared" si="41"/>
        <v/>
      </c>
      <c r="AZ32" s="252" t="str">
        <f t="shared" si="42"/>
        <v/>
      </c>
      <c r="BA32" s="252" t="str">
        <f t="shared" si="43"/>
        <v>0</v>
      </c>
      <c r="BB32" s="252">
        <f t="shared" si="44"/>
        <v>0</v>
      </c>
      <c r="BC32" s="110" t="str">
        <f>IF(AE32="","",IF(男子種目選択!E32="","""",IF(男子種目選択!E32="コンバインドA",男子種目選択!E32,IF(男子種目選択!E32="コンバインドB",男子種目選択!E32,""))))</f>
        <v/>
      </c>
      <c r="BD32" s="111"/>
      <c r="BE32" s="320" t="str">
        <f t="shared" si="45"/>
        <v/>
      </c>
      <c r="BF32" s="320" t="str">
        <f t="shared" si="46"/>
        <v/>
      </c>
      <c r="BG32" s="321" t="str">
        <f t="shared" si="47"/>
        <v/>
      </c>
      <c r="BH32" s="312" t="str">
        <f t="shared" si="52"/>
        <v/>
      </c>
      <c r="BI32" s="313"/>
      <c r="BJ32" s="99" t="str">
        <f t="shared" si="48"/>
        <v/>
      </c>
      <c r="BK32" s="302" t="e">
        <f t="shared" si="2"/>
        <v>#N/A</v>
      </c>
      <c r="BL32" s="3" t="e">
        <f t="shared" si="3"/>
        <v>#N/A</v>
      </c>
      <c r="BM32" s="302" t="str">
        <f t="shared" si="49"/>
        <v/>
      </c>
      <c r="BN32" s="3" t="str">
        <f t="shared" si="50"/>
        <v/>
      </c>
      <c r="BO32" s="302" t="e">
        <f t="shared" si="4"/>
        <v>#N/A</v>
      </c>
      <c r="BP32" s="3" t="e">
        <f t="shared" si="5"/>
        <v>#N/A</v>
      </c>
      <c r="BQ32" s="302" t="str">
        <f t="shared" si="51"/>
        <v/>
      </c>
      <c r="BT32" s="357"/>
      <c r="BU32" s="357"/>
      <c r="CG32" s="364"/>
      <c r="CH32" s="364"/>
      <c r="CI32" s="365"/>
      <c r="CK32" s="365"/>
      <c r="CM32" s="365"/>
      <c r="CR32" s="357"/>
      <c r="CS32" s="357"/>
    </row>
    <row r="33" spans="2:97">
      <c r="B33" s="106" t="str">
        <f t="shared" si="6"/>
        <v/>
      </c>
      <c r="C33" s="101">
        <v>30</v>
      </c>
      <c r="D33" s="107" t="str">
        <f>男子種目選択!B33</f>
        <v/>
      </c>
      <c r="E33" s="108" t="str">
        <f>男子種目選択!C33</f>
        <v/>
      </c>
      <c r="F33" s="109" t="str">
        <f>男子種目選択!D33</f>
        <v/>
      </c>
      <c r="G33" s="110" t="str">
        <f>IF(男子種目選択!E33="","",IF(男子種目選択!E33="コンバインドA","80mハードル",IF(男子種目選択!E33="コンバインドB","走幅跳",男子種目選択!E33)))</f>
        <v/>
      </c>
      <c r="H33" s="111" t="str">
        <f t="shared" si="0"/>
        <v/>
      </c>
      <c r="I33" s="225"/>
      <c r="J33" s="226" t="str">
        <f t="shared" si="7"/>
        <v/>
      </c>
      <c r="K33" s="227"/>
      <c r="L33" s="228" t="str">
        <f t="shared" si="8"/>
        <v/>
      </c>
      <c r="M33" s="229"/>
      <c r="N33" s="242" t="str">
        <f t="shared" si="9"/>
        <v/>
      </c>
      <c r="O33" s="242">
        <f t="shared" si="10"/>
        <v>0</v>
      </c>
      <c r="P33" s="242" t="str">
        <f t="shared" si="11"/>
        <v/>
      </c>
      <c r="Q33" s="242">
        <f t="shared" si="12"/>
        <v>0</v>
      </c>
      <c r="R33" s="242" t="str">
        <f t="shared" si="13"/>
        <v/>
      </c>
      <c r="S33" s="242" t="str">
        <f t="shared" si="14"/>
        <v/>
      </c>
      <c r="T33" s="252" t="str">
        <f t="shared" si="15"/>
        <v>00</v>
      </c>
      <c r="U33" s="252">
        <f t="shared" si="16"/>
        <v>0</v>
      </c>
      <c r="V33" s="274">
        <f t="shared" si="17"/>
        <v>0</v>
      </c>
      <c r="W33" s="252" t="str">
        <f t="shared" si="18"/>
        <v/>
      </c>
      <c r="X33" s="252" t="str">
        <f t="shared" si="19"/>
        <v/>
      </c>
      <c r="Y33" s="252" t="str">
        <f t="shared" si="20"/>
        <v>0</v>
      </c>
      <c r="Z33" s="252" t="str">
        <f t="shared" si="21"/>
        <v/>
      </c>
      <c r="AA33" s="252" t="str">
        <f t="shared" si="22"/>
        <v/>
      </c>
      <c r="AB33" s="252" t="str">
        <f t="shared" si="23"/>
        <v/>
      </c>
      <c r="AC33" s="252" t="str">
        <f t="shared" si="24"/>
        <v>0</v>
      </c>
      <c r="AD33" s="252">
        <f t="shared" si="25"/>
        <v>0</v>
      </c>
      <c r="AE33" s="110" t="str">
        <f>IF(男子種目選択!E33="","",IF(男子種目選択!E33="コンバインドA","走高跳",IF(男子種目選択!E33="コンバインドB","ジャベリックボール投",IF(男子種目選択!F33="","",男子種目選択!F33))))</f>
        <v/>
      </c>
      <c r="AF33" s="111" t="str">
        <f t="shared" si="1"/>
        <v/>
      </c>
      <c r="AG33" s="225"/>
      <c r="AH33" s="226" t="str">
        <f t="shared" si="26"/>
        <v/>
      </c>
      <c r="AI33" s="227"/>
      <c r="AJ33" s="228" t="str">
        <f t="shared" si="27"/>
        <v/>
      </c>
      <c r="AK33" s="229"/>
      <c r="AL33" s="242" t="str">
        <f t="shared" si="28"/>
        <v/>
      </c>
      <c r="AM33" s="242">
        <f t="shared" si="29"/>
        <v>0</v>
      </c>
      <c r="AN33" s="242" t="str">
        <f t="shared" si="30"/>
        <v/>
      </c>
      <c r="AO33" s="242">
        <f t="shared" si="31"/>
        <v>0</v>
      </c>
      <c r="AP33" s="242" t="str">
        <f t="shared" si="32"/>
        <v/>
      </c>
      <c r="AQ33" s="242" t="str">
        <f t="shared" si="33"/>
        <v/>
      </c>
      <c r="AR33" s="252" t="str">
        <f t="shared" si="34"/>
        <v>00</v>
      </c>
      <c r="AS33" s="252">
        <f t="shared" si="35"/>
        <v>0</v>
      </c>
      <c r="AT33" s="274">
        <f t="shared" si="36"/>
        <v>0</v>
      </c>
      <c r="AU33" s="252" t="str">
        <f t="shared" si="37"/>
        <v/>
      </c>
      <c r="AV33" s="252" t="str">
        <f t="shared" si="38"/>
        <v/>
      </c>
      <c r="AW33" s="252" t="str">
        <f t="shared" si="39"/>
        <v>0</v>
      </c>
      <c r="AX33" s="252" t="str">
        <f t="shared" si="40"/>
        <v/>
      </c>
      <c r="AY33" s="252" t="str">
        <f t="shared" si="41"/>
        <v/>
      </c>
      <c r="AZ33" s="252" t="str">
        <f t="shared" si="42"/>
        <v/>
      </c>
      <c r="BA33" s="252" t="str">
        <f t="shared" si="43"/>
        <v>0</v>
      </c>
      <c r="BB33" s="252">
        <f t="shared" si="44"/>
        <v>0</v>
      </c>
      <c r="BC33" s="110" t="str">
        <f>IF(AE33="","",IF(男子種目選択!E33="","""",IF(男子種目選択!E33="コンバインドA",男子種目選択!E33,IF(男子種目選択!E33="コンバインドB",男子種目選択!E33,""))))</f>
        <v/>
      </c>
      <c r="BD33" s="111"/>
      <c r="BE33" s="320" t="str">
        <f t="shared" si="45"/>
        <v/>
      </c>
      <c r="BF33" s="320" t="str">
        <f t="shared" si="46"/>
        <v/>
      </c>
      <c r="BG33" s="321" t="str">
        <f t="shared" si="47"/>
        <v/>
      </c>
      <c r="BH33" s="312" t="str">
        <f t="shared" si="52"/>
        <v/>
      </c>
      <c r="BI33" s="313"/>
      <c r="BJ33" s="99" t="str">
        <f t="shared" si="48"/>
        <v/>
      </c>
      <c r="BK33" s="302" t="e">
        <f t="shared" si="2"/>
        <v>#N/A</v>
      </c>
      <c r="BL33" s="3" t="e">
        <f t="shared" si="3"/>
        <v>#N/A</v>
      </c>
      <c r="BM33" s="302" t="str">
        <f t="shared" si="49"/>
        <v/>
      </c>
      <c r="BN33" s="3" t="str">
        <f t="shared" si="50"/>
        <v/>
      </c>
      <c r="BO33" s="302" t="e">
        <f t="shared" si="4"/>
        <v>#N/A</v>
      </c>
      <c r="BP33" s="3" t="e">
        <f t="shared" si="5"/>
        <v>#N/A</v>
      </c>
      <c r="BQ33" s="302" t="str">
        <f t="shared" si="51"/>
        <v/>
      </c>
      <c r="BT33" s="357"/>
      <c r="BU33" s="357"/>
      <c r="CG33" s="364"/>
      <c r="CH33" s="364"/>
      <c r="CI33" s="365"/>
      <c r="CK33" s="365"/>
      <c r="CM33" s="365"/>
      <c r="CR33" s="357"/>
      <c r="CS33" s="357"/>
    </row>
    <row r="34" spans="2:97">
      <c r="B34" s="106" t="str">
        <f t="shared" si="6"/>
        <v/>
      </c>
      <c r="C34" s="101">
        <v>31</v>
      </c>
      <c r="D34" s="107" t="str">
        <f>男子種目選択!B34</f>
        <v/>
      </c>
      <c r="E34" s="108" t="str">
        <f>男子種目選択!C34</f>
        <v/>
      </c>
      <c r="F34" s="109" t="str">
        <f>男子種目選択!D34</f>
        <v/>
      </c>
      <c r="G34" s="110" t="str">
        <f>IF(男子種目選択!E34="","",IF(男子種目選択!E34="コンバインドA","80mハードル",IF(男子種目選択!E34="コンバインドB","走幅跳",男子種目選択!E34)))</f>
        <v/>
      </c>
      <c r="H34" s="111" t="str">
        <f t="shared" si="0"/>
        <v/>
      </c>
      <c r="I34" s="225"/>
      <c r="J34" s="226" t="str">
        <f t="shared" si="7"/>
        <v/>
      </c>
      <c r="K34" s="227"/>
      <c r="L34" s="228" t="str">
        <f t="shared" si="8"/>
        <v/>
      </c>
      <c r="M34" s="229"/>
      <c r="N34" s="242" t="str">
        <f t="shared" si="9"/>
        <v/>
      </c>
      <c r="O34" s="242">
        <f t="shared" si="10"/>
        <v>0</v>
      </c>
      <c r="P34" s="242" t="str">
        <f t="shared" si="11"/>
        <v/>
      </c>
      <c r="Q34" s="242">
        <f t="shared" si="12"/>
        <v>0</v>
      </c>
      <c r="R34" s="242" t="str">
        <f t="shared" si="13"/>
        <v/>
      </c>
      <c r="S34" s="242" t="str">
        <f t="shared" si="14"/>
        <v/>
      </c>
      <c r="T34" s="252" t="str">
        <f t="shared" si="15"/>
        <v>00</v>
      </c>
      <c r="U34" s="252">
        <f t="shared" si="16"/>
        <v>0</v>
      </c>
      <c r="V34" s="274">
        <f t="shared" si="17"/>
        <v>0</v>
      </c>
      <c r="W34" s="252" t="str">
        <f t="shared" si="18"/>
        <v/>
      </c>
      <c r="X34" s="252" t="str">
        <f t="shared" si="19"/>
        <v/>
      </c>
      <c r="Y34" s="252" t="str">
        <f t="shared" si="20"/>
        <v>0</v>
      </c>
      <c r="Z34" s="252" t="str">
        <f t="shared" si="21"/>
        <v/>
      </c>
      <c r="AA34" s="252" t="str">
        <f t="shared" si="22"/>
        <v/>
      </c>
      <c r="AB34" s="252" t="str">
        <f t="shared" si="23"/>
        <v/>
      </c>
      <c r="AC34" s="252" t="str">
        <f t="shared" si="24"/>
        <v>0</v>
      </c>
      <c r="AD34" s="252">
        <f t="shared" si="25"/>
        <v>0</v>
      </c>
      <c r="AE34" s="110" t="str">
        <f>IF(男子種目選択!E34="","",IF(男子種目選択!E34="コンバインドA","走高跳",IF(男子種目選択!E34="コンバインドB","ジャベリックボール投",IF(男子種目選択!F34="","",男子種目選択!F34))))</f>
        <v/>
      </c>
      <c r="AF34" s="111" t="str">
        <f t="shared" si="1"/>
        <v/>
      </c>
      <c r="AG34" s="225"/>
      <c r="AH34" s="226" t="str">
        <f t="shared" si="26"/>
        <v/>
      </c>
      <c r="AI34" s="227"/>
      <c r="AJ34" s="228" t="str">
        <f t="shared" si="27"/>
        <v/>
      </c>
      <c r="AK34" s="229"/>
      <c r="AL34" s="242" t="str">
        <f t="shared" si="28"/>
        <v/>
      </c>
      <c r="AM34" s="242">
        <f t="shared" si="29"/>
        <v>0</v>
      </c>
      <c r="AN34" s="242" t="str">
        <f t="shared" si="30"/>
        <v/>
      </c>
      <c r="AO34" s="242">
        <f t="shared" si="31"/>
        <v>0</v>
      </c>
      <c r="AP34" s="242" t="str">
        <f t="shared" si="32"/>
        <v/>
      </c>
      <c r="AQ34" s="242" t="str">
        <f t="shared" si="33"/>
        <v/>
      </c>
      <c r="AR34" s="252" t="str">
        <f t="shared" si="34"/>
        <v>00</v>
      </c>
      <c r="AS34" s="252">
        <f t="shared" si="35"/>
        <v>0</v>
      </c>
      <c r="AT34" s="274">
        <f t="shared" si="36"/>
        <v>0</v>
      </c>
      <c r="AU34" s="252" t="str">
        <f t="shared" si="37"/>
        <v/>
      </c>
      <c r="AV34" s="252" t="str">
        <f t="shared" si="38"/>
        <v/>
      </c>
      <c r="AW34" s="252" t="str">
        <f t="shared" si="39"/>
        <v>0</v>
      </c>
      <c r="AX34" s="252" t="str">
        <f t="shared" si="40"/>
        <v/>
      </c>
      <c r="AY34" s="252" t="str">
        <f t="shared" si="41"/>
        <v/>
      </c>
      <c r="AZ34" s="252" t="str">
        <f t="shared" si="42"/>
        <v/>
      </c>
      <c r="BA34" s="252" t="str">
        <f t="shared" si="43"/>
        <v>0</v>
      </c>
      <c r="BB34" s="252">
        <f t="shared" si="44"/>
        <v>0</v>
      </c>
      <c r="BC34" s="110" t="str">
        <f>IF(AE34="","",IF(男子種目選択!E34="","""",IF(男子種目選択!E34="コンバインドA",男子種目選択!E34,IF(男子種目選択!E34="コンバインドB",男子種目選択!E34,""))))</f>
        <v/>
      </c>
      <c r="BD34" s="111"/>
      <c r="BE34" s="320" t="str">
        <f t="shared" si="45"/>
        <v/>
      </c>
      <c r="BF34" s="320" t="str">
        <f t="shared" si="46"/>
        <v/>
      </c>
      <c r="BG34" s="321" t="str">
        <f t="shared" si="47"/>
        <v/>
      </c>
      <c r="BH34" s="312" t="str">
        <f t="shared" si="52"/>
        <v/>
      </c>
      <c r="BI34" s="313"/>
      <c r="BJ34" s="99" t="str">
        <f t="shared" si="48"/>
        <v/>
      </c>
      <c r="BK34" s="302" t="e">
        <f t="shared" si="2"/>
        <v>#N/A</v>
      </c>
      <c r="BL34" s="3" t="e">
        <f t="shared" si="3"/>
        <v>#N/A</v>
      </c>
      <c r="BM34" s="302" t="str">
        <f t="shared" si="49"/>
        <v/>
      </c>
      <c r="BN34" s="3" t="str">
        <f t="shared" si="50"/>
        <v/>
      </c>
      <c r="BO34" s="302" t="e">
        <f t="shared" si="4"/>
        <v>#N/A</v>
      </c>
      <c r="BP34" s="3" t="e">
        <f t="shared" si="5"/>
        <v>#N/A</v>
      </c>
      <c r="BQ34" s="302" t="str">
        <f t="shared" si="51"/>
        <v/>
      </c>
      <c r="BT34" s="357"/>
      <c r="BU34" s="357"/>
      <c r="CG34" s="364"/>
      <c r="CH34" s="364"/>
      <c r="CI34" s="365"/>
      <c r="CK34" s="365"/>
      <c r="CM34" s="365"/>
      <c r="CR34" s="357"/>
      <c r="CS34" s="357"/>
    </row>
    <row r="35" spans="2:97">
      <c r="B35" s="106" t="str">
        <f t="shared" si="6"/>
        <v/>
      </c>
      <c r="C35" s="101">
        <v>32</v>
      </c>
      <c r="D35" s="107" t="str">
        <f>男子種目選択!B35</f>
        <v/>
      </c>
      <c r="E35" s="108" t="str">
        <f>男子種目選択!C35</f>
        <v/>
      </c>
      <c r="F35" s="109" t="str">
        <f>男子種目選択!D35</f>
        <v/>
      </c>
      <c r="G35" s="110" t="str">
        <f>IF(男子種目選択!E35="","",IF(男子種目選択!E35="コンバインドA","80mハードル",IF(男子種目選択!E35="コンバインドB","走幅跳",男子種目選択!E35)))</f>
        <v/>
      </c>
      <c r="H35" s="111" t="str">
        <f t="shared" si="0"/>
        <v/>
      </c>
      <c r="I35" s="225"/>
      <c r="J35" s="226" t="str">
        <f t="shared" si="7"/>
        <v/>
      </c>
      <c r="K35" s="227"/>
      <c r="L35" s="228" t="str">
        <f t="shared" si="8"/>
        <v/>
      </c>
      <c r="M35" s="229"/>
      <c r="N35" s="242" t="str">
        <f t="shared" si="9"/>
        <v/>
      </c>
      <c r="O35" s="242">
        <f t="shared" si="10"/>
        <v>0</v>
      </c>
      <c r="P35" s="242" t="str">
        <f t="shared" si="11"/>
        <v/>
      </c>
      <c r="Q35" s="242">
        <f t="shared" si="12"/>
        <v>0</v>
      </c>
      <c r="R35" s="242" t="str">
        <f t="shared" si="13"/>
        <v/>
      </c>
      <c r="S35" s="242" t="str">
        <f t="shared" si="14"/>
        <v/>
      </c>
      <c r="T35" s="252" t="str">
        <f t="shared" si="15"/>
        <v>00</v>
      </c>
      <c r="U35" s="252">
        <f t="shared" si="16"/>
        <v>0</v>
      </c>
      <c r="V35" s="274">
        <f t="shared" si="17"/>
        <v>0</v>
      </c>
      <c r="W35" s="252" t="str">
        <f t="shared" si="18"/>
        <v/>
      </c>
      <c r="X35" s="252" t="str">
        <f t="shared" si="19"/>
        <v/>
      </c>
      <c r="Y35" s="252" t="str">
        <f t="shared" si="20"/>
        <v>0</v>
      </c>
      <c r="Z35" s="252" t="str">
        <f t="shared" si="21"/>
        <v/>
      </c>
      <c r="AA35" s="252" t="str">
        <f t="shared" si="22"/>
        <v/>
      </c>
      <c r="AB35" s="252" t="str">
        <f t="shared" si="23"/>
        <v/>
      </c>
      <c r="AC35" s="252" t="str">
        <f t="shared" si="24"/>
        <v>0</v>
      </c>
      <c r="AD35" s="252">
        <f t="shared" si="25"/>
        <v>0</v>
      </c>
      <c r="AE35" s="110" t="str">
        <f>IF(男子種目選択!E35="","",IF(男子種目選択!E35="コンバインドA","走高跳",IF(男子種目選択!E35="コンバインドB","ジャベリックボール投",IF(男子種目選択!F35="","",男子種目選択!F35))))</f>
        <v/>
      </c>
      <c r="AF35" s="111" t="str">
        <f t="shared" si="1"/>
        <v/>
      </c>
      <c r="AG35" s="225"/>
      <c r="AH35" s="226" t="str">
        <f t="shared" si="26"/>
        <v/>
      </c>
      <c r="AI35" s="227"/>
      <c r="AJ35" s="228" t="str">
        <f t="shared" si="27"/>
        <v/>
      </c>
      <c r="AK35" s="229"/>
      <c r="AL35" s="242" t="str">
        <f t="shared" si="28"/>
        <v/>
      </c>
      <c r="AM35" s="242">
        <f t="shared" si="29"/>
        <v>0</v>
      </c>
      <c r="AN35" s="242" t="str">
        <f t="shared" si="30"/>
        <v/>
      </c>
      <c r="AO35" s="242">
        <f t="shared" si="31"/>
        <v>0</v>
      </c>
      <c r="AP35" s="242" t="str">
        <f t="shared" si="32"/>
        <v/>
      </c>
      <c r="AQ35" s="242" t="str">
        <f t="shared" si="33"/>
        <v/>
      </c>
      <c r="AR35" s="252" t="str">
        <f t="shared" si="34"/>
        <v>00</v>
      </c>
      <c r="AS35" s="252">
        <f t="shared" si="35"/>
        <v>0</v>
      </c>
      <c r="AT35" s="274">
        <f t="shared" si="36"/>
        <v>0</v>
      </c>
      <c r="AU35" s="252" t="str">
        <f t="shared" si="37"/>
        <v/>
      </c>
      <c r="AV35" s="252" t="str">
        <f t="shared" si="38"/>
        <v/>
      </c>
      <c r="AW35" s="252" t="str">
        <f t="shared" si="39"/>
        <v>0</v>
      </c>
      <c r="AX35" s="252" t="str">
        <f t="shared" si="40"/>
        <v/>
      </c>
      <c r="AY35" s="252" t="str">
        <f t="shared" si="41"/>
        <v/>
      </c>
      <c r="AZ35" s="252" t="str">
        <f t="shared" si="42"/>
        <v/>
      </c>
      <c r="BA35" s="252" t="str">
        <f t="shared" si="43"/>
        <v>0</v>
      </c>
      <c r="BB35" s="252">
        <f t="shared" si="44"/>
        <v>0</v>
      </c>
      <c r="BC35" s="110" t="str">
        <f>IF(AE35="","",IF(男子種目選択!E35="","""",IF(男子種目選択!E35="コンバインドA",男子種目選択!E35,IF(男子種目選択!E35="コンバインドB",男子種目選択!E35,""))))</f>
        <v/>
      </c>
      <c r="BD35" s="111"/>
      <c r="BE35" s="320" t="str">
        <f t="shared" si="45"/>
        <v/>
      </c>
      <c r="BF35" s="320" t="str">
        <f t="shared" si="46"/>
        <v/>
      </c>
      <c r="BG35" s="321" t="str">
        <f t="shared" si="47"/>
        <v/>
      </c>
      <c r="BH35" s="312" t="str">
        <f t="shared" si="52"/>
        <v/>
      </c>
      <c r="BI35" s="313"/>
      <c r="BJ35" s="99" t="str">
        <f t="shared" si="48"/>
        <v/>
      </c>
      <c r="BK35" s="302" t="e">
        <f t="shared" si="2"/>
        <v>#N/A</v>
      </c>
      <c r="BL35" s="3" t="e">
        <f t="shared" si="3"/>
        <v>#N/A</v>
      </c>
      <c r="BM35" s="302" t="str">
        <f t="shared" si="49"/>
        <v/>
      </c>
      <c r="BN35" s="3" t="str">
        <f t="shared" si="50"/>
        <v/>
      </c>
      <c r="BO35" s="302" t="e">
        <f t="shared" si="4"/>
        <v>#N/A</v>
      </c>
      <c r="BP35" s="3" t="e">
        <f t="shared" si="5"/>
        <v>#N/A</v>
      </c>
      <c r="BQ35" s="302" t="str">
        <f t="shared" si="51"/>
        <v/>
      </c>
      <c r="BT35" s="357"/>
      <c r="BU35" s="357"/>
      <c r="CG35" s="364"/>
      <c r="CH35" s="364"/>
      <c r="CI35" s="365"/>
      <c r="CK35" s="365"/>
      <c r="CM35" s="365"/>
      <c r="CR35" s="357"/>
      <c r="CS35" s="357"/>
    </row>
    <row r="36" spans="2:97">
      <c r="B36" s="106" t="str">
        <f t="shared" si="6"/>
        <v/>
      </c>
      <c r="C36" s="101">
        <v>33</v>
      </c>
      <c r="D36" s="107" t="str">
        <f>男子種目選択!B36</f>
        <v/>
      </c>
      <c r="E36" s="108" t="str">
        <f>男子種目選択!C36</f>
        <v/>
      </c>
      <c r="F36" s="109" t="str">
        <f>男子種目選択!D36</f>
        <v/>
      </c>
      <c r="G36" s="110" t="str">
        <f>IF(男子種目選択!E36="","",IF(男子種目選択!E36="コンバインドA","80mハードル",IF(男子種目選択!E36="コンバインドB","走幅跳",男子種目選択!E36)))</f>
        <v/>
      </c>
      <c r="H36" s="111" t="str">
        <f t="shared" ref="H36:H67" si="53">IF(G36="","",IF(G36="80mハードル","t1",IF(G36="走幅跳","m",VLOOKUP(G36,コード,3,FALSE))))</f>
        <v/>
      </c>
      <c r="I36" s="225"/>
      <c r="J36" s="226" t="str">
        <f t="shared" si="7"/>
        <v/>
      </c>
      <c r="K36" s="227"/>
      <c r="L36" s="228" t="str">
        <f t="shared" si="8"/>
        <v/>
      </c>
      <c r="M36" s="229"/>
      <c r="N36" s="242" t="str">
        <f t="shared" si="9"/>
        <v/>
      </c>
      <c r="O36" s="242">
        <f t="shared" si="10"/>
        <v>0</v>
      </c>
      <c r="P36" s="242" t="str">
        <f t="shared" si="11"/>
        <v/>
      </c>
      <c r="Q36" s="242">
        <f t="shared" si="12"/>
        <v>0</v>
      </c>
      <c r="R36" s="242" t="str">
        <f t="shared" si="13"/>
        <v/>
      </c>
      <c r="S36" s="242" t="str">
        <f t="shared" si="14"/>
        <v/>
      </c>
      <c r="T36" s="252" t="str">
        <f t="shared" si="15"/>
        <v>00</v>
      </c>
      <c r="U36" s="252">
        <f t="shared" si="16"/>
        <v>0</v>
      </c>
      <c r="V36" s="274">
        <f t="shared" si="17"/>
        <v>0</v>
      </c>
      <c r="W36" s="252" t="str">
        <f t="shared" si="18"/>
        <v/>
      </c>
      <c r="X36" s="252" t="str">
        <f t="shared" si="19"/>
        <v/>
      </c>
      <c r="Y36" s="252" t="str">
        <f t="shared" si="20"/>
        <v>0</v>
      </c>
      <c r="Z36" s="252" t="str">
        <f t="shared" si="21"/>
        <v/>
      </c>
      <c r="AA36" s="252" t="str">
        <f t="shared" si="22"/>
        <v/>
      </c>
      <c r="AB36" s="252" t="str">
        <f t="shared" si="23"/>
        <v/>
      </c>
      <c r="AC36" s="252" t="str">
        <f t="shared" si="24"/>
        <v>0</v>
      </c>
      <c r="AD36" s="252">
        <f t="shared" si="25"/>
        <v>0</v>
      </c>
      <c r="AE36" s="110" t="str">
        <f>IF(男子種目選択!E36="","",IF(男子種目選択!E36="コンバインドA","走高跳",IF(男子種目選択!E36="コンバインドB","ジャベリックボール投",IF(男子種目選択!F36="","",男子種目選択!F36))))</f>
        <v/>
      </c>
      <c r="AF36" s="111" t="str">
        <f t="shared" ref="AF36:AF67" si="54">IF(AE36="","",IF(AE36="走高跳","m",IF(AE36="ジャベリックボール投","m",VLOOKUP(AE36,コード,3,FALSE))))</f>
        <v/>
      </c>
      <c r="AG36" s="225"/>
      <c r="AH36" s="226" t="str">
        <f t="shared" si="26"/>
        <v/>
      </c>
      <c r="AI36" s="227"/>
      <c r="AJ36" s="228" t="str">
        <f t="shared" si="27"/>
        <v/>
      </c>
      <c r="AK36" s="229"/>
      <c r="AL36" s="242" t="str">
        <f t="shared" si="28"/>
        <v/>
      </c>
      <c r="AM36" s="242">
        <f t="shared" si="29"/>
        <v>0</v>
      </c>
      <c r="AN36" s="242" t="str">
        <f t="shared" si="30"/>
        <v/>
      </c>
      <c r="AO36" s="242">
        <f t="shared" si="31"/>
        <v>0</v>
      </c>
      <c r="AP36" s="242" t="str">
        <f t="shared" si="32"/>
        <v/>
      </c>
      <c r="AQ36" s="242" t="str">
        <f t="shared" si="33"/>
        <v/>
      </c>
      <c r="AR36" s="252" t="str">
        <f t="shared" si="34"/>
        <v>00</v>
      </c>
      <c r="AS36" s="252">
        <f t="shared" si="35"/>
        <v>0</v>
      </c>
      <c r="AT36" s="274">
        <f t="shared" si="36"/>
        <v>0</v>
      </c>
      <c r="AU36" s="252" t="str">
        <f t="shared" si="37"/>
        <v/>
      </c>
      <c r="AV36" s="252" t="str">
        <f t="shared" si="38"/>
        <v/>
      </c>
      <c r="AW36" s="252" t="str">
        <f t="shared" si="39"/>
        <v>0</v>
      </c>
      <c r="AX36" s="252" t="str">
        <f t="shared" si="40"/>
        <v/>
      </c>
      <c r="AY36" s="252" t="str">
        <f t="shared" si="41"/>
        <v/>
      </c>
      <c r="AZ36" s="252" t="str">
        <f t="shared" si="42"/>
        <v/>
      </c>
      <c r="BA36" s="252" t="str">
        <f t="shared" si="43"/>
        <v>0</v>
      </c>
      <c r="BB36" s="252">
        <f t="shared" si="44"/>
        <v>0</v>
      </c>
      <c r="BC36" s="110" t="str">
        <f>IF(AE36="","",IF(男子種目選択!E36="","""",IF(男子種目選択!E36="コンバインドA",男子種目選択!E36,IF(男子種目選択!E36="コンバインドB",男子種目選択!E36,""))))</f>
        <v/>
      </c>
      <c r="BD36" s="111"/>
      <c r="BE36" s="320" t="str">
        <f t="shared" si="45"/>
        <v/>
      </c>
      <c r="BF36" s="320" t="str">
        <f t="shared" si="46"/>
        <v/>
      </c>
      <c r="BG36" s="321" t="str">
        <f t="shared" si="47"/>
        <v/>
      </c>
      <c r="BH36" s="312" t="str">
        <f t="shared" si="52"/>
        <v/>
      </c>
      <c r="BI36" s="313"/>
      <c r="BJ36" s="99" t="str">
        <f t="shared" si="48"/>
        <v/>
      </c>
      <c r="BK36" s="302" t="e">
        <f t="shared" ref="BK36:BK67" si="55">VLOOKUP(BJ36, 得点,2,FALSE)*BV36</f>
        <v>#N/A</v>
      </c>
      <c r="BL36" s="3" t="e">
        <f t="shared" ref="BL36:BL67" si="56">VLOOKUP(BJ36, 得点,3,FALSE)</f>
        <v>#N/A</v>
      </c>
      <c r="BM36" s="302" t="str">
        <f t="shared" si="49"/>
        <v/>
      </c>
      <c r="BN36" s="3" t="str">
        <f t="shared" si="50"/>
        <v/>
      </c>
      <c r="BO36" s="302" t="e">
        <f t="shared" ref="BO36:BO67" si="57">VLOOKUP(BN36, 得点,2,FALSE)*BW36</f>
        <v>#N/A</v>
      </c>
      <c r="BP36" s="3" t="e">
        <f t="shared" ref="BP36:BP67" si="58">VLOOKUP(BN36, 得点,3,FALSE)</f>
        <v>#N/A</v>
      </c>
      <c r="BQ36" s="302" t="str">
        <f t="shared" si="51"/>
        <v/>
      </c>
      <c r="BT36" s="357"/>
      <c r="BU36" s="357"/>
      <c r="CG36" s="364"/>
      <c r="CH36" s="364"/>
      <c r="CI36" s="365"/>
      <c r="CK36" s="365"/>
      <c r="CM36" s="365"/>
      <c r="CR36" s="357"/>
      <c r="CS36" s="357"/>
    </row>
    <row r="37" spans="2:97">
      <c r="B37" s="106" t="str">
        <f t="shared" si="6"/>
        <v/>
      </c>
      <c r="C37" s="101">
        <v>34</v>
      </c>
      <c r="D37" s="107" t="str">
        <f>男子種目選択!B37</f>
        <v/>
      </c>
      <c r="E37" s="108" t="str">
        <f>男子種目選択!C37</f>
        <v/>
      </c>
      <c r="F37" s="109" t="str">
        <f>男子種目選択!D37</f>
        <v/>
      </c>
      <c r="G37" s="110" t="str">
        <f>IF(男子種目選択!E37="","",IF(男子種目選択!E37="コンバインドA","80mハードル",IF(男子種目選択!E37="コンバインドB","走幅跳",男子種目選択!E37)))</f>
        <v/>
      </c>
      <c r="H37" s="111" t="str">
        <f t="shared" si="53"/>
        <v/>
      </c>
      <c r="I37" s="225"/>
      <c r="J37" s="226" t="str">
        <f t="shared" si="7"/>
        <v/>
      </c>
      <c r="K37" s="227"/>
      <c r="L37" s="228" t="str">
        <f t="shared" si="8"/>
        <v/>
      </c>
      <c r="M37" s="229"/>
      <c r="N37" s="242" t="str">
        <f t="shared" si="9"/>
        <v/>
      </c>
      <c r="O37" s="242">
        <f t="shared" si="10"/>
        <v>0</v>
      </c>
      <c r="P37" s="242" t="str">
        <f t="shared" si="11"/>
        <v/>
      </c>
      <c r="Q37" s="242">
        <f t="shared" si="12"/>
        <v>0</v>
      </c>
      <c r="R37" s="242" t="str">
        <f t="shared" si="13"/>
        <v/>
      </c>
      <c r="S37" s="242" t="str">
        <f t="shared" si="14"/>
        <v/>
      </c>
      <c r="T37" s="252" t="str">
        <f t="shared" si="15"/>
        <v>00</v>
      </c>
      <c r="U37" s="252">
        <f t="shared" si="16"/>
        <v>0</v>
      </c>
      <c r="V37" s="274">
        <f t="shared" si="17"/>
        <v>0</v>
      </c>
      <c r="W37" s="252" t="str">
        <f t="shared" si="18"/>
        <v/>
      </c>
      <c r="X37" s="252" t="str">
        <f t="shared" si="19"/>
        <v/>
      </c>
      <c r="Y37" s="252" t="str">
        <f t="shared" si="20"/>
        <v>0</v>
      </c>
      <c r="Z37" s="252" t="str">
        <f t="shared" si="21"/>
        <v/>
      </c>
      <c r="AA37" s="252" t="str">
        <f t="shared" si="22"/>
        <v/>
      </c>
      <c r="AB37" s="252" t="str">
        <f t="shared" si="23"/>
        <v/>
      </c>
      <c r="AC37" s="252" t="str">
        <f t="shared" si="24"/>
        <v>0</v>
      </c>
      <c r="AD37" s="252">
        <f t="shared" si="25"/>
        <v>0</v>
      </c>
      <c r="AE37" s="110" t="str">
        <f>IF(男子種目選択!E37="","",IF(男子種目選択!E37="コンバインドA","走高跳",IF(男子種目選択!E37="コンバインドB","ジャベリックボール投",IF(男子種目選択!F37="","",男子種目選択!F37))))</f>
        <v/>
      </c>
      <c r="AF37" s="111" t="str">
        <f t="shared" si="54"/>
        <v/>
      </c>
      <c r="AG37" s="225"/>
      <c r="AH37" s="226" t="str">
        <f t="shared" si="26"/>
        <v/>
      </c>
      <c r="AI37" s="227"/>
      <c r="AJ37" s="228" t="str">
        <f t="shared" si="27"/>
        <v/>
      </c>
      <c r="AK37" s="229"/>
      <c r="AL37" s="242" t="str">
        <f t="shared" si="28"/>
        <v/>
      </c>
      <c r="AM37" s="242">
        <f t="shared" si="29"/>
        <v>0</v>
      </c>
      <c r="AN37" s="242" t="str">
        <f t="shared" si="30"/>
        <v/>
      </c>
      <c r="AO37" s="242">
        <f t="shared" si="31"/>
        <v>0</v>
      </c>
      <c r="AP37" s="242" t="str">
        <f t="shared" si="32"/>
        <v/>
      </c>
      <c r="AQ37" s="242" t="str">
        <f t="shared" si="33"/>
        <v/>
      </c>
      <c r="AR37" s="252" t="str">
        <f t="shared" si="34"/>
        <v>00</v>
      </c>
      <c r="AS37" s="252">
        <f t="shared" si="35"/>
        <v>0</v>
      </c>
      <c r="AT37" s="274">
        <f t="shared" si="36"/>
        <v>0</v>
      </c>
      <c r="AU37" s="252" t="str">
        <f t="shared" si="37"/>
        <v/>
      </c>
      <c r="AV37" s="252" t="str">
        <f t="shared" si="38"/>
        <v/>
      </c>
      <c r="AW37" s="252" t="str">
        <f t="shared" si="39"/>
        <v>0</v>
      </c>
      <c r="AX37" s="252" t="str">
        <f t="shared" si="40"/>
        <v/>
      </c>
      <c r="AY37" s="252" t="str">
        <f t="shared" si="41"/>
        <v/>
      </c>
      <c r="AZ37" s="252" t="str">
        <f t="shared" si="42"/>
        <v/>
      </c>
      <c r="BA37" s="252" t="str">
        <f t="shared" si="43"/>
        <v>0</v>
      </c>
      <c r="BB37" s="252">
        <f t="shared" si="44"/>
        <v>0</v>
      </c>
      <c r="BC37" s="110" t="str">
        <f>IF(AE37="","",IF(男子種目選択!E37="","""",IF(男子種目選択!E37="コンバインドA",男子種目選択!E37,IF(男子種目選択!E37="コンバインドB",男子種目選択!E37,""))))</f>
        <v/>
      </c>
      <c r="BD37" s="111"/>
      <c r="BE37" s="320" t="str">
        <f t="shared" si="45"/>
        <v/>
      </c>
      <c r="BF37" s="320" t="str">
        <f t="shared" si="46"/>
        <v/>
      </c>
      <c r="BG37" s="321" t="str">
        <f t="shared" si="47"/>
        <v/>
      </c>
      <c r="BH37" s="312" t="str">
        <f t="shared" si="52"/>
        <v/>
      </c>
      <c r="BI37" s="313"/>
      <c r="BJ37" s="99" t="str">
        <f t="shared" si="48"/>
        <v/>
      </c>
      <c r="BK37" s="302" t="e">
        <f t="shared" si="55"/>
        <v>#N/A</v>
      </c>
      <c r="BL37" s="3" t="e">
        <f t="shared" si="56"/>
        <v>#N/A</v>
      </c>
      <c r="BM37" s="302" t="str">
        <f t="shared" si="49"/>
        <v/>
      </c>
      <c r="BN37" s="3" t="str">
        <f t="shared" si="50"/>
        <v/>
      </c>
      <c r="BO37" s="302" t="e">
        <f t="shared" si="57"/>
        <v>#N/A</v>
      </c>
      <c r="BP37" s="3" t="e">
        <f t="shared" si="58"/>
        <v>#N/A</v>
      </c>
      <c r="BQ37" s="302" t="str">
        <f t="shared" si="51"/>
        <v/>
      </c>
      <c r="BT37" s="357"/>
      <c r="BU37" s="357"/>
      <c r="CG37" s="364"/>
      <c r="CH37" s="364"/>
      <c r="CI37" s="365"/>
      <c r="CK37" s="365"/>
      <c r="CM37" s="365"/>
      <c r="CR37" s="357"/>
      <c r="CS37" s="357"/>
    </row>
    <row r="38" spans="2:97">
      <c r="B38" s="106" t="str">
        <f t="shared" si="6"/>
        <v/>
      </c>
      <c r="C38" s="101">
        <v>35</v>
      </c>
      <c r="D38" s="107" t="str">
        <f>男子種目選択!B38</f>
        <v/>
      </c>
      <c r="E38" s="108" t="str">
        <f>男子種目選択!C38</f>
        <v/>
      </c>
      <c r="F38" s="109" t="str">
        <f>男子種目選択!D38</f>
        <v/>
      </c>
      <c r="G38" s="110" t="str">
        <f>IF(男子種目選択!E38="","",IF(男子種目選択!E38="コンバインドA","80mハードル",IF(男子種目選択!E38="コンバインドB","走幅跳",男子種目選択!E38)))</f>
        <v/>
      </c>
      <c r="H38" s="111" t="str">
        <f t="shared" si="53"/>
        <v/>
      </c>
      <c r="I38" s="225"/>
      <c r="J38" s="226" t="str">
        <f t="shared" si="7"/>
        <v/>
      </c>
      <c r="K38" s="227"/>
      <c r="L38" s="228" t="str">
        <f t="shared" si="8"/>
        <v/>
      </c>
      <c r="M38" s="229"/>
      <c r="N38" s="242" t="str">
        <f t="shared" si="9"/>
        <v/>
      </c>
      <c r="O38" s="242">
        <f t="shared" si="10"/>
        <v>0</v>
      </c>
      <c r="P38" s="242" t="str">
        <f t="shared" si="11"/>
        <v/>
      </c>
      <c r="Q38" s="242">
        <f t="shared" si="12"/>
        <v>0</v>
      </c>
      <c r="R38" s="242" t="str">
        <f t="shared" si="13"/>
        <v/>
      </c>
      <c r="S38" s="242" t="str">
        <f t="shared" si="14"/>
        <v/>
      </c>
      <c r="T38" s="252" t="str">
        <f t="shared" si="15"/>
        <v>00</v>
      </c>
      <c r="U38" s="252">
        <f t="shared" si="16"/>
        <v>0</v>
      </c>
      <c r="V38" s="274">
        <f t="shared" si="17"/>
        <v>0</v>
      </c>
      <c r="W38" s="252" t="str">
        <f t="shared" si="18"/>
        <v/>
      </c>
      <c r="X38" s="252" t="str">
        <f t="shared" si="19"/>
        <v/>
      </c>
      <c r="Y38" s="252" t="str">
        <f t="shared" si="20"/>
        <v>0</v>
      </c>
      <c r="Z38" s="252" t="str">
        <f t="shared" si="21"/>
        <v/>
      </c>
      <c r="AA38" s="252" t="str">
        <f t="shared" si="22"/>
        <v/>
      </c>
      <c r="AB38" s="252" t="str">
        <f t="shared" si="23"/>
        <v/>
      </c>
      <c r="AC38" s="252" t="str">
        <f t="shared" si="24"/>
        <v>0</v>
      </c>
      <c r="AD38" s="252">
        <f t="shared" si="25"/>
        <v>0</v>
      </c>
      <c r="AE38" s="110" t="str">
        <f>IF(男子種目選択!E38="","",IF(男子種目選択!E38="コンバインドA","走高跳",IF(男子種目選択!E38="コンバインドB","ジャベリックボール投",IF(男子種目選択!F38="","",男子種目選択!F38))))</f>
        <v/>
      </c>
      <c r="AF38" s="111" t="str">
        <f t="shared" si="54"/>
        <v/>
      </c>
      <c r="AG38" s="225"/>
      <c r="AH38" s="226" t="str">
        <f t="shared" si="26"/>
        <v/>
      </c>
      <c r="AI38" s="227"/>
      <c r="AJ38" s="228" t="str">
        <f t="shared" si="27"/>
        <v/>
      </c>
      <c r="AK38" s="229"/>
      <c r="AL38" s="242" t="str">
        <f t="shared" si="28"/>
        <v/>
      </c>
      <c r="AM38" s="242">
        <f t="shared" si="29"/>
        <v>0</v>
      </c>
      <c r="AN38" s="242" t="str">
        <f t="shared" si="30"/>
        <v/>
      </c>
      <c r="AO38" s="242">
        <f t="shared" si="31"/>
        <v>0</v>
      </c>
      <c r="AP38" s="242" t="str">
        <f t="shared" si="32"/>
        <v/>
      </c>
      <c r="AQ38" s="242" t="str">
        <f t="shared" si="33"/>
        <v/>
      </c>
      <c r="AR38" s="252" t="str">
        <f t="shared" si="34"/>
        <v>00</v>
      </c>
      <c r="AS38" s="252">
        <f t="shared" si="35"/>
        <v>0</v>
      </c>
      <c r="AT38" s="274">
        <f t="shared" si="36"/>
        <v>0</v>
      </c>
      <c r="AU38" s="252" t="str">
        <f t="shared" si="37"/>
        <v/>
      </c>
      <c r="AV38" s="252" t="str">
        <f t="shared" si="38"/>
        <v/>
      </c>
      <c r="AW38" s="252" t="str">
        <f t="shared" si="39"/>
        <v>0</v>
      </c>
      <c r="AX38" s="252" t="str">
        <f t="shared" si="40"/>
        <v/>
      </c>
      <c r="AY38" s="252" t="str">
        <f t="shared" si="41"/>
        <v/>
      </c>
      <c r="AZ38" s="252" t="str">
        <f t="shared" si="42"/>
        <v/>
      </c>
      <c r="BA38" s="252" t="str">
        <f t="shared" si="43"/>
        <v>0</v>
      </c>
      <c r="BB38" s="252">
        <f t="shared" si="44"/>
        <v>0</v>
      </c>
      <c r="BC38" s="110" t="str">
        <f>IF(AE38="","",IF(男子種目選択!E38="","""",IF(男子種目選択!E38="コンバインドA",男子種目選択!E38,IF(男子種目選択!E38="コンバインドB",男子種目選択!E38,""))))</f>
        <v/>
      </c>
      <c r="BD38" s="111"/>
      <c r="BE38" s="320" t="str">
        <f t="shared" si="45"/>
        <v/>
      </c>
      <c r="BF38" s="320" t="str">
        <f t="shared" si="46"/>
        <v/>
      </c>
      <c r="BG38" s="321" t="str">
        <f t="shared" si="47"/>
        <v/>
      </c>
      <c r="BH38" s="312" t="str">
        <f t="shared" si="52"/>
        <v/>
      </c>
      <c r="BI38" s="313"/>
      <c r="BJ38" s="99" t="str">
        <f t="shared" si="48"/>
        <v/>
      </c>
      <c r="BK38" s="302" t="e">
        <f t="shared" si="55"/>
        <v>#N/A</v>
      </c>
      <c r="BL38" s="3" t="e">
        <f t="shared" si="56"/>
        <v>#N/A</v>
      </c>
      <c r="BM38" s="302" t="str">
        <f t="shared" si="49"/>
        <v/>
      </c>
      <c r="BN38" s="3" t="str">
        <f t="shared" si="50"/>
        <v/>
      </c>
      <c r="BO38" s="302" t="e">
        <f t="shared" si="57"/>
        <v>#N/A</v>
      </c>
      <c r="BP38" s="3" t="e">
        <f t="shared" si="58"/>
        <v>#N/A</v>
      </c>
      <c r="BQ38" s="302" t="str">
        <f t="shared" si="51"/>
        <v/>
      </c>
      <c r="BT38" s="357"/>
      <c r="BU38" s="357"/>
      <c r="CG38" s="364"/>
      <c r="CH38" s="364"/>
      <c r="CI38" s="365"/>
      <c r="CK38" s="365"/>
      <c r="CM38" s="365"/>
      <c r="CR38" s="357"/>
      <c r="CS38" s="357"/>
    </row>
    <row r="39" spans="2:97">
      <c r="B39" s="106" t="str">
        <f t="shared" si="6"/>
        <v/>
      </c>
      <c r="C39" s="101">
        <v>36</v>
      </c>
      <c r="D39" s="107" t="str">
        <f>男子種目選択!B39</f>
        <v/>
      </c>
      <c r="E39" s="108" t="str">
        <f>男子種目選択!C39</f>
        <v/>
      </c>
      <c r="F39" s="109" t="str">
        <f>男子種目選択!D39</f>
        <v/>
      </c>
      <c r="G39" s="110" t="str">
        <f>IF(男子種目選択!E39="","",IF(男子種目選択!E39="コンバインドA","80mハードル",IF(男子種目選択!E39="コンバインドB","走幅跳",男子種目選択!E39)))</f>
        <v/>
      </c>
      <c r="H39" s="111" t="str">
        <f t="shared" si="53"/>
        <v/>
      </c>
      <c r="I39" s="225"/>
      <c r="J39" s="226" t="str">
        <f t="shared" si="7"/>
        <v/>
      </c>
      <c r="K39" s="227"/>
      <c r="L39" s="228" t="str">
        <f t="shared" si="8"/>
        <v/>
      </c>
      <c r="M39" s="229"/>
      <c r="N39" s="242" t="str">
        <f t="shared" si="9"/>
        <v/>
      </c>
      <c r="O39" s="242">
        <f t="shared" si="10"/>
        <v>0</v>
      </c>
      <c r="P39" s="242" t="str">
        <f t="shared" si="11"/>
        <v/>
      </c>
      <c r="Q39" s="242">
        <f t="shared" si="12"/>
        <v>0</v>
      </c>
      <c r="R39" s="242" t="str">
        <f t="shared" si="13"/>
        <v/>
      </c>
      <c r="S39" s="242" t="str">
        <f t="shared" si="14"/>
        <v/>
      </c>
      <c r="T39" s="252" t="str">
        <f t="shared" si="15"/>
        <v>00</v>
      </c>
      <c r="U39" s="252">
        <f t="shared" si="16"/>
        <v>0</v>
      </c>
      <c r="V39" s="274">
        <f t="shared" si="17"/>
        <v>0</v>
      </c>
      <c r="W39" s="252" t="str">
        <f t="shared" si="18"/>
        <v/>
      </c>
      <c r="X39" s="252" t="str">
        <f t="shared" si="19"/>
        <v/>
      </c>
      <c r="Y39" s="252" t="str">
        <f t="shared" si="20"/>
        <v>0</v>
      </c>
      <c r="Z39" s="252" t="str">
        <f t="shared" si="21"/>
        <v/>
      </c>
      <c r="AA39" s="252" t="str">
        <f t="shared" si="22"/>
        <v/>
      </c>
      <c r="AB39" s="252" t="str">
        <f t="shared" si="23"/>
        <v/>
      </c>
      <c r="AC39" s="252" t="str">
        <f t="shared" si="24"/>
        <v>0</v>
      </c>
      <c r="AD39" s="252">
        <f t="shared" si="25"/>
        <v>0</v>
      </c>
      <c r="AE39" s="110" t="str">
        <f>IF(男子種目選択!E39="","",IF(男子種目選択!E39="コンバインドA","走高跳",IF(男子種目選択!E39="コンバインドB","ジャベリックボール投",IF(男子種目選択!F39="","",男子種目選択!F39))))</f>
        <v/>
      </c>
      <c r="AF39" s="111" t="str">
        <f t="shared" si="54"/>
        <v/>
      </c>
      <c r="AG39" s="225"/>
      <c r="AH39" s="226" t="str">
        <f t="shared" si="26"/>
        <v/>
      </c>
      <c r="AI39" s="227"/>
      <c r="AJ39" s="228" t="str">
        <f t="shared" si="27"/>
        <v/>
      </c>
      <c r="AK39" s="229"/>
      <c r="AL39" s="242" t="str">
        <f t="shared" si="28"/>
        <v/>
      </c>
      <c r="AM39" s="242">
        <f t="shared" si="29"/>
        <v>0</v>
      </c>
      <c r="AN39" s="242" t="str">
        <f t="shared" si="30"/>
        <v/>
      </c>
      <c r="AO39" s="242">
        <f t="shared" si="31"/>
        <v>0</v>
      </c>
      <c r="AP39" s="242" t="str">
        <f t="shared" si="32"/>
        <v/>
      </c>
      <c r="AQ39" s="242" t="str">
        <f t="shared" si="33"/>
        <v/>
      </c>
      <c r="AR39" s="252" t="str">
        <f t="shared" si="34"/>
        <v>00</v>
      </c>
      <c r="AS39" s="252">
        <f t="shared" si="35"/>
        <v>0</v>
      </c>
      <c r="AT39" s="274">
        <f t="shared" si="36"/>
        <v>0</v>
      </c>
      <c r="AU39" s="252" t="str">
        <f t="shared" si="37"/>
        <v/>
      </c>
      <c r="AV39" s="252" t="str">
        <f t="shared" si="38"/>
        <v/>
      </c>
      <c r="AW39" s="252" t="str">
        <f t="shared" si="39"/>
        <v>0</v>
      </c>
      <c r="AX39" s="252" t="str">
        <f t="shared" si="40"/>
        <v/>
      </c>
      <c r="AY39" s="252" t="str">
        <f t="shared" si="41"/>
        <v/>
      </c>
      <c r="AZ39" s="252" t="str">
        <f t="shared" si="42"/>
        <v/>
      </c>
      <c r="BA39" s="252" t="str">
        <f t="shared" si="43"/>
        <v>0</v>
      </c>
      <c r="BB39" s="252">
        <f t="shared" si="44"/>
        <v>0</v>
      </c>
      <c r="BC39" s="110" t="str">
        <f>IF(AE39="","",IF(男子種目選択!E39="","""",IF(男子種目選択!E39="コンバインドA",男子種目選択!E39,IF(男子種目選択!E39="コンバインドB",男子種目選択!E39,""))))</f>
        <v/>
      </c>
      <c r="BD39" s="111"/>
      <c r="BE39" s="320" t="str">
        <f t="shared" si="45"/>
        <v/>
      </c>
      <c r="BF39" s="320" t="str">
        <f t="shared" si="46"/>
        <v/>
      </c>
      <c r="BG39" s="321" t="str">
        <f t="shared" si="47"/>
        <v/>
      </c>
      <c r="BH39" s="312" t="str">
        <f t="shared" si="52"/>
        <v/>
      </c>
      <c r="BI39" s="313"/>
      <c r="BJ39" s="99" t="str">
        <f t="shared" si="48"/>
        <v/>
      </c>
      <c r="BK39" s="302" t="e">
        <f t="shared" si="55"/>
        <v>#N/A</v>
      </c>
      <c r="BL39" s="3" t="e">
        <f t="shared" si="56"/>
        <v>#N/A</v>
      </c>
      <c r="BM39" s="302" t="str">
        <f t="shared" si="49"/>
        <v/>
      </c>
      <c r="BN39" s="3" t="str">
        <f t="shared" si="50"/>
        <v/>
      </c>
      <c r="BO39" s="302" t="e">
        <f t="shared" si="57"/>
        <v>#N/A</v>
      </c>
      <c r="BP39" s="3" t="e">
        <f t="shared" si="58"/>
        <v>#N/A</v>
      </c>
      <c r="BQ39" s="302" t="str">
        <f t="shared" si="51"/>
        <v/>
      </c>
      <c r="BT39" s="357"/>
      <c r="BU39" s="357"/>
      <c r="CG39" s="364"/>
      <c r="CH39" s="364"/>
      <c r="CI39" s="365"/>
      <c r="CK39" s="365"/>
      <c r="CM39" s="365"/>
      <c r="CR39" s="357"/>
      <c r="CS39" s="357"/>
    </row>
    <row r="40" spans="2:97">
      <c r="B40" s="106" t="str">
        <f t="shared" si="6"/>
        <v/>
      </c>
      <c r="C40" s="101">
        <v>37</v>
      </c>
      <c r="D40" s="107" t="str">
        <f>男子種目選択!B40</f>
        <v/>
      </c>
      <c r="E40" s="108" t="str">
        <f>男子種目選択!C40</f>
        <v/>
      </c>
      <c r="F40" s="109" t="str">
        <f>男子種目選択!D40</f>
        <v/>
      </c>
      <c r="G40" s="110" t="str">
        <f>IF(男子種目選択!E40="","",IF(男子種目選択!E40="コンバインドA","80mハードル",IF(男子種目選択!E40="コンバインドB","走幅跳",男子種目選択!E40)))</f>
        <v/>
      </c>
      <c r="H40" s="111" t="str">
        <f t="shared" si="53"/>
        <v/>
      </c>
      <c r="I40" s="225"/>
      <c r="J40" s="226" t="str">
        <f t="shared" si="7"/>
        <v/>
      </c>
      <c r="K40" s="227"/>
      <c r="L40" s="228" t="str">
        <f t="shared" si="8"/>
        <v/>
      </c>
      <c r="M40" s="229"/>
      <c r="N40" s="242" t="str">
        <f t="shared" si="9"/>
        <v/>
      </c>
      <c r="O40" s="242">
        <f t="shared" si="10"/>
        <v>0</v>
      </c>
      <c r="P40" s="242" t="str">
        <f t="shared" si="11"/>
        <v/>
      </c>
      <c r="Q40" s="242">
        <f t="shared" si="12"/>
        <v>0</v>
      </c>
      <c r="R40" s="242" t="str">
        <f t="shared" si="13"/>
        <v/>
      </c>
      <c r="S40" s="242" t="str">
        <f t="shared" si="14"/>
        <v/>
      </c>
      <c r="T40" s="252" t="str">
        <f t="shared" si="15"/>
        <v>00</v>
      </c>
      <c r="U40" s="252">
        <f t="shared" si="16"/>
        <v>0</v>
      </c>
      <c r="V40" s="274">
        <f t="shared" si="17"/>
        <v>0</v>
      </c>
      <c r="W40" s="252" t="str">
        <f t="shared" si="18"/>
        <v/>
      </c>
      <c r="X40" s="252" t="str">
        <f t="shared" si="19"/>
        <v/>
      </c>
      <c r="Y40" s="252" t="str">
        <f t="shared" si="20"/>
        <v>0</v>
      </c>
      <c r="Z40" s="252" t="str">
        <f t="shared" si="21"/>
        <v/>
      </c>
      <c r="AA40" s="252" t="str">
        <f t="shared" si="22"/>
        <v/>
      </c>
      <c r="AB40" s="252" t="str">
        <f t="shared" si="23"/>
        <v/>
      </c>
      <c r="AC40" s="252" t="str">
        <f t="shared" si="24"/>
        <v>0</v>
      </c>
      <c r="AD40" s="252">
        <f t="shared" si="25"/>
        <v>0</v>
      </c>
      <c r="AE40" s="110" t="str">
        <f>IF(男子種目選択!E40="","",IF(男子種目選択!E40="コンバインドA","走高跳",IF(男子種目選択!E40="コンバインドB","ジャベリックボール投",IF(男子種目選択!F40="","",男子種目選択!F40))))</f>
        <v/>
      </c>
      <c r="AF40" s="111" t="str">
        <f t="shared" si="54"/>
        <v/>
      </c>
      <c r="AG40" s="225"/>
      <c r="AH40" s="226" t="str">
        <f t="shared" si="26"/>
        <v/>
      </c>
      <c r="AI40" s="227"/>
      <c r="AJ40" s="228" t="str">
        <f t="shared" si="27"/>
        <v/>
      </c>
      <c r="AK40" s="229"/>
      <c r="AL40" s="242" t="str">
        <f t="shared" si="28"/>
        <v/>
      </c>
      <c r="AM40" s="242">
        <f t="shared" si="29"/>
        <v>0</v>
      </c>
      <c r="AN40" s="242" t="str">
        <f t="shared" si="30"/>
        <v/>
      </c>
      <c r="AO40" s="242">
        <f t="shared" si="31"/>
        <v>0</v>
      </c>
      <c r="AP40" s="242" t="str">
        <f t="shared" si="32"/>
        <v/>
      </c>
      <c r="AQ40" s="242" t="str">
        <f t="shared" si="33"/>
        <v/>
      </c>
      <c r="AR40" s="252" t="str">
        <f t="shared" si="34"/>
        <v>00</v>
      </c>
      <c r="AS40" s="252">
        <f t="shared" si="35"/>
        <v>0</v>
      </c>
      <c r="AT40" s="274">
        <f t="shared" si="36"/>
        <v>0</v>
      </c>
      <c r="AU40" s="252" t="str">
        <f t="shared" si="37"/>
        <v/>
      </c>
      <c r="AV40" s="252" t="str">
        <f t="shared" si="38"/>
        <v/>
      </c>
      <c r="AW40" s="252" t="str">
        <f t="shared" si="39"/>
        <v>0</v>
      </c>
      <c r="AX40" s="252" t="str">
        <f t="shared" si="40"/>
        <v/>
      </c>
      <c r="AY40" s="252" t="str">
        <f t="shared" si="41"/>
        <v/>
      </c>
      <c r="AZ40" s="252" t="str">
        <f t="shared" si="42"/>
        <v/>
      </c>
      <c r="BA40" s="252" t="str">
        <f t="shared" si="43"/>
        <v>0</v>
      </c>
      <c r="BB40" s="252">
        <f t="shared" si="44"/>
        <v>0</v>
      </c>
      <c r="BC40" s="110" t="str">
        <f>IF(AE40="","",IF(男子種目選択!E40="","""",IF(男子種目選択!E40="コンバインドA",男子種目選択!E40,IF(男子種目選択!E40="コンバインドB",男子種目選択!E40,""))))</f>
        <v/>
      </c>
      <c r="BD40" s="111"/>
      <c r="BE40" s="320" t="str">
        <f t="shared" si="45"/>
        <v/>
      </c>
      <c r="BF40" s="320" t="str">
        <f t="shared" si="46"/>
        <v/>
      </c>
      <c r="BG40" s="321" t="str">
        <f t="shared" si="47"/>
        <v/>
      </c>
      <c r="BH40" s="312" t="str">
        <f t="shared" si="52"/>
        <v/>
      </c>
      <c r="BI40" s="313"/>
      <c r="BJ40" s="99" t="str">
        <f t="shared" si="48"/>
        <v/>
      </c>
      <c r="BK40" s="302" t="e">
        <f t="shared" si="55"/>
        <v>#N/A</v>
      </c>
      <c r="BL40" s="3" t="e">
        <f t="shared" si="56"/>
        <v>#N/A</v>
      </c>
      <c r="BM40" s="302" t="str">
        <f t="shared" si="49"/>
        <v/>
      </c>
      <c r="BN40" s="3" t="str">
        <f t="shared" si="50"/>
        <v/>
      </c>
      <c r="BO40" s="302" t="e">
        <f t="shared" si="57"/>
        <v>#N/A</v>
      </c>
      <c r="BP40" s="3" t="e">
        <f t="shared" si="58"/>
        <v>#N/A</v>
      </c>
      <c r="BQ40" s="302" t="str">
        <f t="shared" si="51"/>
        <v/>
      </c>
      <c r="BT40" s="357"/>
      <c r="BU40" s="357"/>
      <c r="CG40" s="364"/>
      <c r="CH40" s="364"/>
      <c r="CI40" s="365"/>
      <c r="CK40" s="365"/>
      <c r="CM40" s="365"/>
      <c r="CR40" s="357"/>
      <c r="CS40" s="357"/>
    </row>
    <row r="41" spans="2:97">
      <c r="B41" s="106" t="str">
        <f t="shared" si="6"/>
        <v/>
      </c>
      <c r="C41" s="101">
        <v>38</v>
      </c>
      <c r="D41" s="107" t="str">
        <f>男子種目選択!B41</f>
        <v/>
      </c>
      <c r="E41" s="108" t="str">
        <f>男子種目選択!C41</f>
        <v/>
      </c>
      <c r="F41" s="109" t="str">
        <f>男子種目選択!D41</f>
        <v/>
      </c>
      <c r="G41" s="110" t="str">
        <f>IF(男子種目選択!E41="","",IF(男子種目選択!E41="コンバインドA","80mハードル",IF(男子種目選択!E41="コンバインドB","走幅跳",男子種目選択!E41)))</f>
        <v/>
      </c>
      <c r="H41" s="111" t="str">
        <f t="shared" si="53"/>
        <v/>
      </c>
      <c r="I41" s="225"/>
      <c r="J41" s="226" t="str">
        <f t="shared" si="7"/>
        <v/>
      </c>
      <c r="K41" s="227"/>
      <c r="L41" s="228" t="str">
        <f t="shared" si="8"/>
        <v/>
      </c>
      <c r="M41" s="229"/>
      <c r="N41" s="242" t="str">
        <f t="shared" si="9"/>
        <v/>
      </c>
      <c r="O41" s="242">
        <f t="shared" si="10"/>
        <v>0</v>
      </c>
      <c r="P41" s="242" t="str">
        <f t="shared" si="11"/>
        <v/>
      </c>
      <c r="Q41" s="242">
        <f t="shared" si="12"/>
        <v>0</v>
      </c>
      <c r="R41" s="242" t="str">
        <f t="shared" si="13"/>
        <v/>
      </c>
      <c r="S41" s="242" t="str">
        <f t="shared" si="14"/>
        <v/>
      </c>
      <c r="T41" s="252" t="str">
        <f t="shared" si="15"/>
        <v>00</v>
      </c>
      <c r="U41" s="252">
        <f t="shared" si="16"/>
        <v>0</v>
      </c>
      <c r="V41" s="274">
        <f t="shared" si="17"/>
        <v>0</v>
      </c>
      <c r="W41" s="252" t="str">
        <f t="shared" si="18"/>
        <v/>
      </c>
      <c r="X41" s="252" t="str">
        <f t="shared" si="19"/>
        <v/>
      </c>
      <c r="Y41" s="252" t="str">
        <f t="shared" si="20"/>
        <v>0</v>
      </c>
      <c r="Z41" s="252" t="str">
        <f t="shared" si="21"/>
        <v/>
      </c>
      <c r="AA41" s="252" t="str">
        <f t="shared" si="22"/>
        <v/>
      </c>
      <c r="AB41" s="252" t="str">
        <f t="shared" si="23"/>
        <v/>
      </c>
      <c r="AC41" s="252" t="str">
        <f t="shared" si="24"/>
        <v>0</v>
      </c>
      <c r="AD41" s="252">
        <f t="shared" si="25"/>
        <v>0</v>
      </c>
      <c r="AE41" s="110" t="str">
        <f>IF(男子種目選択!E41="","",IF(男子種目選択!E41="コンバインドA","走高跳",IF(男子種目選択!E41="コンバインドB","ジャベリックボール投",IF(男子種目選択!F41="","",男子種目選択!F41))))</f>
        <v/>
      </c>
      <c r="AF41" s="111" t="str">
        <f t="shared" si="54"/>
        <v/>
      </c>
      <c r="AG41" s="225"/>
      <c r="AH41" s="226" t="str">
        <f t="shared" si="26"/>
        <v/>
      </c>
      <c r="AI41" s="227"/>
      <c r="AJ41" s="228" t="str">
        <f t="shared" si="27"/>
        <v/>
      </c>
      <c r="AK41" s="229"/>
      <c r="AL41" s="242" t="str">
        <f t="shared" si="28"/>
        <v/>
      </c>
      <c r="AM41" s="242">
        <f t="shared" si="29"/>
        <v>0</v>
      </c>
      <c r="AN41" s="242" t="str">
        <f t="shared" si="30"/>
        <v/>
      </c>
      <c r="AO41" s="242">
        <f t="shared" si="31"/>
        <v>0</v>
      </c>
      <c r="AP41" s="242" t="str">
        <f t="shared" si="32"/>
        <v/>
      </c>
      <c r="AQ41" s="242" t="str">
        <f t="shared" si="33"/>
        <v/>
      </c>
      <c r="AR41" s="252" t="str">
        <f t="shared" si="34"/>
        <v>00</v>
      </c>
      <c r="AS41" s="252">
        <f t="shared" si="35"/>
        <v>0</v>
      </c>
      <c r="AT41" s="274">
        <f t="shared" si="36"/>
        <v>0</v>
      </c>
      <c r="AU41" s="252" t="str">
        <f t="shared" si="37"/>
        <v/>
      </c>
      <c r="AV41" s="252" t="str">
        <f t="shared" si="38"/>
        <v/>
      </c>
      <c r="AW41" s="252" t="str">
        <f t="shared" si="39"/>
        <v>0</v>
      </c>
      <c r="AX41" s="252" t="str">
        <f t="shared" si="40"/>
        <v/>
      </c>
      <c r="AY41" s="252" t="str">
        <f t="shared" si="41"/>
        <v/>
      </c>
      <c r="AZ41" s="252" t="str">
        <f t="shared" si="42"/>
        <v/>
      </c>
      <c r="BA41" s="252" t="str">
        <f t="shared" si="43"/>
        <v>0</v>
      </c>
      <c r="BB41" s="252">
        <f t="shared" si="44"/>
        <v>0</v>
      </c>
      <c r="BC41" s="110" t="str">
        <f>IF(AE41="","",IF(男子種目選択!E41="","""",IF(男子種目選択!E41="コンバインドA",男子種目選択!E41,IF(男子種目選択!E41="コンバインドB",男子種目選択!E41,""))))</f>
        <v/>
      </c>
      <c r="BD41" s="111"/>
      <c r="BE41" s="320" t="str">
        <f t="shared" si="45"/>
        <v/>
      </c>
      <c r="BF41" s="320" t="str">
        <f t="shared" si="46"/>
        <v/>
      </c>
      <c r="BG41" s="321" t="str">
        <f t="shared" si="47"/>
        <v/>
      </c>
      <c r="BH41" s="312" t="str">
        <f t="shared" si="52"/>
        <v/>
      </c>
      <c r="BI41" s="313"/>
      <c r="BJ41" s="99" t="str">
        <f t="shared" si="48"/>
        <v/>
      </c>
      <c r="BK41" s="302" t="e">
        <f t="shared" si="55"/>
        <v>#N/A</v>
      </c>
      <c r="BL41" s="3" t="e">
        <f t="shared" si="56"/>
        <v>#N/A</v>
      </c>
      <c r="BM41" s="302" t="str">
        <f t="shared" si="49"/>
        <v/>
      </c>
      <c r="BN41" s="3" t="str">
        <f t="shared" si="50"/>
        <v/>
      </c>
      <c r="BO41" s="302" t="e">
        <f t="shared" si="57"/>
        <v>#N/A</v>
      </c>
      <c r="BP41" s="3" t="e">
        <f t="shared" si="58"/>
        <v>#N/A</v>
      </c>
      <c r="BQ41" s="302" t="str">
        <f t="shared" si="51"/>
        <v/>
      </c>
      <c r="BT41" s="357"/>
      <c r="BU41" s="357"/>
      <c r="CG41" s="364"/>
      <c r="CH41" s="364"/>
      <c r="CI41" s="365"/>
      <c r="CK41" s="365"/>
      <c r="CM41" s="365"/>
      <c r="CR41" s="357"/>
      <c r="CS41" s="357"/>
    </row>
    <row r="42" spans="2:97">
      <c r="B42" s="106" t="str">
        <f t="shared" si="6"/>
        <v/>
      </c>
      <c r="C42" s="101">
        <v>39</v>
      </c>
      <c r="D42" s="107" t="str">
        <f>男子種目選択!B42</f>
        <v/>
      </c>
      <c r="E42" s="108" t="str">
        <f>男子種目選択!C42</f>
        <v/>
      </c>
      <c r="F42" s="109" t="str">
        <f>男子種目選択!D42</f>
        <v/>
      </c>
      <c r="G42" s="110" t="str">
        <f>IF(男子種目選択!E42="","",IF(男子種目選択!E42="コンバインドA","80mハードル",IF(男子種目選択!E42="コンバインドB","走幅跳",男子種目選択!E42)))</f>
        <v/>
      </c>
      <c r="H42" s="111" t="str">
        <f t="shared" si="53"/>
        <v/>
      </c>
      <c r="I42" s="225"/>
      <c r="J42" s="226" t="str">
        <f t="shared" si="7"/>
        <v/>
      </c>
      <c r="K42" s="227"/>
      <c r="L42" s="228" t="str">
        <f t="shared" si="8"/>
        <v/>
      </c>
      <c r="M42" s="229"/>
      <c r="N42" s="242" t="str">
        <f t="shared" si="9"/>
        <v/>
      </c>
      <c r="O42" s="242">
        <f t="shared" si="10"/>
        <v>0</v>
      </c>
      <c r="P42" s="242" t="str">
        <f t="shared" si="11"/>
        <v/>
      </c>
      <c r="Q42" s="242">
        <f t="shared" si="12"/>
        <v>0</v>
      </c>
      <c r="R42" s="242" t="str">
        <f t="shared" si="13"/>
        <v/>
      </c>
      <c r="S42" s="242" t="str">
        <f t="shared" si="14"/>
        <v/>
      </c>
      <c r="T42" s="252" t="str">
        <f t="shared" si="15"/>
        <v>00</v>
      </c>
      <c r="U42" s="252">
        <f t="shared" si="16"/>
        <v>0</v>
      </c>
      <c r="V42" s="274">
        <f t="shared" si="17"/>
        <v>0</v>
      </c>
      <c r="W42" s="252" t="str">
        <f t="shared" si="18"/>
        <v/>
      </c>
      <c r="X42" s="252" t="str">
        <f t="shared" si="19"/>
        <v/>
      </c>
      <c r="Y42" s="252" t="str">
        <f t="shared" si="20"/>
        <v>0</v>
      </c>
      <c r="Z42" s="252" t="str">
        <f t="shared" si="21"/>
        <v/>
      </c>
      <c r="AA42" s="252" t="str">
        <f t="shared" si="22"/>
        <v/>
      </c>
      <c r="AB42" s="252" t="str">
        <f t="shared" si="23"/>
        <v/>
      </c>
      <c r="AC42" s="252" t="str">
        <f t="shared" si="24"/>
        <v>0</v>
      </c>
      <c r="AD42" s="252">
        <f t="shared" si="25"/>
        <v>0</v>
      </c>
      <c r="AE42" s="110" t="str">
        <f>IF(男子種目選択!E42="","",IF(男子種目選択!E42="コンバインドA","走高跳",IF(男子種目選択!E42="コンバインドB","ジャベリックボール投",IF(男子種目選択!F42="","",男子種目選択!F42))))</f>
        <v/>
      </c>
      <c r="AF42" s="111" t="str">
        <f t="shared" si="54"/>
        <v/>
      </c>
      <c r="AG42" s="225"/>
      <c r="AH42" s="226" t="str">
        <f t="shared" si="26"/>
        <v/>
      </c>
      <c r="AI42" s="227"/>
      <c r="AJ42" s="228" t="str">
        <f t="shared" si="27"/>
        <v/>
      </c>
      <c r="AK42" s="229"/>
      <c r="AL42" s="242" t="str">
        <f t="shared" si="28"/>
        <v/>
      </c>
      <c r="AM42" s="242">
        <f t="shared" si="29"/>
        <v>0</v>
      </c>
      <c r="AN42" s="242" t="str">
        <f t="shared" si="30"/>
        <v/>
      </c>
      <c r="AO42" s="242">
        <f t="shared" si="31"/>
        <v>0</v>
      </c>
      <c r="AP42" s="242" t="str">
        <f t="shared" si="32"/>
        <v/>
      </c>
      <c r="AQ42" s="242" t="str">
        <f t="shared" si="33"/>
        <v/>
      </c>
      <c r="AR42" s="252" t="str">
        <f t="shared" si="34"/>
        <v>00</v>
      </c>
      <c r="AS42" s="252">
        <f t="shared" si="35"/>
        <v>0</v>
      </c>
      <c r="AT42" s="274">
        <f t="shared" si="36"/>
        <v>0</v>
      </c>
      <c r="AU42" s="252" t="str">
        <f t="shared" si="37"/>
        <v/>
      </c>
      <c r="AV42" s="252" t="str">
        <f t="shared" si="38"/>
        <v/>
      </c>
      <c r="AW42" s="252" t="str">
        <f t="shared" si="39"/>
        <v>0</v>
      </c>
      <c r="AX42" s="252" t="str">
        <f t="shared" si="40"/>
        <v/>
      </c>
      <c r="AY42" s="252" t="str">
        <f t="shared" si="41"/>
        <v/>
      </c>
      <c r="AZ42" s="252" t="str">
        <f t="shared" si="42"/>
        <v/>
      </c>
      <c r="BA42" s="252" t="str">
        <f t="shared" si="43"/>
        <v>0</v>
      </c>
      <c r="BB42" s="252">
        <f t="shared" si="44"/>
        <v>0</v>
      </c>
      <c r="BC42" s="110" t="str">
        <f>IF(AE42="","",IF(男子種目選択!E42="","""",IF(男子種目選択!E42="コンバインドA",男子種目選択!E42,IF(男子種目選択!E42="コンバインドB",男子種目選択!E42,""))))</f>
        <v/>
      </c>
      <c r="BD42" s="111"/>
      <c r="BE42" s="320" t="str">
        <f t="shared" si="45"/>
        <v/>
      </c>
      <c r="BF42" s="320" t="str">
        <f t="shared" si="46"/>
        <v/>
      </c>
      <c r="BG42" s="321" t="str">
        <f t="shared" si="47"/>
        <v/>
      </c>
      <c r="BH42" s="312" t="str">
        <f t="shared" si="52"/>
        <v/>
      </c>
      <c r="BI42" s="313"/>
      <c r="BJ42" s="99" t="str">
        <f t="shared" si="48"/>
        <v/>
      </c>
      <c r="BK42" s="302" t="e">
        <f t="shared" si="55"/>
        <v>#N/A</v>
      </c>
      <c r="BL42" s="3" t="e">
        <f t="shared" si="56"/>
        <v>#N/A</v>
      </c>
      <c r="BM42" s="302" t="str">
        <f t="shared" si="49"/>
        <v/>
      </c>
      <c r="BN42" s="3" t="str">
        <f t="shared" si="50"/>
        <v/>
      </c>
      <c r="BO42" s="302" t="e">
        <f t="shared" si="57"/>
        <v>#N/A</v>
      </c>
      <c r="BP42" s="3" t="e">
        <f t="shared" si="58"/>
        <v>#N/A</v>
      </c>
      <c r="BQ42" s="302" t="str">
        <f t="shared" si="51"/>
        <v/>
      </c>
      <c r="BT42" s="357"/>
      <c r="BU42" s="357"/>
      <c r="CG42" s="364"/>
      <c r="CH42" s="364"/>
      <c r="CI42" s="365"/>
      <c r="CK42" s="365"/>
      <c r="CM42" s="365"/>
      <c r="CR42" s="357"/>
      <c r="CS42" s="357"/>
    </row>
    <row r="43" spans="2:97">
      <c r="B43" s="106" t="str">
        <f t="shared" si="6"/>
        <v/>
      </c>
      <c r="C43" s="101">
        <v>40</v>
      </c>
      <c r="D43" s="107" t="str">
        <f>男子種目選択!B43</f>
        <v/>
      </c>
      <c r="E43" s="108" t="str">
        <f>男子種目選択!C43</f>
        <v/>
      </c>
      <c r="F43" s="109" t="str">
        <f>男子種目選択!D43</f>
        <v/>
      </c>
      <c r="G43" s="110" t="str">
        <f>IF(男子種目選択!E43="","",IF(男子種目選択!E43="コンバインドA","80mハードル",IF(男子種目選択!E43="コンバインドB","走幅跳",男子種目選択!E43)))</f>
        <v/>
      </c>
      <c r="H43" s="111" t="str">
        <f t="shared" si="53"/>
        <v/>
      </c>
      <c r="I43" s="225"/>
      <c r="J43" s="226" t="str">
        <f t="shared" si="7"/>
        <v/>
      </c>
      <c r="K43" s="227"/>
      <c r="L43" s="228" t="str">
        <f t="shared" si="8"/>
        <v/>
      </c>
      <c r="M43" s="229"/>
      <c r="N43" s="242" t="str">
        <f t="shared" si="9"/>
        <v/>
      </c>
      <c r="O43" s="242">
        <f t="shared" si="10"/>
        <v>0</v>
      </c>
      <c r="P43" s="242" t="str">
        <f t="shared" si="11"/>
        <v/>
      </c>
      <c r="Q43" s="242">
        <f t="shared" si="12"/>
        <v>0</v>
      </c>
      <c r="R43" s="242" t="str">
        <f t="shared" si="13"/>
        <v/>
      </c>
      <c r="S43" s="242" t="str">
        <f t="shared" si="14"/>
        <v/>
      </c>
      <c r="T43" s="252" t="str">
        <f t="shared" si="15"/>
        <v>00</v>
      </c>
      <c r="U43" s="252">
        <f t="shared" si="16"/>
        <v>0</v>
      </c>
      <c r="V43" s="274">
        <f t="shared" si="17"/>
        <v>0</v>
      </c>
      <c r="W43" s="252" t="str">
        <f t="shared" si="18"/>
        <v/>
      </c>
      <c r="X43" s="252" t="str">
        <f t="shared" si="19"/>
        <v/>
      </c>
      <c r="Y43" s="252" t="str">
        <f t="shared" si="20"/>
        <v>0</v>
      </c>
      <c r="Z43" s="252" t="str">
        <f t="shared" si="21"/>
        <v/>
      </c>
      <c r="AA43" s="252" t="str">
        <f t="shared" si="22"/>
        <v/>
      </c>
      <c r="AB43" s="252" t="str">
        <f t="shared" si="23"/>
        <v/>
      </c>
      <c r="AC43" s="252" t="str">
        <f t="shared" si="24"/>
        <v>0</v>
      </c>
      <c r="AD43" s="252">
        <f t="shared" si="25"/>
        <v>0</v>
      </c>
      <c r="AE43" s="110" t="str">
        <f>IF(男子種目選択!E43="","",IF(男子種目選択!E43="コンバインドA","走高跳",IF(男子種目選択!E43="コンバインドB","ジャベリックボール投",IF(男子種目選択!F43="","",男子種目選択!F43))))</f>
        <v/>
      </c>
      <c r="AF43" s="111" t="str">
        <f t="shared" si="54"/>
        <v/>
      </c>
      <c r="AG43" s="225"/>
      <c r="AH43" s="226" t="str">
        <f t="shared" si="26"/>
        <v/>
      </c>
      <c r="AI43" s="227"/>
      <c r="AJ43" s="228" t="str">
        <f t="shared" si="27"/>
        <v/>
      </c>
      <c r="AK43" s="229"/>
      <c r="AL43" s="242" t="str">
        <f t="shared" si="28"/>
        <v/>
      </c>
      <c r="AM43" s="242">
        <f t="shared" si="29"/>
        <v>0</v>
      </c>
      <c r="AN43" s="242" t="str">
        <f t="shared" si="30"/>
        <v/>
      </c>
      <c r="AO43" s="242">
        <f t="shared" si="31"/>
        <v>0</v>
      </c>
      <c r="AP43" s="242" t="str">
        <f t="shared" si="32"/>
        <v/>
      </c>
      <c r="AQ43" s="242" t="str">
        <f t="shared" si="33"/>
        <v/>
      </c>
      <c r="AR43" s="252" t="str">
        <f t="shared" si="34"/>
        <v>00</v>
      </c>
      <c r="AS43" s="252">
        <f t="shared" si="35"/>
        <v>0</v>
      </c>
      <c r="AT43" s="274">
        <f t="shared" si="36"/>
        <v>0</v>
      </c>
      <c r="AU43" s="252" t="str">
        <f t="shared" si="37"/>
        <v/>
      </c>
      <c r="AV43" s="252" t="str">
        <f t="shared" si="38"/>
        <v/>
      </c>
      <c r="AW43" s="252" t="str">
        <f t="shared" si="39"/>
        <v>0</v>
      </c>
      <c r="AX43" s="252" t="str">
        <f t="shared" si="40"/>
        <v/>
      </c>
      <c r="AY43" s="252" t="str">
        <f t="shared" si="41"/>
        <v/>
      </c>
      <c r="AZ43" s="252" t="str">
        <f t="shared" si="42"/>
        <v/>
      </c>
      <c r="BA43" s="252" t="str">
        <f t="shared" si="43"/>
        <v>0</v>
      </c>
      <c r="BB43" s="252">
        <f t="shared" si="44"/>
        <v>0</v>
      </c>
      <c r="BC43" s="110" t="str">
        <f>IF(AE43="","",IF(男子種目選択!E43="","""",IF(男子種目選択!E43="コンバインドA",男子種目選択!E43,IF(男子種目選択!E43="コンバインドB",男子種目選択!E43,""))))</f>
        <v/>
      </c>
      <c r="BD43" s="111"/>
      <c r="BE43" s="320" t="str">
        <f t="shared" si="45"/>
        <v/>
      </c>
      <c r="BF43" s="320" t="str">
        <f t="shared" si="46"/>
        <v/>
      </c>
      <c r="BG43" s="321" t="str">
        <f t="shared" si="47"/>
        <v/>
      </c>
      <c r="BH43" s="312" t="str">
        <f t="shared" si="52"/>
        <v/>
      </c>
      <c r="BI43" s="313"/>
      <c r="BJ43" s="99" t="str">
        <f t="shared" si="48"/>
        <v/>
      </c>
      <c r="BK43" s="302" t="e">
        <f t="shared" si="55"/>
        <v>#N/A</v>
      </c>
      <c r="BL43" s="3" t="e">
        <f t="shared" si="56"/>
        <v>#N/A</v>
      </c>
      <c r="BM43" s="302" t="str">
        <f t="shared" si="49"/>
        <v/>
      </c>
      <c r="BN43" s="3" t="str">
        <f t="shared" si="50"/>
        <v/>
      </c>
      <c r="BO43" s="302" t="e">
        <f t="shared" si="57"/>
        <v>#N/A</v>
      </c>
      <c r="BP43" s="3" t="e">
        <f t="shared" si="58"/>
        <v>#N/A</v>
      </c>
      <c r="BQ43" s="302" t="str">
        <f t="shared" si="51"/>
        <v/>
      </c>
      <c r="BT43" s="357"/>
      <c r="BU43" s="357"/>
      <c r="CG43" s="364"/>
      <c r="CH43" s="364"/>
      <c r="CI43" s="365"/>
      <c r="CK43" s="365"/>
      <c r="CM43" s="365"/>
      <c r="CR43" s="357"/>
      <c r="CS43" s="357"/>
    </row>
    <row r="44" spans="2:97">
      <c r="B44" s="106" t="str">
        <f t="shared" si="6"/>
        <v/>
      </c>
      <c r="C44" s="101">
        <v>41</v>
      </c>
      <c r="D44" s="107" t="str">
        <f>男子種目選択!B44</f>
        <v/>
      </c>
      <c r="E44" s="108" t="str">
        <f>男子種目選択!C44</f>
        <v/>
      </c>
      <c r="F44" s="109" t="str">
        <f>男子種目選択!D44</f>
        <v/>
      </c>
      <c r="G44" s="110" t="str">
        <f>IF(男子種目選択!E44="","",IF(男子種目選択!E44="コンバインドA","80mハードル",IF(男子種目選択!E44="コンバインドB","走幅跳",男子種目選択!E44)))</f>
        <v/>
      </c>
      <c r="H44" s="111" t="str">
        <f t="shared" si="53"/>
        <v/>
      </c>
      <c r="I44" s="225"/>
      <c r="J44" s="226" t="str">
        <f t="shared" si="7"/>
        <v/>
      </c>
      <c r="K44" s="227"/>
      <c r="L44" s="228" t="str">
        <f t="shared" si="8"/>
        <v/>
      </c>
      <c r="M44" s="229"/>
      <c r="N44" s="242" t="str">
        <f t="shared" si="9"/>
        <v/>
      </c>
      <c r="O44" s="242">
        <f t="shared" si="10"/>
        <v>0</v>
      </c>
      <c r="P44" s="242" t="str">
        <f t="shared" si="11"/>
        <v/>
      </c>
      <c r="Q44" s="242">
        <f t="shared" si="12"/>
        <v>0</v>
      </c>
      <c r="R44" s="242" t="str">
        <f t="shared" si="13"/>
        <v/>
      </c>
      <c r="S44" s="242" t="str">
        <f t="shared" si="14"/>
        <v/>
      </c>
      <c r="T44" s="252" t="str">
        <f t="shared" si="15"/>
        <v>00</v>
      </c>
      <c r="U44" s="252">
        <f t="shared" si="16"/>
        <v>0</v>
      </c>
      <c r="V44" s="274">
        <f t="shared" si="17"/>
        <v>0</v>
      </c>
      <c r="W44" s="252" t="str">
        <f t="shared" si="18"/>
        <v/>
      </c>
      <c r="X44" s="252" t="str">
        <f t="shared" si="19"/>
        <v/>
      </c>
      <c r="Y44" s="252" t="str">
        <f t="shared" si="20"/>
        <v>0</v>
      </c>
      <c r="Z44" s="252" t="str">
        <f t="shared" si="21"/>
        <v/>
      </c>
      <c r="AA44" s="252" t="str">
        <f t="shared" si="22"/>
        <v/>
      </c>
      <c r="AB44" s="252" t="str">
        <f t="shared" si="23"/>
        <v/>
      </c>
      <c r="AC44" s="252" t="str">
        <f t="shared" si="24"/>
        <v>0</v>
      </c>
      <c r="AD44" s="252">
        <f t="shared" si="25"/>
        <v>0</v>
      </c>
      <c r="AE44" s="110" t="str">
        <f>IF(男子種目選択!E44="","",IF(男子種目選択!E44="コンバインドA","走高跳",IF(男子種目選択!E44="コンバインドB","ジャベリックボール投",IF(男子種目選択!F44="","",男子種目選択!F44))))</f>
        <v/>
      </c>
      <c r="AF44" s="111" t="str">
        <f t="shared" si="54"/>
        <v/>
      </c>
      <c r="AG44" s="225"/>
      <c r="AH44" s="226" t="str">
        <f t="shared" si="26"/>
        <v/>
      </c>
      <c r="AI44" s="227"/>
      <c r="AJ44" s="228" t="str">
        <f t="shared" si="27"/>
        <v/>
      </c>
      <c r="AK44" s="229"/>
      <c r="AL44" s="242" t="str">
        <f t="shared" si="28"/>
        <v/>
      </c>
      <c r="AM44" s="242">
        <f t="shared" si="29"/>
        <v>0</v>
      </c>
      <c r="AN44" s="242" t="str">
        <f t="shared" si="30"/>
        <v/>
      </c>
      <c r="AO44" s="242">
        <f t="shared" si="31"/>
        <v>0</v>
      </c>
      <c r="AP44" s="242" t="str">
        <f t="shared" si="32"/>
        <v/>
      </c>
      <c r="AQ44" s="242" t="str">
        <f t="shared" si="33"/>
        <v/>
      </c>
      <c r="AR44" s="252" t="str">
        <f t="shared" si="34"/>
        <v>00</v>
      </c>
      <c r="AS44" s="252">
        <f t="shared" si="35"/>
        <v>0</v>
      </c>
      <c r="AT44" s="274">
        <f t="shared" si="36"/>
        <v>0</v>
      </c>
      <c r="AU44" s="252" t="str">
        <f t="shared" si="37"/>
        <v/>
      </c>
      <c r="AV44" s="252" t="str">
        <f t="shared" si="38"/>
        <v/>
      </c>
      <c r="AW44" s="252" t="str">
        <f t="shared" si="39"/>
        <v>0</v>
      </c>
      <c r="AX44" s="252" t="str">
        <f t="shared" si="40"/>
        <v/>
      </c>
      <c r="AY44" s="252" t="str">
        <f t="shared" si="41"/>
        <v/>
      </c>
      <c r="AZ44" s="252" t="str">
        <f t="shared" si="42"/>
        <v/>
      </c>
      <c r="BA44" s="252" t="str">
        <f t="shared" si="43"/>
        <v>0</v>
      </c>
      <c r="BB44" s="252">
        <f t="shared" si="44"/>
        <v>0</v>
      </c>
      <c r="BC44" s="110" t="str">
        <f>IF(AE44="","",IF(男子種目選択!E44="","""",IF(男子種目選択!E44="コンバインドA",男子種目選択!E44,IF(男子種目選択!E44="コンバインドB",男子種目選択!E44,""))))</f>
        <v/>
      </c>
      <c r="BD44" s="111"/>
      <c r="BE44" s="320" t="str">
        <f t="shared" si="45"/>
        <v/>
      </c>
      <c r="BF44" s="320" t="str">
        <f t="shared" si="46"/>
        <v/>
      </c>
      <c r="BG44" s="321" t="str">
        <f t="shared" si="47"/>
        <v/>
      </c>
      <c r="BH44" s="312" t="str">
        <f t="shared" si="52"/>
        <v/>
      </c>
      <c r="BI44" s="313"/>
      <c r="BJ44" s="99" t="str">
        <f t="shared" si="48"/>
        <v/>
      </c>
      <c r="BK44" s="302" t="e">
        <f t="shared" si="55"/>
        <v>#N/A</v>
      </c>
      <c r="BL44" s="3" t="e">
        <f t="shared" si="56"/>
        <v>#N/A</v>
      </c>
      <c r="BM44" s="302" t="str">
        <f t="shared" si="49"/>
        <v/>
      </c>
      <c r="BN44" s="3" t="str">
        <f t="shared" si="50"/>
        <v/>
      </c>
      <c r="BO44" s="302" t="e">
        <f t="shared" si="57"/>
        <v>#N/A</v>
      </c>
      <c r="BP44" s="3" t="e">
        <f t="shared" si="58"/>
        <v>#N/A</v>
      </c>
      <c r="BQ44" s="302" t="str">
        <f t="shared" si="51"/>
        <v/>
      </c>
      <c r="BT44" s="357"/>
      <c r="BU44" s="357"/>
      <c r="CG44" s="364"/>
      <c r="CH44" s="364"/>
      <c r="CI44" s="365"/>
      <c r="CK44" s="365"/>
      <c r="CM44" s="365"/>
      <c r="CR44" s="357"/>
      <c r="CS44" s="357"/>
    </row>
    <row r="45" spans="2:97">
      <c r="B45" s="106" t="str">
        <f t="shared" si="6"/>
        <v/>
      </c>
      <c r="C45" s="101">
        <v>42</v>
      </c>
      <c r="D45" s="107" t="str">
        <f>男子種目選択!B45</f>
        <v/>
      </c>
      <c r="E45" s="108" t="str">
        <f>男子種目選択!C45</f>
        <v/>
      </c>
      <c r="F45" s="109" t="str">
        <f>男子種目選択!D45</f>
        <v/>
      </c>
      <c r="G45" s="110" t="str">
        <f>IF(男子種目選択!E45="","",IF(男子種目選択!E45="コンバインドA","80mハードル",IF(男子種目選択!E45="コンバインドB","走幅跳",男子種目選択!E45)))</f>
        <v/>
      </c>
      <c r="H45" s="111" t="str">
        <f t="shared" si="53"/>
        <v/>
      </c>
      <c r="I45" s="225"/>
      <c r="J45" s="226" t="str">
        <f t="shared" si="7"/>
        <v/>
      </c>
      <c r="K45" s="227"/>
      <c r="L45" s="228" t="str">
        <f t="shared" si="8"/>
        <v/>
      </c>
      <c r="M45" s="229"/>
      <c r="N45" s="242" t="str">
        <f t="shared" si="9"/>
        <v/>
      </c>
      <c r="O45" s="242">
        <f t="shared" si="10"/>
        <v>0</v>
      </c>
      <c r="P45" s="242" t="str">
        <f t="shared" si="11"/>
        <v/>
      </c>
      <c r="Q45" s="242">
        <f t="shared" si="12"/>
        <v>0</v>
      </c>
      <c r="R45" s="242" t="str">
        <f t="shared" si="13"/>
        <v/>
      </c>
      <c r="S45" s="242" t="str">
        <f t="shared" si="14"/>
        <v/>
      </c>
      <c r="T45" s="252" t="str">
        <f t="shared" si="15"/>
        <v>00</v>
      </c>
      <c r="U45" s="252">
        <f t="shared" si="16"/>
        <v>0</v>
      </c>
      <c r="V45" s="274">
        <f t="shared" si="17"/>
        <v>0</v>
      </c>
      <c r="W45" s="252" t="str">
        <f t="shared" si="18"/>
        <v/>
      </c>
      <c r="X45" s="252" t="str">
        <f t="shared" si="19"/>
        <v/>
      </c>
      <c r="Y45" s="252" t="str">
        <f t="shared" si="20"/>
        <v>0</v>
      </c>
      <c r="Z45" s="252" t="str">
        <f t="shared" si="21"/>
        <v/>
      </c>
      <c r="AA45" s="252" t="str">
        <f t="shared" si="22"/>
        <v/>
      </c>
      <c r="AB45" s="252" t="str">
        <f t="shared" si="23"/>
        <v/>
      </c>
      <c r="AC45" s="252" t="str">
        <f t="shared" si="24"/>
        <v>0</v>
      </c>
      <c r="AD45" s="252">
        <f t="shared" si="25"/>
        <v>0</v>
      </c>
      <c r="AE45" s="110" t="str">
        <f>IF(男子種目選択!E45="","",IF(男子種目選択!E45="コンバインドA","走高跳",IF(男子種目選択!E45="コンバインドB","ジャベリックボール投",IF(男子種目選択!F45="","",男子種目選択!F45))))</f>
        <v/>
      </c>
      <c r="AF45" s="111" t="str">
        <f t="shared" si="54"/>
        <v/>
      </c>
      <c r="AG45" s="225"/>
      <c r="AH45" s="226" t="str">
        <f t="shared" si="26"/>
        <v/>
      </c>
      <c r="AI45" s="227"/>
      <c r="AJ45" s="228" t="str">
        <f t="shared" si="27"/>
        <v/>
      </c>
      <c r="AK45" s="229"/>
      <c r="AL45" s="242" t="str">
        <f t="shared" si="28"/>
        <v/>
      </c>
      <c r="AM45" s="242">
        <f t="shared" si="29"/>
        <v>0</v>
      </c>
      <c r="AN45" s="242" t="str">
        <f t="shared" si="30"/>
        <v/>
      </c>
      <c r="AO45" s="242">
        <f t="shared" si="31"/>
        <v>0</v>
      </c>
      <c r="AP45" s="242" t="str">
        <f t="shared" si="32"/>
        <v/>
      </c>
      <c r="AQ45" s="242" t="str">
        <f t="shared" si="33"/>
        <v/>
      </c>
      <c r="AR45" s="252" t="str">
        <f t="shared" si="34"/>
        <v>00</v>
      </c>
      <c r="AS45" s="252">
        <f t="shared" si="35"/>
        <v>0</v>
      </c>
      <c r="AT45" s="274">
        <f t="shared" si="36"/>
        <v>0</v>
      </c>
      <c r="AU45" s="252" t="str">
        <f t="shared" si="37"/>
        <v/>
      </c>
      <c r="AV45" s="252" t="str">
        <f t="shared" si="38"/>
        <v/>
      </c>
      <c r="AW45" s="252" t="str">
        <f t="shared" si="39"/>
        <v>0</v>
      </c>
      <c r="AX45" s="252" t="str">
        <f t="shared" si="40"/>
        <v/>
      </c>
      <c r="AY45" s="252" t="str">
        <f t="shared" si="41"/>
        <v/>
      </c>
      <c r="AZ45" s="252" t="str">
        <f t="shared" si="42"/>
        <v/>
      </c>
      <c r="BA45" s="252" t="str">
        <f t="shared" si="43"/>
        <v>0</v>
      </c>
      <c r="BB45" s="252">
        <f t="shared" si="44"/>
        <v>0</v>
      </c>
      <c r="BC45" s="110" t="str">
        <f>IF(AE45="","",IF(男子種目選択!E45="","""",IF(男子種目選択!E45="コンバインドA",男子種目選択!E45,IF(男子種目選択!E45="コンバインドB",男子種目選択!E45,""))))</f>
        <v/>
      </c>
      <c r="BD45" s="111"/>
      <c r="BE45" s="320" t="str">
        <f t="shared" si="45"/>
        <v/>
      </c>
      <c r="BF45" s="320" t="str">
        <f t="shared" si="46"/>
        <v/>
      </c>
      <c r="BG45" s="321" t="str">
        <f t="shared" si="47"/>
        <v/>
      </c>
      <c r="BH45" s="312" t="str">
        <f t="shared" si="52"/>
        <v/>
      </c>
      <c r="BI45" s="313"/>
      <c r="BJ45" s="99" t="str">
        <f t="shared" si="48"/>
        <v/>
      </c>
      <c r="BK45" s="302" t="e">
        <f t="shared" si="55"/>
        <v>#N/A</v>
      </c>
      <c r="BL45" s="3" t="e">
        <f t="shared" si="56"/>
        <v>#N/A</v>
      </c>
      <c r="BM45" s="302" t="str">
        <f t="shared" si="49"/>
        <v/>
      </c>
      <c r="BN45" s="3" t="str">
        <f t="shared" si="50"/>
        <v/>
      </c>
      <c r="BO45" s="302" t="e">
        <f t="shared" si="57"/>
        <v>#N/A</v>
      </c>
      <c r="BP45" s="3" t="e">
        <f t="shared" si="58"/>
        <v>#N/A</v>
      </c>
      <c r="BQ45" s="302" t="str">
        <f t="shared" si="51"/>
        <v/>
      </c>
      <c r="BT45" s="357"/>
      <c r="BU45" s="357"/>
      <c r="CG45" s="364"/>
      <c r="CH45" s="364"/>
      <c r="CI45" s="365"/>
      <c r="CK45" s="365"/>
      <c r="CM45" s="365"/>
      <c r="CR45" s="357"/>
      <c r="CS45" s="357"/>
    </row>
    <row r="46" spans="2:97">
      <c r="B46" s="106" t="str">
        <f t="shared" si="6"/>
        <v/>
      </c>
      <c r="C46" s="101">
        <v>43</v>
      </c>
      <c r="D46" s="107" t="str">
        <f>男子種目選択!B46</f>
        <v/>
      </c>
      <c r="E46" s="108" t="str">
        <f>男子種目選択!C46</f>
        <v/>
      </c>
      <c r="F46" s="109" t="str">
        <f>男子種目選択!D46</f>
        <v/>
      </c>
      <c r="G46" s="110" t="str">
        <f>IF(男子種目選択!E46="","",IF(男子種目選択!E46="コンバインドA","80mハードル",IF(男子種目選択!E46="コンバインドB","走幅跳",男子種目選択!E46)))</f>
        <v/>
      </c>
      <c r="H46" s="111" t="str">
        <f t="shared" si="53"/>
        <v/>
      </c>
      <c r="I46" s="225"/>
      <c r="J46" s="226" t="str">
        <f t="shared" si="7"/>
        <v/>
      </c>
      <c r="K46" s="227"/>
      <c r="L46" s="228" t="str">
        <f t="shared" si="8"/>
        <v/>
      </c>
      <c r="M46" s="229"/>
      <c r="N46" s="242" t="str">
        <f t="shared" si="9"/>
        <v/>
      </c>
      <c r="O46" s="242">
        <f t="shared" si="10"/>
        <v>0</v>
      </c>
      <c r="P46" s="242" t="str">
        <f t="shared" si="11"/>
        <v/>
      </c>
      <c r="Q46" s="242">
        <f t="shared" si="12"/>
        <v>0</v>
      </c>
      <c r="R46" s="242" t="str">
        <f t="shared" si="13"/>
        <v/>
      </c>
      <c r="S46" s="242" t="str">
        <f t="shared" si="14"/>
        <v/>
      </c>
      <c r="T46" s="252" t="str">
        <f t="shared" si="15"/>
        <v>00</v>
      </c>
      <c r="U46" s="252">
        <f t="shared" si="16"/>
        <v>0</v>
      </c>
      <c r="V46" s="274">
        <f t="shared" si="17"/>
        <v>0</v>
      </c>
      <c r="W46" s="252" t="str">
        <f t="shared" si="18"/>
        <v/>
      </c>
      <c r="X46" s="252" t="str">
        <f t="shared" si="19"/>
        <v/>
      </c>
      <c r="Y46" s="252" t="str">
        <f t="shared" si="20"/>
        <v>0</v>
      </c>
      <c r="Z46" s="252" t="str">
        <f t="shared" si="21"/>
        <v/>
      </c>
      <c r="AA46" s="252" t="str">
        <f t="shared" si="22"/>
        <v/>
      </c>
      <c r="AB46" s="252" t="str">
        <f t="shared" si="23"/>
        <v/>
      </c>
      <c r="AC46" s="252" t="str">
        <f t="shared" si="24"/>
        <v>0</v>
      </c>
      <c r="AD46" s="252">
        <f t="shared" si="25"/>
        <v>0</v>
      </c>
      <c r="AE46" s="110" t="str">
        <f>IF(男子種目選択!E46="","",IF(男子種目選択!E46="コンバインドA","走高跳",IF(男子種目選択!E46="コンバインドB","ジャベリックボール投",IF(男子種目選択!F46="","",男子種目選択!F46))))</f>
        <v/>
      </c>
      <c r="AF46" s="111" t="str">
        <f t="shared" si="54"/>
        <v/>
      </c>
      <c r="AG46" s="225"/>
      <c r="AH46" s="226" t="str">
        <f t="shared" si="26"/>
        <v/>
      </c>
      <c r="AI46" s="227"/>
      <c r="AJ46" s="228" t="str">
        <f t="shared" si="27"/>
        <v/>
      </c>
      <c r="AK46" s="229"/>
      <c r="AL46" s="242" t="str">
        <f t="shared" si="28"/>
        <v/>
      </c>
      <c r="AM46" s="242">
        <f t="shared" si="29"/>
        <v>0</v>
      </c>
      <c r="AN46" s="242" t="str">
        <f t="shared" si="30"/>
        <v/>
      </c>
      <c r="AO46" s="242">
        <f t="shared" si="31"/>
        <v>0</v>
      </c>
      <c r="AP46" s="242" t="str">
        <f t="shared" si="32"/>
        <v/>
      </c>
      <c r="AQ46" s="242" t="str">
        <f t="shared" si="33"/>
        <v/>
      </c>
      <c r="AR46" s="252" t="str">
        <f t="shared" si="34"/>
        <v>00</v>
      </c>
      <c r="AS46" s="252">
        <f t="shared" si="35"/>
        <v>0</v>
      </c>
      <c r="AT46" s="274">
        <f t="shared" si="36"/>
        <v>0</v>
      </c>
      <c r="AU46" s="252" t="str">
        <f t="shared" si="37"/>
        <v/>
      </c>
      <c r="AV46" s="252" t="str">
        <f t="shared" si="38"/>
        <v/>
      </c>
      <c r="AW46" s="252" t="str">
        <f t="shared" si="39"/>
        <v>0</v>
      </c>
      <c r="AX46" s="252" t="str">
        <f t="shared" si="40"/>
        <v/>
      </c>
      <c r="AY46" s="252" t="str">
        <f t="shared" si="41"/>
        <v/>
      </c>
      <c r="AZ46" s="252" t="str">
        <f t="shared" si="42"/>
        <v/>
      </c>
      <c r="BA46" s="252" t="str">
        <f t="shared" si="43"/>
        <v>0</v>
      </c>
      <c r="BB46" s="252">
        <f t="shared" si="44"/>
        <v>0</v>
      </c>
      <c r="BC46" s="110" t="str">
        <f>IF(AE46="","",IF(男子種目選択!E46="","""",IF(男子種目選択!E46="コンバインドA",男子種目選択!E46,IF(男子種目選択!E46="コンバインドB",男子種目選択!E46,""))))</f>
        <v/>
      </c>
      <c r="BD46" s="111"/>
      <c r="BE46" s="320" t="str">
        <f t="shared" si="45"/>
        <v/>
      </c>
      <c r="BF46" s="320" t="str">
        <f t="shared" si="46"/>
        <v/>
      </c>
      <c r="BG46" s="321" t="str">
        <f t="shared" si="47"/>
        <v/>
      </c>
      <c r="BH46" s="312" t="str">
        <f t="shared" si="52"/>
        <v/>
      </c>
      <c r="BI46" s="313"/>
      <c r="BJ46" s="99" t="str">
        <f t="shared" si="48"/>
        <v/>
      </c>
      <c r="BK46" s="302" t="e">
        <f t="shared" si="55"/>
        <v>#N/A</v>
      </c>
      <c r="BL46" s="3" t="e">
        <f t="shared" si="56"/>
        <v>#N/A</v>
      </c>
      <c r="BM46" s="302" t="str">
        <f t="shared" si="49"/>
        <v/>
      </c>
      <c r="BN46" s="3" t="str">
        <f t="shared" si="50"/>
        <v/>
      </c>
      <c r="BO46" s="302" t="e">
        <f t="shared" si="57"/>
        <v>#N/A</v>
      </c>
      <c r="BP46" s="3" t="e">
        <f t="shared" si="58"/>
        <v>#N/A</v>
      </c>
      <c r="BQ46" s="302" t="str">
        <f t="shared" si="51"/>
        <v/>
      </c>
      <c r="BT46" s="357"/>
      <c r="BU46" s="357"/>
      <c r="CG46" s="364"/>
      <c r="CH46" s="364"/>
      <c r="CI46" s="365"/>
      <c r="CK46" s="365"/>
      <c r="CM46" s="365"/>
      <c r="CR46" s="357"/>
      <c r="CS46" s="357"/>
    </row>
    <row r="47" spans="2:97">
      <c r="B47" s="106" t="str">
        <f t="shared" si="6"/>
        <v/>
      </c>
      <c r="C47" s="101">
        <v>44</v>
      </c>
      <c r="D47" s="107" t="str">
        <f>男子種目選択!B47</f>
        <v/>
      </c>
      <c r="E47" s="108" t="str">
        <f>男子種目選択!C47</f>
        <v/>
      </c>
      <c r="F47" s="109" t="str">
        <f>男子種目選択!D47</f>
        <v/>
      </c>
      <c r="G47" s="110" t="str">
        <f>IF(男子種目選択!E47="","",IF(男子種目選択!E47="コンバインドA","80mハードル",IF(男子種目選択!E47="コンバインドB","走幅跳",男子種目選択!E47)))</f>
        <v/>
      </c>
      <c r="H47" s="111" t="str">
        <f t="shared" si="53"/>
        <v/>
      </c>
      <c r="I47" s="225"/>
      <c r="J47" s="226" t="str">
        <f t="shared" si="7"/>
        <v/>
      </c>
      <c r="K47" s="227"/>
      <c r="L47" s="228" t="str">
        <f t="shared" si="8"/>
        <v/>
      </c>
      <c r="M47" s="229"/>
      <c r="N47" s="242" t="str">
        <f t="shared" si="9"/>
        <v/>
      </c>
      <c r="O47" s="242">
        <f t="shared" si="10"/>
        <v>0</v>
      </c>
      <c r="P47" s="242" t="str">
        <f t="shared" si="11"/>
        <v/>
      </c>
      <c r="Q47" s="242">
        <f t="shared" si="12"/>
        <v>0</v>
      </c>
      <c r="R47" s="242" t="str">
        <f t="shared" si="13"/>
        <v/>
      </c>
      <c r="S47" s="242" t="str">
        <f t="shared" si="14"/>
        <v/>
      </c>
      <c r="T47" s="252" t="str">
        <f t="shared" si="15"/>
        <v>00</v>
      </c>
      <c r="U47" s="252">
        <f t="shared" si="16"/>
        <v>0</v>
      </c>
      <c r="V47" s="274">
        <f t="shared" si="17"/>
        <v>0</v>
      </c>
      <c r="W47" s="252" t="str">
        <f t="shared" si="18"/>
        <v/>
      </c>
      <c r="X47" s="252" t="str">
        <f t="shared" si="19"/>
        <v/>
      </c>
      <c r="Y47" s="252" t="str">
        <f t="shared" si="20"/>
        <v>0</v>
      </c>
      <c r="Z47" s="252" t="str">
        <f t="shared" si="21"/>
        <v/>
      </c>
      <c r="AA47" s="252" t="str">
        <f t="shared" si="22"/>
        <v/>
      </c>
      <c r="AB47" s="252" t="str">
        <f t="shared" si="23"/>
        <v/>
      </c>
      <c r="AC47" s="252" t="str">
        <f t="shared" si="24"/>
        <v>0</v>
      </c>
      <c r="AD47" s="252">
        <f t="shared" si="25"/>
        <v>0</v>
      </c>
      <c r="AE47" s="110" t="str">
        <f>IF(男子種目選択!E47="","",IF(男子種目選択!E47="コンバインドA","走高跳",IF(男子種目選択!E47="コンバインドB","ジャベリックボール投",IF(男子種目選択!F47="","",男子種目選択!F47))))</f>
        <v/>
      </c>
      <c r="AF47" s="111" t="str">
        <f t="shared" si="54"/>
        <v/>
      </c>
      <c r="AG47" s="225"/>
      <c r="AH47" s="226" t="str">
        <f t="shared" si="26"/>
        <v/>
      </c>
      <c r="AI47" s="227"/>
      <c r="AJ47" s="228" t="str">
        <f t="shared" si="27"/>
        <v/>
      </c>
      <c r="AK47" s="229"/>
      <c r="AL47" s="242" t="str">
        <f t="shared" si="28"/>
        <v/>
      </c>
      <c r="AM47" s="242">
        <f t="shared" si="29"/>
        <v>0</v>
      </c>
      <c r="AN47" s="242" t="str">
        <f t="shared" si="30"/>
        <v/>
      </c>
      <c r="AO47" s="242">
        <f t="shared" si="31"/>
        <v>0</v>
      </c>
      <c r="AP47" s="242" t="str">
        <f t="shared" si="32"/>
        <v/>
      </c>
      <c r="AQ47" s="242" t="str">
        <f t="shared" si="33"/>
        <v/>
      </c>
      <c r="AR47" s="252" t="str">
        <f t="shared" si="34"/>
        <v>00</v>
      </c>
      <c r="AS47" s="252">
        <f t="shared" si="35"/>
        <v>0</v>
      </c>
      <c r="AT47" s="274">
        <f t="shared" si="36"/>
        <v>0</v>
      </c>
      <c r="AU47" s="252" t="str">
        <f t="shared" si="37"/>
        <v/>
      </c>
      <c r="AV47" s="252" t="str">
        <f t="shared" si="38"/>
        <v/>
      </c>
      <c r="AW47" s="252" t="str">
        <f t="shared" si="39"/>
        <v>0</v>
      </c>
      <c r="AX47" s="252" t="str">
        <f t="shared" si="40"/>
        <v/>
      </c>
      <c r="AY47" s="252" t="str">
        <f t="shared" si="41"/>
        <v/>
      </c>
      <c r="AZ47" s="252" t="str">
        <f t="shared" si="42"/>
        <v/>
      </c>
      <c r="BA47" s="252" t="str">
        <f t="shared" si="43"/>
        <v>0</v>
      </c>
      <c r="BB47" s="252">
        <f t="shared" si="44"/>
        <v>0</v>
      </c>
      <c r="BC47" s="110" t="str">
        <f>IF(AE47="","",IF(男子種目選択!E47="","""",IF(男子種目選択!E47="コンバインドA",男子種目選択!E47,IF(男子種目選択!E47="コンバインドB",男子種目選択!E47,""))))</f>
        <v/>
      </c>
      <c r="BD47" s="111"/>
      <c r="BE47" s="320" t="str">
        <f t="shared" si="45"/>
        <v/>
      </c>
      <c r="BF47" s="320" t="str">
        <f t="shared" si="46"/>
        <v/>
      </c>
      <c r="BG47" s="321" t="str">
        <f t="shared" si="47"/>
        <v/>
      </c>
      <c r="BH47" s="312" t="str">
        <f t="shared" si="52"/>
        <v/>
      </c>
      <c r="BI47" s="313"/>
      <c r="BJ47" s="99" t="str">
        <f t="shared" si="48"/>
        <v/>
      </c>
      <c r="BK47" s="302" t="e">
        <f t="shared" si="55"/>
        <v>#N/A</v>
      </c>
      <c r="BL47" s="3" t="e">
        <f t="shared" si="56"/>
        <v>#N/A</v>
      </c>
      <c r="BM47" s="302" t="str">
        <f t="shared" si="49"/>
        <v/>
      </c>
      <c r="BN47" s="3" t="str">
        <f t="shared" si="50"/>
        <v/>
      </c>
      <c r="BO47" s="302" t="e">
        <f t="shared" si="57"/>
        <v>#N/A</v>
      </c>
      <c r="BP47" s="3" t="e">
        <f t="shared" si="58"/>
        <v>#N/A</v>
      </c>
      <c r="BQ47" s="302" t="str">
        <f t="shared" si="51"/>
        <v/>
      </c>
      <c r="BT47" s="357"/>
      <c r="BU47" s="357"/>
      <c r="CG47" s="364"/>
      <c r="CH47" s="364"/>
      <c r="CI47" s="365"/>
      <c r="CK47" s="365"/>
      <c r="CM47" s="365"/>
      <c r="CR47" s="357"/>
      <c r="CS47" s="357"/>
    </row>
    <row r="48" spans="2:97">
      <c r="B48" s="106" t="str">
        <f t="shared" si="6"/>
        <v/>
      </c>
      <c r="C48" s="101">
        <v>45</v>
      </c>
      <c r="D48" s="107" t="str">
        <f>男子種目選択!B48</f>
        <v/>
      </c>
      <c r="E48" s="108" t="str">
        <f>男子種目選択!C48</f>
        <v/>
      </c>
      <c r="F48" s="109" t="str">
        <f>男子種目選択!D48</f>
        <v/>
      </c>
      <c r="G48" s="110" t="str">
        <f>IF(男子種目選択!E48="","",IF(男子種目選択!E48="コンバインドA","80mハードル",IF(男子種目選択!E48="コンバインドB","走幅跳",男子種目選択!E48)))</f>
        <v/>
      </c>
      <c r="H48" s="111" t="str">
        <f t="shared" si="53"/>
        <v/>
      </c>
      <c r="I48" s="225"/>
      <c r="J48" s="226" t="str">
        <f t="shared" si="7"/>
        <v/>
      </c>
      <c r="K48" s="227"/>
      <c r="L48" s="228" t="str">
        <f t="shared" si="8"/>
        <v/>
      </c>
      <c r="M48" s="229"/>
      <c r="N48" s="242" t="str">
        <f t="shared" si="9"/>
        <v/>
      </c>
      <c r="O48" s="242">
        <f t="shared" si="10"/>
        <v>0</v>
      </c>
      <c r="P48" s="242" t="str">
        <f t="shared" si="11"/>
        <v/>
      </c>
      <c r="Q48" s="242">
        <f t="shared" si="12"/>
        <v>0</v>
      </c>
      <c r="R48" s="242" t="str">
        <f t="shared" si="13"/>
        <v/>
      </c>
      <c r="S48" s="242" t="str">
        <f t="shared" si="14"/>
        <v/>
      </c>
      <c r="T48" s="252" t="str">
        <f t="shared" si="15"/>
        <v>00</v>
      </c>
      <c r="U48" s="252">
        <f t="shared" si="16"/>
        <v>0</v>
      </c>
      <c r="V48" s="274">
        <f t="shared" si="17"/>
        <v>0</v>
      </c>
      <c r="W48" s="252" t="str">
        <f t="shared" si="18"/>
        <v/>
      </c>
      <c r="X48" s="252" t="str">
        <f t="shared" si="19"/>
        <v/>
      </c>
      <c r="Y48" s="252" t="str">
        <f t="shared" si="20"/>
        <v>0</v>
      </c>
      <c r="Z48" s="252" t="str">
        <f t="shared" si="21"/>
        <v/>
      </c>
      <c r="AA48" s="252" t="str">
        <f t="shared" si="22"/>
        <v/>
      </c>
      <c r="AB48" s="252" t="str">
        <f t="shared" si="23"/>
        <v/>
      </c>
      <c r="AC48" s="252" t="str">
        <f t="shared" si="24"/>
        <v>0</v>
      </c>
      <c r="AD48" s="252">
        <f t="shared" si="25"/>
        <v>0</v>
      </c>
      <c r="AE48" s="110" t="str">
        <f>IF(男子種目選択!E48="","",IF(男子種目選択!E48="コンバインドA","走高跳",IF(男子種目選択!E48="コンバインドB","ジャベリックボール投",IF(男子種目選択!F48="","",男子種目選択!F48))))</f>
        <v/>
      </c>
      <c r="AF48" s="111" t="str">
        <f t="shared" si="54"/>
        <v/>
      </c>
      <c r="AG48" s="225"/>
      <c r="AH48" s="226" t="str">
        <f t="shared" si="26"/>
        <v/>
      </c>
      <c r="AI48" s="227"/>
      <c r="AJ48" s="228" t="str">
        <f t="shared" si="27"/>
        <v/>
      </c>
      <c r="AK48" s="229"/>
      <c r="AL48" s="242" t="str">
        <f t="shared" si="28"/>
        <v/>
      </c>
      <c r="AM48" s="242">
        <f t="shared" si="29"/>
        <v>0</v>
      </c>
      <c r="AN48" s="242" t="str">
        <f t="shared" si="30"/>
        <v/>
      </c>
      <c r="AO48" s="242">
        <f t="shared" si="31"/>
        <v>0</v>
      </c>
      <c r="AP48" s="242" t="str">
        <f t="shared" si="32"/>
        <v/>
      </c>
      <c r="AQ48" s="242" t="str">
        <f t="shared" si="33"/>
        <v/>
      </c>
      <c r="AR48" s="252" t="str">
        <f t="shared" si="34"/>
        <v>00</v>
      </c>
      <c r="AS48" s="252">
        <f t="shared" si="35"/>
        <v>0</v>
      </c>
      <c r="AT48" s="274">
        <f t="shared" si="36"/>
        <v>0</v>
      </c>
      <c r="AU48" s="252" t="str">
        <f t="shared" si="37"/>
        <v/>
      </c>
      <c r="AV48" s="252" t="str">
        <f t="shared" si="38"/>
        <v/>
      </c>
      <c r="AW48" s="252" t="str">
        <f t="shared" si="39"/>
        <v>0</v>
      </c>
      <c r="AX48" s="252" t="str">
        <f t="shared" si="40"/>
        <v/>
      </c>
      <c r="AY48" s="252" t="str">
        <f t="shared" si="41"/>
        <v/>
      </c>
      <c r="AZ48" s="252" t="str">
        <f t="shared" si="42"/>
        <v/>
      </c>
      <c r="BA48" s="252" t="str">
        <f t="shared" si="43"/>
        <v>0</v>
      </c>
      <c r="BB48" s="252">
        <f t="shared" si="44"/>
        <v>0</v>
      </c>
      <c r="BC48" s="110" t="str">
        <f>IF(AE48="","",IF(男子種目選択!E48="","""",IF(男子種目選択!E48="コンバインドA",男子種目選択!E48,IF(男子種目選択!E48="コンバインドB",男子種目選択!E48,""))))</f>
        <v/>
      </c>
      <c r="BD48" s="111"/>
      <c r="BE48" s="320" t="str">
        <f t="shared" si="45"/>
        <v/>
      </c>
      <c r="BF48" s="320" t="str">
        <f t="shared" si="46"/>
        <v/>
      </c>
      <c r="BG48" s="321" t="str">
        <f t="shared" si="47"/>
        <v/>
      </c>
      <c r="BH48" s="312" t="str">
        <f t="shared" si="52"/>
        <v/>
      </c>
      <c r="BI48" s="313"/>
      <c r="BJ48" s="99" t="str">
        <f t="shared" si="48"/>
        <v/>
      </c>
      <c r="BK48" s="302" t="e">
        <f t="shared" si="55"/>
        <v>#N/A</v>
      </c>
      <c r="BL48" s="3" t="e">
        <f t="shared" si="56"/>
        <v>#N/A</v>
      </c>
      <c r="BM48" s="302" t="str">
        <f t="shared" si="49"/>
        <v/>
      </c>
      <c r="BN48" s="3" t="str">
        <f t="shared" si="50"/>
        <v/>
      </c>
      <c r="BO48" s="302" t="e">
        <f t="shared" si="57"/>
        <v>#N/A</v>
      </c>
      <c r="BP48" s="3" t="e">
        <f t="shared" si="58"/>
        <v>#N/A</v>
      </c>
      <c r="BQ48" s="302" t="str">
        <f t="shared" si="51"/>
        <v/>
      </c>
      <c r="BT48" s="357"/>
      <c r="BU48" s="357"/>
      <c r="CG48" s="364"/>
      <c r="CH48" s="364"/>
      <c r="CI48" s="365"/>
      <c r="CK48" s="365"/>
      <c r="CM48" s="365"/>
      <c r="CR48" s="357"/>
      <c r="CS48" s="357"/>
    </row>
    <row r="49" spans="2:97">
      <c r="B49" s="106" t="str">
        <f t="shared" si="6"/>
        <v/>
      </c>
      <c r="C49" s="101">
        <v>46</v>
      </c>
      <c r="D49" s="107" t="str">
        <f>男子種目選択!B49</f>
        <v/>
      </c>
      <c r="E49" s="108" t="str">
        <f>男子種目選択!C49</f>
        <v/>
      </c>
      <c r="F49" s="109" t="str">
        <f>男子種目選択!D49</f>
        <v/>
      </c>
      <c r="G49" s="110" t="str">
        <f>IF(男子種目選択!E49="","",IF(男子種目選択!E49="コンバインドA","80mハードル",IF(男子種目選択!E49="コンバインドB","走幅跳",男子種目選択!E49)))</f>
        <v/>
      </c>
      <c r="H49" s="111" t="str">
        <f t="shared" si="53"/>
        <v/>
      </c>
      <c r="I49" s="225"/>
      <c r="J49" s="226" t="str">
        <f t="shared" si="7"/>
        <v/>
      </c>
      <c r="K49" s="227"/>
      <c r="L49" s="228" t="str">
        <f t="shared" si="8"/>
        <v/>
      </c>
      <c r="M49" s="229"/>
      <c r="N49" s="242" t="str">
        <f t="shared" si="9"/>
        <v/>
      </c>
      <c r="O49" s="242">
        <f t="shared" si="10"/>
        <v>0</v>
      </c>
      <c r="P49" s="242" t="str">
        <f t="shared" si="11"/>
        <v/>
      </c>
      <c r="Q49" s="242">
        <f t="shared" si="12"/>
        <v>0</v>
      </c>
      <c r="R49" s="242" t="str">
        <f t="shared" si="13"/>
        <v/>
      </c>
      <c r="S49" s="242" t="str">
        <f t="shared" si="14"/>
        <v/>
      </c>
      <c r="T49" s="252" t="str">
        <f t="shared" si="15"/>
        <v>00</v>
      </c>
      <c r="U49" s="252">
        <f t="shared" si="16"/>
        <v>0</v>
      </c>
      <c r="V49" s="274">
        <f t="shared" si="17"/>
        <v>0</v>
      </c>
      <c r="W49" s="252" t="str">
        <f t="shared" si="18"/>
        <v/>
      </c>
      <c r="X49" s="252" t="str">
        <f t="shared" si="19"/>
        <v/>
      </c>
      <c r="Y49" s="252" t="str">
        <f t="shared" si="20"/>
        <v>0</v>
      </c>
      <c r="Z49" s="252" t="str">
        <f t="shared" si="21"/>
        <v/>
      </c>
      <c r="AA49" s="252" t="str">
        <f t="shared" si="22"/>
        <v/>
      </c>
      <c r="AB49" s="252" t="str">
        <f t="shared" si="23"/>
        <v/>
      </c>
      <c r="AC49" s="252" t="str">
        <f t="shared" si="24"/>
        <v>0</v>
      </c>
      <c r="AD49" s="252">
        <f t="shared" si="25"/>
        <v>0</v>
      </c>
      <c r="AE49" s="110" t="str">
        <f>IF(男子種目選択!E49="","",IF(男子種目選択!E49="コンバインドA","走高跳",IF(男子種目選択!E49="コンバインドB","ジャベリックボール投",IF(男子種目選択!F49="","",男子種目選択!F49))))</f>
        <v/>
      </c>
      <c r="AF49" s="111" t="str">
        <f t="shared" si="54"/>
        <v/>
      </c>
      <c r="AG49" s="225"/>
      <c r="AH49" s="226" t="str">
        <f t="shared" si="26"/>
        <v/>
      </c>
      <c r="AI49" s="227"/>
      <c r="AJ49" s="228" t="str">
        <f t="shared" si="27"/>
        <v/>
      </c>
      <c r="AK49" s="229"/>
      <c r="AL49" s="242" t="str">
        <f t="shared" si="28"/>
        <v/>
      </c>
      <c r="AM49" s="242">
        <f t="shared" si="29"/>
        <v>0</v>
      </c>
      <c r="AN49" s="242" t="str">
        <f t="shared" si="30"/>
        <v/>
      </c>
      <c r="AO49" s="242">
        <f t="shared" si="31"/>
        <v>0</v>
      </c>
      <c r="AP49" s="242" t="str">
        <f t="shared" si="32"/>
        <v/>
      </c>
      <c r="AQ49" s="242" t="str">
        <f t="shared" si="33"/>
        <v/>
      </c>
      <c r="AR49" s="252" t="str">
        <f t="shared" si="34"/>
        <v>00</v>
      </c>
      <c r="AS49" s="252">
        <f t="shared" si="35"/>
        <v>0</v>
      </c>
      <c r="AT49" s="274">
        <f t="shared" si="36"/>
        <v>0</v>
      </c>
      <c r="AU49" s="252" t="str">
        <f t="shared" si="37"/>
        <v/>
      </c>
      <c r="AV49" s="252" t="str">
        <f t="shared" si="38"/>
        <v/>
      </c>
      <c r="AW49" s="252" t="str">
        <f t="shared" si="39"/>
        <v>0</v>
      </c>
      <c r="AX49" s="252" t="str">
        <f t="shared" si="40"/>
        <v/>
      </c>
      <c r="AY49" s="252" t="str">
        <f t="shared" si="41"/>
        <v/>
      </c>
      <c r="AZ49" s="252" t="str">
        <f t="shared" si="42"/>
        <v/>
      </c>
      <c r="BA49" s="252" t="str">
        <f t="shared" si="43"/>
        <v>0</v>
      </c>
      <c r="BB49" s="252">
        <f t="shared" si="44"/>
        <v>0</v>
      </c>
      <c r="BC49" s="110" t="str">
        <f>IF(AE49="","",IF(男子種目選択!E49="","""",IF(男子種目選択!E49="コンバインドA",男子種目選択!E49,IF(男子種目選択!E49="コンバインドB",男子種目選択!E49,""))))</f>
        <v/>
      </c>
      <c r="BD49" s="111"/>
      <c r="BE49" s="320" t="str">
        <f t="shared" si="45"/>
        <v/>
      </c>
      <c r="BF49" s="320" t="str">
        <f t="shared" si="46"/>
        <v/>
      </c>
      <c r="BG49" s="321" t="str">
        <f t="shared" si="47"/>
        <v/>
      </c>
      <c r="BH49" s="312" t="str">
        <f t="shared" si="52"/>
        <v/>
      </c>
      <c r="BI49" s="313"/>
      <c r="BJ49" s="99" t="str">
        <f t="shared" si="48"/>
        <v/>
      </c>
      <c r="BK49" s="302" t="e">
        <f t="shared" si="55"/>
        <v>#N/A</v>
      </c>
      <c r="BL49" s="3" t="e">
        <f t="shared" si="56"/>
        <v>#N/A</v>
      </c>
      <c r="BM49" s="302" t="str">
        <f t="shared" si="49"/>
        <v/>
      </c>
      <c r="BN49" s="3" t="str">
        <f t="shared" si="50"/>
        <v/>
      </c>
      <c r="BO49" s="302" t="e">
        <f t="shared" si="57"/>
        <v>#N/A</v>
      </c>
      <c r="BP49" s="3" t="e">
        <f t="shared" si="58"/>
        <v>#N/A</v>
      </c>
      <c r="BQ49" s="302" t="str">
        <f t="shared" si="51"/>
        <v/>
      </c>
      <c r="BT49" s="357"/>
      <c r="BU49" s="357"/>
      <c r="CG49" s="364"/>
      <c r="CH49" s="364"/>
      <c r="CI49" s="365"/>
      <c r="CK49" s="365"/>
      <c r="CM49" s="365"/>
      <c r="CR49" s="357"/>
      <c r="CS49" s="357"/>
    </row>
    <row r="50" spans="2:97">
      <c r="B50" s="106" t="str">
        <f t="shared" si="6"/>
        <v/>
      </c>
      <c r="C50" s="101">
        <v>47</v>
      </c>
      <c r="D50" s="107" t="str">
        <f>男子種目選択!B50</f>
        <v/>
      </c>
      <c r="E50" s="108" t="str">
        <f>男子種目選択!C50</f>
        <v/>
      </c>
      <c r="F50" s="109" t="str">
        <f>男子種目選択!D50</f>
        <v/>
      </c>
      <c r="G50" s="110" t="str">
        <f>IF(男子種目選択!E50="","",IF(男子種目選択!E50="コンバインドA","80mハードル",IF(男子種目選択!E50="コンバインドB","走幅跳",男子種目選択!E50)))</f>
        <v/>
      </c>
      <c r="H50" s="111" t="str">
        <f t="shared" si="53"/>
        <v/>
      </c>
      <c r="I50" s="225"/>
      <c r="J50" s="226" t="str">
        <f t="shared" si="7"/>
        <v/>
      </c>
      <c r="K50" s="227"/>
      <c r="L50" s="228" t="str">
        <f t="shared" si="8"/>
        <v/>
      </c>
      <c r="M50" s="229"/>
      <c r="N50" s="242" t="str">
        <f t="shared" si="9"/>
        <v/>
      </c>
      <c r="O50" s="242">
        <f t="shared" si="10"/>
        <v>0</v>
      </c>
      <c r="P50" s="242" t="str">
        <f t="shared" si="11"/>
        <v/>
      </c>
      <c r="Q50" s="242">
        <f t="shared" si="12"/>
        <v>0</v>
      </c>
      <c r="R50" s="242" t="str">
        <f t="shared" si="13"/>
        <v/>
      </c>
      <c r="S50" s="242" t="str">
        <f t="shared" si="14"/>
        <v/>
      </c>
      <c r="T50" s="252" t="str">
        <f t="shared" si="15"/>
        <v>00</v>
      </c>
      <c r="U50" s="252">
        <f t="shared" si="16"/>
        <v>0</v>
      </c>
      <c r="V50" s="274">
        <f t="shared" si="17"/>
        <v>0</v>
      </c>
      <c r="W50" s="252" t="str">
        <f t="shared" si="18"/>
        <v/>
      </c>
      <c r="X50" s="252" t="str">
        <f t="shared" si="19"/>
        <v/>
      </c>
      <c r="Y50" s="252" t="str">
        <f t="shared" si="20"/>
        <v>0</v>
      </c>
      <c r="Z50" s="252" t="str">
        <f t="shared" si="21"/>
        <v/>
      </c>
      <c r="AA50" s="252" t="str">
        <f t="shared" si="22"/>
        <v/>
      </c>
      <c r="AB50" s="252" t="str">
        <f t="shared" si="23"/>
        <v/>
      </c>
      <c r="AC50" s="252" t="str">
        <f t="shared" si="24"/>
        <v>0</v>
      </c>
      <c r="AD50" s="252">
        <f t="shared" si="25"/>
        <v>0</v>
      </c>
      <c r="AE50" s="110" t="str">
        <f>IF(男子種目選択!E50="","",IF(男子種目選択!E50="コンバインドA","走高跳",IF(男子種目選択!E50="コンバインドB","ジャベリックボール投",IF(男子種目選択!F50="","",男子種目選択!F50))))</f>
        <v/>
      </c>
      <c r="AF50" s="111" t="str">
        <f t="shared" si="54"/>
        <v/>
      </c>
      <c r="AG50" s="225"/>
      <c r="AH50" s="226" t="str">
        <f t="shared" si="26"/>
        <v/>
      </c>
      <c r="AI50" s="227"/>
      <c r="AJ50" s="228" t="str">
        <f t="shared" si="27"/>
        <v/>
      </c>
      <c r="AK50" s="229"/>
      <c r="AL50" s="242" t="str">
        <f t="shared" si="28"/>
        <v/>
      </c>
      <c r="AM50" s="242">
        <f t="shared" si="29"/>
        <v>0</v>
      </c>
      <c r="AN50" s="242" t="str">
        <f t="shared" si="30"/>
        <v/>
      </c>
      <c r="AO50" s="242">
        <f t="shared" si="31"/>
        <v>0</v>
      </c>
      <c r="AP50" s="242" t="str">
        <f t="shared" si="32"/>
        <v/>
      </c>
      <c r="AQ50" s="242" t="str">
        <f t="shared" si="33"/>
        <v/>
      </c>
      <c r="AR50" s="252" t="str">
        <f t="shared" si="34"/>
        <v>00</v>
      </c>
      <c r="AS50" s="252">
        <f t="shared" si="35"/>
        <v>0</v>
      </c>
      <c r="AT50" s="274">
        <f t="shared" si="36"/>
        <v>0</v>
      </c>
      <c r="AU50" s="252" t="str">
        <f t="shared" si="37"/>
        <v/>
      </c>
      <c r="AV50" s="252" t="str">
        <f t="shared" si="38"/>
        <v/>
      </c>
      <c r="AW50" s="252" t="str">
        <f t="shared" si="39"/>
        <v>0</v>
      </c>
      <c r="AX50" s="252" t="str">
        <f t="shared" si="40"/>
        <v/>
      </c>
      <c r="AY50" s="252" t="str">
        <f t="shared" si="41"/>
        <v/>
      </c>
      <c r="AZ50" s="252" t="str">
        <f t="shared" si="42"/>
        <v/>
      </c>
      <c r="BA50" s="252" t="str">
        <f t="shared" si="43"/>
        <v>0</v>
      </c>
      <c r="BB50" s="252">
        <f t="shared" si="44"/>
        <v>0</v>
      </c>
      <c r="BC50" s="110" t="str">
        <f>IF(AE50="","",IF(男子種目選択!E50="","""",IF(男子種目選択!E50="コンバインドA",男子種目選択!E50,IF(男子種目選択!E50="コンバインドB",男子種目選択!E50,""))))</f>
        <v/>
      </c>
      <c r="BD50" s="111"/>
      <c r="BE50" s="320" t="str">
        <f t="shared" si="45"/>
        <v/>
      </c>
      <c r="BF50" s="320" t="str">
        <f t="shared" si="46"/>
        <v/>
      </c>
      <c r="BG50" s="321" t="str">
        <f t="shared" si="47"/>
        <v/>
      </c>
      <c r="BH50" s="312" t="str">
        <f t="shared" si="52"/>
        <v/>
      </c>
      <c r="BI50" s="313"/>
      <c r="BJ50" s="99" t="str">
        <f t="shared" si="48"/>
        <v/>
      </c>
      <c r="BK50" s="302" t="e">
        <f t="shared" si="55"/>
        <v>#N/A</v>
      </c>
      <c r="BL50" s="3" t="e">
        <f t="shared" si="56"/>
        <v>#N/A</v>
      </c>
      <c r="BM50" s="302" t="str">
        <f t="shared" si="49"/>
        <v/>
      </c>
      <c r="BN50" s="3" t="str">
        <f t="shared" si="50"/>
        <v/>
      </c>
      <c r="BO50" s="302" t="e">
        <f t="shared" si="57"/>
        <v>#N/A</v>
      </c>
      <c r="BP50" s="3" t="e">
        <f t="shared" si="58"/>
        <v>#N/A</v>
      </c>
      <c r="BQ50" s="302" t="str">
        <f t="shared" si="51"/>
        <v/>
      </c>
      <c r="BT50" s="357"/>
      <c r="BU50" s="357"/>
      <c r="CG50" s="364"/>
      <c r="CH50" s="364"/>
      <c r="CI50" s="365"/>
      <c r="CK50" s="365"/>
      <c r="CM50" s="365"/>
      <c r="CR50" s="357"/>
      <c r="CS50" s="357"/>
    </row>
    <row r="51" spans="2:97">
      <c r="B51" s="106" t="str">
        <f t="shared" si="6"/>
        <v/>
      </c>
      <c r="C51" s="101">
        <v>48</v>
      </c>
      <c r="D51" s="107" t="str">
        <f>男子種目選択!B51</f>
        <v/>
      </c>
      <c r="E51" s="108" t="str">
        <f>男子種目選択!C51</f>
        <v/>
      </c>
      <c r="F51" s="109" t="str">
        <f>男子種目選択!D51</f>
        <v/>
      </c>
      <c r="G51" s="110" t="str">
        <f>IF(男子種目選択!E51="","",IF(男子種目選択!E51="コンバインドA","80mハードル",IF(男子種目選択!E51="コンバインドB","走幅跳",男子種目選択!E51)))</f>
        <v/>
      </c>
      <c r="H51" s="111" t="str">
        <f t="shared" si="53"/>
        <v/>
      </c>
      <c r="I51" s="225"/>
      <c r="J51" s="226" t="str">
        <f t="shared" si="7"/>
        <v/>
      </c>
      <c r="K51" s="227"/>
      <c r="L51" s="228" t="str">
        <f t="shared" si="8"/>
        <v/>
      </c>
      <c r="M51" s="229"/>
      <c r="N51" s="242" t="str">
        <f t="shared" si="9"/>
        <v/>
      </c>
      <c r="O51" s="242">
        <f t="shared" si="10"/>
        <v>0</v>
      </c>
      <c r="P51" s="242" t="str">
        <f t="shared" si="11"/>
        <v/>
      </c>
      <c r="Q51" s="242">
        <f t="shared" si="12"/>
        <v>0</v>
      </c>
      <c r="R51" s="242" t="str">
        <f t="shared" si="13"/>
        <v/>
      </c>
      <c r="S51" s="242" t="str">
        <f t="shared" si="14"/>
        <v/>
      </c>
      <c r="T51" s="252" t="str">
        <f t="shared" si="15"/>
        <v>00</v>
      </c>
      <c r="U51" s="252">
        <f t="shared" si="16"/>
        <v>0</v>
      </c>
      <c r="V51" s="274">
        <f t="shared" si="17"/>
        <v>0</v>
      </c>
      <c r="W51" s="252" t="str">
        <f t="shared" si="18"/>
        <v/>
      </c>
      <c r="X51" s="252" t="str">
        <f t="shared" si="19"/>
        <v/>
      </c>
      <c r="Y51" s="252" t="str">
        <f t="shared" si="20"/>
        <v>0</v>
      </c>
      <c r="Z51" s="252" t="str">
        <f t="shared" si="21"/>
        <v/>
      </c>
      <c r="AA51" s="252" t="str">
        <f t="shared" si="22"/>
        <v/>
      </c>
      <c r="AB51" s="252" t="str">
        <f t="shared" si="23"/>
        <v/>
      </c>
      <c r="AC51" s="252" t="str">
        <f t="shared" si="24"/>
        <v>0</v>
      </c>
      <c r="AD51" s="252">
        <f t="shared" si="25"/>
        <v>0</v>
      </c>
      <c r="AE51" s="110" t="str">
        <f>IF(男子種目選択!E51="","",IF(男子種目選択!E51="コンバインドA","走高跳",IF(男子種目選択!E51="コンバインドB","ジャベリックボール投",IF(男子種目選択!F51="","",男子種目選択!F51))))</f>
        <v/>
      </c>
      <c r="AF51" s="111" t="str">
        <f t="shared" si="54"/>
        <v/>
      </c>
      <c r="AG51" s="225"/>
      <c r="AH51" s="226" t="str">
        <f t="shared" si="26"/>
        <v/>
      </c>
      <c r="AI51" s="227"/>
      <c r="AJ51" s="228" t="str">
        <f t="shared" si="27"/>
        <v/>
      </c>
      <c r="AK51" s="229"/>
      <c r="AL51" s="242" t="str">
        <f t="shared" si="28"/>
        <v/>
      </c>
      <c r="AM51" s="242">
        <f t="shared" si="29"/>
        <v>0</v>
      </c>
      <c r="AN51" s="242" t="str">
        <f t="shared" si="30"/>
        <v/>
      </c>
      <c r="AO51" s="242">
        <f t="shared" si="31"/>
        <v>0</v>
      </c>
      <c r="AP51" s="242" t="str">
        <f t="shared" si="32"/>
        <v/>
      </c>
      <c r="AQ51" s="242" t="str">
        <f t="shared" si="33"/>
        <v/>
      </c>
      <c r="AR51" s="252" t="str">
        <f t="shared" si="34"/>
        <v>00</v>
      </c>
      <c r="AS51" s="252">
        <f t="shared" si="35"/>
        <v>0</v>
      </c>
      <c r="AT51" s="274">
        <f t="shared" si="36"/>
        <v>0</v>
      </c>
      <c r="AU51" s="252" t="str">
        <f t="shared" si="37"/>
        <v/>
      </c>
      <c r="AV51" s="252" t="str">
        <f t="shared" si="38"/>
        <v/>
      </c>
      <c r="AW51" s="252" t="str">
        <f t="shared" si="39"/>
        <v>0</v>
      </c>
      <c r="AX51" s="252" t="str">
        <f t="shared" si="40"/>
        <v/>
      </c>
      <c r="AY51" s="252" t="str">
        <f t="shared" si="41"/>
        <v/>
      </c>
      <c r="AZ51" s="252" t="str">
        <f t="shared" si="42"/>
        <v/>
      </c>
      <c r="BA51" s="252" t="str">
        <f t="shared" si="43"/>
        <v>0</v>
      </c>
      <c r="BB51" s="252">
        <f t="shared" si="44"/>
        <v>0</v>
      </c>
      <c r="BC51" s="110" t="str">
        <f>IF(AE51="","",IF(男子種目選択!E51="","""",IF(男子種目選択!E51="コンバインドA",男子種目選択!E51,IF(男子種目選択!E51="コンバインドB",男子種目選択!E51,""))))</f>
        <v/>
      </c>
      <c r="BD51" s="111"/>
      <c r="BE51" s="320" t="str">
        <f t="shared" si="45"/>
        <v/>
      </c>
      <c r="BF51" s="320" t="str">
        <f t="shared" si="46"/>
        <v/>
      </c>
      <c r="BG51" s="321" t="str">
        <f t="shared" si="47"/>
        <v/>
      </c>
      <c r="BH51" s="312" t="str">
        <f t="shared" si="52"/>
        <v/>
      </c>
      <c r="BI51" s="313"/>
      <c r="BJ51" s="99" t="str">
        <f t="shared" si="48"/>
        <v/>
      </c>
      <c r="BK51" s="302" t="e">
        <f t="shared" si="55"/>
        <v>#N/A</v>
      </c>
      <c r="BL51" s="3" t="e">
        <f t="shared" si="56"/>
        <v>#N/A</v>
      </c>
      <c r="BM51" s="302" t="str">
        <f t="shared" si="49"/>
        <v/>
      </c>
      <c r="BN51" s="3" t="str">
        <f t="shared" si="50"/>
        <v/>
      </c>
      <c r="BO51" s="302" t="e">
        <f t="shared" si="57"/>
        <v>#N/A</v>
      </c>
      <c r="BP51" s="3" t="e">
        <f t="shared" si="58"/>
        <v>#N/A</v>
      </c>
      <c r="BQ51" s="302" t="str">
        <f t="shared" si="51"/>
        <v/>
      </c>
      <c r="BT51" s="357"/>
      <c r="BU51" s="357"/>
      <c r="CG51" s="364"/>
      <c r="CH51" s="364"/>
      <c r="CI51" s="365"/>
      <c r="CK51" s="365"/>
      <c r="CM51" s="365"/>
      <c r="CR51" s="357"/>
      <c r="CS51" s="357"/>
    </row>
    <row r="52" spans="2:97">
      <c r="B52" s="106" t="str">
        <f t="shared" si="6"/>
        <v/>
      </c>
      <c r="C52" s="101">
        <v>49</v>
      </c>
      <c r="D52" s="107" t="str">
        <f>男子種目選択!B52</f>
        <v/>
      </c>
      <c r="E52" s="108" t="str">
        <f>男子種目選択!C52</f>
        <v/>
      </c>
      <c r="F52" s="109" t="str">
        <f>男子種目選択!D52</f>
        <v/>
      </c>
      <c r="G52" s="110" t="str">
        <f>IF(男子種目選択!E52="","",IF(男子種目選択!E52="コンバインドA","80mハードル",IF(男子種目選択!E52="コンバインドB","走幅跳",男子種目選択!E52)))</f>
        <v/>
      </c>
      <c r="H52" s="111" t="str">
        <f t="shared" si="53"/>
        <v/>
      </c>
      <c r="I52" s="225"/>
      <c r="J52" s="226" t="str">
        <f t="shared" si="7"/>
        <v/>
      </c>
      <c r="K52" s="227"/>
      <c r="L52" s="228" t="str">
        <f t="shared" si="8"/>
        <v/>
      </c>
      <c r="M52" s="229"/>
      <c r="N52" s="242" t="str">
        <f t="shared" si="9"/>
        <v/>
      </c>
      <c r="O52" s="242">
        <f t="shared" si="10"/>
        <v>0</v>
      </c>
      <c r="P52" s="242" t="str">
        <f t="shared" si="11"/>
        <v/>
      </c>
      <c r="Q52" s="242">
        <f t="shared" si="12"/>
        <v>0</v>
      </c>
      <c r="R52" s="242" t="str">
        <f t="shared" si="13"/>
        <v/>
      </c>
      <c r="S52" s="242" t="str">
        <f t="shared" si="14"/>
        <v/>
      </c>
      <c r="T52" s="252" t="str">
        <f t="shared" si="15"/>
        <v>00</v>
      </c>
      <c r="U52" s="252">
        <f t="shared" si="16"/>
        <v>0</v>
      </c>
      <c r="V52" s="274">
        <f t="shared" si="17"/>
        <v>0</v>
      </c>
      <c r="W52" s="252" t="str">
        <f t="shared" si="18"/>
        <v/>
      </c>
      <c r="X52" s="252" t="str">
        <f t="shared" si="19"/>
        <v/>
      </c>
      <c r="Y52" s="252" t="str">
        <f t="shared" si="20"/>
        <v>0</v>
      </c>
      <c r="Z52" s="252" t="str">
        <f t="shared" si="21"/>
        <v/>
      </c>
      <c r="AA52" s="252" t="str">
        <f t="shared" si="22"/>
        <v/>
      </c>
      <c r="AB52" s="252" t="str">
        <f t="shared" si="23"/>
        <v/>
      </c>
      <c r="AC52" s="252" t="str">
        <f t="shared" si="24"/>
        <v>0</v>
      </c>
      <c r="AD52" s="252">
        <f t="shared" si="25"/>
        <v>0</v>
      </c>
      <c r="AE52" s="110" t="str">
        <f>IF(男子種目選択!E52="","",IF(男子種目選択!E52="コンバインドA","走高跳",IF(男子種目選択!E52="コンバインドB","ジャベリックボール投",IF(男子種目選択!F52="","",男子種目選択!F52))))</f>
        <v/>
      </c>
      <c r="AF52" s="111" t="str">
        <f t="shared" si="54"/>
        <v/>
      </c>
      <c r="AG52" s="225"/>
      <c r="AH52" s="226" t="str">
        <f t="shared" si="26"/>
        <v/>
      </c>
      <c r="AI52" s="227"/>
      <c r="AJ52" s="228" t="str">
        <f t="shared" si="27"/>
        <v/>
      </c>
      <c r="AK52" s="229"/>
      <c r="AL52" s="242" t="str">
        <f t="shared" si="28"/>
        <v/>
      </c>
      <c r="AM52" s="242">
        <f t="shared" si="29"/>
        <v>0</v>
      </c>
      <c r="AN52" s="242" t="str">
        <f t="shared" si="30"/>
        <v/>
      </c>
      <c r="AO52" s="242">
        <f t="shared" si="31"/>
        <v>0</v>
      </c>
      <c r="AP52" s="242" t="str">
        <f t="shared" si="32"/>
        <v/>
      </c>
      <c r="AQ52" s="242" t="str">
        <f t="shared" si="33"/>
        <v/>
      </c>
      <c r="AR52" s="252" t="str">
        <f t="shared" si="34"/>
        <v>00</v>
      </c>
      <c r="AS52" s="252">
        <f t="shared" si="35"/>
        <v>0</v>
      </c>
      <c r="AT52" s="274">
        <f t="shared" si="36"/>
        <v>0</v>
      </c>
      <c r="AU52" s="252" t="str">
        <f t="shared" si="37"/>
        <v/>
      </c>
      <c r="AV52" s="252" t="str">
        <f t="shared" si="38"/>
        <v/>
      </c>
      <c r="AW52" s="252" t="str">
        <f t="shared" si="39"/>
        <v>0</v>
      </c>
      <c r="AX52" s="252" t="str">
        <f t="shared" si="40"/>
        <v/>
      </c>
      <c r="AY52" s="252" t="str">
        <f t="shared" si="41"/>
        <v/>
      </c>
      <c r="AZ52" s="252" t="str">
        <f t="shared" si="42"/>
        <v/>
      </c>
      <c r="BA52" s="252" t="str">
        <f t="shared" si="43"/>
        <v>0</v>
      </c>
      <c r="BB52" s="252">
        <f t="shared" si="44"/>
        <v>0</v>
      </c>
      <c r="BC52" s="110" t="str">
        <f>IF(AE52="","",IF(男子種目選択!E52="","""",IF(男子種目選択!E52="コンバインドA",男子種目選択!E52,IF(男子種目選択!E52="コンバインドB",男子種目選択!E52,""))))</f>
        <v/>
      </c>
      <c r="BD52" s="111"/>
      <c r="BE52" s="320" t="str">
        <f t="shared" si="45"/>
        <v/>
      </c>
      <c r="BF52" s="320" t="str">
        <f t="shared" si="46"/>
        <v/>
      </c>
      <c r="BG52" s="321" t="str">
        <f t="shared" si="47"/>
        <v/>
      </c>
      <c r="BH52" s="312" t="str">
        <f t="shared" si="52"/>
        <v/>
      </c>
      <c r="BI52" s="313"/>
      <c r="BJ52" s="99" t="str">
        <f t="shared" si="48"/>
        <v/>
      </c>
      <c r="BK52" s="302" t="e">
        <f t="shared" si="55"/>
        <v>#N/A</v>
      </c>
      <c r="BL52" s="3" t="e">
        <f t="shared" si="56"/>
        <v>#N/A</v>
      </c>
      <c r="BM52" s="302" t="str">
        <f t="shared" si="49"/>
        <v/>
      </c>
      <c r="BN52" s="3" t="str">
        <f t="shared" si="50"/>
        <v/>
      </c>
      <c r="BO52" s="302" t="e">
        <f t="shared" si="57"/>
        <v>#N/A</v>
      </c>
      <c r="BP52" s="3" t="e">
        <f t="shared" si="58"/>
        <v>#N/A</v>
      </c>
      <c r="BQ52" s="302" t="str">
        <f t="shared" si="51"/>
        <v/>
      </c>
      <c r="BT52" s="357"/>
      <c r="BU52" s="357"/>
      <c r="CG52" s="364"/>
      <c r="CH52" s="364"/>
      <c r="CI52" s="365"/>
      <c r="CK52" s="365"/>
      <c r="CM52" s="365"/>
      <c r="CR52" s="357"/>
      <c r="CS52" s="357"/>
    </row>
    <row r="53" spans="2:97">
      <c r="B53" s="106" t="str">
        <f t="shared" si="6"/>
        <v/>
      </c>
      <c r="C53" s="101">
        <v>50</v>
      </c>
      <c r="D53" s="107" t="str">
        <f>男子種目選択!B53</f>
        <v/>
      </c>
      <c r="E53" s="108" t="str">
        <f>男子種目選択!C53</f>
        <v/>
      </c>
      <c r="F53" s="109" t="str">
        <f>男子種目選択!D53</f>
        <v/>
      </c>
      <c r="G53" s="110" t="str">
        <f>IF(男子種目選択!E53="","",IF(男子種目選択!E53="コンバインドA","80mハードル",IF(男子種目選択!E53="コンバインドB","走幅跳",男子種目選択!E53)))</f>
        <v/>
      </c>
      <c r="H53" s="111" t="str">
        <f t="shared" si="53"/>
        <v/>
      </c>
      <c r="I53" s="225"/>
      <c r="J53" s="226" t="str">
        <f t="shared" si="7"/>
        <v/>
      </c>
      <c r="K53" s="227"/>
      <c r="L53" s="228" t="str">
        <f t="shared" si="8"/>
        <v/>
      </c>
      <c r="M53" s="229"/>
      <c r="N53" s="242" t="str">
        <f t="shared" si="9"/>
        <v/>
      </c>
      <c r="O53" s="242">
        <f t="shared" si="10"/>
        <v>0</v>
      </c>
      <c r="P53" s="242" t="str">
        <f t="shared" si="11"/>
        <v/>
      </c>
      <c r="Q53" s="242">
        <f t="shared" si="12"/>
        <v>0</v>
      </c>
      <c r="R53" s="242" t="str">
        <f t="shared" si="13"/>
        <v/>
      </c>
      <c r="S53" s="242" t="str">
        <f t="shared" si="14"/>
        <v/>
      </c>
      <c r="T53" s="252" t="str">
        <f t="shared" si="15"/>
        <v>00</v>
      </c>
      <c r="U53" s="252">
        <f t="shared" si="16"/>
        <v>0</v>
      </c>
      <c r="V53" s="274">
        <f t="shared" si="17"/>
        <v>0</v>
      </c>
      <c r="W53" s="252" t="str">
        <f t="shared" si="18"/>
        <v/>
      </c>
      <c r="X53" s="252" t="str">
        <f t="shared" si="19"/>
        <v/>
      </c>
      <c r="Y53" s="252" t="str">
        <f t="shared" si="20"/>
        <v>0</v>
      </c>
      <c r="Z53" s="252" t="str">
        <f t="shared" si="21"/>
        <v/>
      </c>
      <c r="AA53" s="252" t="str">
        <f t="shared" si="22"/>
        <v/>
      </c>
      <c r="AB53" s="252" t="str">
        <f t="shared" si="23"/>
        <v/>
      </c>
      <c r="AC53" s="252" t="str">
        <f t="shared" si="24"/>
        <v>0</v>
      </c>
      <c r="AD53" s="252">
        <f t="shared" si="25"/>
        <v>0</v>
      </c>
      <c r="AE53" s="110" t="str">
        <f>IF(男子種目選択!E53="","",IF(男子種目選択!E53="コンバインドA","走高跳",IF(男子種目選択!E53="コンバインドB","ジャベリックボール投",IF(男子種目選択!F53="","",男子種目選択!F53))))</f>
        <v/>
      </c>
      <c r="AF53" s="111" t="str">
        <f t="shared" si="54"/>
        <v/>
      </c>
      <c r="AG53" s="225"/>
      <c r="AH53" s="226" t="str">
        <f t="shared" si="26"/>
        <v/>
      </c>
      <c r="AI53" s="227"/>
      <c r="AJ53" s="228" t="str">
        <f t="shared" si="27"/>
        <v/>
      </c>
      <c r="AK53" s="229"/>
      <c r="AL53" s="242" t="str">
        <f t="shared" si="28"/>
        <v/>
      </c>
      <c r="AM53" s="242">
        <f t="shared" si="29"/>
        <v>0</v>
      </c>
      <c r="AN53" s="242" t="str">
        <f t="shared" si="30"/>
        <v/>
      </c>
      <c r="AO53" s="242">
        <f t="shared" si="31"/>
        <v>0</v>
      </c>
      <c r="AP53" s="242" t="str">
        <f t="shared" si="32"/>
        <v/>
      </c>
      <c r="AQ53" s="242" t="str">
        <f t="shared" si="33"/>
        <v/>
      </c>
      <c r="AR53" s="252" t="str">
        <f t="shared" si="34"/>
        <v>00</v>
      </c>
      <c r="AS53" s="252">
        <f t="shared" si="35"/>
        <v>0</v>
      </c>
      <c r="AT53" s="274">
        <f t="shared" si="36"/>
        <v>0</v>
      </c>
      <c r="AU53" s="252" t="str">
        <f t="shared" si="37"/>
        <v/>
      </c>
      <c r="AV53" s="252" t="str">
        <f t="shared" si="38"/>
        <v/>
      </c>
      <c r="AW53" s="252" t="str">
        <f t="shared" si="39"/>
        <v>0</v>
      </c>
      <c r="AX53" s="252" t="str">
        <f t="shared" si="40"/>
        <v/>
      </c>
      <c r="AY53" s="252" t="str">
        <f t="shared" si="41"/>
        <v/>
      </c>
      <c r="AZ53" s="252" t="str">
        <f t="shared" si="42"/>
        <v/>
      </c>
      <c r="BA53" s="252" t="str">
        <f t="shared" si="43"/>
        <v>0</v>
      </c>
      <c r="BB53" s="252">
        <f t="shared" si="44"/>
        <v>0</v>
      </c>
      <c r="BC53" s="110" t="str">
        <f>IF(AE53="","",IF(男子種目選択!E53="","""",IF(男子種目選択!E53="コンバインドA",男子種目選択!E53,IF(男子種目選択!E53="コンバインドB",男子種目選択!E53,""))))</f>
        <v/>
      </c>
      <c r="BD53" s="111"/>
      <c r="BE53" s="320" t="str">
        <f t="shared" si="45"/>
        <v/>
      </c>
      <c r="BF53" s="320" t="str">
        <f t="shared" si="46"/>
        <v/>
      </c>
      <c r="BG53" s="321" t="str">
        <f t="shared" si="47"/>
        <v/>
      </c>
      <c r="BH53" s="312" t="str">
        <f t="shared" si="52"/>
        <v/>
      </c>
      <c r="BI53" s="313"/>
      <c r="BJ53" s="99" t="str">
        <f t="shared" si="48"/>
        <v/>
      </c>
      <c r="BK53" s="302" t="e">
        <f t="shared" si="55"/>
        <v>#N/A</v>
      </c>
      <c r="BL53" s="3" t="e">
        <f t="shared" si="56"/>
        <v>#N/A</v>
      </c>
      <c r="BM53" s="302" t="str">
        <f t="shared" si="49"/>
        <v/>
      </c>
      <c r="BN53" s="3" t="str">
        <f t="shared" si="50"/>
        <v/>
      </c>
      <c r="BO53" s="302" t="e">
        <f t="shared" si="57"/>
        <v>#N/A</v>
      </c>
      <c r="BP53" s="3" t="e">
        <f t="shared" si="58"/>
        <v>#N/A</v>
      </c>
      <c r="BQ53" s="302" t="str">
        <f t="shared" si="51"/>
        <v/>
      </c>
      <c r="BT53" s="357"/>
      <c r="BU53" s="357"/>
      <c r="CG53" s="364"/>
      <c r="CH53" s="364"/>
      <c r="CI53" s="365"/>
      <c r="CK53" s="365"/>
      <c r="CM53" s="365"/>
      <c r="CR53" s="357"/>
      <c r="CS53" s="357"/>
    </row>
    <row r="54" spans="2:97">
      <c r="B54" s="106" t="str">
        <f t="shared" si="6"/>
        <v/>
      </c>
      <c r="C54" s="101">
        <v>51</v>
      </c>
      <c r="D54" s="107" t="str">
        <f>男子種目選択!B54</f>
        <v/>
      </c>
      <c r="E54" s="108" t="str">
        <f>男子種目選択!C54</f>
        <v/>
      </c>
      <c r="F54" s="109" t="str">
        <f>男子種目選択!D54</f>
        <v/>
      </c>
      <c r="G54" s="110" t="str">
        <f>IF(男子種目選択!E54="","",IF(男子種目選択!E54="コンバインドA","80mハードル",IF(男子種目選択!E54="コンバインドB","走幅跳",男子種目選択!E54)))</f>
        <v/>
      </c>
      <c r="H54" s="111" t="str">
        <f t="shared" si="53"/>
        <v/>
      </c>
      <c r="I54" s="225"/>
      <c r="J54" s="226" t="str">
        <f t="shared" si="7"/>
        <v/>
      </c>
      <c r="K54" s="227"/>
      <c r="L54" s="228" t="str">
        <f t="shared" si="8"/>
        <v/>
      </c>
      <c r="M54" s="229"/>
      <c r="N54" s="242" t="str">
        <f t="shared" si="9"/>
        <v/>
      </c>
      <c r="O54" s="242">
        <f t="shared" si="10"/>
        <v>0</v>
      </c>
      <c r="P54" s="242" t="str">
        <f t="shared" si="11"/>
        <v/>
      </c>
      <c r="Q54" s="242">
        <f t="shared" si="12"/>
        <v>0</v>
      </c>
      <c r="R54" s="242" t="str">
        <f t="shared" si="13"/>
        <v/>
      </c>
      <c r="S54" s="242" t="str">
        <f t="shared" si="14"/>
        <v/>
      </c>
      <c r="T54" s="252" t="str">
        <f t="shared" si="15"/>
        <v>00</v>
      </c>
      <c r="U54" s="252">
        <f t="shared" si="16"/>
        <v>0</v>
      </c>
      <c r="V54" s="274">
        <f t="shared" si="17"/>
        <v>0</v>
      </c>
      <c r="W54" s="252" t="str">
        <f t="shared" si="18"/>
        <v/>
      </c>
      <c r="X54" s="252" t="str">
        <f t="shared" si="19"/>
        <v/>
      </c>
      <c r="Y54" s="252" t="str">
        <f t="shared" si="20"/>
        <v>0</v>
      </c>
      <c r="Z54" s="252" t="str">
        <f t="shared" si="21"/>
        <v/>
      </c>
      <c r="AA54" s="252" t="str">
        <f t="shared" si="22"/>
        <v/>
      </c>
      <c r="AB54" s="252" t="str">
        <f t="shared" si="23"/>
        <v/>
      </c>
      <c r="AC54" s="252" t="str">
        <f t="shared" si="24"/>
        <v>0</v>
      </c>
      <c r="AD54" s="252">
        <f t="shared" si="25"/>
        <v>0</v>
      </c>
      <c r="AE54" s="110" t="str">
        <f>IF(男子種目選択!E54="","",IF(男子種目選択!E54="コンバインドA","走高跳",IF(男子種目選択!E54="コンバインドB","ジャベリックボール投",IF(男子種目選択!F54="","",男子種目選択!F54))))</f>
        <v/>
      </c>
      <c r="AF54" s="111" t="str">
        <f t="shared" si="54"/>
        <v/>
      </c>
      <c r="AG54" s="225"/>
      <c r="AH54" s="226" t="str">
        <f t="shared" si="26"/>
        <v/>
      </c>
      <c r="AI54" s="227"/>
      <c r="AJ54" s="228" t="str">
        <f t="shared" si="27"/>
        <v/>
      </c>
      <c r="AK54" s="229"/>
      <c r="AL54" s="242" t="str">
        <f t="shared" si="28"/>
        <v/>
      </c>
      <c r="AM54" s="242">
        <f t="shared" si="29"/>
        <v>0</v>
      </c>
      <c r="AN54" s="242" t="str">
        <f t="shared" si="30"/>
        <v/>
      </c>
      <c r="AO54" s="242">
        <f t="shared" si="31"/>
        <v>0</v>
      </c>
      <c r="AP54" s="242" t="str">
        <f t="shared" si="32"/>
        <v/>
      </c>
      <c r="AQ54" s="242" t="str">
        <f t="shared" si="33"/>
        <v/>
      </c>
      <c r="AR54" s="252" t="str">
        <f t="shared" si="34"/>
        <v>00</v>
      </c>
      <c r="AS54" s="252">
        <f t="shared" si="35"/>
        <v>0</v>
      </c>
      <c r="AT54" s="274">
        <f t="shared" si="36"/>
        <v>0</v>
      </c>
      <c r="AU54" s="252" t="str">
        <f t="shared" si="37"/>
        <v/>
      </c>
      <c r="AV54" s="252" t="str">
        <f t="shared" si="38"/>
        <v/>
      </c>
      <c r="AW54" s="252" t="str">
        <f t="shared" si="39"/>
        <v>0</v>
      </c>
      <c r="AX54" s="252" t="str">
        <f t="shared" si="40"/>
        <v/>
      </c>
      <c r="AY54" s="252" t="str">
        <f t="shared" si="41"/>
        <v/>
      </c>
      <c r="AZ54" s="252" t="str">
        <f t="shared" si="42"/>
        <v/>
      </c>
      <c r="BA54" s="252" t="str">
        <f t="shared" si="43"/>
        <v>0</v>
      </c>
      <c r="BB54" s="252">
        <f t="shared" si="44"/>
        <v>0</v>
      </c>
      <c r="BC54" s="110" t="str">
        <f>IF(AE54="","",IF(男子種目選択!E54="","""",IF(男子種目選択!E54="コンバインドA",男子種目選択!E54,IF(男子種目選択!E54="コンバインドB",男子種目選択!E54,""))))</f>
        <v/>
      </c>
      <c r="BD54" s="111"/>
      <c r="BE54" s="320" t="str">
        <f t="shared" si="45"/>
        <v/>
      </c>
      <c r="BF54" s="320" t="str">
        <f t="shared" si="46"/>
        <v/>
      </c>
      <c r="BG54" s="321" t="str">
        <f t="shared" si="47"/>
        <v/>
      </c>
      <c r="BH54" s="312" t="str">
        <f t="shared" si="52"/>
        <v/>
      </c>
      <c r="BI54" s="313"/>
      <c r="BJ54" s="99" t="str">
        <f t="shared" si="48"/>
        <v/>
      </c>
      <c r="BK54" s="302" t="e">
        <f t="shared" si="55"/>
        <v>#N/A</v>
      </c>
      <c r="BL54" s="3" t="e">
        <f t="shared" si="56"/>
        <v>#N/A</v>
      </c>
      <c r="BM54" s="302" t="str">
        <f t="shared" si="49"/>
        <v/>
      </c>
      <c r="BN54" s="3" t="str">
        <f t="shared" si="50"/>
        <v/>
      </c>
      <c r="BO54" s="302" t="e">
        <f t="shared" si="57"/>
        <v>#N/A</v>
      </c>
      <c r="BP54" s="3" t="e">
        <f t="shared" si="58"/>
        <v>#N/A</v>
      </c>
      <c r="BQ54" s="302" t="str">
        <f t="shared" si="51"/>
        <v/>
      </c>
      <c r="BT54" s="357"/>
      <c r="BU54" s="357"/>
      <c r="CG54" s="364"/>
      <c r="CH54" s="364"/>
      <c r="CI54" s="365"/>
      <c r="CK54" s="365"/>
      <c r="CM54" s="365"/>
      <c r="CR54" s="357"/>
      <c r="CS54" s="357"/>
    </row>
    <row r="55" spans="2:97">
      <c r="B55" s="106" t="str">
        <f t="shared" si="6"/>
        <v/>
      </c>
      <c r="C55" s="101">
        <v>52</v>
      </c>
      <c r="D55" s="107" t="str">
        <f>男子種目選択!B55</f>
        <v/>
      </c>
      <c r="E55" s="108" t="str">
        <f>男子種目選択!C55</f>
        <v/>
      </c>
      <c r="F55" s="109" t="str">
        <f>男子種目選択!D55</f>
        <v/>
      </c>
      <c r="G55" s="110" t="str">
        <f>IF(男子種目選択!E55="","",IF(男子種目選択!E55="コンバインドA","80mハードル",IF(男子種目選択!E55="コンバインドB","走幅跳",男子種目選択!E55)))</f>
        <v/>
      </c>
      <c r="H55" s="111" t="str">
        <f t="shared" si="53"/>
        <v/>
      </c>
      <c r="I55" s="225"/>
      <c r="J55" s="226" t="str">
        <f t="shared" si="7"/>
        <v/>
      </c>
      <c r="K55" s="227"/>
      <c r="L55" s="228" t="str">
        <f t="shared" si="8"/>
        <v/>
      </c>
      <c r="M55" s="229"/>
      <c r="N55" s="242" t="str">
        <f t="shared" si="9"/>
        <v/>
      </c>
      <c r="O55" s="242">
        <f t="shared" si="10"/>
        <v>0</v>
      </c>
      <c r="P55" s="242" t="str">
        <f t="shared" si="11"/>
        <v/>
      </c>
      <c r="Q55" s="242">
        <f t="shared" si="12"/>
        <v>0</v>
      </c>
      <c r="R55" s="242" t="str">
        <f t="shared" si="13"/>
        <v/>
      </c>
      <c r="S55" s="242" t="str">
        <f t="shared" si="14"/>
        <v/>
      </c>
      <c r="T55" s="252" t="str">
        <f t="shared" si="15"/>
        <v>00</v>
      </c>
      <c r="U55" s="252">
        <f t="shared" si="16"/>
        <v>0</v>
      </c>
      <c r="V55" s="274">
        <f t="shared" si="17"/>
        <v>0</v>
      </c>
      <c r="W55" s="252" t="str">
        <f t="shared" si="18"/>
        <v/>
      </c>
      <c r="X55" s="252" t="str">
        <f t="shared" si="19"/>
        <v/>
      </c>
      <c r="Y55" s="252" t="str">
        <f t="shared" si="20"/>
        <v>0</v>
      </c>
      <c r="Z55" s="252" t="str">
        <f t="shared" si="21"/>
        <v/>
      </c>
      <c r="AA55" s="252" t="str">
        <f t="shared" si="22"/>
        <v/>
      </c>
      <c r="AB55" s="252" t="str">
        <f t="shared" si="23"/>
        <v/>
      </c>
      <c r="AC55" s="252" t="str">
        <f t="shared" si="24"/>
        <v>0</v>
      </c>
      <c r="AD55" s="252">
        <f t="shared" si="25"/>
        <v>0</v>
      </c>
      <c r="AE55" s="110" t="str">
        <f>IF(男子種目選択!E55="","",IF(男子種目選択!E55="コンバインドA","走高跳",IF(男子種目選択!E55="コンバインドB","ジャベリックボール投",IF(男子種目選択!F55="","",男子種目選択!F55))))</f>
        <v/>
      </c>
      <c r="AF55" s="111" t="str">
        <f t="shared" si="54"/>
        <v/>
      </c>
      <c r="AG55" s="225"/>
      <c r="AH55" s="226" t="str">
        <f t="shared" si="26"/>
        <v/>
      </c>
      <c r="AI55" s="227"/>
      <c r="AJ55" s="228" t="str">
        <f t="shared" si="27"/>
        <v/>
      </c>
      <c r="AK55" s="229"/>
      <c r="AL55" s="242" t="str">
        <f t="shared" si="28"/>
        <v/>
      </c>
      <c r="AM55" s="242">
        <f t="shared" si="29"/>
        <v>0</v>
      </c>
      <c r="AN55" s="242" t="str">
        <f t="shared" si="30"/>
        <v/>
      </c>
      <c r="AO55" s="242">
        <f t="shared" si="31"/>
        <v>0</v>
      </c>
      <c r="AP55" s="242" t="str">
        <f t="shared" si="32"/>
        <v/>
      </c>
      <c r="AQ55" s="242" t="str">
        <f t="shared" si="33"/>
        <v/>
      </c>
      <c r="AR55" s="252" t="str">
        <f t="shared" si="34"/>
        <v>00</v>
      </c>
      <c r="AS55" s="252">
        <f t="shared" si="35"/>
        <v>0</v>
      </c>
      <c r="AT55" s="274">
        <f t="shared" si="36"/>
        <v>0</v>
      </c>
      <c r="AU55" s="252" t="str">
        <f t="shared" si="37"/>
        <v/>
      </c>
      <c r="AV55" s="252" t="str">
        <f t="shared" si="38"/>
        <v/>
      </c>
      <c r="AW55" s="252" t="str">
        <f t="shared" si="39"/>
        <v>0</v>
      </c>
      <c r="AX55" s="252" t="str">
        <f t="shared" si="40"/>
        <v/>
      </c>
      <c r="AY55" s="252" t="str">
        <f t="shared" si="41"/>
        <v/>
      </c>
      <c r="AZ55" s="252" t="str">
        <f t="shared" si="42"/>
        <v/>
      </c>
      <c r="BA55" s="252" t="str">
        <f t="shared" si="43"/>
        <v>0</v>
      </c>
      <c r="BB55" s="252">
        <f t="shared" si="44"/>
        <v>0</v>
      </c>
      <c r="BC55" s="110" t="str">
        <f>IF(AE55="","",IF(男子種目選択!E55="","""",IF(男子種目選択!E55="コンバインドA",男子種目選択!E55,IF(男子種目選択!E55="コンバインドB",男子種目選択!E55,""))))</f>
        <v/>
      </c>
      <c r="BD55" s="111"/>
      <c r="BE55" s="320" t="str">
        <f t="shared" si="45"/>
        <v/>
      </c>
      <c r="BF55" s="320" t="str">
        <f t="shared" si="46"/>
        <v/>
      </c>
      <c r="BG55" s="321" t="str">
        <f t="shared" si="47"/>
        <v/>
      </c>
      <c r="BH55" s="312" t="str">
        <f t="shared" si="52"/>
        <v/>
      </c>
      <c r="BI55" s="313"/>
      <c r="BJ55" s="99" t="str">
        <f t="shared" si="48"/>
        <v/>
      </c>
      <c r="BK55" s="302" t="e">
        <f t="shared" si="55"/>
        <v>#N/A</v>
      </c>
      <c r="BL55" s="3" t="e">
        <f t="shared" si="56"/>
        <v>#N/A</v>
      </c>
      <c r="BM55" s="302" t="str">
        <f t="shared" si="49"/>
        <v/>
      </c>
      <c r="BN55" s="3" t="str">
        <f t="shared" si="50"/>
        <v/>
      </c>
      <c r="BO55" s="302" t="e">
        <f t="shared" si="57"/>
        <v>#N/A</v>
      </c>
      <c r="BP55" s="3" t="e">
        <f t="shared" si="58"/>
        <v>#N/A</v>
      </c>
      <c r="BQ55" s="302" t="str">
        <f t="shared" si="51"/>
        <v/>
      </c>
      <c r="BT55" s="357"/>
      <c r="BU55" s="357"/>
      <c r="CG55" s="364"/>
      <c r="CH55" s="364"/>
      <c r="CI55" s="365"/>
      <c r="CK55" s="365"/>
      <c r="CM55" s="365"/>
      <c r="CR55" s="357"/>
      <c r="CS55" s="357"/>
    </row>
    <row r="56" spans="2:97">
      <c r="B56" s="106" t="str">
        <f t="shared" si="6"/>
        <v/>
      </c>
      <c r="C56" s="101">
        <v>53</v>
      </c>
      <c r="D56" s="107" t="str">
        <f>男子種目選択!B56</f>
        <v/>
      </c>
      <c r="E56" s="108" t="str">
        <f>男子種目選択!C56</f>
        <v/>
      </c>
      <c r="F56" s="109" t="str">
        <f>男子種目選択!D56</f>
        <v/>
      </c>
      <c r="G56" s="110" t="str">
        <f>IF(男子種目選択!E56="","",IF(男子種目選択!E56="コンバインドA","80mハードル",IF(男子種目選択!E56="コンバインドB","走幅跳",男子種目選択!E56)))</f>
        <v/>
      </c>
      <c r="H56" s="111" t="str">
        <f t="shared" si="53"/>
        <v/>
      </c>
      <c r="I56" s="225"/>
      <c r="J56" s="226" t="str">
        <f t="shared" si="7"/>
        <v/>
      </c>
      <c r="K56" s="227"/>
      <c r="L56" s="228" t="str">
        <f t="shared" si="8"/>
        <v/>
      </c>
      <c r="M56" s="229"/>
      <c r="N56" s="242" t="str">
        <f t="shared" si="9"/>
        <v/>
      </c>
      <c r="O56" s="242">
        <f t="shared" si="10"/>
        <v>0</v>
      </c>
      <c r="P56" s="242" t="str">
        <f t="shared" si="11"/>
        <v/>
      </c>
      <c r="Q56" s="242">
        <f t="shared" si="12"/>
        <v>0</v>
      </c>
      <c r="R56" s="242" t="str">
        <f t="shared" si="13"/>
        <v/>
      </c>
      <c r="S56" s="242" t="str">
        <f t="shared" si="14"/>
        <v/>
      </c>
      <c r="T56" s="252" t="str">
        <f t="shared" si="15"/>
        <v>00</v>
      </c>
      <c r="U56" s="252">
        <f t="shared" si="16"/>
        <v>0</v>
      </c>
      <c r="V56" s="274">
        <f t="shared" si="17"/>
        <v>0</v>
      </c>
      <c r="W56" s="252" t="str">
        <f t="shared" si="18"/>
        <v/>
      </c>
      <c r="X56" s="252" t="str">
        <f t="shared" si="19"/>
        <v/>
      </c>
      <c r="Y56" s="252" t="str">
        <f t="shared" si="20"/>
        <v>0</v>
      </c>
      <c r="Z56" s="252" t="str">
        <f t="shared" si="21"/>
        <v/>
      </c>
      <c r="AA56" s="252" t="str">
        <f t="shared" si="22"/>
        <v/>
      </c>
      <c r="AB56" s="252" t="str">
        <f t="shared" si="23"/>
        <v/>
      </c>
      <c r="AC56" s="252" t="str">
        <f t="shared" si="24"/>
        <v>0</v>
      </c>
      <c r="AD56" s="252">
        <f t="shared" si="25"/>
        <v>0</v>
      </c>
      <c r="AE56" s="110" t="str">
        <f>IF(男子種目選択!E56="","",IF(男子種目選択!E56="コンバインドA","走高跳",IF(男子種目選択!E56="コンバインドB","ジャベリックボール投",IF(男子種目選択!F56="","",男子種目選択!F56))))</f>
        <v/>
      </c>
      <c r="AF56" s="111" t="str">
        <f t="shared" si="54"/>
        <v/>
      </c>
      <c r="AG56" s="225"/>
      <c r="AH56" s="226" t="str">
        <f t="shared" si="26"/>
        <v/>
      </c>
      <c r="AI56" s="227"/>
      <c r="AJ56" s="228" t="str">
        <f t="shared" si="27"/>
        <v/>
      </c>
      <c r="AK56" s="229"/>
      <c r="AL56" s="242" t="str">
        <f t="shared" si="28"/>
        <v/>
      </c>
      <c r="AM56" s="242">
        <f t="shared" si="29"/>
        <v>0</v>
      </c>
      <c r="AN56" s="242" t="str">
        <f t="shared" si="30"/>
        <v/>
      </c>
      <c r="AO56" s="242">
        <f t="shared" si="31"/>
        <v>0</v>
      </c>
      <c r="AP56" s="242" t="str">
        <f t="shared" si="32"/>
        <v/>
      </c>
      <c r="AQ56" s="242" t="str">
        <f t="shared" si="33"/>
        <v/>
      </c>
      <c r="AR56" s="252" t="str">
        <f t="shared" si="34"/>
        <v>00</v>
      </c>
      <c r="AS56" s="252">
        <f t="shared" si="35"/>
        <v>0</v>
      </c>
      <c r="AT56" s="274">
        <f t="shared" si="36"/>
        <v>0</v>
      </c>
      <c r="AU56" s="252" t="str">
        <f t="shared" si="37"/>
        <v/>
      </c>
      <c r="AV56" s="252" t="str">
        <f t="shared" si="38"/>
        <v/>
      </c>
      <c r="AW56" s="252" t="str">
        <f t="shared" si="39"/>
        <v>0</v>
      </c>
      <c r="AX56" s="252" t="str">
        <f t="shared" si="40"/>
        <v/>
      </c>
      <c r="AY56" s="252" t="str">
        <f t="shared" si="41"/>
        <v/>
      </c>
      <c r="AZ56" s="252" t="str">
        <f t="shared" si="42"/>
        <v/>
      </c>
      <c r="BA56" s="252" t="str">
        <f t="shared" si="43"/>
        <v>0</v>
      </c>
      <c r="BB56" s="252">
        <f t="shared" si="44"/>
        <v>0</v>
      </c>
      <c r="BC56" s="110" t="str">
        <f>IF(AE56="","",IF(男子種目選択!E56="","""",IF(男子種目選択!E56="コンバインドA",男子種目選択!E56,IF(男子種目選択!E56="コンバインドB",男子種目選択!E56,""))))</f>
        <v/>
      </c>
      <c r="BD56" s="111"/>
      <c r="BE56" s="320" t="str">
        <f t="shared" si="45"/>
        <v/>
      </c>
      <c r="BF56" s="320" t="str">
        <f t="shared" si="46"/>
        <v/>
      </c>
      <c r="BG56" s="321" t="str">
        <f t="shared" si="47"/>
        <v/>
      </c>
      <c r="BH56" s="312" t="str">
        <f t="shared" si="52"/>
        <v/>
      </c>
      <c r="BI56" s="313"/>
      <c r="BJ56" s="99" t="str">
        <f t="shared" si="48"/>
        <v/>
      </c>
      <c r="BK56" s="302" t="e">
        <f t="shared" si="55"/>
        <v>#N/A</v>
      </c>
      <c r="BL56" s="3" t="e">
        <f t="shared" si="56"/>
        <v>#N/A</v>
      </c>
      <c r="BM56" s="302" t="str">
        <f t="shared" si="49"/>
        <v/>
      </c>
      <c r="BN56" s="3" t="str">
        <f t="shared" si="50"/>
        <v/>
      </c>
      <c r="BO56" s="302" t="e">
        <f t="shared" si="57"/>
        <v>#N/A</v>
      </c>
      <c r="BP56" s="3" t="e">
        <f t="shared" si="58"/>
        <v>#N/A</v>
      </c>
      <c r="BQ56" s="302" t="str">
        <f t="shared" si="51"/>
        <v/>
      </c>
      <c r="BT56" s="357"/>
      <c r="BU56" s="357"/>
      <c r="CG56" s="364"/>
      <c r="CH56" s="364"/>
      <c r="CI56" s="365"/>
      <c r="CK56" s="365"/>
      <c r="CM56" s="365"/>
      <c r="CR56" s="357"/>
      <c r="CS56" s="357"/>
    </row>
    <row r="57" spans="2:97">
      <c r="B57" s="106" t="str">
        <f t="shared" si="6"/>
        <v/>
      </c>
      <c r="C57" s="101">
        <v>54</v>
      </c>
      <c r="D57" s="107" t="str">
        <f>男子種目選択!B57</f>
        <v/>
      </c>
      <c r="E57" s="108" t="str">
        <f>男子種目選択!C57</f>
        <v/>
      </c>
      <c r="F57" s="109" t="str">
        <f>男子種目選択!D57</f>
        <v/>
      </c>
      <c r="G57" s="110" t="str">
        <f>IF(男子種目選択!E57="","",IF(男子種目選択!E57="コンバインドA","80mハードル",IF(男子種目選択!E57="コンバインドB","走幅跳",男子種目選択!E57)))</f>
        <v/>
      </c>
      <c r="H57" s="111" t="str">
        <f t="shared" si="53"/>
        <v/>
      </c>
      <c r="I57" s="225"/>
      <c r="J57" s="226" t="str">
        <f t="shared" si="7"/>
        <v/>
      </c>
      <c r="K57" s="227"/>
      <c r="L57" s="228" t="str">
        <f t="shared" si="8"/>
        <v/>
      </c>
      <c r="M57" s="229"/>
      <c r="N57" s="242" t="str">
        <f t="shared" si="9"/>
        <v/>
      </c>
      <c r="O57" s="242">
        <f t="shared" si="10"/>
        <v>0</v>
      </c>
      <c r="P57" s="242" t="str">
        <f t="shared" si="11"/>
        <v/>
      </c>
      <c r="Q57" s="242">
        <f t="shared" si="12"/>
        <v>0</v>
      </c>
      <c r="R57" s="242" t="str">
        <f t="shared" si="13"/>
        <v/>
      </c>
      <c r="S57" s="242" t="str">
        <f t="shared" si="14"/>
        <v/>
      </c>
      <c r="T57" s="252" t="str">
        <f t="shared" si="15"/>
        <v>00</v>
      </c>
      <c r="U57" s="252">
        <f t="shared" si="16"/>
        <v>0</v>
      </c>
      <c r="V57" s="274">
        <f t="shared" si="17"/>
        <v>0</v>
      </c>
      <c r="W57" s="252" t="str">
        <f t="shared" si="18"/>
        <v/>
      </c>
      <c r="X57" s="252" t="str">
        <f t="shared" si="19"/>
        <v/>
      </c>
      <c r="Y57" s="252" t="str">
        <f t="shared" si="20"/>
        <v>0</v>
      </c>
      <c r="Z57" s="252" t="str">
        <f t="shared" si="21"/>
        <v/>
      </c>
      <c r="AA57" s="252" t="str">
        <f t="shared" si="22"/>
        <v/>
      </c>
      <c r="AB57" s="252" t="str">
        <f t="shared" si="23"/>
        <v/>
      </c>
      <c r="AC57" s="252" t="str">
        <f t="shared" si="24"/>
        <v>0</v>
      </c>
      <c r="AD57" s="252">
        <f t="shared" si="25"/>
        <v>0</v>
      </c>
      <c r="AE57" s="110" t="str">
        <f>IF(男子種目選択!E57="","",IF(男子種目選択!E57="コンバインドA","走高跳",IF(男子種目選択!E57="コンバインドB","ジャベリックボール投",IF(男子種目選択!F57="","",男子種目選択!F57))))</f>
        <v/>
      </c>
      <c r="AF57" s="111" t="str">
        <f t="shared" si="54"/>
        <v/>
      </c>
      <c r="AG57" s="225"/>
      <c r="AH57" s="226" t="str">
        <f t="shared" si="26"/>
        <v/>
      </c>
      <c r="AI57" s="227"/>
      <c r="AJ57" s="228" t="str">
        <f t="shared" si="27"/>
        <v/>
      </c>
      <c r="AK57" s="229"/>
      <c r="AL57" s="242" t="str">
        <f t="shared" si="28"/>
        <v/>
      </c>
      <c r="AM57" s="242">
        <f t="shared" si="29"/>
        <v>0</v>
      </c>
      <c r="AN57" s="242" t="str">
        <f t="shared" si="30"/>
        <v/>
      </c>
      <c r="AO57" s="242">
        <f t="shared" si="31"/>
        <v>0</v>
      </c>
      <c r="AP57" s="242" t="str">
        <f t="shared" si="32"/>
        <v/>
      </c>
      <c r="AQ57" s="242" t="str">
        <f t="shared" si="33"/>
        <v/>
      </c>
      <c r="AR57" s="252" t="str">
        <f t="shared" si="34"/>
        <v>00</v>
      </c>
      <c r="AS57" s="252">
        <f t="shared" si="35"/>
        <v>0</v>
      </c>
      <c r="AT57" s="274">
        <f t="shared" si="36"/>
        <v>0</v>
      </c>
      <c r="AU57" s="252" t="str">
        <f t="shared" si="37"/>
        <v/>
      </c>
      <c r="AV57" s="252" t="str">
        <f t="shared" si="38"/>
        <v/>
      </c>
      <c r="AW57" s="252" t="str">
        <f t="shared" si="39"/>
        <v>0</v>
      </c>
      <c r="AX57" s="252" t="str">
        <f t="shared" si="40"/>
        <v/>
      </c>
      <c r="AY57" s="252" t="str">
        <f t="shared" si="41"/>
        <v/>
      </c>
      <c r="AZ57" s="252" t="str">
        <f t="shared" si="42"/>
        <v/>
      </c>
      <c r="BA57" s="252" t="str">
        <f t="shared" si="43"/>
        <v>0</v>
      </c>
      <c r="BB57" s="252">
        <f t="shared" si="44"/>
        <v>0</v>
      </c>
      <c r="BC57" s="110" t="str">
        <f>IF(AE57="","",IF(男子種目選択!E57="","""",IF(男子種目選択!E57="コンバインドA",男子種目選択!E57,IF(男子種目選択!E57="コンバインドB",男子種目選択!E57,""))))</f>
        <v/>
      </c>
      <c r="BD57" s="111"/>
      <c r="BE57" s="320" t="str">
        <f t="shared" si="45"/>
        <v/>
      </c>
      <c r="BF57" s="320" t="str">
        <f t="shared" si="46"/>
        <v/>
      </c>
      <c r="BG57" s="321" t="str">
        <f t="shared" si="47"/>
        <v/>
      </c>
      <c r="BH57" s="312" t="str">
        <f t="shared" si="52"/>
        <v/>
      </c>
      <c r="BI57" s="313"/>
      <c r="BJ57" s="99" t="str">
        <f t="shared" si="48"/>
        <v/>
      </c>
      <c r="BK57" s="302" t="e">
        <f t="shared" si="55"/>
        <v>#N/A</v>
      </c>
      <c r="BL57" s="3" t="e">
        <f t="shared" si="56"/>
        <v>#N/A</v>
      </c>
      <c r="BM57" s="302" t="str">
        <f t="shared" si="49"/>
        <v/>
      </c>
      <c r="BN57" s="3" t="str">
        <f t="shared" si="50"/>
        <v/>
      </c>
      <c r="BO57" s="302" t="e">
        <f t="shared" si="57"/>
        <v>#N/A</v>
      </c>
      <c r="BP57" s="3" t="e">
        <f t="shared" si="58"/>
        <v>#N/A</v>
      </c>
      <c r="BQ57" s="302" t="str">
        <f t="shared" si="51"/>
        <v/>
      </c>
      <c r="BT57" s="357"/>
      <c r="BU57" s="357"/>
      <c r="CG57" s="364"/>
      <c r="CH57" s="364"/>
      <c r="CI57" s="365"/>
      <c r="CK57" s="365"/>
      <c r="CM57" s="365"/>
      <c r="CR57" s="357"/>
      <c r="CS57" s="357"/>
    </row>
    <row r="58" spans="2:97">
      <c r="B58" s="106" t="str">
        <f t="shared" si="6"/>
        <v/>
      </c>
      <c r="C58" s="101">
        <v>55</v>
      </c>
      <c r="D58" s="107" t="str">
        <f>男子種目選択!B58</f>
        <v/>
      </c>
      <c r="E58" s="108" t="str">
        <f>男子種目選択!C58</f>
        <v/>
      </c>
      <c r="F58" s="109" t="str">
        <f>男子種目選択!D58</f>
        <v/>
      </c>
      <c r="G58" s="110" t="str">
        <f>IF(男子種目選択!E58="","",IF(男子種目選択!E58="コンバインドA","80mハードル",IF(男子種目選択!E58="コンバインドB","走幅跳",男子種目選択!E58)))</f>
        <v/>
      </c>
      <c r="H58" s="111" t="str">
        <f t="shared" si="53"/>
        <v/>
      </c>
      <c r="I58" s="225"/>
      <c r="J58" s="226" t="str">
        <f t="shared" si="7"/>
        <v/>
      </c>
      <c r="K58" s="227"/>
      <c r="L58" s="228" t="str">
        <f t="shared" si="8"/>
        <v/>
      </c>
      <c r="M58" s="229"/>
      <c r="N58" s="242" t="str">
        <f t="shared" si="9"/>
        <v/>
      </c>
      <c r="O58" s="242">
        <f t="shared" si="10"/>
        <v>0</v>
      </c>
      <c r="P58" s="242" t="str">
        <f t="shared" si="11"/>
        <v/>
      </c>
      <c r="Q58" s="242">
        <f t="shared" si="12"/>
        <v>0</v>
      </c>
      <c r="R58" s="242" t="str">
        <f t="shared" si="13"/>
        <v/>
      </c>
      <c r="S58" s="242" t="str">
        <f t="shared" si="14"/>
        <v/>
      </c>
      <c r="T58" s="252" t="str">
        <f t="shared" si="15"/>
        <v>00</v>
      </c>
      <c r="U58" s="252">
        <f t="shared" si="16"/>
        <v>0</v>
      </c>
      <c r="V58" s="274">
        <f t="shared" si="17"/>
        <v>0</v>
      </c>
      <c r="W58" s="252" t="str">
        <f t="shared" si="18"/>
        <v/>
      </c>
      <c r="X58" s="252" t="str">
        <f t="shared" si="19"/>
        <v/>
      </c>
      <c r="Y58" s="252" t="str">
        <f t="shared" si="20"/>
        <v>0</v>
      </c>
      <c r="Z58" s="252" t="str">
        <f t="shared" si="21"/>
        <v/>
      </c>
      <c r="AA58" s="252" t="str">
        <f t="shared" si="22"/>
        <v/>
      </c>
      <c r="AB58" s="252" t="str">
        <f t="shared" si="23"/>
        <v/>
      </c>
      <c r="AC58" s="252" t="str">
        <f t="shared" si="24"/>
        <v>0</v>
      </c>
      <c r="AD58" s="252">
        <f t="shared" si="25"/>
        <v>0</v>
      </c>
      <c r="AE58" s="110" t="str">
        <f>IF(男子種目選択!E58="","",IF(男子種目選択!E58="コンバインドA","走高跳",IF(男子種目選択!E58="コンバインドB","ジャベリックボール投",IF(男子種目選択!F58="","",男子種目選択!F58))))</f>
        <v/>
      </c>
      <c r="AF58" s="111" t="str">
        <f t="shared" si="54"/>
        <v/>
      </c>
      <c r="AG58" s="225"/>
      <c r="AH58" s="226" t="str">
        <f t="shared" si="26"/>
        <v/>
      </c>
      <c r="AI58" s="227"/>
      <c r="AJ58" s="228" t="str">
        <f t="shared" si="27"/>
        <v/>
      </c>
      <c r="AK58" s="229"/>
      <c r="AL58" s="242" t="str">
        <f t="shared" si="28"/>
        <v/>
      </c>
      <c r="AM58" s="242">
        <f t="shared" si="29"/>
        <v>0</v>
      </c>
      <c r="AN58" s="242" t="str">
        <f t="shared" si="30"/>
        <v/>
      </c>
      <c r="AO58" s="242">
        <f t="shared" si="31"/>
        <v>0</v>
      </c>
      <c r="AP58" s="242" t="str">
        <f t="shared" si="32"/>
        <v/>
      </c>
      <c r="AQ58" s="242" t="str">
        <f t="shared" si="33"/>
        <v/>
      </c>
      <c r="AR58" s="252" t="str">
        <f t="shared" si="34"/>
        <v>00</v>
      </c>
      <c r="AS58" s="252">
        <f t="shared" si="35"/>
        <v>0</v>
      </c>
      <c r="AT58" s="274">
        <f t="shared" si="36"/>
        <v>0</v>
      </c>
      <c r="AU58" s="252" t="str">
        <f t="shared" si="37"/>
        <v/>
      </c>
      <c r="AV58" s="252" t="str">
        <f t="shared" si="38"/>
        <v/>
      </c>
      <c r="AW58" s="252" t="str">
        <f t="shared" si="39"/>
        <v>0</v>
      </c>
      <c r="AX58" s="252" t="str">
        <f t="shared" si="40"/>
        <v/>
      </c>
      <c r="AY58" s="252" t="str">
        <f t="shared" si="41"/>
        <v/>
      </c>
      <c r="AZ58" s="252" t="str">
        <f t="shared" si="42"/>
        <v/>
      </c>
      <c r="BA58" s="252" t="str">
        <f t="shared" si="43"/>
        <v>0</v>
      </c>
      <c r="BB58" s="252">
        <f t="shared" si="44"/>
        <v>0</v>
      </c>
      <c r="BC58" s="110" t="str">
        <f>IF(AE58="","",IF(男子種目選択!E58="","""",IF(男子種目選択!E58="コンバインドA",男子種目選択!E58,IF(男子種目選択!E58="コンバインドB",男子種目選択!E58,""))))</f>
        <v/>
      </c>
      <c r="BD58" s="111"/>
      <c r="BE58" s="320" t="str">
        <f t="shared" si="45"/>
        <v/>
      </c>
      <c r="BF58" s="320" t="str">
        <f t="shared" si="46"/>
        <v/>
      </c>
      <c r="BG58" s="321" t="str">
        <f t="shared" si="47"/>
        <v/>
      </c>
      <c r="BH58" s="312" t="str">
        <f t="shared" si="52"/>
        <v/>
      </c>
      <c r="BI58" s="313"/>
      <c r="BJ58" s="99" t="str">
        <f t="shared" si="48"/>
        <v/>
      </c>
      <c r="BK58" s="302" t="e">
        <f t="shared" si="55"/>
        <v>#N/A</v>
      </c>
      <c r="BL58" s="3" t="e">
        <f t="shared" si="56"/>
        <v>#N/A</v>
      </c>
      <c r="BM58" s="302" t="str">
        <f t="shared" si="49"/>
        <v/>
      </c>
      <c r="BN58" s="3" t="str">
        <f t="shared" si="50"/>
        <v/>
      </c>
      <c r="BO58" s="302" t="e">
        <f t="shared" si="57"/>
        <v>#N/A</v>
      </c>
      <c r="BP58" s="3" t="e">
        <f t="shared" si="58"/>
        <v>#N/A</v>
      </c>
      <c r="BQ58" s="302" t="str">
        <f t="shared" si="51"/>
        <v/>
      </c>
      <c r="BT58" s="357"/>
      <c r="BU58" s="357"/>
      <c r="CG58" s="364"/>
      <c r="CH58" s="364"/>
      <c r="CI58" s="365"/>
      <c r="CK58" s="365"/>
      <c r="CM58" s="365"/>
      <c r="CR58" s="357"/>
      <c r="CS58" s="357"/>
    </row>
    <row r="59" spans="2:97">
      <c r="B59" s="106" t="str">
        <f t="shared" si="6"/>
        <v/>
      </c>
      <c r="C59" s="101">
        <v>56</v>
      </c>
      <c r="D59" s="107" t="str">
        <f>男子種目選択!B59</f>
        <v/>
      </c>
      <c r="E59" s="108" t="str">
        <f>男子種目選択!C59</f>
        <v/>
      </c>
      <c r="F59" s="109" t="str">
        <f>男子種目選択!D59</f>
        <v/>
      </c>
      <c r="G59" s="110" t="str">
        <f>IF(男子種目選択!E59="","",IF(男子種目選択!E59="コンバインドA","80mハードル",IF(男子種目選択!E59="コンバインドB","走幅跳",男子種目選択!E59)))</f>
        <v/>
      </c>
      <c r="H59" s="111" t="str">
        <f t="shared" si="53"/>
        <v/>
      </c>
      <c r="I59" s="225"/>
      <c r="J59" s="226" t="str">
        <f t="shared" si="7"/>
        <v/>
      </c>
      <c r="K59" s="227"/>
      <c r="L59" s="228" t="str">
        <f t="shared" si="8"/>
        <v/>
      </c>
      <c r="M59" s="229"/>
      <c r="N59" s="242" t="str">
        <f t="shared" si="9"/>
        <v/>
      </c>
      <c r="O59" s="242">
        <f t="shared" si="10"/>
        <v>0</v>
      </c>
      <c r="P59" s="242" t="str">
        <f t="shared" si="11"/>
        <v/>
      </c>
      <c r="Q59" s="242">
        <f t="shared" si="12"/>
        <v>0</v>
      </c>
      <c r="R59" s="242" t="str">
        <f t="shared" si="13"/>
        <v/>
      </c>
      <c r="S59" s="242" t="str">
        <f t="shared" si="14"/>
        <v/>
      </c>
      <c r="T59" s="252" t="str">
        <f t="shared" si="15"/>
        <v>00</v>
      </c>
      <c r="U59" s="252">
        <f t="shared" si="16"/>
        <v>0</v>
      </c>
      <c r="V59" s="274">
        <f t="shared" si="17"/>
        <v>0</v>
      </c>
      <c r="W59" s="252" t="str">
        <f t="shared" si="18"/>
        <v/>
      </c>
      <c r="X59" s="252" t="str">
        <f t="shared" si="19"/>
        <v/>
      </c>
      <c r="Y59" s="252" t="str">
        <f t="shared" si="20"/>
        <v>0</v>
      </c>
      <c r="Z59" s="252" t="str">
        <f t="shared" si="21"/>
        <v/>
      </c>
      <c r="AA59" s="252" t="str">
        <f t="shared" si="22"/>
        <v/>
      </c>
      <c r="AB59" s="252" t="str">
        <f t="shared" si="23"/>
        <v/>
      </c>
      <c r="AC59" s="252" t="str">
        <f t="shared" si="24"/>
        <v>0</v>
      </c>
      <c r="AD59" s="252">
        <f t="shared" si="25"/>
        <v>0</v>
      </c>
      <c r="AE59" s="110" t="str">
        <f>IF(男子種目選択!E59="","",IF(男子種目選択!E59="コンバインドA","走高跳",IF(男子種目選択!E59="コンバインドB","ジャベリックボール投",IF(男子種目選択!F59="","",男子種目選択!F59))))</f>
        <v/>
      </c>
      <c r="AF59" s="111" t="str">
        <f t="shared" si="54"/>
        <v/>
      </c>
      <c r="AG59" s="225"/>
      <c r="AH59" s="226" t="str">
        <f t="shared" si="26"/>
        <v/>
      </c>
      <c r="AI59" s="227"/>
      <c r="AJ59" s="228" t="str">
        <f t="shared" si="27"/>
        <v/>
      </c>
      <c r="AK59" s="229"/>
      <c r="AL59" s="242" t="str">
        <f t="shared" si="28"/>
        <v/>
      </c>
      <c r="AM59" s="242">
        <f t="shared" si="29"/>
        <v>0</v>
      </c>
      <c r="AN59" s="242" t="str">
        <f t="shared" si="30"/>
        <v/>
      </c>
      <c r="AO59" s="242">
        <f t="shared" si="31"/>
        <v>0</v>
      </c>
      <c r="AP59" s="242" t="str">
        <f t="shared" si="32"/>
        <v/>
      </c>
      <c r="AQ59" s="242" t="str">
        <f t="shared" si="33"/>
        <v/>
      </c>
      <c r="AR59" s="252" t="str">
        <f t="shared" si="34"/>
        <v>00</v>
      </c>
      <c r="AS59" s="252">
        <f t="shared" si="35"/>
        <v>0</v>
      </c>
      <c r="AT59" s="274">
        <f t="shared" si="36"/>
        <v>0</v>
      </c>
      <c r="AU59" s="252" t="str">
        <f t="shared" si="37"/>
        <v/>
      </c>
      <c r="AV59" s="252" t="str">
        <f t="shared" si="38"/>
        <v/>
      </c>
      <c r="AW59" s="252" t="str">
        <f t="shared" si="39"/>
        <v>0</v>
      </c>
      <c r="AX59" s="252" t="str">
        <f t="shared" si="40"/>
        <v/>
      </c>
      <c r="AY59" s="252" t="str">
        <f t="shared" si="41"/>
        <v/>
      </c>
      <c r="AZ59" s="252" t="str">
        <f t="shared" si="42"/>
        <v/>
      </c>
      <c r="BA59" s="252" t="str">
        <f t="shared" si="43"/>
        <v>0</v>
      </c>
      <c r="BB59" s="252">
        <f t="shared" si="44"/>
        <v>0</v>
      </c>
      <c r="BC59" s="110" t="str">
        <f>IF(AE59="","",IF(男子種目選択!E59="","""",IF(男子種目選択!E59="コンバインドA",男子種目選択!E59,IF(男子種目選択!E59="コンバインドB",男子種目選択!E59,""))))</f>
        <v/>
      </c>
      <c r="BD59" s="111"/>
      <c r="BE59" s="320" t="str">
        <f t="shared" si="45"/>
        <v/>
      </c>
      <c r="BF59" s="320" t="str">
        <f t="shared" si="46"/>
        <v/>
      </c>
      <c r="BG59" s="321" t="str">
        <f t="shared" si="47"/>
        <v/>
      </c>
      <c r="BH59" s="312" t="str">
        <f t="shared" si="52"/>
        <v/>
      </c>
      <c r="BI59" s="313"/>
      <c r="BJ59" s="99" t="str">
        <f t="shared" si="48"/>
        <v/>
      </c>
      <c r="BK59" s="302" t="e">
        <f t="shared" si="55"/>
        <v>#N/A</v>
      </c>
      <c r="BL59" s="3" t="e">
        <f t="shared" si="56"/>
        <v>#N/A</v>
      </c>
      <c r="BM59" s="302" t="str">
        <f t="shared" si="49"/>
        <v/>
      </c>
      <c r="BN59" s="3" t="str">
        <f t="shared" si="50"/>
        <v/>
      </c>
      <c r="BO59" s="302" t="e">
        <f t="shared" si="57"/>
        <v>#N/A</v>
      </c>
      <c r="BP59" s="3" t="e">
        <f t="shared" si="58"/>
        <v>#N/A</v>
      </c>
      <c r="BQ59" s="302" t="str">
        <f t="shared" si="51"/>
        <v/>
      </c>
      <c r="BT59" s="357"/>
      <c r="BU59" s="357"/>
      <c r="CG59" s="364"/>
      <c r="CH59" s="364"/>
      <c r="CI59" s="365"/>
      <c r="CK59" s="365"/>
      <c r="CM59" s="365"/>
      <c r="CR59" s="357"/>
      <c r="CS59" s="357"/>
    </row>
    <row r="60" spans="2:97">
      <c r="B60" s="106" t="str">
        <f t="shared" si="6"/>
        <v/>
      </c>
      <c r="C60" s="101">
        <v>57</v>
      </c>
      <c r="D60" s="107" t="str">
        <f>男子種目選択!B60</f>
        <v/>
      </c>
      <c r="E60" s="108" t="str">
        <f>男子種目選択!C60</f>
        <v/>
      </c>
      <c r="F60" s="109" t="str">
        <f>男子種目選択!D60</f>
        <v/>
      </c>
      <c r="G60" s="110" t="str">
        <f>IF(男子種目選択!E60="","",IF(男子種目選択!E60="コンバインドA","80mハードル",IF(男子種目選択!E60="コンバインドB","走幅跳",男子種目選択!E60)))</f>
        <v/>
      </c>
      <c r="H60" s="111" t="str">
        <f t="shared" si="53"/>
        <v/>
      </c>
      <c r="I60" s="225"/>
      <c r="J60" s="226" t="str">
        <f t="shared" si="7"/>
        <v/>
      </c>
      <c r="K60" s="227"/>
      <c r="L60" s="228" t="str">
        <f t="shared" si="8"/>
        <v/>
      </c>
      <c r="M60" s="229"/>
      <c r="N60" s="242" t="str">
        <f t="shared" si="9"/>
        <v/>
      </c>
      <c r="O60" s="242">
        <f t="shared" si="10"/>
        <v>0</v>
      </c>
      <c r="P60" s="242" t="str">
        <f t="shared" si="11"/>
        <v/>
      </c>
      <c r="Q60" s="242">
        <f t="shared" si="12"/>
        <v>0</v>
      </c>
      <c r="R60" s="242" t="str">
        <f t="shared" si="13"/>
        <v/>
      </c>
      <c r="S60" s="242" t="str">
        <f t="shared" si="14"/>
        <v/>
      </c>
      <c r="T60" s="252" t="str">
        <f t="shared" si="15"/>
        <v>00</v>
      </c>
      <c r="U60" s="252">
        <f t="shared" si="16"/>
        <v>0</v>
      </c>
      <c r="V60" s="274">
        <f t="shared" si="17"/>
        <v>0</v>
      </c>
      <c r="W60" s="252" t="str">
        <f t="shared" si="18"/>
        <v/>
      </c>
      <c r="X60" s="252" t="str">
        <f t="shared" si="19"/>
        <v/>
      </c>
      <c r="Y60" s="252" t="str">
        <f t="shared" si="20"/>
        <v>0</v>
      </c>
      <c r="Z60" s="252" t="str">
        <f t="shared" si="21"/>
        <v/>
      </c>
      <c r="AA60" s="252" t="str">
        <f t="shared" si="22"/>
        <v/>
      </c>
      <c r="AB60" s="252" t="str">
        <f t="shared" si="23"/>
        <v/>
      </c>
      <c r="AC60" s="252" t="str">
        <f t="shared" si="24"/>
        <v>0</v>
      </c>
      <c r="AD60" s="252">
        <f t="shared" si="25"/>
        <v>0</v>
      </c>
      <c r="AE60" s="110" t="str">
        <f>IF(男子種目選択!E60="","",IF(男子種目選択!E60="コンバインドA","走高跳",IF(男子種目選択!E60="コンバインドB","ジャベリックボール投",IF(男子種目選択!F60="","",男子種目選択!F60))))</f>
        <v/>
      </c>
      <c r="AF60" s="111" t="str">
        <f t="shared" si="54"/>
        <v/>
      </c>
      <c r="AG60" s="225"/>
      <c r="AH60" s="226" t="str">
        <f t="shared" si="26"/>
        <v/>
      </c>
      <c r="AI60" s="227"/>
      <c r="AJ60" s="228" t="str">
        <f t="shared" si="27"/>
        <v/>
      </c>
      <c r="AK60" s="229"/>
      <c r="AL60" s="242" t="str">
        <f t="shared" si="28"/>
        <v/>
      </c>
      <c r="AM60" s="242">
        <f t="shared" si="29"/>
        <v>0</v>
      </c>
      <c r="AN60" s="242" t="str">
        <f t="shared" si="30"/>
        <v/>
      </c>
      <c r="AO60" s="242">
        <f t="shared" si="31"/>
        <v>0</v>
      </c>
      <c r="AP60" s="242" t="str">
        <f t="shared" si="32"/>
        <v/>
      </c>
      <c r="AQ60" s="242" t="str">
        <f t="shared" si="33"/>
        <v/>
      </c>
      <c r="AR60" s="252" t="str">
        <f t="shared" si="34"/>
        <v>00</v>
      </c>
      <c r="AS60" s="252">
        <f t="shared" si="35"/>
        <v>0</v>
      </c>
      <c r="AT60" s="274">
        <f t="shared" si="36"/>
        <v>0</v>
      </c>
      <c r="AU60" s="252" t="str">
        <f t="shared" si="37"/>
        <v/>
      </c>
      <c r="AV60" s="252" t="str">
        <f t="shared" si="38"/>
        <v/>
      </c>
      <c r="AW60" s="252" t="str">
        <f t="shared" si="39"/>
        <v>0</v>
      </c>
      <c r="AX60" s="252" t="str">
        <f t="shared" si="40"/>
        <v/>
      </c>
      <c r="AY60" s="252" t="str">
        <f t="shared" si="41"/>
        <v/>
      </c>
      <c r="AZ60" s="252" t="str">
        <f t="shared" si="42"/>
        <v/>
      </c>
      <c r="BA60" s="252" t="str">
        <f t="shared" si="43"/>
        <v>0</v>
      </c>
      <c r="BB60" s="252">
        <f t="shared" si="44"/>
        <v>0</v>
      </c>
      <c r="BC60" s="110" t="str">
        <f>IF(AE60="","",IF(男子種目選択!E60="","""",IF(男子種目選択!E60="コンバインドA",男子種目選択!E60,IF(男子種目選択!E60="コンバインドB",男子種目選択!E60,""))))</f>
        <v/>
      </c>
      <c r="BD60" s="111"/>
      <c r="BE60" s="320" t="str">
        <f t="shared" si="45"/>
        <v/>
      </c>
      <c r="BF60" s="320" t="str">
        <f t="shared" si="46"/>
        <v/>
      </c>
      <c r="BG60" s="321" t="str">
        <f t="shared" si="47"/>
        <v/>
      </c>
      <c r="BH60" s="312" t="str">
        <f t="shared" si="52"/>
        <v/>
      </c>
      <c r="BI60" s="313"/>
      <c r="BJ60" s="99" t="str">
        <f t="shared" si="48"/>
        <v/>
      </c>
      <c r="BK60" s="302" t="e">
        <f t="shared" si="55"/>
        <v>#N/A</v>
      </c>
      <c r="BL60" s="3" t="e">
        <f t="shared" si="56"/>
        <v>#N/A</v>
      </c>
      <c r="BM60" s="302" t="str">
        <f t="shared" si="49"/>
        <v/>
      </c>
      <c r="BN60" s="3" t="str">
        <f t="shared" si="50"/>
        <v/>
      </c>
      <c r="BO60" s="302" t="e">
        <f t="shared" si="57"/>
        <v>#N/A</v>
      </c>
      <c r="BP60" s="3" t="e">
        <f t="shared" si="58"/>
        <v>#N/A</v>
      </c>
      <c r="BQ60" s="302" t="str">
        <f t="shared" si="51"/>
        <v/>
      </c>
      <c r="BT60" s="357"/>
      <c r="BU60" s="357"/>
      <c r="CG60" s="364"/>
      <c r="CH60" s="364"/>
      <c r="CI60" s="365"/>
      <c r="CK60" s="365"/>
      <c r="CM60" s="365"/>
      <c r="CR60" s="357"/>
      <c r="CS60" s="357"/>
    </row>
    <row r="61" spans="2:97">
      <c r="B61" s="106" t="str">
        <f t="shared" si="6"/>
        <v/>
      </c>
      <c r="C61" s="101">
        <v>58</v>
      </c>
      <c r="D61" s="107" t="str">
        <f>男子種目選択!B61</f>
        <v/>
      </c>
      <c r="E61" s="108" t="str">
        <f>男子種目選択!C61</f>
        <v/>
      </c>
      <c r="F61" s="109" t="str">
        <f>男子種目選択!D61</f>
        <v/>
      </c>
      <c r="G61" s="110" t="str">
        <f>IF(男子種目選択!E61="","",IF(男子種目選択!E61="コンバインドA","80mハードル",IF(男子種目選択!E61="コンバインドB","走幅跳",男子種目選択!E61)))</f>
        <v/>
      </c>
      <c r="H61" s="111" t="str">
        <f t="shared" si="53"/>
        <v/>
      </c>
      <c r="I61" s="225"/>
      <c r="J61" s="226" t="str">
        <f t="shared" si="7"/>
        <v/>
      </c>
      <c r="K61" s="227"/>
      <c r="L61" s="228" t="str">
        <f t="shared" si="8"/>
        <v/>
      </c>
      <c r="M61" s="229"/>
      <c r="N61" s="242" t="str">
        <f t="shared" si="9"/>
        <v/>
      </c>
      <c r="O61" s="242">
        <f t="shared" si="10"/>
        <v>0</v>
      </c>
      <c r="P61" s="242" t="str">
        <f t="shared" si="11"/>
        <v/>
      </c>
      <c r="Q61" s="242">
        <f t="shared" si="12"/>
        <v>0</v>
      </c>
      <c r="R61" s="242" t="str">
        <f t="shared" si="13"/>
        <v/>
      </c>
      <c r="S61" s="242" t="str">
        <f t="shared" si="14"/>
        <v/>
      </c>
      <c r="T61" s="252" t="str">
        <f t="shared" si="15"/>
        <v>00</v>
      </c>
      <c r="U61" s="252">
        <f t="shared" si="16"/>
        <v>0</v>
      </c>
      <c r="V61" s="274">
        <f t="shared" si="17"/>
        <v>0</v>
      </c>
      <c r="W61" s="252" t="str">
        <f t="shared" si="18"/>
        <v/>
      </c>
      <c r="X61" s="252" t="str">
        <f t="shared" si="19"/>
        <v/>
      </c>
      <c r="Y61" s="252" t="str">
        <f t="shared" si="20"/>
        <v>0</v>
      </c>
      <c r="Z61" s="252" t="str">
        <f t="shared" si="21"/>
        <v/>
      </c>
      <c r="AA61" s="252" t="str">
        <f t="shared" si="22"/>
        <v/>
      </c>
      <c r="AB61" s="252" t="str">
        <f t="shared" si="23"/>
        <v/>
      </c>
      <c r="AC61" s="252" t="str">
        <f t="shared" si="24"/>
        <v>0</v>
      </c>
      <c r="AD61" s="252">
        <f t="shared" si="25"/>
        <v>0</v>
      </c>
      <c r="AE61" s="110" t="str">
        <f>IF(男子種目選択!E61="","",IF(男子種目選択!E61="コンバインドA","走高跳",IF(男子種目選択!E61="コンバインドB","ジャベリックボール投",IF(男子種目選択!F61="","",男子種目選択!F61))))</f>
        <v/>
      </c>
      <c r="AF61" s="111" t="str">
        <f t="shared" si="54"/>
        <v/>
      </c>
      <c r="AG61" s="225"/>
      <c r="AH61" s="226" t="str">
        <f t="shared" si="26"/>
        <v/>
      </c>
      <c r="AI61" s="227"/>
      <c r="AJ61" s="228" t="str">
        <f t="shared" si="27"/>
        <v/>
      </c>
      <c r="AK61" s="229"/>
      <c r="AL61" s="242" t="str">
        <f t="shared" si="28"/>
        <v/>
      </c>
      <c r="AM61" s="242">
        <f t="shared" si="29"/>
        <v>0</v>
      </c>
      <c r="AN61" s="242" t="str">
        <f t="shared" si="30"/>
        <v/>
      </c>
      <c r="AO61" s="242">
        <f t="shared" si="31"/>
        <v>0</v>
      </c>
      <c r="AP61" s="242" t="str">
        <f t="shared" si="32"/>
        <v/>
      </c>
      <c r="AQ61" s="242" t="str">
        <f t="shared" si="33"/>
        <v/>
      </c>
      <c r="AR61" s="252" t="str">
        <f t="shared" si="34"/>
        <v>00</v>
      </c>
      <c r="AS61" s="252">
        <f t="shared" si="35"/>
        <v>0</v>
      </c>
      <c r="AT61" s="274">
        <f t="shared" si="36"/>
        <v>0</v>
      </c>
      <c r="AU61" s="252" t="str">
        <f t="shared" si="37"/>
        <v/>
      </c>
      <c r="AV61" s="252" t="str">
        <f t="shared" si="38"/>
        <v/>
      </c>
      <c r="AW61" s="252" t="str">
        <f t="shared" si="39"/>
        <v>0</v>
      </c>
      <c r="AX61" s="252" t="str">
        <f t="shared" si="40"/>
        <v/>
      </c>
      <c r="AY61" s="252" t="str">
        <f t="shared" si="41"/>
        <v/>
      </c>
      <c r="AZ61" s="252" t="str">
        <f t="shared" si="42"/>
        <v/>
      </c>
      <c r="BA61" s="252" t="str">
        <f t="shared" si="43"/>
        <v>0</v>
      </c>
      <c r="BB61" s="252">
        <f t="shared" si="44"/>
        <v>0</v>
      </c>
      <c r="BC61" s="110" t="str">
        <f>IF(AE61="","",IF(男子種目選択!E61="","""",IF(男子種目選択!E61="コンバインドA",男子種目選択!E61,IF(男子種目選択!E61="コンバインドB",男子種目選択!E61,""))))</f>
        <v/>
      </c>
      <c r="BD61" s="111"/>
      <c r="BE61" s="320" t="str">
        <f t="shared" si="45"/>
        <v/>
      </c>
      <c r="BF61" s="320" t="str">
        <f t="shared" si="46"/>
        <v/>
      </c>
      <c r="BG61" s="321" t="str">
        <f t="shared" si="47"/>
        <v/>
      </c>
      <c r="BH61" s="312" t="str">
        <f t="shared" si="52"/>
        <v/>
      </c>
      <c r="BI61" s="313"/>
      <c r="BJ61" s="99" t="str">
        <f t="shared" si="48"/>
        <v/>
      </c>
      <c r="BK61" s="302" t="e">
        <f t="shared" si="55"/>
        <v>#N/A</v>
      </c>
      <c r="BL61" s="3" t="e">
        <f t="shared" si="56"/>
        <v>#N/A</v>
      </c>
      <c r="BM61" s="302" t="str">
        <f t="shared" si="49"/>
        <v/>
      </c>
      <c r="BN61" s="3" t="str">
        <f t="shared" si="50"/>
        <v/>
      </c>
      <c r="BO61" s="302" t="e">
        <f t="shared" si="57"/>
        <v>#N/A</v>
      </c>
      <c r="BP61" s="3" t="e">
        <f t="shared" si="58"/>
        <v>#N/A</v>
      </c>
      <c r="BQ61" s="302" t="str">
        <f t="shared" si="51"/>
        <v/>
      </c>
      <c r="BT61" s="357"/>
      <c r="BU61" s="357"/>
      <c r="CG61" s="364"/>
      <c r="CH61" s="364"/>
      <c r="CI61" s="365"/>
      <c r="CK61" s="365"/>
      <c r="CM61" s="365"/>
      <c r="CR61" s="357"/>
      <c r="CS61" s="357"/>
    </row>
    <row r="62" spans="2:97">
      <c r="B62" s="106" t="str">
        <f t="shared" si="6"/>
        <v/>
      </c>
      <c r="C62" s="101">
        <v>59</v>
      </c>
      <c r="D62" s="107" t="str">
        <f>男子種目選択!B62</f>
        <v/>
      </c>
      <c r="E62" s="108" t="str">
        <f>男子種目選択!C62</f>
        <v/>
      </c>
      <c r="F62" s="109" t="str">
        <f>男子種目選択!D62</f>
        <v/>
      </c>
      <c r="G62" s="110" t="str">
        <f>IF(男子種目選択!E62="","",IF(男子種目選択!E62="コンバインドA","80mハードル",IF(男子種目選択!E62="コンバインドB","走幅跳",男子種目選択!E62)))</f>
        <v/>
      </c>
      <c r="H62" s="111" t="str">
        <f t="shared" si="53"/>
        <v/>
      </c>
      <c r="I62" s="225"/>
      <c r="J62" s="226" t="str">
        <f t="shared" si="7"/>
        <v/>
      </c>
      <c r="K62" s="227"/>
      <c r="L62" s="228" t="str">
        <f t="shared" si="8"/>
        <v/>
      </c>
      <c r="M62" s="229"/>
      <c r="N62" s="242" t="str">
        <f t="shared" si="9"/>
        <v/>
      </c>
      <c r="O62" s="242">
        <f t="shared" si="10"/>
        <v>0</v>
      </c>
      <c r="P62" s="242" t="str">
        <f t="shared" si="11"/>
        <v/>
      </c>
      <c r="Q62" s="242">
        <f t="shared" si="12"/>
        <v>0</v>
      </c>
      <c r="R62" s="242" t="str">
        <f t="shared" si="13"/>
        <v/>
      </c>
      <c r="S62" s="242" t="str">
        <f t="shared" si="14"/>
        <v/>
      </c>
      <c r="T62" s="252" t="str">
        <f t="shared" si="15"/>
        <v>00</v>
      </c>
      <c r="U62" s="252">
        <f t="shared" si="16"/>
        <v>0</v>
      </c>
      <c r="V62" s="274">
        <f t="shared" si="17"/>
        <v>0</v>
      </c>
      <c r="W62" s="252" t="str">
        <f t="shared" si="18"/>
        <v/>
      </c>
      <c r="X62" s="252" t="str">
        <f t="shared" si="19"/>
        <v/>
      </c>
      <c r="Y62" s="252" t="str">
        <f t="shared" si="20"/>
        <v>0</v>
      </c>
      <c r="Z62" s="252" t="str">
        <f t="shared" si="21"/>
        <v/>
      </c>
      <c r="AA62" s="252" t="str">
        <f t="shared" si="22"/>
        <v/>
      </c>
      <c r="AB62" s="252" t="str">
        <f t="shared" si="23"/>
        <v/>
      </c>
      <c r="AC62" s="252" t="str">
        <f t="shared" si="24"/>
        <v>0</v>
      </c>
      <c r="AD62" s="252">
        <f t="shared" si="25"/>
        <v>0</v>
      </c>
      <c r="AE62" s="110" t="str">
        <f>IF(男子種目選択!E62="","",IF(男子種目選択!E62="コンバインドA","走高跳",IF(男子種目選択!E62="コンバインドB","ジャベリックボール投",IF(男子種目選択!F62="","",男子種目選択!F62))))</f>
        <v/>
      </c>
      <c r="AF62" s="111" t="str">
        <f t="shared" si="54"/>
        <v/>
      </c>
      <c r="AG62" s="225"/>
      <c r="AH62" s="226" t="str">
        <f t="shared" si="26"/>
        <v/>
      </c>
      <c r="AI62" s="227"/>
      <c r="AJ62" s="228" t="str">
        <f t="shared" si="27"/>
        <v/>
      </c>
      <c r="AK62" s="229"/>
      <c r="AL62" s="242" t="str">
        <f t="shared" si="28"/>
        <v/>
      </c>
      <c r="AM62" s="242">
        <f t="shared" si="29"/>
        <v>0</v>
      </c>
      <c r="AN62" s="242" t="str">
        <f t="shared" si="30"/>
        <v/>
      </c>
      <c r="AO62" s="242">
        <f t="shared" si="31"/>
        <v>0</v>
      </c>
      <c r="AP62" s="242" t="str">
        <f t="shared" si="32"/>
        <v/>
      </c>
      <c r="AQ62" s="242" t="str">
        <f t="shared" si="33"/>
        <v/>
      </c>
      <c r="AR62" s="252" t="str">
        <f t="shared" si="34"/>
        <v>00</v>
      </c>
      <c r="AS62" s="252">
        <f t="shared" si="35"/>
        <v>0</v>
      </c>
      <c r="AT62" s="274">
        <f t="shared" si="36"/>
        <v>0</v>
      </c>
      <c r="AU62" s="252" t="str">
        <f t="shared" si="37"/>
        <v/>
      </c>
      <c r="AV62" s="252" t="str">
        <f t="shared" si="38"/>
        <v/>
      </c>
      <c r="AW62" s="252" t="str">
        <f t="shared" si="39"/>
        <v>0</v>
      </c>
      <c r="AX62" s="252" t="str">
        <f t="shared" si="40"/>
        <v/>
      </c>
      <c r="AY62" s="252" t="str">
        <f t="shared" si="41"/>
        <v/>
      </c>
      <c r="AZ62" s="252" t="str">
        <f t="shared" si="42"/>
        <v/>
      </c>
      <c r="BA62" s="252" t="str">
        <f t="shared" si="43"/>
        <v>0</v>
      </c>
      <c r="BB62" s="252">
        <f t="shared" si="44"/>
        <v>0</v>
      </c>
      <c r="BC62" s="110" t="str">
        <f>IF(AE62="","",IF(男子種目選択!E62="","""",IF(男子種目選択!E62="コンバインドA",男子種目選択!E62,IF(男子種目選択!E62="コンバインドB",男子種目選択!E62,""))))</f>
        <v/>
      </c>
      <c r="BD62" s="111"/>
      <c r="BE62" s="320" t="str">
        <f t="shared" si="45"/>
        <v/>
      </c>
      <c r="BF62" s="320" t="str">
        <f t="shared" si="46"/>
        <v/>
      </c>
      <c r="BG62" s="321" t="str">
        <f t="shared" si="47"/>
        <v/>
      </c>
      <c r="BH62" s="312" t="str">
        <f t="shared" si="52"/>
        <v/>
      </c>
      <c r="BI62" s="313"/>
      <c r="BJ62" s="99" t="str">
        <f t="shared" si="48"/>
        <v/>
      </c>
      <c r="BK62" s="302" t="e">
        <f t="shared" si="55"/>
        <v>#N/A</v>
      </c>
      <c r="BL62" s="3" t="e">
        <f t="shared" si="56"/>
        <v>#N/A</v>
      </c>
      <c r="BM62" s="302" t="str">
        <f t="shared" si="49"/>
        <v/>
      </c>
      <c r="BN62" s="3" t="str">
        <f t="shared" si="50"/>
        <v/>
      </c>
      <c r="BO62" s="302" t="e">
        <f t="shared" si="57"/>
        <v>#N/A</v>
      </c>
      <c r="BP62" s="3" t="e">
        <f t="shared" si="58"/>
        <v>#N/A</v>
      </c>
      <c r="BQ62" s="302" t="str">
        <f t="shared" si="51"/>
        <v/>
      </c>
      <c r="BT62" s="357"/>
      <c r="BU62" s="357"/>
      <c r="CG62" s="364"/>
      <c r="CH62" s="364"/>
      <c r="CI62" s="365"/>
      <c r="CK62" s="365"/>
      <c r="CM62" s="365"/>
      <c r="CR62" s="357"/>
      <c r="CS62" s="357"/>
    </row>
    <row r="63" spans="2:97">
      <c r="B63" s="106" t="str">
        <f t="shared" si="6"/>
        <v/>
      </c>
      <c r="C63" s="101">
        <v>60</v>
      </c>
      <c r="D63" s="107" t="str">
        <f>男子種目選択!B63</f>
        <v/>
      </c>
      <c r="E63" s="108" t="str">
        <f>男子種目選択!C63</f>
        <v/>
      </c>
      <c r="F63" s="109" t="str">
        <f>男子種目選択!D63</f>
        <v/>
      </c>
      <c r="G63" s="110" t="str">
        <f>IF(男子種目選択!E63="","",IF(男子種目選択!E63="コンバインドA","80mハードル",IF(男子種目選択!E63="コンバインドB","走幅跳",男子種目選択!E63)))</f>
        <v/>
      </c>
      <c r="H63" s="111" t="str">
        <f t="shared" si="53"/>
        <v/>
      </c>
      <c r="I63" s="225"/>
      <c r="J63" s="226" t="str">
        <f t="shared" si="7"/>
        <v/>
      </c>
      <c r="K63" s="227"/>
      <c r="L63" s="228" t="str">
        <f t="shared" si="8"/>
        <v/>
      </c>
      <c r="M63" s="229"/>
      <c r="N63" s="242" t="str">
        <f t="shared" si="9"/>
        <v/>
      </c>
      <c r="O63" s="242">
        <f t="shared" si="10"/>
        <v>0</v>
      </c>
      <c r="P63" s="242" t="str">
        <f t="shared" si="11"/>
        <v/>
      </c>
      <c r="Q63" s="242">
        <f t="shared" si="12"/>
        <v>0</v>
      </c>
      <c r="R63" s="242" t="str">
        <f t="shared" si="13"/>
        <v/>
      </c>
      <c r="S63" s="242" t="str">
        <f t="shared" si="14"/>
        <v/>
      </c>
      <c r="T63" s="252" t="str">
        <f t="shared" si="15"/>
        <v>00</v>
      </c>
      <c r="U63" s="252">
        <f t="shared" si="16"/>
        <v>0</v>
      </c>
      <c r="V63" s="274">
        <f t="shared" si="17"/>
        <v>0</v>
      </c>
      <c r="W63" s="252" t="str">
        <f t="shared" si="18"/>
        <v/>
      </c>
      <c r="X63" s="252" t="str">
        <f t="shared" si="19"/>
        <v/>
      </c>
      <c r="Y63" s="252" t="str">
        <f t="shared" si="20"/>
        <v>0</v>
      </c>
      <c r="Z63" s="252" t="str">
        <f t="shared" si="21"/>
        <v/>
      </c>
      <c r="AA63" s="252" t="str">
        <f t="shared" si="22"/>
        <v/>
      </c>
      <c r="AB63" s="252" t="str">
        <f t="shared" si="23"/>
        <v/>
      </c>
      <c r="AC63" s="252" t="str">
        <f t="shared" si="24"/>
        <v>0</v>
      </c>
      <c r="AD63" s="252">
        <f t="shared" si="25"/>
        <v>0</v>
      </c>
      <c r="AE63" s="110" t="str">
        <f>IF(男子種目選択!E63="","",IF(男子種目選択!E63="コンバインドA","走高跳",IF(男子種目選択!E63="コンバインドB","ジャベリックボール投",IF(男子種目選択!F63="","",男子種目選択!F63))))</f>
        <v/>
      </c>
      <c r="AF63" s="111" t="str">
        <f t="shared" si="54"/>
        <v/>
      </c>
      <c r="AG63" s="225"/>
      <c r="AH63" s="226" t="str">
        <f t="shared" si="26"/>
        <v/>
      </c>
      <c r="AI63" s="227"/>
      <c r="AJ63" s="228" t="str">
        <f t="shared" si="27"/>
        <v/>
      </c>
      <c r="AK63" s="229"/>
      <c r="AL63" s="242" t="str">
        <f t="shared" si="28"/>
        <v/>
      </c>
      <c r="AM63" s="242">
        <f t="shared" si="29"/>
        <v>0</v>
      </c>
      <c r="AN63" s="242" t="str">
        <f t="shared" si="30"/>
        <v/>
      </c>
      <c r="AO63" s="242">
        <f t="shared" si="31"/>
        <v>0</v>
      </c>
      <c r="AP63" s="242" t="str">
        <f t="shared" si="32"/>
        <v/>
      </c>
      <c r="AQ63" s="242" t="str">
        <f t="shared" si="33"/>
        <v/>
      </c>
      <c r="AR63" s="252" t="str">
        <f t="shared" si="34"/>
        <v>00</v>
      </c>
      <c r="AS63" s="252">
        <f t="shared" si="35"/>
        <v>0</v>
      </c>
      <c r="AT63" s="274">
        <f t="shared" si="36"/>
        <v>0</v>
      </c>
      <c r="AU63" s="252" t="str">
        <f t="shared" si="37"/>
        <v/>
      </c>
      <c r="AV63" s="252" t="str">
        <f t="shared" si="38"/>
        <v/>
      </c>
      <c r="AW63" s="252" t="str">
        <f t="shared" si="39"/>
        <v>0</v>
      </c>
      <c r="AX63" s="252" t="str">
        <f t="shared" si="40"/>
        <v/>
      </c>
      <c r="AY63" s="252" t="str">
        <f t="shared" si="41"/>
        <v/>
      </c>
      <c r="AZ63" s="252" t="str">
        <f t="shared" si="42"/>
        <v/>
      </c>
      <c r="BA63" s="252" t="str">
        <f t="shared" si="43"/>
        <v>0</v>
      </c>
      <c r="BB63" s="252">
        <f t="shared" si="44"/>
        <v>0</v>
      </c>
      <c r="BC63" s="110" t="str">
        <f>IF(AE63="","",IF(男子種目選択!E63="","""",IF(男子種目選択!E63="コンバインドA",男子種目選択!E63,IF(男子種目選択!E63="コンバインドB",男子種目選択!E63,""))))</f>
        <v/>
      </c>
      <c r="BD63" s="111"/>
      <c r="BE63" s="320" t="str">
        <f t="shared" si="45"/>
        <v/>
      </c>
      <c r="BF63" s="320" t="str">
        <f t="shared" si="46"/>
        <v/>
      </c>
      <c r="BG63" s="321" t="str">
        <f t="shared" si="47"/>
        <v/>
      </c>
      <c r="BH63" s="312" t="str">
        <f t="shared" si="52"/>
        <v/>
      </c>
      <c r="BI63" s="313"/>
      <c r="BJ63" s="99" t="str">
        <f t="shared" si="48"/>
        <v/>
      </c>
      <c r="BK63" s="302" t="e">
        <f t="shared" si="55"/>
        <v>#N/A</v>
      </c>
      <c r="BL63" s="3" t="e">
        <f t="shared" si="56"/>
        <v>#N/A</v>
      </c>
      <c r="BM63" s="302" t="str">
        <f t="shared" si="49"/>
        <v/>
      </c>
      <c r="BN63" s="3" t="str">
        <f t="shared" si="50"/>
        <v/>
      </c>
      <c r="BO63" s="302" t="e">
        <f t="shared" si="57"/>
        <v>#N/A</v>
      </c>
      <c r="BP63" s="3" t="e">
        <f t="shared" si="58"/>
        <v>#N/A</v>
      </c>
      <c r="BQ63" s="302" t="str">
        <f t="shared" si="51"/>
        <v/>
      </c>
      <c r="BT63" s="357"/>
      <c r="BU63" s="357"/>
      <c r="CG63" s="364"/>
      <c r="CH63" s="364"/>
      <c r="CI63" s="365"/>
      <c r="CK63" s="365"/>
      <c r="CM63" s="365"/>
      <c r="CR63" s="357"/>
      <c r="CS63" s="357"/>
    </row>
    <row r="64" spans="2:97">
      <c r="B64" s="106" t="str">
        <f t="shared" si="6"/>
        <v/>
      </c>
      <c r="C64" s="101">
        <v>61</v>
      </c>
      <c r="D64" s="107" t="str">
        <f>男子種目選択!B64</f>
        <v/>
      </c>
      <c r="E64" s="108" t="str">
        <f>男子種目選択!C64</f>
        <v/>
      </c>
      <c r="F64" s="109" t="str">
        <f>男子種目選択!D64</f>
        <v/>
      </c>
      <c r="G64" s="110" t="str">
        <f>IF(男子種目選択!E64="","",IF(男子種目選択!E64="コンバインドA","80mハードル",IF(男子種目選択!E64="コンバインドB","走幅跳",男子種目選択!E64)))</f>
        <v/>
      </c>
      <c r="H64" s="111" t="str">
        <f t="shared" si="53"/>
        <v/>
      </c>
      <c r="I64" s="225"/>
      <c r="J64" s="226" t="str">
        <f t="shared" si="7"/>
        <v/>
      </c>
      <c r="K64" s="227"/>
      <c r="L64" s="228" t="str">
        <f t="shared" si="8"/>
        <v/>
      </c>
      <c r="M64" s="229"/>
      <c r="N64" s="242" t="str">
        <f t="shared" si="9"/>
        <v/>
      </c>
      <c r="O64" s="242">
        <f t="shared" si="10"/>
        <v>0</v>
      </c>
      <c r="P64" s="242" t="str">
        <f t="shared" si="11"/>
        <v/>
      </c>
      <c r="Q64" s="242">
        <f t="shared" si="12"/>
        <v>0</v>
      </c>
      <c r="R64" s="242" t="str">
        <f t="shared" si="13"/>
        <v/>
      </c>
      <c r="S64" s="242" t="str">
        <f t="shared" si="14"/>
        <v/>
      </c>
      <c r="T64" s="252" t="str">
        <f t="shared" si="15"/>
        <v>00</v>
      </c>
      <c r="U64" s="252">
        <f t="shared" si="16"/>
        <v>0</v>
      </c>
      <c r="V64" s="274">
        <f t="shared" si="17"/>
        <v>0</v>
      </c>
      <c r="W64" s="252" t="str">
        <f t="shared" si="18"/>
        <v/>
      </c>
      <c r="X64" s="252" t="str">
        <f t="shared" si="19"/>
        <v/>
      </c>
      <c r="Y64" s="252" t="str">
        <f t="shared" si="20"/>
        <v>0</v>
      </c>
      <c r="Z64" s="252" t="str">
        <f t="shared" si="21"/>
        <v/>
      </c>
      <c r="AA64" s="252" t="str">
        <f t="shared" si="22"/>
        <v/>
      </c>
      <c r="AB64" s="252" t="str">
        <f t="shared" si="23"/>
        <v/>
      </c>
      <c r="AC64" s="252" t="str">
        <f t="shared" si="24"/>
        <v>0</v>
      </c>
      <c r="AD64" s="252">
        <f t="shared" si="25"/>
        <v>0</v>
      </c>
      <c r="AE64" s="110" t="str">
        <f>IF(男子種目選択!E64="","",IF(男子種目選択!E64="コンバインドA","走高跳",IF(男子種目選択!E64="コンバインドB","ジャベリックボール投",IF(男子種目選択!F64="","",男子種目選択!F64))))</f>
        <v/>
      </c>
      <c r="AF64" s="111" t="str">
        <f t="shared" si="54"/>
        <v/>
      </c>
      <c r="AG64" s="225"/>
      <c r="AH64" s="226" t="str">
        <f t="shared" si="26"/>
        <v/>
      </c>
      <c r="AI64" s="227"/>
      <c r="AJ64" s="228" t="str">
        <f t="shared" si="27"/>
        <v/>
      </c>
      <c r="AK64" s="229"/>
      <c r="AL64" s="242" t="str">
        <f t="shared" si="28"/>
        <v/>
      </c>
      <c r="AM64" s="242">
        <f t="shared" si="29"/>
        <v>0</v>
      </c>
      <c r="AN64" s="242" t="str">
        <f t="shared" si="30"/>
        <v/>
      </c>
      <c r="AO64" s="242">
        <f t="shared" si="31"/>
        <v>0</v>
      </c>
      <c r="AP64" s="242" t="str">
        <f t="shared" si="32"/>
        <v/>
      </c>
      <c r="AQ64" s="242" t="str">
        <f t="shared" si="33"/>
        <v/>
      </c>
      <c r="AR64" s="252" t="str">
        <f t="shared" si="34"/>
        <v>00</v>
      </c>
      <c r="AS64" s="252">
        <f t="shared" si="35"/>
        <v>0</v>
      </c>
      <c r="AT64" s="274">
        <f t="shared" si="36"/>
        <v>0</v>
      </c>
      <c r="AU64" s="252" t="str">
        <f t="shared" si="37"/>
        <v/>
      </c>
      <c r="AV64" s="252" t="str">
        <f t="shared" si="38"/>
        <v/>
      </c>
      <c r="AW64" s="252" t="str">
        <f t="shared" si="39"/>
        <v>0</v>
      </c>
      <c r="AX64" s="252" t="str">
        <f t="shared" si="40"/>
        <v/>
      </c>
      <c r="AY64" s="252" t="str">
        <f t="shared" si="41"/>
        <v/>
      </c>
      <c r="AZ64" s="252" t="str">
        <f t="shared" si="42"/>
        <v/>
      </c>
      <c r="BA64" s="252" t="str">
        <f t="shared" si="43"/>
        <v>0</v>
      </c>
      <c r="BB64" s="252">
        <f t="shared" si="44"/>
        <v>0</v>
      </c>
      <c r="BC64" s="110" t="str">
        <f>IF(AE64="","",IF(男子種目選択!E64="","""",IF(男子種目選択!E64="コンバインドA",男子種目選択!E64,IF(男子種目選択!E64="コンバインドB",男子種目選択!E64,""))))</f>
        <v/>
      </c>
      <c r="BD64" s="111"/>
      <c r="BE64" s="320" t="str">
        <f t="shared" si="45"/>
        <v/>
      </c>
      <c r="BF64" s="320" t="str">
        <f t="shared" si="46"/>
        <v/>
      </c>
      <c r="BG64" s="321" t="str">
        <f t="shared" si="47"/>
        <v/>
      </c>
      <c r="BH64" s="312" t="str">
        <f t="shared" si="52"/>
        <v/>
      </c>
      <c r="BI64" s="313"/>
      <c r="BJ64" s="99" t="str">
        <f t="shared" si="48"/>
        <v/>
      </c>
      <c r="BK64" s="302" t="e">
        <f t="shared" si="55"/>
        <v>#N/A</v>
      </c>
      <c r="BL64" s="3" t="e">
        <f t="shared" si="56"/>
        <v>#N/A</v>
      </c>
      <c r="BM64" s="302" t="str">
        <f t="shared" si="49"/>
        <v/>
      </c>
      <c r="BN64" s="3" t="str">
        <f t="shared" si="50"/>
        <v/>
      </c>
      <c r="BO64" s="302" t="e">
        <f t="shared" si="57"/>
        <v>#N/A</v>
      </c>
      <c r="BP64" s="3" t="e">
        <f t="shared" si="58"/>
        <v>#N/A</v>
      </c>
      <c r="BQ64" s="302" t="str">
        <f t="shared" si="51"/>
        <v/>
      </c>
      <c r="BT64" s="357"/>
      <c r="BU64" s="357"/>
      <c r="CG64" s="364"/>
      <c r="CH64" s="364"/>
      <c r="CI64" s="365"/>
      <c r="CK64" s="365"/>
      <c r="CM64" s="365"/>
      <c r="CR64" s="357"/>
      <c r="CS64" s="357"/>
    </row>
    <row r="65" spans="2:97">
      <c r="B65" s="106" t="str">
        <f t="shared" si="6"/>
        <v/>
      </c>
      <c r="C65" s="101">
        <v>62</v>
      </c>
      <c r="D65" s="107" t="str">
        <f>男子種目選択!B65</f>
        <v/>
      </c>
      <c r="E65" s="108" t="str">
        <f>男子種目選択!C65</f>
        <v/>
      </c>
      <c r="F65" s="109" t="str">
        <f>男子種目選択!D65</f>
        <v/>
      </c>
      <c r="G65" s="110" t="str">
        <f>IF(男子種目選択!E65="","",IF(男子種目選択!E65="コンバインドA","80mハードル",IF(男子種目選択!E65="コンバインドB","走幅跳",男子種目選択!E65)))</f>
        <v/>
      </c>
      <c r="H65" s="111" t="str">
        <f t="shared" si="53"/>
        <v/>
      </c>
      <c r="I65" s="225"/>
      <c r="J65" s="226" t="str">
        <f t="shared" si="7"/>
        <v/>
      </c>
      <c r="K65" s="227"/>
      <c r="L65" s="228" t="str">
        <f t="shared" si="8"/>
        <v/>
      </c>
      <c r="M65" s="229"/>
      <c r="N65" s="242" t="str">
        <f t="shared" si="9"/>
        <v/>
      </c>
      <c r="O65" s="242">
        <f t="shared" si="10"/>
        <v>0</v>
      </c>
      <c r="P65" s="242" t="str">
        <f t="shared" si="11"/>
        <v/>
      </c>
      <c r="Q65" s="242">
        <f t="shared" si="12"/>
        <v>0</v>
      </c>
      <c r="R65" s="242" t="str">
        <f t="shared" si="13"/>
        <v/>
      </c>
      <c r="S65" s="242" t="str">
        <f t="shared" si="14"/>
        <v/>
      </c>
      <c r="T65" s="252" t="str">
        <f t="shared" si="15"/>
        <v>00</v>
      </c>
      <c r="U65" s="252">
        <f t="shared" si="16"/>
        <v>0</v>
      </c>
      <c r="V65" s="274">
        <f t="shared" si="17"/>
        <v>0</v>
      </c>
      <c r="W65" s="252" t="str">
        <f t="shared" si="18"/>
        <v/>
      </c>
      <c r="X65" s="252" t="str">
        <f t="shared" si="19"/>
        <v/>
      </c>
      <c r="Y65" s="252" t="str">
        <f t="shared" si="20"/>
        <v>0</v>
      </c>
      <c r="Z65" s="252" t="str">
        <f t="shared" si="21"/>
        <v/>
      </c>
      <c r="AA65" s="252" t="str">
        <f t="shared" si="22"/>
        <v/>
      </c>
      <c r="AB65" s="252" t="str">
        <f t="shared" si="23"/>
        <v/>
      </c>
      <c r="AC65" s="252" t="str">
        <f t="shared" si="24"/>
        <v>0</v>
      </c>
      <c r="AD65" s="252">
        <f t="shared" si="25"/>
        <v>0</v>
      </c>
      <c r="AE65" s="110" t="str">
        <f>IF(男子種目選択!E65="","",IF(男子種目選択!E65="コンバインドA","走高跳",IF(男子種目選択!E65="コンバインドB","ジャベリックボール投",IF(男子種目選択!F65="","",男子種目選択!F65))))</f>
        <v/>
      </c>
      <c r="AF65" s="111" t="str">
        <f t="shared" si="54"/>
        <v/>
      </c>
      <c r="AG65" s="225"/>
      <c r="AH65" s="226" t="str">
        <f t="shared" si="26"/>
        <v/>
      </c>
      <c r="AI65" s="227"/>
      <c r="AJ65" s="228" t="str">
        <f t="shared" si="27"/>
        <v/>
      </c>
      <c r="AK65" s="229"/>
      <c r="AL65" s="242" t="str">
        <f t="shared" si="28"/>
        <v/>
      </c>
      <c r="AM65" s="242">
        <f t="shared" si="29"/>
        <v>0</v>
      </c>
      <c r="AN65" s="242" t="str">
        <f t="shared" si="30"/>
        <v/>
      </c>
      <c r="AO65" s="242">
        <f t="shared" si="31"/>
        <v>0</v>
      </c>
      <c r="AP65" s="242" t="str">
        <f t="shared" si="32"/>
        <v/>
      </c>
      <c r="AQ65" s="242" t="str">
        <f t="shared" si="33"/>
        <v/>
      </c>
      <c r="AR65" s="252" t="str">
        <f t="shared" si="34"/>
        <v>00</v>
      </c>
      <c r="AS65" s="252">
        <f t="shared" si="35"/>
        <v>0</v>
      </c>
      <c r="AT65" s="274">
        <f t="shared" si="36"/>
        <v>0</v>
      </c>
      <c r="AU65" s="252" t="str">
        <f t="shared" si="37"/>
        <v/>
      </c>
      <c r="AV65" s="252" t="str">
        <f t="shared" si="38"/>
        <v/>
      </c>
      <c r="AW65" s="252" t="str">
        <f t="shared" si="39"/>
        <v>0</v>
      </c>
      <c r="AX65" s="252" t="str">
        <f t="shared" si="40"/>
        <v/>
      </c>
      <c r="AY65" s="252" t="str">
        <f t="shared" si="41"/>
        <v/>
      </c>
      <c r="AZ65" s="252" t="str">
        <f t="shared" si="42"/>
        <v/>
      </c>
      <c r="BA65" s="252" t="str">
        <f t="shared" si="43"/>
        <v>0</v>
      </c>
      <c r="BB65" s="252">
        <f t="shared" si="44"/>
        <v>0</v>
      </c>
      <c r="BC65" s="110" t="str">
        <f>IF(AE65="","",IF(男子種目選択!E65="","""",IF(男子種目選択!E65="コンバインドA",男子種目選択!E65,IF(男子種目選択!E65="コンバインドB",男子種目選択!E65,""))))</f>
        <v/>
      </c>
      <c r="BD65" s="111"/>
      <c r="BE65" s="320" t="str">
        <f t="shared" si="45"/>
        <v/>
      </c>
      <c r="BF65" s="320" t="str">
        <f t="shared" si="46"/>
        <v/>
      </c>
      <c r="BG65" s="321" t="str">
        <f t="shared" si="47"/>
        <v/>
      </c>
      <c r="BH65" s="312" t="str">
        <f t="shared" si="52"/>
        <v/>
      </c>
      <c r="BI65" s="313"/>
      <c r="BJ65" s="99" t="str">
        <f t="shared" si="48"/>
        <v/>
      </c>
      <c r="BK65" s="302" t="e">
        <f t="shared" si="55"/>
        <v>#N/A</v>
      </c>
      <c r="BL65" s="3" t="e">
        <f t="shared" si="56"/>
        <v>#N/A</v>
      </c>
      <c r="BM65" s="302" t="str">
        <f t="shared" si="49"/>
        <v/>
      </c>
      <c r="BN65" s="3" t="str">
        <f t="shared" si="50"/>
        <v/>
      </c>
      <c r="BO65" s="302" t="e">
        <f t="shared" si="57"/>
        <v>#N/A</v>
      </c>
      <c r="BP65" s="3" t="e">
        <f t="shared" si="58"/>
        <v>#N/A</v>
      </c>
      <c r="BQ65" s="302" t="str">
        <f t="shared" si="51"/>
        <v/>
      </c>
      <c r="BT65" s="357"/>
      <c r="BU65" s="357"/>
      <c r="CG65" s="364"/>
      <c r="CH65" s="364"/>
      <c r="CI65" s="365"/>
      <c r="CK65" s="365"/>
      <c r="CM65" s="365"/>
      <c r="CR65" s="357"/>
      <c r="CS65" s="357"/>
    </row>
    <row r="66" spans="2:97">
      <c r="B66" s="106" t="str">
        <f t="shared" si="6"/>
        <v/>
      </c>
      <c r="C66" s="101">
        <v>63</v>
      </c>
      <c r="D66" s="107" t="str">
        <f>男子種目選択!B66</f>
        <v/>
      </c>
      <c r="E66" s="108" t="str">
        <f>男子種目選択!C66</f>
        <v/>
      </c>
      <c r="F66" s="109" t="str">
        <f>男子種目選択!D66</f>
        <v/>
      </c>
      <c r="G66" s="110" t="str">
        <f>IF(男子種目選択!E66="","",IF(男子種目選択!E66="コンバインドA","80mハードル",IF(男子種目選択!E66="コンバインドB","走幅跳",男子種目選択!E66)))</f>
        <v/>
      </c>
      <c r="H66" s="111" t="str">
        <f t="shared" si="53"/>
        <v/>
      </c>
      <c r="I66" s="225"/>
      <c r="J66" s="226" t="str">
        <f t="shared" si="7"/>
        <v/>
      </c>
      <c r="K66" s="227"/>
      <c r="L66" s="228" t="str">
        <f t="shared" si="8"/>
        <v/>
      </c>
      <c r="M66" s="229"/>
      <c r="N66" s="242" t="str">
        <f t="shared" si="9"/>
        <v/>
      </c>
      <c r="O66" s="242">
        <f t="shared" si="10"/>
        <v>0</v>
      </c>
      <c r="P66" s="242" t="str">
        <f t="shared" si="11"/>
        <v/>
      </c>
      <c r="Q66" s="242">
        <f t="shared" si="12"/>
        <v>0</v>
      </c>
      <c r="R66" s="242" t="str">
        <f t="shared" si="13"/>
        <v/>
      </c>
      <c r="S66" s="242" t="str">
        <f t="shared" si="14"/>
        <v/>
      </c>
      <c r="T66" s="252" t="str">
        <f t="shared" si="15"/>
        <v>00</v>
      </c>
      <c r="U66" s="252">
        <f t="shared" si="16"/>
        <v>0</v>
      </c>
      <c r="V66" s="274">
        <f t="shared" si="17"/>
        <v>0</v>
      </c>
      <c r="W66" s="252" t="str">
        <f t="shared" si="18"/>
        <v/>
      </c>
      <c r="X66" s="252" t="str">
        <f t="shared" si="19"/>
        <v/>
      </c>
      <c r="Y66" s="252" t="str">
        <f t="shared" si="20"/>
        <v>0</v>
      </c>
      <c r="Z66" s="252" t="str">
        <f t="shared" si="21"/>
        <v/>
      </c>
      <c r="AA66" s="252" t="str">
        <f t="shared" si="22"/>
        <v/>
      </c>
      <c r="AB66" s="252" t="str">
        <f t="shared" si="23"/>
        <v/>
      </c>
      <c r="AC66" s="252" t="str">
        <f t="shared" si="24"/>
        <v>0</v>
      </c>
      <c r="AD66" s="252">
        <f t="shared" si="25"/>
        <v>0</v>
      </c>
      <c r="AE66" s="110" t="str">
        <f>IF(男子種目選択!E66="","",IF(男子種目選択!E66="コンバインドA","走高跳",IF(男子種目選択!E66="コンバインドB","ジャベリックボール投",IF(男子種目選択!F66="","",男子種目選択!F66))))</f>
        <v/>
      </c>
      <c r="AF66" s="111" t="str">
        <f t="shared" si="54"/>
        <v/>
      </c>
      <c r="AG66" s="225"/>
      <c r="AH66" s="226" t="str">
        <f t="shared" si="26"/>
        <v/>
      </c>
      <c r="AI66" s="227"/>
      <c r="AJ66" s="228" t="str">
        <f t="shared" si="27"/>
        <v/>
      </c>
      <c r="AK66" s="229"/>
      <c r="AL66" s="242" t="str">
        <f t="shared" si="28"/>
        <v/>
      </c>
      <c r="AM66" s="242">
        <f t="shared" si="29"/>
        <v>0</v>
      </c>
      <c r="AN66" s="242" t="str">
        <f t="shared" si="30"/>
        <v/>
      </c>
      <c r="AO66" s="242">
        <f t="shared" si="31"/>
        <v>0</v>
      </c>
      <c r="AP66" s="242" t="str">
        <f t="shared" si="32"/>
        <v/>
      </c>
      <c r="AQ66" s="242" t="str">
        <f t="shared" si="33"/>
        <v/>
      </c>
      <c r="AR66" s="252" t="str">
        <f t="shared" si="34"/>
        <v>00</v>
      </c>
      <c r="AS66" s="252">
        <f t="shared" si="35"/>
        <v>0</v>
      </c>
      <c r="AT66" s="274">
        <f t="shared" si="36"/>
        <v>0</v>
      </c>
      <c r="AU66" s="252" t="str">
        <f t="shared" si="37"/>
        <v/>
      </c>
      <c r="AV66" s="252" t="str">
        <f t="shared" si="38"/>
        <v/>
      </c>
      <c r="AW66" s="252" t="str">
        <f t="shared" si="39"/>
        <v>0</v>
      </c>
      <c r="AX66" s="252" t="str">
        <f t="shared" si="40"/>
        <v/>
      </c>
      <c r="AY66" s="252" t="str">
        <f t="shared" si="41"/>
        <v/>
      </c>
      <c r="AZ66" s="252" t="str">
        <f t="shared" si="42"/>
        <v/>
      </c>
      <c r="BA66" s="252" t="str">
        <f t="shared" si="43"/>
        <v>0</v>
      </c>
      <c r="BB66" s="252">
        <f t="shared" si="44"/>
        <v>0</v>
      </c>
      <c r="BC66" s="110" t="str">
        <f>IF(AE66="","",IF(男子種目選択!E66="","""",IF(男子種目選択!E66="コンバインドA",男子種目選択!E66,IF(男子種目選択!E66="コンバインドB",男子種目選択!E66,""))))</f>
        <v/>
      </c>
      <c r="BD66" s="111"/>
      <c r="BE66" s="320" t="str">
        <f t="shared" si="45"/>
        <v/>
      </c>
      <c r="BF66" s="320" t="str">
        <f t="shared" si="46"/>
        <v/>
      </c>
      <c r="BG66" s="321" t="str">
        <f t="shared" si="47"/>
        <v/>
      </c>
      <c r="BH66" s="312" t="str">
        <f t="shared" si="52"/>
        <v/>
      </c>
      <c r="BI66" s="313"/>
      <c r="BJ66" s="99" t="str">
        <f t="shared" si="48"/>
        <v/>
      </c>
      <c r="BK66" s="302" t="e">
        <f t="shared" si="55"/>
        <v>#N/A</v>
      </c>
      <c r="BL66" s="3" t="e">
        <f t="shared" si="56"/>
        <v>#N/A</v>
      </c>
      <c r="BM66" s="302" t="str">
        <f t="shared" si="49"/>
        <v/>
      </c>
      <c r="BN66" s="3" t="str">
        <f t="shared" si="50"/>
        <v/>
      </c>
      <c r="BO66" s="302" t="e">
        <f t="shared" si="57"/>
        <v>#N/A</v>
      </c>
      <c r="BP66" s="3" t="e">
        <f t="shared" si="58"/>
        <v>#N/A</v>
      </c>
      <c r="BQ66" s="302" t="str">
        <f t="shared" si="51"/>
        <v/>
      </c>
      <c r="BT66" s="357"/>
      <c r="BU66" s="357"/>
      <c r="CG66" s="364"/>
      <c r="CH66" s="364"/>
      <c r="CI66" s="365"/>
      <c r="CK66" s="365"/>
      <c r="CM66" s="365"/>
      <c r="CR66" s="357"/>
      <c r="CS66" s="357"/>
    </row>
    <row r="67" spans="2:97">
      <c r="B67" s="106" t="str">
        <f t="shared" si="6"/>
        <v/>
      </c>
      <c r="C67" s="101">
        <v>64</v>
      </c>
      <c r="D67" s="107" t="str">
        <f>男子種目選択!B67</f>
        <v/>
      </c>
      <c r="E67" s="108" t="str">
        <f>男子種目選択!C67</f>
        <v/>
      </c>
      <c r="F67" s="109" t="str">
        <f>男子種目選択!D67</f>
        <v/>
      </c>
      <c r="G67" s="110" t="str">
        <f>IF(男子種目選択!E67="","",IF(男子種目選択!E67="コンバインドA","80mハードル",IF(男子種目選択!E67="コンバインドB","走幅跳",男子種目選択!E67)))</f>
        <v/>
      </c>
      <c r="H67" s="111" t="str">
        <f t="shared" si="53"/>
        <v/>
      </c>
      <c r="I67" s="225"/>
      <c r="J67" s="226" t="str">
        <f t="shared" si="7"/>
        <v/>
      </c>
      <c r="K67" s="227"/>
      <c r="L67" s="228" t="str">
        <f t="shared" si="8"/>
        <v/>
      </c>
      <c r="M67" s="229"/>
      <c r="N67" s="242" t="str">
        <f t="shared" si="9"/>
        <v/>
      </c>
      <c r="O67" s="242">
        <f t="shared" si="10"/>
        <v>0</v>
      </c>
      <c r="P67" s="242" t="str">
        <f t="shared" si="11"/>
        <v/>
      </c>
      <c r="Q67" s="242">
        <f t="shared" si="12"/>
        <v>0</v>
      </c>
      <c r="R67" s="242" t="str">
        <f t="shared" si="13"/>
        <v/>
      </c>
      <c r="S67" s="242" t="str">
        <f t="shared" si="14"/>
        <v/>
      </c>
      <c r="T67" s="252" t="str">
        <f t="shared" si="15"/>
        <v>00</v>
      </c>
      <c r="U67" s="252">
        <f t="shared" si="16"/>
        <v>0</v>
      </c>
      <c r="V67" s="274">
        <f t="shared" si="17"/>
        <v>0</v>
      </c>
      <c r="W67" s="252" t="str">
        <f t="shared" si="18"/>
        <v/>
      </c>
      <c r="X67" s="252" t="str">
        <f t="shared" si="19"/>
        <v/>
      </c>
      <c r="Y67" s="252" t="str">
        <f t="shared" si="20"/>
        <v>0</v>
      </c>
      <c r="Z67" s="252" t="str">
        <f t="shared" si="21"/>
        <v/>
      </c>
      <c r="AA67" s="252" t="str">
        <f t="shared" si="22"/>
        <v/>
      </c>
      <c r="AB67" s="252" t="str">
        <f t="shared" si="23"/>
        <v/>
      </c>
      <c r="AC67" s="252" t="str">
        <f t="shared" si="24"/>
        <v>0</v>
      </c>
      <c r="AD67" s="252">
        <f t="shared" si="25"/>
        <v>0</v>
      </c>
      <c r="AE67" s="110" t="str">
        <f>IF(男子種目選択!E67="","",IF(男子種目選択!E67="コンバインドA","走高跳",IF(男子種目選択!E67="コンバインドB","ジャベリックボール投",IF(男子種目選択!F67="","",男子種目選択!F67))))</f>
        <v/>
      </c>
      <c r="AF67" s="111" t="str">
        <f t="shared" si="54"/>
        <v/>
      </c>
      <c r="AG67" s="225"/>
      <c r="AH67" s="226" t="str">
        <f t="shared" si="26"/>
        <v/>
      </c>
      <c r="AI67" s="227"/>
      <c r="AJ67" s="228" t="str">
        <f t="shared" si="27"/>
        <v/>
      </c>
      <c r="AK67" s="229"/>
      <c r="AL67" s="242" t="str">
        <f t="shared" si="28"/>
        <v/>
      </c>
      <c r="AM67" s="242">
        <f t="shared" si="29"/>
        <v>0</v>
      </c>
      <c r="AN67" s="242" t="str">
        <f t="shared" si="30"/>
        <v/>
      </c>
      <c r="AO67" s="242">
        <f t="shared" si="31"/>
        <v>0</v>
      </c>
      <c r="AP67" s="242" t="str">
        <f t="shared" si="32"/>
        <v/>
      </c>
      <c r="AQ67" s="242" t="str">
        <f t="shared" si="33"/>
        <v/>
      </c>
      <c r="AR67" s="252" t="str">
        <f t="shared" si="34"/>
        <v>00</v>
      </c>
      <c r="AS67" s="252">
        <f t="shared" si="35"/>
        <v>0</v>
      </c>
      <c r="AT67" s="274">
        <f t="shared" si="36"/>
        <v>0</v>
      </c>
      <c r="AU67" s="252" t="str">
        <f t="shared" si="37"/>
        <v/>
      </c>
      <c r="AV67" s="252" t="str">
        <f t="shared" si="38"/>
        <v/>
      </c>
      <c r="AW67" s="252" t="str">
        <f t="shared" si="39"/>
        <v>0</v>
      </c>
      <c r="AX67" s="252" t="str">
        <f t="shared" si="40"/>
        <v/>
      </c>
      <c r="AY67" s="252" t="str">
        <f t="shared" si="41"/>
        <v/>
      </c>
      <c r="AZ67" s="252" t="str">
        <f t="shared" si="42"/>
        <v/>
      </c>
      <c r="BA67" s="252" t="str">
        <f t="shared" si="43"/>
        <v>0</v>
      </c>
      <c r="BB67" s="252">
        <f t="shared" si="44"/>
        <v>0</v>
      </c>
      <c r="BC67" s="110" t="str">
        <f>IF(AE67="","",IF(男子種目選択!E67="","""",IF(男子種目選択!E67="コンバインドA",男子種目選択!E67,IF(男子種目選択!E67="コンバインドB",男子種目選択!E67,""))))</f>
        <v/>
      </c>
      <c r="BD67" s="111"/>
      <c r="BE67" s="320" t="str">
        <f t="shared" si="45"/>
        <v/>
      </c>
      <c r="BF67" s="320" t="str">
        <f t="shared" si="46"/>
        <v/>
      </c>
      <c r="BG67" s="321" t="str">
        <f t="shared" si="47"/>
        <v/>
      </c>
      <c r="BH67" s="312" t="str">
        <f t="shared" si="52"/>
        <v/>
      </c>
      <c r="BI67" s="313"/>
      <c r="BJ67" s="99" t="str">
        <f t="shared" si="48"/>
        <v/>
      </c>
      <c r="BK67" s="302" t="e">
        <f t="shared" si="55"/>
        <v>#N/A</v>
      </c>
      <c r="BL67" s="3" t="e">
        <f t="shared" si="56"/>
        <v>#N/A</v>
      </c>
      <c r="BM67" s="302" t="str">
        <f t="shared" si="49"/>
        <v/>
      </c>
      <c r="BN67" s="3" t="str">
        <f t="shared" si="50"/>
        <v/>
      </c>
      <c r="BO67" s="302" t="e">
        <f t="shared" si="57"/>
        <v>#N/A</v>
      </c>
      <c r="BP67" s="3" t="e">
        <f t="shared" si="58"/>
        <v>#N/A</v>
      </c>
      <c r="BQ67" s="302" t="str">
        <f t="shared" si="51"/>
        <v/>
      </c>
      <c r="BT67" s="357"/>
      <c r="BU67" s="357"/>
      <c r="CG67" s="364"/>
      <c r="CH67" s="364"/>
      <c r="CI67" s="365"/>
      <c r="CK67" s="365"/>
      <c r="CM67" s="365"/>
      <c r="CR67" s="357"/>
      <c r="CS67" s="357"/>
    </row>
    <row r="68" spans="2:97">
      <c r="B68" s="106" t="str">
        <f t="shared" si="6"/>
        <v/>
      </c>
      <c r="C68" s="101">
        <v>65</v>
      </c>
      <c r="D68" s="107" t="str">
        <f>男子種目選択!B68</f>
        <v/>
      </c>
      <c r="E68" s="108" t="str">
        <f>男子種目選択!C68</f>
        <v/>
      </c>
      <c r="F68" s="109" t="str">
        <f>男子種目選択!D68</f>
        <v/>
      </c>
      <c r="G68" s="110" t="str">
        <f>IF(男子種目選択!E68="","",IF(男子種目選択!E68="コンバインドA","80mハードル",IF(男子種目選択!E68="コンバインドB","走幅跳",男子種目選択!E68)))</f>
        <v/>
      </c>
      <c r="H68" s="111" t="str">
        <f t="shared" ref="H68:H99" si="59">IF(G68="","",IF(G68="80mハードル","t1",IF(G68="走幅跳","m",VLOOKUP(G68,コード,3,FALSE))))</f>
        <v/>
      </c>
      <c r="I68" s="225"/>
      <c r="J68" s="226" t="str">
        <f t="shared" si="7"/>
        <v/>
      </c>
      <c r="K68" s="227"/>
      <c r="L68" s="228" t="str">
        <f t="shared" si="8"/>
        <v/>
      </c>
      <c r="M68" s="229"/>
      <c r="N68" s="242" t="str">
        <f t="shared" si="9"/>
        <v/>
      </c>
      <c r="O68" s="242">
        <f t="shared" si="10"/>
        <v>0</v>
      </c>
      <c r="P68" s="242" t="str">
        <f t="shared" si="11"/>
        <v/>
      </c>
      <c r="Q68" s="242">
        <f t="shared" si="12"/>
        <v>0</v>
      </c>
      <c r="R68" s="242" t="str">
        <f t="shared" si="13"/>
        <v/>
      </c>
      <c r="S68" s="242" t="str">
        <f t="shared" si="14"/>
        <v/>
      </c>
      <c r="T68" s="252" t="str">
        <f t="shared" si="15"/>
        <v>00</v>
      </c>
      <c r="U68" s="252">
        <f t="shared" si="16"/>
        <v>0</v>
      </c>
      <c r="V68" s="274">
        <f t="shared" si="17"/>
        <v>0</v>
      </c>
      <c r="W68" s="252" t="str">
        <f t="shared" si="18"/>
        <v/>
      </c>
      <c r="X68" s="252" t="str">
        <f t="shared" si="19"/>
        <v/>
      </c>
      <c r="Y68" s="252" t="str">
        <f t="shared" si="20"/>
        <v>0</v>
      </c>
      <c r="Z68" s="252" t="str">
        <f t="shared" si="21"/>
        <v/>
      </c>
      <c r="AA68" s="252" t="str">
        <f t="shared" si="22"/>
        <v/>
      </c>
      <c r="AB68" s="252" t="str">
        <f t="shared" si="23"/>
        <v/>
      </c>
      <c r="AC68" s="252" t="str">
        <f t="shared" si="24"/>
        <v>0</v>
      </c>
      <c r="AD68" s="252">
        <f t="shared" si="25"/>
        <v>0</v>
      </c>
      <c r="AE68" s="110" t="str">
        <f>IF(男子種目選択!E68="","",IF(男子種目選択!E68="コンバインドA","走高跳",IF(男子種目選択!E68="コンバインドB","ジャベリックボール投",IF(男子種目選択!F68="","",男子種目選択!F68))))</f>
        <v/>
      </c>
      <c r="AF68" s="111" t="str">
        <f t="shared" ref="AF68:AF99" si="60">IF(AE68="","",IF(AE68="走高跳","m",IF(AE68="ジャベリックボール投","m",VLOOKUP(AE68,コード,3,FALSE))))</f>
        <v/>
      </c>
      <c r="AG68" s="225"/>
      <c r="AH68" s="226" t="str">
        <f t="shared" si="26"/>
        <v/>
      </c>
      <c r="AI68" s="227"/>
      <c r="AJ68" s="228" t="str">
        <f t="shared" si="27"/>
        <v/>
      </c>
      <c r="AK68" s="229"/>
      <c r="AL68" s="242" t="str">
        <f t="shared" si="28"/>
        <v/>
      </c>
      <c r="AM68" s="242">
        <f t="shared" si="29"/>
        <v>0</v>
      </c>
      <c r="AN68" s="242" t="str">
        <f t="shared" si="30"/>
        <v/>
      </c>
      <c r="AO68" s="242">
        <f t="shared" si="31"/>
        <v>0</v>
      </c>
      <c r="AP68" s="242" t="str">
        <f t="shared" si="32"/>
        <v/>
      </c>
      <c r="AQ68" s="242" t="str">
        <f t="shared" si="33"/>
        <v/>
      </c>
      <c r="AR68" s="252" t="str">
        <f t="shared" si="34"/>
        <v>00</v>
      </c>
      <c r="AS68" s="252">
        <f t="shared" si="35"/>
        <v>0</v>
      </c>
      <c r="AT68" s="274">
        <f t="shared" si="36"/>
        <v>0</v>
      </c>
      <c r="AU68" s="252" t="str">
        <f t="shared" si="37"/>
        <v/>
      </c>
      <c r="AV68" s="252" t="str">
        <f t="shared" si="38"/>
        <v/>
      </c>
      <c r="AW68" s="252" t="str">
        <f t="shared" si="39"/>
        <v>0</v>
      </c>
      <c r="AX68" s="252" t="str">
        <f t="shared" si="40"/>
        <v/>
      </c>
      <c r="AY68" s="252" t="str">
        <f t="shared" si="41"/>
        <v/>
      </c>
      <c r="AZ68" s="252" t="str">
        <f t="shared" si="42"/>
        <v/>
      </c>
      <c r="BA68" s="252" t="str">
        <f t="shared" si="43"/>
        <v>0</v>
      </c>
      <c r="BB68" s="252">
        <f t="shared" si="44"/>
        <v>0</v>
      </c>
      <c r="BC68" s="110" t="str">
        <f>IF(AE68="","",IF(男子種目選択!E68="","""",IF(男子種目選択!E68="コンバインドA",男子種目選択!E68,IF(男子種目選択!E68="コンバインドB",男子種目選択!E68,""))))</f>
        <v/>
      </c>
      <c r="BD68" s="111"/>
      <c r="BE68" s="320" t="str">
        <f t="shared" si="45"/>
        <v/>
      </c>
      <c r="BF68" s="320" t="str">
        <f t="shared" si="46"/>
        <v/>
      </c>
      <c r="BG68" s="321" t="str">
        <f t="shared" si="47"/>
        <v/>
      </c>
      <c r="BH68" s="312" t="str">
        <f t="shared" si="52"/>
        <v/>
      </c>
      <c r="BI68" s="313"/>
      <c r="BJ68" s="99" t="str">
        <f t="shared" si="48"/>
        <v/>
      </c>
      <c r="BK68" s="302" t="e">
        <f t="shared" ref="BK68:BK99" si="61">VLOOKUP(BJ68, 得点,2,FALSE)*BV68</f>
        <v>#N/A</v>
      </c>
      <c r="BL68" s="3" t="e">
        <f t="shared" ref="BL68:BL104" si="62">VLOOKUP(BJ68, 得点,3,FALSE)</f>
        <v>#N/A</v>
      </c>
      <c r="BM68" s="302" t="str">
        <f t="shared" si="49"/>
        <v/>
      </c>
      <c r="BN68" s="3" t="str">
        <f t="shared" si="50"/>
        <v/>
      </c>
      <c r="BO68" s="302" t="e">
        <f t="shared" ref="BO68:BO99" si="63">VLOOKUP(BN68, 得点,2,FALSE)*BW68</f>
        <v>#N/A</v>
      </c>
      <c r="BP68" s="3" t="e">
        <f t="shared" ref="BP68:BP104" si="64">VLOOKUP(BN68, 得点,3,FALSE)</f>
        <v>#N/A</v>
      </c>
      <c r="BQ68" s="302" t="str">
        <f t="shared" si="51"/>
        <v/>
      </c>
      <c r="BT68" s="357"/>
      <c r="BU68" s="357"/>
      <c r="CG68" s="364"/>
      <c r="CH68" s="364"/>
      <c r="CI68" s="365"/>
      <c r="CK68" s="365"/>
      <c r="CM68" s="365"/>
      <c r="CR68" s="357"/>
      <c r="CS68" s="357"/>
    </row>
    <row r="69" spans="2:97">
      <c r="B69" s="106" t="str">
        <f t="shared" ref="B69:B104" si="65">IF(C69&lt;=A$3,C69,"")</f>
        <v/>
      </c>
      <c r="C69" s="101">
        <v>66</v>
      </c>
      <c r="D69" s="107" t="str">
        <f>男子種目選択!B69</f>
        <v/>
      </c>
      <c r="E69" s="108" t="str">
        <f>男子種目選択!C69</f>
        <v/>
      </c>
      <c r="F69" s="109" t="str">
        <f>男子種目選択!D69</f>
        <v/>
      </c>
      <c r="G69" s="110" t="str">
        <f>IF(男子種目選択!E69="","",IF(男子種目選択!E69="コンバインドA","80mハードル",IF(男子種目選択!E69="コンバインドB","走幅跳",男子種目選択!E69)))</f>
        <v/>
      </c>
      <c r="H69" s="111" t="str">
        <f t="shared" si="59"/>
        <v/>
      </c>
      <c r="I69" s="225"/>
      <c r="J69" s="226" t="str">
        <f t="shared" ref="J69:J132" si="66">IF($B69="","",IF(H69="","",IF(H69="p","点",IF(H69="t1","",IF(H69="t2","分","m")))))</f>
        <v/>
      </c>
      <c r="K69" s="227"/>
      <c r="L69" s="228" t="str">
        <f t="shared" ref="L69:L132" si="67">IF($B69="","",IF(H69="","",IF(H69="p","",IF(H69="t1","秒",IF(H69="t2","秒","cm")))))</f>
        <v/>
      </c>
      <c r="M69" s="229"/>
      <c r="N69" s="242" t="str">
        <f t="shared" ref="N69:N132" si="68">IF($B69="","",LEN(I69))</f>
        <v/>
      </c>
      <c r="O69" s="242">
        <f t="shared" ref="O69:O132" si="69">IF(P69=1,CONCATENATE(T$3,I69),I69)</f>
        <v>0</v>
      </c>
      <c r="P69" s="242" t="str">
        <f t="shared" ref="P69:P132" si="70">IF($B69="","",LEN(K69))</f>
        <v/>
      </c>
      <c r="Q69" s="242">
        <f t="shared" ref="Q69:Q132" si="71">IF(P69=1,CONCATENATE(T$3,K69),K69)</f>
        <v>0</v>
      </c>
      <c r="R69" s="242" t="str">
        <f t="shared" ref="R69:R132" si="72">IF($B69="","",LEN(M69))</f>
        <v/>
      </c>
      <c r="S69" s="242" t="str">
        <f t="shared" ref="S69:S132" si="73">IF($B69="","",IF(H69="m","",IF(H69="p","",(IF(R69=1,M69*10,M69)))))</f>
        <v/>
      </c>
      <c r="T69" s="252" t="str">
        <f t="shared" ref="T69:T132" si="74">CONCATENATE(O69,Q69,S69)</f>
        <v>00</v>
      </c>
      <c r="U69" s="252">
        <f t="shared" ref="U69:U132" si="75">T69*1</f>
        <v>0</v>
      </c>
      <c r="V69" s="274">
        <f t="shared" ref="V69:V105" si="76">IF(G69="",O69*1,IF(H69="t1",O69*1,IF(H69="t2",O69*1,IF(H69="p",O69*1,IF(O69=0,"0",IF(O69="0","0",O69*1))))))</f>
        <v>0</v>
      </c>
      <c r="W69" s="252" t="str">
        <f t="shared" ref="W69:W132" si="77">IF(V69=0,"",V69)</f>
        <v/>
      </c>
      <c r="X69" s="252" t="str">
        <f t="shared" ref="X69:X132" si="78">IF(V69=0,"",IF(H69="t1",".",IF(H69="t2",".",IF(H69="p","点","m"))))</f>
        <v/>
      </c>
      <c r="Y69" s="252" t="str">
        <f t="shared" ref="Y69:Y132" si="79">IF(Q69="","",ASC(Q69))</f>
        <v>0</v>
      </c>
      <c r="Z69" s="252" t="str">
        <f t="shared" ref="Z69:Z132" si="80">IF(H69="t1",".",IF(H69="t2",".",""))</f>
        <v/>
      </c>
      <c r="AA69" s="252" t="str">
        <f t="shared" ref="AA69:AA132" si="81">IF(S69="","",ASC(S69))</f>
        <v/>
      </c>
      <c r="AB69" s="252" t="str">
        <f t="shared" ref="AB69:AB132" si="82">IF(X69="m","",IF(V69=0,"","0"))</f>
        <v/>
      </c>
      <c r="AC69" s="252" t="str">
        <f t="shared" ref="AC69:AC132" si="83">IF(X69="点",W69,CONCATENATE(W69,X69,Y69,Z69,AA69,AB69))</f>
        <v>0</v>
      </c>
      <c r="AD69" s="252">
        <f t="shared" ref="AD69:AD132" si="84">IF(V69=0,AC69*1,AC69)</f>
        <v>0</v>
      </c>
      <c r="AE69" s="110" t="str">
        <f>IF(男子種目選択!E69="","",IF(男子種目選択!E69="コンバインドA","走高跳",IF(男子種目選択!E69="コンバインドB","ジャベリックボール投",IF(男子種目選択!F69="","",男子種目選択!F69))))</f>
        <v/>
      </c>
      <c r="AF69" s="111" t="str">
        <f t="shared" si="60"/>
        <v/>
      </c>
      <c r="AG69" s="225"/>
      <c r="AH69" s="226" t="str">
        <f t="shared" ref="AH69:AH132" si="85">IF($B69="","",IF(AF69="","",IF(AF69="p","点",IF(AF69="t1","",IF(AF69="t2","分","m")))))</f>
        <v/>
      </c>
      <c r="AI69" s="227"/>
      <c r="AJ69" s="228" t="str">
        <f t="shared" ref="AJ69:AJ132" si="86">IF($B69="","",IF(AF69="","",IF(AF69="p","",IF(AF69="t1","秒",IF(AF69="t2","秒","cm")))))</f>
        <v/>
      </c>
      <c r="AK69" s="229"/>
      <c r="AL69" s="242" t="str">
        <f t="shared" ref="AL69:AL132" si="87">IF($B69="","",LEN(AG69))</f>
        <v/>
      </c>
      <c r="AM69" s="242">
        <f t="shared" ref="AM69:AM132" si="88">IF(AN69=1,CONCATENATE(AR$3,AG69),AG69)</f>
        <v>0</v>
      </c>
      <c r="AN69" s="242" t="str">
        <f t="shared" ref="AN69:AN132" si="89">IF($B69="","",LEN(AI69))</f>
        <v/>
      </c>
      <c r="AO69" s="242">
        <f t="shared" ref="AO69:AO132" si="90">IF(AN69=1,CONCATENATE(AR$3,AI69),AI69)</f>
        <v>0</v>
      </c>
      <c r="AP69" s="242" t="str">
        <f t="shared" ref="AP69:AP132" si="91">IF($B69="","",LEN(AK69))</f>
        <v/>
      </c>
      <c r="AQ69" s="242" t="str">
        <f t="shared" ref="AQ69:AQ132" si="92">IF($B69="","",IF(AF69="m","",IF(AF69="p","",(IF(AP69=1,AK69*10,AK69)))))</f>
        <v/>
      </c>
      <c r="AR69" s="252" t="str">
        <f t="shared" ref="AR69:AR132" si="93">CONCATENATE(AM69,AO69,AQ69)</f>
        <v>00</v>
      </c>
      <c r="AS69" s="252">
        <f t="shared" ref="AS69:AS132" si="94">AR69*1</f>
        <v>0</v>
      </c>
      <c r="AT69" s="274">
        <f t="shared" ref="AT69:AT105" si="95">IF(AE69="",AM69*1,IF(AF69="t1",AM69*1,IF(AF69="t2",AM69*1,IF(AF69="p",AM69*1,IF(AM69=0,"0",IF(AM69="0","0",AM69*1))))))</f>
        <v>0</v>
      </c>
      <c r="AU69" s="252" t="str">
        <f t="shared" ref="AU69:AU132" si="96">IF(AT69=0,"",AT69)</f>
        <v/>
      </c>
      <c r="AV69" s="252" t="str">
        <f t="shared" ref="AV69:AV132" si="97">IF(AT69=0,"",IF(AF69="t1",".",IF(AF69="t2",".",IF(AF69="p","点","m"))))</f>
        <v/>
      </c>
      <c r="AW69" s="252" t="str">
        <f t="shared" ref="AW69:AW132" si="98">IF(AO69="","",ASC(AO69))</f>
        <v>0</v>
      </c>
      <c r="AX69" s="252" t="str">
        <f t="shared" ref="AX69:AX132" si="99">IF(AF69="t1",".",IF(AF69="t2",".",""))</f>
        <v/>
      </c>
      <c r="AY69" s="252" t="str">
        <f t="shared" ref="AY69:AY132" si="100">IF(AQ69="","",ASC(AQ69))</f>
        <v/>
      </c>
      <c r="AZ69" s="252" t="str">
        <f t="shared" ref="AZ69:AZ132" si="101">IF(AV69="m","",IF(AT69=0,"","0"))</f>
        <v/>
      </c>
      <c r="BA69" s="252" t="str">
        <f t="shared" ref="BA69:BA132" si="102">IF(AV69="点",AU69,CONCATENATE(AU69,AV69,AW69,AX69,AY69,AZ69))</f>
        <v>0</v>
      </c>
      <c r="BB69" s="252">
        <f t="shared" ref="BB69:BB132" si="103">IF(AT69=0,BA69*1,BA69)</f>
        <v>0</v>
      </c>
      <c r="BC69" s="110" t="str">
        <f>IF(AE69="","",IF(男子種目選択!E69="","""",IF(男子種目選択!E69="コンバインドA",男子種目選択!E69,IF(男子種目選択!E69="コンバインドB",男子種目選択!E69,""))))</f>
        <v/>
      </c>
      <c r="BD69" s="111"/>
      <c r="BE69" s="320" t="str">
        <f t="shared" ref="BE69:BE104" si="104">IF(BC69="","",BM69)</f>
        <v/>
      </c>
      <c r="BF69" s="320" t="str">
        <f t="shared" ref="BF69:BF104" si="105">IF(BC69="","",BQ69)</f>
        <v/>
      </c>
      <c r="BG69" s="321" t="str">
        <f t="shared" ref="BG69:BG132" si="106">IF(BC69="","",IF(BE69="","",IF(BF69="","",BE69+BF69)))</f>
        <v/>
      </c>
      <c r="BH69" s="312" t="str">
        <f t="shared" si="52"/>
        <v/>
      </c>
      <c r="BI69" s="313"/>
      <c r="BJ69" s="99" t="str">
        <f t="shared" ref="BJ69:BJ104" si="107">G69</f>
        <v/>
      </c>
      <c r="BK69" s="302" t="e">
        <f t="shared" si="61"/>
        <v>#N/A</v>
      </c>
      <c r="BL69" s="3" t="e">
        <f t="shared" si="62"/>
        <v>#N/A</v>
      </c>
      <c r="BM69" s="302" t="str">
        <f t="shared" ref="BM69:BM104" si="108">IF(AD69="0.00","",IF(AD69=0,"",IF(ROUNDDOWN((BK69+BL69),0)&lt;50,50,ROUNDDOWN((BK69+BL69),0))))</f>
        <v/>
      </c>
      <c r="BN69" s="3" t="str">
        <f t="shared" ref="BN69:BN104" si="109">AE69</f>
        <v/>
      </c>
      <c r="BO69" s="302" t="e">
        <f t="shared" si="63"/>
        <v>#N/A</v>
      </c>
      <c r="BP69" s="3" t="e">
        <f t="shared" si="64"/>
        <v>#N/A</v>
      </c>
      <c r="BQ69" s="302" t="str">
        <f t="shared" ref="BQ69:BQ104" si="110">IF(BB69="0.00","",IF(BB69=0,"",IF(ROUNDDOWN((BO69+BP69),0)&lt;50,50,ROUNDDOWN((BO69+BP69),0))))</f>
        <v/>
      </c>
      <c r="BT69" s="357"/>
      <c r="BU69" s="357"/>
      <c r="CG69" s="364"/>
      <c r="CH69" s="364"/>
      <c r="CI69" s="365"/>
      <c r="CK69" s="365"/>
      <c r="CM69" s="365"/>
      <c r="CR69" s="357"/>
      <c r="CS69" s="357"/>
    </row>
    <row r="70" spans="2:97">
      <c r="B70" s="106" t="str">
        <f t="shared" si="65"/>
        <v/>
      </c>
      <c r="C70" s="101">
        <v>67</v>
      </c>
      <c r="D70" s="107" t="str">
        <f>男子種目選択!B70</f>
        <v/>
      </c>
      <c r="E70" s="108" t="str">
        <f>男子種目選択!C70</f>
        <v/>
      </c>
      <c r="F70" s="109" t="str">
        <f>男子種目選択!D70</f>
        <v/>
      </c>
      <c r="G70" s="110" t="str">
        <f>IF(男子種目選択!E70="","",IF(男子種目選択!E70="コンバインドA","80mハードル",IF(男子種目選択!E70="コンバインドB","走幅跳",男子種目選択!E70)))</f>
        <v/>
      </c>
      <c r="H70" s="111" t="str">
        <f t="shared" si="59"/>
        <v/>
      </c>
      <c r="I70" s="225"/>
      <c r="J70" s="226" t="str">
        <f t="shared" si="66"/>
        <v/>
      </c>
      <c r="K70" s="227"/>
      <c r="L70" s="228" t="str">
        <f t="shared" si="67"/>
        <v/>
      </c>
      <c r="M70" s="229"/>
      <c r="N70" s="242" t="str">
        <f t="shared" si="68"/>
        <v/>
      </c>
      <c r="O70" s="242">
        <f t="shared" si="69"/>
        <v>0</v>
      </c>
      <c r="P70" s="242" t="str">
        <f t="shared" si="70"/>
        <v/>
      </c>
      <c r="Q70" s="242">
        <f t="shared" si="71"/>
        <v>0</v>
      </c>
      <c r="R70" s="242" t="str">
        <f t="shared" si="72"/>
        <v/>
      </c>
      <c r="S70" s="242" t="str">
        <f t="shared" si="73"/>
        <v/>
      </c>
      <c r="T70" s="252" t="str">
        <f t="shared" si="74"/>
        <v>00</v>
      </c>
      <c r="U70" s="252">
        <f t="shared" si="75"/>
        <v>0</v>
      </c>
      <c r="V70" s="274">
        <f t="shared" si="76"/>
        <v>0</v>
      </c>
      <c r="W70" s="252" t="str">
        <f t="shared" si="77"/>
        <v/>
      </c>
      <c r="X70" s="252" t="str">
        <f t="shared" si="78"/>
        <v/>
      </c>
      <c r="Y70" s="252" t="str">
        <f t="shared" si="79"/>
        <v>0</v>
      </c>
      <c r="Z70" s="252" t="str">
        <f t="shared" si="80"/>
        <v/>
      </c>
      <c r="AA70" s="252" t="str">
        <f t="shared" si="81"/>
        <v/>
      </c>
      <c r="AB70" s="252" t="str">
        <f t="shared" si="82"/>
        <v/>
      </c>
      <c r="AC70" s="252" t="str">
        <f t="shared" si="83"/>
        <v>0</v>
      </c>
      <c r="AD70" s="252">
        <f t="shared" si="84"/>
        <v>0</v>
      </c>
      <c r="AE70" s="110" t="str">
        <f>IF(男子種目選択!E70="","",IF(男子種目選択!E70="コンバインドA","走高跳",IF(男子種目選択!E70="コンバインドB","ジャベリックボール投",IF(男子種目選択!F70="","",男子種目選択!F70))))</f>
        <v/>
      </c>
      <c r="AF70" s="111" t="str">
        <f t="shared" si="60"/>
        <v/>
      </c>
      <c r="AG70" s="225"/>
      <c r="AH70" s="226" t="str">
        <f t="shared" si="85"/>
        <v/>
      </c>
      <c r="AI70" s="227"/>
      <c r="AJ70" s="228" t="str">
        <f t="shared" si="86"/>
        <v/>
      </c>
      <c r="AK70" s="229"/>
      <c r="AL70" s="242" t="str">
        <f t="shared" si="87"/>
        <v/>
      </c>
      <c r="AM70" s="242">
        <f t="shared" si="88"/>
        <v>0</v>
      </c>
      <c r="AN70" s="242" t="str">
        <f t="shared" si="89"/>
        <v/>
      </c>
      <c r="AO70" s="242">
        <f t="shared" si="90"/>
        <v>0</v>
      </c>
      <c r="AP70" s="242" t="str">
        <f t="shared" si="91"/>
        <v/>
      </c>
      <c r="AQ70" s="242" t="str">
        <f t="shared" si="92"/>
        <v/>
      </c>
      <c r="AR70" s="252" t="str">
        <f t="shared" si="93"/>
        <v>00</v>
      </c>
      <c r="AS70" s="252">
        <f t="shared" si="94"/>
        <v>0</v>
      </c>
      <c r="AT70" s="274">
        <f t="shared" si="95"/>
        <v>0</v>
      </c>
      <c r="AU70" s="252" t="str">
        <f t="shared" si="96"/>
        <v/>
      </c>
      <c r="AV70" s="252" t="str">
        <f t="shared" si="97"/>
        <v/>
      </c>
      <c r="AW70" s="252" t="str">
        <f t="shared" si="98"/>
        <v>0</v>
      </c>
      <c r="AX70" s="252" t="str">
        <f t="shared" si="99"/>
        <v/>
      </c>
      <c r="AY70" s="252" t="str">
        <f t="shared" si="100"/>
        <v/>
      </c>
      <c r="AZ70" s="252" t="str">
        <f t="shared" si="101"/>
        <v/>
      </c>
      <c r="BA70" s="252" t="str">
        <f t="shared" si="102"/>
        <v>0</v>
      </c>
      <c r="BB70" s="252">
        <f t="shared" si="103"/>
        <v>0</v>
      </c>
      <c r="BC70" s="110" t="str">
        <f>IF(AE70="","",IF(男子種目選択!E70="","""",IF(男子種目選択!E70="コンバインドA",男子種目選択!E70,IF(男子種目選択!E70="コンバインドB",男子種目選択!E70,""))))</f>
        <v/>
      </c>
      <c r="BD70" s="111"/>
      <c r="BE70" s="320" t="str">
        <f t="shared" si="104"/>
        <v/>
      </c>
      <c r="BF70" s="320" t="str">
        <f t="shared" si="105"/>
        <v/>
      </c>
      <c r="BG70" s="321" t="str">
        <f t="shared" si="106"/>
        <v/>
      </c>
      <c r="BH70" s="312" t="str">
        <f t="shared" ref="BH70:BH133" si="111">IF($B70="","",IF(BD70="","",IF(BD70="p","",IF(BD70="t1","秒",IF(BD70="t2","秒","cm")))))</f>
        <v/>
      </c>
      <c r="BI70" s="313"/>
      <c r="BJ70" s="99" t="str">
        <f t="shared" si="107"/>
        <v/>
      </c>
      <c r="BK70" s="302" t="e">
        <f t="shared" si="61"/>
        <v>#N/A</v>
      </c>
      <c r="BL70" s="3" t="e">
        <f t="shared" si="62"/>
        <v>#N/A</v>
      </c>
      <c r="BM70" s="302" t="str">
        <f t="shared" si="108"/>
        <v/>
      </c>
      <c r="BN70" s="3" t="str">
        <f t="shared" si="109"/>
        <v/>
      </c>
      <c r="BO70" s="302" t="e">
        <f t="shared" si="63"/>
        <v>#N/A</v>
      </c>
      <c r="BP70" s="3" t="e">
        <f t="shared" si="64"/>
        <v>#N/A</v>
      </c>
      <c r="BQ70" s="302" t="str">
        <f t="shared" si="110"/>
        <v/>
      </c>
      <c r="BT70" s="357"/>
      <c r="BU70" s="357"/>
      <c r="CG70" s="364"/>
      <c r="CH70" s="364"/>
      <c r="CI70" s="365"/>
      <c r="CK70" s="365"/>
      <c r="CM70" s="365"/>
      <c r="CR70" s="357"/>
      <c r="CS70" s="357"/>
    </row>
    <row r="71" spans="2:97">
      <c r="B71" s="106" t="str">
        <f t="shared" si="65"/>
        <v/>
      </c>
      <c r="C71" s="101">
        <v>68</v>
      </c>
      <c r="D71" s="107" t="str">
        <f>男子種目選択!B71</f>
        <v/>
      </c>
      <c r="E71" s="108" t="str">
        <f>男子種目選択!C71</f>
        <v/>
      </c>
      <c r="F71" s="109" t="str">
        <f>男子種目選択!D71</f>
        <v/>
      </c>
      <c r="G71" s="110" t="str">
        <f>IF(男子種目選択!E71="","",IF(男子種目選択!E71="コンバインドA","80mハードル",IF(男子種目選択!E71="コンバインドB","走幅跳",男子種目選択!E71)))</f>
        <v/>
      </c>
      <c r="H71" s="111" t="str">
        <f t="shared" si="59"/>
        <v/>
      </c>
      <c r="I71" s="225"/>
      <c r="J71" s="226" t="str">
        <f t="shared" si="66"/>
        <v/>
      </c>
      <c r="K71" s="227"/>
      <c r="L71" s="228" t="str">
        <f t="shared" si="67"/>
        <v/>
      </c>
      <c r="M71" s="229"/>
      <c r="N71" s="242" t="str">
        <f t="shared" si="68"/>
        <v/>
      </c>
      <c r="O71" s="242">
        <f t="shared" si="69"/>
        <v>0</v>
      </c>
      <c r="P71" s="242" t="str">
        <f t="shared" si="70"/>
        <v/>
      </c>
      <c r="Q71" s="242">
        <f t="shared" si="71"/>
        <v>0</v>
      </c>
      <c r="R71" s="242" t="str">
        <f t="shared" si="72"/>
        <v/>
      </c>
      <c r="S71" s="242" t="str">
        <f t="shared" si="73"/>
        <v/>
      </c>
      <c r="T71" s="252" t="str">
        <f t="shared" si="74"/>
        <v>00</v>
      </c>
      <c r="U71" s="252">
        <f t="shared" si="75"/>
        <v>0</v>
      </c>
      <c r="V71" s="274">
        <f t="shared" si="76"/>
        <v>0</v>
      </c>
      <c r="W71" s="252" t="str">
        <f t="shared" si="77"/>
        <v/>
      </c>
      <c r="X71" s="252" t="str">
        <f t="shared" si="78"/>
        <v/>
      </c>
      <c r="Y71" s="252" t="str">
        <f t="shared" si="79"/>
        <v>0</v>
      </c>
      <c r="Z71" s="252" t="str">
        <f t="shared" si="80"/>
        <v/>
      </c>
      <c r="AA71" s="252" t="str">
        <f t="shared" si="81"/>
        <v/>
      </c>
      <c r="AB71" s="252" t="str">
        <f t="shared" si="82"/>
        <v/>
      </c>
      <c r="AC71" s="252" t="str">
        <f t="shared" si="83"/>
        <v>0</v>
      </c>
      <c r="AD71" s="252">
        <f t="shared" si="84"/>
        <v>0</v>
      </c>
      <c r="AE71" s="110" t="str">
        <f>IF(男子種目選択!E71="","",IF(男子種目選択!E71="コンバインドA","走高跳",IF(男子種目選択!E71="コンバインドB","ジャベリックボール投",IF(男子種目選択!F71="","",男子種目選択!F71))))</f>
        <v/>
      </c>
      <c r="AF71" s="111" t="str">
        <f t="shared" si="60"/>
        <v/>
      </c>
      <c r="AG71" s="225"/>
      <c r="AH71" s="226" t="str">
        <f t="shared" si="85"/>
        <v/>
      </c>
      <c r="AI71" s="227"/>
      <c r="AJ71" s="228" t="str">
        <f t="shared" si="86"/>
        <v/>
      </c>
      <c r="AK71" s="229"/>
      <c r="AL71" s="242" t="str">
        <f t="shared" si="87"/>
        <v/>
      </c>
      <c r="AM71" s="242">
        <f t="shared" si="88"/>
        <v>0</v>
      </c>
      <c r="AN71" s="242" t="str">
        <f t="shared" si="89"/>
        <v/>
      </c>
      <c r="AO71" s="242">
        <f t="shared" si="90"/>
        <v>0</v>
      </c>
      <c r="AP71" s="242" t="str">
        <f t="shared" si="91"/>
        <v/>
      </c>
      <c r="AQ71" s="242" t="str">
        <f t="shared" si="92"/>
        <v/>
      </c>
      <c r="AR71" s="252" t="str">
        <f t="shared" si="93"/>
        <v>00</v>
      </c>
      <c r="AS71" s="252">
        <f t="shared" si="94"/>
        <v>0</v>
      </c>
      <c r="AT71" s="274">
        <f t="shared" si="95"/>
        <v>0</v>
      </c>
      <c r="AU71" s="252" t="str">
        <f t="shared" si="96"/>
        <v/>
      </c>
      <c r="AV71" s="252" t="str">
        <f t="shared" si="97"/>
        <v/>
      </c>
      <c r="AW71" s="252" t="str">
        <f t="shared" si="98"/>
        <v>0</v>
      </c>
      <c r="AX71" s="252" t="str">
        <f t="shared" si="99"/>
        <v/>
      </c>
      <c r="AY71" s="252" t="str">
        <f t="shared" si="100"/>
        <v/>
      </c>
      <c r="AZ71" s="252" t="str">
        <f t="shared" si="101"/>
        <v/>
      </c>
      <c r="BA71" s="252" t="str">
        <f t="shared" si="102"/>
        <v>0</v>
      </c>
      <c r="BB71" s="252">
        <f t="shared" si="103"/>
        <v>0</v>
      </c>
      <c r="BC71" s="110" t="str">
        <f>IF(AE71="","",IF(男子種目選択!E71="","""",IF(男子種目選択!E71="コンバインドA",男子種目選択!E71,IF(男子種目選択!E71="コンバインドB",男子種目選択!E71,""))))</f>
        <v/>
      </c>
      <c r="BD71" s="111"/>
      <c r="BE71" s="320" t="str">
        <f t="shared" si="104"/>
        <v/>
      </c>
      <c r="BF71" s="320" t="str">
        <f t="shared" si="105"/>
        <v/>
      </c>
      <c r="BG71" s="321" t="str">
        <f t="shared" si="106"/>
        <v/>
      </c>
      <c r="BH71" s="312" t="str">
        <f t="shared" si="111"/>
        <v/>
      </c>
      <c r="BI71" s="313"/>
      <c r="BJ71" s="99" t="str">
        <f t="shared" si="107"/>
        <v/>
      </c>
      <c r="BK71" s="302" t="e">
        <f t="shared" si="61"/>
        <v>#N/A</v>
      </c>
      <c r="BL71" s="3" t="e">
        <f t="shared" si="62"/>
        <v>#N/A</v>
      </c>
      <c r="BM71" s="302" t="str">
        <f t="shared" si="108"/>
        <v/>
      </c>
      <c r="BN71" s="3" t="str">
        <f t="shared" si="109"/>
        <v/>
      </c>
      <c r="BO71" s="302" t="e">
        <f t="shared" si="63"/>
        <v>#N/A</v>
      </c>
      <c r="BP71" s="3" t="e">
        <f t="shared" si="64"/>
        <v>#N/A</v>
      </c>
      <c r="BQ71" s="302" t="str">
        <f t="shared" si="110"/>
        <v/>
      </c>
      <c r="BT71" s="357"/>
      <c r="BU71" s="357"/>
      <c r="CG71" s="364"/>
      <c r="CH71" s="364"/>
      <c r="CI71" s="365"/>
      <c r="CK71" s="365"/>
      <c r="CM71" s="365"/>
      <c r="CR71" s="357"/>
      <c r="CS71" s="357"/>
    </row>
    <row r="72" spans="2:97">
      <c r="B72" s="106" t="str">
        <f t="shared" si="65"/>
        <v/>
      </c>
      <c r="C72" s="101">
        <v>69</v>
      </c>
      <c r="D72" s="107" t="str">
        <f>男子種目選択!B72</f>
        <v/>
      </c>
      <c r="E72" s="108" t="str">
        <f>男子種目選択!C72</f>
        <v/>
      </c>
      <c r="F72" s="109" t="str">
        <f>男子種目選択!D72</f>
        <v/>
      </c>
      <c r="G72" s="110" t="str">
        <f>IF(男子種目選択!E72="","",IF(男子種目選択!E72="コンバインドA","80mハードル",IF(男子種目選択!E72="コンバインドB","走幅跳",男子種目選択!E72)))</f>
        <v/>
      </c>
      <c r="H72" s="111" t="str">
        <f t="shared" si="59"/>
        <v/>
      </c>
      <c r="I72" s="225"/>
      <c r="J72" s="226" t="str">
        <f t="shared" si="66"/>
        <v/>
      </c>
      <c r="K72" s="227"/>
      <c r="L72" s="228" t="str">
        <f t="shared" si="67"/>
        <v/>
      </c>
      <c r="M72" s="229"/>
      <c r="N72" s="242" t="str">
        <f t="shared" si="68"/>
        <v/>
      </c>
      <c r="O72" s="242">
        <f t="shared" si="69"/>
        <v>0</v>
      </c>
      <c r="P72" s="242" t="str">
        <f t="shared" si="70"/>
        <v/>
      </c>
      <c r="Q72" s="242">
        <f t="shared" si="71"/>
        <v>0</v>
      </c>
      <c r="R72" s="242" t="str">
        <f t="shared" si="72"/>
        <v/>
      </c>
      <c r="S72" s="242" t="str">
        <f t="shared" si="73"/>
        <v/>
      </c>
      <c r="T72" s="252" t="str">
        <f t="shared" si="74"/>
        <v>00</v>
      </c>
      <c r="U72" s="252">
        <f t="shared" si="75"/>
        <v>0</v>
      </c>
      <c r="V72" s="274">
        <f t="shared" si="76"/>
        <v>0</v>
      </c>
      <c r="W72" s="252" t="str">
        <f t="shared" si="77"/>
        <v/>
      </c>
      <c r="X72" s="252" t="str">
        <f t="shared" si="78"/>
        <v/>
      </c>
      <c r="Y72" s="252" t="str">
        <f t="shared" si="79"/>
        <v>0</v>
      </c>
      <c r="Z72" s="252" t="str">
        <f t="shared" si="80"/>
        <v/>
      </c>
      <c r="AA72" s="252" t="str">
        <f t="shared" si="81"/>
        <v/>
      </c>
      <c r="AB72" s="252" t="str">
        <f t="shared" si="82"/>
        <v/>
      </c>
      <c r="AC72" s="252" t="str">
        <f t="shared" si="83"/>
        <v>0</v>
      </c>
      <c r="AD72" s="252">
        <f t="shared" si="84"/>
        <v>0</v>
      </c>
      <c r="AE72" s="110" t="str">
        <f>IF(男子種目選択!E72="","",IF(男子種目選択!E72="コンバインドA","走高跳",IF(男子種目選択!E72="コンバインドB","ジャベリックボール投",IF(男子種目選択!F72="","",男子種目選択!F72))))</f>
        <v/>
      </c>
      <c r="AF72" s="111" t="str">
        <f t="shared" si="60"/>
        <v/>
      </c>
      <c r="AG72" s="225"/>
      <c r="AH72" s="226" t="str">
        <f t="shared" si="85"/>
        <v/>
      </c>
      <c r="AI72" s="227"/>
      <c r="AJ72" s="228" t="str">
        <f t="shared" si="86"/>
        <v/>
      </c>
      <c r="AK72" s="229"/>
      <c r="AL72" s="242" t="str">
        <f t="shared" si="87"/>
        <v/>
      </c>
      <c r="AM72" s="242">
        <f t="shared" si="88"/>
        <v>0</v>
      </c>
      <c r="AN72" s="242" t="str">
        <f t="shared" si="89"/>
        <v/>
      </c>
      <c r="AO72" s="242">
        <f t="shared" si="90"/>
        <v>0</v>
      </c>
      <c r="AP72" s="242" t="str">
        <f t="shared" si="91"/>
        <v/>
      </c>
      <c r="AQ72" s="242" t="str">
        <f t="shared" si="92"/>
        <v/>
      </c>
      <c r="AR72" s="252" t="str">
        <f t="shared" si="93"/>
        <v>00</v>
      </c>
      <c r="AS72" s="252">
        <f t="shared" si="94"/>
        <v>0</v>
      </c>
      <c r="AT72" s="274">
        <f t="shared" si="95"/>
        <v>0</v>
      </c>
      <c r="AU72" s="252" t="str">
        <f t="shared" si="96"/>
        <v/>
      </c>
      <c r="AV72" s="252" t="str">
        <f t="shared" si="97"/>
        <v/>
      </c>
      <c r="AW72" s="252" t="str">
        <f t="shared" si="98"/>
        <v>0</v>
      </c>
      <c r="AX72" s="252" t="str">
        <f t="shared" si="99"/>
        <v/>
      </c>
      <c r="AY72" s="252" t="str">
        <f t="shared" si="100"/>
        <v/>
      </c>
      <c r="AZ72" s="252" t="str">
        <f t="shared" si="101"/>
        <v/>
      </c>
      <c r="BA72" s="252" t="str">
        <f t="shared" si="102"/>
        <v>0</v>
      </c>
      <c r="BB72" s="252">
        <f t="shared" si="103"/>
        <v>0</v>
      </c>
      <c r="BC72" s="110" t="str">
        <f>IF(AE72="","",IF(男子種目選択!E72="","""",IF(男子種目選択!E72="コンバインドA",男子種目選択!E72,IF(男子種目選択!E72="コンバインドB",男子種目選択!E72,""))))</f>
        <v/>
      </c>
      <c r="BD72" s="111"/>
      <c r="BE72" s="320" t="str">
        <f t="shared" si="104"/>
        <v/>
      </c>
      <c r="BF72" s="320" t="str">
        <f t="shared" si="105"/>
        <v/>
      </c>
      <c r="BG72" s="321" t="str">
        <f t="shared" si="106"/>
        <v/>
      </c>
      <c r="BH72" s="312" t="str">
        <f t="shared" si="111"/>
        <v/>
      </c>
      <c r="BI72" s="313"/>
      <c r="BJ72" s="99" t="str">
        <f t="shared" si="107"/>
        <v/>
      </c>
      <c r="BK72" s="302" t="e">
        <f t="shared" si="61"/>
        <v>#N/A</v>
      </c>
      <c r="BL72" s="3" t="e">
        <f t="shared" si="62"/>
        <v>#N/A</v>
      </c>
      <c r="BM72" s="302" t="str">
        <f t="shared" si="108"/>
        <v/>
      </c>
      <c r="BN72" s="3" t="str">
        <f t="shared" si="109"/>
        <v/>
      </c>
      <c r="BO72" s="302" t="e">
        <f t="shared" si="63"/>
        <v>#N/A</v>
      </c>
      <c r="BP72" s="3" t="e">
        <f t="shared" si="64"/>
        <v>#N/A</v>
      </c>
      <c r="BQ72" s="302" t="str">
        <f t="shared" si="110"/>
        <v/>
      </c>
      <c r="BT72" s="357"/>
      <c r="BU72" s="357"/>
      <c r="CG72" s="364"/>
      <c r="CH72" s="364"/>
      <c r="CI72" s="365"/>
      <c r="CK72" s="365"/>
      <c r="CM72" s="365"/>
      <c r="CR72" s="357"/>
      <c r="CS72" s="357"/>
    </row>
    <row r="73" spans="2:97">
      <c r="B73" s="106" t="str">
        <f t="shared" si="65"/>
        <v/>
      </c>
      <c r="C73" s="101">
        <v>70</v>
      </c>
      <c r="D73" s="107" t="str">
        <f>男子種目選択!B73</f>
        <v/>
      </c>
      <c r="E73" s="108" t="str">
        <f>男子種目選択!C73</f>
        <v/>
      </c>
      <c r="F73" s="109" t="str">
        <f>男子種目選択!D73</f>
        <v/>
      </c>
      <c r="G73" s="110" t="str">
        <f>IF(男子種目選択!E73="","",IF(男子種目選択!E73="コンバインドA","80mハードル",IF(男子種目選択!E73="コンバインドB","走幅跳",男子種目選択!E73)))</f>
        <v/>
      </c>
      <c r="H73" s="111" t="str">
        <f t="shared" si="59"/>
        <v/>
      </c>
      <c r="I73" s="225"/>
      <c r="J73" s="226" t="str">
        <f t="shared" si="66"/>
        <v/>
      </c>
      <c r="K73" s="227"/>
      <c r="L73" s="228" t="str">
        <f t="shared" si="67"/>
        <v/>
      </c>
      <c r="M73" s="229"/>
      <c r="N73" s="242" t="str">
        <f t="shared" si="68"/>
        <v/>
      </c>
      <c r="O73" s="242">
        <f t="shared" si="69"/>
        <v>0</v>
      </c>
      <c r="P73" s="242" t="str">
        <f t="shared" si="70"/>
        <v/>
      </c>
      <c r="Q73" s="242">
        <f t="shared" si="71"/>
        <v>0</v>
      </c>
      <c r="R73" s="242" t="str">
        <f t="shared" si="72"/>
        <v/>
      </c>
      <c r="S73" s="242" t="str">
        <f t="shared" si="73"/>
        <v/>
      </c>
      <c r="T73" s="252" t="str">
        <f t="shared" si="74"/>
        <v>00</v>
      </c>
      <c r="U73" s="252">
        <f t="shared" si="75"/>
        <v>0</v>
      </c>
      <c r="V73" s="274">
        <f t="shared" si="76"/>
        <v>0</v>
      </c>
      <c r="W73" s="252" t="str">
        <f t="shared" si="77"/>
        <v/>
      </c>
      <c r="X73" s="252" t="str">
        <f t="shared" si="78"/>
        <v/>
      </c>
      <c r="Y73" s="252" t="str">
        <f t="shared" si="79"/>
        <v>0</v>
      </c>
      <c r="Z73" s="252" t="str">
        <f t="shared" si="80"/>
        <v/>
      </c>
      <c r="AA73" s="252" t="str">
        <f t="shared" si="81"/>
        <v/>
      </c>
      <c r="AB73" s="252" t="str">
        <f t="shared" si="82"/>
        <v/>
      </c>
      <c r="AC73" s="252" t="str">
        <f t="shared" si="83"/>
        <v>0</v>
      </c>
      <c r="AD73" s="252">
        <f t="shared" si="84"/>
        <v>0</v>
      </c>
      <c r="AE73" s="110" t="str">
        <f>IF(男子種目選択!E73="","",IF(男子種目選択!E73="コンバインドA","走高跳",IF(男子種目選択!E73="コンバインドB","ジャベリックボール投",IF(男子種目選択!F73="","",男子種目選択!F73))))</f>
        <v/>
      </c>
      <c r="AF73" s="111" t="str">
        <f t="shared" si="60"/>
        <v/>
      </c>
      <c r="AG73" s="225"/>
      <c r="AH73" s="226" t="str">
        <f t="shared" si="85"/>
        <v/>
      </c>
      <c r="AI73" s="227"/>
      <c r="AJ73" s="228" t="str">
        <f t="shared" si="86"/>
        <v/>
      </c>
      <c r="AK73" s="229"/>
      <c r="AL73" s="242" t="str">
        <f t="shared" si="87"/>
        <v/>
      </c>
      <c r="AM73" s="242">
        <f t="shared" si="88"/>
        <v>0</v>
      </c>
      <c r="AN73" s="242" t="str">
        <f t="shared" si="89"/>
        <v/>
      </c>
      <c r="AO73" s="242">
        <f t="shared" si="90"/>
        <v>0</v>
      </c>
      <c r="AP73" s="242" t="str">
        <f t="shared" si="91"/>
        <v/>
      </c>
      <c r="AQ73" s="242" t="str">
        <f t="shared" si="92"/>
        <v/>
      </c>
      <c r="AR73" s="252" t="str">
        <f t="shared" si="93"/>
        <v>00</v>
      </c>
      <c r="AS73" s="252">
        <f t="shared" si="94"/>
        <v>0</v>
      </c>
      <c r="AT73" s="274">
        <f t="shared" si="95"/>
        <v>0</v>
      </c>
      <c r="AU73" s="252" t="str">
        <f t="shared" si="96"/>
        <v/>
      </c>
      <c r="AV73" s="252" t="str">
        <f t="shared" si="97"/>
        <v/>
      </c>
      <c r="AW73" s="252" t="str">
        <f t="shared" si="98"/>
        <v>0</v>
      </c>
      <c r="AX73" s="252" t="str">
        <f t="shared" si="99"/>
        <v/>
      </c>
      <c r="AY73" s="252" t="str">
        <f t="shared" si="100"/>
        <v/>
      </c>
      <c r="AZ73" s="252" t="str">
        <f t="shared" si="101"/>
        <v/>
      </c>
      <c r="BA73" s="252" t="str">
        <f t="shared" si="102"/>
        <v>0</v>
      </c>
      <c r="BB73" s="252">
        <f t="shared" si="103"/>
        <v>0</v>
      </c>
      <c r="BC73" s="110" t="str">
        <f>IF(AE73="","",IF(男子種目選択!E73="","""",IF(男子種目選択!E73="コンバインドA",男子種目選択!E73,IF(男子種目選択!E73="コンバインドB",男子種目選択!E73,""))))</f>
        <v/>
      </c>
      <c r="BD73" s="111"/>
      <c r="BE73" s="320" t="str">
        <f t="shared" si="104"/>
        <v/>
      </c>
      <c r="BF73" s="320" t="str">
        <f t="shared" si="105"/>
        <v/>
      </c>
      <c r="BG73" s="321" t="str">
        <f t="shared" si="106"/>
        <v/>
      </c>
      <c r="BH73" s="312" t="str">
        <f t="shared" si="111"/>
        <v/>
      </c>
      <c r="BI73" s="313"/>
      <c r="BJ73" s="99" t="str">
        <f t="shared" si="107"/>
        <v/>
      </c>
      <c r="BK73" s="302" t="e">
        <f t="shared" si="61"/>
        <v>#N/A</v>
      </c>
      <c r="BL73" s="3" t="e">
        <f t="shared" si="62"/>
        <v>#N/A</v>
      </c>
      <c r="BM73" s="302" t="str">
        <f t="shared" si="108"/>
        <v/>
      </c>
      <c r="BN73" s="3" t="str">
        <f t="shared" si="109"/>
        <v/>
      </c>
      <c r="BO73" s="302" t="e">
        <f t="shared" si="63"/>
        <v>#N/A</v>
      </c>
      <c r="BP73" s="3" t="e">
        <f t="shared" si="64"/>
        <v>#N/A</v>
      </c>
      <c r="BQ73" s="302" t="str">
        <f t="shared" si="110"/>
        <v/>
      </c>
      <c r="BT73" s="357"/>
      <c r="BU73" s="357"/>
      <c r="CG73" s="364"/>
      <c r="CH73" s="364"/>
      <c r="CI73" s="365"/>
      <c r="CK73" s="365"/>
      <c r="CM73" s="365"/>
      <c r="CR73" s="357"/>
      <c r="CS73" s="357"/>
    </row>
    <row r="74" spans="2:97">
      <c r="B74" s="106" t="str">
        <f t="shared" si="65"/>
        <v/>
      </c>
      <c r="C74" s="101">
        <v>71</v>
      </c>
      <c r="D74" s="107" t="str">
        <f>男子種目選択!B74</f>
        <v/>
      </c>
      <c r="E74" s="108" t="str">
        <f>男子種目選択!C74</f>
        <v/>
      </c>
      <c r="F74" s="109" t="str">
        <f>男子種目選択!D74</f>
        <v/>
      </c>
      <c r="G74" s="110" t="str">
        <f>IF(男子種目選択!E74="","",IF(男子種目選択!E74="コンバインドA","80mハードル",IF(男子種目選択!E74="コンバインドB","走幅跳",男子種目選択!E74)))</f>
        <v/>
      </c>
      <c r="H74" s="111" t="str">
        <f t="shared" si="59"/>
        <v/>
      </c>
      <c r="I74" s="225"/>
      <c r="J74" s="226" t="str">
        <f t="shared" si="66"/>
        <v/>
      </c>
      <c r="K74" s="227"/>
      <c r="L74" s="228" t="str">
        <f t="shared" si="67"/>
        <v/>
      </c>
      <c r="M74" s="229"/>
      <c r="N74" s="242" t="str">
        <f t="shared" si="68"/>
        <v/>
      </c>
      <c r="O74" s="242">
        <f t="shared" si="69"/>
        <v>0</v>
      </c>
      <c r="P74" s="242" t="str">
        <f t="shared" si="70"/>
        <v/>
      </c>
      <c r="Q74" s="242">
        <f t="shared" si="71"/>
        <v>0</v>
      </c>
      <c r="R74" s="242" t="str">
        <f t="shared" si="72"/>
        <v/>
      </c>
      <c r="S74" s="242" t="str">
        <f t="shared" si="73"/>
        <v/>
      </c>
      <c r="T74" s="252" t="str">
        <f t="shared" si="74"/>
        <v>00</v>
      </c>
      <c r="U74" s="252">
        <f t="shared" si="75"/>
        <v>0</v>
      </c>
      <c r="V74" s="274">
        <f t="shared" si="76"/>
        <v>0</v>
      </c>
      <c r="W74" s="252" t="str">
        <f t="shared" si="77"/>
        <v/>
      </c>
      <c r="X74" s="252" t="str">
        <f t="shared" si="78"/>
        <v/>
      </c>
      <c r="Y74" s="252" t="str">
        <f t="shared" si="79"/>
        <v>0</v>
      </c>
      <c r="Z74" s="252" t="str">
        <f t="shared" si="80"/>
        <v/>
      </c>
      <c r="AA74" s="252" t="str">
        <f t="shared" si="81"/>
        <v/>
      </c>
      <c r="AB74" s="252" t="str">
        <f t="shared" si="82"/>
        <v/>
      </c>
      <c r="AC74" s="252" t="str">
        <f t="shared" si="83"/>
        <v>0</v>
      </c>
      <c r="AD74" s="252">
        <f t="shared" si="84"/>
        <v>0</v>
      </c>
      <c r="AE74" s="110" t="str">
        <f>IF(男子種目選択!E74="","",IF(男子種目選択!E74="コンバインドA","走高跳",IF(男子種目選択!E74="コンバインドB","ジャベリックボール投",IF(男子種目選択!F74="","",男子種目選択!F74))))</f>
        <v/>
      </c>
      <c r="AF74" s="111" t="str">
        <f t="shared" si="60"/>
        <v/>
      </c>
      <c r="AG74" s="225"/>
      <c r="AH74" s="226" t="str">
        <f t="shared" si="85"/>
        <v/>
      </c>
      <c r="AI74" s="227"/>
      <c r="AJ74" s="228" t="str">
        <f t="shared" si="86"/>
        <v/>
      </c>
      <c r="AK74" s="229"/>
      <c r="AL74" s="242" t="str">
        <f t="shared" si="87"/>
        <v/>
      </c>
      <c r="AM74" s="242">
        <f t="shared" si="88"/>
        <v>0</v>
      </c>
      <c r="AN74" s="242" t="str">
        <f t="shared" si="89"/>
        <v/>
      </c>
      <c r="AO74" s="242">
        <f t="shared" si="90"/>
        <v>0</v>
      </c>
      <c r="AP74" s="242" t="str">
        <f t="shared" si="91"/>
        <v/>
      </c>
      <c r="AQ74" s="242" t="str">
        <f t="shared" si="92"/>
        <v/>
      </c>
      <c r="AR74" s="252" t="str">
        <f t="shared" si="93"/>
        <v>00</v>
      </c>
      <c r="AS74" s="252">
        <f t="shared" si="94"/>
        <v>0</v>
      </c>
      <c r="AT74" s="274">
        <f t="shared" si="95"/>
        <v>0</v>
      </c>
      <c r="AU74" s="252" t="str">
        <f t="shared" si="96"/>
        <v/>
      </c>
      <c r="AV74" s="252" t="str">
        <f t="shared" si="97"/>
        <v/>
      </c>
      <c r="AW74" s="252" t="str">
        <f t="shared" si="98"/>
        <v>0</v>
      </c>
      <c r="AX74" s="252" t="str">
        <f t="shared" si="99"/>
        <v/>
      </c>
      <c r="AY74" s="252" t="str">
        <f t="shared" si="100"/>
        <v/>
      </c>
      <c r="AZ74" s="252" t="str">
        <f t="shared" si="101"/>
        <v/>
      </c>
      <c r="BA74" s="252" t="str">
        <f t="shared" si="102"/>
        <v>0</v>
      </c>
      <c r="BB74" s="252">
        <f t="shared" si="103"/>
        <v>0</v>
      </c>
      <c r="BC74" s="110" t="str">
        <f>IF(AE74="","",IF(男子種目選択!E74="","""",IF(男子種目選択!E74="コンバインドA",男子種目選択!E74,IF(男子種目選択!E74="コンバインドB",男子種目選択!E74,""))))</f>
        <v/>
      </c>
      <c r="BD74" s="111"/>
      <c r="BE74" s="320" t="str">
        <f t="shared" si="104"/>
        <v/>
      </c>
      <c r="BF74" s="320" t="str">
        <f t="shared" si="105"/>
        <v/>
      </c>
      <c r="BG74" s="321" t="str">
        <f t="shared" si="106"/>
        <v/>
      </c>
      <c r="BH74" s="312" t="str">
        <f t="shared" si="111"/>
        <v/>
      </c>
      <c r="BI74" s="313"/>
      <c r="BJ74" s="99" t="str">
        <f t="shared" si="107"/>
        <v/>
      </c>
      <c r="BK74" s="302" t="e">
        <f t="shared" si="61"/>
        <v>#N/A</v>
      </c>
      <c r="BL74" s="3" t="e">
        <f t="shared" si="62"/>
        <v>#N/A</v>
      </c>
      <c r="BM74" s="302" t="str">
        <f t="shared" si="108"/>
        <v/>
      </c>
      <c r="BN74" s="3" t="str">
        <f t="shared" si="109"/>
        <v/>
      </c>
      <c r="BO74" s="302" t="e">
        <f t="shared" si="63"/>
        <v>#N/A</v>
      </c>
      <c r="BP74" s="3" t="e">
        <f t="shared" si="64"/>
        <v>#N/A</v>
      </c>
      <c r="BQ74" s="302" t="str">
        <f t="shared" si="110"/>
        <v/>
      </c>
      <c r="BT74" s="357"/>
      <c r="BU74" s="357"/>
      <c r="CG74" s="364"/>
      <c r="CH74" s="364"/>
      <c r="CI74" s="365"/>
      <c r="CK74" s="365"/>
      <c r="CM74" s="365"/>
      <c r="CR74" s="357"/>
      <c r="CS74" s="357"/>
    </row>
    <row r="75" spans="2:97">
      <c r="B75" s="106" t="str">
        <f t="shared" si="65"/>
        <v/>
      </c>
      <c r="C75" s="101">
        <v>72</v>
      </c>
      <c r="D75" s="107" t="str">
        <f>男子種目選択!B75</f>
        <v/>
      </c>
      <c r="E75" s="108" t="str">
        <f>男子種目選択!C75</f>
        <v/>
      </c>
      <c r="F75" s="109" t="str">
        <f>男子種目選択!D75</f>
        <v/>
      </c>
      <c r="G75" s="110" t="str">
        <f>IF(男子種目選択!E75="","",IF(男子種目選択!E75="コンバインドA","80mハードル",IF(男子種目選択!E75="コンバインドB","走幅跳",男子種目選択!E75)))</f>
        <v/>
      </c>
      <c r="H75" s="111" t="str">
        <f t="shared" si="59"/>
        <v/>
      </c>
      <c r="I75" s="225"/>
      <c r="J75" s="226" t="str">
        <f t="shared" si="66"/>
        <v/>
      </c>
      <c r="K75" s="227"/>
      <c r="L75" s="228" t="str">
        <f t="shared" si="67"/>
        <v/>
      </c>
      <c r="M75" s="229"/>
      <c r="N75" s="242" t="str">
        <f t="shared" si="68"/>
        <v/>
      </c>
      <c r="O75" s="242">
        <f t="shared" si="69"/>
        <v>0</v>
      </c>
      <c r="P75" s="242" t="str">
        <f t="shared" si="70"/>
        <v/>
      </c>
      <c r="Q75" s="242">
        <f t="shared" si="71"/>
        <v>0</v>
      </c>
      <c r="R75" s="242" t="str">
        <f t="shared" si="72"/>
        <v/>
      </c>
      <c r="S75" s="242" t="str">
        <f t="shared" si="73"/>
        <v/>
      </c>
      <c r="T75" s="252" t="str">
        <f t="shared" si="74"/>
        <v>00</v>
      </c>
      <c r="U75" s="252">
        <f t="shared" si="75"/>
        <v>0</v>
      </c>
      <c r="V75" s="274">
        <f t="shared" si="76"/>
        <v>0</v>
      </c>
      <c r="W75" s="252" t="str">
        <f t="shared" si="77"/>
        <v/>
      </c>
      <c r="X75" s="252" t="str">
        <f t="shared" si="78"/>
        <v/>
      </c>
      <c r="Y75" s="252" t="str">
        <f t="shared" si="79"/>
        <v>0</v>
      </c>
      <c r="Z75" s="252" t="str">
        <f t="shared" si="80"/>
        <v/>
      </c>
      <c r="AA75" s="252" t="str">
        <f t="shared" si="81"/>
        <v/>
      </c>
      <c r="AB75" s="252" t="str">
        <f t="shared" si="82"/>
        <v/>
      </c>
      <c r="AC75" s="252" t="str">
        <f t="shared" si="83"/>
        <v>0</v>
      </c>
      <c r="AD75" s="252">
        <f t="shared" si="84"/>
        <v>0</v>
      </c>
      <c r="AE75" s="110" t="str">
        <f>IF(男子種目選択!E75="","",IF(男子種目選択!E75="コンバインドA","走高跳",IF(男子種目選択!E75="コンバインドB","ジャベリックボール投",IF(男子種目選択!F75="","",男子種目選択!F75))))</f>
        <v/>
      </c>
      <c r="AF75" s="111" t="str">
        <f t="shared" si="60"/>
        <v/>
      </c>
      <c r="AG75" s="225"/>
      <c r="AH75" s="226" t="str">
        <f t="shared" si="85"/>
        <v/>
      </c>
      <c r="AI75" s="227"/>
      <c r="AJ75" s="228" t="str">
        <f t="shared" si="86"/>
        <v/>
      </c>
      <c r="AK75" s="229"/>
      <c r="AL75" s="242" t="str">
        <f t="shared" si="87"/>
        <v/>
      </c>
      <c r="AM75" s="242">
        <f t="shared" si="88"/>
        <v>0</v>
      </c>
      <c r="AN75" s="242" t="str">
        <f t="shared" si="89"/>
        <v/>
      </c>
      <c r="AO75" s="242">
        <f t="shared" si="90"/>
        <v>0</v>
      </c>
      <c r="AP75" s="242" t="str">
        <f t="shared" si="91"/>
        <v/>
      </c>
      <c r="AQ75" s="242" t="str">
        <f t="shared" si="92"/>
        <v/>
      </c>
      <c r="AR75" s="252" t="str">
        <f t="shared" si="93"/>
        <v>00</v>
      </c>
      <c r="AS75" s="252">
        <f t="shared" si="94"/>
        <v>0</v>
      </c>
      <c r="AT75" s="274">
        <f t="shared" si="95"/>
        <v>0</v>
      </c>
      <c r="AU75" s="252" t="str">
        <f t="shared" si="96"/>
        <v/>
      </c>
      <c r="AV75" s="252" t="str">
        <f t="shared" si="97"/>
        <v/>
      </c>
      <c r="AW75" s="252" t="str">
        <f t="shared" si="98"/>
        <v>0</v>
      </c>
      <c r="AX75" s="252" t="str">
        <f t="shared" si="99"/>
        <v/>
      </c>
      <c r="AY75" s="252" t="str">
        <f t="shared" si="100"/>
        <v/>
      </c>
      <c r="AZ75" s="252" t="str">
        <f t="shared" si="101"/>
        <v/>
      </c>
      <c r="BA75" s="252" t="str">
        <f t="shared" si="102"/>
        <v>0</v>
      </c>
      <c r="BB75" s="252">
        <f t="shared" si="103"/>
        <v>0</v>
      </c>
      <c r="BC75" s="110" t="str">
        <f>IF(AE75="","",IF(男子種目選択!E75="","""",IF(男子種目選択!E75="コンバインドA",男子種目選択!E75,IF(男子種目選択!E75="コンバインドB",男子種目選択!E75,""))))</f>
        <v/>
      </c>
      <c r="BD75" s="111"/>
      <c r="BE75" s="320" t="str">
        <f t="shared" si="104"/>
        <v/>
      </c>
      <c r="BF75" s="320" t="str">
        <f t="shared" si="105"/>
        <v/>
      </c>
      <c r="BG75" s="321" t="str">
        <f t="shared" si="106"/>
        <v/>
      </c>
      <c r="BH75" s="312" t="str">
        <f t="shared" si="111"/>
        <v/>
      </c>
      <c r="BI75" s="313"/>
      <c r="BJ75" s="99" t="str">
        <f t="shared" si="107"/>
        <v/>
      </c>
      <c r="BK75" s="302" t="e">
        <f t="shared" si="61"/>
        <v>#N/A</v>
      </c>
      <c r="BL75" s="3" t="e">
        <f t="shared" si="62"/>
        <v>#N/A</v>
      </c>
      <c r="BM75" s="302" t="str">
        <f t="shared" si="108"/>
        <v/>
      </c>
      <c r="BN75" s="3" t="str">
        <f t="shared" si="109"/>
        <v/>
      </c>
      <c r="BO75" s="302" t="e">
        <f t="shared" si="63"/>
        <v>#N/A</v>
      </c>
      <c r="BP75" s="3" t="e">
        <f t="shared" si="64"/>
        <v>#N/A</v>
      </c>
      <c r="BQ75" s="302" t="str">
        <f t="shared" si="110"/>
        <v/>
      </c>
      <c r="BT75" s="357"/>
      <c r="BU75" s="357"/>
      <c r="CG75" s="364"/>
      <c r="CH75" s="364"/>
      <c r="CI75" s="365"/>
      <c r="CK75" s="365"/>
      <c r="CM75" s="365"/>
      <c r="CR75" s="357"/>
      <c r="CS75" s="357"/>
    </row>
    <row r="76" spans="2:97">
      <c r="B76" s="106" t="str">
        <f t="shared" si="65"/>
        <v/>
      </c>
      <c r="C76" s="101">
        <v>73</v>
      </c>
      <c r="D76" s="107" t="str">
        <f>男子種目選択!B76</f>
        <v/>
      </c>
      <c r="E76" s="108" t="str">
        <f>男子種目選択!C76</f>
        <v/>
      </c>
      <c r="F76" s="109" t="str">
        <f>男子種目選択!D76</f>
        <v/>
      </c>
      <c r="G76" s="110" t="str">
        <f>IF(男子種目選択!E76="","",IF(男子種目選択!E76="コンバインドA","80mハードル",IF(男子種目選択!E76="コンバインドB","走幅跳",男子種目選択!E76)))</f>
        <v/>
      </c>
      <c r="H76" s="111" t="str">
        <f t="shared" si="59"/>
        <v/>
      </c>
      <c r="I76" s="225"/>
      <c r="J76" s="226" t="str">
        <f t="shared" si="66"/>
        <v/>
      </c>
      <c r="K76" s="227"/>
      <c r="L76" s="228" t="str">
        <f t="shared" si="67"/>
        <v/>
      </c>
      <c r="M76" s="229"/>
      <c r="N76" s="242" t="str">
        <f t="shared" si="68"/>
        <v/>
      </c>
      <c r="O76" s="242">
        <f t="shared" si="69"/>
        <v>0</v>
      </c>
      <c r="P76" s="242" t="str">
        <f t="shared" si="70"/>
        <v/>
      </c>
      <c r="Q76" s="242">
        <f t="shared" si="71"/>
        <v>0</v>
      </c>
      <c r="R76" s="242" t="str">
        <f t="shared" si="72"/>
        <v/>
      </c>
      <c r="S76" s="242" t="str">
        <f t="shared" si="73"/>
        <v/>
      </c>
      <c r="T76" s="252" t="str">
        <f t="shared" si="74"/>
        <v>00</v>
      </c>
      <c r="U76" s="252">
        <f t="shared" si="75"/>
        <v>0</v>
      </c>
      <c r="V76" s="274">
        <f t="shared" si="76"/>
        <v>0</v>
      </c>
      <c r="W76" s="252" t="str">
        <f t="shared" si="77"/>
        <v/>
      </c>
      <c r="X76" s="252" t="str">
        <f t="shared" si="78"/>
        <v/>
      </c>
      <c r="Y76" s="252" t="str">
        <f t="shared" si="79"/>
        <v>0</v>
      </c>
      <c r="Z76" s="252" t="str">
        <f t="shared" si="80"/>
        <v/>
      </c>
      <c r="AA76" s="252" t="str">
        <f t="shared" si="81"/>
        <v/>
      </c>
      <c r="AB76" s="252" t="str">
        <f t="shared" si="82"/>
        <v/>
      </c>
      <c r="AC76" s="252" t="str">
        <f t="shared" si="83"/>
        <v>0</v>
      </c>
      <c r="AD76" s="252">
        <f t="shared" si="84"/>
        <v>0</v>
      </c>
      <c r="AE76" s="110" t="str">
        <f>IF(男子種目選択!E76="","",IF(男子種目選択!E76="コンバインドA","走高跳",IF(男子種目選択!E76="コンバインドB","ジャベリックボール投",IF(男子種目選択!F76="","",男子種目選択!F76))))</f>
        <v/>
      </c>
      <c r="AF76" s="111" t="str">
        <f t="shared" si="60"/>
        <v/>
      </c>
      <c r="AG76" s="225"/>
      <c r="AH76" s="226" t="str">
        <f t="shared" si="85"/>
        <v/>
      </c>
      <c r="AI76" s="227"/>
      <c r="AJ76" s="228" t="str">
        <f t="shared" si="86"/>
        <v/>
      </c>
      <c r="AK76" s="229"/>
      <c r="AL76" s="242" t="str">
        <f t="shared" si="87"/>
        <v/>
      </c>
      <c r="AM76" s="242">
        <f t="shared" si="88"/>
        <v>0</v>
      </c>
      <c r="AN76" s="242" t="str">
        <f t="shared" si="89"/>
        <v/>
      </c>
      <c r="AO76" s="242">
        <f t="shared" si="90"/>
        <v>0</v>
      </c>
      <c r="AP76" s="242" t="str">
        <f t="shared" si="91"/>
        <v/>
      </c>
      <c r="AQ76" s="242" t="str">
        <f t="shared" si="92"/>
        <v/>
      </c>
      <c r="AR76" s="252" t="str">
        <f t="shared" si="93"/>
        <v>00</v>
      </c>
      <c r="AS76" s="252">
        <f t="shared" si="94"/>
        <v>0</v>
      </c>
      <c r="AT76" s="274">
        <f t="shared" si="95"/>
        <v>0</v>
      </c>
      <c r="AU76" s="252" t="str">
        <f t="shared" si="96"/>
        <v/>
      </c>
      <c r="AV76" s="252" t="str">
        <f t="shared" si="97"/>
        <v/>
      </c>
      <c r="AW76" s="252" t="str">
        <f t="shared" si="98"/>
        <v>0</v>
      </c>
      <c r="AX76" s="252" t="str">
        <f t="shared" si="99"/>
        <v/>
      </c>
      <c r="AY76" s="252" t="str">
        <f t="shared" si="100"/>
        <v/>
      </c>
      <c r="AZ76" s="252" t="str">
        <f t="shared" si="101"/>
        <v/>
      </c>
      <c r="BA76" s="252" t="str">
        <f t="shared" si="102"/>
        <v>0</v>
      </c>
      <c r="BB76" s="252">
        <f t="shared" si="103"/>
        <v>0</v>
      </c>
      <c r="BC76" s="110" t="str">
        <f>IF(AE76="","",IF(男子種目選択!E76="","""",IF(男子種目選択!E76="コンバインドA",男子種目選択!E76,IF(男子種目選択!E76="コンバインドB",男子種目選択!E76,""))))</f>
        <v/>
      </c>
      <c r="BD76" s="111"/>
      <c r="BE76" s="320" t="str">
        <f t="shared" si="104"/>
        <v/>
      </c>
      <c r="BF76" s="320" t="str">
        <f t="shared" si="105"/>
        <v/>
      </c>
      <c r="BG76" s="321" t="str">
        <f t="shared" si="106"/>
        <v/>
      </c>
      <c r="BH76" s="312" t="str">
        <f t="shared" si="111"/>
        <v/>
      </c>
      <c r="BI76" s="313"/>
      <c r="BJ76" s="99" t="str">
        <f t="shared" si="107"/>
        <v/>
      </c>
      <c r="BK76" s="302" t="e">
        <f t="shared" si="61"/>
        <v>#N/A</v>
      </c>
      <c r="BL76" s="3" t="e">
        <f t="shared" si="62"/>
        <v>#N/A</v>
      </c>
      <c r="BM76" s="302" t="str">
        <f t="shared" si="108"/>
        <v/>
      </c>
      <c r="BN76" s="3" t="str">
        <f t="shared" si="109"/>
        <v/>
      </c>
      <c r="BO76" s="302" t="e">
        <f t="shared" si="63"/>
        <v>#N/A</v>
      </c>
      <c r="BP76" s="3" t="e">
        <f t="shared" si="64"/>
        <v>#N/A</v>
      </c>
      <c r="BQ76" s="302" t="str">
        <f t="shared" si="110"/>
        <v/>
      </c>
      <c r="BT76" s="357"/>
      <c r="BU76" s="357"/>
      <c r="CG76" s="364"/>
      <c r="CH76" s="364"/>
      <c r="CI76" s="365"/>
      <c r="CK76" s="365"/>
      <c r="CM76" s="365"/>
      <c r="CR76" s="357"/>
      <c r="CS76" s="357"/>
    </row>
    <row r="77" spans="2:97">
      <c r="B77" s="106" t="str">
        <f t="shared" si="65"/>
        <v/>
      </c>
      <c r="C77" s="101">
        <v>74</v>
      </c>
      <c r="D77" s="107" t="str">
        <f>男子種目選択!B77</f>
        <v/>
      </c>
      <c r="E77" s="108" t="str">
        <f>男子種目選択!C77</f>
        <v/>
      </c>
      <c r="F77" s="109" t="str">
        <f>男子種目選択!D77</f>
        <v/>
      </c>
      <c r="G77" s="110" t="str">
        <f>IF(男子種目選択!E77="","",IF(男子種目選択!E77="コンバインドA","80mハードル",IF(男子種目選択!E77="コンバインドB","走幅跳",男子種目選択!E77)))</f>
        <v/>
      </c>
      <c r="H77" s="111" t="str">
        <f t="shared" si="59"/>
        <v/>
      </c>
      <c r="I77" s="225"/>
      <c r="J77" s="226" t="str">
        <f t="shared" si="66"/>
        <v/>
      </c>
      <c r="K77" s="227"/>
      <c r="L77" s="228" t="str">
        <f t="shared" si="67"/>
        <v/>
      </c>
      <c r="M77" s="229"/>
      <c r="N77" s="242" t="str">
        <f t="shared" si="68"/>
        <v/>
      </c>
      <c r="O77" s="242">
        <f t="shared" si="69"/>
        <v>0</v>
      </c>
      <c r="P77" s="242" t="str">
        <f t="shared" si="70"/>
        <v/>
      </c>
      <c r="Q77" s="242">
        <f t="shared" si="71"/>
        <v>0</v>
      </c>
      <c r="R77" s="242" t="str">
        <f t="shared" si="72"/>
        <v/>
      </c>
      <c r="S77" s="242" t="str">
        <f t="shared" si="73"/>
        <v/>
      </c>
      <c r="T77" s="252" t="str">
        <f t="shared" si="74"/>
        <v>00</v>
      </c>
      <c r="U77" s="252">
        <f t="shared" si="75"/>
        <v>0</v>
      </c>
      <c r="V77" s="274">
        <f t="shared" si="76"/>
        <v>0</v>
      </c>
      <c r="W77" s="252" t="str">
        <f t="shared" si="77"/>
        <v/>
      </c>
      <c r="X77" s="252" t="str">
        <f t="shared" si="78"/>
        <v/>
      </c>
      <c r="Y77" s="252" t="str">
        <f t="shared" si="79"/>
        <v>0</v>
      </c>
      <c r="Z77" s="252" t="str">
        <f t="shared" si="80"/>
        <v/>
      </c>
      <c r="AA77" s="252" t="str">
        <f t="shared" si="81"/>
        <v/>
      </c>
      <c r="AB77" s="252" t="str">
        <f t="shared" si="82"/>
        <v/>
      </c>
      <c r="AC77" s="252" t="str">
        <f t="shared" si="83"/>
        <v>0</v>
      </c>
      <c r="AD77" s="252">
        <f t="shared" si="84"/>
        <v>0</v>
      </c>
      <c r="AE77" s="110" t="str">
        <f>IF(男子種目選択!E77="","",IF(男子種目選択!E77="コンバインドA","走高跳",IF(男子種目選択!E77="コンバインドB","ジャベリックボール投",IF(男子種目選択!F77="","",男子種目選択!F77))))</f>
        <v/>
      </c>
      <c r="AF77" s="111" t="str">
        <f t="shared" si="60"/>
        <v/>
      </c>
      <c r="AG77" s="225"/>
      <c r="AH77" s="226" t="str">
        <f t="shared" si="85"/>
        <v/>
      </c>
      <c r="AI77" s="227"/>
      <c r="AJ77" s="228" t="str">
        <f t="shared" si="86"/>
        <v/>
      </c>
      <c r="AK77" s="229"/>
      <c r="AL77" s="242" t="str">
        <f t="shared" si="87"/>
        <v/>
      </c>
      <c r="AM77" s="242">
        <f t="shared" si="88"/>
        <v>0</v>
      </c>
      <c r="AN77" s="242" t="str">
        <f t="shared" si="89"/>
        <v/>
      </c>
      <c r="AO77" s="242">
        <f t="shared" si="90"/>
        <v>0</v>
      </c>
      <c r="AP77" s="242" t="str">
        <f t="shared" si="91"/>
        <v/>
      </c>
      <c r="AQ77" s="242" t="str">
        <f t="shared" si="92"/>
        <v/>
      </c>
      <c r="AR77" s="252" t="str">
        <f t="shared" si="93"/>
        <v>00</v>
      </c>
      <c r="AS77" s="252">
        <f t="shared" si="94"/>
        <v>0</v>
      </c>
      <c r="AT77" s="274">
        <f t="shared" si="95"/>
        <v>0</v>
      </c>
      <c r="AU77" s="252" t="str">
        <f t="shared" si="96"/>
        <v/>
      </c>
      <c r="AV77" s="252" t="str">
        <f t="shared" si="97"/>
        <v/>
      </c>
      <c r="AW77" s="252" t="str">
        <f t="shared" si="98"/>
        <v>0</v>
      </c>
      <c r="AX77" s="252" t="str">
        <f t="shared" si="99"/>
        <v/>
      </c>
      <c r="AY77" s="252" t="str">
        <f t="shared" si="100"/>
        <v/>
      </c>
      <c r="AZ77" s="252" t="str">
        <f t="shared" si="101"/>
        <v/>
      </c>
      <c r="BA77" s="252" t="str">
        <f t="shared" si="102"/>
        <v>0</v>
      </c>
      <c r="BB77" s="252">
        <f t="shared" si="103"/>
        <v>0</v>
      </c>
      <c r="BC77" s="110" t="str">
        <f>IF(AE77="","",IF(男子種目選択!E77="","""",IF(男子種目選択!E77="コンバインドA",男子種目選択!E77,IF(男子種目選択!E77="コンバインドB",男子種目選択!E77,""))))</f>
        <v/>
      </c>
      <c r="BD77" s="111"/>
      <c r="BE77" s="320" t="str">
        <f t="shared" si="104"/>
        <v/>
      </c>
      <c r="BF77" s="320" t="str">
        <f t="shared" si="105"/>
        <v/>
      </c>
      <c r="BG77" s="321" t="str">
        <f t="shared" si="106"/>
        <v/>
      </c>
      <c r="BH77" s="312" t="str">
        <f t="shared" si="111"/>
        <v/>
      </c>
      <c r="BI77" s="313"/>
      <c r="BJ77" s="99" t="str">
        <f t="shared" si="107"/>
        <v/>
      </c>
      <c r="BK77" s="302" t="e">
        <f t="shared" si="61"/>
        <v>#N/A</v>
      </c>
      <c r="BL77" s="3" t="e">
        <f t="shared" si="62"/>
        <v>#N/A</v>
      </c>
      <c r="BM77" s="302" t="str">
        <f t="shared" si="108"/>
        <v/>
      </c>
      <c r="BN77" s="3" t="str">
        <f t="shared" si="109"/>
        <v/>
      </c>
      <c r="BO77" s="302" t="e">
        <f t="shared" si="63"/>
        <v>#N/A</v>
      </c>
      <c r="BP77" s="3" t="e">
        <f t="shared" si="64"/>
        <v>#N/A</v>
      </c>
      <c r="BQ77" s="302" t="str">
        <f t="shared" si="110"/>
        <v/>
      </c>
      <c r="BT77" s="357"/>
      <c r="BU77" s="357"/>
      <c r="CG77" s="364"/>
      <c r="CH77" s="364"/>
      <c r="CI77" s="365"/>
      <c r="CK77" s="365"/>
      <c r="CM77" s="365"/>
      <c r="CR77" s="357"/>
      <c r="CS77" s="357"/>
    </row>
    <row r="78" spans="2:97">
      <c r="B78" s="106" t="str">
        <f t="shared" si="65"/>
        <v/>
      </c>
      <c r="C78" s="101">
        <v>75</v>
      </c>
      <c r="D78" s="107" t="str">
        <f>男子種目選択!B78</f>
        <v/>
      </c>
      <c r="E78" s="108" t="str">
        <f>男子種目選択!C78</f>
        <v/>
      </c>
      <c r="F78" s="109" t="str">
        <f>男子種目選択!D78</f>
        <v/>
      </c>
      <c r="G78" s="110" t="str">
        <f>IF(男子種目選択!E78="","",IF(男子種目選択!E78="コンバインドA","80mハードル",IF(男子種目選択!E78="コンバインドB","走幅跳",男子種目選択!E78)))</f>
        <v/>
      </c>
      <c r="H78" s="111" t="str">
        <f t="shared" si="59"/>
        <v/>
      </c>
      <c r="I78" s="225"/>
      <c r="J78" s="226" t="str">
        <f t="shared" si="66"/>
        <v/>
      </c>
      <c r="K78" s="227"/>
      <c r="L78" s="228" t="str">
        <f t="shared" si="67"/>
        <v/>
      </c>
      <c r="M78" s="229"/>
      <c r="N78" s="242" t="str">
        <f t="shared" si="68"/>
        <v/>
      </c>
      <c r="O78" s="242">
        <f t="shared" si="69"/>
        <v>0</v>
      </c>
      <c r="P78" s="242" t="str">
        <f t="shared" si="70"/>
        <v/>
      </c>
      <c r="Q78" s="242">
        <f t="shared" si="71"/>
        <v>0</v>
      </c>
      <c r="R78" s="242" t="str">
        <f t="shared" si="72"/>
        <v/>
      </c>
      <c r="S78" s="242" t="str">
        <f t="shared" si="73"/>
        <v/>
      </c>
      <c r="T78" s="252" t="str">
        <f t="shared" si="74"/>
        <v>00</v>
      </c>
      <c r="U78" s="252">
        <f t="shared" si="75"/>
        <v>0</v>
      </c>
      <c r="V78" s="274">
        <f t="shared" si="76"/>
        <v>0</v>
      </c>
      <c r="W78" s="252" t="str">
        <f t="shared" si="77"/>
        <v/>
      </c>
      <c r="X78" s="252" t="str">
        <f t="shared" si="78"/>
        <v/>
      </c>
      <c r="Y78" s="252" t="str">
        <f t="shared" si="79"/>
        <v>0</v>
      </c>
      <c r="Z78" s="252" t="str">
        <f t="shared" si="80"/>
        <v/>
      </c>
      <c r="AA78" s="252" t="str">
        <f t="shared" si="81"/>
        <v/>
      </c>
      <c r="AB78" s="252" t="str">
        <f t="shared" si="82"/>
        <v/>
      </c>
      <c r="AC78" s="252" t="str">
        <f t="shared" si="83"/>
        <v>0</v>
      </c>
      <c r="AD78" s="252">
        <f t="shared" si="84"/>
        <v>0</v>
      </c>
      <c r="AE78" s="110" t="str">
        <f>IF(男子種目選択!E78="","",IF(男子種目選択!E78="コンバインドA","走高跳",IF(男子種目選択!E78="コンバインドB","ジャベリックボール投",IF(男子種目選択!F78="","",男子種目選択!F78))))</f>
        <v/>
      </c>
      <c r="AF78" s="111" t="str">
        <f t="shared" si="60"/>
        <v/>
      </c>
      <c r="AG78" s="225"/>
      <c r="AH78" s="226" t="str">
        <f t="shared" si="85"/>
        <v/>
      </c>
      <c r="AI78" s="227"/>
      <c r="AJ78" s="228" t="str">
        <f t="shared" si="86"/>
        <v/>
      </c>
      <c r="AK78" s="229"/>
      <c r="AL78" s="242" t="str">
        <f t="shared" si="87"/>
        <v/>
      </c>
      <c r="AM78" s="242">
        <f t="shared" si="88"/>
        <v>0</v>
      </c>
      <c r="AN78" s="242" t="str">
        <f t="shared" si="89"/>
        <v/>
      </c>
      <c r="AO78" s="242">
        <f t="shared" si="90"/>
        <v>0</v>
      </c>
      <c r="AP78" s="242" t="str">
        <f t="shared" si="91"/>
        <v/>
      </c>
      <c r="AQ78" s="242" t="str">
        <f t="shared" si="92"/>
        <v/>
      </c>
      <c r="AR78" s="252" t="str">
        <f t="shared" si="93"/>
        <v>00</v>
      </c>
      <c r="AS78" s="252">
        <f t="shared" si="94"/>
        <v>0</v>
      </c>
      <c r="AT78" s="274">
        <f t="shared" si="95"/>
        <v>0</v>
      </c>
      <c r="AU78" s="252" t="str">
        <f t="shared" si="96"/>
        <v/>
      </c>
      <c r="AV78" s="252" t="str">
        <f t="shared" si="97"/>
        <v/>
      </c>
      <c r="AW78" s="252" t="str">
        <f t="shared" si="98"/>
        <v>0</v>
      </c>
      <c r="AX78" s="252" t="str">
        <f t="shared" si="99"/>
        <v/>
      </c>
      <c r="AY78" s="252" t="str">
        <f t="shared" si="100"/>
        <v/>
      </c>
      <c r="AZ78" s="252" t="str">
        <f t="shared" si="101"/>
        <v/>
      </c>
      <c r="BA78" s="252" t="str">
        <f t="shared" si="102"/>
        <v>0</v>
      </c>
      <c r="BB78" s="252">
        <f t="shared" si="103"/>
        <v>0</v>
      </c>
      <c r="BC78" s="110" t="str">
        <f>IF(AE78="","",IF(男子種目選択!E78="","""",IF(男子種目選択!E78="コンバインドA",男子種目選択!E78,IF(男子種目選択!E78="コンバインドB",男子種目選択!E78,""))))</f>
        <v/>
      </c>
      <c r="BD78" s="111"/>
      <c r="BE78" s="320" t="str">
        <f t="shared" si="104"/>
        <v/>
      </c>
      <c r="BF78" s="320" t="str">
        <f t="shared" si="105"/>
        <v/>
      </c>
      <c r="BG78" s="321" t="str">
        <f t="shared" si="106"/>
        <v/>
      </c>
      <c r="BH78" s="312" t="str">
        <f t="shared" si="111"/>
        <v/>
      </c>
      <c r="BI78" s="313"/>
      <c r="BJ78" s="99" t="str">
        <f t="shared" si="107"/>
        <v/>
      </c>
      <c r="BK78" s="302" t="e">
        <f t="shared" si="61"/>
        <v>#N/A</v>
      </c>
      <c r="BL78" s="3" t="e">
        <f t="shared" si="62"/>
        <v>#N/A</v>
      </c>
      <c r="BM78" s="302" t="str">
        <f t="shared" si="108"/>
        <v/>
      </c>
      <c r="BN78" s="3" t="str">
        <f t="shared" si="109"/>
        <v/>
      </c>
      <c r="BO78" s="302" t="e">
        <f t="shared" si="63"/>
        <v>#N/A</v>
      </c>
      <c r="BP78" s="3" t="e">
        <f t="shared" si="64"/>
        <v>#N/A</v>
      </c>
      <c r="BQ78" s="302" t="str">
        <f t="shared" si="110"/>
        <v/>
      </c>
      <c r="BT78" s="357"/>
      <c r="BU78" s="357"/>
      <c r="CG78" s="364"/>
      <c r="CH78" s="364"/>
      <c r="CI78" s="365"/>
      <c r="CK78" s="365"/>
      <c r="CM78" s="365"/>
      <c r="CR78" s="357"/>
      <c r="CS78" s="357"/>
    </row>
    <row r="79" spans="2:97">
      <c r="B79" s="106" t="str">
        <f t="shared" si="65"/>
        <v/>
      </c>
      <c r="C79" s="101">
        <v>76</v>
      </c>
      <c r="D79" s="107" t="str">
        <f>男子種目選択!B79</f>
        <v/>
      </c>
      <c r="E79" s="108" t="str">
        <f>男子種目選択!C79</f>
        <v/>
      </c>
      <c r="F79" s="109" t="str">
        <f>男子種目選択!D79</f>
        <v/>
      </c>
      <c r="G79" s="110" t="str">
        <f>IF(男子種目選択!E79="","",IF(男子種目選択!E79="コンバインドA","80mハードル",IF(男子種目選択!E79="コンバインドB","走幅跳",男子種目選択!E79)))</f>
        <v/>
      </c>
      <c r="H79" s="111" t="str">
        <f t="shared" si="59"/>
        <v/>
      </c>
      <c r="I79" s="225"/>
      <c r="J79" s="226" t="str">
        <f t="shared" si="66"/>
        <v/>
      </c>
      <c r="K79" s="227"/>
      <c r="L79" s="228" t="str">
        <f t="shared" si="67"/>
        <v/>
      </c>
      <c r="M79" s="229"/>
      <c r="N79" s="242" t="str">
        <f t="shared" si="68"/>
        <v/>
      </c>
      <c r="O79" s="242">
        <f t="shared" si="69"/>
        <v>0</v>
      </c>
      <c r="P79" s="242" t="str">
        <f t="shared" si="70"/>
        <v/>
      </c>
      <c r="Q79" s="242">
        <f t="shared" si="71"/>
        <v>0</v>
      </c>
      <c r="R79" s="242" t="str">
        <f t="shared" si="72"/>
        <v/>
      </c>
      <c r="S79" s="242" t="str">
        <f t="shared" si="73"/>
        <v/>
      </c>
      <c r="T79" s="252" t="str">
        <f t="shared" si="74"/>
        <v>00</v>
      </c>
      <c r="U79" s="252">
        <f t="shared" si="75"/>
        <v>0</v>
      </c>
      <c r="V79" s="274">
        <f t="shared" si="76"/>
        <v>0</v>
      </c>
      <c r="W79" s="252" t="str">
        <f t="shared" si="77"/>
        <v/>
      </c>
      <c r="X79" s="252" t="str">
        <f t="shared" si="78"/>
        <v/>
      </c>
      <c r="Y79" s="252" t="str">
        <f t="shared" si="79"/>
        <v>0</v>
      </c>
      <c r="Z79" s="252" t="str">
        <f t="shared" si="80"/>
        <v/>
      </c>
      <c r="AA79" s="252" t="str">
        <f t="shared" si="81"/>
        <v/>
      </c>
      <c r="AB79" s="252" t="str">
        <f t="shared" si="82"/>
        <v/>
      </c>
      <c r="AC79" s="252" t="str">
        <f t="shared" si="83"/>
        <v>0</v>
      </c>
      <c r="AD79" s="252">
        <f t="shared" si="84"/>
        <v>0</v>
      </c>
      <c r="AE79" s="110" t="str">
        <f>IF(男子種目選択!E79="","",IF(男子種目選択!E79="コンバインドA","走高跳",IF(男子種目選択!E79="コンバインドB","ジャベリックボール投",IF(男子種目選択!F79="","",男子種目選択!F79))))</f>
        <v/>
      </c>
      <c r="AF79" s="111" t="str">
        <f t="shared" si="60"/>
        <v/>
      </c>
      <c r="AG79" s="225"/>
      <c r="AH79" s="226" t="str">
        <f t="shared" si="85"/>
        <v/>
      </c>
      <c r="AI79" s="227"/>
      <c r="AJ79" s="228" t="str">
        <f t="shared" si="86"/>
        <v/>
      </c>
      <c r="AK79" s="229"/>
      <c r="AL79" s="242" t="str">
        <f t="shared" si="87"/>
        <v/>
      </c>
      <c r="AM79" s="242">
        <f t="shared" si="88"/>
        <v>0</v>
      </c>
      <c r="AN79" s="242" t="str">
        <f t="shared" si="89"/>
        <v/>
      </c>
      <c r="AO79" s="242">
        <f t="shared" si="90"/>
        <v>0</v>
      </c>
      <c r="AP79" s="242" t="str">
        <f t="shared" si="91"/>
        <v/>
      </c>
      <c r="AQ79" s="242" t="str">
        <f t="shared" si="92"/>
        <v/>
      </c>
      <c r="AR79" s="252" t="str">
        <f t="shared" si="93"/>
        <v>00</v>
      </c>
      <c r="AS79" s="252">
        <f t="shared" si="94"/>
        <v>0</v>
      </c>
      <c r="AT79" s="274">
        <f t="shared" si="95"/>
        <v>0</v>
      </c>
      <c r="AU79" s="252" t="str">
        <f t="shared" si="96"/>
        <v/>
      </c>
      <c r="AV79" s="252" t="str">
        <f t="shared" si="97"/>
        <v/>
      </c>
      <c r="AW79" s="252" t="str">
        <f t="shared" si="98"/>
        <v>0</v>
      </c>
      <c r="AX79" s="252" t="str">
        <f t="shared" si="99"/>
        <v/>
      </c>
      <c r="AY79" s="252" t="str">
        <f t="shared" si="100"/>
        <v/>
      </c>
      <c r="AZ79" s="252" t="str">
        <f t="shared" si="101"/>
        <v/>
      </c>
      <c r="BA79" s="252" t="str">
        <f t="shared" si="102"/>
        <v>0</v>
      </c>
      <c r="BB79" s="252">
        <f t="shared" si="103"/>
        <v>0</v>
      </c>
      <c r="BC79" s="110" t="str">
        <f>IF(AE79="","",IF(男子種目選択!E79="","""",IF(男子種目選択!E79="コンバインドA",男子種目選択!E79,IF(男子種目選択!E79="コンバインドB",男子種目選択!E79,""))))</f>
        <v/>
      </c>
      <c r="BD79" s="111"/>
      <c r="BE79" s="320" t="str">
        <f t="shared" si="104"/>
        <v/>
      </c>
      <c r="BF79" s="320" t="str">
        <f t="shared" si="105"/>
        <v/>
      </c>
      <c r="BG79" s="321" t="str">
        <f t="shared" si="106"/>
        <v/>
      </c>
      <c r="BH79" s="312" t="str">
        <f t="shared" si="111"/>
        <v/>
      </c>
      <c r="BI79" s="313"/>
      <c r="BJ79" s="99" t="str">
        <f t="shared" si="107"/>
        <v/>
      </c>
      <c r="BK79" s="302" t="e">
        <f t="shared" si="61"/>
        <v>#N/A</v>
      </c>
      <c r="BL79" s="3" t="e">
        <f t="shared" si="62"/>
        <v>#N/A</v>
      </c>
      <c r="BM79" s="302" t="str">
        <f t="shared" si="108"/>
        <v/>
      </c>
      <c r="BN79" s="3" t="str">
        <f t="shared" si="109"/>
        <v/>
      </c>
      <c r="BO79" s="302" t="e">
        <f t="shared" si="63"/>
        <v>#N/A</v>
      </c>
      <c r="BP79" s="3" t="e">
        <f t="shared" si="64"/>
        <v>#N/A</v>
      </c>
      <c r="BQ79" s="302" t="str">
        <f t="shared" si="110"/>
        <v/>
      </c>
      <c r="BT79" s="357"/>
      <c r="BU79" s="357"/>
      <c r="CG79" s="364"/>
      <c r="CH79" s="364"/>
      <c r="CI79" s="365"/>
      <c r="CK79" s="365"/>
      <c r="CM79" s="365"/>
      <c r="CR79" s="357"/>
      <c r="CS79" s="357"/>
    </row>
    <row r="80" spans="2:97">
      <c r="B80" s="106" t="str">
        <f t="shared" si="65"/>
        <v/>
      </c>
      <c r="C80" s="101">
        <v>77</v>
      </c>
      <c r="D80" s="107" t="str">
        <f>男子種目選択!B80</f>
        <v/>
      </c>
      <c r="E80" s="108" t="str">
        <f>男子種目選択!C80</f>
        <v/>
      </c>
      <c r="F80" s="109" t="str">
        <f>男子種目選択!D80</f>
        <v/>
      </c>
      <c r="G80" s="110" t="str">
        <f>IF(男子種目選択!E80="","",IF(男子種目選択!E80="コンバインドA","80mハードル",IF(男子種目選択!E80="コンバインドB","走幅跳",男子種目選択!E80)))</f>
        <v/>
      </c>
      <c r="H80" s="111" t="str">
        <f t="shared" si="59"/>
        <v/>
      </c>
      <c r="I80" s="225"/>
      <c r="J80" s="226" t="str">
        <f t="shared" si="66"/>
        <v/>
      </c>
      <c r="K80" s="227"/>
      <c r="L80" s="228" t="str">
        <f t="shared" si="67"/>
        <v/>
      </c>
      <c r="M80" s="229"/>
      <c r="N80" s="242" t="str">
        <f t="shared" si="68"/>
        <v/>
      </c>
      <c r="O80" s="242">
        <f t="shared" si="69"/>
        <v>0</v>
      </c>
      <c r="P80" s="242" t="str">
        <f t="shared" si="70"/>
        <v/>
      </c>
      <c r="Q80" s="242">
        <f t="shared" si="71"/>
        <v>0</v>
      </c>
      <c r="R80" s="242" t="str">
        <f t="shared" si="72"/>
        <v/>
      </c>
      <c r="S80" s="242" t="str">
        <f t="shared" si="73"/>
        <v/>
      </c>
      <c r="T80" s="252" t="str">
        <f t="shared" si="74"/>
        <v>00</v>
      </c>
      <c r="U80" s="252">
        <f t="shared" si="75"/>
        <v>0</v>
      </c>
      <c r="V80" s="274">
        <f t="shared" si="76"/>
        <v>0</v>
      </c>
      <c r="W80" s="252" t="str">
        <f t="shared" si="77"/>
        <v/>
      </c>
      <c r="X80" s="252" t="str">
        <f t="shared" si="78"/>
        <v/>
      </c>
      <c r="Y80" s="252" t="str">
        <f t="shared" si="79"/>
        <v>0</v>
      </c>
      <c r="Z80" s="252" t="str">
        <f t="shared" si="80"/>
        <v/>
      </c>
      <c r="AA80" s="252" t="str">
        <f t="shared" si="81"/>
        <v/>
      </c>
      <c r="AB80" s="252" t="str">
        <f t="shared" si="82"/>
        <v/>
      </c>
      <c r="AC80" s="252" t="str">
        <f t="shared" si="83"/>
        <v>0</v>
      </c>
      <c r="AD80" s="252">
        <f t="shared" si="84"/>
        <v>0</v>
      </c>
      <c r="AE80" s="110" t="str">
        <f>IF(男子種目選択!E80="","",IF(男子種目選択!E80="コンバインドA","走高跳",IF(男子種目選択!E80="コンバインドB","ジャベリックボール投",IF(男子種目選択!F80="","",男子種目選択!F80))))</f>
        <v/>
      </c>
      <c r="AF80" s="111" t="str">
        <f t="shared" si="60"/>
        <v/>
      </c>
      <c r="AG80" s="225"/>
      <c r="AH80" s="226" t="str">
        <f t="shared" si="85"/>
        <v/>
      </c>
      <c r="AI80" s="227"/>
      <c r="AJ80" s="228" t="str">
        <f t="shared" si="86"/>
        <v/>
      </c>
      <c r="AK80" s="229"/>
      <c r="AL80" s="242" t="str">
        <f t="shared" si="87"/>
        <v/>
      </c>
      <c r="AM80" s="242">
        <f t="shared" si="88"/>
        <v>0</v>
      </c>
      <c r="AN80" s="242" t="str">
        <f t="shared" si="89"/>
        <v/>
      </c>
      <c r="AO80" s="242">
        <f t="shared" si="90"/>
        <v>0</v>
      </c>
      <c r="AP80" s="242" t="str">
        <f t="shared" si="91"/>
        <v/>
      </c>
      <c r="AQ80" s="242" t="str">
        <f t="shared" si="92"/>
        <v/>
      </c>
      <c r="AR80" s="252" t="str">
        <f t="shared" si="93"/>
        <v>00</v>
      </c>
      <c r="AS80" s="252">
        <f t="shared" si="94"/>
        <v>0</v>
      </c>
      <c r="AT80" s="274">
        <f t="shared" si="95"/>
        <v>0</v>
      </c>
      <c r="AU80" s="252" t="str">
        <f t="shared" si="96"/>
        <v/>
      </c>
      <c r="AV80" s="252" t="str">
        <f t="shared" si="97"/>
        <v/>
      </c>
      <c r="AW80" s="252" t="str">
        <f t="shared" si="98"/>
        <v>0</v>
      </c>
      <c r="AX80" s="252" t="str">
        <f t="shared" si="99"/>
        <v/>
      </c>
      <c r="AY80" s="252" t="str">
        <f t="shared" si="100"/>
        <v/>
      </c>
      <c r="AZ80" s="252" t="str">
        <f t="shared" si="101"/>
        <v/>
      </c>
      <c r="BA80" s="252" t="str">
        <f t="shared" si="102"/>
        <v>0</v>
      </c>
      <c r="BB80" s="252">
        <f t="shared" si="103"/>
        <v>0</v>
      </c>
      <c r="BC80" s="110" t="str">
        <f>IF(AE80="","",IF(男子種目選択!E80="","""",IF(男子種目選択!E80="コンバインドA",男子種目選択!E80,IF(男子種目選択!E80="コンバインドB",男子種目選択!E80,""))))</f>
        <v/>
      </c>
      <c r="BD80" s="111"/>
      <c r="BE80" s="320" t="str">
        <f t="shared" si="104"/>
        <v/>
      </c>
      <c r="BF80" s="320" t="str">
        <f t="shared" si="105"/>
        <v/>
      </c>
      <c r="BG80" s="321" t="str">
        <f t="shared" si="106"/>
        <v/>
      </c>
      <c r="BH80" s="312" t="str">
        <f t="shared" si="111"/>
        <v/>
      </c>
      <c r="BI80" s="313"/>
      <c r="BJ80" s="99" t="str">
        <f t="shared" si="107"/>
        <v/>
      </c>
      <c r="BK80" s="302" t="e">
        <f t="shared" si="61"/>
        <v>#N/A</v>
      </c>
      <c r="BL80" s="3" t="e">
        <f t="shared" si="62"/>
        <v>#N/A</v>
      </c>
      <c r="BM80" s="302" t="str">
        <f t="shared" si="108"/>
        <v/>
      </c>
      <c r="BN80" s="3" t="str">
        <f t="shared" si="109"/>
        <v/>
      </c>
      <c r="BO80" s="302" t="e">
        <f t="shared" si="63"/>
        <v>#N/A</v>
      </c>
      <c r="BP80" s="3" t="e">
        <f t="shared" si="64"/>
        <v>#N/A</v>
      </c>
      <c r="BQ80" s="302" t="str">
        <f t="shared" si="110"/>
        <v/>
      </c>
      <c r="BT80" s="357"/>
      <c r="BU80" s="357"/>
      <c r="CG80" s="364"/>
      <c r="CH80" s="364"/>
      <c r="CI80" s="365"/>
      <c r="CK80" s="365"/>
      <c r="CM80" s="365"/>
      <c r="CR80" s="357"/>
      <c r="CS80" s="357"/>
    </row>
    <row r="81" spans="2:97">
      <c r="B81" s="106" t="str">
        <f t="shared" si="65"/>
        <v/>
      </c>
      <c r="C81" s="101">
        <v>78</v>
      </c>
      <c r="D81" s="107" t="str">
        <f>男子種目選択!B81</f>
        <v/>
      </c>
      <c r="E81" s="108" t="str">
        <f>男子種目選択!C81</f>
        <v/>
      </c>
      <c r="F81" s="109" t="str">
        <f>男子種目選択!D81</f>
        <v/>
      </c>
      <c r="G81" s="110" t="str">
        <f>IF(男子種目選択!E81="","",IF(男子種目選択!E81="コンバインドA","80mハードル",IF(男子種目選択!E81="コンバインドB","走幅跳",男子種目選択!E81)))</f>
        <v/>
      </c>
      <c r="H81" s="111" t="str">
        <f t="shared" si="59"/>
        <v/>
      </c>
      <c r="I81" s="225"/>
      <c r="J81" s="226" t="str">
        <f t="shared" si="66"/>
        <v/>
      </c>
      <c r="K81" s="227"/>
      <c r="L81" s="228" t="str">
        <f t="shared" si="67"/>
        <v/>
      </c>
      <c r="M81" s="229"/>
      <c r="N81" s="242" t="str">
        <f t="shared" si="68"/>
        <v/>
      </c>
      <c r="O81" s="242">
        <f t="shared" si="69"/>
        <v>0</v>
      </c>
      <c r="P81" s="242" t="str">
        <f t="shared" si="70"/>
        <v/>
      </c>
      <c r="Q81" s="242">
        <f t="shared" si="71"/>
        <v>0</v>
      </c>
      <c r="R81" s="242" t="str">
        <f t="shared" si="72"/>
        <v/>
      </c>
      <c r="S81" s="242" t="str">
        <f t="shared" si="73"/>
        <v/>
      </c>
      <c r="T81" s="252" t="str">
        <f t="shared" si="74"/>
        <v>00</v>
      </c>
      <c r="U81" s="252">
        <f t="shared" si="75"/>
        <v>0</v>
      </c>
      <c r="V81" s="274">
        <f t="shared" si="76"/>
        <v>0</v>
      </c>
      <c r="W81" s="252" t="str">
        <f t="shared" si="77"/>
        <v/>
      </c>
      <c r="X81" s="252" t="str">
        <f t="shared" si="78"/>
        <v/>
      </c>
      <c r="Y81" s="252" t="str">
        <f t="shared" si="79"/>
        <v>0</v>
      </c>
      <c r="Z81" s="252" t="str">
        <f t="shared" si="80"/>
        <v/>
      </c>
      <c r="AA81" s="252" t="str">
        <f t="shared" si="81"/>
        <v/>
      </c>
      <c r="AB81" s="252" t="str">
        <f t="shared" si="82"/>
        <v/>
      </c>
      <c r="AC81" s="252" t="str">
        <f t="shared" si="83"/>
        <v>0</v>
      </c>
      <c r="AD81" s="252">
        <f t="shared" si="84"/>
        <v>0</v>
      </c>
      <c r="AE81" s="110" t="str">
        <f>IF(男子種目選択!E81="","",IF(男子種目選択!E81="コンバインドA","走高跳",IF(男子種目選択!E81="コンバインドB","ジャベリックボール投",IF(男子種目選択!F81="","",男子種目選択!F81))))</f>
        <v/>
      </c>
      <c r="AF81" s="111" t="str">
        <f t="shared" si="60"/>
        <v/>
      </c>
      <c r="AG81" s="225"/>
      <c r="AH81" s="226" t="str">
        <f t="shared" si="85"/>
        <v/>
      </c>
      <c r="AI81" s="227"/>
      <c r="AJ81" s="228" t="str">
        <f t="shared" si="86"/>
        <v/>
      </c>
      <c r="AK81" s="229"/>
      <c r="AL81" s="242" t="str">
        <f t="shared" si="87"/>
        <v/>
      </c>
      <c r="AM81" s="242">
        <f t="shared" si="88"/>
        <v>0</v>
      </c>
      <c r="AN81" s="242" t="str">
        <f t="shared" si="89"/>
        <v/>
      </c>
      <c r="AO81" s="242">
        <f t="shared" si="90"/>
        <v>0</v>
      </c>
      <c r="AP81" s="242" t="str">
        <f t="shared" si="91"/>
        <v/>
      </c>
      <c r="AQ81" s="242" t="str">
        <f t="shared" si="92"/>
        <v/>
      </c>
      <c r="AR81" s="252" t="str">
        <f t="shared" si="93"/>
        <v>00</v>
      </c>
      <c r="AS81" s="252">
        <f t="shared" si="94"/>
        <v>0</v>
      </c>
      <c r="AT81" s="274">
        <f t="shared" si="95"/>
        <v>0</v>
      </c>
      <c r="AU81" s="252" t="str">
        <f t="shared" si="96"/>
        <v/>
      </c>
      <c r="AV81" s="252" t="str">
        <f t="shared" si="97"/>
        <v/>
      </c>
      <c r="AW81" s="252" t="str">
        <f t="shared" si="98"/>
        <v>0</v>
      </c>
      <c r="AX81" s="252" t="str">
        <f t="shared" si="99"/>
        <v/>
      </c>
      <c r="AY81" s="252" t="str">
        <f t="shared" si="100"/>
        <v/>
      </c>
      <c r="AZ81" s="252" t="str">
        <f t="shared" si="101"/>
        <v/>
      </c>
      <c r="BA81" s="252" t="str">
        <f t="shared" si="102"/>
        <v>0</v>
      </c>
      <c r="BB81" s="252">
        <f t="shared" si="103"/>
        <v>0</v>
      </c>
      <c r="BC81" s="110" t="str">
        <f>IF(AE81="","",IF(男子種目選択!E81="","""",IF(男子種目選択!E81="コンバインドA",男子種目選択!E81,IF(男子種目選択!E81="コンバインドB",男子種目選択!E81,""))))</f>
        <v/>
      </c>
      <c r="BD81" s="111"/>
      <c r="BE81" s="320" t="str">
        <f t="shared" si="104"/>
        <v/>
      </c>
      <c r="BF81" s="320" t="str">
        <f t="shared" si="105"/>
        <v/>
      </c>
      <c r="BG81" s="321" t="str">
        <f t="shared" si="106"/>
        <v/>
      </c>
      <c r="BH81" s="312" t="str">
        <f t="shared" si="111"/>
        <v/>
      </c>
      <c r="BI81" s="313"/>
      <c r="BJ81" s="99" t="str">
        <f t="shared" si="107"/>
        <v/>
      </c>
      <c r="BK81" s="302" t="e">
        <f t="shared" si="61"/>
        <v>#N/A</v>
      </c>
      <c r="BL81" s="3" t="e">
        <f t="shared" si="62"/>
        <v>#N/A</v>
      </c>
      <c r="BM81" s="302" t="str">
        <f t="shared" si="108"/>
        <v/>
      </c>
      <c r="BN81" s="3" t="str">
        <f t="shared" si="109"/>
        <v/>
      </c>
      <c r="BO81" s="302" t="e">
        <f t="shared" si="63"/>
        <v>#N/A</v>
      </c>
      <c r="BP81" s="3" t="e">
        <f t="shared" si="64"/>
        <v>#N/A</v>
      </c>
      <c r="BQ81" s="302" t="str">
        <f t="shared" si="110"/>
        <v/>
      </c>
      <c r="BT81" s="357"/>
      <c r="BU81" s="357"/>
      <c r="CG81" s="364"/>
      <c r="CH81" s="364"/>
      <c r="CI81" s="365"/>
      <c r="CK81" s="365"/>
      <c r="CM81" s="365"/>
      <c r="CR81" s="357"/>
      <c r="CS81" s="357"/>
    </row>
    <row r="82" spans="2:97">
      <c r="B82" s="106" t="str">
        <f t="shared" si="65"/>
        <v/>
      </c>
      <c r="C82" s="101">
        <v>79</v>
      </c>
      <c r="D82" s="107" t="str">
        <f>男子種目選択!B82</f>
        <v/>
      </c>
      <c r="E82" s="108" t="str">
        <f>男子種目選択!C82</f>
        <v/>
      </c>
      <c r="F82" s="109" t="str">
        <f>男子種目選択!D82</f>
        <v/>
      </c>
      <c r="G82" s="110" t="str">
        <f>IF(男子種目選択!E82="","",IF(男子種目選択!E82="コンバインドA","80mハードル",IF(男子種目選択!E82="コンバインドB","走幅跳",男子種目選択!E82)))</f>
        <v/>
      </c>
      <c r="H82" s="111" t="str">
        <f t="shared" si="59"/>
        <v/>
      </c>
      <c r="I82" s="225"/>
      <c r="J82" s="226" t="str">
        <f t="shared" si="66"/>
        <v/>
      </c>
      <c r="K82" s="227"/>
      <c r="L82" s="228" t="str">
        <f t="shared" si="67"/>
        <v/>
      </c>
      <c r="M82" s="229"/>
      <c r="N82" s="242" t="str">
        <f t="shared" si="68"/>
        <v/>
      </c>
      <c r="O82" s="242">
        <f t="shared" si="69"/>
        <v>0</v>
      </c>
      <c r="P82" s="242" t="str">
        <f t="shared" si="70"/>
        <v/>
      </c>
      <c r="Q82" s="242">
        <f t="shared" si="71"/>
        <v>0</v>
      </c>
      <c r="R82" s="242" t="str">
        <f t="shared" si="72"/>
        <v/>
      </c>
      <c r="S82" s="242" t="str">
        <f t="shared" si="73"/>
        <v/>
      </c>
      <c r="T82" s="252" t="str">
        <f t="shared" si="74"/>
        <v>00</v>
      </c>
      <c r="U82" s="252">
        <f t="shared" si="75"/>
        <v>0</v>
      </c>
      <c r="V82" s="274">
        <f t="shared" si="76"/>
        <v>0</v>
      </c>
      <c r="W82" s="252" t="str">
        <f t="shared" si="77"/>
        <v/>
      </c>
      <c r="X82" s="252" t="str">
        <f t="shared" si="78"/>
        <v/>
      </c>
      <c r="Y82" s="252" t="str">
        <f t="shared" si="79"/>
        <v>0</v>
      </c>
      <c r="Z82" s="252" t="str">
        <f t="shared" si="80"/>
        <v/>
      </c>
      <c r="AA82" s="252" t="str">
        <f t="shared" si="81"/>
        <v/>
      </c>
      <c r="AB82" s="252" t="str">
        <f t="shared" si="82"/>
        <v/>
      </c>
      <c r="AC82" s="252" t="str">
        <f t="shared" si="83"/>
        <v>0</v>
      </c>
      <c r="AD82" s="252">
        <f t="shared" si="84"/>
        <v>0</v>
      </c>
      <c r="AE82" s="110" t="str">
        <f>IF(男子種目選択!E82="","",IF(男子種目選択!E82="コンバインドA","走高跳",IF(男子種目選択!E82="コンバインドB","ジャベリックボール投",IF(男子種目選択!F82="","",男子種目選択!F82))))</f>
        <v/>
      </c>
      <c r="AF82" s="111" t="str">
        <f t="shared" si="60"/>
        <v/>
      </c>
      <c r="AG82" s="225"/>
      <c r="AH82" s="226" t="str">
        <f t="shared" si="85"/>
        <v/>
      </c>
      <c r="AI82" s="227"/>
      <c r="AJ82" s="228" t="str">
        <f t="shared" si="86"/>
        <v/>
      </c>
      <c r="AK82" s="229"/>
      <c r="AL82" s="242" t="str">
        <f t="shared" si="87"/>
        <v/>
      </c>
      <c r="AM82" s="242">
        <f t="shared" si="88"/>
        <v>0</v>
      </c>
      <c r="AN82" s="242" t="str">
        <f t="shared" si="89"/>
        <v/>
      </c>
      <c r="AO82" s="242">
        <f t="shared" si="90"/>
        <v>0</v>
      </c>
      <c r="AP82" s="242" t="str">
        <f t="shared" si="91"/>
        <v/>
      </c>
      <c r="AQ82" s="242" t="str">
        <f t="shared" si="92"/>
        <v/>
      </c>
      <c r="AR82" s="252" t="str">
        <f t="shared" si="93"/>
        <v>00</v>
      </c>
      <c r="AS82" s="252">
        <f t="shared" si="94"/>
        <v>0</v>
      </c>
      <c r="AT82" s="274">
        <f t="shared" si="95"/>
        <v>0</v>
      </c>
      <c r="AU82" s="252" t="str">
        <f t="shared" si="96"/>
        <v/>
      </c>
      <c r="AV82" s="252" t="str">
        <f t="shared" si="97"/>
        <v/>
      </c>
      <c r="AW82" s="252" t="str">
        <f t="shared" si="98"/>
        <v>0</v>
      </c>
      <c r="AX82" s="252" t="str">
        <f t="shared" si="99"/>
        <v/>
      </c>
      <c r="AY82" s="252" t="str">
        <f t="shared" si="100"/>
        <v/>
      </c>
      <c r="AZ82" s="252" t="str">
        <f t="shared" si="101"/>
        <v/>
      </c>
      <c r="BA82" s="252" t="str">
        <f t="shared" si="102"/>
        <v>0</v>
      </c>
      <c r="BB82" s="252">
        <f t="shared" si="103"/>
        <v>0</v>
      </c>
      <c r="BC82" s="110" t="str">
        <f>IF(AE82="","",IF(男子種目選択!E82="","""",IF(男子種目選択!E82="コンバインドA",男子種目選択!E82,IF(男子種目選択!E82="コンバインドB",男子種目選択!E82,""))))</f>
        <v/>
      </c>
      <c r="BD82" s="111"/>
      <c r="BE82" s="320" t="str">
        <f t="shared" si="104"/>
        <v/>
      </c>
      <c r="BF82" s="320" t="str">
        <f t="shared" si="105"/>
        <v/>
      </c>
      <c r="BG82" s="321" t="str">
        <f t="shared" si="106"/>
        <v/>
      </c>
      <c r="BH82" s="312" t="str">
        <f t="shared" si="111"/>
        <v/>
      </c>
      <c r="BI82" s="313"/>
      <c r="BJ82" s="99" t="str">
        <f t="shared" si="107"/>
        <v/>
      </c>
      <c r="BK82" s="302" t="e">
        <f t="shared" si="61"/>
        <v>#N/A</v>
      </c>
      <c r="BL82" s="3" t="e">
        <f t="shared" si="62"/>
        <v>#N/A</v>
      </c>
      <c r="BM82" s="302" t="str">
        <f t="shared" si="108"/>
        <v/>
      </c>
      <c r="BN82" s="3" t="str">
        <f t="shared" si="109"/>
        <v/>
      </c>
      <c r="BO82" s="302" t="e">
        <f t="shared" si="63"/>
        <v>#N/A</v>
      </c>
      <c r="BP82" s="3" t="e">
        <f t="shared" si="64"/>
        <v>#N/A</v>
      </c>
      <c r="BQ82" s="302" t="str">
        <f t="shared" si="110"/>
        <v/>
      </c>
      <c r="BT82" s="357"/>
      <c r="BU82" s="357"/>
      <c r="CG82" s="364"/>
      <c r="CH82" s="364"/>
      <c r="CI82" s="365"/>
      <c r="CK82" s="365"/>
      <c r="CM82" s="365"/>
      <c r="CR82" s="357"/>
      <c r="CS82" s="357"/>
    </row>
    <row r="83" spans="2:97">
      <c r="B83" s="106" t="str">
        <f t="shared" si="65"/>
        <v/>
      </c>
      <c r="C83" s="101">
        <v>80</v>
      </c>
      <c r="D83" s="107" t="str">
        <f>男子種目選択!B83</f>
        <v/>
      </c>
      <c r="E83" s="108" t="str">
        <f>男子種目選択!C83</f>
        <v/>
      </c>
      <c r="F83" s="109" t="str">
        <f>男子種目選択!D83</f>
        <v/>
      </c>
      <c r="G83" s="110" t="str">
        <f>IF(男子種目選択!E83="","",IF(男子種目選択!E83="コンバインドA","80mハードル",IF(男子種目選択!E83="コンバインドB","走幅跳",男子種目選択!E83)))</f>
        <v/>
      </c>
      <c r="H83" s="111" t="str">
        <f t="shared" si="59"/>
        <v/>
      </c>
      <c r="I83" s="225"/>
      <c r="J83" s="226" t="str">
        <f t="shared" si="66"/>
        <v/>
      </c>
      <c r="K83" s="227"/>
      <c r="L83" s="228" t="str">
        <f t="shared" si="67"/>
        <v/>
      </c>
      <c r="M83" s="229"/>
      <c r="N83" s="242" t="str">
        <f t="shared" si="68"/>
        <v/>
      </c>
      <c r="O83" s="242">
        <f t="shared" si="69"/>
        <v>0</v>
      </c>
      <c r="P83" s="242" t="str">
        <f t="shared" si="70"/>
        <v/>
      </c>
      <c r="Q83" s="242">
        <f t="shared" si="71"/>
        <v>0</v>
      </c>
      <c r="R83" s="242" t="str">
        <f t="shared" si="72"/>
        <v/>
      </c>
      <c r="S83" s="242" t="str">
        <f t="shared" si="73"/>
        <v/>
      </c>
      <c r="T83" s="252" t="str">
        <f t="shared" si="74"/>
        <v>00</v>
      </c>
      <c r="U83" s="252">
        <f t="shared" si="75"/>
        <v>0</v>
      </c>
      <c r="V83" s="274">
        <f t="shared" si="76"/>
        <v>0</v>
      </c>
      <c r="W83" s="252" t="str">
        <f t="shared" si="77"/>
        <v/>
      </c>
      <c r="X83" s="252" t="str">
        <f t="shared" si="78"/>
        <v/>
      </c>
      <c r="Y83" s="252" t="str">
        <f t="shared" si="79"/>
        <v>0</v>
      </c>
      <c r="Z83" s="252" t="str">
        <f t="shared" si="80"/>
        <v/>
      </c>
      <c r="AA83" s="252" t="str">
        <f t="shared" si="81"/>
        <v/>
      </c>
      <c r="AB83" s="252" t="str">
        <f t="shared" si="82"/>
        <v/>
      </c>
      <c r="AC83" s="252" t="str">
        <f t="shared" si="83"/>
        <v>0</v>
      </c>
      <c r="AD83" s="252">
        <f t="shared" si="84"/>
        <v>0</v>
      </c>
      <c r="AE83" s="110" t="str">
        <f>IF(男子種目選択!E83="","",IF(男子種目選択!E83="コンバインドA","走高跳",IF(男子種目選択!E83="コンバインドB","ジャベリックボール投",IF(男子種目選択!F83="","",男子種目選択!F83))))</f>
        <v/>
      </c>
      <c r="AF83" s="111" t="str">
        <f t="shared" si="60"/>
        <v/>
      </c>
      <c r="AG83" s="225"/>
      <c r="AH83" s="226" t="str">
        <f t="shared" si="85"/>
        <v/>
      </c>
      <c r="AI83" s="227"/>
      <c r="AJ83" s="228" t="str">
        <f t="shared" si="86"/>
        <v/>
      </c>
      <c r="AK83" s="229"/>
      <c r="AL83" s="242" t="str">
        <f t="shared" si="87"/>
        <v/>
      </c>
      <c r="AM83" s="242">
        <f t="shared" si="88"/>
        <v>0</v>
      </c>
      <c r="AN83" s="242" t="str">
        <f t="shared" si="89"/>
        <v/>
      </c>
      <c r="AO83" s="242">
        <f t="shared" si="90"/>
        <v>0</v>
      </c>
      <c r="AP83" s="242" t="str">
        <f t="shared" si="91"/>
        <v/>
      </c>
      <c r="AQ83" s="242" t="str">
        <f t="shared" si="92"/>
        <v/>
      </c>
      <c r="AR83" s="252" t="str">
        <f t="shared" si="93"/>
        <v>00</v>
      </c>
      <c r="AS83" s="252">
        <f t="shared" si="94"/>
        <v>0</v>
      </c>
      <c r="AT83" s="274">
        <f t="shared" si="95"/>
        <v>0</v>
      </c>
      <c r="AU83" s="252" t="str">
        <f t="shared" si="96"/>
        <v/>
      </c>
      <c r="AV83" s="252" t="str">
        <f t="shared" si="97"/>
        <v/>
      </c>
      <c r="AW83" s="252" t="str">
        <f t="shared" si="98"/>
        <v>0</v>
      </c>
      <c r="AX83" s="252" t="str">
        <f t="shared" si="99"/>
        <v/>
      </c>
      <c r="AY83" s="252" t="str">
        <f t="shared" si="100"/>
        <v/>
      </c>
      <c r="AZ83" s="252" t="str">
        <f t="shared" si="101"/>
        <v/>
      </c>
      <c r="BA83" s="252" t="str">
        <f t="shared" si="102"/>
        <v>0</v>
      </c>
      <c r="BB83" s="252">
        <f t="shared" si="103"/>
        <v>0</v>
      </c>
      <c r="BC83" s="110" t="str">
        <f>IF(AE83="","",IF(男子種目選択!E83="","""",IF(男子種目選択!E83="コンバインドA",男子種目選択!E83,IF(男子種目選択!E83="コンバインドB",男子種目選択!E83,""))))</f>
        <v/>
      </c>
      <c r="BD83" s="111"/>
      <c r="BE83" s="320" t="str">
        <f t="shared" si="104"/>
        <v/>
      </c>
      <c r="BF83" s="320" t="str">
        <f t="shared" si="105"/>
        <v/>
      </c>
      <c r="BG83" s="321" t="str">
        <f t="shared" si="106"/>
        <v/>
      </c>
      <c r="BH83" s="312" t="str">
        <f t="shared" si="111"/>
        <v/>
      </c>
      <c r="BI83" s="313"/>
      <c r="BJ83" s="99" t="str">
        <f t="shared" si="107"/>
        <v/>
      </c>
      <c r="BK83" s="302" t="e">
        <f t="shared" si="61"/>
        <v>#N/A</v>
      </c>
      <c r="BL83" s="3" t="e">
        <f t="shared" si="62"/>
        <v>#N/A</v>
      </c>
      <c r="BM83" s="302" t="str">
        <f t="shared" si="108"/>
        <v/>
      </c>
      <c r="BN83" s="3" t="str">
        <f t="shared" si="109"/>
        <v/>
      </c>
      <c r="BO83" s="302" t="e">
        <f t="shared" si="63"/>
        <v>#N/A</v>
      </c>
      <c r="BP83" s="3" t="e">
        <f t="shared" si="64"/>
        <v>#N/A</v>
      </c>
      <c r="BQ83" s="302" t="str">
        <f t="shared" si="110"/>
        <v/>
      </c>
      <c r="BT83" s="357"/>
      <c r="BU83" s="357"/>
      <c r="CG83" s="364"/>
      <c r="CH83" s="364"/>
      <c r="CI83" s="365"/>
      <c r="CK83" s="365"/>
      <c r="CM83" s="365"/>
      <c r="CR83" s="357"/>
      <c r="CS83" s="357"/>
    </row>
    <row r="84" spans="2:97">
      <c r="B84" s="106" t="str">
        <f t="shared" si="65"/>
        <v/>
      </c>
      <c r="C84" s="101">
        <v>81</v>
      </c>
      <c r="D84" s="107" t="str">
        <f>男子種目選択!B84</f>
        <v/>
      </c>
      <c r="E84" s="108" t="str">
        <f>男子種目選択!C84</f>
        <v/>
      </c>
      <c r="F84" s="109" t="str">
        <f>男子種目選択!D84</f>
        <v/>
      </c>
      <c r="G84" s="110" t="str">
        <f>IF(男子種目選択!E84="","",IF(男子種目選択!E84="コンバインドA","80mハードル",IF(男子種目選択!E84="コンバインドB","走幅跳",男子種目選択!E84)))</f>
        <v/>
      </c>
      <c r="H84" s="111" t="str">
        <f t="shared" si="59"/>
        <v/>
      </c>
      <c r="I84" s="225"/>
      <c r="J84" s="226" t="str">
        <f t="shared" si="66"/>
        <v/>
      </c>
      <c r="K84" s="227"/>
      <c r="L84" s="228" t="str">
        <f t="shared" si="67"/>
        <v/>
      </c>
      <c r="M84" s="229"/>
      <c r="N84" s="242" t="str">
        <f t="shared" si="68"/>
        <v/>
      </c>
      <c r="O84" s="242">
        <f t="shared" si="69"/>
        <v>0</v>
      </c>
      <c r="P84" s="242" t="str">
        <f t="shared" si="70"/>
        <v/>
      </c>
      <c r="Q84" s="242">
        <f t="shared" si="71"/>
        <v>0</v>
      </c>
      <c r="R84" s="242" t="str">
        <f t="shared" si="72"/>
        <v/>
      </c>
      <c r="S84" s="242" t="str">
        <f t="shared" si="73"/>
        <v/>
      </c>
      <c r="T84" s="252" t="str">
        <f t="shared" si="74"/>
        <v>00</v>
      </c>
      <c r="U84" s="252">
        <f t="shared" si="75"/>
        <v>0</v>
      </c>
      <c r="V84" s="274">
        <f t="shared" si="76"/>
        <v>0</v>
      </c>
      <c r="W84" s="252" t="str">
        <f t="shared" si="77"/>
        <v/>
      </c>
      <c r="X84" s="252" t="str">
        <f t="shared" si="78"/>
        <v/>
      </c>
      <c r="Y84" s="252" t="str">
        <f t="shared" si="79"/>
        <v>0</v>
      </c>
      <c r="Z84" s="252" t="str">
        <f t="shared" si="80"/>
        <v/>
      </c>
      <c r="AA84" s="252" t="str">
        <f t="shared" si="81"/>
        <v/>
      </c>
      <c r="AB84" s="252" t="str">
        <f t="shared" si="82"/>
        <v/>
      </c>
      <c r="AC84" s="252" t="str">
        <f t="shared" si="83"/>
        <v>0</v>
      </c>
      <c r="AD84" s="252">
        <f t="shared" si="84"/>
        <v>0</v>
      </c>
      <c r="AE84" s="110" t="str">
        <f>IF(男子種目選択!E84="","",IF(男子種目選択!E84="コンバインドA","走高跳",IF(男子種目選択!E84="コンバインドB","ジャベリックボール投",IF(男子種目選択!F84="","",男子種目選択!F84))))</f>
        <v/>
      </c>
      <c r="AF84" s="111" t="str">
        <f t="shared" si="60"/>
        <v/>
      </c>
      <c r="AG84" s="225"/>
      <c r="AH84" s="226" t="str">
        <f t="shared" si="85"/>
        <v/>
      </c>
      <c r="AI84" s="227"/>
      <c r="AJ84" s="228" t="str">
        <f t="shared" si="86"/>
        <v/>
      </c>
      <c r="AK84" s="229"/>
      <c r="AL84" s="242" t="str">
        <f t="shared" si="87"/>
        <v/>
      </c>
      <c r="AM84" s="242">
        <f t="shared" si="88"/>
        <v>0</v>
      </c>
      <c r="AN84" s="242" t="str">
        <f t="shared" si="89"/>
        <v/>
      </c>
      <c r="AO84" s="242">
        <f t="shared" si="90"/>
        <v>0</v>
      </c>
      <c r="AP84" s="242" t="str">
        <f t="shared" si="91"/>
        <v/>
      </c>
      <c r="AQ84" s="242" t="str">
        <f t="shared" si="92"/>
        <v/>
      </c>
      <c r="AR84" s="252" t="str">
        <f t="shared" si="93"/>
        <v>00</v>
      </c>
      <c r="AS84" s="252">
        <f t="shared" si="94"/>
        <v>0</v>
      </c>
      <c r="AT84" s="274">
        <f t="shared" si="95"/>
        <v>0</v>
      </c>
      <c r="AU84" s="252" t="str">
        <f t="shared" si="96"/>
        <v/>
      </c>
      <c r="AV84" s="252" t="str">
        <f t="shared" si="97"/>
        <v/>
      </c>
      <c r="AW84" s="252" t="str">
        <f t="shared" si="98"/>
        <v>0</v>
      </c>
      <c r="AX84" s="252" t="str">
        <f t="shared" si="99"/>
        <v/>
      </c>
      <c r="AY84" s="252" t="str">
        <f t="shared" si="100"/>
        <v/>
      </c>
      <c r="AZ84" s="252" t="str">
        <f t="shared" si="101"/>
        <v/>
      </c>
      <c r="BA84" s="252" t="str">
        <f t="shared" si="102"/>
        <v>0</v>
      </c>
      <c r="BB84" s="252">
        <f t="shared" si="103"/>
        <v>0</v>
      </c>
      <c r="BC84" s="110" t="str">
        <f>IF(AE84="","",IF(男子種目選択!E84="","""",IF(男子種目選択!E84="コンバインドA",男子種目選択!E84,IF(男子種目選択!E84="コンバインドB",男子種目選択!E84,""))))</f>
        <v/>
      </c>
      <c r="BD84" s="111"/>
      <c r="BE84" s="320" t="str">
        <f t="shared" si="104"/>
        <v/>
      </c>
      <c r="BF84" s="320" t="str">
        <f t="shared" si="105"/>
        <v/>
      </c>
      <c r="BG84" s="321" t="str">
        <f t="shared" si="106"/>
        <v/>
      </c>
      <c r="BH84" s="312" t="str">
        <f t="shared" si="111"/>
        <v/>
      </c>
      <c r="BI84" s="313"/>
      <c r="BJ84" s="99" t="str">
        <f t="shared" si="107"/>
        <v/>
      </c>
      <c r="BK84" s="302" t="e">
        <f t="shared" si="61"/>
        <v>#N/A</v>
      </c>
      <c r="BL84" s="3" t="e">
        <f t="shared" si="62"/>
        <v>#N/A</v>
      </c>
      <c r="BM84" s="302" t="str">
        <f t="shared" si="108"/>
        <v/>
      </c>
      <c r="BN84" s="3" t="str">
        <f t="shared" si="109"/>
        <v/>
      </c>
      <c r="BO84" s="302" t="e">
        <f t="shared" si="63"/>
        <v>#N/A</v>
      </c>
      <c r="BP84" s="3" t="e">
        <f t="shared" si="64"/>
        <v>#N/A</v>
      </c>
      <c r="BQ84" s="302" t="str">
        <f t="shared" si="110"/>
        <v/>
      </c>
      <c r="BT84" s="357"/>
      <c r="BU84" s="357"/>
      <c r="CG84" s="364"/>
      <c r="CH84" s="364"/>
      <c r="CI84" s="365"/>
      <c r="CK84" s="365"/>
      <c r="CM84" s="365"/>
      <c r="CR84" s="357"/>
      <c r="CS84" s="357"/>
    </row>
    <row r="85" spans="2:97">
      <c r="B85" s="106" t="str">
        <f t="shared" si="65"/>
        <v/>
      </c>
      <c r="C85" s="101">
        <v>82</v>
      </c>
      <c r="D85" s="107" t="str">
        <f>男子種目選択!B85</f>
        <v/>
      </c>
      <c r="E85" s="108" t="str">
        <f>男子種目選択!C85</f>
        <v/>
      </c>
      <c r="F85" s="109" t="str">
        <f>男子種目選択!D85</f>
        <v/>
      </c>
      <c r="G85" s="110" t="str">
        <f>IF(男子種目選択!E85="","",IF(男子種目選択!E85="コンバインドA","80mハードル",IF(男子種目選択!E85="コンバインドB","走幅跳",男子種目選択!E85)))</f>
        <v/>
      </c>
      <c r="H85" s="111" t="str">
        <f t="shared" si="59"/>
        <v/>
      </c>
      <c r="I85" s="225"/>
      <c r="J85" s="226" t="str">
        <f t="shared" si="66"/>
        <v/>
      </c>
      <c r="K85" s="227"/>
      <c r="L85" s="228" t="str">
        <f t="shared" si="67"/>
        <v/>
      </c>
      <c r="M85" s="229"/>
      <c r="N85" s="242" t="str">
        <f t="shared" si="68"/>
        <v/>
      </c>
      <c r="O85" s="242">
        <f t="shared" si="69"/>
        <v>0</v>
      </c>
      <c r="P85" s="242" t="str">
        <f t="shared" si="70"/>
        <v/>
      </c>
      <c r="Q85" s="242">
        <f t="shared" si="71"/>
        <v>0</v>
      </c>
      <c r="R85" s="242" t="str">
        <f t="shared" si="72"/>
        <v/>
      </c>
      <c r="S85" s="242" t="str">
        <f t="shared" si="73"/>
        <v/>
      </c>
      <c r="T85" s="252" t="str">
        <f t="shared" si="74"/>
        <v>00</v>
      </c>
      <c r="U85" s="252">
        <f t="shared" si="75"/>
        <v>0</v>
      </c>
      <c r="V85" s="274">
        <f t="shared" si="76"/>
        <v>0</v>
      </c>
      <c r="W85" s="252" t="str">
        <f t="shared" si="77"/>
        <v/>
      </c>
      <c r="X85" s="252" t="str">
        <f t="shared" si="78"/>
        <v/>
      </c>
      <c r="Y85" s="252" t="str">
        <f t="shared" si="79"/>
        <v>0</v>
      </c>
      <c r="Z85" s="252" t="str">
        <f t="shared" si="80"/>
        <v/>
      </c>
      <c r="AA85" s="252" t="str">
        <f t="shared" si="81"/>
        <v/>
      </c>
      <c r="AB85" s="252" t="str">
        <f t="shared" si="82"/>
        <v/>
      </c>
      <c r="AC85" s="252" t="str">
        <f t="shared" si="83"/>
        <v>0</v>
      </c>
      <c r="AD85" s="252">
        <f t="shared" si="84"/>
        <v>0</v>
      </c>
      <c r="AE85" s="110" t="str">
        <f>IF(男子種目選択!E85="","",IF(男子種目選択!E85="コンバインドA","走高跳",IF(男子種目選択!E85="コンバインドB","ジャベリックボール投",IF(男子種目選択!F85="","",男子種目選択!F85))))</f>
        <v/>
      </c>
      <c r="AF85" s="111" t="str">
        <f t="shared" si="60"/>
        <v/>
      </c>
      <c r="AG85" s="225"/>
      <c r="AH85" s="226" t="str">
        <f t="shared" si="85"/>
        <v/>
      </c>
      <c r="AI85" s="227"/>
      <c r="AJ85" s="228" t="str">
        <f t="shared" si="86"/>
        <v/>
      </c>
      <c r="AK85" s="229"/>
      <c r="AL85" s="242" t="str">
        <f t="shared" si="87"/>
        <v/>
      </c>
      <c r="AM85" s="242">
        <f t="shared" si="88"/>
        <v>0</v>
      </c>
      <c r="AN85" s="242" t="str">
        <f t="shared" si="89"/>
        <v/>
      </c>
      <c r="AO85" s="242">
        <f t="shared" si="90"/>
        <v>0</v>
      </c>
      <c r="AP85" s="242" t="str">
        <f t="shared" si="91"/>
        <v/>
      </c>
      <c r="AQ85" s="242" t="str">
        <f t="shared" si="92"/>
        <v/>
      </c>
      <c r="AR85" s="252" t="str">
        <f t="shared" si="93"/>
        <v>00</v>
      </c>
      <c r="AS85" s="252">
        <f t="shared" si="94"/>
        <v>0</v>
      </c>
      <c r="AT85" s="274">
        <f t="shared" si="95"/>
        <v>0</v>
      </c>
      <c r="AU85" s="252" t="str">
        <f t="shared" si="96"/>
        <v/>
      </c>
      <c r="AV85" s="252" t="str">
        <f t="shared" si="97"/>
        <v/>
      </c>
      <c r="AW85" s="252" t="str">
        <f t="shared" si="98"/>
        <v>0</v>
      </c>
      <c r="AX85" s="252" t="str">
        <f t="shared" si="99"/>
        <v/>
      </c>
      <c r="AY85" s="252" t="str">
        <f t="shared" si="100"/>
        <v/>
      </c>
      <c r="AZ85" s="252" t="str">
        <f t="shared" si="101"/>
        <v/>
      </c>
      <c r="BA85" s="252" t="str">
        <f t="shared" si="102"/>
        <v>0</v>
      </c>
      <c r="BB85" s="252">
        <f t="shared" si="103"/>
        <v>0</v>
      </c>
      <c r="BC85" s="110" t="str">
        <f>IF(AE85="","",IF(男子種目選択!E85="","""",IF(男子種目選択!E85="コンバインドA",男子種目選択!E85,IF(男子種目選択!E85="コンバインドB",男子種目選択!E85,""))))</f>
        <v/>
      </c>
      <c r="BD85" s="111"/>
      <c r="BE85" s="320" t="str">
        <f t="shared" si="104"/>
        <v/>
      </c>
      <c r="BF85" s="320" t="str">
        <f t="shared" si="105"/>
        <v/>
      </c>
      <c r="BG85" s="321" t="str">
        <f t="shared" si="106"/>
        <v/>
      </c>
      <c r="BH85" s="312" t="str">
        <f t="shared" si="111"/>
        <v/>
      </c>
      <c r="BI85" s="313"/>
      <c r="BJ85" s="99" t="str">
        <f t="shared" si="107"/>
        <v/>
      </c>
      <c r="BK85" s="302" t="e">
        <f t="shared" si="61"/>
        <v>#N/A</v>
      </c>
      <c r="BL85" s="3" t="e">
        <f t="shared" si="62"/>
        <v>#N/A</v>
      </c>
      <c r="BM85" s="302" t="str">
        <f t="shared" si="108"/>
        <v/>
      </c>
      <c r="BN85" s="3" t="str">
        <f t="shared" si="109"/>
        <v/>
      </c>
      <c r="BO85" s="302" t="e">
        <f t="shared" si="63"/>
        <v>#N/A</v>
      </c>
      <c r="BP85" s="3" t="e">
        <f t="shared" si="64"/>
        <v>#N/A</v>
      </c>
      <c r="BQ85" s="302" t="str">
        <f t="shared" si="110"/>
        <v/>
      </c>
      <c r="BT85" s="357"/>
      <c r="BU85" s="357"/>
      <c r="CG85" s="364"/>
      <c r="CH85" s="364"/>
      <c r="CI85" s="365"/>
      <c r="CK85" s="365"/>
      <c r="CM85" s="365"/>
      <c r="CR85" s="357"/>
      <c r="CS85" s="357"/>
    </row>
    <row r="86" spans="2:97">
      <c r="B86" s="106" t="str">
        <f t="shared" si="65"/>
        <v/>
      </c>
      <c r="C86" s="101">
        <v>83</v>
      </c>
      <c r="D86" s="107" t="str">
        <f>男子種目選択!B86</f>
        <v/>
      </c>
      <c r="E86" s="108" t="str">
        <f>男子種目選択!C86</f>
        <v/>
      </c>
      <c r="F86" s="109" t="str">
        <f>男子種目選択!D86</f>
        <v/>
      </c>
      <c r="G86" s="110" t="str">
        <f>IF(男子種目選択!E86="","",IF(男子種目選択!E86="コンバインドA","80mハードル",IF(男子種目選択!E86="コンバインドB","走幅跳",男子種目選択!E86)))</f>
        <v/>
      </c>
      <c r="H86" s="111" t="str">
        <f t="shared" si="59"/>
        <v/>
      </c>
      <c r="I86" s="225"/>
      <c r="J86" s="226" t="str">
        <f t="shared" si="66"/>
        <v/>
      </c>
      <c r="K86" s="227"/>
      <c r="L86" s="228" t="str">
        <f t="shared" si="67"/>
        <v/>
      </c>
      <c r="M86" s="229"/>
      <c r="N86" s="242" t="str">
        <f t="shared" si="68"/>
        <v/>
      </c>
      <c r="O86" s="242">
        <f t="shared" si="69"/>
        <v>0</v>
      </c>
      <c r="P86" s="242" t="str">
        <f t="shared" si="70"/>
        <v/>
      </c>
      <c r="Q86" s="242">
        <f t="shared" si="71"/>
        <v>0</v>
      </c>
      <c r="R86" s="242" t="str">
        <f t="shared" si="72"/>
        <v/>
      </c>
      <c r="S86" s="242" t="str">
        <f t="shared" si="73"/>
        <v/>
      </c>
      <c r="T86" s="252" t="str">
        <f t="shared" si="74"/>
        <v>00</v>
      </c>
      <c r="U86" s="252">
        <f t="shared" si="75"/>
        <v>0</v>
      </c>
      <c r="V86" s="274">
        <f t="shared" si="76"/>
        <v>0</v>
      </c>
      <c r="W86" s="252" t="str">
        <f t="shared" si="77"/>
        <v/>
      </c>
      <c r="X86" s="252" t="str">
        <f t="shared" si="78"/>
        <v/>
      </c>
      <c r="Y86" s="252" t="str">
        <f t="shared" si="79"/>
        <v>0</v>
      </c>
      <c r="Z86" s="252" t="str">
        <f t="shared" si="80"/>
        <v/>
      </c>
      <c r="AA86" s="252" t="str">
        <f t="shared" si="81"/>
        <v/>
      </c>
      <c r="AB86" s="252" t="str">
        <f t="shared" si="82"/>
        <v/>
      </c>
      <c r="AC86" s="252" t="str">
        <f t="shared" si="83"/>
        <v>0</v>
      </c>
      <c r="AD86" s="252">
        <f t="shared" si="84"/>
        <v>0</v>
      </c>
      <c r="AE86" s="110" t="str">
        <f>IF(男子種目選択!E86="","",IF(男子種目選択!E86="コンバインドA","走高跳",IF(男子種目選択!E86="コンバインドB","ジャベリックボール投",IF(男子種目選択!F86="","",男子種目選択!F86))))</f>
        <v/>
      </c>
      <c r="AF86" s="111" t="str">
        <f t="shared" si="60"/>
        <v/>
      </c>
      <c r="AG86" s="225"/>
      <c r="AH86" s="226" t="str">
        <f t="shared" si="85"/>
        <v/>
      </c>
      <c r="AI86" s="227"/>
      <c r="AJ86" s="228" t="str">
        <f t="shared" si="86"/>
        <v/>
      </c>
      <c r="AK86" s="229"/>
      <c r="AL86" s="242" t="str">
        <f t="shared" si="87"/>
        <v/>
      </c>
      <c r="AM86" s="242">
        <f t="shared" si="88"/>
        <v>0</v>
      </c>
      <c r="AN86" s="242" t="str">
        <f t="shared" si="89"/>
        <v/>
      </c>
      <c r="AO86" s="242">
        <f t="shared" si="90"/>
        <v>0</v>
      </c>
      <c r="AP86" s="242" t="str">
        <f t="shared" si="91"/>
        <v/>
      </c>
      <c r="AQ86" s="242" t="str">
        <f t="shared" si="92"/>
        <v/>
      </c>
      <c r="AR86" s="252" t="str">
        <f t="shared" si="93"/>
        <v>00</v>
      </c>
      <c r="AS86" s="252">
        <f t="shared" si="94"/>
        <v>0</v>
      </c>
      <c r="AT86" s="274">
        <f t="shared" si="95"/>
        <v>0</v>
      </c>
      <c r="AU86" s="252" t="str">
        <f t="shared" si="96"/>
        <v/>
      </c>
      <c r="AV86" s="252" t="str">
        <f t="shared" si="97"/>
        <v/>
      </c>
      <c r="AW86" s="252" t="str">
        <f t="shared" si="98"/>
        <v>0</v>
      </c>
      <c r="AX86" s="252" t="str">
        <f t="shared" si="99"/>
        <v/>
      </c>
      <c r="AY86" s="252" t="str">
        <f t="shared" si="100"/>
        <v/>
      </c>
      <c r="AZ86" s="252" t="str">
        <f t="shared" si="101"/>
        <v/>
      </c>
      <c r="BA86" s="252" t="str">
        <f t="shared" si="102"/>
        <v>0</v>
      </c>
      <c r="BB86" s="252">
        <f t="shared" si="103"/>
        <v>0</v>
      </c>
      <c r="BC86" s="110" t="str">
        <f>IF(AE86="","",IF(男子種目選択!E86="","""",IF(男子種目選択!E86="コンバインドA",男子種目選択!E86,IF(男子種目選択!E86="コンバインドB",男子種目選択!E86,""))))</f>
        <v/>
      </c>
      <c r="BD86" s="111"/>
      <c r="BE86" s="320" t="str">
        <f t="shared" si="104"/>
        <v/>
      </c>
      <c r="BF86" s="320" t="str">
        <f t="shared" si="105"/>
        <v/>
      </c>
      <c r="BG86" s="321" t="str">
        <f t="shared" si="106"/>
        <v/>
      </c>
      <c r="BH86" s="312" t="str">
        <f t="shared" si="111"/>
        <v/>
      </c>
      <c r="BI86" s="313"/>
      <c r="BJ86" s="99" t="str">
        <f t="shared" si="107"/>
        <v/>
      </c>
      <c r="BK86" s="302" t="e">
        <f t="shared" si="61"/>
        <v>#N/A</v>
      </c>
      <c r="BL86" s="3" t="e">
        <f t="shared" si="62"/>
        <v>#N/A</v>
      </c>
      <c r="BM86" s="302" t="str">
        <f t="shared" si="108"/>
        <v/>
      </c>
      <c r="BN86" s="3" t="str">
        <f t="shared" si="109"/>
        <v/>
      </c>
      <c r="BO86" s="302" t="e">
        <f t="shared" si="63"/>
        <v>#N/A</v>
      </c>
      <c r="BP86" s="3" t="e">
        <f t="shared" si="64"/>
        <v>#N/A</v>
      </c>
      <c r="BQ86" s="302" t="str">
        <f t="shared" si="110"/>
        <v/>
      </c>
      <c r="BT86" s="357"/>
      <c r="BU86" s="357"/>
      <c r="CG86" s="364"/>
      <c r="CH86" s="364"/>
      <c r="CI86" s="365"/>
      <c r="CK86" s="365"/>
      <c r="CM86" s="365"/>
      <c r="CR86" s="357"/>
      <c r="CS86" s="357"/>
    </row>
    <row r="87" spans="2:97">
      <c r="B87" s="106" t="str">
        <f t="shared" si="65"/>
        <v/>
      </c>
      <c r="C87" s="101">
        <v>84</v>
      </c>
      <c r="D87" s="107" t="str">
        <f>男子種目選択!B87</f>
        <v/>
      </c>
      <c r="E87" s="108" t="str">
        <f>男子種目選択!C87</f>
        <v/>
      </c>
      <c r="F87" s="109" t="str">
        <f>男子種目選択!D87</f>
        <v/>
      </c>
      <c r="G87" s="110" t="str">
        <f>IF(男子種目選択!E87="","",IF(男子種目選択!E87="コンバインドA","80mハードル",IF(男子種目選択!E87="コンバインドB","走幅跳",男子種目選択!E87)))</f>
        <v/>
      </c>
      <c r="H87" s="111" t="str">
        <f t="shared" si="59"/>
        <v/>
      </c>
      <c r="I87" s="225"/>
      <c r="J87" s="226" t="str">
        <f t="shared" si="66"/>
        <v/>
      </c>
      <c r="K87" s="227"/>
      <c r="L87" s="228" t="str">
        <f t="shared" si="67"/>
        <v/>
      </c>
      <c r="M87" s="229"/>
      <c r="N87" s="242" t="str">
        <f t="shared" si="68"/>
        <v/>
      </c>
      <c r="O87" s="242">
        <f t="shared" si="69"/>
        <v>0</v>
      </c>
      <c r="P87" s="242" t="str">
        <f t="shared" si="70"/>
        <v/>
      </c>
      <c r="Q87" s="242">
        <f t="shared" si="71"/>
        <v>0</v>
      </c>
      <c r="R87" s="242" t="str">
        <f t="shared" si="72"/>
        <v/>
      </c>
      <c r="S87" s="242" t="str">
        <f t="shared" si="73"/>
        <v/>
      </c>
      <c r="T87" s="252" t="str">
        <f t="shared" si="74"/>
        <v>00</v>
      </c>
      <c r="U87" s="252">
        <f t="shared" si="75"/>
        <v>0</v>
      </c>
      <c r="V87" s="274">
        <f t="shared" si="76"/>
        <v>0</v>
      </c>
      <c r="W87" s="252" t="str">
        <f t="shared" si="77"/>
        <v/>
      </c>
      <c r="X87" s="252" t="str">
        <f t="shared" si="78"/>
        <v/>
      </c>
      <c r="Y87" s="252" t="str">
        <f t="shared" si="79"/>
        <v>0</v>
      </c>
      <c r="Z87" s="252" t="str">
        <f t="shared" si="80"/>
        <v/>
      </c>
      <c r="AA87" s="252" t="str">
        <f t="shared" si="81"/>
        <v/>
      </c>
      <c r="AB87" s="252" t="str">
        <f t="shared" si="82"/>
        <v/>
      </c>
      <c r="AC87" s="252" t="str">
        <f t="shared" si="83"/>
        <v>0</v>
      </c>
      <c r="AD87" s="252">
        <f t="shared" si="84"/>
        <v>0</v>
      </c>
      <c r="AE87" s="110" t="str">
        <f>IF(男子種目選択!E87="","",IF(男子種目選択!E87="コンバインドA","走高跳",IF(男子種目選択!E87="コンバインドB","ジャベリックボール投",IF(男子種目選択!F87="","",男子種目選択!F87))))</f>
        <v/>
      </c>
      <c r="AF87" s="111" t="str">
        <f t="shared" si="60"/>
        <v/>
      </c>
      <c r="AG87" s="225"/>
      <c r="AH87" s="226" t="str">
        <f t="shared" si="85"/>
        <v/>
      </c>
      <c r="AI87" s="227"/>
      <c r="AJ87" s="228" t="str">
        <f t="shared" si="86"/>
        <v/>
      </c>
      <c r="AK87" s="229"/>
      <c r="AL87" s="242" t="str">
        <f t="shared" si="87"/>
        <v/>
      </c>
      <c r="AM87" s="242">
        <f t="shared" si="88"/>
        <v>0</v>
      </c>
      <c r="AN87" s="242" t="str">
        <f t="shared" si="89"/>
        <v/>
      </c>
      <c r="AO87" s="242">
        <f t="shared" si="90"/>
        <v>0</v>
      </c>
      <c r="AP87" s="242" t="str">
        <f t="shared" si="91"/>
        <v/>
      </c>
      <c r="AQ87" s="242" t="str">
        <f t="shared" si="92"/>
        <v/>
      </c>
      <c r="AR87" s="252" t="str">
        <f t="shared" si="93"/>
        <v>00</v>
      </c>
      <c r="AS87" s="252">
        <f t="shared" si="94"/>
        <v>0</v>
      </c>
      <c r="AT87" s="274">
        <f t="shared" si="95"/>
        <v>0</v>
      </c>
      <c r="AU87" s="252" t="str">
        <f t="shared" si="96"/>
        <v/>
      </c>
      <c r="AV87" s="252" t="str">
        <f t="shared" si="97"/>
        <v/>
      </c>
      <c r="AW87" s="252" t="str">
        <f t="shared" si="98"/>
        <v>0</v>
      </c>
      <c r="AX87" s="252" t="str">
        <f t="shared" si="99"/>
        <v/>
      </c>
      <c r="AY87" s="252" t="str">
        <f t="shared" si="100"/>
        <v/>
      </c>
      <c r="AZ87" s="252" t="str">
        <f t="shared" si="101"/>
        <v/>
      </c>
      <c r="BA87" s="252" t="str">
        <f t="shared" si="102"/>
        <v>0</v>
      </c>
      <c r="BB87" s="252">
        <f t="shared" si="103"/>
        <v>0</v>
      </c>
      <c r="BC87" s="110" t="str">
        <f>IF(AE87="","",IF(男子種目選択!E87="","""",IF(男子種目選択!E87="コンバインドA",男子種目選択!E87,IF(男子種目選択!E87="コンバインドB",男子種目選択!E87,""))))</f>
        <v/>
      </c>
      <c r="BD87" s="111"/>
      <c r="BE87" s="320" t="str">
        <f t="shared" si="104"/>
        <v/>
      </c>
      <c r="BF87" s="320" t="str">
        <f t="shared" si="105"/>
        <v/>
      </c>
      <c r="BG87" s="321" t="str">
        <f t="shared" si="106"/>
        <v/>
      </c>
      <c r="BH87" s="312" t="str">
        <f t="shared" si="111"/>
        <v/>
      </c>
      <c r="BI87" s="313"/>
      <c r="BJ87" s="99" t="str">
        <f t="shared" si="107"/>
        <v/>
      </c>
      <c r="BK87" s="302" t="e">
        <f t="shared" si="61"/>
        <v>#N/A</v>
      </c>
      <c r="BL87" s="3" t="e">
        <f t="shared" si="62"/>
        <v>#N/A</v>
      </c>
      <c r="BM87" s="302" t="str">
        <f t="shared" si="108"/>
        <v/>
      </c>
      <c r="BN87" s="3" t="str">
        <f t="shared" si="109"/>
        <v/>
      </c>
      <c r="BO87" s="302" t="e">
        <f t="shared" si="63"/>
        <v>#N/A</v>
      </c>
      <c r="BP87" s="3" t="e">
        <f t="shared" si="64"/>
        <v>#N/A</v>
      </c>
      <c r="BQ87" s="302" t="str">
        <f t="shared" si="110"/>
        <v/>
      </c>
      <c r="BT87" s="357"/>
      <c r="BU87" s="357"/>
      <c r="CG87" s="364"/>
      <c r="CH87" s="364"/>
      <c r="CI87" s="365"/>
      <c r="CK87" s="365"/>
      <c r="CM87" s="365"/>
      <c r="CR87" s="357"/>
      <c r="CS87" s="357"/>
    </row>
    <row r="88" spans="2:97">
      <c r="B88" s="106" t="str">
        <f t="shared" si="65"/>
        <v/>
      </c>
      <c r="C88" s="101">
        <v>85</v>
      </c>
      <c r="D88" s="107" t="str">
        <f>男子種目選択!B88</f>
        <v/>
      </c>
      <c r="E88" s="108" t="str">
        <f>男子種目選択!C88</f>
        <v/>
      </c>
      <c r="F88" s="109" t="str">
        <f>男子種目選択!D88</f>
        <v/>
      </c>
      <c r="G88" s="110" t="str">
        <f>IF(男子種目選択!E88="","",IF(男子種目選択!E88="コンバインドA","80mハードル",IF(男子種目選択!E88="コンバインドB","走幅跳",男子種目選択!E88)))</f>
        <v/>
      </c>
      <c r="H88" s="111" t="str">
        <f t="shared" si="59"/>
        <v/>
      </c>
      <c r="I88" s="225"/>
      <c r="J88" s="226" t="str">
        <f t="shared" si="66"/>
        <v/>
      </c>
      <c r="K88" s="227"/>
      <c r="L88" s="228" t="str">
        <f t="shared" si="67"/>
        <v/>
      </c>
      <c r="M88" s="229"/>
      <c r="N88" s="242" t="str">
        <f t="shared" si="68"/>
        <v/>
      </c>
      <c r="O88" s="242">
        <f t="shared" si="69"/>
        <v>0</v>
      </c>
      <c r="P88" s="242" t="str">
        <f t="shared" si="70"/>
        <v/>
      </c>
      <c r="Q88" s="242">
        <f t="shared" si="71"/>
        <v>0</v>
      </c>
      <c r="R88" s="242" t="str">
        <f t="shared" si="72"/>
        <v/>
      </c>
      <c r="S88" s="242" t="str">
        <f t="shared" si="73"/>
        <v/>
      </c>
      <c r="T88" s="252" t="str">
        <f t="shared" si="74"/>
        <v>00</v>
      </c>
      <c r="U88" s="252">
        <f t="shared" si="75"/>
        <v>0</v>
      </c>
      <c r="V88" s="274">
        <f t="shared" si="76"/>
        <v>0</v>
      </c>
      <c r="W88" s="252" t="str">
        <f t="shared" si="77"/>
        <v/>
      </c>
      <c r="X88" s="252" t="str">
        <f t="shared" si="78"/>
        <v/>
      </c>
      <c r="Y88" s="252" t="str">
        <f t="shared" si="79"/>
        <v>0</v>
      </c>
      <c r="Z88" s="252" t="str">
        <f t="shared" si="80"/>
        <v/>
      </c>
      <c r="AA88" s="252" t="str">
        <f t="shared" si="81"/>
        <v/>
      </c>
      <c r="AB88" s="252" t="str">
        <f t="shared" si="82"/>
        <v/>
      </c>
      <c r="AC88" s="252" t="str">
        <f t="shared" si="83"/>
        <v>0</v>
      </c>
      <c r="AD88" s="252">
        <f t="shared" si="84"/>
        <v>0</v>
      </c>
      <c r="AE88" s="110" t="str">
        <f>IF(男子種目選択!E88="","",IF(男子種目選択!E88="コンバインドA","走高跳",IF(男子種目選択!E88="コンバインドB","ジャベリックボール投",IF(男子種目選択!F88="","",男子種目選択!F88))))</f>
        <v/>
      </c>
      <c r="AF88" s="111" t="str">
        <f t="shared" si="60"/>
        <v/>
      </c>
      <c r="AG88" s="225"/>
      <c r="AH88" s="226" t="str">
        <f t="shared" si="85"/>
        <v/>
      </c>
      <c r="AI88" s="227"/>
      <c r="AJ88" s="228" t="str">
        <f t="shared" si="86"/>
        <v/>
      </c>
      <c r="AK88" s="229"/>
      <c r="AL88" s="242" t="str">
        <f t="shared" si="87"/>
        <v/>
      </c>
      <c r="AM88" s="242">
        <f t="shared" si="88"/>
        <v>0</v>
      </c>
      <c r="AN88" s="242" t="str">
        <f t="shared" si="89"/>
        <v/>
      </c>
      <c r="AO88" s="242">
        <f t="shared" si="90"/>
        <v>0</v>
      </c>
      <c r="AP88" s="242" t="str">
        <f t="shared" si="91"/>
        <v/>
      </c>
      <c r="AQ88" s="242" t="str">
        <f t="shared" si="92"/>
        <v/>
      </c>
      <c r="AR88" s="252" t="str">
        <f t="shared" si="93"/>
        <v>00</v>
      </c>
      <c r="AS88" s="252">
        <f t="shared" si="94"/>
        <v>0</v>
      </c>
      <c r="AT88" s="274">
        <f t="shared" si="95"/>
        <v>0</v>
      </c>
      <c r="AU88" s="252" t="str">
        <f t="shared" si="96"/>
        <v/>
      </c>
      <c r="AV88" s="252" t="str">
        <f t="shared" si="97"/>
        <v/>
      </c>
      <c r="AW88" s="252" t="str">
        <f t="shared" si="98"/>
        <v>0</v>
      </c>
      <c r="AX88" s="252" t="str">
        <f t="shared" si="99"/>
        <v/>
      </c>
      <c r="AY88" s="252" t="str">
        <f t="shared" si="100"/>
        <v/>
      </c>
      <c r="AZ88" s="252" t="str">
        <f t="shared" si="101"/>
        <v/>
      </c>
      <c r="BA88" s="252" t="str">
        <f t="shared" si="102"/>
        <v>0</v>
      </c>
      <c r="BB88" s="252">
        <f t="shared" si="103"/>
        <v>0</v>
      </c>
      <c r="BC88" s="110" t="str">
        <f>IF(AE88="","",IF(男子種目選択!E88="","""",IF(男子種目選択!E88="コンバインドA",男子種目選択!E88,IF(男子種目選択!E88="コンバインドB",男子種目選択!E88,""))))</f>
        <v/>
      </c>
      <c r="BD88" s="111"/>
      <c r="BE88" s="320" t="str">
        <f t="shared" si="104"/>
        <v/>
      </c>
      <c r="BF88" s="320" t="str">
        <f t="shared" si="105"/>
        <v/>
      </c>
      <c r="BG88" s="321" t="str">
        <f t="shared" si="106"/>
        <v/>
      </c>
      <c r="BH88" s="312" t="str">
        <f t="shared" si="111"/>
        <v/>
      </c>
      <c r="BI88" s="313"/>
      <c r="BJ88" s="99" t="str">
        <f t="shared" si="107"/>
        <v/>
      </c>
      <c r="BK88" s="302" t="e">
        <f t="shared" si="61"/>
        <v>#N/A</v>
      </c>
      <c r="BL88" s="3" t="e">
        <f t="shared" si="62"/>
        <v>#N/A</v>
      </c>
      <c r="BM88" s="302" t="str">
        <f t="shared" si="108"/>
        <v/>
      </c>
      <c r="BN88" s="3" t="str">
        <f t="shared" si="109"/>
        <v/>
      </c>
      <c r="BO88" s="302" t="e">
        <f t="shared" si="63"/>
        <v>#N/A</v>
      </c>
      <c r="BP88" s="3" t="e">
        <f t="shared" si="64"/>
        <v>#N/A</v>
      </c>
      <c r="BQ88" s="302" t="str">
        <f t="shared" si="110"/>
        <v/>
      </c>
      <c r="BT88" s="357"/>
      <c r="BU88" s="357"/>
      <c r="CG88" s="364"/>
      <c r="CH88" s="364"/>
      <c r="CI88" s="365"/>
      <c r="CK88" s="365"/>
      <c r="CM88" s="365"/>
      <c r="CR88" s="357"/>
      <c r="CS88" s="357"/>
    </row>
    <row r="89" spans="2:97">
      <c r="B89" s="106" t="str">
        <f t="shared" si="65"/>
        <v/>
      </c>
      <c r="C89" s="101">
        <v>86</v>
      </c>
      <c r="D89" s="107" t="str">
        <f>男子種目選択!B89</f>
        <v/>
      </c>
      <c r="E89" s="108" t="str">
        <f>男子種目選択!C89</f>
        <v/>
      </c>
      <c r="F89" s="109" t="str">
        <f>男子種目選択!D89</f>
        <v/>
      </c>
      <c r="G89" s="110" t="str">
        <f>IF(男子種目選択!E89="","",IF(男子種目選択!E89="コンバインドA","80mハードル",IF(男子種目選択!E89="コンバインドB","走幅跳",男子種目選択!E89)))</f>
        <v/>
      </c>
      <c r="H89" s="111" t="str">
        <f t="shared" si="59"/>
        <v/>
      </c>
      <c r="I89" s="225"/>
      <c r="J89" s="226" t="str">
        <f t="shared" si="66"/>
        <v/>
      </c>
      <c r="K89" s="227"/>
      <c r="L89" s="228" t="str">
        <f t="shared" si="67"/>
        <v/>
      </c>
      <c r="M89" s="229"/>
      <c r="N89" s="242" t="str">
        <f t="shared" si="68"/>
        <v/>
      </c>
      <c r="O89" s="242">
        <f t="shared" si="69"/>
        <v>0</v>
      </c>
      <c r="P89" s="242" t="str">
        <f t="shared" si="70"/>
        <v/>
      </c>
      <c r="Q89" s="242">
        <f t="shared" si="71"/>
        <v>0</v>
      </c>
      <c r="R89" s="242" t="str">
        <f t="shared" si="72"/>
        <v/>
      </c>
      <c r="S89" s="242" t="str">
        <f t="shared" si="73"/>
        <v/>
      </c>
      <c r="T89" s="252" t="str">
        <f t="shared" si="74"/>
        <v>00</v>
      </c>
      <c r="U89" s="252">
        <f t="shared" si="75"/>
        <v>0</v>
      </c>
      <c r="V89" s="274">
        <f t="shared" si="76"/>
        <v>0</v>
      </c>
      <c r="W89" s="252" t="str">
        <f t="shared" si="77"/>
        <v/>
      </c>
      <c r="X89" s="252" t="str">
        <f t="shared" si="78"/>
        <v/>
      </c>
      <c r="Y89" s="252" t="str">
        <f t="shared" si="79"/>
        <v>0</v>
      </c>
      <c r="Z89" s="252" t="str">
        <f t="shared" si="80"/>
        <v/>
      </c>
      <c r="AA89" s="252" t="str">
        <f t="shared" si="81"/>
        <v/>
      </c>
      <c r="AB89" s="252" t="str">
        <f t="shared" si="82"/>
        <v/>
      </c>
      <c r="AC89" s="252" t="str">
        <f t="shared" si="83"/>
        <v>0</v>
      </c>
      <c r="AD89" s="252">
        <f t="shared" si="84"/>
        <v>0</v>
      </c>
      <c r="AE89" s="110" t="str">
        <f>IF(男子種目選択!E89="","",IF(男子種目選択!E89="コンバインドA","走高跳",IF(男子種目選択!E89="コンバインドB","ジャベリックボール投",IF(男子種目選択!F89="","",男子種目選択!F89))))</f>
        <v/>
      </c>
      <c r="AF89" s="111" t="str">
        <f t="shared" si="60"/>
        <v/>
      </c>
      <c r="AG89" s="225"/>
      <c r="AH89" s="226" t="str">
        <f t="shared" si="85"/>
        <v/>
      </c>
      <c r="AI89" s="227"/>
      <c r="AJ89" s="228" t="str">
        <f t="shared" si="86"/>
        <v/>
      </c>
      <c r="AK89" s="229"/>
      <c r="AL89" s="242" t="str">
        <f t="shared" si="87"/>
        <v/>
      </c>
      <c r="AM89" s="242">
        <f t="shared" si="88"/>
        <v>0</v>
      </c>
      <c r="AN89" s="242" t="str">
        <f t="shared" si="89"/>
        <v/>
      </c>
      <c r="AO89" s="242">
        <f t="shared" si="90"/>
        <v>0</v>
      </c>
      <c r="AP89" s="242" t="str">
        <f t="shared" si="91"/>
        <v/>
      </c>
      <c r="AQ89" s="242" t="str">
        <f t="shared" si="92"/>
        <v/>
      </c>
      <c r="AR89" s="252" t="str">
        <f t="shared" si="93"/>
        <v>00</v>
      </c>
      <c r="AS89" s="252">
        <f t="shared" si="94"/>
        <v>0</v>
      </c>
      <c r="AT89" s="274">
        <f t="shared" si="95"/>
        <v>0</v>
      </c>
      <c r="AU89" s="252" t="str">
        <f t="shared" si="96"/>
        <v/>
      </c>
      <c r="AV89" s="252" t="str">
        <f t="shared" si="97"/>
        <v/>
      </c>
      <c r="AW89" s="252" t="str">
        <f t="shared" si="98"/>
        <v>0</v>
      </c>
      <c r="AX89" s="252" t="str">
        <f t="shared" si="99"/>
        <v/>
      </c>
      <c r="AY89" s="252" t="str">
        <f t="shared" si="100"/>
        <v/>
      </c>
      <c r="AZ89" s="252" t="str">
        <f t="shared" si="101"/>
        <v/>
      </c>
      <c r="BA89" s="252" t="str">
        <f t="shared" si="102"/>
        <v>0</v>
      </c>
      <c r="BB89" s="252">
        <f t="shared" si="103"/>
        <v>0</v>
      </c>
      <c r="BC89" s="110" t="str">
        <f>IF(AE89="","",IF(男子種目選択!E89="","""",IF(男子種目選択!E89="コンバインドA",男子種目選択!E89,IF(男子種目選択!E89="コンバインドB",男子種目選択!E89,""))))</f>
        <v/>
      </c>
      <c r="BD89" s="111"/>
      <c r="BE89" s="320" t="str">
        <f t="shared" si="104"/>
        <v/>
      </c>
      <c r="BF89" s="320" t="str">
        <f t="shared" si="105"/>
        <v/>
      </c>
      <c r="BG89" s="321" t="str">
        <f t="shared" si="106"/>
        <v/>
      </c>
      <c r="BH89" s="312" t="str">
        <f t="shared" si="111"/>
        <v/>
      </c>
      <c r="BI89" s="313"/>
      <c r="BJ89" s="99" t="str">
        <f t="shared" si="107"/>
        <v/>
      </c>
      <c r="BK89" s="302" t="e">
        <f t="shared" si="61"/>
        <v>#N/A</v>
      </c>
      <c r="BL89" s="3" t="e">
        <f t="shared" si="62"/>
        <v>#N/A</v>
      </c>
      <c r="BM89" s="302" t="str">
        <f t="shared" si="108"/>
        <v/>
      </c>
      <c r="BN89" s="3" t="str">
        <f t="shared" si="109"/>
        <v/>
      </c>
      <c r="BO89" s="302" t="e">
        <f t="shared" si="63"/>
        <v>#N/A</v>
      </c>
      <c r="BP89" s="3" t="e">
        <f t="shared" si="64"/>
        <v>#N/A</v>
      </c>
      <c r="BQ89" s="302" t="str">
        <f t="shared" si="110"/>
        <v/>
      </c>
      <c r="BT89" s="357"/>
      <c r="BU89" s="357"/>
      <c r="CG89" s="364"/>
      <c r="CH89" s="364"/>
      <c r="CI89" s="365"/>
      <c r="CK89" s="365"/>
      <c r="CM89" s="365"/>
      <c r="CR89" s="357"/>
      <c r="CS89" s="357"/>
    </row>
    <row r="90" spans="2:97">
      <c r="B90" s="106" t="str">
        <f t="shared" si="65"/>
        <v/>
      </c>
      <c r="C90" s="101">
        <v>87</v>
      </c>
      <c r="D90" s="107" t="str">
        <f>男子種目選択!B90</f>
        <v/>
      </c>
      <c r="E90" s="108" t="str">
        <f>男子種目選択!C90</f>
        <v/>
      </c>
      <c r="F90" s="109" t="str">
        <f>男子種目選択!D90</f>
        <v/>
      </c>
      <c r="G90" s="110" t="str">
        <f>IF(男子種目選択!E90="","",IF(男子種目選択!E90="コンバインドA","80mハードル",IF(男子種目選択!E90="コンバインドB","走幅跳",男子種目選択!E90)))</f>
        <v/>
      </c>
      <c r="H90" s="111" t="str">
        <f t="shared" si="59"/>
        <v/>
      </c>
      <c r="I90" s="225"/>
      <c r="J90" s="226" t="str">
        <f t="shared" si="66"/>
        <v/>
      </c>
      <c r="K90" s="227"/>
      <c r="L90" s="228" t="str">
        <f t="shared" si="67"/>
        <v/>
      </c>
      <c r="M90" s="229"/>
      <c r="N90" s="242" t="str">
        <f t="shared" si="68"/>
        <v/>
      </c>
      <c r="O90" s="242">
        <f t="shared" si="69"/>
        <v>0</v>
      </c>
      <c r="P90" s="242" t="str">
        <f t="shared" si="70"/>
        <v/>
      </c>
      <c r="Q90" s="242">
        <f t="shared" si="71"/>
        <v>0</v>
      </c>
      <c r="R90" s="242" t="str">
        <f t="shared" si="72"/>
        <v/>
      </c>
      <c r="S90" s="242" t="str">
        <f t="shared" si="73"/>
        <v/>
      </c>
      <c r="T90" s="252" t="str">
        <f t="shared" si="74"/>
        <v>00</v>
      </c>
      <c r="U90" s="252">
        <f t="shared" si="75"/>
        <v>0</v>
      </c>
      <c r="V90" s="274">
        <f t="shared" si="76"/>
        <v>0</v>
      </c>
      <c r="W90" s="252" t="str">
        <f t="shared" si="77"/>
        <v/>
      </c>
      <c r="X90" s="252" t="str">
        <f t="shared" si="78"/>
        <v/>
      </c>
      <c r="Y90" s="252" t="str">
        <f t="shared" si="79"/>
        <v>0</v>
      </c>
      <c r="Z90" s="252" t="str">
        <f t="shared" si="80"/>
        <v/>
      </c>
      <c r="AA90" s="252" t="str">
        <f t="shared" si="81"/>
        <v/>
      </c>
      <c r="AB90" s="252" t="str">
        <f t="shared" si="82"/>
        <v/>
      </c>
      <c r="AC90" s="252" t="str">
        <f t="shared" si="83"/>
        <v>0</v>
      </c>
      <c r="AD90" s="252">
        <f t="shared" si="84"/>
        <v>0</v>
      </c>
      <c r="AE90" s="110" t="str">
        <f>IF(男子種目選択!E90="","",IF(男子種目選択!E90="コンバインドA","走高跳",IF(男子種目選択!E90="コンバインドB","ジャベリックボール投",IF(男子種目選択!F90="","",男子種目選択!F90))))</f>
        <v/>
      </c>
      <c r="AF90" s="111" t="str">
        <f t="shared" si="60"/>
        <v/>
      </c>
      <c r="AG90" s="225"/>
      <c r="AH90" s="226" t="str">
        <f t="shared" si="85"/>
        <v/>
      </c>
      <c r="AI90" s="227"/>
      <c r="AJ90" s="228" t="str">
        <f t="shared" si="86"/>
        <v/>
      </c>
      <c r="AK90" s="229"/>
      <c r="AL90" s="242" t="str">
        <f t="shared" si="87"/>
        <v/>
      </c>
      <c r="AM90" s="242">
        <f t="shared" si="88"/>
        <v>0</v>
      </c>
      <c r="AN90" s="242" t="str">
        <f t="shared" si="89"/>
        <v/>
      </c>
      <c r="AO90" s="242">
        <f t="shared" si="90"/>
        <v>0</v>
      </c>
      <c r="AP90" s="242" t="str">
        <f t="shared" si="91"/>
        <v/>
      </c>
      <c r="AQ90" s="242" t="str">
        <f t="shared" si="92"/>
        <v/>
      </c>
      <c r="AR90" s="252" t="str">
        <f t="shared" si="93"/>
        <v>00</v>
      </c>
      <c r="AS90" s="252">
        <f t="shared" si="94"/>
        <v>0</v>
      </c>
      <c r="AT90" s="274">
        <f t="shared" si="95"/>
        <v>0</v>
      </c>
      <c r="AU90" s="252" t="str">
        <f t="shared" si="96"/>
        <v/>
      </c>
      <c r="AV90" s="252" t="str">
        <f t="shared" si="97"/>
        <v/>
      </c>
      <c r="AW90" s="252" t="str">
        <f t="shared" si="98"/>
        <v>0</v>
      </c>
      <c r="AX90" s="252" t="str">
        <f t="shared" si="99"/>
        <v/>
      </c>
      <c r="AY90" s="252" t="str">
        <f t="shared" si="100"/>
        <v/>
      </c>
      <c r="AZ90" s="252" t="str">
        <f t="shared" si="101"/>
        <v/>
      </c>
      <c r="BA90" s="252" t="str">
        <f t="shared" si="102"/>
        <v>0</v>
      </c>
      <c r="BB90" s="252">
        <f t="shared" si="103"/>
        <v>0</v>
      </c>
      <c r="BC90" s="110" t="str">
        <f>IF(AE90="","",IF(男子種目選択!E90="","""",IF(男子種目選択!E90="コンバインドA",男子種目選択!E90,IF(男子種目選択!E90="コンバインドB",男子種目選択!E90,""))))</f>
        <v/>
      </c>
      <c r="BD90" s="111"/>
      <c r="BE90" s="320" t="str">
        <f t="shared" si="104"/>
        <v/>
      </c>
      <c r="BF90" s="320" t="str">
        <f t="shared" si="105"/>
        <v/>
      </c>
      <c r="BG90" s="321" t="str">
        <f t="shared" si="106"/>
        <v/>
      </c>
      <c r="BH90" s="312" t="str">
        <f t="shared" si="111"/>
        <v/>
      </c>
      <c r="BI90" s="313"/>
      <c r="BJ90" s="99" t="str">
        <f t="shared" si="107"/>
        <v/>
      </c>
      <c r="BK90" s="302" t="e">
        <f t="shared" si="61"/>
        <v>#N/A</v>
      </c>
      <c r="BL90" s="3" t="e">
        <f t="shared" si="62"/>
        <v>#N/A</v>
      </c>
      <c r="BM90" s="302" t="str">
        <f t="shared" si="108"/>
        <v/>
      </c>
      <c r="BN90" s="3" t="str">
        <f t="shared" si="109"/>
        <v/>
      </c>
      <c r="BO90" s="302" t="e">
        <f t="shared" si="63"/>
        <v>#N/A</v>
      </c>
      <c r="BP90" s="3" t="e">
        <f t="shared" si="64"/>
        <v>#N/A</v>
      </c>
      <c r="BQ90" s="302" t="str">
        <f t="shared" si="110"/>
        <v/>
      </c>
      <c r="BT90" s="357"/>
      <c r="BU90" s="357"/>
      <c r="CG90" s="364"/>
      <c r="CH90" s="364"/>
      <c r="CI90" s="365"/>
      <c r="CK90" s="365"/>
      <c r="CM90" s="365"/>
      <c r="CR90" s="357"/>
      <c r="CS90" s="357"/>
    </row>
    <row r="91" spans="2:97">
      <c r="B91" s="106" t="str">
        <f t="shared" si="65"/>
        <v/>
      </c>
      <c r="C91" s="101">
        <v>88</v>
      </c>
      <c r="D91" s="107" t="str">
        <f>男子種目選択!B91</f>
        <v/>
      </c>
      <c r="E91" s="108" t="str">
        <f>男子種目選択!C91</f>
        <v/>
      </c>
      <c r="F91" s="109" t="str">
        <f>男子種目選択!D91</f>
        <v/>
      </c>
      <c r="G91" s="110" t="str">
        <f>IF(男子種目選択!E91="","",IF(男子種目選択!E91="コンバインドA","80mハードル",IF(男子種目選択!E91="コンバインドB","走幅跳",男子種目選択!E91)))</f>
        <v/>
      </c>
      <c r="H91" s="111" t="str">
        <f t="shared" si="59"/>
        <v/>
      </c>
      <c r="I91" s="225"/>
      <c r="J91" s="226" t="str">
        <f t="shared" si="66"/>
        <v/>
      </c>
      <c r="K91" s="227"/>
      <c r="L91" s="228" t="str">
        <f t="shared" si="67"/>
        <v/>
      </c>
      <c r="M91" s="229"/>
      <c r="N91" s="242" t="str">
        <f t="shared" si="68"/>
        <v/>
      </c>
      <c r="O91" s="242">
        <f t="shared" si="69"/>
        <v>0</v>
      </c>
      <c r="P91" s="242" t="str">
        <f t="shared" si="70"/>
        <v/>
      </c>
      <c r="Q91" s="242">
        <f t="shared" si="71"/>
        <v>0</v>
      </c>
      <c r="R91" s="242" t="str">
        <f t="shared" si="72"/>
        <v/>
      </c>
      <c r="S91" s="242" t="str">
        <f t="shared" si="73"/>
        <v/>
      </c>
      <c r="T91" s="252" t="str">
        <f t="shared" si="74"/>
        <v>00</v>
      </c>
      <c r="U91" s="252">
        <f t="shared" si="75"/>
        <v>0</v>
      </c>
      <c r="V91" s="274">
        <f t="shared" si="76"/>
        <v>0</v>
      </c>
      <c r="W91" s="252" t="str">
        <f t="shared" si="77"/>
        <v/>
      </c>
      <c r="X91" s="252" t="str">
        <f t="shared" si="78"/>
        <v/>
      </c>
      <c r="Y91" s="252" t="str">
        <f t="shared" si="79"/>
        <v>0</v>
      </c>
      <c r="Z91" s="252" t="str">
        <f t="shared" si="80"/>
        <v/>
      </c>
      <c r="AA91" s="252" t="str">
        <f t="shared" si="81"/>
        <v/>
      </c>
      <c r="AB91" s="252" t="str">
        <f t="shared" si="82"/>
        <v/>
      </c>
      <c r="AC91" s="252" t="str">
        <f t="shared" si="83"/>
        <v>0</v>
      </c>
      <c r="AD91" s="252">
        <f t="shared" si="84"/>
        <v>0</v>
      </c>
      <c r="AE91" s="110" t="str">
        <f>IF(男子種目選択!E91="","",IF(男子種目選択!E91="コンバインドA","走高跳",IF(男子種目選択!E91="コンバインドB","ジャベリックボール投",IF(男子種目選択!F91="","",男子種目選択!F91))))</f>
        <v/>
      </c>
      <c r="AF91" s="111" t="str">
        <f t="shared" si="60"/>
        <v/>
      </c>
      <c r="AG91" s="225"/>
      <c r="AH91" s="226" t="str">
        <f t="shared" si="85"/>
        <v/>
      </c>
      <c r="AI91" s="227"/>
      <c r="AJ91" s="228" t="str">
        <f t="shared" si="86"/>
        <v/>
      </c>
      <c r="AK91" s="229"/>
      <c r="AL91" s="242" t="str">
        <f t="shared" si="87"/>
        <v/>
      </c>
      <c r="AM91" s="242">
        <f t="shared" si="88"/>
        <v>0</v>
      </c>
      <c r="AN91" s="242" t="str">
        <f t="shared" si="89"/>
        <v/>
      </c>
      <c r="AO91" s="242">
        <f t="shared" si="90"/>
        <v>0</v>
      </c>
      <c r="AP91" s="242" t="str">
        <f t="shared" si="91"/>
        <v/>
      </c>
      <c r="AQ91" s="242" t="str">
        <f t="shared" si="92"/>
        <v/>
      </c>
      <c r="AR91" s="252" t="str">
        <f t="shared" si="93"/>
        <v>00</v>
      </c>
      <c r="AS91" s="252">
        <f t="shared" si="94"/>
        <v>0</v>
      </c>
      <c r="AT91" s="274">
        <f t="shared" si="95"/>
        <v>0</v>
      </c>
      <c r="AU91" s="252" t="str">
        <f t="shared" si="96"/>
        <v/>
      </c>
      <c r="AV91" s="252" t="str">
        <f t="shared" si="97"/>
        <v/>
      </c>
      <c r="AW91" s="252" t="str">
        <f t="shared" si="98"/>
        <v>0</v>
      </c>
      <c r="AX91" s="252" t="str">
        <f t="shared" si="99"/>
        <v/>
      </c>
      <c r="AY91" s="252" t="str">
        <f t="shared" si="100"/>
        <v/>
      </c>
      <c r="AZ91" s="252" t="str">
        <f t="shared" si="101"/>
        <v/>
      </c>
      <c r="BA91" s="252" t="str">
        <f t="shared" si="102"/>
        <v>0</v>
      </c>
      <c r="BB91" s="252">
        <f t="shared" si="103"/>
        <v>0</v>
      </c>
      <c r="BC91" s="110" t="str">
        <f>IF(AE91="","",IF(男子種目選択!E91="","""",IF(男子種目選択!E91="コンバインドA",男子種目選択!E91,IF(男子種目選択!E91="コンバインドB",男子種目選択!E91,""))))</f>
        <v/>
      </c>
      <c r="BD91" s="111"/>
      <c r="BE91" s="320" t="str">
        <f t="shared" si="104"/>
        <v/>
      </c>
      <c r="BF91" s="320" t="str">
        <f t="shared" si="105"/>
        <v/>
      </c>
      <c r="BG91" s="321" t="str">
        <f t="shared" si="106"/>
        <v/>
      </c>
      <c r="BH91" s="312" t="str">
        <f t="shared" si="111"/>
        <v/>
      </c>
      <c r="BI91" s="313"/>
      <c r="BJ91" s="99" t="str">
        <f t="shared" si="107"/>
        <v/>
      </c>
      <c r="BK91" s="302" t="e">
        <f t="shared" si="61"/>
        <v>#N/A</v>
      </c>
      <c r="BL91" s="3" t="e">
        <f t="shared" si="62"/>
        <v>#N/A</v>
      </c>
      <c r="BM91" s="302" t="str">
        <f t="shared" si="108"/>
        <v/>
      </c>
      <c r="BN91" s="3" t="str">
        <f t="shared" si="109"/>
        <v/>
      </c>
      <c r="BO91" s="302" t="e">
        <f t="shared" si="63"/>
        <v>#N/A</v>
      </c>
      <c r="BP91" s="3" t="e">
        <f t="shared" si="64"/>
        <v>#N/A</v>
      </c>
      <c r="BQ91" s="302" t="str">
        <f t="shared" si="110"/>
        <v/>
      </c>
      <c r="BT91" s="357"/>
      <c r="BU91" s="357"/>
      <c r="CG91" s="364"/>
      <c r="CH91" s="364"/>
      <c r="CI91" s="365"/>
      <c r="CK91" s="365"/>
      <c r="CM91" s="365"/>
      <c r="CR91" s="357"/>
      <c r="CS91" s="357"/>
    </row>
    <row r="92" spans="2:97">
      <c r="B92" s="106" t="str">
        <f t="shared" si="65"/>
        <v/>
      </c>
      <c r="C92" s="101">
        <v>89</v>
      </c>
      <c r="D92" s="107" t="str">
        <f>男子種目選択!B92</f>
        <v/>
      </c>
      <c r="E92" s="108" t="str">
        <f>男子種目選択!C92</f>
        <v/>
      </c>
      <c r="F92" s="109" t="str">
        <f>男子種目選択!D92</f>
        <v/>
      </c>
      <c r="G92" s="110" t="str">
        <f>IF(男子種目選択!E92="","",IF(男子種目選択!E92="コンバインドA","80mハードル",IF(男子種目選択!E92="コンバインドB","走幅跳",男子種目選択!E92)))</f>
        <v/>
      </c>
      <c r="H92" s="111" t="str">
        <f t="shared" si="59"/>
        <v/>
      </c>
      <c r="I92" s="225"/>
      <c r="J92" s="226" t="str">
        <f t="shared" si="66"/>
        <v/>
      </c>
      <c r="K92" s="227"/>
      <c r="L92" s="228" t="str">
        <f t="shared" si="67"/>
        <v/>
      </c>
      <c r="M92" s="229"/>
      <c r="N92" s="242" t="str">
        <f t="shared" si="68"/>
        <v/>
      </c>
      <c r="O92" s="242">
        <f t="shared" si="69"/>
        <v>0</v>
      </c>
      <c r="P92" s="242" t="str">
        <f t="shared" si="70"/>
        <v/>
      </c>
      <c r="Q92" s="242">
        <f t="shared" si="71"/>
        <v>0</v>
      </c>
      <c r="R92" s="242" t="str">
        <f t="shared" si="72"/>
        <v/>
      </c>
      <c r="S92" s="242" t="str">
        <f t="shared" si="73"/>
        <v/>
      </c>
      <c r="T92" s="252" t="str">
        <f t="shared" si="74"/>
        <v>00</v>
      </c>
      <c r="U92" s="252">
        <f t="shared" si="75"/>
        <v>0</v>
      </c>
      <c r="V92" s="274">
        <f t="shared" si="76"/>
        <v>0</v>
      </c>
      <c r="W92" s="252" t="str">
        <f t="shared" si="77"/>
        <v/>
      </c>
      <c r="X92" s="252" t="str">
        <f t="shared" si="78"/>
        <v/>
      </c>
      <c r="Y92" s="252" t="str">
        <f t="shared" si="79"/>
        <v>0</v>
      </c>
      <c r="Z92" s="252" t="str">
        <f t="shared" si="80"/>
        <v/>
      </c>
      <c r="AA92" s="252" t="str">
        <f t="shared" si="81"/>
        <v/>
      </c>
      <c r="AB92" s="252" t="str">
        <f t="shared" si="82"/>
        <v/>
      </c>
      <c r="AC92" s="252" t="str">
        <f t="shared" si="83"/>
        <v>0</v>
      </c>
      <c r="AD92" s="252">
        <f t="shared" si="84"/>
        <v>0</v>
      </c>
      <c r="AE92" s="110" t="str">
        <f>IF(男子種目選択!E92="","",IF(男子種目選択!E92="コンバインドA","走高跳",IF(男子種目選択!E92="コンバインドB","ジャベリックボール投",IF(男子種目選択!F92="","",男子種目選択!F92))))</f>
        <v/>
      </c>
      <c r="AF92" s="111" t="str">
        <f t="shared" si="60"/>
        <v/>
      </c>
      <c r="AG92" s="225"/>
      <c r="AH92" s="226" t="str">
        <f t="shared" si="85"/>
        <v/>
      </c>
      <c r="AI92" s="227"/>
      <c r="AJ92" s="228" t="str">
        <f t="shared" si="86"/>
        <v/>
      </c>
      <c r="AK92" s="229"/>
      <c r="AL92" s="242" t="str">
        <f t="shared" si="87"/>
        <v/>
      </c>
      <c r="AM92" s="242">
        <f t="shared" si="88"/>
        <v>0</v>
      </c>
      <c r="AN92" s="242" t="str">
        <f t="shared" si="89"/>
        <v/>
      </c>
      <c r="AO92" s="242">
        <f t="shared" si="90"/>
        <v>0</v>
      </c>
      <c r="AP92" s="242" t="str">
        <f t="shared" si="91"/>
        <v/>
      </c>
      <c r="AQ92" s="242" t="str">
        <f t="shared" si="92"/>
        <v/>
      </c>
      <c r="AR92" s="252" t="str">
        <f t="shared" si="93"/>
        <v>00</v>
      </c>
      <c r="AS92" s="252">
        <f t="shared" si="94"/>
        <v>0</v>
      </c>
      <c r="AT92" s="274">
        <f t="shared" si="95"/>
        <v>0</v>
      </c>
      <c r="AU92" s="252" t="str">
        <f t="shared" si="96"/>
        <v/>
      </c>
      <c r="AV92" s="252" t="str">
        <f t="shared" si="97"/>
        <v/>
      </c>
      <c r="AW92" s="252" t="str">
        <f t="shared" si="98"/>
        <v>0</v>
      </c>
      <c r="AX92" s="252" t="str">
        <f t="shared" si="99"/>
        <v/>
      </c>
      <c r="AY92" s="252" t="str">
        <f t="shared" si="100"/>
        <v/>
      </c>
      <c r="AZ92" s="252" t="str">
        <f t="shared" si="101"/>
        <v/>
      </c>
      <c r="BA92" s="252" t="str">
        <f t="shared" si="102"/>
        <v>0</v>
      </c>
      <c r="BB92" s="252">
        <f t="shared" si="103"/>
        <v>0</v>
      </c>
      <c r="BC92" s="110" t="str">
        <f>IF(AE92="","",IF(男子種目選択!E92="","""",IF(男子種目選択!E92="コンバインドA",男子種目選択!E92,IF(男子種目選択!E92="コンバインドB",男子種目選択!E92,""))))</f>
        <v/>
      </c>
      <c r="BD92" s="111"/>
      <c r="BE92" s="320" t="str">
        <f t="shared" si="104"/>
        <v/>
      </c>
      <c r="BF92" s="320" t="str">
        <f t="shared" si="105"/>
        <v/>
      </c>
      <c r="BG92" s="321" t="str">
        <f t="shared" si="106"/>
        <v/>
      </c>
      <c r="BH92" s="312" t="str">
        <f t="shared" si="111"/>
        <v/>
      </c>
      <c r="BI92" s="313"/>
      <c r="BJ92" s="99" t="str">
        <f t="shared" si="107"/>
        <v/>
      </c>
      <c r="BK92" s="302" t="e">
        <f t="shared" si="61"/>
        <v>#N/A</v>
      </c>
      <c r="BL92" s="3" t="e">
        <f t="shared" si="62"/>
        <v>#N/A</v>
      </c>
      <c r="BM92" s="302" t="str">
        <f t="shared" si="108"/>
        <v/>
      </c>
      <c r="BN92" s="3" t="str">
        <f t="shared" si="109"/>
        <v/>
      </c>
      <c r="BO92" s="302" t="e">
        <f t="shared" si="63"/>
        <v>#N/A</v>
      </c>
      <c r="BP92" s="3" t="e">
        <f t="shared" si="64"/>
        <v>#N/A</v>
      </c>
      <c r="BQ92" s="302" t="str">
        <f t="shared" si="110"/>
        <v/>
      </c>
      <c r="BT92" s="357"/>
      <c r="BU92" s="357"/>
      <c r="CG92" s="364"/>
      <c r="CH92" s="364"/>
      <c r="CI92" s="365"/>
      <c r="CK92" s="365"/>
      <c r="CM92" s="365"/>
      <c r="CR92" s="357"/>
      <c r="CS92" s="357"/>
    </row>
    <row r="93" spans="2:97">
      <c r="B93" s="106" t="str">
        <f t="shared" si="65"/>
        <v/>
      </c>
      <c r="C93" s="101">
        <v>90</v>
      </c>
      <c r="D93" s="107" t="str">
        <f>男子種目選択!B93</f>
        <v/>
      </c>
      <c r="E93" s="108" t="str">
        <f>男子種目選択!C93</f>
        <v/>
      </c>
      <c r="F93" s="109" t="str">
        <f>男子種目選択!D93</f>
        <v/>
      </c>
      <c r="G93" s="110" t="str">
        <f>IF(男子種目選択!E93="","",IF(男子種目選択!E93="コンバインドA","80mハードル",IF(男子種目選択!E93="コンバインドB","走幅跳",男子種目選択!E93)))</f>
        <v/>
      </c>
      <c r="H93" s="111" t="str">
        <f t="shared" si="59"/>
        <v/>
      </c>
      <c r="I93" s="225"/>
      <c r="J93" s="226" t="str">
        <f t="shared" si="66"/>
        <v/>
      </c>
      <c r="K93" s="227"/>
      <c r="L93" s="228" t="str">
        <f t="shared" si="67"/>
        <v/>
      </c>
      <c r="M93" s="229"/>
      <c r="N93" s="242" t="str">
        <f t="shared" si="68"/>
        <v/>
      </c>
      <c r="O93" s="242">
        <f t="shared" si="69"/>
        <v>0</v>
      </c>
      <c r="P93" s="242" t="str">
        <f t="shared" si="70"/>
        <v/>
      </c>
      <c r="Q93" s="242">
        <f t="shared" si="71"/>
        <v>0</v>
      </c>
      <c r="R93" s="242" t="str">
        <f t="shared" si="72"/>
        <v/>
      </c>
      <c r="S93" s="242" t="str">
        <f t="shared" si="73"/>
        <v/>
      </c>
      <c r="T93" s="252" t="str">
        <f t="shared" si="74"/>
        <v>00</v>
      </c>
      <c r="U93" s="252">
        <f t="shared" si="75"/>
        <v>0</v>
      </c>
      <c r="V93" s="274">
        <f t="shared" si="76"/>
        <v>0</v>
      </c>
      <c r="W93" s="252" t="str">
        <f t="shared" si="77"/>
        <v/>
      </c>
      <c r="X93" s="252" t="str">
        <f t="shared" si="78"/>
        <v/>
      </c>
      <c r="Y93" s="252" t="str">
        <f t="shared" si="79"/>
        <v>0</v>
      </c>
      <c r="Z93" s="252" t="str">
        <f t="shared" si="80"/>
        <v/>
      </c>
      <c r="AA93" s="252" t="str">
        <f t="shared" si="81"/>
        <v/>
      </c>
      <c r="AB93" s="252" t="str">
        <f t="shared" si="82"/>
        <v/>
      </c>
      <c r="AC93" s="252" t="str">
        <f t="shared" si="83"/>
        <v>0</v>
      </c>
      <c r="AD93" s="252">
        <f t="shared" si="84"/>
        <v>0</v>
      </c>
      <c r="AE93" s="110" t="str">
        <f>IF(男子種目選択!E93="","",IF(男子種目選択!E93="コンバインドA","走高跳",IF(男子種目選択!E93="コンバインドB","ジャベリックボール投",IF(男子種目選択!F93="","",男子種目選択!F93))))</f>
        <v/>
      </c>
      <c r="AF93" s="111" t="str">
        <f t="shared" si="60"/>
        <v/>
      </c>
      <c r="AG93" s="225"/>
      <c r="AH93" s="226" t="str">
        <f t="shared" si="85"/>
        <v/>
      </c>
      <c r="AI93" s="227"/>
      <c r="AJ93" s="228" t="str">
        <f t="shared" si="86"/>
        <v/>
      </c>
      <c r="AK93" s="229"/>
      <c r="AL93" s="242" t="str">
        <f t="shared" si="87"/>
        <v/>
      </c>
      <c r="AM93" s="242">
        <f t="shared" si="88"/>
        <v>0</v>
      </c>
      <c r="AN93" s="242" t="str">
        <f t="shared" si="89"/>
        <v/>
      </c>
      <c r="AO93" s="242">
        <f t="shared" si="90"/>
        <v>0</v>
      </c>
      <c r="AP93" s="242" t="str">
        <f t="shared" si="91"/>
        <v/>
      </c>
      <c r="AQ93" s="242" t="str">
        <f t="shared" si="92"/>
        <v/>
      </c>
      <c r="AR93" s="252" t="str">
        <f t="shared" si="93"/>
        <v>00</v>
      </c>
      <c r="AS93" s="252">
        <f t="shared" si="94"/>
        <v>0</v>
      </c>
      <c r="AT93" s="274">
        <f t="shared" si="95"/>
        <v>0</v>
      </c>
      <c r="AU93" s="252" t="str">
        <f t="shared" si="96"/>
        <v/>
      </c>
      <c r="AV93" s="252" t="str">
        <f t="shared" si="97"/>
        <v/>
      </c>
      <c r="AW93" s="252" t="str">
        <f t="shared" si="98"/>
        <v>0</v>
      </c>
      <c r="AX93" s="252" t="str">
        <f t="shared" si="99"/>
        <v/>
      </c>
      <c r="AY93" s="252" t="str">
        <f t="shared" si="100"/>
        <v/>
      </c>
      <c r="AZ93" s="252" t="str">
        <f t="shared" si="101"/>
        <v/>
      </c>
      <c r="BA93" s="252" t="str">
        <f t="shared" si="102"/>
        <v>0</v>
      </c>
      <c r="BB93" s="252">
        <f t="shared" si="103"/>
        <v>0</v>
      </c>
      <c r="BC93" s="110" t="str">
        <f>IF(AE93="","",IF(男子種目選択!E93="","""",IF(男子種目選択!E93="コンバインドA",男子種目選択!E93,IF(男子種目選択!E93="コンバインドB",男子種目選択!E93,""))))</f>
        <v/>
      </c>
      <c r="BD93" s="111"/>
      <c r="BE93" s="320" t="str">
        <f t="shared" si="104"/>
        <v/>
      </c>
      <c r="BF93" s="320" t="str">
        <f t="shared" si="105"/>
        <v/>
      </c>
      <c r="BG93" s="321" t="str">
        <f t="shared" si="106"/>
        <v/>
      </c>
      <c r="BH93" s="312" t="str">
        <f t="shared" si="111"/>
        <v/>
      </c>
      <c r="BI93" s="313"/>
      <c r="BJ93" s="99" t="str">
        <f t="shared" si="107"/>
        <v/>
      </c>
      <c r="BK93" s="302" t="e">
        <f t="shared" si="61"/>
        <v>#N/A</v>
      </c>
      <c r="BL93" s="3" t="e">
        <f t="shared" si="62"/>
        <v>#N/A</v>
      </c>
      <c r="BM93" s="302" t="str">
        <f t="shared" si="108"/>
        <v/>
      </c>
      <c r="BN93" s="3" t="str">
        <f t="shared" si="109"/>
        <v/>
      </c>
      <c r="BO93" s="302" t="e">
        <f t="shared" si="63"/>
        <v>#N/A</v>
      </c>
      <c r="BP93" s="3" t="e">
        <f t="shared" si="64"/>
        <v>#N/A</v>
      </c>
      <c r="BQ93" s="302" t="str">
        <f t="shared" si="110"/>
        <v/>
      </c>
      <c r="BT93" s="357"/>
      <c r="BU93" s="357"/>
      <c r="CG93" s="364"/>
      <c r="CH93" s="364"/>
      <c r="CI93" s="365"/>
      <c r="CK93" s="365"/>
      <c r="CM93" s="365"/>
      <c r="CR93" s="357"/>
      <c r="CS93" s="357"/>
    </row>
    <row r="94" spans="2:97">
      <c r="B94" s="106" t="str">
        <f t="shared" si="65"/>
        <v/>
      </c>
      <c r="C94" s="101">
        <v>91</v>
      </c>
      <c r="D94" s="107" t="str">
        <f>男子種目選択!B94</f>
        <v/>
      </c>
      <c r="E94" s="108" t="str">
        <f>男子種目選択!C94</f>
        <v/>
      </c>
      <c r="F94" s="109" t="str">
        <f>男子種目選択!D94</f>
        <v/>
      </c>
      <c r="G94" s="110" t="str">
        <f>IF(男子種目選択!E94="","",IF(男子種目選択!E94="コンバインドA","80mハードル",IF(男子種目選択!E94="コンバインドB","走幅跳",男子種目選択!E94)))</f>
        <v/>
      </c>
      <c r="H94" s="111" t="str">
        <f t="shared" si="59"/>
        <v/>
      </c>
      <c r="I94" s="225"/>
      <c r="J94" s="226" t="str">
        <f t="shared" si="66"/>
        <v/>
      </c>
      <c r="K94" s="227"/>
      <c r="L94" s="228" t="str">
        <f t="shared" si="67"/>
        <v/>
      </c>
      <c r="M94" s="229"/>
      <c r="N94" s="242" t="str">
        <f t="shared" si="68"/>
        <v/>
      </c>
      <c r="O94" s="242">
        <f t="shared" si="69"/>
        <v>0</v>
      </c>
      <c r="P94" s="242" t="str">
        <f t="shared" si="70"/>
        <v/>
      </c>
      <c r="Q94" s="242">
        <f t="shared" si="71"/>
        <v>0</v>
      </c>
      <c r="R94" s="242" t="str">
        <f t="shared" si="72"/>
        <v/>
      </c>
      <c r="S94" s="242" t="str">
        <f t="shared" si="73"/>
        <v/>
      </c>
      <c r="T94" s="252" t="str">
        <f t="shared" si="74"/>
        <v>00</v>
      </c>
      <c r="U94" s="252">
        <f t="shared" si="75"/>
        <v>0</v>
      </c>
      <c r="V94" s="274">
        <f t="shared" si="76"/>
        <v>0</v>
      </c>
      <c r="W94" s="252" t="str">
        <f t="shared" si="77"/>
        <v/>
      </c>
      <c r="X94" s="252" t="str">
        <f t="shared" si="78"/>
        <v/>
      </c>
      <c r="Y94" s="252" t="str">
        <f t="shared" si="79"/>
        <v>0</v>
      </c>
      <c r="Z94" s="252" t="str">
        <f t="shared" si="80"/>
        <v/>
      </c>
      <c r="AA94" s="252" t="str">
        <f t="shared" si="81"/>
        <v/>
      </c>
      <c r="AB94" s="252" t="str">
        <f t="shared" si="82"/>
        <v/>
      </c>
      <c r="AC94" s="252" t="str">
        <f t="shared" si="83"/>
        <v>0</v>
      </c>
      <c r="AD94" s="252">
        <f t="shared" si="84"/>
        <v>0</v>
      </c>
      <c r="AE94" s="110" t="str">
        <f>IF(男子種目選択!E94="","",IF(男子種目選択!E94="コンバインドA","走高跳",IF(男子種目選択!E94="コンバインドB","ジャベリックボール投",IF(男子種目選択!F94="","",男子種目選択!F94))))</f>
        <v/>
      </c>
      <c r="AF94" s="111" t="str">
        <f t="shared" si="60"/>
        <v/>
      </c>
      <c r="AG94" s="225"/>
      <c r="AH94" s="226" t="str">
        <f t="shared" si="85"/>
        <v/>
      </c>
      <c r="AI94" s="227"/>
      <c r="AJ94" s="228" t="str">
        <f t="shared" si="86"/>
        <v/>
      </c>
      <c r="AK94" s="229"/>
      <c r="AL94" s="242" t="str">
        <f t="shared" si="87"/>
        <v/>
      </c>
      <c r="AM94" s="242">
        <f t="shared" si="88"/>
        <v>0</v>
      </c>
      <c r="AN94" s="242" t="str">
        <f t="shared" si="89"/>
        <v/>
      </c>
      <c r="AO94" s="242">
        <f t="shared" si="90"/>
        <v>0</v>
      </c>
      <c r="AP94" s="242" t="str">
        <f t="shared" si="91"/>
        <v/>
      </c>
      <c r="AQ94" s="242" t="str">
        <f t="shared" si="92"/>
        <v/>
      </c>
      <c r="AR94" s="252" t="str">
        <f t="shared" si="93"/>
        <v>00</v>
      </c>
      <c r="AS94" s="252">
        <f t="shared" si="94"/>
        <v>0</v>
      </c>
      <c r="AT94" s="274">
        <f t="shared" si="95"/>
        <v>0</v>
      </c>
      <c r="AU94" s="252" t="str">
        <f t="shared" si="96"/>
        <v/>
      </c>
      <c r="AV94" s="252" t="str">
        <f t="shared" si="97"/>
        <v/>
      </c>
      <c r="AW94" s="252" t="str">
        <f t="shared" si="98"/>
        <v>0</v>
      </c>
      <c r="AX94" s="252" t="str">
        <f t="shared" si="99"/>
        <v/>
      </c>
      <c r="AY94" s="252" t="str">
        <f t="shared" si="100"/>
        <v/>
      </c>
      <c r="AZ94" s="252" t="str">
        <f t="shared" si="101"/>
        <v/>
      </c>
      <c r="BA94" s="252" t="str">
        <f t="shared" si="102"/>
        <v>0</v>
      </c>
      <c r="BB94" s="252">
        <f t="shared" si="103"/>
        <v>0</v>
      </c>
      <c r="BC94" s="110" t="str">
        <f>IF(AE94="","",IF(男子種目選択!E94="","""",IF(男子種目選択!E94="コンバインドA",男子種目選択!E94,IF(男子種目選択!E94="コンバインドB",男子種目選択!E94,""))))</f>
        <v/>
      </c>
      <c r="BD94" s="111"/>
      <c r="BE94" s="320" t="str">
        <f t="shared" si="104"/>
        <v/>
      </c>
      <c r="BF94" s="320" t="str">
        <f t="shared" si="105"/>
        <v/>
      </c>
      <c r="BG94" s="321" t="str">
        <f t="shared" si="106"/>
        <v/>
      </c>
      <c r="BH94" s="312" t="str">
        <f t="shared" si="111"/>
        <v/>
      </c>
      <c r="BI94" s="313"/>
      <c r="BJ94" s="99" t="str">
        <f t="shared" si="107"/>
        <v/>
      </c>
      <c r="BK94" s="302" t="e">
        <f t="shared" si="61"/>
        <v>#N/A</v>
      </c>
      <c r="BL94" s="3" t="e">
        <f t="shared" si="62"/>
        <v>#N/A</v>
      </c>
      <c r="BM94" s="302" t="str">
        <f t="shared" si="108"/>
        <v/>
      </c>
      <c r="BN94" s="3" t="str">
        <f t="shared" si="109"/>
        <v/>
      </c>
      <c r="BO94" s="302" t="e">
        <f t="shared" si="63"/>
        <v>#N/A</v>
      </c>
      <c r="BP94" s="3" t="e">
        <f t="shared" si="64"/>
        <v>#N/A</v>
      </c>
      <c r="BQ94" s="302" t="str">
        <f t="shared" si="110"/>
        <v/>
      </c>
      <c r="BT94" s="357"/>
      <c r="BU94" s="357"/>
      <c r="CG94" s="364"/>
      <c r="CH94" s="364"/>
      <c r="CI94" s="365"/>
      <c r="CK94" s="365"/>
      <c r="CM94" s="365"/>
      <c r="CR94" s="357"/>
      <c r="CS94" s="357"/>
    </row>
    <row r="95" spans="2:97">
      <c r="B95" s="106" t="str">
        <f t="shared" si="65"/>
        <v/>
      </c>
      <c r="C95" s="101">
        <v>92</v>
      </c>
      <c r="D95" s="107" t="str">
        <f>男子種目選択!B95</f>
        <v/>
      </c>
      <c r="E95" s="108" t="str">
        <f>男子種目選択!C95</f>
        <v/>
      </c>
      <c r="F95" s="109" t="str">
        <f>男子種目選択!D95</f>
        <v/>
      </c>
      <c r="G95" s="110" t="str">
        <f>IF(男子種目選択!E95="","",IF(男子種目選択!E95="コンバインドA","80mハードル",IF(男子種目選択!E95="コンバインドB","走幅跳",男子種目選択!E95)))</f>
        <v/>
      </c>
      <c r="H95" s="111" t="str">
        <f t="shared" si="59"/>
        <v/>
      </c>
      <c r="I95" s="225"/>
      <c r="J95" s="226" t="str">
        <f t="shared" si="66"/>
        <v/>
      </c>
      <c r="K95" s="227"/>
      <c r="L95" s="228" t="str">
        <f t="shared" si="67"/>
        <v/>
      </c>
      <c r="M95" s="229"/>
      <c r="N95" s="242" t="str">
        <f t="shared" si="68"/>
        <v/>
      </c>
      <c r="O95" s="242">
        <f t="shared" si="69"/>
        <v>0</v>
      </c>
      <c r="P95" s="242" t="str">
        <f t="shared" si="70"/>
        <v/>
      </c>
      <c r="Q95" s="242">
        <f t="shared" si="71"/>
        <v>0</v>
      </c>
      <c r="R95" s="242" t="str">
        <f t="shared" si="72"/>
        <v/>
      </c>
      <c r="S95" s="242" t="str">
        <f t="shared" si="73"/>
        <v/>
      </c>
      <c r="T95" s="252" t="str">
        <f t="shared" si="74"/>
        <v>00</v>
      </c>
      <c r="U95" s="252">
        <f t="shared" si="75"/>
        <v>0</v>
      </c>
      <c r="V95" s="274">
        <f t="shared" si="76"/>
        <v>0</v>
      </c>
      <c r="W95" s="252" t="str">
        <f t="shared" si="77"/>
        <v/>
      </c>
      <c r="X95" s="252" t="str">
        <f t="shared" si="78"/>
        <v/>
      </c>
      <c r="Y95" s="252" t="str">
        <f t="shared" si="79"/>
        <v>0</v>
      </c>
      <c r="Z95" s="252" t="str">
        <f t="shared" si="80"/>
        <v/>
      </c>
      <c r="AA95" s="252" t="str">
        <f t="shared" si="81"/>
        <v/>
      </c>
      <c r="AB95" s="252" t="str">
        <f t="shared" si="82"/>
        <v/>
      </c>
      <c r="AC95" s="252" t="str">
        <f t="shared" si="83"/>
        <v>0</v>
      </c>
      <c r="AD95" s="252">
        <f t="shared" si="84"/>
        <v>0</v>
      </c>
      <c r="AE95" s="110" t="str">
        <f>IF(男子種目選択!E95="","",IF(男子種目選択!E95="コンバインドA","走高跳",IF(男子種目選択!E95="コンバインドB","ジャベリックボール投",IF(男子種目選択!F95="","",男子種目選択!F95))))</f>
        <v/>
      </c>
      <c r="AF95" s="111" t="str">
        <f t="shared" si="60"/>
        <v/>
      </c>
      <c r="AG95" s="225"/>
      <c r="AH95" s="226" t="str">
        <f t="shared" si="85"/>
        <v/>
      </c>
      <c r="AI95" s="227"/>
      <c r="AJ95" s="228" t="str">
        <f t="shared" si="86"/>
        <v/>
      </c>
      <c r="AK95" s="229"/>
      <c r="AL95" s="242" t="str">
        <f t="shared" si="87"/>
        <v/>
      </c>
      <c r="AM95" s="242">
        <f t="shared" si="88"/>
        <v>0</v>
      </c>
      <c r="AN95" s="242" t="str">
        <f t="shared" si="89"/>
        <v/>
      </c>
      <c r="AO95" s="242">
        <f t="shared" si="90"/>
        <v>0</v>
      </c>
      <c r="AP95" s="242" t="str">
        <f t="shared" si="91"/>
        <v/>
      </c>
      <c r="AQ95" s="242" t="str">
        <f t="shared" si="92"/>
        <v/>
      </c>
      <c r="AR95" s="252" t="str">
        <f t="shared" si="93"/>
        <v>00</v>
      </c>
      <c r="AS95" s="252">
        <f t="shared" si="94"/>
        <v>0</v>
      </c>
      <c r="AT95" s="274">
        <f t="shared" si="95"/>
        <v>0</v>
      </c>
      <c r="AU95" s="252" t="str">
        <f t="shared" si="96"/>
        <v/>
      </c>
      <c r="AV95" s="252" t="str">
        <f t="shared" si="97"/>
        <v/>
      </c>
      <c r="AW95" s="252" t="str">
        <f t="shared" si="98"/>
        <v>0</v>
      </c>
      <c r="AX95" s="252" t="str">
        <f t="shared" si="99"/>
        <v/>
      </c>
      <c r="AY95" s="252" t="str">
        <f t="shared" si="100"/>
        <v/>
      </c>
      <c r="AZ95" s="252" t="str">
        <f t="shared" si="101"/>
        <v/>
      </c>
      <c r="BA95" s="252" t="str">
        <f t="shared" si="102"/>
        <v>0</v>
      </c>
      <c r="BB95" s="252">
        <f t="shared" si="103"/>
        <v>0</v>
      </c>
      <c r="BC95" s="110" t="str">
        <f>IF(AE95="","",IF(男子種目選択!E95="","""",IF(男子種目選択!E95="コンバインドA",男子種目選択!E95,IF(男子種目選択!E95="コンバインドB",男子種目選択!E95,""))))</f>
        <v/>
      </c>
      <c r="BD95" s="111"/>
      <c r="BE95" s="320" t="str">
        <f t="shared" si="104"/>
        <v/>
      </c>
      <c r="BF95" s="320" t="str">
        <f t="shared" si="105"/>
        <v/>
      </c>
      <c r="BG95" s="321" t="str">
        <f t="shared" si="106"/>
        <v/>
      </c>
      <c r="BH95" s="312" t="str">
        <f t="shared" si="111"/>
        <v/>
      </c>
      <c r="BI95" s="313"/>
      <c r="BJ95" s="99" t="str">
        <f t="shared" si="107"/>
        <v/>
      </c>
      <c r="BK95" s="302" t="e">
        <f t="shared" si="61"/>
        <v>#N/A</v>
      </c>
      <c r="BL95" s="3" t="e">
        <f t="shared" si="62"/>
        <v>#N/A</v>
      </c>
      <c r="BM95" s="302" t="str">
        <f t="shared" si="108"/>
        <v/>
      </c>
      <c r="BN95" s="3" t="str">
        <f t="shared" si="109"/>
        <v/>
      </c>
      <c r="BO95" s="302" t="e">
        <f t="shared" si="63"/>
        <v>#N/A</v>
      </c>
      <c r="BP95" s="3" t="e">
        <f t="shared" si="64"/>
        <v>#N/A</v>
      </c>
      <c r="BQ95" s="302" t="str">
        <f t="shared" si="110"/>
        <v/>
      </c>
      <c r="BT95" s="357"/>
      <c r="BU95" s="357"/>
      <c r="CG95" s="364"/>
      <c r="CH95" s="364"/>
      <c r="CI95" s="365"/>
      <c r="CK95" s="365"/>
      <c r="CM95" s="365"/>
      <c r="CR95" s="357"/>
      <c r="CS95" s="357"/>
    </row>
    <row r="96" spans="2:97">
      <c r="B96" s="106" t="str">
        <f t="shared" si="65"/>
        <v/>
      </c>
      <c r="C96" s="101">
        <v>93</v>
      </c>
      <c r="D96" s="107" t="str">
        <f>男子種目選択!B96</f>
        <v/>
      </c>
      <c r="E96" s="108" t="str">
        <f>男子種目選択!C96</f>
        <v/>
      </c>
      <c r="F96" s="109" t="str">
        <f>男子種目選択!D96</f>
        <v/>
      </c>
      <c r="G96" s="110" t="str">
        <f>IF(男子種目選択!E96="","",IF(男子種目選択!E96="コンバインドA","80mハードル",IF(男子種目選択!E96="コンバインドB","走幅跳",男子種目選択!E96)))</f>
        <v/>
      </c>
      <c r="H96" s="111" t="str">
        <f t="shared" si="59"/>
        <v/>
      </c>
      <c r="I96" s="225"/>
      <c r="J96" s="226" t="str">
        <f t="shared" si="66"/>
        <v/>
      </c>
      <c r="K96" s="227"/>
      <c r="L96" s="228" t="str">
        <f t="shared" si="67"/>
        <v/>
      </c>
      <c r="M96" s="229"/>
      <c r="N96" s="242" t="str">
        <f t="shared" si="68"/>
        <v/>
      </c>
      <c r="O96" s="242">
        <f t="shared" si="69"/>
        <v>0</v>
      </c>
      <c r="P96" s="242" t="str">
        <f t="shared" si="70"/>
        <v/>
      </c>
      <c r="Q96" s="242">
        <f t="shared" si="71"/>
        <v>0</v>
      </c>
      <c r="R96" s="242" t="str">
        <f t="shared" si="72"/>
        <v/>
      </c>
      <c r="S96" s="242" t="str">
        <f t="shared" si="73"/>
        <v/>
      </c>
      <c r="T96" s="252" t="str">
        <f t="shared" si="74"/>
        <v>00</v>
      </c>
      <c r="U96" s="252">
        <f t="shared" si="75"/>
        <v>0</v>
      </c>
      <c r="V96" s="274">
        <f t="shared" si="76"/>
        <v>0</v>
      </c>
      <c r="W96" s="252" t="str">
        <f t="shared" si="77"/>
        <v/>
      </c>
      <c r="X96" s="252" t="str">
        <f t="shared" si="78"/>
        <v/>
      </c>
      <c r="Y96" s="252" t="str">
        <f t="shared" si="79"/>
        <v>0</v>
      </c>
      <c r="Z96" s="252" t="str">
        <f t="shared" si="80"/>
        <v/>
      </c>
      <c r="AA96" s="252" t="str">
        <f t="shared" si="81"/>
        <v/>
      </c>
      <c r="AB96" s="252" t="str">
        <f t="shared" si="82"/>
        <v/>
      </c>
      <c r="AC96" s="252" t="str">
        <f t="shared" si="83"/>
        <v>0</v>
      </c>
      <c r="AD96" s="252">
        <f t="shared" si="84"/>
        <v>0</v>
      </c>
      <c r="AE96" s="110" t="str">
        <f>IF(男子種目選択!E96="","",IF(男子種目選択!E96="コンバインドA","走高跳",IF(男子種目選択!E96="コンバインドB","ジャベリックボール投",IF(男子種目選択!F96="","",男子種目選択!F96))))</f>
        <v/>
      </c>
      <c r="AF96" s="111" t="str">
        <f t="shared" si="60"/>
        <v/>
      </c>
      <c r="AG96" s="225"/>
      <c r="AH96" s="226" t="str">
        <f t="shared" si="85"/>
        <v/>
      </c>
      <c r="AI96" s="227"/>
      <c r="AJ96" s="228" t="str">
        <f t="shared" si="86"/>
        <v/>
      </c>
      <c r="AK96" s="229"/>
      <c r="AL96" s="242" t="str">
        <f t="shared" si="87"/>
        <v/>
      </c>
      <c r="AM96" s="242">
        <f t="shared" si="88"/>
        <v>0</v>
      </c>
      <c r="AN96" s="242" t="str">
        <f t="shared" si="89"/>
        <v/>
      </c>
      <c r="AO96" s="242">
        <f t="shared" si="90"/>
        <v>0</v>
      </c>
      <c r="AP96" s="242" t="str">
        <f t="shared" si="91"/>
        <v/>
      </c>
      <c r="AQ96" s="242" t="str">
        <f t="shared" si="92"/>
        <v/>
      </c>
      <c r="AR96" s="252" t="str">
        <f t="shared" si="93"/>
        <v>00</v>
      </c>
      <c r="AS96" s="252">
        <f t="shared" si="94"/>
        <v>0</v>
      </c>
      <c r="AT96" s="274">
        <f t="shared" si="95"/>
        <v>0</v>
      </c>
      <c r="AU96" s="252" t="str">
        <f t="shared" si="96"/>
        <v/>
      </c>
      <c r="AV96" s="252" t="str">
        <f t="shared" si="97"/>
        <v/>
      </c>
      <c r="AW96" s="252" t="str">
        <f t="shared" si="98"/>
        <v>0</v>
      </c>
      <c r="AX96" s="252" t="str">
        <f t="shared" si="99"/>
        <v/>
      </c>
      <c r="AY96" s="252" t="str">
        <f t="shared" si="100"/>
        <v/>
      </c>
      <c r="AZ96" s="252" t="str">
        <f t="shared" si="101"/>
        <v/>
      </c>
      <c r="BA96" s="252" t="str">
        <f t="shared" si="102"/>
        <v>0</v>
      </c>
      <c r="BB96" s="252">
        <f t="shared" si="103"/>
        <v>0</v>
      </c>
      <c r="BC96" s="110" t="str">
        <f>IF(AE96="","",IF(男子種目選択!E96="","""",IF(男子種目選択!E96="コンバインドA",男子種目選択!E96,IF(男子種目選択!E96="コンバインドB",男子種目選択!E96,""))))</f>
        <v/>
      </c>
      <c r="BD96" s="111"/>
      <c r="BE96" s="320" t="str">
        <f t="shared" si="104"/>
        <v/>
      </c>
      <c r="BF96" s="320" t="str">
        <f t="shared" si="105"/>
        <v/>
      </c>
      <c r="BG96" s="321" t="str">
        <f t="shared" si="106"/>
        <v/>
      </c>
      <c r="BH96" s="312" t="str">
        <f t="shared" si="111"/>
        <v/>
      </c>
      <c r="BI96" s="313"/>
      <c r="BJ96" s="99" t="str">
        <f t="shared" si="107"/>
        <v/>
      </c>
      <c r="BK96" s="302" t="e">
        <f t="shared" si="61"/>
        <v>#N/A</v>
      </c>
      <c r="BL96" s="3" t="e">
        <f t="shared" si="62"/>
        <v>#N/A</v>
      </c>
      <c r="BM96" s="302" t="str">
        <f t="shared" si="108"/>
        <v/>
      </c>
      <c r="BN96" s="3" t="str">
        <f t="shared" si="109"/>
        <v/>
      </c>
      <c r="BO96" s="302" t="e">
        <f t="shared" si="63"/>
        <v>#N/A</v>
      </c>
      <c r="BP96" s="3" t="e">
        <f t="shared" si="64"/>
        <v>#N/A</v>
      </c>
      <c r="BQ96" s="302" t="str">
        <f t="shared" si="110"/>
        <v/>
      </c>
      <c r="BT96" s="357"/>
      <c r="BU96" s="357"/>
      <c r="CG96" s="364"/>
      <c r="CH96" s="364"/>
      <c r="CI96" s="365"/>
      <c r="CK96" s="365"/>
      <c r="CM96" s="365"/>
      <c r="CR96" s="357"/>
      <c r="CS96" s="357"/>
    </row>
    <row r="97" spans="2:97">
      <c r="B97" s="106" t="str">
        <f t="shared" si="65"/>
        <v/>
      </c>
      <c r="C97" s="101">
        <v>94</v>
      </c>
      <c r="D97" s="107" t="str">
        <f>男子種目選択!B97</f>
        <v/>
      </c>
      <c r="E97" s="108" t="str">
        <f>男子種目選択!C97</f>
        <v/>
      </c>
      <c r="F97" s="109" t="str">
        <f>男子種目選択!D97</f>
        <v/>
      </c>
      <c r="G97" s="110" t="str">
        <f>IF(男子種目選択!E97="","",IF(男子種目選択!E97="コンバインドA","80mハードル",IF(男子種目選択!E97="コンバインドB","走幅跳",男子種目選択!E97)))</f>
        <v/>
      </c>
      <c r="H97" s="111" t="str">
        <f t="shared" si="59"/>
        <v/>
      </c>
      <c r="I97" s="225"/>
      <c r="J97" s="226" t="str">
        <f t="shared" si="66"/>
        <v/>
      </c>
      <c r="K97" s="227"/>
      <c r="L97" s="228" t="str">
        <f t="shared" si="67"/>
        <v/>
      </c>
      <c r="M97" s="229"/>
      <c r="N97" s="242" t="str">
        <f t="shared" si="68"/>
        <v/>
      </c>
      <c r="O97" s="242">
        <f t="shared" si="69"/>
        <v>0</v>
      </c>
      <c r="P97" s="242" t="str">
        <f t="shared" si="70"/>
        <v/>
      </c>
      <c r="Q97" s="242">
        <f t="shared" si="71"/>
        <v>0</v>
      </c>
      <c r="R97" s="242" t="str">
        <f t="shared" si="72"/>
        <v/>
      </c>
      <c r="S97" s="242" t="str">
        <f t="shared" si="73"/>
        <v/>
      </c>
      <c r="T97" s="252" t="str">
        <f t="shared" si="74"/>
        <v>00</v>
      </c>
      <c r="U97" s="252">
        <f t="shared" si="75"/>
        <v>0</v>
      </c>
      <c r="V97" s="274">
        <f t="shared" si="76"/>
        <v>0</v>
      </c>
      <c r="W97" s="252" t="str">
        <f t="shared" si="77"/>
        <v/>
      </c>
      <c r="X97" s="252" t="str">
        <f t="shared" si="78"/>
        <v/>
      </c>
      <c r="Y97" s="252" t="str">
        <f t="shared" si="79"/>
        <v>0</v>
      </c>
      <c r="Z97" s="252" t="str">
        <f t="shared" si="80"/>
        <v/>
      </c>
      <c r="AA97" s="252" t="str">
        <f t="shared" si="81"/>
        <v/>
      </c>
      <c r="AB97" s="252" t="str">
        <f t="shared" si="82"/>
        <v/>
      </c>
      <c r="AC97" s="252" t="str">
        <f t="shared" si="83"/>
        <v>0</v>
      </c>
      <c r="AD97" s="252">
        <f t="shared" si="84"/>
        <v>0</v>
      </c>
      <c r="AE97" s="110" t="str">
        <f>IF(男子種目選択!E97="","",IF(男子種目選択!E97="コンバインドA","走高跳",IF(男子種目選択!E97="コンバインドB","ジャベリックボール投",IF(男子種目選択!F97="","",男子種目選択!F97))))</f>
        <v/>
      </c>
      <c r="AF97" s="111" t="str">
        <f t="shared" si="60"/>
        <v/>
      </c>
      <c r="AG97" s="225"/>
      <c r="AH97" s="226" t="str">
        <f t="shared" si="85"/>
        <v/>
      </c>
      <c r="AI97" s="227"/>
      <c r="AJ97" s="228" t="str">
        <f t="shared" si="86"/>
        <v/>
      </c>
      <c r="AK97" s="229"/>
      <c r="AL97" s="242" t="str">
        <f t="shared" si="87"/>
        <v/>
      </c>
      <c r="AM97" s="242">
        <f t="shared" si="88"/>
        <v>0</v>
      </c>
      <c r="AN97" s="242" t="str">
        <f t="shared" si="89"/>
        <v/>
      </c>
      <c r="AO97" s="242">
        <f t="shared" si="90"/>
        <v>0</v>
      </c>
      <c r="AP97" s="242" t="str">
        <f t="shared" si="91"/>
        <v/>
      </c>
      <c r="AQ97" s="242" t="str">
        <f t="shared" si="92"/>
        <v/>
      </c>
      <c r="AR97" s="252" t="str">
        <f t="shared" si="93"/>
        <v>00</v>
      </c>
      <c r="AS97" s="252">
        <f t="shared" si="94"/>
        <v>0</v>
      </c>
      <c r="AT97" s="274">
        <f t="shared" si="95"/>
        <v>0</v>
      </c>
      <c r="AU97" s="252" t="str">
        <f t="shared" si="96"/>
        <v/>
      </c>
      <c r="AV97" s="252" t="str">
        <f t="shared" si="97"/>
        <v/>
      </c>
      <c r="AW97" s="252" t="str">
        <f t="shared" si="98"/>
        <v>0</v>
      </c>
      <c r="AX97" s="252" t="str">
        <f t="shared" si="99"/>
        <v/>
      </c>
      <c r="AY97" s="252" t="str">
        <f t="shared" si="100"/>
        <v/>
      </c>
      <c r="AZ97" s="252" t="str">
        <f t="shared" si="101"/>
        <v/>
      </c>
      <c r="BA97" s="252" t="str">
        <f t="shared" si="102"/>
        <v>0</v>
      </c>
      <c r="BB97" s="252">
        <f t="shared" si="103"/>
        <v>0</v>
      </c>
      <c r="BC97" s="110" t="str">
        <f>IF(AE97="","",IF(男子種目選択!E97="","""",IF(男子種目選択!E97="コンバインドA",男子種目選択!E97,IF(男子種目選択!E97="コンバインドB",男子種目選択!E97,""))))</f>
        <v/>
      </c>
      <c r="BD97" s="111"/>
      <c r="BE97" s="320" t="str">
        <f t="shared" si="104"/>
        <v/>
      </c>
      <c r="BF97" s="320" t="str">
        <f t="shared" si="105"/>
        <v/>
      </c>
      <c r="BG97" s="321" t="str">
        <f t="shared" si="106"/>
        <v/>
      </c>
      <c r="BH97" s="312" t="str">
        <f t="shared" si="111"/>
        <v/>
      </c>
      <c r="BI97" s="313"/>
      <c r="BJ97" s="99" t="str">
        <f t="shared" si="107"/>
        <v/>
      </c>
      <c r="BK97" s="302" t="e">
        <f t="shared" si="61"/>
        <v>#N/A</v>
      </c>
      <c r="BL97" s="3" t="e">
        <f t="shared" si="62"/>
        <v>#N/A</v>
      </c>
      <c r="BM97" s="302" t="str">
        <f t="shared" si="108"/>
        <v/>
      </c>
      <c r="BN97" s="3" t="str">
        <f t="shared" si="109"/>
        <v/>
      </c>
      <c r="BO97" s="302" t="e">
        <f t="shared" si="63"/>
        <v>#N/A</v>
      </c>
      <c r="BP97" s="3" t="e">
        <f t="shared" si="64"/>
        <v>#N/A</v>
      </c>
      <c r="BQ97" s="302" t="str">
        <f t="shared" si="110"/>
        <v/>
      </c>
      <c r="BT97" s="357"/>
      <c r="BU97" s="357"/>
      <c r="CG97" s="364"/>
      <c r="CH97" s="364"/>
      <c r="CI97" s="365"/>
      <c r="CK97" s="365"/>
      <c r="CM97" s="365"/>
      <c r="CR97" s="357"/>
      <c r="CS97" s="357"/>
    </row>
    <row r="98" spans="2:97">
      <c r="B98" s="106" t="str">
        <f t="shared" si="65"/>
        <v/>
      </c>
      <c r="C98" s="101">
        <v>95</v>
      </c>
      <c r="D98" s="107" t="str">
        <f>男子種目選択!B98</f>
        <v/>
      </c>
      <c r="E98" s="108" t="str">
        <f>男子種目選択!C98</f>
        <v/>
      </c>
      <c r="F98" s="109" t="str">
        <f>男子種目選択!D98</f>
        <v/>
      </c>
      <c r="G98" s="110" t="str">
        <f>IF(男子種目選択!E98="","",IF(男子種目選択!E98="コンバインドA","80mハードル",IF(男子種目選択!E98="コンバインドB","走幅跳",男子種目選択!E98)))</f>
        <v/>
      </c>
      <c r="H98" s="111" t="str">
        <f t="shared" si="59"/>
        <v/>
      </c>
      <c r="I98" s="225"/>
      <c r="J98" s="226" t="str">
        <f t="shared" si="66"/>
        <v/>
      </c>
      <c r="K98" s="227"/>
      <c r="L98" s="228" t="str">
        <f t="shared" si="67"/>
        <v/>
      </c>
      <c r="M98" s="229"/>
      <c r="N98" s="242" t="str">
        <f t="shared" si="68"/>
        <v/>
      </c>
      <c r="O98" s="242">
        <f t="shared" si="69"/>
        <v>0</v>
      </c>
      <c r="P98" s="242" t="str">
        <f t="shared" si="70"/>
        <v/>
      </c>
      <c r="Q98" s="242">
        <f t="shared" si="71"/>
        <v>0</v>
      </c>
      <c r="R98" s="242" t="str">
        <f t="shared" si="72"/>
        <v/>
      </c>
      <c r="S98" s="242" t="str">
        <f t="shared" si="73"/>
        <v/>
      </c>
      <c r="T98" s="252" t="str">
        <f t="shared" si="74"/>
        <v>00</v>
      </c>
      <c r="U98" s="252">
        <f t="shared" si="75"/>
        <v>0</v>
      </c>
      <c r="V98" s="274">
        <f t="shared" si="76"/>
        <v>0</v>
      </c>
      <c r="W98" s="252" t="str">
        <f t="shared" si="77"/>
        <v/>
      </c>
      <c r="X98" s="252" t="str">
        <f t="shared" si="78"/>
        <v/>
      </c>
      <c r="Y98" s="252" t="str">
        <f t="shared" si="79"/>
        <v>0</v>
      </c>
      <c r="Z98" s="252" t="str">
        <f t="shared" si="80"/>
        <v/>
      </c>
      <c r="AA98" s="252" t="str">
        <f t="shared" si="81"/>
        <v/>
      </c>
      <c r="AB98" s="252" t="str">
        <f t="shared" si="82"/>
        <v/>
      </c>
      <c r="AC98" s="252" t="str">
        <f t="shared" si="83"/>
        <v>0</v>
      </c>
      <c r="AD98" s="252">
        <f t="shared" si="84"/>
        <v>0</v>
      </c>
      <c r="AE98" s="110" t="str">
        <f>IF(男子種目選択!E98="","",IF(男子種目選択!E98="コンバインドA","走高跳",IF(男子種目選択!E98="コンバインドB","ジャベリックボール投",IF(男子種目選択!F98="","",男子種目選択!F98))))</f>
        <v/>
      </c>
      <c r="AF98" s="111" t="str">
        <f t="shared" si="60"/>
        <v/>
      </c>
      <c r="AG98" s="225"/>
      <c r="AH98" s="226" t="str">
        <f t="shared" si="85"/>
        <v/>
      </c>
      <c r="AI98" s="227"/>
      <c r="AJ98" s="228" t="str">
        <f t="shared" si="86"/>
        <v/>
      </c>
      <c r="AK98" s="229"/>
      <c r="AL98" s="242" t="str">
        <f t="shared" si="87"/>
        <v/>
      </c>
      <c r="AM98" s="242">
        <f t="shared" si="88"/>
        <v>0</v>
      </c>
      <c r="AN98" s="242" t="str">
        <f t="shared" si="89"/>
        <v/>
      </c>
      <c r="AO98" s="242">
        <f t="shared" si="90"/>
        <v>0</v>
      </c>
      <c r="AP98" s="242" t="str">
        <f t="shared" si="91"/>
        <v/>
      </c>
      <c r="AQ98" s="242" t="str">
        <f t="shared" si="92"/>
        <v/>
      </c>
      <c r="AR98" s="252" t="str">
        <f t="shared" si="93"/>
        <v>00</v>
      </c>
      <c r="AS98" s="252">
        <f t="shared" si="94"/>
        <v>0</v>
      </c>
      <c r="AT98" s="274">
        <f t="shared" si="95"/>
        <v>0</v>
      </c>
      <c r="AU98" s="252" t="str">
        <f t="shared" si="96"/>
        <v/>
      </c>
      <c r="AV98" s="252" t="str">
        <f t="shared" si="97"/>
        <v/>
      </c>
      <c r="AW98" s="252" t="str">
        <f t="shared" si="98"/>
        <v>0</v>
      </c>
      <c r="AX98" s="252" t="str">
        <f t="shared" si="99"/>
        <v/>
      </c>
      <c r="AY98" s="252" t="str">
        <f t="shared" si="100"/>
        <v/>
      </c>
      <c r="AZ98" s="252" t="str">
        <f t="shared" si="101"/>
        <v/>
      </c>
      <c r="BA98" s="252" t="str">
        <f t="shared" si="102"/>
        <v>0</v>
      </c>
      <c r="BB98" s="252">
        <f t="shared" si="103"/>
        <v>0</v>
      </c>
      <c r="BC98" s="110" t="str">
        <f>IF(AE98="","",IF(男子種目選択!E98="","""",IF(男子種目選択!E98="コンバインドA",男子種目選択!E98,IF(男子種目選択!E98="コンバインドB",男子種目選択!E98,""))))</f>
        <v/>
      </c>
      <c r="BD98" s="111"/>
      <c r="BE98" s="320" t="str">
        <f t="shared" si="104"/>
        <v/>
      </c>
      <c r="BF98" s="320" t="str">
        <f t="shared" si="105"/>
        <v/>
      </c>
      <c r="BG98" s="321" t="str">
        <f t="shared" si="106"/>
        <v/>
      </c>
      <c r="BH98" s="312" t="str">
        <f t="shared" si="111"/>
        <v/>
      </c>
      <c r="BI98" s="313"/>
      <c r="BJ98" s="99" t="str">
        <f t="shared" si="107"/>
        <v/>
      </c>
      <c r="BK98" s="302" t="e">
        <f t="shared" si="61"/>
        <v>#N/A</v>
      </c>
      <c r="BL98" s="3" t="e">
        <f t="shared" si="62"/>
        <v>#N/A</v>
      </c>
      <c r="BM98" s="302" t="str">
        <f t="shared" si="108"/>
        <v/>
      </c>
      <c r="BN98" s="3" t="str">
        <f t="shared" si="109"/>
        <v/>
      </c>
      <c r="BO98" s="302" t="e">
        <f t="shared" si="63"/>
        <v>#N/A</v>
      </c>
      <c r="BP98" s="3" t="e">
        <f t="shared" si="64"/>
        <v>#N/A</v>
      </c>
      <c r="BQ98" s="302" t="str">
        <f t="shared" si="110"/>
        <v/>
      </c>
      <c r="BT98" s="357"/>
      <c r="BU98" s="357"/>
      <c r="CG98" s="364"/>
      <c r="CH98" s="364"/>
      <c r="CI98" s="365"/>
      <c r="CK98" s="365"/>
      <c r="CM98" s="365"/>
      <c r="CR98" s="357"/>
      <c r="CS98" s="357"/>
    </row>
    <row r="99" spans="2:97">
      <c r="B99" s="106" t="str">
        <f t="shared" si="65"/>
        <v/>
      </c>
      <c r="C99" s="101">
        <v>96</v>
      </c>
      <c r="D99" s="107" t="str">
        <f>男子種目選択!B99</f>
        <v/>
      </c>
      <c r="E99" s="108" t="str">
        <f>男子種目選択!C99</f>
        <v/>
      </c>
      <c r="F99" s="109" t="str">
        <f>男子種目選択!D99</f>
        <v/>
      </c>
      <c r="G99" s="110" t="str">
        <f>IF(男子種目選択!E99="","",IF(男子種目選択!E99="コンバインドA","80mハードル",IF(男子種目選択!E99="コンバインドB","走幅跳",男子種目選択!E99)))</f>
        <v/>
      </c>
      <c r="H99" s="111" t="str">
        <f t="shared" si="59"/>
        <v/>
      </c>
      <c r="I99" s="225"/>
      <c r="J99" s="226" t="str">
        <f t="shared" si="66"/>
        <v/>
      </c>
      <c r="K99" s="227"/>
      <c r="L99" s="228" t="str">
        <f t="shared" si="67"/>
        <v/>
      </c>
      <c r="M99" s="229"/>
      <c r="N99" s="242" t="str">
        <f t="shared" si="68"/>
        <v/>
      </c>
      <c r="O99" s="242">
        <f t="shared" si="69"/>
        <v>0</v>
      </c>
      <c r="P99" s="242" t="str">
        <f t="shared" si="70"/>
        <v/>
      </c>
      <c r="Q99" s="242">
        <f t="shared" si="71"/>
        <v>0</v>
      </c>
      <c r="R99" s="242" t="str">
        <f t="shared" si="72"/>
        <v/>
      </c>
      <c r="S99" s="242" t="str">
        <f t="shared" si="73"/>
        <v/>
      </c>
      <c r="T99" s="252" t="str">
        <f t="shared" si="74"/>
        <v>00</v>
      </c>
      <c r="U99" s="252">
        <f t="shared" si="75"/>
        <v>0</v>
      </c>
      <c r="V99" s="274">
        <f t="shared" si="76"/>
        <v>0</v>
      </c>
      <c r="W99" s="252" t="str">
        <f t="shared" si="77"/>
        <v/>
      </c>
      <c r="X99" s="252" t="str">
        <f t="shared" si="78"/>
        <v/>
      </c>
      <c r="Y99" s="252" t="str">
        <f t="shared" si="79"/>
        <v>0</v>
      </c>
      <c r="Z99" s="252" t="str">
        <f t="shared" si="80"/>
        <v/>
      </c>
      <c r="AA99" s="252" t="str">
        <f t="shared" si="81"/>
        <v/>
      </c>
      <c r="AB99" s="252" t="str">
        <f t="shared" si="82"/>
        <v/>
      </c>
      <c r="AC99" s="252" t="str">
        <f t="shared" si="83"/>
        <v>0</v>
      </c>
      <c r="AD99" s="252">
        <f t="shared" si="84"/>
        <v>0</v>
      </c>
      <c r="AE99" s="110" t="str">
        <f>IF(男子種目選択!E99="","",IF(男子種目選択!E99="コンバインドA","走高跳",IF(男子種目選択!E99="コンバインドB","ジャベリックボール投",IF(男子種目選択!F99="","",男子種目選択!F99))))</f>
        <v/>
      </c>
      <c r="AF99" s="111" t="str">
        <f t="shared" si="60"/>
        <v/>
      </c>
      <c r="AG99" s="225"/>
      <c r="AH99" s="226" t="str">
        <f t="shared" si="85"/>
        <v/>
      </c>
      <c r="AI99" s="227"/>
      <c r="AJ99" s="228" t="str">
        <f t="shared" si="86"/>
        <v/>
      </c>
      <c r="AK99" s="229"/>
      <c r="AL99" s="242" t="str">
        <f t="shared" si="87"/>
        <v/>
      </c>
      <c r="AM99" s="242">
        <f t="shared" si="88"/>
        <v>0</v>
      </c>
      <c r="AN99" s="242" t="str">
        <f t="shared" si="89"/>
        <v/>
      </c>
      <c r="AO99" s="242">
        <f t="shared" si="90"/>
        <v>0</v>
      </c>
      <c r="AP99" s="242" t="str">
        <f t="shared" si="91"/>
        <v/>
      </c>
      <c r="AQ99" s="242" t="str">
        <f t="shared" si="92"/>
        <v/>
      </c>
      <c r="AR99" s="252" t="str">
        <f t="shared" si="93"/>
        <v>00</v>
      </c>
      <c r="AS99" s="252">
        <f t="shared" si="94"/>
        <v>0</v>
      </c>
      <c r="AT99" s="274">
        <f t="shared" si="95"/>
        <v>0</v>
      </c>
      <c r="AU99" s="252" t="str">
        <f t="shared" si="96"/>
        <v/>
      </c>
      <c r="AV99" s="252" t="str">
        <f t="shared" si="97"/>
        <v/>
      </c>
      <c r="AW99" s="252" t="str">
        <f t="shared" si="98"/>
        <v>0</v>
      </c>
      <c r="AX99" s="252" t="str">
        <f t="shared" si="99"/>
        <v/>
      </c>
      <c r="AY99" s="252" t="str">
        <f t="shared" si="100"/>
        <v/>
      </c>
      <c r="AZ99" s="252" t="str">
        <f t="shared" si="101"/>
        <v/>
      </c>
      <c r="BA99" s="252" t="str">
        <f t="shared" si="102"/>
        <v>0</v>
      </c>
      <c r="BB99" s="252">
        <f t="shared" si="103"/>
        <v>0</v>
      </c>
      <c r="BC99" s="110" t="str">
        <f>IF(AE99="","",IF(男子種目選択!E99="","""",IF(男子種目選択!E99="コンバインドA",男子種目選択!E99,IF(男子種目選択!E99="コンバインドB",男子種目選択!E99,""))))</f>
        <v/>
      </c>
      <c r="BD99" s="111"/>
      <c r="BE99" s="320" t="str">
        <f t="shared" si="104"/>
        <v/>
      </c>
      <c r="BF99" s="320" t="str">
        <f t="shared" si="105"/>
        <v/>
      </c>
      <c r="BG99" s="321" t="str">
        <f t="shared" si="106"/>
        <v/>
      </c>
      <c r="BH99" s="312" t="str">
        <f t="shared" si="111"/>
        <v/>
      </c>
      <c r="BI99" s="313"/>
      <c r="BJ99" s="99" t="str">
        <f t="shared" si="107"/>
        <v/>
      </c>
      <c r="BK99" s="302" t="e">
        <f t="shared" si="61"/>
        <v>#N/A</v>
      </c>
      <c r="BL99" s="3" t="e">
        <f t="shared" si="62"/>
        <v>#N/A</v>
      </c>
      <c r="BM99" s="302" t="str">
        <f t="shared" si="108"/>
        <v/>
      </c>
      <c r="BN99" s="3" t="str">
        <f t="shared" si="109"/>
        <v/>
      </c>
      <c r="BO99" s="302" t="e">
        <f t="shared" si="63"/>
        <v>#N/A</v>
      </c>
      <c r="BP99" s="3" t="e">
        <f t="shared" si="64"/>
        <v>#N/A</v>
      </c>
      <c r="BQ99" s="302" t="str">
        <f t="shared" si="110"/>
        <v/>
      </c>
      <c r="BT99" s="357"/>
      <c r="BU99" s="357"/>
      <c r="CG99" s="364"/>
      <c r="CH99" s="364"/>
      <c r="CI99" s="365"/>
      <c r="CK99" s="365"/>
      <c r="CM99" s="365"/>
      <c r="CR99" s="357"/>
      <c r="CS99" s="357"/>
    </row>
    <row r="100" spans="2:97">
      <c r="B100" s="106" t="str">
        <f t="shared" si="65"/>
        <v/>
      </c>
      <c r="C100" s="101">
        <v>97</v>
      </c>
      <c r="D100" s="107" t="str">
        <f>男子種目選択!B100</f>
        <v/>
      </c>
      <c r="E100" s="108" t="str">
        <f>男子種目選択!C100</f>
        <v/>
      </c>
      <c r="F100" s="109" t="str">
        <f>男子種目選択!D100</f>
        <v/>
      </c>
      <c r="G100" s="110" t="str">
        <f>IF(男子種目選択!E100="","",IF(男子種目選択!E100="コンバインドA","80mハードル",IF(男子種目選択!E100="コンバインドB","走幅跳",男子種目選択!E100)))</f>
        <v/>
      </c>
      <c r="H100" s="111" t="str">
        <f t="shared" ref="H100:H104" si="112">IF(G100="","",IF(G100="80mハードル","t1",IF(G100="走幅跳","m",VLOOKUP(G100,コード,3,FALSE))))</f>
        <v/>
      </c>
      <c r="I100" s="225"/>
      <c r="J100" s="226" t="str">
        <f t="shared" si="66"/>
        <v/>
      </c>
      <c r="K100" s="227"/>
      <c r="L100" s="228" t="str">
        <f t="shared" si="67"/>
        <v/>
      </c>
      <c r="M100" s="229"/>
      <c r="N100" s="242" t="str">
        <f t="shared" si="68"/>
        <v/>
      </c>
      <c r="O100" s="242">
        <f t="shared" si="69"/>
        <v>0</v>
      </c>
      <c r="P100" s="242" t="str">
        <f t="shared" si="70"/>
        <v/>
      </c>
      <c r="Q100" s="242">
        <f t="shared" si="71"/>
        <v>0</v>
      </c>
      <c r="R100" s="242" t="str">
        <f t="shared" si="72"/>
        <v/>
      </c>
      <c r="S100" s="242" t="str">
        <f t="shared" si="73"/>
        <v/>
      </c>
      <c r="T100" s="252" t="str">
        <f t="shared" si="74"/>
        <v>00</v>
      </c>
      <c r="U100" s="252">
        <f t="shared" si="75"/>
        <v>0</v>
      </c>
      <c r="V100" s="274">
        <f t="shared" si="76"/>
        <v>0</v>
      </c>
      <c r="W100" s="252" t="str">
        <f t="shared" si="77"/>
        <v/>
      </c>
      <c r="X100" s="252" t="str">
        <f t="shared" si="78"/>
        <v/>
      </c>
      <c r="Y100" s="252" t="str">
        <f t="shared" si="79"/>
        <v>0</v>
      </c>
      <c r="Z100" s="252" t="str">
        <f t="shared" si="80"/>
        <v/>
      </c>
      <c r="AA100" s="252" t="str">
        <f t="shared" si="81"/>
        <v/>
      </c>
      <c r="AB100" s="252" t="str">
        <f t="shared" si="82"/>
        <v/>
      </c>
      <c r="AC100" s="252" t="str">
        <f t="shared" si="83"/>
        <v>0</v>
      </c>
      <c r="AD100" s="252">
        <f t="shared" si="84"/>
        <v>0</v>
      </c>
      <c r="AE100" s="110" t="str">
        <f>IF(男子種目選択!E100="","",IF(男子種目選択!E100="コンバインドA","走高跳",IF(男子種目選択!E100="コンバインドB","ジャベリックボール投",IF(男子種目選択!F100="","",男子種目選択!F100))))</f>
        <v/>
      </c>
      <c r="AF100" s="111" t="str">
        <f t="shared" ref="AF100:AF104" si="113">IF(AE100="","",IF(AE100="走高跳","m",IF(AE100="ジャベリックボール投","m",VLOOKUP(AE100,コード,3,FALSE))))</f>
        <v/>
      </c>
      <c r="AG100" s="225"/>
      <c r="AH100" s="226" t="str">
        <f t="shared" si="85"/>
        <v/>
      </c>
      <c r="AI100" s="227"/>
      <c r="AJ100" s="228" t="str">
        <f t="shared" si="86"/>
        <v/>
      </c>
      <c r="AK100" s="229"/>
      <c r="AL100" s="242" t="str">
        <f t="shared" si="87"/>
        <v/>
      </c>
      <c r="AM100" s="242">
        <f t="shared" si="88"/>
        <v>0</v>
      </c>
      <c r="AN100" s="242" t="str">
        <f t="shared" si="89"/>
        <v/>
      </c>
      <c r="AO100" s="242">
        <f t="shared" si="90"/>
        <v>0</v>
      </c>
      <c r="AP100" s="242" t="str">
        <f t="shared" si="91"/>
        <v/>
      </c>
      <c r="AQ100" s="242" t="str">
        <f t="shared" si="92"/>
        <v/>
      </c>
      <c r="AR100" s="252" t="str">
        <f t="shared" si="93"/>
        <v>00</v>
      </c>
      <c r="AS100" s="252">
        <f t="shared" si="94"/>
        <v>0</v>
      </c>
      <c r="AT100" s="274">
        <f t="shared" si="95"/>
        <v>0</v>
      </c>
      <c r="AU100" s="252" t="str">
        <f t="shared" si="96"/>
        <v/>
      </c>
      <c r="AV100" s="252" t="str">
        <f t="shared" si="97"/>
        <v/>
      </c>
      <c r="AW100" s="252" t="str">
        <f t="shared" si="98"/>
        <v>0</v>
      </c>
      <c r="AX100" s="252" t="str">
        <f t="shared" si="99"/>
        <v/>
      </c>
      <c r="AY100" s="252" t="str">
        <f t="shared" si="100"/>
        <v/>
      </c>
      <c r="AZ100" s="252" t="str">
        <f t="shared" si="101"/>
        <v/>
      </c>
      <c r="BA100" s="252" t="str">
        <f t="shared" si="102"/>
        <v>0</v>
      </c>
      <c r="BB100" s="252">
        <f t="shared" si="103"/>
        <v>0</v>
      </c>
      <c r="BC100" s="110" t="str">
        <f>IF(AE100="","",IF(男子種目選択!E100="","""",IF(男子種目選択!E100="コンバインドA",男子種目選択!E100,IF(男子種目選択!E100="コンバインドB",男子種目選択!E100,""))))</f>
        <v/>
      </c>
      <c r="BD100" s="111"/>
      <c r="BE100" s="320" t="str">
        <f t="shared" si="104"/>
        <v/>
      </c>
      <c r="BF100" s="320" t="str">
        <f t="shared" si="105"/>
        <v/>
      </c>
      <c r="BG100" s="321" t="str">
        <f t="shared" si="106"/>
        <v/>
      </c>
      <c r="BH100" s="312" t="str">
        <f t="shared" si="111"/>
        <v/>
      </c>
      <c r="BI100" s="313"/>
      <c r="BJ100" s="99" t="str">
        <f t="shared" si="107"/>
        <v/>
      </c>
      <c r="BK100" s="302" t="e">
        <f t="shared" ref="BK100:BK104" si="114">VLOOKUP(BJ100, 得点,2,FALSE)*BV100</f>
        <v>#N/A</v>
      </c>
      <c r="BL100" s="3" t="e">
        <f t="shared" si="62"/>
        <v>#N/A</v>
      </c>
      <c r="BM100" s="302" t="str">
        <f t="shared" si="108"/>
        <v/>
      </c>
      <c r="BN100" s="3" t="str">
        <f t="shared" si="109"/>
        <v/>
      </c>
      <c r="BO100" s="302" t="e">
        <f t="shared" ref="BO100:BO104" si="115">VLOOKUP(BN100, 得点,2,FALSE)*BW100</f>
        <v>#N/A</v>
      </c>
      <c r="BP100" s="3" t="e">
        <f t="shared" si="64"/>
        <v>#N/A</v>
      </c>
      <c r="BQ100" s="302" t="str">
        <f t="shared" si="110"/>
        <v/>
      </c>
      <c r="BT100" s="357"/>
      <c r="BU100" s="357"/>
      <c r="CG100" s="364"/>
      <c r="CH100" s="364"/>
      <c r="CI100" s="365"/>
      <c r="CK100" s="365"/>
      <c r="CM100" s="365"/>
      <c r="CR100" s="357"/>
      <c r="CS100" s="357"/>
    </row>
    <row r="101" spans="2:97">
      <c r="B101" s="106" t="str">
        <f t="shared" si="65"/>
        <v/>
      </c>
      <c r="C101" s="101">
        <v>98</v>
      </c>
      <c r="D101" s="107" t="str">
        <f>男子種目選択!B101</f>
        <v/>
      </c>
      <c r="E101" s="108" t="str">
        <f>男子種目選択!C101</f>
        <v/>
      </c>
      <c r="F101" s="109" t="str">
        <f>男子種目選択!D101</f>
        <v/>
      </c>
      <c r="G101" s="110" t="str">
        <f>IF(男子種目選択!E101="","",IF(男子種目選択!E101="コンバインドA","80mハードル",IF(男子種目選択!E101="コンバインドB","走幅跳",男子種目選択!E101)))</f>
        <v/>
      </c>
      <c r="H101" s="111" t="str">
        <f t="shared" si="112"/>
        <v/>
      </c>
      <c r="I101" s="225"/>
      <c r="J101" s="226" t="str">
        <f t="shared" si="66"/>
        <v/>
      </c>
      <c r="K101" s="227"/>
      <c r="L101" s="228" t="str">
        <f t="shared" si="67"/>
        <v/>
      </c>
      <c r="M101" s="229"/>
      <c r="N101" s="242" t="str">
        <f t="shared" si="68"/>
        <v/>
      </c>
      <c r="O101" s="242">
        <f t="shared" si="69"/>
        <v>0</v>
      </c>
      <c r="P101" s="242" t="str">
        <f t="shared" si="70"/>
        <v/>
      </c>
      <c r="Q101" s="242">
        <f t="shared" si="71"/>
        <v>0</v>
      </c>
      <c r="R101" s="242" t="str">
        <f t="shared" si="72"/>
        <v/>
      </c>
      <c r="S101" s="242" t="str">
        <f t="shared" si="73"/>
        <v/>
      </c>
      <c r="T101" s="252" t="str">
        <f t="shared" si="74"/>
        <v>00</v>
      </c>
      <c r="U101" s="252">
        <f t="shared" si="75"/>
        <v>0</v>
      </c>
      <c r="V101" s="274">
        <f t="shared" si="76"/>
        <v>0</v>
      </c>
      <c r="W101" s="252" t="str">
        <f t="shared" si="77"/>
        <v/>
      </c>
      <c r="X101" s="252" t="str">
        <f t="shared" si="78"/>
        <v/>
      </c>
      <c r="Y101" s="252" t="str">
        <f t="shared" si="79"/>
        <v>0</v>
      </c>
      <c r="Z101" s="252" t="str">
        <f t="shared" si="80"/>
        <v/>
      </c>
      <c r="AA101" s="252" t="str">
        <f t="shared" si="81"/>
        <v/>
      </c>
      <c r="AB101" s="252" t="str">
        <f t="shared" si="82"/>
        <v/>
      </c>
      <c r="AC101" s="252" t="str">
        <f t="shared" si="83"/>
        <v>0</v>
      </c>
      <c r="AD101" s="252">
        <f t="shared" si="84"/>
        <v>0</v>
      </c>
      <c r="AE101" s="110" t="str">
        <f>IF(男子種目選択!E101="","",IF(男子種目選択!E101="コンバインドA","走高跳",IF(男子種目選択!E101="コンバインドB","ジャベリックボール投",IF(男子種目選択!F101="","",男子種目選択!F101))))</f>
        <v/>
      </c>
      <c r="AF101" s="111" t="str">
        <f t="shared" si="113"/>
        <v/>
      </c>
      <c r="AG101" s="225"/>
      <c r="AH101" s="226" t="str">
        <f t="shared" si="85"/>
        <v/>
      </c>
      <c r="AI101" s="227"/>
      <c r="AJ101" s="228" t="str">
        <f t="shared" si="86"/>
        <v/>
      </c>
      <c r="AK101" s="229"/>
      <c r="AL101" s="242" t="str">
        <f t="shared" si="87"/>
        <v/>
      </c>
      <c r="AM101" s="242">
        <f t="shared" si="88"/>
        <v>0</v>
      </c>
      <c r="AN101" s="242" t="str">
        <f t="shared" si="89"/>
        <v/>
      </c>
      <c r="AO101" s="242">
        <f t="shared" si="90"/>
        <v>0</v>
      </c>
      <c r="AP101" s="242" t="str">
        <f t="shared" si="91"/>
        <v/>
      </c>
      <c r="AQ101" s="242" t="str">
        <f t="shared" si="92"/>
        <v/>
      </c>
      <c r="AR101" s="252" t="str">
        <f t="shared" si="93"/>
        <v>00</v>
      </c>
      <c r="AS101" s="252">
        <f t="shared" si="94"/>
        <v>0</v>
      </c>
      <c r="AT101" s="274">
        <f t="shared" si="95"/>
        <v>0</v>
      </c>
      <c r="AU101" s="252" t="str">
        <f t="shared" si="96"/>
        <v/>
      </c>
      <c r="AV101" s="252" t="str">
        <f t="shared" si="97"/>
        <v/>
      </c>
      <c r="AW101" s="252" t="str">
        <f t="shared" si="98"/>
        <v>0</v>
      </c>
      <c r="AX101" s="252" t="str">
        <f t="shared" si="99"/>
        <v/>
      </c>
      <c r="AY101" s="252" t="str">
        <f t="shared" si="100"/>
        <v/>
      </c>
      <c r="AZ101" s="252" t="str">
        <f t="shared" si="101"/>
        <v/>
      </c>
      <c r="BA101" s="252" t="str">
        <f t="shared" si="102"/>
        <v>0</v>
      </c>
      <c r="BB101" s="252">
        <f t="shared" si="103"/>
        <v>0</v>
      </c>
      <c r="BC101" s="110" t="str">
        <f>IF(AE101="","",IF(男子種目選択!E101="","""",IF(男子種目選択!E101="コンバインドA",男子種目選択!E101,IF(男子種目選択!E101="コンバインドB",男子種目選択!E101,""))))</f>
        <v/>
      </c>
      <c r="BD101" s="111"/>
      <c r="BE101" s="320" t="str">
        <f t="shared" si="104"/>
        <v/>
      </c>
      <c r="BF101" s="320" t="str">
        <f t="shared" si="105"/>
        <v/>
      </c>
      <c r="BG101" s="321" t="str">
        <f t="shared" si="106"/>
        <v/>
      </c>
      <c r="BH101" s="312" t="str">
        <f t="shared" si="111"/>
        <v/>
      </c>
      <c r="BI101" s="313"/>
      <c r="BJ101" s="99" t="str">
        <f t="shared" si="107"/>
        <v/>
      </c>
      <c r="BK101" s="302" t="e">
        <f t="shared" si="114"/>
        <v>#N/A</v>
      </c>
      <c r="BL101" s="3" t="e">
        <f t="shared" si="62"/>
        <v>#N/A</v>
      </c>
      <c r="BM101" s="302" t="str">
        <f t="shared" si="108"/>
        <v/>
      </c>
      <c r="BN101" s="3" t="str">
        <f t="shared" si="109"/>
        <v/>
      </c>
      <c r="BO101" s="302" t="e">
        <f t="shared" si="115"/>
        <v>#N/A</v>
      </c>
      <c r="BP101" s="3" t="e">
        <f t="shared" si="64"/>
        <v>#N/A</v>
      </c>
      <c r="BQ101" s="302" t="str">
        <f t="shared" si="110"/>
        <v/>
      </c>
      <c r="BT101" s="357"/>
      <c r="BU101" s="357"/>
      <c r="CG101" s="364"/>
      <c r="CH101" s="364"/>
      <c r="CI101" s="365"/>
      <c r="CK101" s="365"/>
      <c r="CM101" s="365"/>
      <c r="CR101" s="357"/>
      <c r="CS101" s="357"/>
    </row>
    <row r="102" spans="2:97">
      <c r="B102" s="106" t="str">
        <f t="shared" si="65"/>
        <v/>
      </c>
      <c r="C102" s="101">
        <v>99</v>
      </c>
      <c r="D102" s="107" t="str">
        <f>男子種目選択!B102</f>
        <v/>
      </c>
      <c r="E102" s="108" t="str">
        <f>男子種目選択!C102</f>
        <v/>
      </c>
      <c r="F102" s="109" t="str">
        <f>男子種目選択!D102</f>
        <v/>
      </c>
      <c r="G102" s="110" t="str">
        <f>IF(男子種目選択!E102="","",IF(男子種目選択!E102="コンバインドA","80mハードル",IF(男子種目選択!E102="コンバインドB","走幅跳",男子種目選択!E102)))</f>
        <v/>
      </c>
      <c r="H102" s="111" t="str">
        <f t="shared" si="112"/>
        <v/>
      </c>
      <c r="I102" s="225"/>
      <c r="J102" s="226" t="str">
        <f t="shared" si="66"/>
        <v/>
      </c>
      <c r="K102" s="227"/>
      <c r="L102" s="228" t="str">
        <f t="shared" si="67"/>
        <v/>
      </c>
      <c r="M102" s="229"/>
      <c r="N102" s="242" t="str">
        <f t="shared" si="68"/>
        <v/>
      </c>
      <c r="O102" s="242">
        <f t="shared" si="69"/>
        <v>0</v>
      </c>
      <c r="P102" s="242" t="str">
        <f t="shared" si="70"/>
        <v/>
      </c>
      <c r="Q102" s="242">
        <f t="shared" si="71"/>
        <v>0</v>
      </c>
      <c r="R102" s="242" t="str">
        <f t="shared" si="72"/>
        <v/>
      </c>
      <c r="S102" s="242" t="str">
        <f t="shared" si="73"/>
        <v/>
      </c>
      <c r="T102" s="252" t="str">
        <f t="shared" si="74"/>
        <v>00</v>
      </c>
      <c r="U102" s="252">
        <f t="shared" si="75"/>
        <v>0</v>
      </c>
      <c r="V102" s="274">
        <f t="shared" si="76"/>
        <v>0</v>
      </c>
      <c r="W102" s="252" t="str">
        <f t="shared" si="77"/>
        <v/>
      </c>
      <c r="X102" s="252" t="str">
        <f t="shared" si="78"/>
        <v/>
      </c>
      <c r="Y102" s="252" t="str">
        <f t="shared" si="79"/>
        <v>0</v>
      </c>
      <c r="Z102" s="252" t="str">
        <f t="shared" si="80"/>
        <v/>
      </c>
      <c r="AA102" s="252" t="str">
        <f t="shared" si="81"/>
        <v/>
      </c>
      <c r="AB102" s="252" t="str">
        <f t="shared" si="82"/>
        <v/>
      </c>
      <c r="AC102" s="252" t="str">
        <f t="shared" si="83"/>
        <v>0</v>
      </c>
      <c r="AD102" s="252">
        <f t="shared" si="84"/>
        <v>0</v>
      </c>
      <c r="AE102" s="110" t="str">
        <f>IF(男子種目選択!E102="","",IF(男子種目選択!E102="コンバインドA","走高跳",IF(男子種目選択!E102="コンバインドB","ジャベリックボール投",IF(男子種目選択!F102="","",男子種目選択!F102))))</f>
        <v/>
      </c>
      <c r="AF102" s="111" t="str">
        <f t="shared" si="113"/>
        <v/>
      </c>
      <c r="AG102" s="225"/>
      <c r="AH102" s="226" t="str">
        <f t="shared" si="85"/>
        <v/>
      </c>
      <c r="AI102" s="227"/>
      <c r="AJ102" s="228" t="str">
        <f t="shared" si="86"/>
        <v/>
      </c>
      <c r="AK102" s="229"/>
      <c r="AL102" s="242" t="str">
        <f t="shared" si="87"/>
        <v/>
      </c>
      <c r="AM102" s="242">
        <f t="shared" si="88"/>
        <v>0</v>
      </c>
      <c r="AN102" s="242" t="str">
        <f t="shared" si="89"/>
        <v/>
      </c>
      <c r="AO102" s="242">
        <f t="shared" si="90"/>
        <v>0</v>
      </c>
      <c r="AP102" s="242" t="str">
        <f t="shared" si="91"/>
        <v/>
      </c>
      <c r="AQ102" s="242" t="str">
        <f t="shared" si="92"/>
        <v/>
      </c>
      <c r="AR102" s="252" t="str">
        <f t="shared" si="93"/>
        <v>00</v>
      </c>
      <c r="AS102" s="252">
        <f t="shared" si="94"/>
        <v>0</v>
      </c>
      <c r="AT102" s="274">
        <f t="shared" si="95"/>
        <v>0</v>
      </c>
      <c r="AU102" s="252" t="str">
        <f t="shared" si="96"/>
        <v/>
      </c>
      <c r="AV102" s="252" t="str">
        <f t="shared" si="97"/>
        <v/>
      </c>
      <c r="AW102" s="252" t="str">
        <f t="shared" si="98"/>
        <v>0</v>
      </c>
      <c r="AX102" s="252" t="str">
        <f t="shared" si="99"/>
        <v/>
      </c>
      <c r="AY102" s="252" t="str">
        <f t="shared" si="100"/>
        <v/>
      </c>
      <c r="AZ102" s="252" t="str">
        <f t="shared" si="101"/>
        <v/>
      </c>
      <c r="BA102" s="252" t="str">
        <f t="shared" si="102"/>
        <v>0</v>
      </c>
      <c r="BB102" s="252">
        <f t="shared" si="103"/>
        <v>0</v>
      </c>
      <c r="BC102" s="110" t="str">
        <f>IF(AE102="","",IF(男子種目選択!E102="","""",IF(男子種目選択!E102="コンバインドA",男子種目選択!E102,IF(男子種目選択!E102="コンバインドB",男子種目選択!E102,""))))</f>
        <v/>
      </c>
      <c r="BD102" s="111"/>
      <c r="BE102" s="320" t="str">
        <f t="shared" si="104"/>
        <v/>
      </c>
      <c r="BF102" s="320" t="str">
        <f t="shared" si="105"/>
        <v/>
      </c>
      <c r="BG102" s="321" t="str">
        <f t="shared" si="106"/>
        <v/>
      </c>
      <c r="BH102" s="312" t="str">
        <f t="shared" si="111"/>
        <v/>
      </c>
      <c r="BI102" s="313"/>
      <c r="BJ102" s="99" t="str">
        <f t="shared" si="107"/>
        <v/>
      </c>
      <c r="BK102" s="302" t="e">
        <f t="shared" si="114"/>
        <v>#N/A</v>
      </c>
      <c r="BL102" s="3" t="e">
        <f t="shared" si="62"/>
        <v>#N/A</v>
      </c>
      <c r="BM102" s="302" t="str">
        <f t="shared" si="108"/>
        <v/>
      </c>
      <c r="BN102" s="3" t="str">
        <f t="shared" si="109"/>
        <v/>
      </c>
      <c r="BO102" s="302" t="e">
        <f t="shared" si="115"/>
        <v>#N/A</v>
      </c>
      <c r="BP102" s="3" t="e">
        <f t="shared" si="64"/>
        <v>#N/A</v>
      </c>
      <c r="BQ102" s="302" t="str">
        <f t="shared" si="110"/>
        <v/>
      </c>
      <c r="BT102" s="357"/>
      <c r="BU102" s="357"/>
      <c r="CG102" s="364"/>
      <c r="CH102" s="364"/>
      <c r="CI102" s="365"/>
      <c r="CK102" s="365"/>
      <c r="CM102" s="365"/>
      <c r="CR102" s="357"/>
      <c r="CS102" s="357"/>
    </row>
    <row r="103" spans="2:97">
      <c r="B103" s="106" t="str">
        <f t="shared" si="65"/>
        <v/>
      </c>
      <c r="C103" s="101">
        <v>100</v>
      </c>
      <c r="D103" s="107" t="str">
        <f>男子種目選択!B103</f>
        <v/>
      </c>
      <c r="E103" s="108" t="str">
        <f>男子種目選択!C103</f>
        <v/>
      </c>
      <c r="F103" s="109" t="str">
        <f>男子種目選択!D103</f>
        <v/>
      </c>
      <c r="G103" s="110" t="str">
        <f>IF(男子種目選択!E103="","",IF(男子種目選択!E103="コンバインドA","80mハードル",IF(男子種目選択!E103="コンバインドB","走幅跳",男子種目選択!E103)))</f>
        <v/>
      </c>
      <c r="H103" s="111" t="str">
        <f t="shared" si="112"/>
        <v/>
      </c>
      <c r="I103" s="225"/>
      <c r="J103" s="226" t="str">
        <f t="shared" si="66"/>
        <v/>
      </c>
      <c r="K103" s="227"/>
      <c r="L103" s="228" t="str">
        <f t="shared" si="67"/>
        <v/>
      </c>
      <c r="M103" s="229"/>
      <c r="N103" s="242" t="str">
        <f t="shared" si="68"/>
        <v/>
      </c>
      <c r="O103" s="242">
        <f t="shared" si="69"/>
        <v>0</v>
      </c>
      <c r="P103" s="242" t="str">
        <f t="shared" si="70"/>
        <v/>
      </c>
      <c r="Q103" s="242">
        <f t="shared" si="71"/>
        <v>0</v>
      </c>
      <c r="R103" s="242" t="str">
        <f t="shared" si="72"/>
        <v/>
      </c>
      <c r="S103" s="242" t="str">
        <f t="shared" si="73"/>
        <v/>
      </c>
      <c r="T103" s="252" t="str">
        <f t="shared" si="74"/>
        <v>00</v>
      </c>
      <c r="U103" s="252">
        <f t="shared" si="75"/>
        <v>0</v>
      </c>
      <c r="V103" s="274">
        <f t="shared" si="76"/>
        <v>0</v>
      </c>
      <c r="W103" s="252" t="str">
        <f t="shared" si="77"/>
        <v/>
      </c>
      <c r="X103" s="252" t="str">
        <f t="shared" si="78"/>
        <v/>
      </c>
      <c r="Y103" s="252" t="str">
        <f t="shared" si="79"/>
        <v>0</v>
      </c>
      <c r="Z103" s="252" t="str">
        <f t="shared" si="80"/>
        <v/>
      </c>
      <c r="AA103" s="252" t="str">
        <f t="shared" si="81"/>
        <v/>
      </c>
      <c r="AB103" s="252" t="str">
        <f t="shared" si="82"/>
        <v/>
      </c>
      <c r="AC103" s="252" t="str">
        <f t="shared" si="83"/>
        <v>0</v>
      </c>
      <c r="AD103" s="252">
        <f t="shared" si="84"/>
        <v>0</v>
      </c>
      <c r="AE103" s="110" t="str">
        <f>IF(男子種目選択!E103="","",IF(男子種目選択!E103="コンバインドA","走高跳",IF(男子種目選択!E103="コンバインドB","ジャベリックボール投",IF(男子種目選択!F103="","",男子種目選択!F103))))</f>
        <v/>
      </c>
      <c r="AF103" s="111" t="str">
        <f t="shared" si="113"/>
        <v/>
      </c>
      <c r="AG103" s="225"/>
      <c r="AH103" s="226" t="str">
        <f t="shared" si="85"/>
        <v/>
      </c>
      <c r="AI103" s="227"/>
      <c r="AJ103" s="228" t="str">
        <f t="shared" si="86"/>
        <v/>
      </c>
      <c r="AK103" s="229"/>
      <c r="AL103" s="242" t="str">
        <f t="shared" si="87"/>
        <v/>
      </c>
      <c r="AM103" s="242">
        <f t="shared" si="88"/>
        <v>0</v>
      </c>
      <c r="AN103" s="242" t="str">
        <f t="shared" si="89"/>
        <v/>
      </c>
      <c r="AO103" s="242">
        <f t="shared" si="90"/>
        <v>0</v>
      </c>
      <c r="AP103" s="242" t="str">
        <f t="shared" si="91"/>
        <v/>
      </c>
      <c r="AQ103" s="242" t="str">
        <f t="shared" si="92"/>
        <v/>
      </c>
      <c r="AR103" s="252" t="str">
        <f t="shared" si="93"/>
        <v>00</v>
      </c>
      <c r="AS103" s="252">
        <f t="shared" si="94"/>
        <v>0</v>
      </c>
      <c r="AT103" s="274">
        <f t="shared" si="95"/>
        <v>0</v>
      </c>
      <c r="AU103" s="252" t="str">
        <f t="shared" si="96"/>
        <v/>
      </c>
      <c r="AV103" s="252" t="str">
        <f t="shared" si="97"/>
        <v/>
      </c>
      <c r="AW103" s="252" t="str">
        <f t="shared" si="98"/>
        <v>0</v>
      </c>
      <c r="AX103" s="252" t="str">
        <f t="shared" si="99"/>
        <v/>
      </c>
      <c r="AY103" s="252" t="str">
        <f t="shared" si="100"/>
        <v/>
      </c>
      <c r="AZ103" s="252" t="str">
        <f t="shared" si="101"/>
        <v/>
      </c>
      <c r="BA103" s="252" t="str">
        <f t="shared" si="102"/>
        <v>0</v>
      </c>
      <c r="BB103" s="252">
        <f t="shared" si="103"/>
        <v>0</v>
      </c>
      <c r="BC103" s="110" t="str">
        <f>IF(AE103="","",IF(男子種目選択!E103="","""",IF(男子種目選択!E103="コンバインドA",男子種目選択!E103,IF(男子種目選択!E103="コンバインドB",男子種目選択!E103,""))))</f>
        <v/>
      </c>
      <c r="BD103" s="111"/>
      <c r="BE103" s="320" t="str">
        <f t="shared" si="104"/>
        <v/>
      </c>
      <c r="BF103" s="320" t="str">
        <f t="shared" si="105"/>
        <v/>
      </c>
      <c r="BG103" s="321" t="str">
        <f t="shared" si="106"/>
        <v/>
      </c>
      <c r="BH103" s="312" t="str">
        <f t="shared" si="111"/>
        <v/>
      </c>
      <c r="BI103" s="313"/>
      <c r="BJ103" s="99" t="str">
        <f t="shared" si="107"/>
        <v/>
      </c>
      <c r="BK103" s="302" t="e">
        <f t="shared" si="114"/>
        <v>#N/A</v>
      </c>
      <c r="BL103" s="3" t="e">
        <f t="shared" si="62"/>
        <v>#N/A</v>
      </c>
      <c r="BM103" s="302" t="str">
        <f t="shared" si="108"/>
        <v/>
      </c>
      <c r="BN103" s="3" t="str">
        <f t="shared" si="109"/>
        <v/>
      </c>
      <c r="BO103" s="302" t="e">
        <f t="shared" si="115"/>
        <v>#N/A</v>
      </c>
      <c r="BP103" s="3" t="e">
        <f t="shared" si="64"/>
        <v>#N/A</v>
      </c>
      <c r="BQ103" s="302" t="str">
        <f t="shared" si="110"/>
        <v/>
      </c>
      <c r="BT103" s="357"/>
      <c r="BU103" s="357"/>
      <c r="CG103" s="364"/>
      <c r="CH103" s="364"/>
      <c r="CI103" s="365"/>
      <c r="CK103" s="365"/>
      <c r="CM103" s="365"/>
      <c r="CR103" s="357"/>
      <c r="CS103" s="357"/>
    </row>
    <row r="104" spans="2:97" ht="15" thickBot="1">
      <c r="B104" s="289" t="str">
        <f t="shared" si="65"/>
        <v/>
      </c>
      <c r="C104" s="290">
        <v>101</v>
      </c>
      <c r="D104" s="291" t="str">
        <f>男子種目選択!B104</f>
        <v/>
      </c>
      <c r="E104" s="292" t="str">
        <f>男子種目選択!C104</f>
        <v/>
      </c>
      <c r="F104" s="293" t="str">
        <f>男子種目選択!D104</f>
        <v/>
      </c>
      <c r="G104" s="294" t="str">
        <f>IF(男子種目選択!E104="","",IF(男子種目選択!E104="コンバインドA","80mハードル",IF(男子種目選択!E104="コンバインドB","走幅跳",男子種目選択!E104)))</f>
        <v/>
      </c>
      <c r="H104" s="295" t="str">
        <f t="shared" si="112"/>
        <v/>
      </c>
      <c r="I104" s="296"/>
      <c r="J104" s="279" t="str">
        <f t="shared" si="66"/>
        <v/>
      </c>
      <c r="K104" s="297"/>
      <c r="L104" s="281" t="str">
        <f t="shared" si="67"/>
        <v/>
      </c>
      <c r="M104" s="298"/>
      <c r="N104" s="243" t="str">
        <f t="shared" si="68"/>
        <v/>
      </c>
      <c r="O104" s="243">
        <f t="shared" si="69"/>
        <v>0</v>
      </c>
      <c r="P104" s="243" t="str">
        <f t="shared" si="70"/>
        <v/>
      </c>
      <c r="Q104" s="243">
        <f t="shared" si="71"/>
        <v>0</v>
      </c>
      <c r="R104" s="243" t="str">
        <f t="shared" si="72"/>
        <v/>
      </c>
      <c r="S104" s="243" t="str">
        <f t="shared" si="73"/>
        <v/>
      </c>
      <c r="T104" s="283" t="str">
        <f t="shared" si="74"/>
        <v>00</v>
      </c>
      <c r="U104" s="283">
        <f t="shared" si="75"/>
        <v>0</v>
      </c>
      <c r="V104" s="284">
        <f t="shared" si="76"/>
        <v>0</v>
      </c>
      <c r="W104" s="283" t="str">
        <f t="shared" si="77"/>
        <v/>
      </c>
      <c r="X104" s="283" t="str">
        <f t="shared" si="78"/>
        <v/>
      </c>
      <c r="Y104" s="283" t="str">
        <f t="shared" si="79"/>
        <v>0</v>
      </c>
      <c r="Z104" s="283" t="str">
        <f t="shared" si="80"/>
        <v/>
      </c>
      <c r="AA104" s="283" t="str">
        <f t="shared" si="81"/>
        <v/>
      </c>
      <c r="AB104" s="283" t="str">
        <f t="shared" si="82"/>
        <v/>
      </c>
      <c r="AC104" s="283" t="str">
        <f t="shared" si="83"/>
        <v>0</v>
      </c>
      <c r="AD104" s="283">
        <f t="shared" si="84"/>
        <v>0</v>
      </c>
      <c r="AE104" s="294" t="str">
        <f>IF(男子種目選択!E104="","",IF(男子種目選択!E104="コンバインドA","走高跳",IF(男子種目選択!E104="コンバインドB","ジャベリックボール投",IF(男子種目選択!F104="","",男子種目選択!F104))))</f>
        <v/>
      </c>
      <c r="AF104" s="295" t="str">
        <f t="shared" si="113"/>
        <v/>
      </c>
      <c r="AG104" s="296"/>
      <c r="AH104" s="279" t="str">
        <f t="shared" si="85"/>
        <v/>
      </c>
      <c r="AI104" s="297"/>
      <c r="AJ104" s="281" t="str">
        <f t="shared" si="86"/>
        <v/>
      </c>
      <c r="AK104" s="298"/>
      <c r="AL104" s="242" t="str">
        <f t="shared" si="87"/>
        <v/>
      </c>
      <c r="AM104" s="242">
        <f t="shared" si="88"/>
        <v>0</v>
      </c>
      <c r="AN104" s="242" t="str">
        <f t="shared" si="89"/>
        <v/>
      </c>
      <c r="AO104" s="242">
        <f t="shared" si="90"/>
        <v>0</v>
      </c>
      <c r="AP104" s="242" t="str">
        <f t="shared" si="91"/>
        <v/>
      </c>
      <c r="AQ104" s="242" t="str">
        <f t="shared" si="92"/>
        <v/>
      </c>
      <c r="AR104" s="252" t="str">
        <f t="shared" si="93"/>
        <v>00</v>
      </c>
      <c r="AS104" s="252">
        <f t="shared" si="94"/>
        <v>0</v>
      </c>
      <c r="AT104" s="274">
        <f t="shared" si="95"/>
        <v>0</v>
      </c>
      <c r="AU104" s="252" t="str">
        <f t="shared" si="96"/>
        <v/>
      </c>
      <c r="AV104" s="252" t="str">
        <f t="shared" si="97"/>
        <v/>
      </c>
      <c r="AW104" s="252" t="str">
        <f t="shared" si="98"/>
        <v>0</v>
      </c>
      <c r="AX104" s="252" t="str">
        <f t="shared" si="99"/>
        <v/>
      </c>
      <c r="AY104" s="252" t="str">
        <f t="shared" si="100"/>
        <v/>
      </c>
      <c r="AZ104" s="252" t="str">
        <f t="shared" si="101"/>
        <v/>
      </c>
      <c r="BA104" s="252" t="str">
        <f t="shared" si="102"/>
        <v>0</v>
      </c>
      <c r="BB104" s="252">
        <f t="shared" si="103"/>
        <v>0</v>
      </c>
      <c r="BC104" s="294" t="str">
        <f>IF(AE104="","",IF(男子種目選択!E104="","""",IF(男子種目選択!E104="コンバインドA",男子種目選択!E104,IF(男子種目選択!E104="コンバインドB",男子種目選択!E104,""))))</f>
        <v/>
      </c>
      <c r="BD104" s="295"/>
      <c r="BE104" s="322" t="str">
        <f t="shared" si="104"/>
        <v/>
      </c>
      <c r="BF104" s="322" t="str">
        <f t="shared" si="105"/>
        <v/>
      </c>
      <c r="BG104" s="323" t="str">
        <f t="shared" si="106"/>
        <v/>
      </c>
      <c r="BH104" s="312" t="str">
        <f t="shared" si="111"/>
        <v/>
      </c>
      <c r="BI104" s="313"/>
      <c r="BJ104" s="99" t="str">
        <f t="shared" si="107"/>
        <v/>
      </c>
      <c r="BK104" s="302" t="e">
        <f t="shared" si="114"/>
        <v>#N/A</v>
      </c>
      <c r="BL104" s="3" t="e">
        <f t="shared" si="62"/>
        <v>#N/A</v>
      </c>
      <c r="BM104" s="302" t="str">
        <f t="shared" si="108"/>
        <v/>
      </c>
      <c r="BN104" s="3" t="str">
        <f t="shared" si="109"/>
        <v/>
      </c>
      <c r="BO104" s="302" t="e">
        <f t="shared" si="115"/>
        <v>#N/A</v>
      </c>
      <c r="BP104" s="3" t="e">
        <f t="shared" si="64"/>
        <v>#N/A</v>
      </c>
      <c r="BQ104" s="302" t="str">
        <f t="shared" si="110"/>
        <v/>
      </c>
      <c r="BT104" s="357"/>
      <c r="BU104" s="357"/>
      <c r="CG104" s="364"/>
      <c r="CH104" s="364"/>
      <c r="CI104" s="365"/>
      <c r="CK104" s="365"/>
      <c r="CM104" s="365"/>
      <c r="CR104" s="357"/>
      <c r="CS104" s="357"/>
    </row>
    <row r="105" spans="2:97" ht="17.100000000000001" customHeight="1">
      <c r="D105" s="285">
        <f>男子種目選択!B105</f>
        <v>1</v>
      </c>
      <c r="E105" s="286"/>
      <c r="F105" s="285"/>
      <c r="G105" s="176"/>
      <c r="I105" s="230"/>
      <c r="J105" s="275" t="str">
        <f t="shared" si="66"/>
        <v/>
      </c>
      <c r="K105" s="287"/>
      <c r="L105" s="231" t="str">
        <f t="shared" si="67"/>
        <v/>
      </c>
      <c r="M105" s="288"/>
      <c r="N105" s="242" t="str">
        <f t="shared" si="68"/>
        <v/>
      </c>
      <c r="O105" s="242">
        <f t="shared" si="69"/>
        <v>0</v>
      </c>
      <c r="P105" s="242" t="str">
        <f t="shared" si="70"/>
        <v/>
      </c>
      <c r="Q105" s="242">
        <f t="shared" si="71"/>
        <v>0</v>
      </c>
      <c r="R105" s="242" t="str">
        <f t="shared" si="72"/>
        <v/>
      </c>
      <c r="S105" s="242" t="str">
        <f t="shared" si="73"/>
        <v/>
      </c>
      <c r="T105" s="252" t="str">
        <f t="shared" si="74"/>
        <v>00</v>
      </c>
      <c r="U105" s="252">
        <f t="shared" si="75"/>
        <v>0</v>
      </c>
      <c r="V105" s="274">
        <f t="shared" si="76"/>
        <v>0</v>
      </c>
      <c r="W105" s="252" t="str">
        <f t="shared" si="77"/>
        <v/>
      </c>
      <c r="X105" s="252" t="str">
        <f t="shared" si="78"/>
        <v/>
      </c>
      <c r="Y105" s="252" t="str">
        <f t="shared" si="79"/>
        <v>0</v>
      </c>
      <c r="Z105" s="252" t="str">
        <f t="shared" si="80"/>
        <v/>
      </c>
      <c r="AA105" s="252" t="str">
        <f t="shared" si="81"/>
        <v/>
      </c>
      <c r="AB105" s="252" t="str">
        <f t="shared" si="82"/>
        <v/>
      </c>
      <c r="AC105" s="252" t="str">
        <f t="shared" si="83"/>
        <v>0</v>
      </c>
      <c r="AD105" s="252">
        <f t="shared" si="84"/>
        <v>0</v>
      </c>
      <c r="AE105" s="176"/>
      <c r="AF105" s="99"/>
      <c r="AG105" s="230"/>
      <c r="AH105" s="275" t="str">
        <f t="shared" si="85"/>
        <v/>
      </c>
      <c r="AI105" s="287"/>
      <c r="AJ105" s="231" t="str">
        <f t="shared" si="86"/>
        <v/>
      </c>
      <c r="AK105" s="288"/>
      <c r="AL105" s="242" t="str">
        <f t="shared" si="87"/>
        <v/>
      </c>
      <c r="AM105" s="242">
        <f t="shared" si="88"/>
        <v>0</v>
      </c>
      <c r="AN105" s="242" t="str">
        <f t="shared" si="89"/>
        <v/>
      </c>
      <c r="AO105" s="242">
        <f t="shared" si="90"/>
        <v>0</v>
      </c>
      <c r="AP105" s="242" t="str">
        <f t="shared" si="91"/>
        <v/>
      </c>
      <c r="AQ105" s="242" t="str">
        <f t="shared" si="92"/>
        <v/>
      </c>
      <c r="AR105" s="252" t="str">
        <f t="shared" si="93"/>
        <v>00</v>
      </c>
      <c r="AS105" s="252">
        <f t="shared" si="94"/>
        <v>0</v>
      </c>
      <c r="AT105" s="274">
        <f t="shared" si="95"/>
        <v>0</v>
      </c>
      <c r="AU105" s="252" t="str">
        <f t="shared" si="96"/>
        <v/>
      </c>
      <c r="AV105" s="252" t="str">
        <f t="shared" si="97"/>
        <v/>
      </c>
      <c r="AW105" s="252" t="str">
        <f t="shared" si="98"/>
        <v>0</v>
      </c>
      <c r="AX105" s="252" t="str">
        <f t="shared" si="99"/>
        <v/>
      </c>
      <c r="AY105" s="252" t="str">
        <f t="shared" si="100"/>
        <v/>
      </c>
      <c r="AZ105" s="252" t="str">
        <f t="shared" si="101"/>
        <v/>
      </c>
      <c r="BA105" s="252" t="str">
        <f t="shared" si="102"/>
        <v>0</v>
      </c>
      <c r="BB105" s="252">
        <f t="shared" si="103"/>
        <v>0</v>
      </c>
      <c r="BC105" s="176"/>
      <c r="BD105" s="99"/>
      <c r="BE105" s="305"/>
      <c r="BF105" s="306"/>
      <c r="BG105" s="318" t="str">
        <f t="shared" si="106"/>
        <v/>
      </c>
      <c r="BH105" s="314" t="str">
        <f t="shared" si="111"/>
        <v/>
      </c>
      <c r="BI105" s="313"/>
      <c r="BJ105" s="99"/>
      <c r="BK105" s="302"/>
      <c r="BM105" s="302"/>
      <c r="BO105" s="302"/>
      <c r="BQ105" s="302"/>
      <c r="BT105" s="357"/>
      <c r="BU105" s="357"/>
      <c r="CG105" s="366"/>
      <c r="CH105" s="364"/>
      <c r="CI105" s="365"/>
      <c r="CK105" s="365"/>
      <c r="CM105" s="365"/>
      <c r="CR105" s="357"/>
      <c r="CS105" s="357"/>
    </row>
    <row r="106" spans="2:97" ht="15" customHeight="1">
      <c r="I106" s="225"/>
      <c r="J106" s="226" t="str">
        <f t="shared" si="66"/>
        <v/>
      </c>
      <c r="K106" s="227"/>
      <c r="L106" s="228" t="str">
        <f t="shared" si="67"/>
        <v/>
      </c>
      <c r="M106" s="229"/>
      <c r="N106" s="242" t="str">
        <f t="shared" si="68"/>
        <v/>
      </c>
      <c r="O106" s="242">
        <f t="shared" si="69"/>
        <v>0</v>
      </c>
      <c r="P106" s="242" t="str">
        <f t="shared" si="70"/>
        <v/>
      </c>
      <c r="Q106" s="242">
        <f t="shared" si="71"/>
        <v>0</v>
      </c>
      <c r="R106" s="242" t="str">
        <f t="shared" si="72"/>
        <v/>
      </c>
      <c r="S106" s="242" t="str">
        <f t="shared" si="73"/>
        <v/>
      </c>
      <c r="T106" s="252" t="str">
        <f t="shared" si="74"/>
        <v>00</v>
      </c>
      <c r="U106" s="252">
        <f t="shared" si="75"/>
        <v>0</v>
      </c>
      <c r="V106" s="252">
        <f t="shared" ref="V106:V132" si="116">O106*1</f>
        <v>0</v>
      </c>
      <c r="W106" s="252" t="str">
        <f t="shared" si="77"/>
        <v/>
      </c>
      <c r="X106" s="252" t="str">
        <f t="shared" si="78"/>
        <v/>
      </c>
      <c r="Y106" s="252" t="str">
        <f t="shared" si="79"/>
        <v>0</v>
      </c>
      <c r="Z106" s="252" t="str">
        <f t="shared" si="80"/>
        <v/>
      </c>
      <c r="AA106" s="252" t="str">
        <f t="shared" si="81"/>
        <v/>
      </c>
      <c r="AB106" s="252" t="str">
        <f t="shared" si="82"/>
        <v/>
      </c>
      <c r="AC106" s="252" t="str">
        <f t="shared" si="83"/>
        <v>0</v>
      </c>
      <c r="AD106" s="252">
        <f t="shared" si="84"/>
        <v>0</v>
      </c>
      <c r="AG106" s="225"/>
      <c r="AH106" s="226" t="str">
        <f t="shared" si="85"/>
        <v/>
      </c>
      <c r="AI106" s="227"/>
      <c r="AJ106" s="228" t="str">
        <f t="shared" si="86"/>
        <v/>
      </c>
      <c r="AK106" s="229"/>
      <c r="AL106" s="242" t="str">
        <f t="shared" si="87"/>
        <v/>
      </c>
      <c r="AM106" s="242">
        <f t="shared" si="88"/>
        <v>0</v>
      </c>
      <c r="AN106" s="242" t="str">
        <f t="shared" si="89"/>
        <v/>
      </c>
      <c r="AO106" s="242">
        <f t="shared" si="90"/>
        <v>0</v>
      </c>
      <c r="AP106" s="242" t="str">
        <f t="shared" si="91"/>
        <v/>
      </c>
      <c r="AQ106" s="242" t="str">
        <f t="shared" si="92"/>
        <v/>
      </c>
      <c r="AR106" s="252" t="str">
        <f t="shared" si="93"/>
        <v>00</v>
      </c>
      <c r="AS106" s="252">
        <f t="shared" si="94"/>
        <v>0</v>
      </c>
      <c r="AT106" s="252">
        <f t="shared" ref="AT106:AT132" si="117">AM106*1</f>
        <v>0</v>
      </c>
      <c r="AU106" s="252" t="str">
        <f t="shared" si="96"/>
        <v/>
      </c>
      <c r="AV106" s="252" t="str">
        <f t="shared" si="97"/>
        <v/>
      </c>
      <c r="AW106" s="252" t="str">
        <f t="shared" si="98"/>
        <v>0</v>
      </c>
      <c r="AX106" s="252" t="str">
        <f t="shared" si="99"/>
        <v/>
      </c>
      <c r="AY106" s="252" t="str">
        <f t="shared" si="100"/>
        <v/>
      </c>
      <c r="AZ106" s="252" t="str">
        <f t="shared" si="101"/>
        <v/>
      </c>
      <c r="BA106" s="252" t="str">
        <f t="shared" si="102"/>
        <v>0</v>
      </c>
      <c r="BB106" s="252">
        <f t="shared" si="103"/>
        <v>0</v>
      </c>
      <c r="BE106" s="307"/>
      <c r="BF106" s="308"/>
      <c r="BG106" s="315" t="str">
        <f t="shared" si="106"/>
        <v/>
      </c>
      <c r="BH106" s="314" t="str">
        <f t="shared" si="111"/>
        <v/>
      </c>
      <c r="BI106" s="313"/>
      <c r="BK106" s="302"/>
      <c r="BM106" s="302"/>
      <c r="BO106" s="302"/>
      <c r="BQ106" s="302"/>
    </row>
    <row r="107" spans="2:97" ht="15" customHeight="1">
      <c r="I107" s="225"/>
      <c r="J107" s="226" t="str">
        <f t="shared" si="66"/>
        <v/>
      </c>
      <c r="K107" s="227"/>
      <c r="L107" s="228" t="str">
        <f t="shared" si="67"/>
        <v/>
      </c>
      <c r="M107" s="229"/>
      <c r="N107" s="242" t="str">
        <f t="shared" si="68"/>
        <v/>
      </c>
      <c r="O107" s="242">
        <f t="shared" si="69"/>
        <v>0</v>
      </c>
      <c r="P107" s="242" t="str">
        <f t="shared" si="70"/>
        <v/>
      </c>
      <c r="Q107" s="242">
        <f t="shared" si="71"/>
        <v>0</v>
      </c>
      <c r="R107" s="242" t="str">
        <f t="shared" si="72"/>
        <v/>
      </c>
      <c r="S107" s="242" t="str">
        <f t="shared" si="73"/>
        <v/>
      </c>
      <c r="T107" s="252" t="str">
        <f t="shared" si="74"/>
        <v>00</v>
      </c>
      <c r="U107" s="252">
        <f t="shared" si="75"/>
        <v>0</v>
      </c>
      <c r="V107" s="252">
        <f t="shared" si="116"/>
        <v>0</v>
      </c>
      <c r="W107" s="252" t="str">
        <f t="shared" si="77"/>
        <v/>
      </c>
      <c r="X107" s="252" t="str">
        <f t="shared" si="78"/>
        <v/>
      </c>
      <c r="Y107" s="252" t="str">
        <f t="shared" si="79"/>
        <v>0</v>
      </c>
      <c r="Z107" s="252" t="str">
        <f t="shared" si="80"/>
        <v/>
      </c>
      <c r="AA107" s="252" t="str">
        <f t="shared" si="81"/>
        <v/>
      </c>
      <c r="AB107" s="252" t="str">
        <f t="shared" si="82"/>
        <v/>
      </c>
      <c r="AC107" s="252" t="str">
        <f t="shared" si="83"/>
        <v>0</v>
      </c>
      <c r="AD107" s="252">
        <f t="shared" si="84"/>
        <v>0</v>
      </c>
      <c r="AG107" s="225"/>
      <c r="AH107" s="226" t="str">
        <f t="shared" si="85"/>
        <v/>
      </c>
      <c r="AI107" s="227"/>
      <c r="AJ107" s="228" t="str">
        <f t="shared" si="86"/>
        <v/>
      </c>
      <c r="AK107" s="229"/>
      <c r="AL107" s="242" t="str">
        <f t="shared" si="87"/>
        <v/>
      </c>
      <c r="AM107" s="242">
        <f t="shared" si="88"/>
        <v>0</v>
      </c>
      <c r="AN107" s="242" t="str">
        <f t="shared" si="89"/>
        <v/>
      </c>
      <c r="AO107" s="242">
        <f t="shared" si="90"/>
        <v>0</v>
      </c>
      <c r="AP107" s="242" t="str">
        <f t="shared" si="91"/>
        <v/>
      </c>
      <c r="AQ107" s="242" t="str">
        <f t="shared" si="92"/>
        <v/>
      </c>
      <c r="AR107" s="252" t="str">
        <f t="shared" si="93"/>
        <v>00</v>
      </c>
      <c r="AS107" s="252">
        <f t="shared" si="94"/>
        <v>0</v>
      </c>
      <c r="AT107" s="252">
        <f t="shared" si="117"/>
        <v>0</v>
      </c>
      <c r="AU107" s="252" t="str">
        <f t="shared" si="96"/>
        <v/>
      </c>
      <c r="AV107" s="252" t="str">
        <f t="shared" si="97"/>
        <v/>
      </c>
      <c r="AW107" s="252" t="str">
        <f t="shared" si="98"/>
        <v>0</v>
      </c>
      <c r="AX107" s="252" t="str">
        <f t="shared" si="99"/>
        <v/>
      </c>
      <c r="AY107" s="252" t="str">
        <f t="shared" si="100"/>
        <v/>
      </c>
      <c r="AZ107" s="252" t="str">
        <f t="shared" si="101"/>
        <v/>
      </c>
      <c r="BA107" s="252" t="str">
        <f t="shared" si="102"/>
        <v>0</v>
      </c>
      <c r="BB107" s="252">
        <f t="shared" si="103"/>
        <v>0</v>
      </c>
      <c r="BE107" s="307"/>
      <c r="BF107" s="308"/>
      <c r="BG107" s="315" t="str">
        <f t="shared" si="106"/>
        <v/>
      </c>
      <c r="BH107" s="314" t="str">
        <f t="shared" si="111"/>
        <v/>
      </c>
      <c r="BI107" s="313"/>
      <c r="BK107" s="302"/>
      <c r="BM107" s="302"/>
      <c r="BO107" s="302"/>
      <c r="BQ107" s="302"/>
    </row>
    <row r="108" spans="2:97" ht="15" customHeight="1">
      <c r="I108" s="225"/>
      <c r="J108" s="226" t="str">
        <f t="shared" si="66"/>
        <v/>
      </c>
      <c r="K108" s="227"/>
      <c r="L108" s="228" t="str">
        <f t="shared" si="67"/>
        <v/>
      </c>
      <c r="M108" s="229"/>
      <c r="N108" s="242" t="str">
        <f t="shared" si="68"/>
        <v/>
      </c>
      <c r="O108" s="242">
        <f t="shared" si="69"/>
        <v>0</v>
      </c>
      <c r="P108" s="242" t="str">
        <f t="shared" si="70"/>
        <v/>
      </c>
      <c r="Q108" s="242">
        <f t="shared" si="71"/>
        <v>0</v>
      </c>
      <c r="R108" s="242" t="str">
        <f t="shared" si="72"/>
        <v/>
      </c>
      <c r="S108" s="242" t="str">
        <f t="shared" si="73"/>
        <v/>
      </c>
      <c r="T108" s="252" t="str">
        <f t="shared" si="74"/>
        <v>00</v>
      </c>
      <c r="U108" s="252">
        <f t="shared" si="75"/>
        <v>0</v>
      </c>
      <c r="V108" s="252">
        <f t="shared" si="116"/>
        <v>0</v>
      </c>
      <c r="W108" s="252" t="str">
        <f t="shared" si="77"/>
        <v/>
      </c>
      <c r="X108" s="252" t="str">
        <f t="shared" si="78"/>
        <v/>
      </c>
      <c r="Y108" s="252" t="str">
        <f t="shared" si="79"/>
        <v>0</v>
      </c>
      <c r="Z108" s="252" t="str">
        <f t="shared" si="80"/>
        <v/>
      </c>
      <c r="AA108" s="252" t="str">
        <f t="shared" si="81"/>
        <v/>
      </c>
      <c r="AB108" s="252" t="str">
        <f t="shared" si="82"/>
        <v/>
      </c>
      <c r="AC108" s="252" t="str">
        <f t="shared" si="83"/>
        <v>0</v>
      </c>
      <c r="AD108" s="252">
        <f t="shared" si="84"/>
        <v>0</v>
      </c>
      <c r="AG108" s="225"/>
      <c r="AH108" s="226" t="str">
        <f t="shared" si="85"/>
        <v/>
      </c>
      <c r="AI108" s="227"/>
      <c r="AJ108" s="228" t="str">
        <f t="shared" si="86"/>
        <v/>
      </c>
      <c r="AK108" s="229"/>
      <c r="AL108" s="242" t="str">
        <f t="shared" si="87"/>
        <v/>
      </c>
      <c r="AM108" s="242">
        <f t="shared" si="88"/>
        <v>0</v>
      </c>
      <c r="AN108" s="242" t="str">
        <f t="shared" si="89"/>
        <v/>
      </c>
      <c r="AO108" s="242">
        <f t="shared" si="90"/>
        <v>0</v>
      </c>
      <c r="AP108" s="242" t="str">
        <f t="shared" si="91"/>
        <v/>
      </c>
      <c r="AQ108" s="242" t="str">
        <f t="shared" si="92"/>
        <v/>
      </c>
      <c r="AR108" s="252" t="str">
        <f t="shared" si="93"/>
        <v>00</v>
      </c>
      <c r="AS108" s="252">
        <f t="shared" si="94"/>
        <v>0</v>
      </c>
      <c r="AT108" s="252">
        <f t="shared" si="117"/>
        <v>0</v>
      </c>
      <c r="AU108" s="252" t="str">
        <f t="shared" si="96"/>
        <v/>
      </c>
      <c r="AV108" s="252" t="str">
        <f t="shared" si="97"/>
        <v/>
      </c>
      <c r="AW108" s="252" t="str">
        <f t="shared" si="98"/>
        <v>0</v>
      </c>
      <c r="AX108" s="252" t="str">
        <f t="shared" si="99"/>
        <v/>
      </c>
      <c r="AY108" s="252" t="str">
        <f t="shared" si="100"/>
        <v/>
      </c>
      <c r="AZ108" s="252" t="str">
        <f t="shared" si="101"/>
        <v/>
      </c>
      <c r="BA108" s="252" t="str">
        <f t="shared" si="102"/>
        <v>0</v>
      </c>
      <c r="BB108" s="252">
        <f t="shared" si="103"/>
        <v>0</v>
      </c>
      <c r="BE108" s="307"/>
      <c r="BF108" s="308"/>
      <c r="BG108" s="315" t="str">
        <f t="shared" si="106"/>
        <v/>
      </c>
      <c r="BH108" s="314" t="str">
        <f t="shared" si="111"/>
        <v/>
      </c>
      <c r="BI108" s="313"/>
      <c r="BK108" s="302"/>
      <c r="BM108" s="302"/>
      <c r="BO108" s="302"/>
      <c r="BQ108" s="302"/>
    </row>
    <row r="109" spans="2:97" ht="15" customHeight="1">
      <c r="I109" s="225"/>
      <c r="J109" s="226" t="str">
        <f t="shared" si="66"/>
        <v/>
      </c>
      <c r="K109" s="227"/>
      <c r="L109" s="228" t="str">
        <f t="shared" si="67"/>
        <v/>
      </c>
      <c r="M109" s="229"/>
      <c r="N109" s="242" t="str">
        <f t="shared" si="68"/>
        <v/>
      </c>
      <c r="O109" s="242">
        <f t="shared" si="69"/>
        <v>0</v>
      </c>
      <c r="P109" s="242" t="str">
        <f t="shared" si="70"/>
        <v/>
      </c>
      <c r="Q109" s="242">
        <f t="shared" si="71"/>
        <v>0</v>
      </c>
      <c r="R109" s="242" t="str">
        <f t="shared" si="72"/>
        <v/>
      </c>
      <c r="S109" s="242" t="str">
        <f t="shared" si="73"/>
        <v/>
      </c>
      <c r="T109" s="252" t="str">
        <f t="shared" si="74"/>
        <v>00</v>
      </c>
      <c r="U109" s="252">
        <f t="shared" si="75"/>
        <v>0</v>
      </c>
      <c r="V109" s="252">
        <f t="shared" si="116"/>
        <v>0</v>
      </c>
      <c r="W109" s="252" t="str">
        <f t="shared" si="77"/>
        <v/>
      </c>
      <c r="X109" s="252" t="str">
        <f t="shared" si="78"/>
        <v/>
      </c>
      <c r="Y109" s="252" t="str">
        <f t="shared" si="79"/>
        <v>0</v>
      </c>
      <c r="Z109" s="252" t="str">
        <f t="shared" si="80"/>
        <v/>
      </c>
      <c r="AA109" s="252" t="str">
        <f t="shared" si="81"/>
        <v/>
      </c>
      <c r="AB109" s="252" t="str">
        <f t="shared" si="82"/>
        <v/>
      </c>
      <c r="AC109" s="252" t="str">
        <f t="shared" si="83"/>
        <v>0</v>
      </c>
      <c r="AD109" s="252">
        <f t="shared" si="84"/>
        <v>0</v>
      </c>
      <c r="AG109" s="225"/>
      <c r="AH109" s="226" t="str">
        <f t="shared" si="85"/>
        <v/>
      </c>
      <c r="AI109" s="227"/>
      <c r="AJ109" s="228" t="str">
        <f t="shared" si="86"/>
        <v/>
      </c>
      <c r="AK109" s="229"/>
      <c r="AL109" s="242" t="str">
        <f t="shared" si="87"/>
        <v/>
      </c>
      <c r="AM109" s="242">
        <f t="shared" si="88"/>
        <v>0</v>
      </c>
      <c r="AN109" s="242" t="str">
        <f t="shared" si="89"/>
        <v/>
      </c>
      <c r="AO109" s="242">
        <f t="shared" si="90"/>
        <v>0</v>
      </c>
      <c r="AP109" s="242" t="str">
        <f t="shared" si="91"/>
        <v/>
      </c>
      <c r="AQ109" s="242" t="str">
        <f t="shared" si="92"/>
        <v/>
      </c>
      <c r="AR109" s="252" t="str">
        <f t="shared" si="93"/>
        <v>00</v>
      </c>
      <c r="AS109" s="252">
        <f t="shared" si="94"/>
        <v>0</v>
      </c>
      <c r="AT109" s="252">
        <f t="shared" si="117"/>
        <v>0</v>
      </c>
      <c r="AU109" s="252" t="str">
        <f t="shared" si="96"/>
        <v/>
      </c>
      <c r="AV109" s="252" t="str">
        <f t="shared" si="97"/>
        <v/>
      </c>
      <c r="AW109" s="252" t="str">
        <f t="shared" si="98"/>
        <v>0</v>
      </c>
      <c r="AX109" s="252" t="str">
        <f t="shared" si="99"/>
        <v/>
      </c>
      <c r="AY109" s="252" t="str">
        <f t="shared" si="100"/>
        <v/>
      </c>
      <c r="AZ109" s="252" t="str">
        <f t="shared" si="101"/>
        <v/>
      </c>
      <c r="BA109" s="252" t="str">
        <f t="shared" si="102"/>
        <v>0</v>
      </c>
      <c r="BB109" s="252">
        <f t="shared" si="103"/>
        <v>0</v>
      </c>
      <c r="BE109" s="307"/>
      <c r="BF109" s="308"/>
      <c r="BG109" s="315" t="str">
        <f t="shared" si="106"/>
        <v/>
      </c>
      <c r="BH109" s="314" t="str">
        <f t="shared" si="111"/>
        <v/>
      </c>
      <c r="BI109" s="313"/>
      <c r="BK109" s="302"/>
      <c r="BM109" s="302"/>
      <c r="BO109" s="302"/>
      <c r="BQ109" s="302"/>
    </row>
    <row r="110" spans="2:97" ht="15" customHeight="1">
      <c r="I110" s="225"/>
      <c r="J110" s="226" t="str">
        <f t="shared" si="66"/>
        <v/>
      </c>
      <c r="K110" s="227"/>
      <c r="L110" s="228" t="str">
        <f t="shared" si="67"/>
        <v/>
      </c>
      <c r="M110" s="229"/>
      <c r="N110" s="242" t="str">
        <f t="shared" si="68"/>
        <v/>
      </c>
      <c r="O110" s="242">
        <f t="shared" si="69"/>
        <v>0</v>
      </c>
      <c r="P110" s="242" t="str">
        <f t="shared" si="70"/>
        <v/>
      </c>
      <c r="Q110" s="242">
        <f t="shared" si="71"/>
        <v>0</v>
      </c>
      <c r="R110" s="242" t="str">
        <f t="shared" si="72"/>
        <v/>
      </c>
      <c r="S110" s="242" t="str">
        <f t="shared" si="73"/>
        <v/>
      </c>
      <c r="T110" s="252" t="str">
        <f t="shared" si="74"/>
        <v>00</v>
      </c>
      <c r="U110" s="252">
        <f t="shared" si="75"/>
        <v>0</v>
      </c>
      <c r="V110" s="252">
        <f t="shared" si="116"/>
        <v>0</v>
      </c>
      <c r="W110" s="252" t="str">
        <f t="shared" si="77"/>
        <v/>
      </c>
      <c r="X110" s="252" t="str">
        <f t="shared" si="78"/>
        <v/>
      </c>
      <c r="Y110" s="252" t="str">
        <f t="shared" si="79"/>
        <v>0</v>
      </c>
      <c r="Z110" s="252" t="str">
        <f t="shared" si="80"/>
        <v/>
      </c>
      <c r="AA110" s="252" t="str">
        <f t="shared" si="81"/>
        <v/>
      </c>
      <c r="AB110" s="252" t="str">
        <f t="shared" si="82"/>
        <v/>
      </c>
      <c r="AC110" s="252" t="str">
        <f t="shared" si="83"/>
        <v>0</v>
      </c>
      <c r="AD110" s="252">
        <f t="shared" si="84"/>
        <v>0</v>
      </c>
      <c r="AG110" s="225"/>
      <c r="AH110" s="226" t="str">
        <f t="shared" si="85"/>
        <v/>
      </c>
      <c r="AI110" s="227"/>
      <c r="AJ110" s="228" t="str">
        <f t="shared" si="86"/>
        <v/>
      </c>
      <c r="AK110" s="229"/>
      <c r="AL110" s="242" t="str">
        <f t="shared" si="87"/>
        <v/>
      </c>
      <c r="AM110" s="242">
        <f t="shared" si="88"/>
        <v>0</v>
      </c>
      <c r="AN110" s="242" t="str">
        <f t="shared" si="89"/>
        <v/>
      </c>
      <c r="AO110" s="242">
        <f t="shared" si="90"/>
        <v>0</v>
      </c>
      <c r="AP110" s="242" t="str">
        <f t="shared" si="91"/>
        <v/>
      </c>
      <c r="AQ110" s="242" t="str">
        <f t="shared" si="92"/>
        <v/>
      </c>
      <c r="AR110" s="252" t="str">
        <f t="shared" si="93"/>
        <v>00</v>
      </c>
      <c r="AS110" s="252">
        <f t="shared" si="94"/>
        <v>0</v>
      </c>
      <c r="AT110" s="252">
        <f t="shared" si="117"/>
        <v>0</v>
      </c>
      <c r="AU110" s="252" t="str">
        <f t="shared" si="96"/>
        <v/>
      </c>
      <c r="AV110" s="252" t="str">
        <f t="shared" si="97"/>
        <v/>
      </c>
      <c r="AW110" s="252" t="str">
        <f t="shared" si="98"/>
        <v>0</v>
      </c>
      <c r="AX110" s="252" t="str">
        <f t="shared" si="99"/>
        <v/>
      </c>
      <c r="AY110" s="252" t="str">
        <f t="shared" si="100"/>
        <v/>
      </c>
      <c r="AZ110" s="252" t="str">
        <f t="shared" si="101"/>
        <v/>
      </c>
      <c r="BA110" s="252" t="str">
        <f t="shared" si="102"/>
        <v>0</v>
      </c>
      <c r="BB110" s="252">
        <f t="shared" si="103"/>
        <v>0</v>
      </c>
      <c r="BE110" s="307"/>
      <c r="BF110" s="308"/>
      <c r="BG110" s="315" t="str">
        <f t="shared" si="106"/>
        <v/>
      </c>
      <c r="BH110" s="314" t="str">
        <f t="shared" si="111"/>
        <v/>
      </c>
      <c r="BI110" s="313"/>
      <c r="BK110" s="302"/>
      <c r="BM110" s="302"/>
      <c r="BO110" s="302"/>
      <c r="BQ110" s="302"/>
    </row>
    <row r="111" spans="2:97" ht="15" customHeight="1">
      <c r="I111" s="225"/>
      <c r="J111" s="226" t="str">
        <f t="shared" si="66"/>
        <v/>
      </c>
      <c r="K111" s="227"/>
      <c r="L111" s="228" t="str">
        <f t="shared" si="67"/>
        <v/>
      </c>
      <c r="M111" s="229"/>
      <c r="N111" s="242" t="str">
        <f t="shared" si="68"/>
        <v/>
      </c>
      <c r="O111" s="242">
        <f t="shared" si="69"/>
        <v>0</v>
      </c>
      <c r="P111" s="242" t="str">
        <f t="shared" si="70"/>
        <v/>
      </c>
      <c r="Q111" s="242">
        <f t="shared" si="71"/>
        <v>0</v>
      </c>
      <c r="R111" s="242" t="str">
        <f t="shared" si="72"/>
        <v/>
      </c>
      <c r="S111" s="242" t="str">
        <f t="shared" si="73"/>
        <v/>
      </c>
      <c r="T111" s="252" t="str">
        <f t="shared" si="74"/>
        <v>00</v>
      </c>
      <c r="U111" s="252">
        <f t="shared" si="75"/>
        <v>0</v>
      </c>
      <c r="V111" s="252">
        <f t="shared" si="116"/>
        <v>0</v>
      </c>
      <c r="W111" s="252" t="str">
        <f t="shared" si="77"/>
        <v/>
      </c>
      <c r="X111" s="252" t="str">
        <f t="shared" si="78"/>
        <v/>
      </c>
      <c r="Y111" s="252" t="str">
        <f t="shared" si="79"/>
        <v>0</v>
      </c>
      <c r="Z111" s="252" t="str">
        <f t="shared" si="80"/>
        <v/>
      </c>
      <c r="AA111" s="252" t="str">
        <f t="shared" si="81"/>
        <v/>
      </c>
      <c r="AB111" s="252" t="str">
        <f t="shared" si="82"/>
        <v/>
      </c>
      <c r="AC111" s="252" t="str">
        <f t="shared" si="83"/>
        <v>0</v>
      </c>
      <c r="AD111" s="252">
        <f t="shared" si="84"/>
        <v>0</v>
      </c>
      <c r="AG111" s="225"/>
      <c r="AH111" s="226" t="str">
        <f t="shared" si="85"/>
        <v/>
      </c>
      <c r="AI111" s="227"/>
      <c r="AJ111" s="228" t="str">
        <f t="shared" si="86"/>
        <v/>
      </c>
      <c r="AK111" s="229"/>
      <c r="AL111" s="242" t="str">
        <f t="shared" si="87"/>
        <v/>
      </c>
      <c r="AM111" s="242">
        <f t="shared" si="88"/>
        <v>0</v>
      </c>
      <c r="AN111" s="242" t="str">
        <f t="shared" si="89"/>
        <v/>
      </c>
      <c r="AO111" s="242">
        <f t="shared" si="90"/>
        <v>0</v>
      </c>
      <c r="AP111" s="242" t="str">
        <f t="shared" si="91"/>
        <v/>
      </c>
      <c r="AQ111" s="242" t="str">
        <f t="shared" si="92"/>
        <v/>
      </c>
      <c r="AR111" s="252" t="str">
        <f t="shared" si="93"/>
        <v>00</v>
      </c>
      <c r="AS111" s="252">
        <f t="shared" si="94"/>
        <v>0</v>
      </c>
      <c r="AT111" s="252">
        <f t="shared" si="117"/>
        <v>0</v>
      </c>
      <c r="AU111" s="252" t="str">
        <f t="shared" si="96"/>
        <v/>
      </c>
      <c r="AV111" s="252" t="str">
        <f t="shared" si="97"/>
        <v/>
      </c>
      <c r="AW111" s="252" t="str">
        <f t="shared" si="98"/>
        <v>0</v>
      </c>
      <c r="AX111" s="252" t="str">
        <f t="shared" si="99"/>
        <v/>
      </c>
      <c r="AY111" s="252" t="str">
        <f t="shared" si="100"/>
        <v/>
      </c>
      <c r="AZ111" s="252" t="str">
        <f t="shared" si="101"/>
        <v/>
      </c>
      <c r="BA111" s="252" t="str">
        <f t="shared" si="102"/>
        <v>0</v>
      </c>
      <c r="BB111" s="252">
        <f t="shared" si="103"/>
        <v>0</v>
      </c>
      <c r="BE111" s="307"/>
      <c r="BF111" s="308"/>
      <c r="BG111" s="315" t="str">
        <f t="shared" si="106"/>
        <v/>
      </c>
      <c r="BH111" s="314" t="str">
        <f t="shared" si="111"/>
        <v/>
      </c>
      <c r="BI111" s="313"/>
      <c r="BK111" s="302"/>
      <c r="BM111" s="302"/>
      <c r="BO111" s="302"/>
      <c r="BQ111" s="302"/>
    </row>
    <row r="112" spans="2:97" ht="15" customHeight="1">
      <c r="I112" s="225"/>
      <c r="J112" s="226" t="str">
        <f t="shared" si="66"/>
        <v/>
      </c>
      <c r="K112" s="227"/>
      <c r="L112" s="228" t="str">
        <f t="shared" si="67"/>
        <v/>
      </c>
      <c r="M112" s="229"/>
      <c r="N112" s="242" t="str">
        <f t="shared" si="68"/>
        <v/>
      </c>
      <c r="O112" s="242">
        <f t="shared" si="69"/>
        <v>0</v>
      </c>
      <c r="P112" s="242" t="str">
        <f t="shared" si="70"/>
        <v/>
      </c>
      <c r="Q112" s="242">
        <f t="shared" si="71"/>
        <v>0</v>
      </c>
      <c r="R112" s="242" t="str">
        <f t="shared" si="72"/>
        <v/>
      </c>
      <c r="S112" s="242" t="str">
        <f t="shared" si="73"/>
        <v/>
      </c>
      <c r="T112" s="252" t="str">
        <f t="shared" si="74"/>
        <v>00</v>
      </c>
      <c r="U112" s="252">
        <f t="shared" si="75"/>
        <v>0</v>
      </c>
      <c r="V112" s="252">
        <f t="shared" si="116"/>
        <v>0</v>
      </c>
      <c r="W112" s="252" t="str">
        <f t="shared" si="77"/>
        <v/>
      </c>
      <c r="X112" s="252" t="str">
        <f t="shared" si="78"/>
        <v/>
      </c>
      <c r="Y112" s="252" t="str">
        <f t="shared" si="79"/>
        <v>0</v>
      </c>
      <c r="Z112" s="252" t="str">
        <f t="shared" si="80"/>
        <v/>
      </c>
      <c r="AA112" s="252" t="str">
        <f t="shared" si="81"/>
        <v/>
      </c>
      <c r="AB112" s="252" t="str">
        <f t="shared" si="82"/>
        <v/>
      </c>
      <c r="AC112" s="252" t="str">
        <f t="shared" si="83"/>
        <v>0</v>
      </c>
      <c r="AD112" s="252">
        <f t="shared" si="84"/>
        <v>0</v>
      </c>
      <c r="AG112" s="225"/>
      <c r="AH112" s="226" t="str">
        <f t="shared" si="85"/>
        <v/>
      </c>
      <c r="AI112" s="227"/>
      <c r="AJ112" s="228" t="str">
        <f t="shared" si="86"/>
        <v/>
      </c>
      <c r="AK112" s="229"/>
      <c r="AL112" s="242" t="str">
        <f t="shared" si="87"/>
        <v/>
      </c>
      <c r="AM112" s="242">
        <f t="shared" si="88"/>
        <v>0</v>
      </c>
      <c r="AN112" s="242" t="str">
        <f t="shared" si="89"/>
        <v/>
      </c>
      <c r="AO112" s="242">
        <f t="shared" si="90"/>
        <v>0</v>
      </c>
      <c r="AP112" s="242" t="str">
        <f t="shared" si="91"/>
        <v/>
      </c>
      <c r="AQ112" s="242" t="str">
        <f t="shared" si="92"/>
        <v/>
      </c>
      <c r="AR112" s="252" t="str">
        <f t="shared" si="93"/>
        <v>00</v>
      </c>
      <c r="AS112" s="252">
        <f t="shared" si="94"/>
        <v>0</v>
      </c>
      <c r="AT112" s="252">
        <f t="shared" si="117"/>
        <v>0</v>
      </c>
      <c r="AU112" s="252" t="str">
        <f t="shared" si="96"/>
        <v/>
      </c>
      <c r="AV112" s="252" t="str">
        <f t="shared" si="97"/>
        <v/>
      </c>
      <c r="AW112" s="252" t="str">
        <f t="shared" si="98"/>
        <v>0</v>
      </c>
      <c r="AX112" s="252" t="str">
        <f t="shared" si="99"/>
        <v/>
      </c>
      <c r="AY112" s="252" t="str">
        <f t="shared" si="100"/>
        <v/>
      </c>
      <c r="AZ112" s="252" t="str">
        <f t="shared" si="101"/>
        <v/>
      </c>
      <c r="BA112" s="252" t="str">
        <f t="shared" si="102"/>
        <v>0</v>
      </c>
      <c r="BB112" s="252">
        <f t="shared" si="103"/>
        <v>0</v>
      </c>
      <c r="BE112" s="307"/>
      <c r="BF112" s="308"/>
      <c r="BG112" s="315" t="str">
        <f t="shared" si="106"/>
        <v/>
      </c>
      <c r="BH112" s="314" t="str">
        <f t="shared" si="111"/>
        <v/>
      </c>
      <c r="BI112" s="313"/>
      <c r="BK112" s="302"/>
      <c r="BM112" s="302"/>
      <c r="BO112" s="302"/>
      <c r="BQ112" s="302"/>
    </row>
    <row r="113" spans="9:69" ht="15" customHeight="1">
      <c r="I113" s="225"/>
      <c r="J113" s="226" t="str">
        <f t="shared" si="66"/>
        <v/>
      </c>
      <c r="K113" s="227"/>
      <c r="L113" s="228" t="str">
        <f t="shared" si="67"/>
        <v/>
      </c>
      <c r="M113" s="229"/>
      <c r="N113" s="242" t="str">
        <f t="shared" si="68"/>
        <v/>
      </c>
      <c r="O113" s="242">
        <f t="shared" si="69"/>
        <v>0</v>
      </c>
      <c r="P113" s="242" t="str">
        <f t="shared" si="70"/>
        <v/>
      </c>
      <c r="Q113" s="242">
        <f t="shared" si="71"/>
        <v>0</v>
      </c>
      <c r="R113" s="242" t="str">
        <f t="shared" si="72"/>
        <v/>
      </c>
      <c r="S113" s="242" t="str">
        <f t="shared" si="73"/>
        <v/>
      </c>
      <c r="T113" s="252" t="str">
        <f t="shared" si="74"/>
        <v>00</v>
      </c>
      <c r="U113" s="252">
        <f t="shared" si="75"/>
        <v>0</v>
      </c>
      <c r="V113" s="252">
        <f t="shared" si="116"/>
        <v>0</v>
      </c>
      <c r="W113" s="252" t="str">
        <f t="shared" si="77"/>
        <v/>
      </c>
      <c r="X113" s="252" t="str">
        <f t="shared" si="78"/>
        <v/>
      </c>
      <c r="Y113" s="252" t="str">
        <f t="shared" si="79"/>
        <v>0</v>
      </c>
      <c r="Z113" s="252" t="str">
        <f t="shared" si="80"/>
        <v/>
      </c>
      <c r="AA113" s="252" t="str">
        <f t="shared" si="81"/>
        <v/>
      </c>
      <c r="AB113" s="252" t="str">
        <f t="shared" si="82"/>
        <v/>
      </c>
      <c r="AC113" s="252" t="str">
        <f t="shared" si="83"/>
        <v>0</v>
      </c>
      <c r="AD113" s="252">
        <f t="shared" si="84"/>
        <v>0</v>
      </c>
      <c r="AG113" s="225"/>
      <c r="AH113" s="226" t="str">
        <f t="shared" si="85"/>
        <v/>
      </c>
      <c r="AI113" s="227"/>
      <c r="AJ113" s="228" t="str">
        <f t="shared" si="86"/>
        <v/>
      </c>
      <c r="AK113" s="229"/>
      <c r="AL113" s="242" t="str">
        <f t="shared" si="87"/>
        <v/>
      </c>
      <c r="AM113" s="242">
        <f t="shared" si="88"/>
        <v>0</v>
      </c>
      <c r="AN113" s="242" t="str">
        <f t="shared" si="89"/>
        <v/>
      </c>
      <c r="AO113" s="242">
        <f t="shared" si="90"/>
        <v>0</v>
      </c>
      <c r="AP113" s="242" t="str">
        <f t="shared" si="91"/>
        <v/>
      </c>
      <c r="AQ113" s="242" t="str">
        <f t="shared" si="92"/>
        <v/>
      </c>
      <c r="AR113" s="252" t="str">
        <f t="shared" si="93"/>
        <v>00</v>
      </c>
      <c r="AS113" s="252">
        <f t="shared" si="94"/>
        <v>0</v>
      </c>
      <c r="AT113" s="252">
        <f t="shared" si="117"/>
        <v>0</v>
      </c>
      <c r="AU113" s="252" t="str">
        <f t="shared" si="96"/>
        <v/>
      </c>
      <c r="AV113" s="252" t="str">
        <f t="shared" si="97"/>
        <v/>
      </c>
      <c r="AW113" s="252" t="str">
        <f t="shared" si="98"/>
        <v>0</v>
      </c>
      <c r="AX113" s="252" t="str">
        <f t="shared" si="99"/>
        <v/>
      </c>
      <c r="AY113" s="252" t="str">
        <f t="shared" si="100"/>
        <v/>
      </c>
      <c r="AZ113" s="252" t="str">
        <f t="shared" si="101"/>
        <v/>
      </c>
      <c r="BA113" s="252" t="str">
        <f t="shared" si="102"/>
        <v>0</v>
      </c>
      <c r="BB113" s="252">
        <f t="shared" si="103"/>
        <v>0</v>
      </c>
      <c r="BE113" s="307"/>
      <c r="BF113" s="308"/>
      <c r="BG113" s="315" t="str">
        <f t="shared" si="106"/>
        <v/>
      </c>
      <c r="BH113" s="314" t="str">
        <f t="shared" si="111"/>
        <v/>
      </c>
      <c r="BI113" s="313"/>
      <c r="BK113" s="302"/>
      <c r="BM113" s="302"/>
      <c r="BO113" s="302"/>
      <c r="BQ113" s="302"/>
    </row>
    <row r="114" spans="9:69" ht="15" customHeight="1">
      <c r="I114" s="225"/>
      <c r="J114" s="226" t="str">
        <f t="shared" si="66"/>
        <v/>
      </c>
      <c r="K114" s="227"/>
      <c r="L114" s="228" t="str">
        <f t="shared" si="67"/>
        <v/>
      </c>
      <c r="M114" s="229"/>
      <c r="N114" s="242" t="str">
        <f t="shared" si="68"/>
        <v/>
      </c>
      <c r="O114" s="242">
        <f t="shared" si="69"/>
        <v>0</v>
      </c>
      <c r="P114" s="242" t="str">
        <f t="shared" si="70"/>
        <v/>
      </c>
      <c r="Q114" s="242">
        <f t="shared" si="71"/>
        <v>0</v>
      </c>
      <c r="R114" s="242" t="str">
        <f t="shared" si="72"/>
        <v/>
      </c>
      <c r="S114" s="242" t="str">
        <f t="shared" si="73"/>
        <v/>
      </c>
      <c r="T114" s="252" t="str">
        <f t="shared" si="74"/>
        <v>00</v>
      </c>
      <c r="U114" s="252">
        <f t="shared" si="75"/>
        <v>0</v>
      </c>
      <c r="V114" s="252">
        <f t="shared" si="116"/>
        <v>0</v>
      </c>
      <c r="W114" s="252" t="str">
        <f t="shared" si="77"/>
        <v/>
      </c>
      <c r="X114" s="252" t="str">
        <f t="shared" si="78"/>
        <v/>
      </c>
      <c r="Y114" s="252" t="str">
        <f t="shared" si="79"/>
        <v>0</v>
      </c>
      <c r="Z114" s="252" t="str">
        <f t="shared" si="80"/>
        <v/>
      </c>
      <c r="AA114" s="252" t="str">
        <f t="shared" si="81"/>
        <v/>
      </c>
      <c r="AB114" s="252" t="str">
        <f t="shared" si="82"/>
        <v/>
      </c>
      <c r="AC114" s="252" t="str">
        <f t="shared" si="83"/>
        <v>0</v>
      </c>
      <c r="AD114" s="252">
        <f t="shared" si="84"/>
        <v>0</v>
      </c>
      <c r="AG114" s="225"/>
      <c r="AH114" s="226" t="str">
        <f t="shared" si="85"/>
        <v/>
      </c>
      <c r="AI114" s="227"/>
      <c r="AJ114" s="228" t="str">
        <f t="shared" si="86"/>
        <v/>
      </c>
      <c r="AK114" s="229"/>
      <c r="AL114" s="242" t="str">
        <f t="shared" si="87"/>
        <v/>
      </c>
      <c r="AM114" s="242">
        <f t="shared" si="88"/>
        <v>0</v>
      </c>
      <c r="AN114" s="242" t="str">
        <f t="shared" si="89"/>
        <v/>
      </c>
      <c r="AO114" s="242">
        <f t="shared" si="90"/>
        <v>0</v>
      </c>
      <c r="AP114" s="242" t="str">
        <f t="shared" si="91"/>
        <v/>
      </c>
      <c r="AQ114" s="242" t="str">
        <f t="shared" si="92"/>
        <v/>
      </c>
      <c r="AR114" s="252" t="str">
        <f t="shared" si="93"/>
        <v>00</v>
      </c>
      <c r="AS114" s="252">
        <f t="shared" si="94"/>
        <v>0</v>
      </c>
      <c r="AT114" s="252">
        <f t="shared" si="117"/>
        <v>0</v>
      </c>
      <c r="AU114" s="252" t="str">
        <f t="shared" si="96"/>
        <v/>
      </c>
      <c r="AV114" s="252" t="str">
        <f t="shared" si="97"/>
        <v/>
      </c>
      <c r="AW114" s="252" t="str">
        <f t="shared" si="98"/>
        <v>0</v>
      </c>
      <c r="AX114" s="252" t="str">
        <f t="shared" si="99"/>
        <v/>
      </c>
      <c r="AY114" s="252" t="str">
        <f t="shared" si="100"/>
        <v/>
      </c>
      <c r="AZ114" s="252" t="str">
        <f t="shared" si="101"/>
        <v/>
      </c>
      <c r="BA114" s="252" t="str">
        <f t="shared" si="102"/>
        <v>0</v>
      </c>
      <c r="BB114" s="252">
        <f t="shared" si="103"/>
        <v>0</v>
      </c>
      <c r="BE114" s="307"/>
      <c r="BF114" s="308"/>
      <c r="BG114" s="315" t="str">
        <f t="shared" si="106"/>
        <v/>
      </c>
      <c r="BH114" s="314" t="str">
        <f t="shared" si="111"/>
        <v/>
      </c>
      <c r="BI114" s="313"/>
      <c r="BK114" s="302"/>
      <c r="BM114" s="302"/>
      <c r="BO114" s="302"/>
      <c r="BQ114" s="302"/>
    </row>
    <row r="115" spans="9:69" ht="15" customHeight="1">
      <c r="I115" s="225"/>
      <c r="J115" s="226" t="str">
        <f t="shared" si="66"/>
        <v/>
      </c>
      <c r="K115" s="227"/>
      <c r="L115" s="228" t="str">
        <f t="shared" si="67"/>
        <v/>
      </c>
      <c r="M115" s="229"/>
      <c r="N115" s="242" t="str">
        <f t="shared" si="68"/>
        <v/>
      </c>
      <c r="O115" s="242">
        <f t="shared" si="69"/>
        <v>0</v>
      </c>
      <c r="P115" s="242" t="str">
        <f t="shared" si="70"/>
        <v/>
      </c>
      <c r="Q115" s="242">
        <f t="shared" si="71"/>
        <v>0</v>
      </c>
      <c r="R115" s="242" t="str">
        <f t="shared" si="72"/>
        <v/>
      </c>
      <c r="S115" s="242" t="str">
        <f t="shared" si="73"/>
        <v/>
      </c>
      <c r="T115" s="252" t="str">
        <f t="shared" si="74"/>
        <v>00</v>
      </c>
      <c r="U115" s="252">
        <f t="shared" si="75"/>
        <v>0</v>
      </c>
      <c r="V115" s="252">
        <f t="shared" si="116"/>
        <v>0</v>
      </c>
      <c r="W115" s="252" t="str">
        <f t="shared" si="77"/>
        <v/>
      </c>
      <c r="X115" s="252" t="str">
        <f t="shared" si="78"/>
        <v/>
      </c>
      <c r="Y115" s="252" t="str">
        <f t="shared" si="79"/>
        <v>0</v>
      </c>
      <c r="Z115" s="252" t="str">
        <f t="shared" si="80"/>
        <v/>
      </c>
      <c r="AA115" s="252" t="str">
        <f t="shared" si="81"/>
        <v/>
      </c>
      <c r="AB115" s="252" t="str">
        <f t="shared" si="82"/>
        <v/>
      </c>
      <c r="AC115" s="252" t="str">
        <f t="shared" si="83"/>
        <v>0</v>
      </c>
      <c r="AD115" s="252">
        <f t="shared" si="84"/>
        <v>0</v>
      </c>
      <c r="AG115" s="225"/>
      <c r="AH115" s="226" t="str">
        <f t="shared" si="85"/>
        <v/>
      </c>
      <c r="AI115" s="227"/>
      <c r="AJ115" s="228" t="str">
        <f t="shared" si="86"/>
        <v/>
      </c>
      <c r="AK115" s="229"/>
      <c r="AL115" s="242" t="str">
        <f t="shared" si="87"/>
        <v/>
      </c>
      <c r="AM115" s="242">
        <f t="shared" si="88"/>
        <v>0</v>
      </c>
      <c r="AN115" s="242" t="str">
        <f t="shared" si="89"/>
        <v/>
      </c>
      <c r="AO115" s="242">
        <f t="shared" si="90"/>
        <v>0</v>
      </c>
      <c r="AP115" s="242" t="str">
        <f t="shared" si="91"/>
        <v/>
      </c>
      <c r="AQ115" s="242" t="str">
        <f t="shared" si="92"/>
        <v/>
      </c>
      <c r="AR115" s="252" t="str">
        <f t="shared" si="93"/>
        <v>00</v>
      </c>
      <c r="AS115" s="252">
        <f t="shared" si="94"/>
        <v>0</v>
      </c>
      <c r="AT115" s="252">
        <f t="shared" si="117"/>
        <v>0</v>
      </c>
      <c r="AU115" s="252" t="str">
        <f t="shared" si="96"/>
        <v/>
      </c>
      <c r="AV115" s="252" t="str">
        <f t="shared" si="97"/>
        <v/>
      </c>
      <c r="AW115" s="252" t="str">
        <f t="shared" si="98"/>
        <v>0</v>
      </c>
      <c r="AX115" s="252" t="str">
        <f t="shared" si="99"/>
        <v/>
      </c>
      <c r="AY115" s="252" t="str">
        <f t="shared" si="100"/>
        <v/>
      </c>
      <c r="AZ115" s="252" t="str">
        <f t="shared" si="101"/>
        <v/>
      </c>
      <c r="BA115" s="252" t="str">
        <f t="shared" si="102"/>
        <v>0</v>
      </c>
      <c r="BB115" s="252">
        <f t="shared" si="103"/>
        <v>0</v>
      </c>
      <c r="BE115" s="307"/>
      <c r="BF115" s="308"/>
      <c r="BG115" s="315" t="str">
        <f t="shared" si="106"/>
        <v/>
      </c>
      <c r="BH115" s="314" t="str">
        <f t="shared" si="111"/>
        <v/>
      </c>
      <c r="BI115" s="313"/>
      <c r="BK115" s="302"/>
      <c r="BM115" s="302"/>
      <c r="BO115" s="302"/>
      <c r="BQ115" s="302"/>
    </row>
    <row r="116" spans="9:69" ht="15" customHeight="1">
      <c r="I116" s="225"/>
      <c r="J116" s="226" t="str">
        <f t="shared" si="66"/>
        <v/>
      </c>
      <c r="K116" s="227"/>
      <c r="L116" s="228" t="str">
        <f t="shared" si="67"/>
        <v/>
      </c>
      <c r="M116" s="229"/>
      <c r="N116" s="242" t="str">
        <f t="shared" si="68"/>
        <v/>
      </c>
      <c r="O116" s="242">
        <f t="shared" si="69"/>
        <v>0</v>
      </c>
      <c r="P116" s="242" t="str">
        <f t="shared" si="70"/>
        <v/>
      </c>
      <c r="Q116" s="242">
        <f t="shared" si="71"/>
        <v>0</v>
      </c>
      <c r="R116" s="242" t="str">
        <f t="shared" si="72"/>
        <v/>
      </c>
      <c r="S116" s="242" t="str">
        <f t="shared" si="73"/>
        <v/>
      </c>
      <c r="T116" s="252" t="str">
        <f t="shared" si="74"/>
        <v>00</v>
      </c>
      <c r="U116" s="252">
        <f t="shared" si="75"/>
        <v>0</v>
      </c>
      <c r="V116" s="252">
        <f t="shared" si="116"/>
        <v>0</v>
      </c>
      <c r="W116" s="252" t="str">
        <f t="shared" si="77"/>
        <v/>
      </c>
      <c r="X116" s="252" t="str">
        <f t="shared" si="78"/>
        <v/>
      </c>
      <c r="Y116" s="252" t="str">
        <f t="shared" si="79"/>
        <v>0</v>
      </c>
      <c r="Z116" s="252" t="str">
        <f t="shared" si="80"/>
        <v/>
      </c>
      <c r="AA116" s="252" t="str">
        <f t="shared" si="81"/>
        <v/>
      </c>
      <c r="AB116" s="252" t="str">
        <f t="shared" si="82"/>
        <v/>
      </c>
      <c r="AC116" s="252" t="str">
        <f t="shared" si="83"/>
        <v>0</v>
      </c>
      <c r="AD116" s="252">
        <f t="shared" si="84"/>
        <v>0</v>
      </c>
      <c r="AG116" s="225"/>
      <c r="AH116" s="226" t="str">
        <f t="shared" si="85"/>
        <v/>
      </c>
      <c r="AI116" s="227"/>
      <c r="AJ116" s="228" t="str">
        <f t="shared" si="86"/>
        <v/>
      </c>
      <c r="AK116" s="229"/>
      <c r="AL116" s="242" t="str">
        <f t="shared" si="87"/>
        <v/>
      </c>
      <c r="AM116" s="242">
        <f t="shared" si="88"/>
        <v>0</v>
      </c>
      <c r="AN116" s="242" t="str">
        <f t="shared" si="89"/>
        <v/>
      </c>
      <c r="AO116" s="242">
        <f t="shared" si="90"/>
        <v>0</v>
      </c>
      <c r="AP116" s="242" t="str">
        <f t="shared" si="91"/>
        <v/>
      </c>
      <c r="AQ116" s="242" t="str">
        <f t="shared" si="92"/>
        <v/>
      </c>
      <c r="AR116" s="252" t="str">
        <f t="shared" si="93"/>
        <v>00</v>
      </c>
      <c r="AS116" s="252">
        <f t="shared" si="94"/>
        <v>0</v>
      </c>
      <c r="AT116" s="252">
        <f t="shared" si="117"/>
        <v>0</v>
      </c>
      <c r="AU116" s="252" t="str">
        <f t="shared" si="96"/>
        <v/>
      </c>
      <c r="AV116" s="252" t="str">
        <f t="shared" si="97"/>
        <v/>
      </c>
      <c r="AW116" s="252" t="str">
        <f t="shared" si="98"/>
        <v>0</v>
      </c>
      <c r="AX116" s="252" t="str">
        <f t="shared" si="99"/>
        <v/>
      </c>
      <c r="AY116" s="252" t="str">
        <f t="shared" si="100"/>
        <v/>
      </c>
      <c r="AZ116" s="252" t="str">
        <f t="shared" si="101"/>
        <v/>
      </c>
      <c r="BA116" s="252" t="str">
        <f t="shared" si="102"/>
        <v>0</v>
      </c>
      <c r="BB116" s="252">
        <f t="shared" si="103"/>
        <v>0</v>
      </c>
      <c r="BE116" s="307"/>
      <c r="BF116" s="308"/>
      <c r="BG116" s="315" t="str">
        <f t="shared" si="106"/>
        <v/>
      </c>
      <c r="BH116" s="314" t="str">
        <f t="shared" si="111"/>
        <v/>
      </c>
      <c r="BI116" s="313"/>
      <c r="BK116" s="302"/>
      <c r="BM116" s="302"/>
      <c r="BO116" s="302"/>
      <c r="BQ116" s="302"/>
    </row>
    <row r="117" spans="9:69" ht="15" customHeight="1">
      <c r="I117" s="225"/>
      <c r="J117" s="226" t="str">
        <f t="shared" si="66"/>
        <v/>
      </c>
      <c r="K117" s="227"/>
      <c r="L117" s="228" t="str">
        <f t="shared" si="67"/>
        <v/>
      </c>
      <c r="M117" s="229"/>
      <c r="N117" s="242" t="str">
        <f t="shared" si="68"/>
        <v/>
      </c>
      <c r="O117" s="242">
        <f t="shared" si="69"/>
        <v>0</v>
      </c>
      <c r="P117" s="242" t="str">
        <f t="shared" si="70"/>
        <v/>
      </c>
      <c r="Q117" s="242">
        <f t="shared" si="71"/>
        <v>0</v>
      </c>
      <c r="R117" s="242" t="str">
        <f t="shared" si="72"/>
        <v/>
      </c>
      <c r="S117" s="242" t="str">
        <f t="shared" si="73"/>
        <v/>
      </c>
      <c r="T117" s="252" t="str">
        <f t="shared" si="74"/>
        <v>00</v>
      </c>
      <c r="U117" s="252">
        <f t="shared" si="75"/>
        <v>0</v>
      </c>
      <c r="V117" s="252">
        <f t="shared" si="116"/>
        <v>0</v>
      </c>
      <c r="W117" s="252" t="str">
        <f t="shared" si="77"/>
        <v/>
      </c>
      <c r="X117" s="252" t="str">
        <f t="shared" si="78"/>
        <v/>
      </c>
      <c r="Y117" s="252" t="str">
        <f t="shared" si="79"/>
        <v>0</v>
      </c>
      <c r="Z117" s="252" t="str">
        <f t="shared" si="80"/>
        <v/>
      </c>
      <c r="AA117" s="252" t="str">
        <f t="shared" si="81"/>
        <v/>
      </c>
      <c r="AB117" s="252" t="str">
        <f t="shared" si="82"/>
        <v/>
      </c>
      <c r="AC117" s="252" t="str">
        <f t="shared" si="83"/>
        <v>0</v>
      </c>
      <c r="AD117" s="252">
        <f t="shared" si="84"/>
        <v>0</v>
      </c>
      <c r="AG117" s="225"/>
      <c r="AH117" s="226" t="str">
        <f t="shared" si="85"/>
        <v/>
      </c>
      <c r="AI117" s="227"/>
      <c r="AJ117" s="228" t="str">
        <f t="shared" si="86"/>
        <v/>
      </c>
      <c r="AK117" s="229"/>
      <c r="AL117" s="242" t="str">
        <f t="shared" si="87"/>
        <v/>
      </c>
      <c r="AM117" s="242">
        <f t="shared" si="88"/>
        <v>0</v>
      </c>
      <c r="AN117" s="242" t="str">
        <f t="shared" si="89"/>
        <v/>
      </c>
      <c r="AO117" s="242">
        <f t="shared" si="90"/>
        <v>0</v>
      </c>
      <c r="AP117" s="242" t="str">
        <f t="shared" si="91"/>
        <v/>
      </c>
      <c r="AQ117" s="242" t="str">
        <f t="shared" si="92"/>
        <v/>
      </c>
      <c r="AR117" s="252" t="str">
        <f t="shared" si="93"/>
        <v>00</v>
      </c>
      <c r="AS117" s="252">
        <f t="shared" si="94"/>
        <v>0</v>
      </c>
      <c r="AT117" s="252">
        <f t="shared" si="117"/>
        <v>0</v>
      </c>
      <c r="AU117" s="252" t="str">
        <f t="shared" si="96"/>
        <v/>
      </c>
      <c r="AV117" s="252" t="str">
        <f t="shared" si="97"/>
        <v/>
      </c>
      <c r="AW117" s="252" t="str">
        <f t="shared" si="98"/>
        <v>0</v>
      </c>
      <c r="AX117" s="252" t="str">
        <f t="shared" si="99"/>
        <v/>
      </c>
      <c r="AY117" s="252" t="str">
        <f t="shared" si="100"/>
        <v/>
      </c>
      <c r="AZ117" s="252" t="str">
        <f t="shared" si="101"/>
        <v/>
      </c>
      <c r="BA117" s="252" t="str">
        <f t="shared" si="102"/>
        <v>0</v>
      </c>
      <c r="BB117" s="252">
        <f t="shared" si="103"/>
        <v>0</v>
      </c>
      <c r="BE117" s="307"/>
      <c r="BF117" s="308"/>
      <c r="BG117" s="315" t="str">
        <f t="shared" si="106"/>
        <v/>
      </c>
      <c r="BH117" s="314" t="str">
        <f t="shared" si="111"/>
        <v/>
      </c>
      <c r="BI117" s="313"/>
      <c r="BK117" s="302"/>
      <c r="BM117" s="302"/>
      <c r="BO117" s="302"/>
      <c r="BQ117" s="302"/>
    </row>
    <row r="118" spans="9:69" ht="15" customHeight="1">
      <c r="I118" s="225"/>
      <c r="J118" s="226" t="str">
        <f t="shared" si="66"/>
        <v/>
      </c>
      <c r="K118" s="227"/>
      <c r="L118" s="228" t="str">
        <f t="shared" si="67"/>
        <v/>
      </c>
      <c r="M118" s="229"/>
      <c r="N118" s="242" t="str">
        <f t="shared" si="68"/>
        <v/>
      </c>
      <c r="O118" s="242">
        <f t="shared" si="69"/>
        <v>0</v>
      </c>
      <c r="P118" s="242" t="str">
        <f t="shared" si="70"/>
        <v/>
      </c>
      <c r="Q118" s="242">
        <f t="shared" si="71"/>
        <v>0</v>
      </c>
      <c r="R118" s="242" t="str">
        <f t="shared" si="72"/>
        <v/>
      </c>
      <c r="S118" s="242" t="str">
        <f t="shared" si="73"/>
        <v/>
      </c>
      <c r="T118" s="252" t="str">
        <f t="shared" si="74"/>
        <v>00</v>
      </c>
      <c r="U118" s="252">
        <f t="shared" si="75"/>
        <v>0</v>
      </c>
      <c r="V118" s="252">
        <f t="shared" si="116"/>
        <v>0</v>
      </c>
      <c r="W118" s="252" t="str">
        <f t="shared" si="77"/>
        <v/>
      </c>
      <c r="X118" s="252" t="str">
        <f t="shared" si="78"/>
        <v/>
      </c>
      <c r="Y118" s="252" t="str">
        <f t="shared" si="79"/>
        <v>0</v>
      </c>
      <c r="Z118" s="252" t="str">
        <f t="shared" si="80"/>
        <v/>
      </c>
      <c r="AA118" s="252" t="str">
        <f t="shared" si="81"/>
        <v/>
      </c>
      <c r="AB118" s="252" t="str">
        <f t="shared" si="82"/>
        <v/>
      </c>
      <c r="AC118" s="252" t="str">
        <f t="shared" si="83"/>
        <v>0</v>
      </c>
      <c r="AD118" s="252">
        <f t="shared" si="84"/>
        <v>0</v>
      </c>
      <c r="AG118" s="225"/>
      <c r="AH118" s="226" t="str">
        <f t="shared" si="85"/>
        <v/>
      </c>
      <c r="AI118" s="227"/>
      <c r="AJ118" s="228" t="str">
        <f t="shared" si="86"/>
        <v/>
      </c>
      <c r="AK118" s="229"/>
      <c r="AL118" s="242" t="str">
        <f t="shared" si="87"/>
        <v/>
      </c>
      <c r="AM118" s="242">
        <f t="shared" si="88"/>
        <v>0</v>
      </c>
      <c r="AN118" s="242" t="str">
        <f t="shared" si="89"/>
        <v/>
      </c>
      <c r="AO118" s="242">
        <f t="shared" si="90"/>
        <v>0</v>
      </c>
      <c r="AP118" s="242" t="str">
        <f t="shared" si="91"/>
        <v/>
      </c>
      <c r="AQ118" s="242" t="str">
        <f t="shared" si="92"/>
        <v/>
      </c>
      <c r="AR118" s="252" t="str">
        <f t="shared" si="93"/>
        <v>00</v>
      </c>
      <c r="AS118" s="252">
        <f t="shared" si="94"/>
        <v>0</v>
      </c>
      <c r="AT118" s="252">
        <f t="shared" si="117"/>
        <v>0</v>
      </c>
      <c r="AU118" s="252" t="str">
        <f t="shared" si="96"/>
        <v/>
      </c>
      <c r="AV118" s="252" t="str">
        <f t="shared" si="97"/>
        <v/>
      </c>
      <c r="AW118" s="252" t="str">
        <f t="shared" si="98"/>
        <v>0</v>
      </c>
      <c r="AX118" s="252" t="str">
        <f t="shared" si="99"/>
        <v/>
      </c>
      <c r="AY118" s="252" t="str">
        <f t="shared" si="100"/>
        <v/>
      </c>
      <c r="AZ118" s="252" t="str">
        <f t="shared" si="101"/>
        <v/>
      </c>
      <c r="BA118" s="252" t="str">
        <f t="shared" si="102"/>
        <v>0</v>
      </c>
      <c r="BB118" s="252">
        <f t="shared" si="103"/>
        <v>0</v>
      </c>
      <c r="BE118" s="307"/>
      <c r="BF118" s="308"/>
      <c r="BG118" s="315" t="str">
        <f t="shared" si="106"/>
        <v/>
      </c>
      <c r="BH118" s="314" t="str">
        <f t="shared" si="111"/>
        <v/>
      </c>
      <c r="BI118" s="313"/>
      <c r="BK118" s="302"/>
      <c r="BM118" s="302"/>
      <c r="BO118" s="302"/>
      <c r="BQ118" s="302"/>
    </row>
    <row r="119" spans="9:69" ht="15" customHeight="1">
      <c r="I119" s="225"/>
      <c r="J119" s="226" t="str">
        <f t="shared" si="66"/>
        <v/>
      </c>
      <c r="K119" s="227"/>
      <c r="L119" s="228" t="str">
        <f t="shared" si="67"/>
        <v/>
      </c>
      <c r="M119" s="229"/>
      <c r="N119" s="242" t="str">
        <f t="shared" si="68"/>
        <v/>
      </c>
      <c r="O119" s="242">
        <f t="shared" si="69"/>
        <v>0</v>
      </c>
      <c r="P119" s="242" t="str">
        <f t="shared" si="70"/>
        <v/>
      </c>
      <c r="Q119" s="242">
        <f t="shared" si="71"/>
        <v>0</v>
      </c>
      <c r="R119" s="242" t="str">
        <f t="shared" si="72"/>
        <v/>
      </c>
      <c r="S119" s="242" t="str">
        <f t="shared" si="73"/>
        <v/>
      </c>
      <c r="T119" s="252" t="str">
        <f t="shared" si="74"/>
        <v>00</v>
      </c>
      <c r="U119" s="252">
        <f t="shared" si="75"/>
        <v>0</v>
      </c>
      <c r="V119" s="252">
        <f t="shared" si="116"/>
        <v>0</v>
      </c>
      <c r="W119" s="252" t="str">
        <f t="shared" si="77"/>
        <v/>
      </c>
      <c r="X119" s="252" t="str">
        <f t="shared" si="78"/>
        <v/>
      </c>
      <c r="Y119" s="252" t="str">
        <f t="shared" si="79"/>
        <v>0</v>
      </c>
      <c r="Z119" s="252" t="str">
        <f t="shared" si="80"/>
        <v/>
      </c>
      <c r="AA119" s="252" t="str">
        <f t="shared" si="81"/>
        <v/>
      </c>
      <c r="AB119" s="252" t="str">
        <f t="shared" si="82"/>
        <v/>
      </c>
      <c r="AC119" s="252" t="str">
        <f t="shared" si="83"/>
        <v>0</v>
      </c>
      <c r="AD119" s="252">
        <f t="shared" si="84"/>
        <v>0</v>
      </c>
      <c r="AG119" s="225"/>
      <c r="AH119" s="226" t="str">
        <f t="shared" si="85"/>
        <v/>
      </c>
      <c r="AI119" s="227"/>
      <c r="AJ119" s="228" t="str">
        <f t="shared" si="86"/>
        <v/>
      </c>
      <c r="AK119" s="229"/>
      <c r="AL119" s="242" t="str">
        <f t="shared" si="87"/>
        <v/>
      </c>
      <c r="AM119" s="242">
        <f t="shared" si="88"/>
        <v>0</v>
      </c>
      <c r="AN119" s="242" t="str">
        <f t="shared" si="89"/>
        <v/>
      </c>
      <c r="AO119" s="242">
        <f t="shared" si="90"/>
        <v>0</v>
      </c>
      <c r="AP119" s="242" t="str">
        <f t="shared" si="91"/>
        <v/>
      </c>
      <c r="AQ119" s="242" t="str">
        <f t="shared" si="92"/>
        <v/>
      </c>
      <c r="AR119" s="252" t="str">
        <f t="shared" si="93"/>
        <v>00</v>
      </c>
      <c r="AS119" s="252">
        <f t="shared" si="94"/>
        <v>0</v>
      </c>
      <c r="AT119" s="252">
        <f t="shared" si="117"/>
        <v>0</v>
      </c>
      <c r="AU119" s="252" t="str">
        <f t="shared" si="96"/>
        <v/>
      </c>
      <c r="AV119" s="252" t="str">
        <f t="shared" si="97"/>
        <v/>
      </c>
      <c r="AW119" s="252" t="str">
        <f t="shared" si="98"/>
        <v>0</v>
      </c>
      <c r="AX119" s="252" t="str">
        <f t="shared" si="99"/>
        <v/>
      </c>
      <c r="AY119" s="252" t="str">
        <f t="shared" si="100"/>
        <v/>
      </c>
      <c r="AZ119" s="252" t="str">
        <f t="shared" si="101"/>
        <v/>
      </c>
      <c r="BA119" s="252" t="str">
        <f t="shared" si="102"/>
        <v>0</v>
      </c>
      <c r="BB119" s="252">
        <f t="shared" si="103"/>
        <v>0</v>
      </c>
      <c r="BE119" s="307"/>
      <c r="BF119" s="308"/>
      <c r="BG119" s="315" t="str">
        <f t="shared" si="106"/>
        <v/>
      </c>
      <c r="BH119" s="314" t="str">
        <f t="shared" si="111"/>
        <v/>
      </c>
      <c r="BI119" s="313"/>
      <c r="BK119" s="302"/>
      <c r="BM119" s="302"/>
      <c r="BO119" s="302"/>
      <c r="BQ119" s="302"/>
    </row>
    <row r="120" spans="9:69" ht="15" customHeight="1">
      <c r="I120" s="225"/>
      <c r="J120" s="226" t="str">
        <f t="shared" si="66"/>
        <v/>
      </c>
      <c r="K120" s="227"/>
      <c r="L120" s="228" t="str">
        <f t="shared" si="67"/>
        <v/>
      </c>
      <c r="M120" s="229"/>
      <c r="N120" s="242" t="str">
        <f t="shared" si="68"/>
        <v/>
      </c>
      <c r="O120" s="242">
        <f t="shared" si="69"/>
        <v>0</v>
      </c>
      <c r="P120" s="242" t="str">
        <f t="shared" si="70"/>
        <v/>
      </c>
      <c r="Q120" s="242">
        <f t="shared" si="71"/>
        <v>0</v>
      </c>
      <c r="R120" s="242" t="str">
        <f t="shared" si="72"/>
        <v/>
      </c>
      <c r="S120" s="242" t="str">
        <f t="shared" si="73"/>
        <v/>
      </c>
      <c r="T120" s="252" t="str">
        <f t="shared" si="74"/>
        <v>00</v>
      </c>
      <c r="U120" s="252">
        <f t="shared" si="75"/>
        <v>0</v>
      </c>
      <c r="V120" s="252">
        <f t="shared" si="116"/>
        <v>0</v>
      </c>
      <c r="W120" s="252" t="str">
        <f t="shared" si="77"/>
        <v/>
      </c>
      <c r="X120" s="252" t="str">
        <f t="shared" si="78"/>
        <v/>
      </c>
      <c r="Y120" s="252" t="str">
        <f t="shared" si="79"/>
        <v>0</v>
      </c>
      <c r="Z120" s="252" t="str">
        <f t="shared" si="80"/>
        <v/>
      </c>
      <c r="AA120" s="252" t="str">
        <f t="shared" si="81"/>
        <v/>
      </c>
      <c r="AB120" s="252" t="str">
        <f t="shared" si="82"/>
        <v/>
      </c>
      <c r="AC120" s="252" t="str">
        <f t="shared" si="83"/>
        <v>0</v>
      </c>
      <c r="AD120" s="252">
        <f t="shared" si="84"/>
        <v>0</v>
      </c>
      <c r="AG120" s="225"/>
      <c r="AH120" s="226" t="str">
        <f t="shared" si="85"/>
        <v/>
      </c>
      <c r="AI120" s="227"/>
      <c r="AJ120" s="228" t="str">
        <f t="shared" si="86"/>
        <v/>
      </c>
      <c r="AK120" s="229"/>
      <c r="AL120" s="242" t="str">
        <f t="shared" si="87"/>
        <v/>
      </c>
      <c r="AM120" s="242">
        <f t="shared" si="88"/>
        <v>0</v>
      </c>
      <c r="AN120" s="242" t="str">
        <f t="shared" si="89"/>
        <v/>
      </c>
      <c r="AO120" s="242">
        <f t="shared" si="90"/>
        <v>0</v>
      </c>
      <c r="AP120" s="242" t="str">
        <f t="shared" si="91"/>
        <v/>
      </c>
      <c r="AQ120" s="242" t="str">
        <f t="shared" si="92"/>
        <v/>
      </c>
      <c r="AR120" s="252" t="str">
        <f t="shared" si="93"/>
        <v>00</v>
      </c>
      <c r="AS120" s="252">
        <f t="shared" si="94"/>
        <v>0</v>
      </c>
      <c r="AT120" s="252">
        <f t="shared" si="117"/>
        <v>0</v>
      </c>
      <c r="AU120" s="252" t="str">
        <f t="shared" si="96"/>
        <v/>
      </c>
      <c r="AV120" s="252" t="str">
        <f t="shared" si="97"/>
        <v/>
      </c>
      <c r="AW120" s="252" t="str">
        <f t="shared" si="98"/>
        <v>0</v>
      </c>
      <c r="AX120" s="252" t="str">
        <f t="shared" si="99"/>
        <v/>
      </c>
      <c r="AY120" s="252" t="str">
        <f t="shared" si="100"/>
        <v/>
      </c>
      <c r="AZ120" s="252" t="str">
        <f t="shared" si="101"/>
        <v/>
      </c>
      <c r="BA120" s="252" t="str">
        <f t="shared" si="102"/>
        <v>0</v>
      </c>
      <c r="BB120" s="252">
        <f t="shared" si="103"/>
        <v>0</v>
      </c>
      <c r="BE120" s="307"/>
      <c r="BF120" s="308"/>
      <c r="BG120" s="315" t="str">
        <f t="shared" si="106"/>
        <v/>
      </c>
      <c r="BH120" s="314" t="str">
        <f t="shared" si="111"/>
        <v/>
      </c>
      <c r="BI120" s="313"/>
      <c r="BK120" s="302"/>
      <c r="BM120" s="302"/>
      <c r="BO120" s="302"/>
      <c r="BQ120" s="302"/>
    </row>
    <row r="121" spans="9:69" ht="15" customHeight="1">
      <c r="I121" s="225"/>
      <c r="J121" s="226" t="str">
        <f t="shared" si="66"/>
        <v/>
      </c>
      <c r="K121" s="227"/>
      <c r="L121" s="228" t="str">
        <f t="shared" si="67"/>
        <v/>
      </c>
      <c r="M121" s="229"/>
      <c r="N121" s="242" t="str">
        <f t="shared" si="68"/>
        <v/>
      </c>
      <c r="O121" s="242">
        <f t="shared" si="69"/>
        <v>0</v>
      </c>
      <c r="P121" s="242" t="str">
        <f t="shared" si="70"/>
        <v/>
      </c>
      <c r="Q121" s="242">
        <f t="shared" si="71"/>
        <v>0</v>
      </c>
      <c r="R121" s="242" t="str">
        <f t="shared" si="72"/>
        <v/>
      </c>
      <c r="S121" s="242" t="str">
        <f t="shared" si="73"/>
        <v/>
      </c>
      <c r="T121" s="252" t="str">
        <f t="shared" si="74"/>
        <v>00</v>
      </c>
      <c r="U121" s="252">
        <f t="shared" si="75"/>
        <v>0</v>
      </c>
      <c r="V121" s="252">
        <f t="shared" si="116"/>
        <v>0</v>
      </c>
      <c r="W121" s="252" t="str">
        <f t="shared" si="77"/>
        <v/>
      </c>
      <c r="X121" s="252" t="str">
        <f t="shared" si="78"/>
        <v/>
      </c>
      <c r="Y121" s="252" t="str">
        <f t="shared" si="79"/>
        <v>0</v>
      </c>
      <c r="Z121" s="252" t="str">
        <f t="shared" si="80"/>
        <v/>
      </c>
      <c r="AA121" s="252" t="str">
        <f t="shared" si="81"/>
        <v/>
      </c>
      <c r="AB121" s="252" t="str">
        <f t="shared" si="82"/>
        <v/>
      </c>
      <c r="AC121" s="252" t="str">
        <f t="shared" si="83"/>
        <v>0</v>
      </c>
      <c r="AD121" s="252">
        <f t="shared" si="84"/>
        <v>0</v>
      </c>
      <c r="AG121" s="225"/>
      <c r="AH121" s="226" t="str">
        <f t="shared" si="85"/>
        <v/>
      </c>
      <c r="AI121" s="227"/>
      <c r="AJ121" s="228" t="str">
        <f t="shared" si="86"/>
        <v/>
      </c>
      <c r="AK121" s="229"/>
      <c r="AL121" s="242" t="str">
        <f t="shared" si="87"/>
        <v/>
      </c>
      <c r="AM121" s="242">
        <f t="shared" si="88"/>
        <v>0</v>
      </c>
      <c r="AN121" s="242" t="str">
        <f t="shared" si="89"/>
        <v/>
      </c>
      <c r="AO121" s="242">
        <f t="shared" si="90"/>
        <v>0</v>
      </c>
      <c r="AP121" s="242" t="str">
        <f t="shared" si="91"/>
        <v/>
      </c>
      <c r="AQ121" s="242" t="str">
        <f t="shared" si="92"/>
        <v/>
      </c>
      <c r="AR121" s="252" t="str">
        <f t="shared" si="93"/>
        <v>00</v>
      </c>
      <c r="AS121" s="252">
        <f t="shared" si="94"/>
        <v>0</v>
      </c>
      <c r="AT121" s="252">
        <f t="shared" si="117"/>
        <v>0</v>
      </c>
      <c r="AU121" s="252" t="str">
        <f t="shared" si="96"/>
        <v/>
      </c>
      <c r="AV121" s="252" t="str">
        <f t="shared" si="97"/>
        <v/>
      </c>
      <c r="AW121" s="252" t="str">
        <f t="shared" si="98"/>
        <v>0</v>
      </c>
      <c r="AX121" s="252" t="str">
        <f t="shared" si="99"/>
        <v/>
      </c>
      <c r="AY121" s="252" t="str">
        <f t="shared" si="100"/>
        <v/>
      </c>
      <c r="AZ121" s="252" t="str">
        <f t="shared" si="101"/>
        <v/>
      </c>
      <c r="BA121" s="252" t="str">
        <f t="shared" si="102"/>
        <v>0</v>
      </c>
      <c r="BB121" s="252">
        <f t="shared" si="103"/>
        <v>0</v>
      </c>
      <c r="BE121" s="307"/>
      <c r="BF121" s="308"/>
      <c r="BG121" s="315" t="str">
        <f t="shared" si="106"/>
        <v/>
      </c>
      <c r="BH121" s="314" t="str">
        <f t="shared" si="111"/>
        <v/>
      </c>
      <c r="BI121" s="313"/>
      <c r="BK121" s="302"/>
      <c r="BM121" s="302"/>
      <c r="BO121" s="302"/>
      <c r="BQ121" s="302"/>
    </row>
    <row r="122" spans="9:69" ht="15" customHeight="1">
      <c r="I122" s="225"/>
      <c r="J122" s="226" t="str">
        <f t="shared" si="66"/>
        <v/>
      </c>
      <c r="K122" s="227"/>
      <c r="L122" s="228" t="str">
        <f t="shared" si="67"/>
        <v/>
      </c>
      <c r="M122" s="229"/>
      <c r="N122" s="242" t="str">
        <f t="shared" si="68"/>
        <v/>
      </c>
      <c r="O122" s="242">
        <f t="shared" si="69"/>
        <v>0</v>
      </c>
      <c r="P122" s="242" t="str">
        <f t="shared" si="70"/>
        <v/>
      </c>
      <c r="Q122" s="242">
        <f t="shared" si="71"/>
        <v>0</v>
      </c>
      <c r="R122" s="242" t="str">
        <f t="shared" si="72"/>
        <v/>
      </c>
      <c r="S122" s="242" t="str">
        <f t="shared" si="73"/>
        <v/>
      </c>
      <c r="T122" s="252" t="str">
        <f t="shared" si="74"/>
        <v>00</v>
      </c>
      <c r="U122" s="252">
        <f t="shared" si="75"/>
        <v>0</v>
      </c>
      <c r="V122" s="252">
        <f t="shared" si="116"/>
        <v>0</v>
      </c>
      <c r="W122" s="252" t="str">
        <f t="shared" si="77"/>
        <v/>
      </c>
      <c r="X122" s="252" t="str">
        <f t="shared" si="78"/>
        <v/>
      </c>
      <c r="Y122" s="252" t="str">
        <f t="shared" si="79"/>
        <v>0</v>
      </c>
      <c r="Z122" s="252" t="str">
        <f t="shared" si="80"/>
        <v/>
      </c>
      <c r="AA122" s="252" t="str">
        <f t="shared" si="81"/>
        <v/>
      </c>
      <c r="AB122" s="252" t="str">
        <f t="shared" si="82"/>
        <v/>
      </c>
      <c r="AC122" s="252" t="str">
        <f t="shared" si="83"/>
        <v>0</v>
      </c>
      <c r="AD122" s="252">
        <f t="shared" si="84"/>
        <v>0</v>
      </c>
      <c r="AG122" s="225"/>
      <c r="AH122" s="226" t="str">
        <f t="shared" si="85"/>
        <v/>
      </c>
      <c r="AI122" s="227"/>
      <c r="AJ122" s="228" t="str">
        <f t="shared" si="86"/>
        <v/>
      </c>
      <c r="AK122" s="229"/>
      <c r="AL122" s="242" t="str">
        <f t="shared" si="87"/>
        <v/>
      </c>
      <c r="AM122" s="242">
        <f t="shared" si="88"/>
        <v>0</v>
      </c>
      <c r="AN122" s="242" t="str">
        <f t="shared" si="89"/>
        <v/>
      </c>
      <c r="AO122" s="242">
        <f t="shared" si="90"/>
        <v>0</v>
      </c>
      <c r="AP122" s="242" t="str">
        <f t="shared" si="91"/>
        <v/>
      </c>
      <c r="AQ122" s="242" t="str">
        <f t="shared" si="92"/>
        <v/>
      </c>
      <c r="AR122" s="252" t="str">
        <f t="shared" si="93"/>
        <v>00</v>
      </c>
      <c r="AS122" s="252">
        <f t="shared" si="94"/>
        <v>0</v>
      </c>
      <c r="AT122" s="252">
        <f t="shared" si="117"/>
        <v>0</v>
      </c>
      <c r="AU122" s="252" t="str">
        <f t="shared" si="96"/>
        <v/>
      </c>
      <c r="AV122" s="252" t="str">
        <f t="shared" si="97"/>
        <v/>
      </c>
      <c r="AW122" s="252" t="str">
        <f t="shared" si="98"/>
        <v>0</v>
      </c>
      <c r="AX122" s="252" t="str">
        <f t="shared" si="99"/>
        <v/>
      </c>
      <c r="AY122" s="252" t="str">
        <f t="shared" si="100"/>
        <v/>
      </c>
      <c r="AZ122" s="252" t="str">
        <f t="shared" si="101"/>
        <v/>
      </c>
      <c r="BA122" s="252" t="str">
        <f t="shared" si="102"/>
        <v>0</v>
      </c>
      <c r="BB122" s="252">
        <f t="shared" si="103"/>
        <v>0</v>
      </c>
      <c r="BE122" s="307"/>
      <c r="BF122" s="308"/>
      <c r="BG122" s="315" t="str">
        <f t="shared" si="106"/>
        <v/>
      </c>
      <c r="BH122" s="314" t="str">
        <f t="shared" si="111"/>
        <v/>
      </c>
      <c r="BI122" s="313"/>
      <c r="BK122" s="302"/>
      <c r="BM122" s="302"/>
      <c r="BO122" s="302"/>
      <c r="BQ122" s="302"/>
    </row>
    <row r="123" spans="9:69" ht="15" customHeight="1">
      <c r="I123" s="225"/>
      <c r="J123" s="226" t="str">
        <f t="shared" si="66"/>
        <v/>
      </c>
      <c r="K123" s="227"/>
      <c r="L123" s="228" t="str">
        <f t="shared" si="67"/>
        <v/>
      </c>
      <c r="M123" s="229"/>
      <c r="N123" s="242" t="str">
        <f t="shared" si="68"/>
        <v/>
      </c>
      <c r="O123" s="242">
        <f t="shared" si="69"/>
        <v>0</v>
      </c>
      <c r="P123" s="242" t="str">
        <f t="shared" si="70"/>
        <v/>
      </c>
      <c r="Q123" s="242">
        <f t="shared" si="71"/>
        <v>0</v>
      </c>
      <c r="R123" s="242" t="str">
        <f t="shared" si="72"/>
        <v/>
      </c>
      <c r="S123" s="242" t="str">
        <f t="shared" si="73"/>
        <v/>
      </c>
      <c r="T123" s="252" t="str">
        <f t="shared" si="74"/>
        <v>00</v>
      </c>
      <c r="U123" s="252">
        <f t="shared" si="75"/>
        <v>0</v>
      </c>
      <c r="V123" s="252">
        <f t="shared" si="116"/>
        <v>0</v>
      </c>
      <c r="W123" s="252" t="str">
        <f t="shared" si="77"/>
        <v/>
      </c>
      <c r="X123" s="252" t="str">
        <f t="shared" si="78"/>
        <v/>
      </c>
      <c r="Y123" s="252" t="str">
        <f t="shared" si="79"/>
        <v>0</v>
      </c>
      <c r="Z123" s="252" t="str">
        <f t="shared" si="80"/>
        <v/>
      </c>
      <c r="AA123" s="252" t="str">
        <f t="shared" si="81"/>
        <v/>
      </c>
      <c r="AB123" s="252" t="str">
        <f t="shared" si="82"/>
        <v/>
      </c>
      <c r="AC123" s="252" t="str">
        <f t="shared" si="83"/>
        <v>0</v>
      </c>
      <c r="AD123" s="252">
        <f t="shared" si="84"/>
        <v>0</v>
      </c>
      <c r="AG123" s="225"/>
      <c r="AH123" s="226" t="str">
        <f t="shared" si="85"/>
        <v/>
      </c>
      <c r="AI123" s="227"/>
      <c r="AJ123" s="228" t="str">
        <f t="shared" si="86"/>
        <v/>
      </c>
      <c r="AK123" s="229"/>
      <c r="AL123" s="242" t="str">
        <f t="shared" si="87"/>
        <v/>
      </c>
      <c r="AM123" s="242">
        <f t="shared" si="88"/>
        <v>0</v>
      </c>
      <c r="AN123" s="242" t="str">
        <f t="shared" si="89"/>
        <v/>
      </c>
      <c r="AO123" s="242">
        <f t="shared" si="90"/>
        <v>0</v>
      </c>
      <c r="AP123" s="242" t="str">
        <f t="shared" si="91"/>
        <v/>
      </c>
      <c r="AQ123" s="242" t="str">
        <f t="shared" si="92"/>
        <v/>
      </c>
      <c r="AR123" s="252" t="str">
        <f t="shared" si="93"/>
        <v>00</v>
      </c>
      <c r="AS123" s="252">
        <f t="shared" si="94"/>
        <v>0</v>
      </c>
      <c r="AT123" s="252">
        <f t="shared" si="117"/>
        <v>0</v>
      </c>
      <c r="AU123" s="252" t="str">
        <f t="shared" si="96"/>
        <v/>
      </c>
      <c r="AV123" s="252" t="str">
        <f t="shared" si="97"/>
        <v/>
      </c>
      <c r="AW123" s="252" t="str">
        <f t="shared" si="98"/>
        <v>0</v>
      </c>
      <c r="AX123" s="252" t="str">
        <f t="shared" si="99"/>
        <v/>
      </c>
      <c r="AY123" s="252" t="str">
        <f t="shared" si="100"/>
        <v/>
      </c>
      <c r="AZ123" s="252" t="str">
        <f t="shared" si="101"/>
        <v/>
      </c>
      <c r="BA123" s="252" t="str">
        <f t="shared" si="102"/>
        <v>0</v>
      </c>
      <c r="BB123" s="252">
        <f t="shared" si="103"/>
        <v>0</v>
      </c>
      <c r="BE123" s="307"/>
      <c r="BF123" s="308"/>
      <c r="BG123" s="315" t="str">
        <f t="shared" si="106"/>
        <v/>
      </c>
      <c r="BH123" s="314" t="str">
        <f t="shared" si="111"/>
        <v/>
      </c>
      <c r="BI123" s="313"/>
      <c r="BK123" s="302"/>
      <c r="BM123" s="302"/>
      <c r="BO123" s="302"/>
      <c r="BQ123" s="302"/>
    </row>
    <row r="124" spans="9:69" ht="15" customHeight="1">
      <c r="I124" s="225"/>
      <c r="J124" s="226" t="str">
        <f t="shared" si="66"/>
        <v/>
      </c>
      <c r="K124" s="227"/>
      <c r="L124" s="228" t="str">
        <f t="shared" si="67"/>
        <v/>
      </c>
      <c r="M124" s="229"/>
      <c r="N124" s="242" t="str">
        <f t="shared" si="68"/>
        <v/>
      </c>
      <c r="O124" s="242">
        <f t="shared" si="69"/>
        <v>0</v>
      </c>
      <c r="P124" s="242" t="str">
        <f t="shared" si="70"/>
        <v/>
      </c>
      <c r="Q124" s="242">
        <f t="shared" si="71"/>
        <v>0</v>
      </c>
      <c r="R124" s="242" t="str">
        <f t="shared" si="72"/>
        <v/>
      </c>
      <c r="S124" s="242" t="str">
        <f t="shared" si="73"/>
        <v/>
      </c>
      <c r="T124" s="252" t="str">
        <f t="shared" si="74"/>
        <v>00</v>
      </c>
      <c r="U124" s="252">
        <f t="shared" si="75"/>
        <v>0</v>
      </c>
      <c r="V124" s="252">
        <f t="shared" si="116"/>
        <v>0</v>
      </c>
      <c r="W124" s="252" t="str">
        <f t="shared" si="77"/>
        <v/>
      </c>
      <c r="X124" s="252" t="str">
        <f t="shared" si="78"/>
        <v/>
      </c>
      <c r="Y124" s="252" t="str">
        <f t="shared" si="79"/>
        <v>0</v>
      </c>
      <c r="Z124" s="252" t="str">
        <f t="shared" si="80"/>
        <v/>
      </c>
      <c r="AA124" s="252" t="str">
        <f t="shared" si="81"/>
        <v/>
      </c>
      <c r="AB124" s="252" t="str">
        <f t="shared" si="82"/>
        <v/>
      </c>
      <c r="AC124" s="252" t="str">
        <f t="shared" si="83"/>
        <v>0</v>
      </c>
      <c r="AD124" s="252">
        <f t="shared" si="84"/>
        <v>0</v>
      </c>
      <c r="AG124" s="225"/>
      <c r="AH124" s="226" t="str">
        <f t="shared" si="85"/>
        <v/>
      </c>
      <c r="AI124" s="227"/>
      <c r="AJ124" s="228" t="str">
        <f t="shared" si="86"/>
        <v/>
      </c>
      <c r="AK124" s="229"/>
      <c r="AL124" s="242" t="str">
        <f t="shared" si="87"/>
        <v/>
      </c>
      <c r="AM124" s="242">
        <f t="shared" si="88"/>
        <v>0</v>
      </c>
      <c r="AN124" s="242" t="str">
        <f t="shared" si="89"/>
        <v/>
      </c>
      <c r="AO124" s="242">
        <f t="shared" si="90"/>
        <v>0</v>
      </c>
      <c r="AP124" s="242" t="str">
        <f t="shared" si="91"/>
        <v/>
      </c>
      <c r="AQ124" s="242" t="str">
        <f t="shared" si="92"/>
        <v/>
      </c>
      <c r="AR124" s="252" t="str">
        <f t="shared" si="93"/>
        <v>00</v>
      </c>
      <c r="AS124" s="252">
        <f t="shared" si="94"/>
        <v>0</v>
      </c>
      <c r="AT124" s="252">
        <f t="shared" si="117"/>
        <v>0</v>
      </c>
      <c r="AU124" s="252" t="str">
        <f t="shared" si="96"/>
        <v/>
      </c>
      <c r="AV124" s="252" t="str">
        <f t="shared" si="97"/>
        <v/>
      </c>
      <c r="AW124" s="252" t="str">
        <f t="shared" si="98"/>
        <v>0</v>
      </c>
      <c r="AX124" s="252" t="str">
        <f t="shared" si="99"/>
        <v/>
      </c>
      <c r="AY124" s="252" t="str">
        <f t="shared" si="100"/>
        <v/>
      </c>
      <c r="AZ124" s="252" t="str">
        <f t="shared" si="101"/>
        <v/>
      </c>
      <c r="BA124" s="252" t="str">
        <f t="shared" si="102"/>
        <v>0</v>
      </c>
      <c r="BB124" s="252">
        <f t="shared" si="103"/>
        <v>0</v>
      </c>
      <c r="BE124" s="307"/>
      <c r="BF124" s="308"/>
      <c r="BG124" s="315" t="str">
        <f t="shared" si="106"/>
        <v/>
      </c>
      <c r="BH124" s="314" t="str">
        <f t="shared" si="111"/>
        <v/>
      </c>
      <c r="BI124" s="313"/>
      <c r="BK124" s="302"/>
      <c r="BM124" s="302"/>
      <c r="BO124" s="302"/>
      <c r="BQ124" s="302"/>
    </row>
    <row r="125" spans="9:69" ht="15" customHeight="1">
      <c r="I125" s="225"/>
      <c r="J125" s="226" t="str">
        <f t="shared" si="66"/>
        <v/>
      </c>
      <c r="K125" s="227"/>
      <c r="L125" s="228" t="str">
        <f t="shared" si="67"/>
        <v/>
      </c>
      <c r="M125" s="229"/>
      <c r="N125" s="242" t="str">
        <f t="shared" si="68"/>
        <v/>
      </c>
      <c r="O125" s="242">
        <f t="shared" si="69"/>
        <v>0</v>
      </c>
      <c r="P125" s="242" t="str">
        <f t="shared" si="70"/>
        <v/>
      </c>
      <c r="Q125" s="242">
        <f t="shared" si="71"/>
        <v>0</v>
      </c>
      <c r="R125" s="242" t="str">
        <f t="shared" si="72"/>
        <v/>
      </c>
      <c r="S125" s="242" t="str">
        <f t="shared" si="73"/>
        <v/>
      </c>
      <c r="T125" s="252" t="str">
        <f t="shared" si="74"/>
        <v>00</v>
      </c>
      <c r="U125" s="252">
        <f t="shared" si="75"/>
        <v>0</v>
      </c>
      <c r="V125" s="252">
        <f t="shared" si="116"/>
        <v>0</v>
      </c>
      <c r="W125" s="252" t="str">
        <f t="shared" si="77"/>
        <v/>
      </c>
      <c r="X125" s="252" t="str">
        <f t="shared" si="78"/>
        <v/>
      </c>
      <c r="Y125" s="252" t="str">
        <f t="shared" si="79"/>
        <v>0</v>
      </c>
      <c r="Z125" s="252" t="str">
        <f t="shared" si="80"/>
        <v/>
      </c>
      <c r="AA125" s="252" t="str">
        <f t="shared" si="81"/>
        <v/>
      </c>
      <c r="AB125" s="252" t="str">
        <f t="shared" si="82"/>
        <v/>
      </c>
      <c r="AC125" s="252" t="str">
        <f t="shared" si="83"/>
        <v>0</v>
      </c>
      <c r="AD125" s="252">
        <f t="shared" si="84"/>
        <v>0</v>
      </c>
      <c r="AG125" s="225"/>
      <c r="AH125" s="226" t="str">
        <f t="shared" si="85"/>
        <v/>
      </c>
      <c r="AI125" s="227"/>
      <c r="AJ125" s="228" t="str">
        <f t="shared" si="86"/>
        <v/>
      </c>
      <c r="AK125" s="229"/>
      <c r="AL125" s="242" t="str">
        <f t="shared" si="87"/>
        <v/>
      </c>
      <c r="AM125" s="242">
        <f t="shared" si="88"/>
        <v>0</v>
      </c>
      <c r="AN125" s="242" t="str">
        <f t="shared" si="89"/>
        <v/>
      </c>
      <c r="AO125" s="242">
        <f t="shared" si="90"/>
        <v>0</v>
      </c>
      <c r="AP125" s="242" t="str">
        <f t="shared" si="91"/>
        <v/>
      </c>
      <c r="AQ125" s="242" t="str">
        <f t="shared" si="92"/>
        <v/>
      </c>
      <c r="AR125" s="252" t="str">
        <f t="shared" si="93"/>
        <v>00</v>
      </c>
      <c r="AS125" s="252">
        <f t="shared" si="94"/>
        <v>0</v>
      </c>
      <c r="AT125" s="252">
        <f t="shared" si="117"/>
        <v>0</v>
      </c>
      <c r="AU125" s="252" t="str">
        <f t="shared" si="96"/>
        <v/>
      </c>
      <c r="AV125" s="252" t="str">
        <f t="shared" si="97"/>
        <v/>
      </c>
      <c r="AW125" s="252" t="str">
        <f t="shared" si="98"/>
        <v>0</v>
      </c>
      <c r="AX125" s="252" t="str">
        <f t="shared" si="99"/>
        <v/>
      </c>
      <c r="AY125" s="252" t="str">
        <f t="shared" si="100"/>
        <v/>
      </c>
      <c r="AZ125" s="252" t="str">
        <f t="shared" si="101"/>
        <v/>
      </c>
      <c r="BA125" s="252" t="str">
        <f t="shared" si="102"/>
        <v>0</v>
      </c>
      <c r="BB125" s="252">
        <f t="shared" si="103"/>
        <v>0</v>
      </c>
      <c r="BE125" s="307"/>
      <c r="BF125" s="308"/>
      <c r="BG125" s="315" t="str">
        <f t="shared" si="106"/>
        <v/>
      </c>
      <c r="BH125" s="314" t="str">
        <f t="shared" si="111"/>
        <v/>
      </c>
      <c r="BI125" s="313"/>
      <c r="BK125" s="302"/>
      <c r="BM125" s="302"/>
      <c r="BO125" s="302"/>
      <c r="BQ125" s="302"/>
    </row>
    <row r="126" spans="9:69" ht="15" customHeight="1">
      <c r="I126" s="225"/>
      <c r="J126" s="226" t="str">
        <f t="shared" si="66"/>
        <v/>
      </c>
      <c r="K126" s="227"/>
      <c r="L126" s="228" t="str">
        <f t="shared" si="67"/>
        <v/>
      </c>
      <c r="M126" s="229"/>
      <c r="N126" s="242" t="str">
        <f t="shared" si="68"/>
        <v/>
      </c>
      <c r="O126" s="242">
        <f t="shared" si="69"/>
        <v>0</v>
      </c>
      <c r="P126" s="242" t="str">
        <f t="shared" si="70"/>
        <v/>
      </c>
      <c r="Q126" s="242">
        <f t="shared" si="71"/>
        <v>0</v>
      </c>
      <c r="R126" s="242" t="str">
        <f t="shared" si="72"/>
        <v/>
      </c>
      <c r="S126" s="242" t="str">
        <f t="shared" si="73"/>
        <v/>
      </c>
      <c r="T126" s="252" t="str">
        <f t="shared" si="74"/>
        <v>00</v>
      </c>
      <c r="U126" s="252">
        <f t="shared" si="75"/>
        <v>0</v>
      </c>
      <c r="V126" s="252">
        <f t="shared" si="116"/>
        <v>0</v>
      </c>
      <c r="W126" s="252" t="str">
        <f t="shared" si="77"/>
        <v/>
      </c>
      <c r="X126" s="252" t="str">
        <f t="shared" si="78"/>
        <v/>
      </c>
      <c r="Y126" s="252" t="str">
        <f t="shared" si="79"/>
        <v>0</v>
      </c>
      <c r="Z126" s="252" t="str">
        <f t="shared" si="80"/>
        <v/>
      </c>
      <c r="AA126" s="252" t="str">
        <f t="shared" si="81"/>
        <v/>
      </c>
      <c r="AB126" s="252" t="str">
        <f t="shared" si="82"/>
        <v/>
      </c>
      <c r="AC126" s="252" t="str">
        <f t="shared" si="83"/>
        <v>0</v>
      </c>
      <c r="AD126" s="252">
        <f t="shared" si="84"/>
        <v>0</v>
      </c>
      <c r="AG126" s="225"/>
      <c r="AH126" s="226" t="str">
        <f t="shared" si="85"/>
        <v/>
      </c>
      <c r="AI126" s="227"/>
      <c r="AJ126" s="228" t="str">
        <f t="shared" si="86"/>
        <v/>
      </c>
      <c r="AK126" s="229"/>
      <c r="AL126" s="242" t="str">
        <f t="shared" si="87"/>
        <v/>
      </c>
      <c r="AM126" s="242">
        <f t="shared" si="88"/>
        <v>0</v>
      </c>
      <c r="AN126" s="242" t="str">
        <f t="shared" si="89"/>
        <v/>
      </c>
      <c r="AO126" s="242">
        <f t="shared" si="90"/>
        <v>0</v>
      </c>
      <c r="AP126" s="242" t="str">
        <f t="shared" si="91"/>
        <v/>
      </c>
      <c r="AQ126" s="242" t="str">
        <f t="shared" si="92"/>
        <v/>
      </c>
      <c r="AR126" s="252" t="str">
        <f t="shared" si="93"/>
        <v>00</v>
      </c>
      <c r="AS126" s="252">
        <f t="shared" si="94"/>
        <v>0</v>
      </c>
      <c r="AT126" s="252">
        <f t="shared" si="117"/>
        <v>0</v>
      </c>
      <c r="AU126" s="252" t="str">
        <f t="shared" si="96"/>
        <v/>
      </c>
      <c r="AV126" s="252" t="str">
        <f t="shared" si="97"/>
        <v/>
      </c>
      <c r="AW126" s="252" t="str">
        <f t="shared" si="98"/>
        <v>0</v>
      </c>
      <c r="AX126" s="252" t="str">
        <f t="shared" si="99"/>
        <v/>
      </c>
      <c r="AY126" s="252" t="str">
        <f t="shared" si="100"/>
        <v/>
      </c>
      <c r="AZ126" s="252" t="str">
        <f t="shared" si="101"/>
        <v/>
      </c>
      <c r="BA126" s="252" t="str">
        <f t="shared" si="102"/>
        <v>0</v>
      </c>
      <c r="BB126" s="252">
        <f t="shared" si="103"/>
        <v>0</v>
      </c>
      <c r="BE126" s="307"/>
      <c r="BF126" s="308"/>
      <c r="BG126" s="315" t="str">
        <f t="shared" si="106"/>
        <v/>
      </c>
      <c r="BH126" s="314" t="str">
        <f t="shared" si="111"/>
        <v/>
      </c>
      <c r="BI126" s="313"/>
      <c r="BK126" s="302"/>
      <c r="BM126" s="302"/>
      <c r="BO126" s="302"/>
      <c r="BQ126" s="302"/>
    </row>
    <row r="127" spans="9:69" ht="15" customHeight="1">
      <c r="I127" s="225"/>
      <c r="J127" s="226" t="str">
        <f t="shared" si="66"/>
        <v/>
      </c>
      <c r="K127" s="227"/>
      <c r="L127" s="228" t="str">
        <f t="shared" si="67"/>
        <v/>
      </c>
      <c r="M127" s="229"/>
      <c r="N127" s="242" t="str">
        <f t="shared" si="68"/>
        <v/>
      </c>
      <c r="O127" s="242">
        <f t="shared" si="69"/>
        <v>0</v>
      </c>
      <c r="P127" s="242" t="str">
        <f t="shared" si="70"/>
        <v/>
      </c>
      <c r="Q127" s="242">
        <f t="shared" si="71"/>
        <v>0</v>
      </c>
      <c r="R127" s="242" t="str">
        <f t="shared" si="72"/>
        <v/>
      </c>
      <c r="S127" s="242" t="str">
        <f t="shared" si="73"/>
        <v/>
      </c>
      <c r="T127" s="252" t="str">
        <f t="shared" si="74"/>
        <v>00</v>
      </c>
      <c r="U127" s="252">
        <f t="shared" si="75"/>
        <v>0</v>
      </c>
      <c r="V127" s="252">
        <f t="shared" si="116"/>
        <v>0</v>
      </c>
      <c r="W127" s="252" t="str">
        <f t="shared" si="77"/>
        <v/>
      </c>
      <c r="X127" s="252" t="str">
        <f t="shared" si="78"/>
        <v/>
      </c>
      <c r="Y127" s="252" t="str">
        <f t="shared" si="79"/>
        <v>0</v>
      </c>
      <c r="Z127" s="252" t="str">
        <f t="shared" si="80"/>
        <v/>
      </c>
      <c r="AA127" s="252" t="str">
        <f t="shared" si="81"/>
        <v/>
      </c>
      <c r="AB127" s="252" t="str">
        <f t="shared" si="82"/>
        <v/>
      </c>
      <c r="AC127" s="252" t="str">
        <f t="shared" si="83"/>
        <v>0</v>
      </c>
      <c r="AD127" s="252">
        <f t="shared" si="84"/>
        <v>0</v>
      </c>
      <c r="AG127" s="225"/>
      <c r="AH127" s="226" t="str">
        <f t="shared" si="85"/>
        <v/>
      </c>
      <c r="AI127" s="227"/>
      <c r="AJ127" s="228" t="str">
        <f t="shared" si="86"/>
        <v/>
      </c>
      <c r="AK127" s="229"/>
      <c r="AL127" s="242" t="str">
        <f t="shared" si="87"/>
        <v/>
      </c>
      <c r="AM127" s="242">
        <f t="shared" si="88"/>
        <v>0</v>
      </c>
      <c r="AN127" s="242" t="str">
        <f t="shared" si="89"/>
        <v/>
      </c>
      <c r="AO127" s="242">
        <f t="shared" si="90"/>
        <v>0</v>
      </c>
      <c r="AP127" s="242" t="str">
        <f t="shared" si="91"/>
        <v/>
      </c>
      <c r="AQ127" s="242" t="str">
        <f t="shared" si="92"/>
        <v/>
      </c>
      <c r="AR127" s="252" t="str">
        <f t="shared" si="93"/>
        <v>00</v>
      </c>
      <c r="AS127" s="252">
        <f t="shared" si="94"/>
        <v>0</v>
      </c>
      <c r="AT127" s="252">
        <f t="shared" si="117"/>
        <v>0</v>
      </c>
      <c r="AU127" s="252" t="str">
        <f t="shared" si="96"/>
        <v/>
      </c>
      <c r="AV127" s="252" t="str">
        <f t="shared" si="97"/>
        <v/>
      </c>
      <c r="AW127" s="252" t="str">
        <f t="shared" si="98"/>
        <v>0</v>
      </c>
      <c r="AX127" s="252" t="str">
        <f t="shared" si="99"/>
        <v/>
      </c>
      <c r="AY127" s="252" t="str">
        <f t="shared" si="100"/>
        <v/>
      </c>
      <c r="AZ127" s="252" t="str">
        <f t="shared" si="101"/>
        <v/>
      </c>
      <c r="BA127" s="252" t="str">
        <f t="shared" si="102"/>
        <v>0</v>
      </c>
      <c r="BB127" s="252">
        <f t="shared" si="103"/>
        <v>0</v>
      </c>
      <c r="BE127" s="307"/>
      <c r="BF127" s="308"/>
      <c r="BG127" s="315" t="str">
        <f t="shared" si="106"/>
        <v/>
      </c>
      <c r="BH127" s="314" t="str">
        <f t="shared" si="111"/>
        <v/>
      </c>
      <c r="BI127" s="313"/>
      <c r="BK127" s="302"/>
      <c r="BM127" s="302"/>
      <c r="BO127" s="302"/>
      <c r="BQ127" s="302"/>
    </row>
    <row r="128" spans="9:69" ht="15" customHeight="1">
      <c r="I128" s="225"/>
      <c r="J128" s="226" t="str">
        <f t="shared" si="66"/>
        <v/>
      </c>
      <c r="K128" s="227"/>
      <c r="L128" s="228" t="str">
        <f t="shared" si="67"/>
        <v/>
      </c>
      <c r="M128" s="229"/>
      <c r="N128" s="242" t="str">
        <f t="shared" si="68"/>
        <v/>
      </c>
      <c r="O128" s="242">
        <f t="shared" si="69"/>
        <v>0</v>
      </c>
      <c r="P128" s="242" t="str">
        <f t="shared" si="70"/>
        <v/>
      </c>
      <c r="Q128" s="242">
        <f t="shared" si="71"/>
        <v>0</v>
      </c>
      <c r="R128" s="242" t="str">
        <f t="shared" si="72"/>
        <v/>
      </c>
      <c r="S128" s="242" t="str">
        <f t="shared" si="73"/>
        <v/>
      </c>
      <c r="T128" s="252" t="str">
        <f t="shared" si="74"/>
        <v>00</v>
      </c>
      <c r="U128" s="252">
        <f t="shared" si="75"/>
        <v>0</v>
      </c>
      <c r="V128" s="252">
        <f t="shared" si="116"/>
        <v>0</v>
      </c>
      <c r="W128" s="252" t="str">
        <f t="shared" si="77"/>
        <v/>
      </c>
      <c r="X128" s="252" t="str">
        <f t="shared" si="78"/>
        <v/>
      </c>
      <c r="Y128" s="252" t="str">
        <f t="shared" si="79"/>
        <v>0</v>
      </c>
      <c r="Z128" s="252" t="str">
        <f t="shared" si="80"/>
        <v/>
      </c>
      <c r="AA128" s="252" t="str">
        <f t="shared" si="81"/>
        <v/>
      </c>
      <c r="AB128" s="252" t="str">
        <f t="shared" si="82"/>
        <v/>
      </c>
      <c r="AC128" s="252" t="str">
        <f t="shared" si="83"/>
        <v>0</v>
      </c>
      <c r="AD128" s="252">
        <f t="shared" si="84"/>
        <v>0</v>
      </c>
      <c r="AG128" s="225"/>
      <c r="AH128" s="226" t="str">
        <f t="shared" si="85"/>
        <v/>
      </c>
      <c r="AI128" s="227"/>
      <c r="AJ128" s="228" t="str">
        <f t="shared" si="86"/>
        <v/>
      </c>
      <c r="AK128" s="229"/>
      <c r="AL128" s="242" t="str">
        <f t="shared" si="87"/>
        <v/>
      </c>
      <c r="AM128" s="242">
        <f t="shared" si="88"/>
        <v>0</v>
      </c>
      <c r="AN128" s="242" t="str">
        <f t="shared" si="89"/>
        <v/>
      </c>
      <c r="AO128" s="242">
        <f t="shared" si="90"/>
        <v>0</v>
      </c>
      <c r="AP128" s="242" t="str">
        <f t="shared" si="91"/>
        <v/>
      </c>
      <c r="AQ128" s="242" t="str">
        <f t="shared" si="92"/>
        <v/>
      </c>
      <c r="AR128" s="252" t="str">
        <f t="shared" si="93"/>
        <v>00</v>
      </c>
      <c r="AS128" s="252">
        <f t="shared" si="94"/>
        <v>0</v>
      </c>
      <c r="AT128" s="252">
        <f t="shared" si="117"/>
        <v>0</v>
      </c>
      <c r="AU128" s="252" t="str">
        <f t="shared" si="96"/>
        <v/>
      </c>
      <c r="AV128" s="252" t="str">
        <f t="shared" si="97"/>
        <v/>
      </c>
      <c r="AW128" s="252" t="str">
        <f t="shared" si="98"/>
        <v>0</v>
      </c>
      <c r="AX128" s="252" t="str">
        <f t="shared" si="99"/>
        <v/>
      </c>
      <c r="AY128" s="252" t="str">
        <f t="shared" si="100"/>
        <v/>
      </c>
      <c r="AZ128" s="252" t="str">
        <f t="shared" si="101"/>
        <v/>
      </c>
      <c r="BA128" s="252" t="str">
        <f t="shared" si="102"/>
        <v>0</v>
      </c>
      <c r="BB128" s="252">
        <f t="shared" si="103"/>
        <v>0</v>
      </c>
      <c r="BE128" s="307"/>
      <c r="BF128" s="308"/>
      <c r="BG128" s="315" t="str">
        <f t="shared" si="106"/>
        <v/>
      </c>
      <c r="BH128" s="314" t="str">
        <f t="shared" si="111"/>
        <v/>
      </c>
      <c r="BI128" s="313"/>
      <c r="BK128" s="302"/>
      <c r="BM128" s="302"/>
      <c r="BO128" s="302"/>
      <c r="BQ128" s="302"/>
    </row>
    <row r="129" spans="9:69" ht="15" customHeight="1">
      <c r="I129" s="225"/>
      <c r="J129" s="226" t="str">
        <f t="shared" si="66"/>
        <v/>
      </c>
      <c r="K129" s="227"/>
      <c r="L129" s="228" t="str">
        <f t="shared" si="67"/>
        <v/>
      </c>
      <c r="M129" s="229"/>
      <c r="N129" s="242" t="str">
        <f t="shared" si="68"/>
        <v/>
      </c>
      <c r="O129" s="242">
        <f t="shared" si="69"/>
        <v>0</v>
      </c>
      <c r="P129" s="242" t="str">
        <f t="shared" si="70"/>
        <v/>
      </c>
      <c r="Q129" s="242">
        <f t="shared" si="71"/>
        <v>0</v>
      </c>
      <c r="R129" s="242" t="str">
        <f t="shared" si="72"/>
        <v/>
      </c>
      <c r="S129" s="242" t="str">
        <f t="shared" si="73"/>
        <v/>
      </c>
      <c r="T129" s="252" t="str">
        <f t="shared" si="74"/>
        <v>00</v>
      </c>
      <c r="U129" s="252">
        <f t="shared" si="75"/>
        <v>0</v>
      </c>
      <c r="V129" s="252">
        <f t="shared" si="116"/>
        <v>0</v>
      </c>
      <c r="W129" s="252" t="str">
        <f t="shared" si="77"/>
        <v/>
      </c>
      <c r="X129" s="252" t="str">
        <f t="shared" si="78"/>
        <v/>
      </c>
      <c r="Y129" s="252" t="str">
        <f t="shared" si="79"/>
        <v>0</v>
      </c>
      <c r="Z129" s="252" t="str">
        <f t="shared" si="80"/>
        <v/>
      </c>
      <c r="AA129" s="252" t="str">
        <f t="shared" si="81"/>
        <v/>
      </c>
      <c r="AB129" s="252" t="str">
        <f t="shared" si="82"/>
        <v/>
      </c>
      <c r="AC129" s="252" t="str">
        <f t="shared" si="83"/>
        <v>0</v>
      </c>
      <c r="AD129" s="252">
        <f t="shared" si="84"/>
        <v>0</v>
      </c>
      <c r="AG129" s="225"/>
      <c r="AH129" s="226" t="str">
        <f t="shared" si="85"/>
        <v/>
      </c>
      <c r="AI129" s="227"/>
      <c r="AJ129" s="228" t="str">
        <f t="shared" si="86"/>
        <v/>
      </c>
      <c r="AK129" s="229"/>
      <c r="AL129" s="242" t="str">
        <f t="shared" si="87"/>
        <v/>
      </c>
      <c r="AM129" s="242">
        <f t="shared" si="88"/>
        <v>0</v>
      </c>
      <c r="AN129" s="242" t="str">
        <f t="shared" si="89"/>
        <v/>
      </c>
      <c r="AO129" s="242">
        <f t="shared" si="90"/>
        <v>0</v>
      </c>
      <c r="AP129" s="242" t="str">
        <f t="shared" si="91"/>
        <v/>
      </c>
      <c r="AQ129" s="242" t="str">
        <f t="shared" si="92"/>
        <v/>
      </c>
      <c r="AR129" s="252" t="str">
        <f t="shared" si="93"/>
        <v>00</v>
      </c>
      <c r="AS129" s="252">
        <f t="shared" si="94"/>
        <v>0</v>
      </c>
      <c r="AT129" s="252">
        <f t="shared" si="117"/>
        <v>0</v>
      </c>
      <c r="AU129" s="252" t="str">
        <f t="shared" si="96"/>
        <v/>
      </c>
      <c r="AV129" s="252" t="str">
        <f t="shared" si="97"/>
        <v/>
      </c>
      <c r="AW129" s="252" t="str">
        <f t="shared" si="98"/>
        <v>0</v>
      </c>
      <c r="AX129" s="252" t="str">
        <f t="shared" si="99"/>
        <v/>
      </c>
      <c r="AY129" s="252" t="str">
        <f t="shared" si="100"/>
        <v/>
      </c>
      <c r="AZ129" s="252" t="str">
        <f t="shared" si="101"/>
        <v/>
      </c>
      <c r="BA129" s="252" t="str">
        <f t="shared" si="102"/>
        <v>0</v>
      </c>
      <c r="BB129" s="252">
        <f t="shared" si="103"/>
        <v>0</v>
      </c>
      <c r="BE129" s="307"/>
      <c r="BF129" s="308"/>
      <c r="BG129" s="315" t="str">
        <f t="shared" si="106"/>
        <v/>
      </c>
      <c r="BH129" s="314" t="str">
        <f t="shared" si="111"/>
        <v/>
      </c>
      <c r="BI129" s="313"/>
      <c r="BK129" s="302"/>
      <c r="BM129" s="302"/>
      <c r="BO129" s="302"/>
      <c r="BQ129" s="302"/>
    </row>
    <row r="130" spans="9:69" ht="15" customHeight="1">
      <c r="I130" s="225"/>
      <c r="J130" s="226" t="str">
        <f t="shared" si="66"/>
        <v/>
      </c>
      <c r="K130" s="227"/>
      <c r="L130" s="228" t="str">
        <f t="shared" si="67"/>
        <v/>
      </c>
      <c r="M130" s="229"/>
      <c r="N130" s="242" t="str">
        <f t="shared" si="68"/>
        <v/>
      </c>
      <c r="O130" s="242">
        <f t="shared" si="69"/>
        <v>0</v>
      </c>
      <c r="P130" s="242" t="str">
        <f t="shared" si="70"/>
        <v/>
      </c>
      <c r="Q130" s="242">
        <f t="shared" si="71"/>
        <v>0</v>
      </c>
      <c r="R130" s="242" t="str">
        <f t="shared" si="72"/>
        <v/>
      </c>
      <c r="S130" s="242" t="str">
        <f t="shared" si="73"/>
        <v/>
      </c>
      <c r="T130" s="252" t="str">
        <f t="shared" si="74"/>
        <v>00</v>
      </c>
      <c r="U130" s="252">
        <f t="shared" si="75"/>
        <v>0</v>
      </c>
      <c r="V130" s="252">
        <f t="shared" si="116"/>
        <v>0</v>
      </c>
      <c r="W130" s="252" t="str">
        <f t="shared" si="77"/>
        <v/>
      </c>
      <c r="X130" s="252" t="str">
        <f t="shared" si="78"/>
        <v/>
      </c>
      <c r="Y130" s="252" t="str">
        <f t="shared" si="79"/>
        <v>0</v>
      </c>
      <c r="Z130" s="252" t="str">
        <f t="shared" si="80"/>
        <v/>
      </c>
      <c r="AA130" s="252" t="str">
        <f t="shared" si="81"/>
        <v/>
      </c>
      <c r="AB130" s="252" t="str">
        <f t="shared" si="82"/>
        <v/>
      </c>
      <c r="AC130" s="252" t="str">
        <f t="shared" si="83"/>
        <v>0</v>
      </c>
      <c r="AD130" s="252">
        <f t="shared" si="84"/>
        <v>0</v>
      </c>
      <c r="AG130" s="225"/>
      <c r="AH130" s="226" t="str">
        <f t="shared" si="85"/>
        <v/>
      </c>
      <c r="AI130" s="227"/>
      <c r="AJ130" s="228" t="str">
        <f t="shared" si="86"/>
        <v/>
      </c>
      <c r="AK130" s="229"/>
      <c r="AL130" s="242" t="str">
        <f t="shared" si="87"/>
        <v/>
      </c>
      <c r="AM130" s="242">
        <f t="shared" si="88"/>
        <v>0</v>
      </c>
      <c r="AN130" s="242" t="str">
        <f t="shared" si="89"/>
        <v/>
      </c>
      <c r="AO130" s="242">
        <f t="shared" si="90"/>
        <v>0</v>
      </c>
      <c r="AP130" s="242" t="str">
        <f t="shared" si="91"/>
        <v/>
      </c>
      <c r="AQ130" s="242" t="str">
        <f t="shared" si="92"/>
        <v/>
      </c>
      <c r="AR130" s="252" t="str">
        <f t="shared" si="93"/>
        <v>00</v>
      </c>
      <c r="AS130" s="252">
        <f t="shared" si="94"/>
        <v>0</v>
      </c>
      <c r="AT130" s="252">
        <f t="shared" si="117"/>
        <v>0</v>
      </c>
      <c r="AU130" s="252" t="str">
        <f t="shared" si="96"/>
        <v/>
      </c>
      <c r="AV130" s="252" t="str">
        <f t="shared" si="97"/>
        <v/>
      </c>
      <c r="AW130" s="252" t="str">
        <f t="shared" si="98"/>
        <v>0</v>
      </c>
      <c r="AX130" s="252" t="str">
        <f t="shared" si="99"/>
        <v/>
      </c>
      <c r="AY130" s="252" t="str">
        <f t="shared" si="100"/>
        <v/>
      </c>
      <c r="AZ130" s="252" t="str">
        <f t="shared" si="101"/>
        <v/>
      </c>
      <c r="BA130" s="252" t="str">
        <f t="shared" si="102"/>
        <v>0</v>
      </c>
      <c r="BB130" s="252">
        <f t="shared" si="103"/>
        <v>0</v>
      </c>
      <c r="BE130" s="307"/>
      <c r="BF130" s="308"/>
      <c r="BG130" s="315" t="str">
        <f t="shared" si="106"/>
        <v/>
      </c>
      <c r="BH130" s="314" t="str">
        <f t="shared" si="111"/>
        <v/>
      </c>
      <c r="BI130" s="313"/>
      <c r="BK130" s="302"/>
      <c r="BM130" s="302"/>
      <c r="BO130" s="302"/>
      <c r="BQ130" s="302"/>
    </row>
    <row r="131" spans="9:69" ht="15" customHeight="1">
      <c r="I131" s="225"/>
      <c r="J131" s="226" t="str">
        <f t="shared" si="66"/>
        <v/>
      </c>
      <c r="K131" s="227"/>
      <c r="L131" s="228" t="str">
        <f t="shared" si="67"/>
        <v/>
      </c>
      <c r="M131" s="229"/>
      <c r="N131" s="242" t="str">
        <f t="shared" si="68"/>
        <v/>
      </c>
      <c r="O131" s="242">
        <f t="shared" si="69"/>
        <v>0</v>
      </c>
      <c r="P131" s="242" t="str">
        <f t="shared" si="70"/>
        <v/>
      </c>
      <c r="Q131" s="242">
        <f t="shared" si="71"/>
        <v>0</v>
      </c>
      <c r="R131" s="242" t="str">
        <f t="shared" si="72"/>
        <v/>
      </c>
      <c r="S131" s="242" t="str">
        <f t="shared" si="73"/>
        <v/>
      </c>
      <c r="T131" s="252" t="str">
        <f t="shared" si="74"/>
        <v>00</v>
      </c>
      <c r="U131" s="252">
        <f t="shared" si="75"/>
        <v>0</v>
      </c>
      <c r="V131" s="252">
        <f t="shared" si="116"/>
        <v>0</v>
      </c>
      <c r="W131" s="252" t="str">
        <f t="shared" si="77"/>
        <v/>
      </c>
      <c r="X131" s="252" t="str">
        <f t="shared" si="78"/>
        <v/>
      </c>
      <c r="Y131" s="252" t="str">
        <f t="shared" si="79"/>
        <v>0</v>
      </c>
      <c r="Z131" s="252" t="str">
        <f t="shared" si="80"/>
        <v/>
      </c>
      <c r="AA131" s="252" t="str">
        <f t="shared" si="81"/>
        <v/>
      </c>
      <c r="AB131" s="252" t="str">
        <f t="shared" si="82"/>
        <v/>
      </c>
      <c r="AC131" s="252" t="str">
        <f t="shared" si="83"/>
        <v>0</v>
      </c>
      <c r="AD131" s="252">
        <f t="shared" si="84"/>
        <v>0</v>
      </c>
      <c r="AG131" s="225"/>
      <c r="AH131" s="226" t="str">
        <f t="shared" si="85"/>
        <v/>
      </c>
      <c r="AI131" s="227"/>
      <c r="AJ131" s="228" t="str">
        <f t="shared" si="86"/>
        <v/>
      </c>
      <c r="AK131" s="229"/>
      <c r="AL131" s="242" t="str">
        <f t="shared" si="87"/>
        <v/>
      </c>
      <c r="AM131" s="242">
        <f t="shared" si="88"/>
        <v>0</v>
      </c>
      <c r="AN131" s="242" t="str">
        <f t="shared" si="89"/>
        <v/>
      </c>
      <c r="AO131" s="242">
        <f t="shared" si="90"/>
        <v>0</v>
      </c>
      <c r="AP131" s="242" t="str">
        <f t="shared" si="91"/>
        <v/>
      </c>
      <c r="AQ131" s="242" t="str">
        <f t="shared" si="92"/>
        <v/>
      </c>
      <c r="AR131" s="252" t="str">
        <f t="shared" si="93"/>
        <v>00</v>
      </c>
      <c r="AS131" s="252">
        <f t="shared" si="94"/>
        <v>0</v>
      </c>
      <c r="AT131" s="252">
        <f t="shared" si="117"/>
        <v>0</v>
      </c>
      <c r="AU131" s="252" t="str">
        <f t="shared" si="96"/>
        <v/>
      </c>
      <c r="AV131" s="252" t="str">
        <f t="shared" si="97"/>
        <v/>
      </c>
      <c r="AW131" s="252" t="str">
        <f t="shared" si="98"/>
        <v>0</v>
      </c>
      <c r="AX131" s="252" t="str">
        <f t="shared" si="99"/>
        <v/>
      </c>
      <c r="AY131" s="252" t="str">
        <f t="shared" si="100"/>
        <v/>
      </c>
      <c r="AZ131" s="252" t="str">
        <f t="shared" si="101"/>
        <v/>
      </c>
      <c r="BA131" s="252" t="str">
        <f t="shared" si="102"/>
        <v>0</v>
      </c>
      <c r="BB131" s="252">
        <f t="shared" si="103"/>
        <v>0</v>
      </c>
      <c r="BE131" s="307"/>
      <c r="BF131" s="308"/>
      <c r="BG131" s="315" t="str">
        <f t="shared" si="106"/>
        <v/>
      </c>
      <c r="BH131" s="314" t="str">
        <f t="shared" si="111"/>
        <v/>
      </c>
      <c r="BI131" s="313"/>
      <c r="BK131" s="302"/>
      <c r="BM131" s="302"/>
      <c r="BO131" s="302"/>
      <c r="BQ131" s="302"/>
    </row>
    <row r="132" spans="9:69" ht="15" customHeight="1">
      <c r="I132" s="225"/>
      <c r="J132" s="226" t="str">
        <f t="shared" si="66"/>
        <v/>
      </c>
      <c r="K132" s="227"/>
      <c r="L132" s="228" t="str">
        <f t="shared" si="67"/>
        <v/>
      </c>
      <c r="M132" s="229"/>
      <c r="N132" s="242" t="str">
        <f t="shared" si="68"/>
        <v/>
      </c>
      <c r="O132" s="242">
        <f t="shared" si="69"/>
        <v>0</v>
      </c>
      <c r="P132" s="242" t="str">
        <f t="shared" si="70"/>
        <v/>
      </c>
      <c r="Q132" s="242">
        <f t="shared" si="71"/>
        <v>0</v>
      </c>
      <c r="R132" s="242" t="str">
        <f t="shared" si="72"/>
        <v/>
      </c>
      <c r="S132" s="242" t="str">
        <f t="shared" si="73"/>
        <v/>
      </c>
      <c r="T132" s="252" t="str">
        <f t="shared" si="74"/>
        <v>00</v>
      </c>
      <c r="U132" s="252">
        <f t="shared" si="75"/>
        <v>0</v>
      </c>
      <c r="V132" s="252">
        <f t="shared" si="116"/>
        <v>0</v>
      </c>
      <c r="W132" s="252" t="str">
        <f t="shared" si="77"/>
        <v/>
      </c>
      <c r="X132" s="252" t="str">
        <f t="shared" si="78"/>
        <v/>
      </c>
      <c r="Y132" s="252" t="str">
        <f t="shared" si="79"/>
        <v>0</v>
      </c>
      <c r="Z132" s="252" t="str">
        <f t="shared" si="80"/>
        <v/>
      </c>
      <c r="AA132" s="252" t="str">
        <f t="shared" si="81"/>
        <v/>
      </c>
      <c r="AB132" s="252" t="str">
        <f t="shared" si="82"/>
        <v/>
      </c>
      <c r="AC132" s="252" t="str">
        <f t="shared" si="83"/>
        <v>0</v>
      </c>
      <c r="AD132" s="252">
        <f t="shared" si="84"/>
        <v>0</v>
      </c>
      <c r="AG132" s="225"/>
      <c r="AH132" s="226" t="str">
        <f t="shared" si="85"/>
        <v/>
      </c>
      <c r="AI132" s="227"/>
      <c r="AJ132" s="228" t="str">
        <f t="shared" si="86"/>
        <v/>
      </c>
      <c r="AK132" s="229"/>
      <c r="AL132" s="242" t="str">
        <f t="shared" si="87"/>
        <v/>
      </c>
      <c r="AM132" s="242">
        <f t="shared" si="88"/>
        <v>0</v>
      </c>
      <c r="AN132" s="242" t="str">
        <f t="shared" si="89"/>
        <v/>
      </c>
      <c r="AO132" s="242">
        <f t="shared" si="90"/>
        <v>0</v>
      </c>
      <c r="AP132" s="242" t="str">
        <f t="shared" si="91"/>
        <v/>
      </c>
      <c r="AQ132" s="242" t="str">
        <f t="shared" si="92"/>
        <v/>
      </c>
      <c r="AR132" s="252" t="str">
        <f t="shared" si="93"/>
        <v>00</v>
      </c>
      <c r="AS132" s="252">
        <f t="shared" si="94"/>
        <v>0</v>
      </c>
      <c r="AT132" s="252">
        <f t="shared" si="117"/>
        <v>0</v>
      </c>
      <c r="AU132" s="252" t="str">
        <f t="shared" si="96"/>
        <v/>
      </c>
      <c r="AV132" s="252" t="str">
        <f t="shared" si="97"/>
        <v/>
      </c>
      <c r="AW132" s="252" t="str">
        <f t="shared" si="98"/>
        <v>0</v>
      </c>
      <c r="AX132" s="252" t="str">
        <f t="shared" si="99"/>
        <v/>
      </c>
      <c r="AY132" s="252" t="str">
        <f t="shared" si="100"/>
        <v/>
      </c>
      <c r="AZ132" s="252" t="str">
        <f t="shared" si="101"/>
        <v/>
      </c>
      <c r="BA132" s="252" t="str">
        <f t="shared" si="102"/>
        <v>0</v>
      </c>
      <c r="BB132" s="252">
        <f t="shared" si="103"/>
        <v>0</v>
      </c>
      <c r="BE132" s="307"/>
      <c r="BF132" s="308"/>
      <c r="BG132" s="315" t="str">
        <f t="shared" si="106"/>
        <v/>
      </c>
      <c r="BH132" s="314" t="str">
        <f t="shared" si="111"/>
        <v/>
      </c>
      <c r="BI132" s="313"/>
      <c r="BK132" s="302"/>
      <c r="BM132" s="302"/>
      <c r="BO132" s="302"/>
      <c r="BQ132" s="302"/>
    </row>
    <row r="133" spans="9:69" ht="15" customHeight="1">
      <c r="I133" s="225"/>
      <c r="J133" s="226" t="str">
        <f t="shared" ref="J133:J196" si="118">IF($B133="","",IF(H133="","",IF(H133="p","点",IF(H133="t1","",IF(H133="t2","分","m")))))</f>
        <v/>
      </c>
      <c r="K133" s="227"/>
      <c r="L133" s="228" t="str">
        <f t="shared" ref="L133:L196" si="119">IF($B133="","",IF(H133="","",IF(H133="p","",IF(H133="t1","秒",IF(H133="t2","秒","cm")))))</f>
        <v/>
      </c>
      <c r="M133" s="229"/>
      <c r="N133" s="242" t="str">
        <f t="shared" ref="N133:N196" si="120">IF($B133="","",LEN(I133))</f>
        <v/>
      </c>
      <c r="O133" s="242">
        <f t="shared" ref="O133:O196" si="121">IF(P133=1,CONCATENATE(T$3,I133),I133)</f>
        <v>0</v>
      </c>
      <c r="P133" s="242" t="str">
        <f t="shared" ref="P133:P196" si="122">IF($B133="","",LEN(K133))</f>
        <v/>
      </c>
      <c r="Q133" s="242">
        <f t="shared" ref="Q133:Q196" si="123">IF(P133=1,CONCATENATE(T$3,K133),K133)</f>
        <v>0</v>
      </c>
      <c r="R133" s="242" t="str">
        <f t="shared" ref="R133:R196" si="124">IF($B133="","",LEN(M133))</f>
        <v/>
      </c>
      <c r="S133" s="242" t="str">
        <f t="shared" ref="S133:S196" si="125">IF($B133="","",IF(H133="m","",IF(H133="p","",(IF(R133=1,M133*10,M133)))))</f>
        <v/>
      </c>
      <c r="T133" s="252" t="str">
        <f t="shared" ref="T133:T196" si="126">CONCATENATE(O133,Q133,S133)</f>
        <v>00</v>
      </c>
      <c r="U133" s="252">
        <f t="shared" ref="U133:U196" si="127">T133*1</f>
        <v>0</v>
      </c>
      <c r="V133" s="252">
        <f t="shared" ref="V133:V196" si="128">O133*1</f>
        <v>0</v>
      </c>
      <c r="W133" s="252" t="str">
        <f t="shared" ref="W133:W196" si="129">IF(V133=0,"",V133)</f>
        <v/>
      </c>
      <c r="X133" s="252" t="str">
        <f t="shared" ref="X133:X196" si="130">IF(V133=0,"",IF(H133="t1",".",IF(H133="t2",".",IF(H133="p","点","m"))))</f>
        <v/>
      </c>
      <c r="Y133" s="252" t="str">
        <f t="shared" ref="Y133:Y196" si="131">IF(Q133="","",ASC(Q133))</f>
        <v>0</v>
      </c>
      <c r="Z133" s="252" t="str">
        <f t="shared" ref="Z133:Z196" si="132">IF(H133="t1",".",IF(H133="t2",".",""))</f>
        <v/>
      </c>
      <c r="AA133" s="252" t="str">
        <f t="shared" ref="AA133:AA196" si="133">IF(S133="","",ASC(S133))</f>
        <v/>
      </c>
      <c r="AB133" s="252" t="str">
        <f t="shared" ref="AB133:AB196" si="134">IF(X133="m","",IF(V133=0,"","0"))</f>
        <v/>
      </c>
      <c r="AC133" s="252" t="str">
        <f t="shared" ref="AC133:AC196" si="135">IF(X133="点",W133,CONCATENATE(W133,X133,Y133,Z133,AA133,AB133))</f>
        <v>0</v>
      </c>
      <c r="AD133" s="252">
        <f t="shared" ref="AD133:AD196" si="136">IF(V133=0,AC133*1,AC133)</f>
        <v>0</v>
      </c>
      <c r="AG133" s="225"/>
      <c r="AH133" s="226" t="str">
        <f t="shared" ref="AH133:AH196" si="137">IF($B133="","",IF(AF133="","",IF(AF133="p","点",IF(AF133="t1","",IF(AF133="t2","分","m")))))</f>
        <v/>
      </c>
      <c r="AI133" s="227"/>
      <c r="AJ133" s="228" t="str">
        <f t="shared" ref="AJ133:AJ196" si="138">IF($B133="","",IF(AF133="","",IF(AF133="p","",IF(AF133="t1","秒",IF(AF133="t2","秒","cm")))))</f>
        <v/>
      </c>
      <c r="AK133" s="229"/>
      <c r="AL133" s="242" t="str">
        <f t="shared" ref="AL133:AL196" si="139">IF($B133="","",LEN(AG133))</f>
        <v/>
      </c>
      <c r="AM133" s="242">
        <f t="shared" ref="AM133:AM196" si="140">IF(AN133=1,CONCATENATE(AR$3,AG133),AG133)</f>
        <v>0</v>
      </c>
      <c r="AN133" s="242" t="str">
        <f t="shared" ref="AN133:AN196" si="141">IF($B133="","",LEN(AI133))</f>
        <v/>
      </c>
      <c r="AO133" s="242">
        <f t="shared" ref="AO133:AO196" si="142">IF(AN133=1,CONCATENATE(AR$3,AI133),AI133)</f>
        <v>0</v>
      </c>
      <c r="AP133" s="242" t="str">
        <f t="shared" ref="AP133:AP196" si="143">IF($B133="","",LEN(AK133))</f>
        <v/>
      </c>
      <c r="AQ133" s="242" t="str">
        <f t="shared" ref="AQ133:AQ196" si="144">IF($B133="","",IF(AF133="m","",IF(AF133="p","",(IF(AP133=1,AK133*10,AK133)))))</f>
        <v/>
      </c>
      <c r="AR133" s="252" t="str">
        <f t="shared" ref="AR133:AR196" si="145">CONCATENATE(AM133,AO133,AQ133)</f>
        <v>00</v>
      </c>
      <c r="AS133" s="252">
        <f t="shared" ref="AS133:AS196" si="146">AR133*1</f>
        <v>0</v>
      </c>
      <c r="AT133" s="252">
        <f t="shared" ref="AT133:AT196" si="147">AM133*1</f>
        <v>0</v>
      </c>
      <c r="AU133" s="252" t="str">
        <f t="shared" ref="AU133:AU196" si="148">IF(AT133=0,"",AT133)</f>
        <v/>
      </c>
      <c r="AV133" s="252" t="str">
        <f t="shared" ref="AV133:AV196" si="149">IF(AT133=0,"",IF(AF133="t1",".",IF(AF133="t2",".",IF(AF133="p","点","m"))))</f>
        <v/>
      </c>
      <c r="AW133" s="252" t="str">
        <f t="shared" ref="AW133:AW196" si="150">IF(AO133="","",ASC(AO133))</f>
        <v>0</v>
      </c>
      <c r="AX133" s="252" t="str">
        <f t="shared" ref="AX133:AX196" si="151">IF(AF133="t1",".",IF(AF133="t2",".",""))</f>
        <v/>
      </c>
      <c r="AY133" s="252" t="str">
        <f t="shared" ref="AY133:AY196" si="152">IF(AQ133="","",ASC(AQ133))</f>
        <v/>
      </c>
      <c r="AZ133" s="252" t="str">
        <f t="shared" ref="AZ133:AZ196" si="153">IF(AV133="m","",IF(AT133=0,"","0"))</f>
        <v/>
      </c>
      <c r="BA133" s="252" t="str">
        <f t="shared" ref="BA133:BA196" si="154">IF(AV133="点",AU133,CONCATENATE(AU133,AV133,AW133,AX133,AY133,AZ133))</f>
        <v>0</v>
      </c>
      <c r="BB133" s="252">
        <f t="shared" ref="BB133:BB196" si="155">IF(AT133=0,BA133*1,BA133)</f>
        <v>0</v>
      </c>
      <c r="BE133" s="307"/>
      <c r="BF133" s="308"/>
      <c r="BG133" s="315" t="str">
        <f t="shared" ref="BG133:BG196" si="156">IF(BC133="","",IF(BE133="","",IF(BF133="","",BE133+BF133)))</f>
        <v/>
      </c>
      <c r="BH133" s="314" t="str">
        <f t="shared" si="111"/>
        <v/>
      </c>
      <c r="BI133" s="313"/>
      <c r="BK133" s="302"/>
      <c r="BM133" s="302"/>
      <c r="BO133" s="302"/>
      <c r="BQ133" s="302"/>
    </row>
    <row r="134" spans="9:69" ht="15" customHeight="1">
      <c r="I134" s="225"/>
      <c r="J134" s="226" t="str">
        <f t="shared" si="118"/>
        <v/>
      </c>
      <c r="K134" s="227"/>
      <c r="L134" s="228" t="str">
        <f t="shared" si="119"/>
        <v/>
      </c>
      <c r="M134" s="229"/>
      <c r="N134" s="242" t="str">
        <f t="shared" si="120"/>
        <v/>
      </c>
      <c r="O134" s="242">
        <f t="shared" si="121"/>
        <v>0</v>
      </c>
      <c r="P134" s="242" t="str">
        <f t="shared" si="122"/>
        <v/>
      </c>
      <c r="Q134" s="242">
        <f t="shared" si="123"/>
        <v>0</v>
      </c>
      <c r="R134" s="242" t="str">
        <f t="shared" si="124"/>
        <v/>
      </c>
      <c r="S134" s="242" t="str">
        <f t="shared" si="125"/>
        <v/>
      </c>
      <c r="T134" s="252" t="str">
        <f t="shared" si="126"/>
        <v>00</v>
      </c>
      <c r="U134" s="252">
        <f t="shared" si="127"/>
        <v>0</v>
      </c>
      <c r="V134" s="252">
        <f t="shared" si="128"/>
        <v>0</v>
      </c>
      <c r="W134" s="252" t="str">
        <f t="shared" si="129"/>
        <v/>
      </c>
      <c r="X134" s="252" t="str">
        <f t="shared" si="130"/>
        <v/>
      </c>
      <c r="Y134" s="252" t="str">
        <f t="shared" si="131"/>
        <v>0</v>
      </c>
      <c r="Z134" s="252" t="str">
        <f t="shared" si="132"/>
        <v/>
      </c>
      <c r="AA134" s="252" t="str">
        <f t="shared" si="133"/>
        <v/>
      </c>
      <c r="AB134" s="252" t="str">
        <f t="shared" si="134"/>
        <v/>
      </c>
      <c r="AC134" s="252" t="str">
        <f t="shared" si="135"/>
        <v>0</v>
      </c>
      <c r="AD134" s="252">
        <f t="shared" si="136"/>
        <v>0</v>
      </c>
      <c r="AG134" s="225"/>
      <c r="AH134" s="226" t="str">
        <f t="shared" si="137"/>
        <v/>
      </c>
      <c r="AI134" s="227"/>
      <c r="AJ134" s="228" t="str">
        <f t="shared" si="138"/>
        <v/>
      </c>
      <c r="AK134" s="229"/>
      <c r="AL134" s="242" t="str">
        <f t="shared" si="139"/>
        <v/>
      </c>
      <c r="AM134" s="242">
        <f t="shared" si="140"/>
        <v>0</v>
      </c>
      <c r="AN134" s="242" t="str">
        <f t="shared" si="141"/>
        <v/>
      </c>
      <c r="AO134" s="242">
        <f t="shared" si="142"/>
        <v>0</v>
      </c>
      <c r="AP134" s="242" t="str">
        <f t="shared" si="143"/>
        <v/>
      </c>
      <c r="AQ134" s="242" t="str">
        <f t="shared" si="144"/>
        <v/>
      </c>
      <c r="AR134" s="252" t="str">
        <f t="shared" si="145"/>
        <v>00</v>
      </c>
      <c r="AS134" s="252">
        <f t="shared" si="146"/>
        <v>0</v>
      </c>
      <c r="AT134" s="252">
        <f t="shared" si="147"/>
        <v>0</v>
      </c>
      <c r="AU134" s="252" t="str">
        <f t="shared" si="148"/>
        <v/>
      </c>
      <c r="AV134" s="252" t="str">
        <f t="shared" si="149"/>
        <v/>
      </c>
      <c r="AW134" s="252" t="str">
        <f t="shared" si="150"/>
        <v>0</v>
      </c>
      <c r="AX134" s="252" t="str">
        <f t="shared" si="151"/>
        <v/>
      </c>
      <c r="AY134" s="252" t="str">
        <f t="shared" si="152"/>
        <v/>
      </c>
      <c r="AZ134" s="252" t="str">
        <f t="shared" si="153"/>
        <v/>
      </c>
      <c r="BA134" s="252" t="str">
        <f t="shared" si="154"/>
        <v>0</v>
      </c>
      <c r="BB134" s="252">
        <f t="shared" si="155"/>
        <v>0</v>
      </c>
      <c r="BE134" s="307"/>
      <c r="BF134" s="308"/>
      <c r="BG134" s="315" t="str">
        <f t="shared" si="156"/>
        <v/>
      </c>
      <c r="BH134" s="314" t="str">
        <f t="shared" ref="BH134:BH197" si="157">IF($B134="","",IF(BD134="","",IF(BD134="p","",IF(BD134="t1","秒",IF(BD134="t2","秒","cm")))))</f>
        <v/>
      </c>
      <c r="BI134" s="313"/>
      <c r="BK134" s="302"/>
      <c r="BM134" s="302"/>
      <c r="BO134" s="302"/>
      <c r="BQ134" s="302"/>
    </row>
    <row r="135" spans="9:69" ht="15" customHeight="1">
      <c r="I135" s="225"/>
      <c r="J135" s="226" t="str">
        <f t="shared" si="118"/>
        <v/>
      </c>
      <c r="K135" s="227"/>
      <c r="L135" s="228" t="str">
        <f t="shared" si="119"/>
        <v/>
      </c>
      <c r="M135" s="229"/>
      <c r="N135" s="242" t="str">
        <f t="shared" si="120"/>
        <v/>
      </c>
      <c r="O135" s="242">
        <f t="shared" si="121"/>
        <v>0</v>
      </c>
      <c r="P135" s="242" t="str">
        <f t="shared" si="122"/>
        <v/>
      </c>
      <c r="Q135" s="242">
        <f t="shared" si="123"/>
        <v>0</v>
      </c>
      <c r="R135" s="242" t="str">
        <f t="shared" si="124"/>
        <v/>
      </c>
      <c r="S135" s="242" t="str">
        <f t="shared" si="125"/>
        <v/>
      </c>
      <c r="T135" s="252" t="str">
        <f t="shared" si="126"/>
        <v>00</v>
      </c>
      <c r="U135" s="252">
        <f t="shared" si="127"/>
        <v>0</v>
      </c>
      <c r="V135" s="252">
        <f t="shared" si="128"/>
        <v>0</v>
      </c>
      <c r="W135" s="252" t="str">
        <f t="shared" si="129"/>
        <v/>
      </c>
      <c r="X135" s="252" t="str">
        <f t="shared" si="130"/>
        <v/>
      </c>
      <c r="Y135" s="252" t="str">
        <f t="shared" si="131"/>
        <v>0</v>
      </c>
      <c r="Z135" s="252" t="str">
        <f t="shared" si="132"/>
        <v/>
      </c>
      <c r="AA135" s="252" t="str">
        <f t="shared" si="133"/>
        <v/>
      </c>
      <c r="AB135" s="252" t="str">
        <f t="shared" si="134"/>
        <v/>
      </c>
      <c r="AC135" s="252" t="str">
        <f t="shared" si="135"/>
        <v>0</v>
      </c>
      <c r="AD135" s="252">
        <f t="shared" si="136"/>
        <v>0</v>
      </c>
      <c r="AG135" s="225"/>
      <c r="AH135" s="226" t="str">
        <f t="shared" si="137"/>
        <v/>
      </c>
      <c r="AI135" s="227"/>
      <c r="AJ135" s="228" t="str">
        <f t="shared" si="138"/>
        <v/>
      </c>
      <c r="AK135" s="229"/>
      <c r="AL135" s="242" t="str">
        <f t="shared" si="139"/>
        <v/>
      </c>
      <c r="AM135" s="242">
        <f t="shared" si="140"/>
        <v>0</v>
      </c>
      <c r="AN135" s="242" t="str">
        <f t="shared" si="141"/>
        <v/>
      </c>
      <c r="AO135" s="242">
        <f t="shared" si="142"/>
        <v>0</v>
      </c>
      <c r="AP135" s="242" t="str">
        <f t="shared" si="143"/>
        <v/>
      </c>
      <c r="AQ135" s="242" t="str">
        <f t="shared" si="144"/>
        <v/>
      </c>
      <c r="AR135" s="252" t="str">
        <f t="shared" si="145"/>
        <v>00</v>
      </c>
      <c r="AS135" s="252">
        <f t="shared" si="146"/>
        <v>0</v>
      </c>
      <c r="AT135" s="252">
        <f t="shared" si="147"/>
        <v>0</v>
      </c>
      <c r="AU135" s="252" t="str">
        <f t="shared" si="148"/>
        <v/>
      </c>
      <c r="AV135" s="252" t="str">
        <f t="shared" si="149"/>
        <v/>
      </c>
      <c r="AW135" s="252" t="str">
        <f t="shared" si="150"/>
        <v>0</v>
      </c>
      <c r="AX135" s="252" t="str">
        <f t="shared" si="151"/>
        <v/>
      </c>
      <c r="AY135" s="252" t="str">
        <f t="shared" si="152"/>
        <v/>
      </c>
      <c r="AZ135" s="252" t="str">
        <f t="shared" si="153"/>
        <v/>
      </c>
      <c r="BA135" s="252" t="str">
        <f t="shared" si="154"/>
        <v>0</v>
      </c>
      <c r="BB135" s="252">
        <f t="shared" si="155"/>
        <v>0</v>
      </c>
      <c r="BE135" s="307"/>
      <c r="BF135" s="308"/>
      <c r="BG135" s="315" t="str">
        <f t="shared" si="156"/>
        <v/>
      </c>
      <c r="BH135" s="314" t="str">
        <f t="shared" si="157"/>
        <v/>
      </c>
      <c r="BI135" s="313"/>
      <c r="BK135" s="302"/>
      <c r="BM135" s="302"/>
      <c r="BO135" s="302"/>
      <c r="BQ135" s="302"/>
    </row>
    <row r="136" spans="9:69" ht="15" customHeight="1">
      <c r="I136" s="225"/>
      <c r="J136" s="226" t="str">
        <f t="shared" si="118"/>
        <v/>
      </c>
      <c r="K136" s="227"/>
      <c r="L136" s="228" t="str">
        <f t="shared" si="119"/>
        <v/>
      </c>
      <c r="M136" s="229"/>
      <c r="N136" s="242" t="str">
        <f t="shared" si="120"/>
        <v/>
      </c>
      <c r="O136" s="242">
        <f t="shared" si="121"/>
        <v>0</v>
      </c>
      <c r="P136" s="242" t="str">
        <f t="shared" si="122"/>
        <v/>
      </c>
      <c r="Q136" s="242">
        <f t="shared" si="123"/>
        <v>0</v>
      </c>
      <c r="R136" s="242" t="str">
        <f t="shared" si="124"/>
        <v/>
      </c>
      <c r="S136" s="242" t="str">
        <f t="shared" si="125"/>
        <v/>
      </c>
      <c r="T136" s="252" t="str">
        <f t="shared" si="126"/>
        <v>00</v>
      </c>
      <c r="U136" s="252">
        <f t="shared" si="127"/>
        <v>0</v>
      </c>
      <c r="V136" s="252">
        <f t="shared" si="128"/>
        <v>0</v>
      </c>
      <c r="W136" s="252" t="str">
        <f t="shared" si="129"/>
        <v/>
      </c>
      <c r="X136" s="252" t="str">
        <f t="shared" si="130"/>
        <v/>
      </c>
      <c r="Y136" s="252" t="str">
        <f t="shared" si="131"/>
        <v>0</v>
      </c>
      <c r="Z136" s="252" t="str">
        <f t="shared" si="132"/>
        <v/>
      </c>
      <c r="AA136" s="252" t="str">
        <f t="shared" si="133"/>
        <v/>
      </c>
      <c r="AB136" s="252" t="str">
        <f t="shared" si="134"/>
        <v/>
      </c>
      <c r="AC136" s="252" t="str">
        <f t="shared" si="135"/>
        <v>0</v>
      </c>
      <c r="AD136" s="252">
        <f t="shared" si="136"/>
        <v>0</v>
      </c>
      <c r="AG136" s="225"/>
      <c r="AH136" s="226" t="str">
        <f t="shared" si="137"/>
        <v/>
      </c>
      <c r="AI136" s="227"/>
      <c r="AJ136" s="228" t="str">
        <f t="shared" si="138"/>
        <v/>
      </c>
      <c r="AK136" s="229"/>
      <c r="AL136" s="242" t="str">
        <f t="shared" si="139"/>
        <v/>
      </c>
      <c r="AM136" s="242">
        <f t="shared" si="140"/>
        <v>0</v>
      </c>
      <c r="AN136" s="242" t="str">
        <f t="shared" si="141"/>
        <v/>
      </c>
      <c r="AO136" s="242">
        <f t="shared" si="142"/>
        <v>0</v>
      </c>
      <c r="AP136" s="242" t="str">
        <f t="shared" si="143"/>
        <v/>
      </c>
      <c r="AQ136" s="242" t="str">
        <f t="shared" si="144"/>
        <v/>
      </c>
      <c r="AR136" s="252" t="str">
        <f t="shared" si="145"/>
        <v>00</v>
      </c>
      <c r="AS136" s="252">
        <f t="shared" si="146"/>
        <v>0</v>
      </c>
      <c r="AT136" s="252">
        <f t="shared" si="147"/>
        <v>0</v>
      </c>
      <c r="AU136" s="252" t="str">
        <f t="shared" si="148"/>
        <v/>
      </c>
      <c r="AV136" s="252" t="str">
        <f t="shared" si="149"/>
        <v/>
      </c>
      <c r="AW136" s="252" t="str">
        <f t="shared" si="150"/>
        <v>0</v>
      </c>
      <c r="AX136" s="252" t="str">
        <f t="shared" si="151"/>
        <v/>
      </c>
      <c r="AY136" s="252" t="str">
        <f t="shared" si="152"/>
        <v/>
      </c>
      <c r="AZ136" s="252" t="str">
        <f t="shared" si="153"/>
        <v/>
      </c>
      <c r="BA136" s="252" t="str">
        <f t="shared" si="154"/>
        <v>0</v>
      </c>
      <c r="BB136" s="252">
        <f t="shared" si="155"/>
        <v>0</v>
      </c>
      <c r="BE136" s="307"/>
      <c r="BF136" s="308"/>
      <c r="BG136" s="315" t="str">
        <f t="shared" si="156"/>
        <v/>
      </c>
      <c r="BH136" s="314" t="str">
        <f t="shared" si="157"/>
        <v/>
      </c>
      <c r="BI136" s="313"/>
      <c r="BK136" s="302"/>
      <c r="BM136" s="302"/>
      <c r="BO136" s="302"/>
      <c r="BQ136" s="302"/>
    </row>
    <row r="137" spans="9:69" ht="15" customHeight="1">
      <c r="I137" s="225"/>
      <c r="J137" s="226" t="str">
        <f t="shared" si="118"/>
        <v/>
      </c>
      <c r="K137" s="227"/>
      <c r="L137" s="228" t="str">
        <f t="shared" si="119"/>
        <v/>
      </c>
      <c r="M137" s="229"/>
      <c r="N137" s="242" t="str">
        <f t="shared" si="120"/>
        <v/>
      </c>
      <c r="O137" s="242">
        <f t="shared" si="121"/>
        <v>0</v>
      </c>
      <c r="P137" s="242" t="str">
        <f t="shared" si="122"/>
        <v/>
      </c>
      <c r="Q137" s="242">
        <f t="shared" si="123"/>
        <v>0</v>
      </c>
      <c r="R137" s="242" t="str">
        <f t="shared" si="124"/>
        <v/>
      </c>
      <c r="S137" s="242" t="str">
        <f t="shared" si="125"/>
        <v/>
      </c>
      <c r="T137" s="252" t="str">
        <f t="shared" si="126"/>
        <v>00</v>
      </c>
      <c r="U137" s="252">
        <f t="shared" si="127"/>
        <v>0</v>
      </c>
      <c r="V137" s="252">
        <f t="shared" si="128"/>
        <v>0</v>
      </c>
      <c r="W137" s="252" t="str">
        <f t="shared" si="129"/>
        <v/>
      </c>
      <c r="X137" s="252" t="str">
        <f t="shared" si="130"/>
        <v/>
      </c>
      <c r="Y137" s="252" t="str">
        <f t="shared" si="131"/>
        <v>0</v>
      </c>
      <c r="Z137" s="252" t="str">
        <f t="shared" si="132"/>
        <v/>
      </c>
      <c r="AA137" s="252" t="str">
        <f t="shared" si="133"/>
        <v/>
      </c>
      <c r="AB137" s="252" t="str">
        <f t="shared" si="134"/>
        <v/>
      </c>
      <c r="AC137" s="252" t="str">
        <f t="shared" si="135"/>
        <v>0</v>
      </c>
      <c r="AD137" s="252">
        <f t="shared" si="136"/>
        <v>0</v>
      </c>
      <c r="AG137" s="225"/>
      <c r="AH137" s="226" t="str">
        <f t="shared" si="137"/>
        <v/>
      </c>
      <c r="AI137" s="227"/>
      <c r="AJ137" s="228" t="str">
        <f t="shared" si="138"/>
        <v/>
      </c>
      <c r="AK137" s="229"/>
      <c r="AL137" s="242" t="str">
        <f t="shared" si="139"/>
        <v/>
      </c>
      <c r="AM137" s="242">
        <f t="shared" si="140"/>
        <v>0</v>
      </c>
      <c r="AN137" s="242" t="str">
        <f t="shared" si="141"/>
        <v/>
      </c>
      <c r="AO137" s="242">
        <f t="shared" si="142"/>
        <v>0</v>
      </c>
      <c r="AP137" s="242" t="str">
        <f t="shared" si="143"/>
        <v/>
      </c>
      <c r="AQ137" s="242" t="str">
        <f t="shared" si="144"/>
        <v/>
      </c>
      <c r="AR137" s="252" t="str">
        <f t="shared" si="145"/>
        <v>00</v>
      </c>
      <c r="AS137" s="252">
        <f t="shared" si="146"/>
        <v>0</v>
      </c>
      <c r="AT137" s="252">
        <f t="shared" si="147"/>
        <v>0</v>
      </c>
      <c r="AU137" s="252" t="str">
        <f t="shared" si="148"/>
        <v/>
      </c>
      <c r="AV137" s="252" t="str">
        <f t="shared" si="149"/>
        <v/>
      </c>
      <c r="AW137" s="252" t="str">
        <f t="shared" si="150"/>
        <v>0</v>
      </c>
      <c r="AX137" s="252" t="str">
        <f t="shared" si="151"/>
        <v/>
      </c>
      <c r="AY137" s="252" t="str">
        <f t="shared" si="152"/>
        <v/>
      </c>
      <c r="AZ137" s="252" t="str">
        <f t="shared" si="153"/>
        <v/>
      </c>
      <c r="BA137" s="252" t="str">
        <f t="shared" si="154"/>
        <v>0</v>
      </c>
      <c r="BB137" s="252">
        <f t="shared" si="155"/>
        <v>0</v>
      </c>
      <c r="BE137" s="307"/>
      <c r="BF137" s="308"/>
      <c r="BG137" s="315" t="str">
        <f t="shared" si="156"/>
        <v/>
      </c>
      <c r="BH137" s="314" t="str">
        <f t="shared" si="157"/>
        <v/>
      </c>
      <c r="BI137" s="313"/>
      <c r="BK137" s="302"/>
      <c r="BM137" s="302"/>
      <c r="BO137" s="302"/>
      <c r="BQ137" s="302"/>
    </row>
    <row r="138" spans="9:69" ht="15" customHeight="1">
      <c r="I138" s="225"/>
      <c r="J138" s="226" t="str">
        <f t="shared" si="118"/>
        <v/>
      </c>
      <c r="K138" s="227"/>
      <c r="L138" s="228" t="str">
        <f t="shared" si="119"/>
        <v/>
      </c>
      <c r="M138" s="229"/>
      <c r="N138" s="242" t="str">
        <f t="shared" si="120"/>
        <v/>
      </c>
      <c r="O138" s="242">
        <f t="shared" si="121"/>
        <v>0</v>
      </c>
      <c r="P138" s="242" t="str">
        <f t="shared" si="122"/>
        <v/>
      </c>
      <c r="Q138" s="242">
        <f t="shared" si="123"/>
        <v>0</v>
      </c>
      <c r="R138" s="242" t="str">
        <f t="shared" si="124"/>
        <v/>
      </c>
      <c r="S138" s="242" t="str">
        <f t="shared" si="125"/>
        <v/>
      </c>
      <c r="T138" s="252" t="str">
        <f t="shared" si="126"/>
        <v>00</v>
      </c>
      <c r="U138" s="252">
        <f t="shared" si="127"/>
        <v>0</v>
      </c>
      <c r="V138" s="252">
        <f t="shared" si="128"/>
        <v>0</v>
      </c>
      <c r="W138" s="252" t="str">
        <f t="shared" si="129"/>
        <v/>
      </c>
      <c r="X138" s="252" t="str">
        <f t="shared" si="130"/>
        <v/>
      </c>
      <c r="Y138" s="252" t="str">
        <f t="shared" si="131"/>
        <v>0</v>
      </c>
      <c r="Z138" s="252" t="str">
        <f t="shared" si="132"/>
        <v/>
      </c>
      <c r="AA138" s="252" t="str">
        <f t="shared" si="133"/>
        <v/>
      </c>
      <c r="AB138" s="252" t="str">
        <f t="shared" si="134"/>
        <v/>
      </c>
      <c r="AC138" s="252" t="str">
        <f t="shared" si="135"/>
        <v>0</v>
      </c>
      <c r="AD138" s="252">
        <f t="shared" si="136"/>
        <v>0</v>
      </c>
      <c r="AG138" s="225"/>
      <c r="AH138" s="226" t="str">
        <f t="shared" si="137"/>
        <v/>
      </c>
      <c r="AI138" s="227"/>
      <c r="AJ138" s="228" t="str">
        <f t="shared" si="138"/>
        <v/>
      </c>
      <c r="AK138" s="229"/>
      <c r="AL138" s="242" t="str">
        <f t="shared" si="139"/>
        <v/>
      </c>
      <c r="AM138" s="242">
        <f t="shared" si="140"/>
        <v>0</v>
      </c>
      <c r="AN138" s="242" t="str">
        <f t="shared" si="141"/>
        <v/>
      </c>
      <c r="AO138" s="242">
        <f t="shared" si="142"/>
        <v>0</v>
      </c>
      <c r="AP138" s="242" t="str">
        <f t="shared" si="143"/>
        <v/>
      </c>
      <c r="AQ138" s="242" t="str">
        <f t="shared" si="144"/>
        <v/>
      </c>
      <c r="AR138" s="252" t="str">
        <f t="shared" si="145"/>
        <v>00</v>
      </c>
      <c r="AS138" s="252">
        <f t="shared" si="146"/>
        <v>0</v>
      </c>
      <c r="AT138" s="252">
        <f t="shared" si="147"/>
        <v>0</v>
      </c>
      <c r="AU138" s="252" t="str">
        <f t="shared" si="148"/>
        <v/>
      </c>
      <c r="AV138" s="252" t="str">
        <f t="shared" si="149"/>
        <v/>
      </c>
      <c r="AW138" s="252" t="str">
        <f t="shared" si="150"/>
        <v>0</v>
      </c>
      <c r="AX138" s="252" t="str">
        <f t="shared" si="151"/>
        <v/>
      </c>
      <c r="AY138" s="252" t="str">
        <f t="shared" si="152"/>
        <v/>
      </c>
      <c r="AZ138" s="252" t="str">
        <f t="shared" si="153"/>
        <v/>
      </c>
      <c r="BA138" s="252" t="str">
        <f t="shared" si="154"/>
        <v>0</v>
      </c>
      <c r="BB138" s="252">
        <f t="shared" si="155"/>
        <v>0</v>
      </c>
      <c r="BE138" s="307"/>
      <c r="BF138" s="308"/>
      <c r="BG138" s="315" t="str">
        <f t="shared" si="156"/>
        <v/>
      </c>
      <c r="BH138" s="314" t="str">
        <f t="shared" si="157"/>
        <v/>
      </c>
      <c r="BI138" s="313"/>
      <c r="BK138" s="302"/>
      <c r="BM138" s="302"/>
      <c r="BO138" s="302"/>
      <c r="BQ138" s="302"/>
    </row>
    <row r="139" spans="9:69" ht="15" customHeight="1">
      <c r="I139" s="225"/>
      <c r="J139" s="226" t="str">
        <f t="shared" si="118"/>
        <v/>
      </c>
      <c r="K139" s="227"/>
      <c r="L139" s="228" t="str">
        <f t="shared" si="119"/>
        <v/>
      </c>
      <c r="M139" s="229"/>
      <c r="N139" s="242" t="str">
        <f t="shared" si="120"/>
        <v/>
      </c>
      <c r="O139" s="242">
        <f t="shared" si="121"/>
        <v>0</v>
      </c>
      <c r="P139" s="242" t="str">
        <f t="shared" si="122"/>
        <v/>
      </c>
      <c r="Q139" s="242">
        <f t="shared" si="123"/>
        <v>0</v>
      </c>
      <c r="R139" s="242" t="str">
        <f t="shared" si="124"/>
        <v/>
      </c>
      <c r="S139" s="242" t="str">
        <f t="shared" si="125"/>
        <v/>
      </c>
      <c r="T139" s="252" t="str">
        <f t="shared" si="126"/>
        <v>00</v>
      </c>
      <c r="U139" s="252">
        <f t="shared" si="127"/>
        <v>0</v>
      </c>
      <c r="V139" s="252">
        <f t="shared" si="128"/>
        <v>0</v>
      </c>
      <c r="W139" s="252" t="str">
        <f t="shared" si="129"/>
        <v/>
      </c>
      <c r="X139" s="252" t="str">
        <f t="shared" si="130"/>
        <v/>
      </c>
      <c r="Y139" s="252" t="str">
        <f t="shared" si="131"/>
        <v>0</v>
      </c>
      <c r="Z139" s="252" t="str">
        <f t="shared" si="132"/>
        <v/>
      </c>
      <c r="AA139" s="252" t="str">
        <f t="shared" si="133"/>
        <v/>
      </c>
      <c r="AB139" s="252" t="str">
        <f t="shared" si="134"/>
        <v/>
      </c>
      <c r="AC139" s="252" t="str">
        <f t="shared" si="135"/>
        <v>0</v>
      </c>
      <c r="AD139" s="252">
        <f t="shared" si="136"/>
        <v>0</v>
      </c>
      <c r="AG139" s="225"/>
      <c r="AH139" s="226" t="str">
        <f t="shared" si="137"/>
        <v/>
      </c>
      <c r="AI139" s="227"/>
      <c r="AJ139" s="228" t="str">
        <f t="shared" si="138"/>
        <v/>
      </c>
      <c r="AK139" s="229"/>
      <c r="AL139" s="242" t="str">
        <f t="shared" si="139"/>
        <v/>
      </c>
      <c r="AM139" s="242">
        <f t="shared" si="140"/>
        <v>0</v>
      </c>
      <c r="AN139" s="242" t="str">
        <f t="shared" si="141"/>
        <v/>
      </c>
      <c r="AO139" s="242">
        <f t="shared" si="142"/>
        <v>0</v>
      </c>
      <c r="AP139" s="242" t="str">
        <f t="shared" si="143"/>
        <v/>
      </c>
      <c r="AQ139" s="242" t="str">
        <f t="shared" si="144"/>
        <v/>
      </c>
      <c r="AR139" s="252" t="str">
        <f t="shared" si="145"/>
        <v>00</v>
      </c>
      <c r="AS139" s="252">
        <f t="shared" si="146"/>
        <v>0</v>
      </c>
      <c r="AT139" s="252">
        <f t="shared" si="147"/>
        <v>0</v>
      </c>
      <c r="AU139" s="252" t="str">
        <f t="shared" si="148"/>
        <v/>
      </c>
      <c r="AV139" s="252" t="str">
        <f t="shared" si="149"/>
        <v/>
      </c>
      <c r="AW139" s="252" t="str">
        <f t="shared" si="150"/>
        <v>0</v>
      </c>
      <c r="AX139" s="252" t="str">
        <f t="shared" si="151"/>
        <v/>
      </c>
      <c r="AY139" s="252" t="str">
        <f t="shared" si="152"/>
        <v/>
      </c>
      <c r="AZ139" s="252" t="str">
        <f t="shared" si="153"/>
        <v/>
      </c>
      <c r="BA139" s="252" t="str">
        <f t="shared" si="154"/>
        <v>0</v>
      </c>
      <c r="BB139" s="252">
        <f t="shared" si="155"/>
        <v>0</v>
      </c>
      <c r="BE139" s="307"/>
      <c r="BF139" s="308"/>
      <c r="BG139" s="315" t="str">
        <f t="shared" si="156"/>
        <v/>
      </c>
      <c r="BH139" s="314" t="str">
        <f t="shared" si="157"/>
        <v/>
      </c>
      <c r="BI139" s="313"/>
      <c r="BK139" s="302"/>
      <c r="BM139" s="302"/>
      <c r="BO139" s="302"/>
      <c r="BQ139" s="302"/>
    </row>
    <row r="140" spans="9:69" ht="15" customHeight="1">
      <c r="I140" s="225"/>
      <c r="J140" s="226" t="str">
        <f t="shared" si="118"/>
        <v/>
      </c>
      <c r="K140" s="227"/>
      <c r="L140" s="228" t="str">
        <f t="shared" si="119"/>
        <v/>
      </c>
      <c r="M140" s="229"/>
      <c r="N140" s="242" t="str">
        <f t="shared" si="120"/>
        <v/>
      </c>
      <c r="O140" s="242">
        <f t="shared" si="121"/>
        <v>0</v>
      </c>
      <c r="P140" s="242" t="str">
        <f t="shared" si="122"/>
        <v/>
      </c>
      <c r="Q140" s="242">
        <f t="shared" si="123"/>
        <v>0</v>
      </c>
      <c r="R140" s="242" t="str">
        <f t="shared" si="124"/>
        <v/>
      </c>
      <c r="S140" s="242" t="str">
        <f t="shared" si="125"/>
        <v/>
      </c>
      <c r="T140" s="252" t="str">
        <f t="shared" si="126"/>
        <v>00</v>
      </c>
      <c r="U140" s="252">
        <f t="shared" si="127"/>
        <v>0</v>
      </c>
      <c r="V140" s="252">
        <f t="shared" si="128"/>
        <v>0</v>
      </c>
      <c r="W140" s="252" t="str">
        <f t="shared" si="129"/>
        <v/>
      </c>
      <c r="X140" s="252" t="str">
        <f t="shared" si="130"/>
        <v/>
      </c>
      <c r="Y140" s="252" t="str">
        <f t="shared" si="131"/>
        <v>0</v>
      </c>
      <c r="Z140" s="252" t="str">
        <f t="shared" si="132"/>
        <v/>
      </c>
      <c r="AA140" s="252" t="str">
        <f t="shared" si="133"/>
        <v/>
      </c>
      <c r="AB140" s="252" t="str">
        <f t="shared" si="134"/>
        <v/>
      </c>
      <c r="AC140" s="252" t="str">
        <f t="shared" si="135"/>
        <v>0</v>
      </c>
      <c r="AD140" s="252">
        <f t="shared" si="136"/>
        <v>0</v>
      </c>
      <c r="AG140" s="225"/>
      <c r="AH140" s="226" t="str">
        <f t="shared" si="137"/>
        <v/>
      </c>
      <c r="AI140" s="227"/>
      <c r="AJ140" s="228" t="str">
        <f t="shared" si="138"/>
        <v/>
      </c>
      <c r="AK140" s="229"/>
      <c r="AL140" s="242" t="str">
        <f t="shared" si="139"/>
        <v/>
      </c>
      <c r="AM140" s="242">
        <f t="shared" si="140"/>
        <v>0</v>
      </c>
      <c r="AN140" s="242" t="str">
        <f t="shared" si="141"/>
        <v/>
      </c>
      <c r="AO140" s="242">
        <f t="shared" si="142"/>
        <v>0</v>
      </c>
      <c r="AP140" s="242" t="str">
        <f t="shared" si="143"/>
        <v/>
      </c>
      <c r="AQ140" s="242" t="str">
        <f t="shared" si="144"/>
        <v/>
      </c>
      <c r="AR140" s="252" t="str">
        <f t="shared" si="145"/>
        <v>00</v>
      </c>
      <c r="AS140" s="252">
        <f t="shared" si="146"/>
        <v>0</v>
      </c>
      <c r="AT140" s="252">
        <f t="shared" si="147"/>
        <v>0</v>
      </c>
      <c r="AU140" s="252" t="str">
        <f t="shared" si="148"/>
        <v/>
      </c>
      <c r="AV140" s="252" t="str">
        <f t="shared" si="149"/>
        <v/>
      </c>
      <c r="AW140" s="252" t="str">
        <f t="shared" si="150"/>
        <v>0</v>
      </c>
      <c r="AX140" s="252" t="str">
        <f t="shared" si="151"/>
        <v/>
      </c>
      <c r="AY140" s="252" t="str">
        <f t="shared" si="152"/>
        <v/>
      </c>
      <c r="AZ140" s="252" t="str">
        <f t="shared" si="153"/>
        <v/>
      </c>
      <c r="BA140" s="252" t="str">
        <f t="shared" si="154"/>
        <v>0</v>
      </c>
      <c r="BB140" s="252">
        <f t="shared" si="155"/>
        <v>0</v>
      </c>
      <c r="BE140" s="307"/>
      <c r="BF140" s="308"/>
      <c r="BG140" s="315" t="str">
        <f t="shared" si="156"/>
        <v/>
      </c>
      <c r="BH140" s="314" t="str">
        <f t="shared" si="157"/>
        <v/>
      </c>
      <c r="BI140" s="313"/>
      <c r="BK140" s="302"/>
      <c r="BM140" s="302"/>
      <c r="BO140" s="302"/>
      <c r="BQ140" s="302"/>
    </row>
    <row r="141" spans="9:69" ht="15" customHeight="1">
      <c r="I141" s="225"/>
      <c r="J141" s="226" t="str">
        <f t="shared" si="118"/>
        <v/>
      </c>
      <c r="K141" s="227"/>
      <c r="L141" s="228" t="str">
        <f t="shared" si="119"/>
        <v/>
      </c>
      <c r="M141" s="229"/>
      <c r="N141" s="242" t="str">
        <f t="shared" si="120"/>
        <v/>
      </c>
      <c r="O141" s="242">
        <f t="shared" si="121"/>
        <v>0</v>
      </c>
      <c r="P141" s="242" t="str">
        <f t="shared" si="122"/>
        <v/>
      </c>
      <c r="Q141" s="242">
        <f t="shared" si="123"/>
        <v>0</v>
      </c>
      <c r="R141" s="242" t="str">
        <f t="shared" si="124"/>
        <v/>
      </c>
      <c r="S141" s="242" t="str">
        <f t="shared" si="125"/>
        <v/>
      </c>
      <c r="T141" s="252" t="str">
        <f t="shared" si="126"/>
        <v>00</v>
      </c>
      <c r="U141" s="252">
        <f t="shared" si="127"/>
        <v>0</v>
      </c>
      <c r="V141" s="252">
        <f t="shared" si="128"/>
        <v>0</v>
      </c>
      <c r="W141" s="252" t="str">
        <f t="shared" si="129"/>
        <v/>
      </c>
      <c r="X141" s="252" t="str">
        <f t="shared" si="130"/>
        <v/>
      </c>
      <c r="Y141" s="252" t="str">
        <f t="shared" si="131"/>
        <v>0</v>
      </c>
      <c r="Z141" s="252" t="str">
        <f t="shared" si="132"/>
        <v/>
      </c>
      <c r="AA141" s="252" t="str">
        <f t="shared" si="133"/>
        <v/>
      </c>
      <c r="AB141" s="252" t="str">
        <f t="shared" si="134"/>
        <v/>
      </c>
      <c r="AC141" s="252" t="str">
        <f t="shared" si="135"/>
        <v>0</v>
      </c>
      <c r="AD141" s="252">
        <f t="shared" si="136"/>
        <v>0</v>
      </c>
      <c r="AG141" s="225"/>
      <c r="AH141" s="226" t="str">
        <f t="shared" si="137"/>
        <v/>
      </c>
      <c r="AI141" s="227"/>
      <c r="AJ141" s="228" t="str">
        <f t="shared" si="138"/>
        <v/>
      </c>
      <c r="AK141" s="229"/>
      <c r="AL141" s="242" t="str">
        <f t="shared" si="139"/>
        <v/>
      </c>
      <c r="AM141" s="242">
        <f t="shared" si="140"/>
        <v>0</v>
      </c>
      <c r="AN141" s="242" t="str">
        <f t="shared" si="141"/>
        <v/>
      </c>
      <c r="AO141" s="242">
        <f t="shared" si="142"/>
        <v>0</v>
      </c>
      <c r="AP141" s="242" t="str">
        <f t="shared" si="143"/>
        <v/>
      </c>
      <c r="AQ141" s="242" t="str">
        <f t="shared" si="144"/>
        <v/>
      </c>
      <c r="AR141" s="252" t="str">
        <f t="shared" si="145"/>
        <v>00</v>
      </c>
      <c r="AS141" s="252">
        <f t="shared" si="146"/>
        <v>0</v>
      </c>
      <c r="AT141" s="252">
        <f t="shared" si="147"/>
        <v>0</v>
      </c>
      <c r="AU141" s="252" t="str">
        <f t="shared" si="148"/>
        <v/>
      </c>
      <c r="AV141" s="252" t="str">
        <f t="shared" si="149"/>
        <v/>
      </c>
      <c r="AW141" s="252" t="str">
        <f t="shared" si="150"/>
        <v>0</v>
      </c>
      <c r="AX141" s="252" t="str">
        <f t="shared" si="151"/>
        <v/>
      </c>
      <c r="AY141" s="252" t="str">
        <f t="shared" si="152"/>
        <v/>
      </c>
      <c r="AZ141" s="252" t="str">
        <f t="shared" si="153"/>
        <v/>
      </c>
      <c r="BA141" s="252" t="str">
        <f t="shared" si="154"/>
        <v>0</v>
      </c>
      <c r="BB141" s="252">
        <f t="shared" si="155"/>
        <v>0</v>
      </c>
      <c r="BE141" s="307"/>
      <c r="BF141" s="308"/>
      <c r="BG141" s="315" t="str">
        <f t="shared" si="156"/>
        <v/>
      </c>
      <c r="BH141" s="314" t="str">
        <f t="shared" si="157"/>
        <v/>
      </c>
      <c r="BI141" s="313"/>
      <c r="BK141" s="302"/>
      <c r="BM141" s="302"/>
      <c r="BO141" s="302"/>
      <c r="BQ141" s="302"/>
    </row>
    <row r="142" spans="9:69" ht="15" customHeight="1">
      <c r="I142" s="225"/>
      <c r="J142" s="226" t="str">
        <f t="shared" si="118"/>
        <v/>
      </c>
      <c r="K142" s="227"/>
      <c r="L142" s="228" t="str">
        <f t="shared" si="119"/>
        <v/>
      </c>
      <c r="M142" s="229"/>
      <c r="N142" s="242" t="str">
        <f t="shared" si="120"/>
        <v/>
      </c>
      <c r="O142" s="242">
        <f t="shared" si="121"/>
        <v>0</v>
      </c>
      <c r="P142" s="242" t="str">
        <f t="shared" si="122"/>
        <v/>
      </c>
      <c r="Q142" s="242">
        <f t="shared" si="123"/>
        <v>0</v>
      </c>
      <c r="R142" s="242" t="str">
        <f t="shared" si="124"/>
        <v/>
      </c>
      <c r="S142" s="242" t="str">
        <f t="shared" si="125"/>
        <v/>
      </c>
      <c r="T142" s="252" t="str">
        <f t="shared" si="126"/>
        <v>00</v>
      </c>
      <c r="U142" s="252">
        <f t="shared" si="127"/>
        <v>0</v>
      </c>
      <c r="V142" s="252">
        <f t="shared" si="128"/>
        <v>0</v>
      </c>
      <c r="W142" s="252" t="str">
        <f t="shared" si="129"/>
        <v/>
      </c>
      <c r="X142" s="252" t="str">
        <f t="shared" si="130"/>
        <v/>
      </c>
      <c r="Y142" s="252" t="str">
        <f t="shared" si="131"/>
        <v>0</v>
      </c>
      <c r="Z142" s="252" t="str">
        <f t="shared" si="132"/>
        <v/>
      </c>
      <c r="AA142" s="252" t="str">
        <f t="shared" si="133"/>
        <v/>
      </c>
      <c r="AB142" s="252" t="str">
        <f t="shared" si="134"/>
        <v/>
      </c>
      <c r="AC142" s="252" t="str">
        <f t="shared" si="135"/>
        <v>0</v>
      </c>
      <c r="AD142" s="252">
        <f t="shared" si="136"/>
        <v>0</v>
      </c>
      <c r="AG142" s="225"/>
      <c r="AH142" s="226" t="str">
        <f t="shared" si="137"/>
        <v/>
      </c>
      <c r="AI142" s="227"/>
      <c r="AJ142" s="228" t="str">
        <f t="shared" si="138"/>
        <v/>
      </c>
      <c r="AK142" s="229"/>
      <c r="AL142" s="242" t="str">
        <f t="shared" si="139"/>
        <v/>
      </c>
      <c r="AM142" s="242">
        <f t="shared" si="140"/>
        <v>0</v>
      </c>
      <c r="AN142" s="242" t="str">
        <f t="shared" si="141"/>
        <v/>
      </c>
      <c r="AO142" s="242">
        <f t="shared" si="142"/>
        <v>0</v>
      </c>
      <c r="AP142" s="242" t="str">
        <f t="shared" si="143"/>
        <v/>
      </c>
      <c r="AQ142" s="242" t="str">
        <f t="shared" si="144"/>
        <v/>
      </c>
      <c r="AR142" s="252" t="str">
        <f t="shared" si="145"/>
        <v>00</v>
      </c>
      <c r="AS142" s="252">
        <f t="shared" si="146"/>
        <v>0</v>
      </c>
      <c r="AT142" s="252">
        <f t="shared" si="147"/>
        <v>0</v>
      </c>
      <c r="AU142" s="252" t="str">
        <f t="shared" si="148"/>
        <v/>
      </c>
      <c r="AV142" s="252" t="str">
        <f t="shared" si="149"/>
        <v/>
      </c>
      <c r="AW142" s="252" t="str">
        <f t="shared" si="150"/>
        <v>0</v>
      </c>
      <c r="AX142" s="252" t="str">
        <f t="shared" si="151"/>
        <v/>
      </c>
      <c r="AY142" s="252" t="str">
        <f t="shared" si="152"/>
        <v/>
      </c>
      <c r="AZ142" s="252" t="str">
        <f t="shared" si="153"/>
        <v/>
      </c>
      <c r="BA142" s="252" t="str">
        <f t="shared" si="154"/>
        <v>0</v>
      </c>
      <c r="BB142" s="252">
        <f t="shared" si="155"/>
        <v>0</v>
      </c>
      <c r="BE142" s="307"/>
      <c r="BF142" s="308"/>
      <c r="BG142" s="315" t="str">
        <f t="shared" si="156"/>
        <v/>
      </c>
      <c r="BH142" s="314" t="str">
        <f t="shared" si="157"/>
        <v/>
      </c>
      <c r="BI142" s="313"/>
      <c r="BK142" s="302"/>
      <c r="BM142" s="302"/>
      <c r="BO142" s="302"/>
      <c r="BQ142" s="302"/>
    </row>
    <row r="143" spans="9:69" ht="15" customHeight="1">
      <c r="I143" s="225"/>
      <c r="J143" s="226" t="str">
        <f t="shared" si="118"/>
        <v/>
      </c>
      <c r="K143" s="227"/>
      <c r="L143" s="228" t="str">
        <f t="shared" si="119"/>
        <v/>
      </c>
      <c r="M143" s="229"/>
      <c r="N143" s="242" t="str">
        <f t="shared" si="120"/>
        <v/>
      </c>
      <c r="O143" s="242">
        <f t="shared" si="121"/>
        <v>0</v>
      </c>
      <c r="P143" s="242" t="str">
        <f t="shared" si="122"/>
        <v/>
      </c>
      <c r="Q143" s="242">
        <f t="shared" si="123"/>
        <v>0</v>
      </c>
      <c r="R143" s="242" t="str">
        <f t="shared" si="124"/>
        <v/>
      </c>
      <c r="S143" s="242" t="str">
        <f t="shared" si="125"/>
        <v/>
      </c>
      <c r="T143" s="252" t="str">
        <f t="shared" si="126"/>
        <v>00</v>
      </c>
      <c r="U143" s="252">
        <f t="shared" si="127"/>
        <v>0</v>
      </c>
      <c r="V143" s="252">
        <f t="shared" si="128"/>
        <v>0</v>
      </c>
      <c r="W143" s="252" t="str">
        <f t="shared" si="129"/>
        <v/>
      </c>
      <c r="X143" s="252" t="str">
        <f t="shared" si="130"/>
        <v/>
      </c>
      <c r="Y143" s="252" t="str">
        <f t="shared" si="131"/>
        <v>0</v>
      </c>
      <c r="Z143" s="252" t="str">
        <f t="shared" si="132"/>
        <v/>
      </c>
      <c r="AA143" s="252" t="str">
        <f t="shared" si="133"/>
        <v/>
      </c>
      <c r="AB143" s="252" t="str">
        <f t="shared" si="134"/>
        <v/>
      </c>
      <c r="AC143" s="252" t="str">
        <f t="shared" si="135"/>
        <v>0</v>
      </c>
      <c r="AD143" s="252">
        <f t="shared" si="136"/>
        <v>0</v>
      </c>
      <c r="AG143" s="225"/>
      <c r="AH143" s="226" t="str">
        <f t="shared" si="137"/>
        <v/>
      </c>
      <c r="AI143" s="227"/>
      <c r="AJ143" s="228" t="str">
        <f t="shared" si="138"/>
        <v/>
      </c>
      <c r="AK143" s="229"/>
      <c r="AL143" s="242" t="str">
        <f t="shared" si="139"/>
        <v/>
      </c>
      <c r="AM143" s="242">
        <f t="shared" si="140"/>
        <v>0</v>
      </c>
      <c r="AN143" s="242" t="str">
        <f t="shared" si="141"/>
        <v/>
      </c>
      <c r="AO143" s="242">
        <f t="shared" si="142"/>
        <v>0</v>
      </c>
      <c r="AP143" s="242" t="str">
        <f t="shared" si="143"/>
        <v/>
      </c>
      <c r="AQ143" s="242" t="str">
        <f t="shared" si="144"/>
        <v/>
      </c>
      <c r="AR143" s="252" t="str">
        <f t="shared" si="145"/>
        <v>00</v>
      </c>
      <c r="AS143" s="252">
        <f t="shared" si="146"/>
        <v>0</v>
      </c>
      <c r="AT143" s="252">
        <f t="shared" si="147"/>
        <v>0</v>
      </c>
      <c r="AU143" s="252" t="str">
        <f t="shared" si="148"/>
        <v/>
      </c>
      <c r="AV143" s="252" t="str">
        <f t="shared" si="149"/>
        <v/>
      </c>
      <c r="AW143" s="252" t="str">
        <f t="shared" si="150"/>
        <v>0</v>
      </c>
      <c r="AX143" s="252" t="str">
        <f t="shared" si="151"/>
        <v/>
      </c>
      <c r="AY143" s="252" t="str">
        <f t="shared" si="152"/>
        <v/>
      </c>
      <c r="AZ143" s="252" t="str">
        <f t="shared" si="153"/>
        <v/>
      </c>
      <c r="BA143" s="252" t="str">
        <f t="shared" si="154"/>
        <v>0</v>
      </c>
      <c r="BB143" s="252">
        <f t="shared" si="155"/>
        <v>0</v>
      </c>
      <c r="BE143" s="307"/>
      <c r="BF143" s="308"/>
      <c r="BG143" s="315" t="str">
        <f t="shared" si="156"/>
        <v/>
      </c>
      <c r="BH143" s="314" t="str">
        <f t="shared" si="157"/>
        <v/>
      </c>
      <c r="BI143" s="313"/>
      <c r="BK143" s="302"/>
      <c r="BM143" s="302"/>
      <c r="BO143" s="302"/>
      <c r="BQ143" s="302"/>
    </row>
    <row r="144" spans="9:69" ht="15" customHeight="1">
      <c r="I144" s="225"/>
      <c r="J144" s="226" t="str">
        <f t="shared" si="118"/>
        <v/>
      </c>
      <c r="K144" s="227"/>
      <c r="L144" s="228" t="str">
        <f t="shared" si="119"/>
        <v/>
      </c>
      <c r="M144" s="229"/>
      <c r="N144" s="242" t="str">
        <f t="shared" si="120"/>
        <v/>
      </c>
      <c r="O144" s="242">
        <f t="shared" si="121"/>
        <v>0</v>
      </c>
      <c r="P144" s="242" t="str">
        <f t="shared" si="122"/>
        <v/>
      </c>
      <c r="Q144" s="242">
        <f t="shared" si="123"/>
        <v>0</v>
      </c>
      <c r="R144" s="242" t="str">
        <f t="shared" si="124"/>
        <v/>
      </c>
      <c r="S144" s="242" t="str">
        <f t="shared" si="125"/>
        <v/>
      </c>
      <c r="T144" s="252" t="str">
        <f t="shared" si="126"/>
        <v>00</v>
      </c>
      <c r="U144" s="252">
        <f t="shared" si="127"/>
        <v>0</v>
      </c>
      <c r="V144" s="252">
        <f t="shared" si="128"/>
        <v>0</v>
      </c>
      <c r="W144" s="252" t="str">
        <f t="shared" si="129"/>
        <v/>
      </c>
      <c r="X144" s="252" t="str">
        <f t="shared" si="130"/>
        <v/>
      </c>
      <c r="Y144" s="252" t="str">
        <f t="shared" si="131"/>
        <v>0</v>
      </c>
      <c r="Z144" s="252" t="str">
        <f t="shared" si="132"/>
        <v/>
      </c>
      <c r="AA144" s="252" t="str">
        <f t="shared" si="133"/>
        <v/>
      </c>
      <c r="AB144" s="252" t="str">
        <f t="shared" si="134"/>
        <v/>
      </c>
      <c r="AC144" s="252" t="str">
        <f t="shared" si="135"/>
        <v>0</v>
      </c>
      <c r="AD144" s="252">
        <f t="shared" si="136"/>
        <v>0</v>
      </c>
      <c r="AG144" s="225"/>
      <c r="AH144" s="226" t="str">
        <f t="shared" si="137"/>
        <v/>
      </c>
      <c r="AI144" s="227"/>
      <c r="AJ144" s="228" t="str">
        <f t="shared" si="138"/>
        <v/>
      </c>
      <c r="AK144" s="229"/>
      <c r="AL144" s="242" t="str">
        <f t="shared" si="139"/>
        <v/>
      </c>
      <c r="AM144" s="242">
        <f t="shared" si="140"/>
        <v>0</v>
      </c>
      <c r="AN144" s="242" t="str">
        <f t="shared" si="141"/>
        <v/>
      </c>
      <c r="AO144" s="242">
        <f t="shared" si="142"/>
        <v>0</v>
      </c>
      <c r="AP144" s="242" t="str">
        <f t="shared" si="143"/>
        <v/>
      </c>
      <c r="AQ144" s="242" t="str">
        <f t="shared" si="144"/>
        <v/>
      </c>
      <c r="AR144" s="252" t="str">
        <f t="shared" si="145"/>
        <v>00</v>
      </c>
      <c r="AS144" s="252">
        <f t="shared" si="146"/>
        <v>0</v>
      </c>
      <c r="AT144" s="252">
        <f t="shared" si="147"/>
        <v>0</v>
      </c>
      <c r="AU144" s="252" t="str">
        <f t="shared" si="148"/>
        <v/>
      </c>
      <c r="AV144" s="252" t="str">
        <f t="shared" si="149"/>
        <v/>
      </c>
      <c r="AW144" s="252" t="str">
        <f t="shared" si="150"/>
        <v>0</v>
      </c>
      <c r="AX144" s="252" t="str">
        <f t="shared" si="151"/>
        <v/>
      </c>
      <c r="AY144" s="252" t="str">
        <f t="shared" si="152"/>
        <v/>
      </c>
      <c r="AZ144" s="252" t="str">
        <f t="shared" si="153"/>
        <v/>
      </c>
      <c r="BA144" s="252" t="str">
        <f t="shared" si="154"/>
        <v>0</v>
      </c>
      <c r="BB144" s="252">
        <f t="shared" si="155"/>
        <v>0</v>
      </c>
      <c r="BE144" s="307"/>
      <c r="BF144" s="308"/>
      <c r="BG144" s="315" t="str">
        <f t="shared" si="156"/>
        <v/>
      </c>
      <c r="BH144" s="314" t="str">
        <f t="shared" si="157"/>
        <v/>
      </c>
      <c r="BI144" s="313"/>
      <c r="BK144" s="302"/>
      <c r="BM144" s="302"/>
      <c r="BO144" s="302"/>
      <c r="BQ144" s="302"/>
    </row>
    <row r="145" spans="9:69" ht="15" customHeight="1">
      <c r="I145" s="225"/>
      <c r="J145" s="226" t="str">
        <f t="shared" si="118"/>
        <v/>
      </c>
      <c r="K145" s="227"/>
      <c r="L145" s="228" t="str">
        <f t="shared" si="119"/>
        <v/>
      </c>
      <c r="M145" s="229"/>
      <c r="N145" s="242" t="str">
        <f t="shared" si="120"/>
        <v/>
      </c>
      <c r="O145" s="242">
        <f t="shared" si="121"/>
        <v>0</v>
      </c>
      <c r="P145" s="242" t="str">
        <f t="shared" si="122"/>
        <v/>
      </c>
      <c r="Q145" s="242">
        <f t="shared" si="123"/>
        <v>0</v>
      </c>
      <c r="R145" s="242" t="str">
        <f t="shared" si="124"/>
        <v/>
      </c>
      <c r="S145" s="242" t="str">
        <f t="shared" si="125"/>
        <v/>
      </c>
      <c r="T145" s="252" t="str">
        <f t="shared" si="126"/>
        <v>00</v>
      </c>
      <c r="U145" s="252">
        <f t="shared" si="127"/>
        <v>0</v>
      </c>
      <c r="V145" s="252">
        <f t="shared" si="128"/>
        <v>0</v>
      </c>
      <c r="W145" s="252" t="str">
        <f t="shared" si="129"/>
        <v/>
      </c>
      <c r="X145" s="252" t="str">
        <f t="shared" si="130"/>
        <v/>
      </c>
      <c r="Y145" s="252" t="str">
        <f t="shared" si="131"/>
        <v>0</v>
      </c>
      <c r="Z145" s="252" t="str">
        <f t="shared" si="132"/>
        <v/>
      </c>
      <c r="AA145" s="252" t="str">
        <f t="shared" si="133"/>
        <v/>
      </c>
      <c r="AB145" s="252" t="str">
        <f t="shared" si="134"/>
        <v/>
      </c>
      <c r="AC145" s="252" t="str">
        <f t="shared" si="135"/>
        <v>0</v>
      </c>
      <c r="AD145" s="252">
        <f t="shared" si="136"/>
        <v>0</v>
      </c>
      <c r="AG145" s="225"/>
      <c r="AH145" s="226" t="str">
        <f t="shared" si="137"/>
        <v/>
      </c>
      <c r="AI145" s="227"/>
      <c r="AJ145" s="228" t="str">
        <f t="shared" si="138"/>
        <v/>
      </c>
      <c r="AK145" s="229"/>
      <c r="AL145" s="242" t="str">
        <f t="shared" si="139"/>
        <v/>
      </c>
      <c r="AM145" s="242">
        <f t="shared" si="140"/>
        <v>0</v>
      </c>
      <c r="AN145" s="242" t="str">
        <f t="shared" si="141"/>
        <v/>
      </c>
      <c r="AO145" s="242">
        <f t="shared" si="142"/>
        <v>0</v>
      </c>
      <c r="AP145" s="242" t="str">
        <f t="shared" si="143"/>
        <v/>
      </c>
      <c r="AQ145" s="242" t="str">
        <f t="shared" si="144"/>
        <v/>
      </c>
      <c r="AR145" s="252" t="str">
        <f t="shared" si="145"/>
        <v>00</v>
      </c>
      <c r="AS145" s="252">
        <f t="shared" si="146"/>
        <v>0</v>
      </c>
      <c r="AT145" s="252">
        <f t="shared" si="147"/>
        <v>0</v>
      </c>
      <c r="AU145" s="252" t="str">
        <f t="shared" si="148"/>
        <v/>
      </c>
      <c r="AV145" s="252" t="str">
        <f t="shared" si="149"/>
        <v/>
      </c>
      <c r="AW145" s="252" t="str">
        <f t="shared" si="150"/>
        <v>0</v>
      </c>
      <c r="AX145" s="252" t="str">
        <f t="shared" si="151"/>
        <v/>
      </c>
      <c r="AY145" s="252" t="str">
        <f t="shared" si="152"/>
        <v/>
      </c>
      <c r="AZ145" s="252" t="str">
        <f t="shared" si="153"/>
        <v/>
      </c>
      <c r="BA145" s="252" t="str">
        <f t="shared" si="154"/>
        <v>0</v>
      </c>
      <c r="BB145" s="252">
        <f t="shared" si="155"/>
        <v>0</v>
      </c>
      <c r="BE145" s="307"/>
      <c r="BF145" s="308"/>
      <c r="BG145" s="315" t="str">
        <f t="shared" si="156"/>
        <v/>
      </c>
      <c r="BH145" s="314" t="str">
        <f t="shared" si="157"/>
        <v/>
      </c>
      <c r="BI145" s="313"/>
      <c r="BK145" s="302"/>
      <c r="BM145" s="302"/>
      <c r="BO145" s="302"/>
      <c r="BQ145" s="302"/>
    </row>
    <row r="146" spans="9:69" ht="15" customHeight="1">
      <c r="I146" s="225"/>
      <c r="J146" s="226" t="str">
        <f t="shared" si="118"/>
        <v/>
      </c>
      <c r="K146" s="227"/>
      <c r="L146" s="228" t="str">
        <f t="shared" si="119"/>
        <v/>
      </c>
      <c r="M146" s="229"/>
      <c r="N146" s="242" t="str">
        <f t="shared" si="120"/>
        <v/>
      </c>
      <c r="O146" s="242">
        <f t="shared" si="121"/>
        <v>0</v>
      </c>
      <c r="P146" s="242" t="str">
        <f t="shared" si="122"/>
        <v/>
      </c>
      <c r="Q146" s="242">
        <f t="shared" si="123"/>
        <v>0</v>
      </c>
      <c r="R146" s="242" t="str">
        <f t="shared" si="124"/>
        <v/>
      </c>
      <c r="S146" s="242" t="str">
        <f t="shared" si="125"/>
        <v/>
      </c>
      <c r="T146" s="252" t="str">
        <f t="shared" si="126"/>
        <v>00</v>
      </c>
      <c r="U146" s="252">
        <f t="shared" si="127"/>
        <v>0</v>
      </c>
      <c r="V146" s="252">
        <f t="shared" si="128"/>
        <v>0</v>
      </c>
      <c r="W146" s="252" t="str">
        <f t="shared" si="129"/>
        <v/>
      </c>
      <c r="X146" s="252" t="str">
        <f t="shared" si="130"/>
        <v/>
      </c>
      <c r="Y146" s="252" t="str">
        <f t="shared" si="131"/>
        <v>0</v>
      </c>
      <c r="Z146" s="252" t="str">
        <f t="shared" si="132"/>
        <v/>
      </c>
      <c r="AA146" s="252" t="str">
        <f t="shared" si="133"/>
        <v/>
      </c>
      <c r="AB146" s="252" t="str">
        <f t="shared" si="134"/>
        <v/>
      </c>
      <c r="AC146" s="252" t="str">
        <f t="shared" si="135"/>
        <v>0</v>
      </c>
      <c r="AD146" s="252">
        <f t="shared" si="136"/>
        <v>0</v>
      </c>
      <c r="AG146" s="225"/>
      <c r="AH146" s="226" t="str">
        <f t="shared" si="137"/>
        <v/>
      </c>
      <c r="AI146" s="227"/>
      <c r="AJ146" s="228" t="str">
        <f t="shared" si="138"/>
        <v/>
      </c>
      <c r="AK146" s="229"/>
      <c r="AL146" s="242" t="str">
        <f t="shared" si="139"/>
        <v/>
      </c>
      <c r="AM146" s="242">
        <f t="shared" si="140"/>
        <v>0</v>
      </c>
      <c r="AN146" s="242" t="str">
        <f t="shared" si="141"/>
        <v/>
      </c>
      <c r="AO146" s="242">
        <f t="shared" si="142"/>
        <v>0</v>
      </c>
      <c r="AP146" s="242" t="str">
        <f t="shared" si="143"/>
        <v/>
      </c>
      <c r="AQ146" s="242" t="str">
        <f t="shared" si="144"/>
        <v/>
      </c>
      <c r="AR146" s="252" t="str">
        <f t="shared" si="145"/>
        <v>00</v>
      </c>
      <c r="AS146" s="252">
        <f t="shared" si="146"/>
        <v>0</v>
      </c>
      <c r="AT146" s="252">
        <f t="shared" si="147"/>
        <v>0</v>
      </c>
      <c r="AU146" s="252" t="str">
        <f t="shared" si="148"/>
        <v/>
      </c>
      <c r="AV146" s="252" t="str">
        <f t="shared" si="149"/>
        <v/>
      </c>
      <c r="AW146" s="252" t="str">
        <f t="shared" si="150"/>
        <v>0</v>
      </c>
      <c r="AX146" s="252" t="str">
        <f t="shared" si="151"/>
        <v/>
      </c>
      <c r="AY146" s="252" t="str">
        <f t="shared" si="152"/>
        <v/>
      </c>
      <c r="AZ146" s="252" t="str">
        <f t="shared" si="153"/>
        <v/>
      </c>
      <c r="BA146" s="252" t="str">
        <f t="shared" si="154"/>
        <v>0</v>
      </c>
      <c r="BB146" s="252">
        <f t="shared" si="155"/>
        <v>0</v>
      </c>
      <c r="BE146" s="307"/>
      <c r="BF146" s="308"/>
      <c r="BG146" s="315" t="str">
        <f t="shared" si="156"/>
        <v/>
      </c>
      <c r="BH146" s="314" t="str">
        <f t="shared" si="157"/>
        <v/>
      </c>
      <c r="BI146" s="313"/>
      <c r="BK146" s="302"/>
      <c r="BM146" s="302"/>
      <c r="BO146" s="302"/>
      <c r="BQ146" s="302"/>
    </row>
    <row r="147" spans="9:69" ht="15" customHeight="1">
      <c r="I147" s="225"/>
      <c r="J147" s="226" t="str">
        <f t="shared" si="118"/>
        <v/>
      </c>
      <c r="K147" s="227"/>
      <c r="L147" s="228" t="str">
        <f t="shared" si="119"/>
        <v/>
      </c>
      <c r="M147" s="229"/>
      <c r="N147" s="242" t="str">
        <f t="shared" si="120"/>
        <v/>
      </c>
      <c r="O147" s="242">
        <f t="shared" si="121"/>
        <v>0</v>
      </c>
      <c r="P147" s="242" t="str">
        <f t="shared" si="122"/>
        <v/>
      </c>
      <c r="Q147" s="242">
        <f t="shared" si="123"/>
        <v>0</v>
      </c>
      <c r="R147" s="242" t="str">
        <f t="shared" si="124"/>
        <v/>
      </c>
      <c r="S147" s="242" t="str">
        <f t="shared" si="125"/>
        <v/>
      </c>
      <c r="T147" s="252" t="str">
        <f t="shared" si="126"/>
        <v>00</v>
      </c>
      <c r="U147" s="252">
        <f t="shared" si="127"/>
        <v>0</v>
      </c>
      <c r="V147" s="252">
        <f t="shared" si="128"/>
        <v>0</v>
      </c>
      <c r="W147" s="252" t="str">
        <f t="shared" si="129"/>
        <v/>
      </c>
      <c r="X147" s="252" t="str">
        <f t="shared" si="130"/>
        <v/>
      </c>
      <c r="Y147" s="252" t="str">
        <f t="shared" si="131"/>
        <v>0</v>
      </c>
      <c r="Z147" s="252" t="str">
        <f t="shared" si="132"/>
        <v/>
      </c>
      <c r="AA147" s="252" t="str">
        <f t="shared" si="133"/>
        <v/>
      </c>
      <c r="AB147" s="252" t="str">
        <f t="shared" si="134"/>
        <v/>
      </c>
      <c r="AC147" s="252" t="str">
        <f t="shared" si="135"/>
        <v>0</v>
      </c>
      <c r="AD147" s="252">
        <f t="shared" si="136"/>
        <v>0</v>
      </c>
      <c r="AG147" s="225"/>
      <c r="AH147" s="226" t="str">
        <f t="shared" si="137"/>
        <v/>
      </c>
      <c r="AI147" s="227"/>
      <c r="AJ147" s="228" t="str">
        <f t="shared" si="138"/>
        <v/>
      </c>
      <c r="AK147" s="229"/>
      <c r="AL147" s="242" t="str">
        <f t="shared" si="139"/>
        <v/>
      </c>
      <c r="AM147" s="242">
        <f t="shared" si="140"/>
        <v>0</v>
      </c>
      <c r="AN147" s="242" t="str">
        <f t="shared" si="141"/>
        <v/>
      </c>
      <c r="AO147" s="242">
        <f t="shared" si="142"/>
        <v>0</v>
      </c>
      <c r="AP147" s="242" t="str">
        <f t="shared" si="143"/>
        <v/>
      </c>
      <c r="AQ147" s="242" t="str">
        <f t="shared" si="144"/>
        <v/>
      </c>
      <c r="AR147" s="252" t="str">
        <f t="shared" si="145"/>
        <v>00</v>
      </c>
      <c r="AS147" s="252">
        <f t="shared" si="146"/>
        <v>0</v>
      </c>
      <c r="AT147" s="252">
        <f t="shared" si="147"/>
        <v>0</v>
      </c>
      <c r="AU147" s="252" t="str">
        <f t="shared" si="148"/>
        <v/>
      </c>
      <c r="AV147" s="252" t="str">
        <f t="shared" si="149"/>
        <v/>
      </c>
      <c r="AW147" s="252" t="str">
        <f t="shared" si="150"/>
        <v>0</v>
      </c>
      <c r="AX147" s="252" t="str">
        <f t="shared" si="151"/>
        <v/>
      </c>
      <c r="AY147" s="252" t="str">
        <f t="shared" si="152"/>
        <v/>
      </c>
      <c r="AZ147" s="252" t="str">
        <f t="shared" si="153"/>
        <v/>
      </c>
      <c r="BA147" s="252" t="str">
        <f t="shared" si="154"/>
        <v>0</v>
      </c>
      <c r="BB147" s="252">
        <f t="shared" si="155"/>
        <v>0</v>
      </c>
      <c r="BE147" s="307"/>
      <c r="BF147" s="308"/>
      <c r="BG147" s="315" t="str">
        <f t="shared" si="156"/>
        <v/>
      </c>
      <c r="BH147" s="314" t="str">
        <f t="shared" si="157"/>
        <v/>
      </c>
      <c r="BI147" s="313"/>
      <c r="BK147" s="302"/>
      <c r="BM147" s="302"/>
      <c r="BO147" s="302"/>
      <c r="BQ147" s="302"/>
    </row>
    <row r="148" spans="9:69" ht="15" customHeight="1">
      <c r="I148" s="225"/>
      <c r="J148" s="226" t="str">
        <f t="shared" si="118"/>
        <v/>
      </c>
      <c r="K148" s="227"/>
      <c r="L148" s="228" t="str">
        <f t="shared" si="119"/>
        <v/>
      </c>
      <c r="M148" s="229"/>
      <c r="N148" s="242" t="str">
        <f t="shared" si="120"/>
        <v/>
      </c>
      <c r="O148" s="242">
        <f t="shared" si="121"/>
        <v>0</v>
      </c>
      <c r="P148" s="242" t="str">
        <f t="shared" si="122"/>
        <v/>
      </c>
      <c r="Q148" s="242">
        <f t="shared" si="123"/>
        <v>0</v>
      </c>
      <c r="R148" s="242" t="str">
        <f t="shared" si="124"/>
        <v/>
      </c>
      <c r="S148" s="242" t="str">
        <f t="shared" si="125"/>
        <v/>
      </c>
      <c r="T148" s="252" t="str">
        <f t="shared" si="126"/>
        <v>00</v>
      </c>
      <c r="U148" s="252">
        <f t="shared" si="127"/>
        <v>0</v>
      </c>
      <c r="V148" s="252">
        <f t="shared" si="128"/>
        <v>0</v>
      </c>
      <c r="W148" s="252" t="str">
        <f t="shared" si="129"/>
        <v/>
      </c>
      <c r="X148" s="252" t="str">
        <f t="shared" si="130"/>
        <v/>
      </c>
      <c r="Y148" s="252" t="str">
        <f t="shared" si="131"/>
        <v>0</v>
      </c>
      <c r="Z148" s="252" t="str">
        <f t="shared" si="132"/>
        <v/>
      </c>
      <c r="AA148" s="252" t="str">
        <f t="shared" si="133"/>
        <v/>
      </c>
      <c r="AB148" s="252" t="str">
        <f t="shared" si="134"/>
        <v/>
      </c>
      <c r="AC148" s="252" t="str">
        <f t="shared" si="135"/>
        <v>0</v>
      </c>
      <c r="AD148" s="252">
        <f t="shared" si="136"/>
        <v>0</v>
      </c>
      <c r="AG148" s="225"/>
      <c r="AH148" s="226" t="str">
        <f t="shared" si="137"/>
        <v/>
      </c>
      <c r="AI148" s="227"/>
      <c r="AJ148" s="228" t="str">
        <f t="shared" si="138"/>
        <v/>
      </c>
      <c r="AK148" s="229"/>
      <c r="AL148" s="242" t="str">
        <f t="shared" si="139"/>
        <v/>
      </c>
      <c r="AM148" s="242">
        <f t="shared" si="140"/>
        <v>0</v>
      </c>
      <c r="AN148" s="242" t="str">
        <f t="shared" si="141"/>
        <v/>
      </c>
      <c r="AO148" s="242">
        <f t="shared" si="142"/>
        <v>0</v>
      </c>
      <c r="AP148" s="242" t="str">
        <f t="shared" si="143"/>
        <v/>
      </c>
      <c r="AQ148" s="242" t="str">
        <f t="shared" si="144"/>
        <v/>
      </c>
      <c r="AR148" s="252" t="str">
        <f t="shared" si="145"/>
        <v>00</v>
      </c>
      <c r="AS148" s="252">
        <f t="shared" si="146"/>
        <v>0</v>
      </c>
      <c r="AT148" s="252">
        <f t="shared" si="147"/>
        <v>0</v>
      </c>
      <c r="AU148" s="252" t="str">
        <f t="shared" si="148"/>
        <v/>
      </c>
      <c r="AV148" s="252" t="str">
        <f t="shared" si="149"/>
        <v/>
      </c>
      <c r="AW148" s="252" t="str">
        <f t="shared" si="150"/>
        <v>0</v>
      </c>
      <c r="AX148" s="252" t="str">
        <f t="shared" si="151"/>
        <v/>
      </c>
      <c r="AY148" s="252" t="str">
        <f t="shared" si="152"/>
        <v/>
      </c>
      <c r="AZ148" s="252" t="str">
        <f t="shared" si="153"/>
        <v/>
      </c>
      <c r="BA148" s="252" t="str">
        <f t="shared" si="154"/>
        <v>0</v>
      </c>
      <c r="BB148" s="252">
        <f t="shared" si="155"/>
        <v>0</v>
      </c>
      <c r="BE148" s="307"/>
      <c r="BF148" s="308"/>
      <c r="BG148" s="315" t="str">
        <f t="shared" si="156"/>
        <v/>
      </c>
      <c r="BH148" s="314" t="str">
        <f t="shared" si="157"/>
        <v/>
      </c>
      <c r="BI148" s="313"/>
      <c r="BK148" s="302"/>
      <c r="BM148" s="302"/>
      <c r="BO148" s="302"/>
      <c r="BQ148" s="302"/>
    </row>
    <row r="149" spans="9:69" ht="15" customHeight="1">
      <c r="I149" s="225"/>
      <c r="J149" s="226" t="str">
        <f t="shared" si="118"/>
        <v/>
      </c>
      <c r="K149" s="227"/>
      <c r="L149" s="228" t="str">
        <f t="shared" si="119"/>
        <v/>
      </c>
      <c r="M149" s="229"/>
      <c r="N149" s="242" t="str">
        <f t="shared" si="120"/>
        <v/>
      </c>
      <c r="O149" s="242">
        <f t="shared" si="121"/>
        <v>0</v>
      </c>
      <c r="P149" s="242" t="str">
        <f t="shared" si="122"/>
        <v/>
      </c>
      <c r="Q149" s="242">
        <f t="shared" si="123"/>
        <v>0</v>
      </c>
      <c r="R149" s="242" t="str">
        <f t="shared" si="124"/>
        <v/>
      </c>
      <c r="S149" s="242" t="str">
        <f t="shared" si="125"/>
        <v/>
      </c>
      <c r="T149" s="252" t="str">
        <f t="shared" si="126"/>
        <v>00</v>
      </c>
      <c r="U149" s="252">
        <f t="shared" si="127"/>
        <v>0</v>
      </c>
      <c r="V149" s="252">
        <f t="shared" si="128"/>
        <v>0</v>
      </c>
      <c r="W149" s="252" t="str">
        <f t="shared" si="129"/>
        <v/>
      </c>
      <c r="X149" s="252" t="str">
        <f t="shared" si="130"/>
        <v/>
      </c>
      <c r="Y149" s="252" t="str">
        <f t="shared" si="131"/>
        <v>0</v>
      </c>
      <c r="Z149" s="252" t="str">
        <f t="shared" si="132"/>
        <v/>
      </c>
      <c r="AA149" s="252" t="str">
        <f t="shared" si="133"/>
        <v/>
      </c>
      <c r="AB149" s="252" t="str">
        <f t="shared" si="134"/>
        <v/>
      </c>
      <c r="AC149" s="252" t="str">
        <f t="shared" si="135"/>
        <v>0</v>
      </c>
      <c r="AD149" s="252">
        <f t="shared" si="136"/>
        <v>0</v>
      </c>
      <c r="AG149" s="225"/>
      <c r="AH149" s="226" t="str">
        <f t="shared" si="137"/>
        <v/>
      </c>
      <c r="AI149" s="227"/>
      <c r="AJ149" s="228" t="str">
        <f t="shared" si="138"/>
        <v/>
      </c>
      <c r="AK149" s="229"/>
      <c r="AL149" s="242" t="str">
        <f t="shared" si="139"/>
        <v/>
      </c>
      <c r="AM149" s="242">
        <f t="shared" si="140"/>
        <v>0</v>
      </c>
      <c r="AN149" s="242" t="str">
        <f t="shared" si="141"/>
        <v/>
      </c>
      <c r="AO149" s="242">
        <f t="shared" si="142"/>
        <v>0</v>
      </c>
      <c r="AP149" s="242" t="str">
        <f t="shared" si="143"/>
        <v/>
      </c>
      <c r="AQ149" s="242" t="str">
        <f t="shared" si="144"/>
        <v/>
      </c>
      <c r="AR149" s="252" t="str">
        <f t="shared" si="145"/>
        <v>00</v>
      </c>
      <c r="AS149" s="252">
        <f t="shared" si="146"/>
        <v>0</v>
      </c>
      <c r="AT149" s="252">
        <f t="shared" si="147"/>
        <v>0</v>
      </c>
      <c r="AU149" s="252" t="str">
        <f t="shared" si="148"/>
        <v/>
      </c>
      <c r="AV149" s="252" t="str">
        <f t="shared" si="149"/>
        <v/>
      </c>
      <c r="AW149" s="252" t="str">
        <f t="shared" si="150"/>
        <v>0</v>
      </c>
      <c r="AX149" s="252" t="str">
        <f t="shared" si="151"/>
        <v/>
      </c>
      <c r="AY149" s="252" t="str">
        <f t="shared" si="152"/>
        <v/>
      </c>
      <c r="AZ149" s="252" t="str">
        <f t="shared" si="153"/>
        <v/>
      </c>
      <c r="BA149" s="252" t="str">
        <f t="shared" si="154"/>
        <v>0</v>
      </c>
      <c r="BB149" s="252">
        <f t="shared" si="155"/>
        <v>0</v>
      </c>
      <c r="BE149" s="307"/>
      <c r="BF149" s="308"/>
      <c r="BG149" s="315" t="str">
        <f t="shared" si="156"/>
        <v/>
      </c>
      <c r="BH149" s="314" t="str">
        <f t="shared" si="157"/>
        <v/>
      </c>
      <c r="BI149" s="313"/>
      <c r="BK149" s="302"/>
      <c r="BM149" s="302"/>
      <c r="BO149" s="302"/>
      <c r="BQ149" s="302"/>
    </row>
    <row r="150" spans="9:69" ht="15" customHeight="1">
      <c r="I150" s="225"/>
      <c r="J150" s="226" t="str">
        <f t="shared" si="118"/>
        <v/>
      </c>
      <c r="K150" s="227"/>
      <c r="L150" s="228" t="str">
        <f t="shared" si="119"/>
        <v/>
      </c>
      <c r="M150" s="229"/>
      <c r="N150" s="242" t="str">
        <f t="shared" si="120"/>
        <v/>
      </c>
      <c r="O150" s="242">
        <f t="shared" si="121"/>
        <v>0</v>
      </c>
      <c r="P150" s="242" t="str">
        <f t="shared" si="122"/>
        <v/>
      </c>
      <c r="Q150" s="242">
        <f t="shared" si="123"/>
        <v>0</v>
      </c>
      <c r="R150" s="242" t="str">
        <f t="shared" si="124"/>
        <v/>
      </c>
      <c r="S150" s="242" t="str">
        <f t="shared" si="125"/>
        <v/>
      </c>
      <c r="T150" s="252" t="str">
        <f t="shared" si="126"/>
        <v>00</v>
      </c>
      <c r="U150" s="252">
        <f t="shared" si="127"/>
        <v>0</v>
      </c>
      <c r="V150" s="252">
        <f t="shared" si="128"/>
        <v>0</v>
      </c>
      <c r="W150" s="252" t="str">
        <f t="shared" si="129"/>
        <v/>
      </c>
      <c r="X150" s="252" t="str">
        <f t="shared" si="130"/>
        <v/>
      </c>
      <c r="Y150" s="252" t="str">
        <f t="shared" si="131"/>
        <v>0</v>
      </c>
      <c r="Z150" s="252" t="str">
        <f t="shared" si="132"/>
        <v/>
      </c>
      <c r="AA150" s="252" t="str">
        <f t="shared" si="133"/>
        <v/>
      </c>
      <c r="AB150" s="252" t="str">
        <f t="shared" si="134"/>
        <v/>
      </c>
      <c r="AC150" s="252" t="str">
        <f t="shared" si="135"/>
        <v>0</v>
      </c>
      <c r="AD150" s="252">
        <f t="shared" si="136"/>
        <v>0</v>
      </c>
      <c r="AG150" s="225"/>
      <c r="AH150" s="226" t="str">
        <f t="shared" si="137"/>
        <v/>
      </c>
      <c r="AI150" s="227"/>
      <c r="AJ150" s="228" t="str">
        <f t="shared" si="138"/>
        <v/>
      </c>
      <c r="AK150" s="229"/>
      <c r="AL150" s="242" t="str">
        <f t="shared" si="139"/>
        <v/>
      </c>
      <c r="AM150" s="242">
        <f t="shared" si="140"/>
        <v>0</v>
      </c>
      <c r="AN150" s="242" t="str">
        <f t="shared" si="141"/>
        <v/>
      </c>
      <c r="AO150" s="242">
        <f t="shared" si="142"/>
        <v>0</v>
      </c>
      <c r="AP150" s="242" t="str">
        <f t="shared" si="143"/>
        <v/>
      </c>
      <c r="AQ150" s="242" t="str">
        <f t="shared" si="144"/>
        <v/>
      </c>
      <c r="AR150" s="252" t="str">
        <f t="shared" si="145"/>
        <v>00</v>
      </c>
      <c r="AS150" s="252">
        <f t="shared" si="146"/>
        <v>0</v>
      </c>
      <c r="AT150" s="252">
        <f t="shared" si="147"/>
        <v>0</v>
      </c>
      <c r="AU150" s="252" t="str">
        <f t="shared" si="148"/>
        <v/>
      </c>
      <c r="AV150" s="252" t="str">
        <f t="shared" si="149"/>
        <v/>
      </c>
      <c r="AW150" s="252" t="str">
        <f t="shared" si="150"/>
        <v>0</v>
      </c>
      <c r="AX150" s="252" t="str">
        <f t="shared" si="151"/>
        <v/>
      </c>
      <c r="AY150" s="252" t="str">
        <f t="shared" si="152"/>
        <v/>
      </c>
      <c r="AZ150" s="252" t="str">
        <f t="shared" si="153"/>
        <v/>
      </c>
      <c r="BA150" s="252" t="str">
        <f t="shared" si="154"/>
        <v>0</v>
      </c>
      <c r="BB150" s="252">
        <f t="shared" si="155"/>
        <v>0</v>
      </c>
      <c r="BE150" s="307"/>
      <c r="BF150" s="308"/>
      <c r="BG150" s="315" t="str">
        <f t="shared" si="156"/>
        <v/>
      </c>
      <c r="BH150" s="314" t="str">
        <f t="shared" si="157"/>
        <v/>
      </c>
      <c r="BI150" s="313"/>
      <c r="BK150" s="302"/>
      <c r="BM150" s="302"/>
      <c r="BO150" s="302"/>
      <c r="BQ150" s="302"/>
    </row>
    <row r="151" spans="9:69" ht="15" customHeight="1">
      <c r="I151" s="225"/>
      <c r="J151" s="226" t="str">
        <f t="shared" si="118"/>
        <v/>
      </c>
      <c r="K151" s="227"/>
      <c r="L151" s="228" t="str">
        <f t="shared" si="119"/>
        <v/>
      </c>
      <c r="M151" s="229"/>
      <c r="N151" s="242" t="str">
        <f t="shared" si="120"/>
        <v/>
      </c>
      <c r="O151" s="242">
        <f t="shared" si="121"/>
        <v>0</v>
      </c>
      <c r="P151" s="242" t="str">
        <f t="shared" si="122"/>
        <v/>
      </c>
      <c r="Q151" s="242">
        <f t="shared" si="123"/>
        <v>0</v>
      </c>
      <c r="R151" s="242" t="str">
        <f t="shared" si="124"/>
        <v/>
      </c>
      <c r="S151" s="242" t="str">
        <f t="shared" si="125"/>
        <v/>
      </c>
      <c r="T151" s="252" t="str">
        <f t="shared" si="126"/>
        <v>00</v>
      </c>
      <c r="U151" s="252">
        <f t="shared" si="127"/>
        <v>0</v>
      </c>
      <c r="V151" s="252">
        <f t="shared" si="128"/>
        <v>0</v>
      </c>
      <c r="W151" s="252" t="str">
        <f t="shared" si="129"/>
        <v/>
      </c>
      <c r="X151" s="252" t="str">
        <f t="shared" si="130"/>
        <v/>
      </c>
      <c r="Y151" s="252" t="str">
        <f t="shared" si="131"/>
        <v>0</v>
      </c>
      <c r="Z151" s="252" t="str">
        <f t="shared" si="132"/>
        <v/>
      </c>
      <c r="AA151" s="252" t="str">
        <f t="shared" si="133"/>
        <v/>
      </c>
      <c r="AB151" s="252" t="str">
        <f t="shared" si="134"/>
        <v/>
      </c>
      <c r="AC151" s="252" t="str">
        <f t="shared" si="135"/>
        <v>0</v>
      </c>
      <c r="AD151" s="252">
        <f t="shared" si="136"/>
        <v>0</v>
      </c>
      <c r="AG151" s="225"/>
      <c r="AH151" s="226" t="str">
        <f t="shared" si="137"/>
        <v/>
      </c>
      <c r="AI151" s="227"/>
      <c r="AJ151" s="228" t="str">
        <f t="shared" si="138"/>
        <v/>
      </c>
      <c r="AK151" s="229"/>
      <c r="AL151" s="242" t="str">
        <f t="shared" si="139"/>
        <v/>
      </c>
      <c r="AM151" s="242">
        <f t="shared" si="140"/>
        <v>0</v>
      </c>
      <c r="AN151" s="242" t="str">
        <f t="shared" si="141"/>
        <v/>
      </c>
      <c r="AO151" s="242">
        <f t="shared" si="142"/>
        <v>0</v>
      </c>
      <c r="AP151" s="242" t="str">
        <f t="shared" si="143"/>
        <v/>
      </c>
      <c r="AQ151" s="242" t="str">
        <f t="shared" si="144"/>
        <v/>
      </c>
      <c r="AR151" s="252" t="str">
        <f t="shared" si="145"/>
        <v>00</v>
      </c>
      <c r="AS151" s="252">
        <f t="shared" si="146"/>
        <v>0</v>
      </c>
      <c r="AT151" s="252">
        <f t="shared" si="147"/>
        <v>0</v>
      </c>
      <c r="AU151" s="252" t="str">
        <f t="shared" si="148"/>
        <v/>
      </c>
      <c r="AV151" s="252" t="str">
        <f t="shared" si="149"/>
        <v/>
      </c>
      <c r="AW151" s="252" t="str">
        <f t="shared" si="150"/>
        <v>0</v>
      </c>
      <c r="AX151" s="252" t="str">
        <f t="shared" si="151"/>
        <v/>
      </c>
      <c r="AY151" s="252" t="str">
        <f t="shared" si="152"/>
        <v/>
      </c>
      <c r="AZ151" s="252" t="str">
        <f t="shared" si="153"/>
        <v/>
      </c>
      <c r="BA151" s="252" t="str">
        <f t="shared" si="154"/>
        <v>0</v>
      </c>
      <c r="BB151" s="252">
        <f t="shared" si="155"/>
        <v>0</v>
      </c>
      <c r="BE151" s="307"/>
      <c r="BF151" s="308"/>
      <c r="BG151" s="315" t="str">
        <f t="shared" si="156"/>
        <v/>
      </c>
      <c r="BH151" s="314" t="str">
        <f t="shared" si="157"/>
        <v/>
      </c>
      <c r="BI151" s="313"/>
      <c r="BK151" s="302"/>
      <c r="BM151" s="302"/>
      <c r="BO151" s="302"/>
      <c r="BQ151" s="302"/>
    </row>
    <row r="152" spans="9:69" ht="15" customHeight="1">
      <c r="I152" s="225"/>
      <c r="J152" s="226" t="str">
        <f t="shared" si="118"/>
        <v/>
      </c>
      <c r="K152" s="227"/>
      <c r="L152" s="228" t="str">
        <f t="shared" si="119"/>
        <v/>
      </c>
      <c r="M152" s="229"/>
      <c r="N152" s="242" t="str">
        <f t="shared" si="120"/>
        <v/>
      </c>
      <c r="O152" s="242">
        <f t="shared" si="121"/>
        <v>0</v>
      </c>
      <c r="P152" s="242" t="str">
        <f t="shared" si="122"/>
        <v/>
      </c>
      <c r="Q152" s="242">
        <f t="shared" si="123"/>
        <v>0</v>
      </c>
      <c r="R152" s="242" t="str">
        <f t="shared" si="124"/>
        <v/>
      </c>
      <c r="S152" s="242" t="str">
        <f t="shared" si="125"/>
        <v/>
      </c>
      <c r="T152" s="252" t="str">
        <f t="shared" si="126"/>
        <v>00</v>
      </c>
      <c r="U152" s="252">
        <f t="shared" si="127"/>
        <v>0</v>
      </c>
      <c r="V152" s="252">
        <f t="shared" si="128"/>
        <v>0</v>
      </c>
      <c r="W152" s="252" t="str">
        <f t="shared" si="129"/>
        <v/>
      </c>
      <c r="X152" s="252" t="str">
        <f t="shared" si="130"/>
        <v/>
      </c>
      <c r="Y152" s="252" t="str">
        <f t="shared" si="131"/>
        <v>0</v>
      </c>
      <c r="Z152" s="252" t="str">
        <f t="shared" si="132"/>
        <v/>
      </c>
      <c r="AA152" s="252" t="str">
        <f t="shared" si="133"/>
        <v/>
      </c>
      <c r="AB152" s="252" t="str">
        <f t="shared" si="134"/>
        <v/>
      </c>
      <c r="AC152" s="252" t="str">
        <f t="shared" si="135"/>
        <v>0</v>
      </c>
      <c r="AD152" s="252">
        <f t="shared" si="136"/>
        <v>0</v>
      </c>
      <c r="AG152" s="225"/>
      <c r="AH152" s="226" t="str">
        <f t="shared" si="137"/>
        <v/>
      </c>
      <c r="AI152" s="227"/>
      <c r="AJ152" s="228" t="str">
        <f t="shared" si="138"/>
        <v/>
      </c>
      <c r="AK152" s="229"/>
      <c r="AL152" s="242" t="str">
        <f t="shared" si="139"/>
        <v/>
      </c>
      <c r="AM152" s="242">
        <f t="shared" si="140"/>
        <v>0</v>
      </c>
      <c r="AN152" s="242" t="str">
        <f t="shared" si="141"/>
        <v/>
      </c>
      <c r="AO152" s="242">
        <f t="shared" si="142"/>
        <v>0</v>
      </c>
      <c r="AP152" s="242" t="str">
        <f t="shared" si="143"/>
        <v/>
      </c>
      <c r="AQ152" s="242" t="str">
        <f t="shared" si="144"/>
        <v/>
      </c>
      <c r="AR152" s="252" t="str">
        <f t="shared" si="145"/>
        <v>00</v>
      </c>
      <c r="AS152" s="252">
        <f t="shared" si="146"/>
        <v>0</v>
      </c>
      <c r="AT152" s="252">
        <f t="shared" si="147"/>
        <v>0</v>
      </c>
      <c r="AU152" s="252" t="str">
        <f t="shared" si="148"/>
        <v/>
      </c>
      <c r="AV152" s="252" t="str">
        <f t="shared" si="149"/>
        <v/>
      </c>
      <c r="AW152" s="252" t="str">
        <f t="shared" si="150"/>
        <v>0</v>
      </c>
      <c r="AX152" s="252" t="str">
        <f t="shared" si="151"/>
        <v/>
      </c>
      <c r="AY152" s="252" t="str">
        <f t="shared" si="152"/>
        <v/>
      </c>
      <c r="AZ152" s="252" t="str">
        <f t="shared" si="153"/>
        <v/>
      </c>
      <c r="BA152" s="252" t="str">
        <f t="shared" si="154"/>
        <v>0</v>
      </c>
      <c r="BB152" s="252">
        <f t="shared" si="155"/>
        <v>0</v>
      </c>
      <c r="BE152" s="307"/>
      <c r="BF152" s="308"/>
      <c r="BG152" s="315" t="str">
        <f t="shared" si="156"/>
        <v/>
      </c>
      <c r="BH152" s="314" t="str">
        <f t="shared" si="157"/>
        <v/>
      </c>
      <c r="BI152" s="313"/>
      <c r="BK152" s="302"/>
      <c r="BM152" s="302"/>
      <c r="BO152" s="302"/>
      <c r="BQ152" s="302"/>
    </row>
    <row r="153" spans="9:69" ht="15" customHeight="1">
      <c r="I153" s="225"/>
      <c r="J153" s="226" t="str">
        <f t="shared" si="118"/>
        <v/>
      </c>
      <c r="K153" s="227"/>
      <c r="L153" s="228" t="str">
        <f t="shared" si="119"/>
        <v/>
      </c>
      <c r="M153" s="229"/>
      <c r="N153" s="242" t="str">
        <f t="shared" si="120"/>
        <v/>
      </c>
      <c r="O153" s="242">
        <f t="shared" si="121"/>
        <v>0</v>
      </c>
      <c r="P153" s="242" t="str">
        <f t="shared" si="122"/>
        <v/>
      </c>
      <c r="Q153" s="242">
        <f t="shared" si="123"/>
        <v>0</v>
      </c>
      <c r="R153" s="242" t="str">
        <f t="shared" si="124"/>
        <v/>
      </c>
      <c r="S153" s="242" t="str">
        <f t="shared" si="125"/>
        <v/>
      </c>
      <c r="T153" s="252" t="str">
        <f t="shared" si="126"/>
        <v>00</v>
      </c>
      <c r="U153" s="252">
        <f t="shared" si="127"/>
        <v>0</v>
      </c>
      <c r="V153" s="252">
        <f t="shared" si="128"/>
        <v>0</v>
      </c>
      <c r="W153" s="252" t="str">
        <f t="shared" si="129"/>
        <v/>
      </c>
      <c r="X153" s="252" t="str">
        <f t="shared" si="130"/>
        <v/>
      </c>
      <c r="Y153" s="252" t="str">
        <f t="shared" si="131"/>
        <v>0</v>
      </c>
      <c r="Z153" s="252" t="str">
        <f t="shared" si="132"/>
        <v/>
      </c>
      <c r="AA153" s="252" t="str">
        <f t="shared" si="133"/>
        <v/>
      </c>
      <c r="AB153" s="252" t="str">
        <f t="shared" si="134"/>
        <v/>
      </c>
      <c r="AC153" s="252" t="str">
        <f t="shared" si="135"/>
        <v>0</v>
      </c>
      <c r="AD153" s="252">
        <f t="shared" si="136"/>
        <v>0</v>
      </c>
      <c r="AG153" s="225"/>
      <c r="AH153" s="226" t="str">
        <f t="shared" si="137"/>
        <v/>
      </c>
      <c r="AI153" s="227"/>
      <c r="AJ153" s="228" t="str">
        <f t="shared" si="138"/>
        <v/>
      </c>
      <c r="AK153" s="229"/>
      <c r="AL153" s="242" t="str">
        <f t="shared" si="139"/>
        <v/>
      </c>
      <c r="AM153" s="242">
        <f t="shared" si="140"/>
        <v>0</v>
      </c>
      <c r="AN153" s="242" t="str">
        <f t="shared" si="141"/>
        <v/>
      </c>
      <c r="AO153" s="242">
        <f t="shared" si="142"/>
        <v>0</v>
      </c>
      <c r="AP153" s="242" t="str">
        <f t="shared" si="143"/>
        <v/>
      </c>
      <c r="AQ153" s="242" t="str">
        <f t="shared" si="144"/>
        <v/>
      </c>
      <c r="AR153" s="252" t="str">
        <f t="shared" si="145"/>
        <v>00</v>
      </c>
      <c r="AS153" s="252">
        <f t="shared" si="146"/>
        <v>0</v>
      </c>
      <c r="AT153" s="252">
        <f t="shared" si="147"/>
        <v>0</v>
      </c>
      <c r="AU153" s="252" t="str">
        <f t="shared" si="148"/>
        <v/>
      </c>
      <c r="AV153" s="252" t="str">
        <f t="shared" si="149"/>
        <v/>
      </c>
      <c r="AW153" s="252" t="str">
        <f t="shared" si="150"/>
        <v>0</v>
      </c>
      <c r="AX153" s="252" t="str">
        <f t="shared" si="151"/>
        <v/>
      </c>
      <c r="AY153" s="252" t="str">
        <f t="shared" si="152"/>
        <v/>
      </c>
      <c r="AZ153" s="252" t="str">
        <f t="shared" si="153"/>
        <v/>
      </c>
      <c r="BA153" s="252" t="str">
        <f t="shared" si="154"/>
        <v>0</v>
      </c>
      <c r="BB153" s="252">
        <f t="shared" si="155"/>
        <v>0</v>
      </c>
      <c r="BE153" s="307"/>
      <c r="BF153" s="308"/>
      <c r="BG153" s="315" t="str">
        <f t="shared" si="156"/>
        <v/>
      </c>
      <c r="BH153" s="314" t="str">
        <f t="shared" si="157"/>
        <v/>
      </c>
      <c r="BI153" s="313"/>
      <c r="BK153" s="302"/>
      <c r="BM153" s="302"/>
      <c r="BO153" s="302"/>
      <c r="BQ153" s="302"/>
    </row>
    <row r="154" spans="9:69" ht="15" customHeight="1">
      <c r="I154" s="225"/>
      <c r="J154" s="226" t="str">
        <f t="shared" si="118"/>
        <v/>
      </c>
      <c r="K154" s="227"/>
      <c r="L154" s="228" t="str">
        <f t="shared" si="119"/>
        <v/>
      </c>
      <c r="M154" s="229"/>
      <c r="N154" s="242" t="str">
        <f t="shared" si="120"/>
        <v/>
      </c>
      <c r="O154" s="242">
        <f t="shared" si="121"/>
        <v>0</v>
      </c>
      <c r="P154" s="242" t="str">
        <f t="shared" si="122"/>
        <v/>
      </c>
      <c r="Q154" s="242">
        <f t="shared" si="123"/>
        <v>0</v>
      </c>
      <c r="R154" s="242" t="str">
        <f t="shared" si="124"/>
        <v/>
      </c>
      <c r="S154" s="242" t="str">
        <f t="shared" si="125"/>
        <v/>
      </c>
      <c r="T154" s="252" t="str">
        <f t="shared" si="126"/>
        <v>00</v>
      </c>
      <c r="U154" s="252">
        <f t="shared" si="127"/>
        <v>0</v>
      </c>
      <c r="V154" s="252">
        <f t="shared" si="128"/>
        <v>0</v>
      </c>
      <c r="W154" s="252" t="str">
        <f t="shared" si="129"/>
        <v/>
      </c>
      <c r="X154" s="252" t="str">
        <f t="shared" si="130"/>
        <v/>
      </c>
      <c r="Y154" s="252" t="str">
        <f t="shared" si="131"/>
        <v>0</v>
      </c>
      <c r="Z154" s="252" t="str">
        <f t="shared" si="132"/>
        <v/>
      </c>
      <c r="AA154" s="252" t="str">
        <f t="shared" si="133"/>
        <v/>
      </c>
      <c r="AB154" s="252" t="str">
        <f t="shared" si="134"/>
        <v/>
      </c>
      <c r="AC154" s="252" t="str">
        <f t="shared" si="135"/>
        <v>0</v>
      </c>
      <c r="AD154" s="252">
        <f t="shared" si="136"/>
        <v>0</v>
      </c>
      <c r="AG154" s="225"/>
      <c r="AH154" s="226" t="str">
        <f t="shared" si="137"/>
        <v/>
      </c>
      <c r="AI154" s="227"/>
      <c r="AJ154" s="228" t="str">
        <f t="shared" si="138"/>
        <v/>
      </c>
      <c r="AK154" s="229"/>
      <c r="AL154" s="242" t="str">
        <f t="shared" si="139"/>
        <v/>
      </c>
      <c r="AM154" s="242">
        <f t="shared" si="140"/>
        <v>0</v>
      </c>
      <c r="AN154" s="242" t="str">
        <f t="shared" si="141"/>
        <v/>
      </c>
      <c r="AO154" s="242">
        <f t="shared" si="142"/>
        <v>0</v>
      </c>
      <c r="AP154" s="242" t="str">
        <f t="shared" si="143"/>
        <v/>
      </c>
      <c r="AQ154" s="242" t="str">
        <f t="shared" si="144"/>
        <v/>
      </c>
      <c r="AR154" s="252" t="str">
        <f t="shared" si="145"/>
        <v>00</v>
      </c>
      <c r="AS154" s="252">
        <f t="shared" si="146"/>
        <v>0</v>
      </c>
      <c r="AT154" s="252">
        <f t="shared" si="147"/>
        <v>0</v>
      </c>
      <c r="AU154" s="252" t="str">
        <f t="shared" si="148"/>
        <v/>
      </c>
      <c r="AV154" s="252" t="str">
        <f t="shared" si="149"/>
        <v/>
      </c>
      <c r="AW154" s="252" t="str">
        <f t="shared" si="150"/>
        <v>0</v>
      </c>
      <c r="AX154" s="252" t="str">
        <f t="shared" si="151"/>
        <v/>
      </c>
      <c r="AY154" s="252" t="str">
        <f t="shared" si="152"/>
        <v/>
      </c>
      <c r="AZ154" s="252" t="str">
        <f t="shared" si="153"/>
        <v/>
      </c>
      <c r="BA154" s="252" t="str">
        <f t="shared" si="154"/>
        <v>0</v>
      </c>
      <c r="BB154" s="252">
        <f t="shared" si="155"/>
        <v>0</v>
      </c>
      <c r="BE154" s="225"/>
      <c r="BF154" s="226"/>
      <c r="BG154" s="315" t="str">
        <f t="shared" si="156"/>
        <v/>
      </c>
      <c r="BH154" s="314" t="str">
        <f t="shared" si="157"/>
        <v/>
      </c>
      <c r="BI154" s="313"/>
      <c r="BK154" s="302"/>
      <c r="BM154" s="302"/>
      <c r="BO154" s="302"/>
      <c r="BQ154" s="302"/>
    </row>
    <row r="155" spans="9:69" ht="15" customHeight="1">
      <c r="I155" s="225"/>
      <c r="J155" s="226" t="str">
        <f t="shared" si="118"/>
        <v/>
      </c>
      <c r="K155" s="227"/>
      <c r="L155" s="228" t="str">
        <f t="shared" si="119"/>
        <v/>
      </c>
      <c r="M155" s="229"/>
      <c r="N155" s="242" t="str">
        <f t="shared" si="120"/>
        <v/>
      </c>
      <c r="O155" s="242">
        <f t="shared" si="121"/>
        <v>0</v>
      </c>
      <c r="P155" s="242" t="str">
        <f t="shared" si="122"/>
        <v/>
      </c>
      <c r="Q155" s="242">
        <f t="shared" si="123"/>
        <v>0</v>
      </c>
      <c r="R155" s="242" t="str">
        <f t="shared" si="124"/>
        <v/>
      </c>
      <c r="S155" s="242" t="str">
        <f t="shared" si="125"/>
        <v/>
      </c>
      <c r="T155" s="252" t="str">
        <f t="shared" si="126"/>
        <v>00</v>
      </c>
      <c r="U155" s="252">
        <f t="shared" si="127"/>
        <v>0</v>
      </c>
      <c r="V155" s="252">
        <f t="shared" si="128"/>
        <v>0</v>
      </c>
      <c r="W155" s="252" t="str">
        <f t="shared" si="129"/>
        <v/>
      </c>
      <c r="X155" s="252" t="str">
        <f t="shared" si="130"/>
        <v/>
      </c>
      <c r="Y155" s="252" t="str">
        <f t="shared" si="131"/>
        <v>0</v>
      </c>
      <c r="Z155" s="252" t="str">
        <f t="shared" si="132"/>
        <v/>
      </c>
      <c r="AA155" s="252" t="str">
        <f t="shared" si="133"/>
        <v/>
      </c>
      <c r="AB155" s="252" t="str">
        <f t="shared" si="134"/>
        <v/>
      </c>
      <c r="AC155" s="252" t="str">
        <f t="shared" si="135"/>
        <v>0</v>
      </c>
      <c r="AD155" s="252">
        <f t="shared" si="136"/>
        <v>0</v>
      </c>
      <c r="AG155" s="225"/>
      <c r="AH155" s="226" t="str">
        <f t="shared" si="137"/>
        <v/>
      </c>
      <c r="AI155" s="227"/>
      <c r="AJ155" s="228" t="str">
        <f t="shared" si="138"/>
        <v/>
      </c>
      <c r="AK155" s="229"/>
      <c r="AL155" s="242" t="str">
        <f t="shared" si="139"/>
        <v/>
      </c>
      <c r="AM155" s="242">
        <f t="shared" si="140"/>
        <v>0</v>
      </c>
      <c r="AN155" s="242" t="str">
        <f t="shared" si="141"/>
        <v/>
      </c>
      <c r="AO155" s="242">
        <f t="shared" si="142"/>
        <v>0</v>
      </c>
      <c r="AP155" s="242" t="str">
        <f t="shared" si="143"/>
        <v/>
      </c>
      <c r="AQ155" s="242" t="str">
        <f t="shared" si="144"/>
        <v/>
      </c>
      <c r="AR155" s="252" t="str">
        <f t="shared" si="145"/>
        <v>00</v>
      </c>
      <c r="AS155" s="252">
        <f t="shared" si="146"/>
        <v>0</v>
      </c>
      <c r="AT155" s="252">
        <f t="shared" si="147"/>
        <v>0</v>
      </c>
      <c r="AU155" s="252" t="str">
        <f t="shared" si="148"/>
        <v/>
      </c>
      <c r="AV155" s="252" t="str">
        <f t="shared" si="149"/>
        <v/>
      </c>
      <c r="AW155" s="252" t="str">
        <f t="shared" si="150"/>
        <v>0</v>
      </c>
      <c r="AX155" s="252" t="str">
        <f t="shared" si="151"/>
        <v/>
      </c>
      <c r="AY155" s="252" t="str">
        <f t="shared" si="152"/>
        <v/>
      </c>
      <c r="AZ155" s="252" t="str">
        <f t="shared" si="153"/>
        <v/>
      </c>
      <c r="BA155" s="252" t="str">
        <f t="shared" si="154"/>
        <v>0</v>
      </c>
      <c r="BB155" s="252">
        <f t="shared" si="155"/>
        <v>0</v>
      </c>
      <c r="BE155" s="225"/>
      <c r="BF155" s="226"/>
      <c r="BG155" s="315" t="str">
        <f t="shared" si="156"/>
        <v/>
      </c>
      <c r="BH155" s="314" t="str">
        <f t="shared" si="157"/>
        <v/>
      </c>
      <c r="BI155" s="313"/>
      <c r="BK155" s="302"/>
      <c r="BM155" s="302"/>
      <c r="BO155" s="302"/>
      <c r="BQ155" s="302"/>
    </row>
    <row r="156" spans="9:69" ht="15" customHeight="1">
      <c r="I156" s="225"/>
      <c r="J156" s="226" t="str">
        <f t="shared" si="118"/>
        <v/>
      </c>
      <c r="K156" s="227"/>
      <c r="L156" s="228" t="str">
        <f t="shared" si="119"/>
        <v/>
      </c>
      <c r="M156" s="229"/>
      <c r="N156" s="242" t="str">
        <f t="shared" si="120"/>
        <v/>
      </c>
      <c r="O156" s="242">
        <f t="shared" si="121"/>
        <v>0</v>
      </c>
      <c r="P156" s="242" t="str">
        <f t="shared" si="122"/>
        <v/>
      </c>
      <c r="Q156" s="242">
        <f t="shared" si="123"/>
        <v>0</v>
      </c>
      <c r="R156" s="242" t="str">
        <f t="shared" si="124"/>
        <v/>
      </c>
      <c r="S156" s="242" t="str">
        <f t="shared" si="125"/>
        <v/>
      </c>
      <c r="T156" s="252" t="str">
        <f t="shared" si="126"/>
        <v>00</v>
      </c>
      <c r="U156" s="252">
        <f t="shared" si="127"/>
        <v>0</v>
      </c>
      <c r="V156" s="252">
        <f t="shared" si="128"/>
        <v>0</v>
      </c>
      <c r="W156" s="252" t="str">
        <f t="shared" si="129"/>
        <v/>
      </c>
      <c r="X156" s="252" t="str">
        <f t="shared" si="130"/>
        <v/>
      </c>
      <c r="Y156" s="252" t="str">
        <f t="shared" si="131"/>
        <v>0</v>
      </c>
      <c r="Z156" s="252" t="str">
        <f t="shared" si="132"/>
        <v/>
      </c>
      <c r="AA156" s="252" t="str">
        <f t="shared" si="133"/>
        <v/>
      </c>
      <c r="AB156" s="252" t="str">
        <f t="shared" si="134"/>
        <v/>
      </c>
      <c r="AC156" s="252" t="str">
        <f t="shared" si="135"/>
        <v>0</v>
      </c>
      <c r="AD156" s="252">
        <f t="shared" si="136"/>
        <v>0</v>
      </c>
      <c r="AG156" s="225"/>
      <c r="AH156" s="226" t="str">
        <f t="shared" si="137"/>
        <v/>
      </c>
      <c r="AI156" s="227"/>
      <c r="AJ156" s="228" t="str">
        <f t="shared" si="138"/>
        <v/>
      </c>
      <c r="AK156" s="229"/>
      <c r="AL156" s="242" t="str">
        <f t="shared" si="139"/>
        <v/>
      </c>
      <c r="AM156" s="242">
        <f t="shared" si="140"/>
        <v>0</v>
      </c>
      <c r="AN156" s="242" t="str">
        <f t="shared" si="141"/>
        <v/>
      </c>
      <c r="AO156" s="242">
        <f t="shared" si="142"/>
        <v>0</v>
      </c>
      <c r="AP156" s="242" t="str">
        <f t="shared" si="143"/>
        <v/>
      </c>
      <c r="AQ156" s="242" t="str">
        <f t="shared" si="144"/>
        <v/>
      </c>
      <c r="AR156" s="252" t="str">
        <f t="shared" si="145"/>
        <v>00</v>
      </c>
      <c r="AS156" s="252">
        <f t="shared" si="146"/>
        <v>0</v>
      </c>
      <c r="AT156" s="252">
        <f t="shared" si="147"/>
        <v>0</v>
      </c>
      <c r="AU156" s="252" t="str">
        <f t="shared" si="148"/>
        <v/>
      </c>
      <c r="AV156" s="252" t="str">
        <f t="shared" si="149"/>
        <v/>
      </c>
      <c r="AW156" s="252" t="str">
        <f t="shared" si="150"/>
        <v>0</v>
      </c>
      <c r="AX156" s="252" t="str">
        <f t="shared" si="151"/>
        <v/>
      </c>
      <c r="AY156" s="252" t="str">
        <f t="shared" si="152"/>
        <v/>
      </c>
      <c r="AZ156" s="252" t="str">
        <f t="shared" si="153"/>
        <v/>
      </c>
      <c r="BA156" s="252" t="str">
        <f t="shared" si="154"/>
        <v>0</v>
      </c>
      <c r="BB156" s="252">
        <f t="shared" si="155"/>
        <v>0</v>
      </c>
      <c r="BE156" s="225"/>
      <c r="BF156" s="226"/>
      <c r="BG156" s="315" t="str">
        <f t="shared" si="156"/>
        <v/>
      </c>
      <c r="BH156" s="314" t="str">
        <f t="shared" si="157"/>
        <v/>
      </c>
      <c r="BI156" s="313"/>
      <c r="BK156" s="302"/>
      <c r="BM156" s="302"/>
      <c r="BO156" s="302"/>
      <c r="BQ156" s="302"/>
    </row>
    <row r="157" spans="9:69" ht="15" customHeight="1">
      <c r="I157" s="225"/>
      <c r="J157" s="226" t="str">
        <f t="shared" si="118"/>
        <v/>
      </c>
      <c r="K157" s="227"/>
      <c r="L157" s="228" t="str">
        <f t="shared" si="119"/>
        <v/>
      </c>
      <c r="M157" s="229"/>
      <c r="N157" s="242" t="str">
        <f t="shared" si="120"/>
        <v/>
      </c>
      <c r="O157" s="242">
        <f t="shared" si="121"/>
        <v>0</v>
      </c>
      <c r="P157" s="242" t="str">
        <f t="shared" si="122"/>
        <v/>
      </c>
      <c r="Q157" s="242">
        <f t="shared" si="123"/>
        <v>0</v>
      </c>
      <c r="R157" s="242" t="str">
        <f t="shared" si="124"/>
        <v/>
      </c>
      <c r="S157" s="242" t="str">
        <f t="shared" si="125"/>
        <v/>
      </c>
      <c r="T157" s="252" t="str">
        <f t="shared" si="126"/>
        <v>00</v>
      </c>
      <c r="U157" s="252">
        <f t="shared" si="127"/>
        <v>0</v>
      </c>
      <c r="V157" s="252">
        <f t="shared" si="128"/>
        <v>0</v>
      </c>
      <c r="W157" s="252" t="str">
        <f t="shared" si="129"/>
        <v/>
      </c>
      <c r="X157" s="252" t="str">
        <f t="shared" si="130"/>
        <v/>
      </c>
      <c r="Y157" s="252" t="str">
        <f t="shared" si="131"/>
        <v>0</v>
      </c>
      <c r="Z157" s="252" t="str">
        <f t="shared" si="132"/>
        <v/>
      </c>
      <c r="AA157" s="252" t="str">
        <f t="shared" si="133"/>
        <v/>
      </c>
      <c r="AB157" s="252" t="str">
        <f t="shared" si="134"/>
        <v/>
      </c>
      <c r="AC157" s="252" t="str">
        <f t="shared" si="135"/>
        <v>0</v>
      </c>
      <c r="AD157" s="252">
        <f t="shared" si="136"/>
        <v>0</v>
      </c>
      <c r="AG157" s="225"/>
      <c r="AH157" s="226" t="str">
        <f t="shared" si="137"/>
        <v/>
      </c>
      <c r="AI157" s="227"/>
      <c r="AJ157" s="228" t="str">
        <f t="shared" si="138"/>
        <v/>
      </c>
      <c r="AK157" s="229"/>
      <c r="AL157" s="242" t="str">
        <f t="shared" si="139"/>
        <v/>
      </c>
      <c r="AM157" s="242">
        <f t="shared" si="140"/>
        <v>0</v>
      </c>
      <c r="AN157" s="242" t="str">
        <f t="shared" si="141"/>
        <v/>
      </c>
      <c r="AO157" s="242">
        <f t="shared" si="142"/>
        <v>0</v>
      </c>
      <c r="AP157" s="242" t="str">
        <f t="shared" si="143"/>
        <v/>
      </c>
      <c r="AQ157" s="242" t="str">
        <f t="shared" si="144"/>
        <v/>
      </c>
      <c r="AR157" s="252" t="str">
        <f t="shared" si="145"/>
        <v>00</v>
      </c>
      <c r="AS157" s="252">
        <f t="shared" si="146"/>
        <v>0</v>
      </c>
      <c r="AT157" s="252">
        <f t="shared" si="147"/>
        <v>0</v>
      </c>
      <c r="AU157" s="252" t="str">
        <f t="shared" si="148"/>
        <v/>
      </c>
      <c r="AV157" s="252" t="str">
        <f t="shared" si="149"/>
        <v/>
      </c>
      <c r="AW157" s="252" t="str">
        <f t="shared" si="150"/>
        <v>0</v>
      </c>
      <c r="AX157" s="252" t="str">
        <f t="shared" si="151"/>
        <v/>
      </c>
      <c r="AY157" s="252" t="str">
        <f t="shared" si="152"/>
        <v/>
      </c>
      <c r="AZ157" s="252" t="str">
        <f t="shared" si="153"/>
        <v/>
      </c>
      <c r="BA157" s="252" t="str">
        <f t="shared" si="154"/>
        <v>0</v>
      </c>
      <c r="BB157" s="252">
        <f t="shared" si="155"/>
        <v>0</v>
      </c>
      <c r="BE157" s="225"/>
      <c r="BF157" s="226"/>
      <c r="BG157" s="315" t="str">
        <f t="shared" si="156"/>
        <v/>
      </c>
      <c r="BH157" s="314" t="str">
        <f t="shared" si="157"/>
        <v/>
      </c>
      <c r="BI157" s="313"/>
      <c r="BK157" s="302"/>
      <c r="BM157" s="302"/>
      <c r="BO157" s="302"/>
      <c r="BQ157" s="302"/>
    </row>
    <row r="158" spans="9:69" ht="15" customHeight="1">
      <c r="I158" s="225"/>
      <c r="J158" s="226" t="str">
        <f t="shared" si="118"/>
        <v/>
      </c>
      <c r="K158" s="227"/>
      <c r="L158" s="228" t="str">
        <f t="shared" si="119"/>
        <v/>
      </c>
      <c r="M158" s="229"/>
      <c r="N158" s="242" t="str">
        <f t="shared" si="120"/>
        <v/>
      </c>
      <c r="O158" s="242">
        <f t="shared" si="121"/>
        <v>0</v>
      </c>
      <c r="P158" s="242" t="str">
        <f t="shared" si="122"/>
        <v/>
      </c>
      <c r="Q158" s="242">
        <f t="shared" si="123"/>
        <v>0</v>
      </c>
      <c r="R158" s="242" t="str">
        <f t="shared" si="124"/>
        <v/>
      </c>
      <c r="S158" s="242" t="str">
        <f t="shared" si="125"/>
        <v/>
      </c>
      <c r="T158" s="252" t="str">
        <f t="shared" si="126"/>
        <v>00</v>
      </c>
      <c r="U158" s="252">
        <f t="shared" si="127"/>
        <v>0</v>
      </c>
      <c r="V158" s="252">
        <f t="shared" si="128"/>
        <v>0</v>
      </c>
      <c r="W158" s="252" t="str">
        <f t="shared" si="129"/>
        <v/>
      </c>
      <c r="X158" s="252" t="str">
        <f t="shared" si="130"/>
        <v/>
      </c>
      <c r="Y158" s="252" t="str">
        <f t="shared" si="131"/>
        <v>0</v>
      </c>
      <c r="Z158" s="252" t="str">
        <f t="shared" si="132"/>
        <v/>
      </c>
      <c r="AA158" s="252" t="str">
        <f t="shared" si="133"/>
        <v/>
      </c>
      <c r="AB158" s="252" t="str">
        <f t="shared" si="134"/>
        <v/>
      </c>
      <c r="AC158" s="252" t="str">
        <f t="shared" si="135"/>
        <v>0</v>
      </c>
      <c r="AD158" s="252">
        <f t="shared" si="136"/>
        <v>0</v>
      </c>
      <c r="AG158" s="225"/>
      <c r="AH158" s="226" t="str">
        <f t="shared" si="137"/>
        <v/>
      </c>
      <c r="AI158" s="227"/>
      <c r="AJ158" s="228" t="str">
        <f t="shared" si="138"/>
        <v/>
      </c>
      <c r="AK158" s="229"/>
      <c r="AL158" s="242" t="str">
        <f t="shared" si="139"/>
        <v/>
      </c>
      <c r="AM158" s="242">
        <f t="shared" si="140"/>
        <v>0</v>
      </c>
      <c r="AN158" s="242" t="str">
        <f t="shared" si="141"/>
        <v/>
      </c>
      <c r="AO158" s="242">
        <f t="shared" si="142"/>
        <v>0</v>
      </c>
      <c r="AP158" s="242" t="str">
        <f t="shared" si="143"/>
        <v/>
      </c>
      <c r="AQ158" s="242" t="str">
        <f t="shared" si="144"/>
        <v/>
      </c>
      <c r="AR158" s="252" t="str">
        <f t="shared" si="145"/>
        <v>00</v>
      </c>
      <c r="AS158" s="252">
        <f t="shared" si="146"/>
        <v>0</v>
      </c>
      <c r="AT158" s="252">
        <f t="shared" si="147"/>
        <v>0</v>
      </c>
      <c r="AU158" s="252" t="str">
        <f t="shared" si="148"/>
        <v/>
      </c>
      <c r="AV158" s="252" t="str">
        <f t="shared" si="149"/>
        <v/>
      </c>
      <c r="AW158" s="252" t="str">
        <f t="shared" si="150"/>
        <v>0</v>
      </c>
      <c r="AX158" s="252" t="str">
        <f t="shared" si="151"/>
        <v/>
      </c>
      <c r="AY158" s="252" t="str">
        <f t="shared" si="152"/>
        <v/>
      </c>
      <c r="AZ158" s="252" t="str">
        <f t="shared" si="153"/>
        <v/>
      </c>
      <c r="BA158" s="252" t="str">
        <f t="shared" si="154"/>
        <v>0</v>
      </c>
      <c r="BB158" s="252">
        <f t="shared" si="155"/>
        <v>0</v>
      </c>
      <c r="BE158" s="225"/>
      <c r="BF158" s="226"/>
      <c r="BG158" s="315" t="str">
        <f t="shared" si="156"/>
        <v/>
      </c>
      <c r="BH158" s="314" t="str">
        <f t="shared" si="157"/>
        <v/>
      </c>
      <c r="BI158" s="313"/>
      <c r="BK158" s="302"/>
      <c r="BM158" s="302"/>
      <c r="BO158" s="302"/>
      <c r="BQ158" s="302"/>
    </row>
    <row r="159" spans="9:69" ht="15" customHeight="1">
      <c r="I159" s="225"/>
      <c r="J159" s="226" t="str">
        <f t="shared" si="118"/>
        <v/>
      </c>
      <c r="K159" s="227"/>
      <c r="L159" s="228" t="str">
        <f t="shared" si="119"/>
        <v/>
      </c>
      <c r="M159" s="229"/>
      <c r="N159" s="242" t="str">
        <f t="shared" si="120"/>
        <v/>
      </c>
      <c r="O159" s="242">
        <f t="shared" si="121"/>
        <v>0</v>
      </c>
      <c r="P159" s="242" t="str">
        <f t="shared" si="122"/>
        <v/>
      </c>
      <c r="Q159" s="242">
        <f t="shared" si="123"/>
        <v>0</v>
      </c>
      <c r="R159" s="242" t="str">
        <f t="shared" si="124"/>
        <v/>
      </c>
      <c r="S159" s="242" t="str">
        <f t="shared" si="125"/>
        <v/>
      </c>
      <c r="T159" s="252" t="str">
        <f t="shared" si="126"/>
        <v>00</v>
      </c>
      <c r="U159" s="252">
        <f t="shared" si="127"/>
        <v>0</v>
      </c>
      <c r="V159" s="252">
        <f t="shared" si="128"/>
        <v>0</v>
      </c>
      <c r="W159" s="252" t="str">
        <f t="shared" si="129"/>
        <v/>
      </c>
      <c r="X159" s="252" t="str">
        <f t="shared" si="130"/>
        <v/>
      </c>
      <c r="Y159" s="252" t="str">
        <f t="shared" si="131"/>
        <v>0</v>
      </c>
      <c r="Z159" s="252" t="str">
        <f t="shared" si="132"/>
        <v/>
      </c>
      <c r="AA159" s="252" t="str">
        <f t="shared" si="133"/>
        <v/>
      </c>
      <c r="AB159" s="252" t="str">
        <f t="shared" si="134"/>
        <v/>
      </c>
      <c r="AC159" s="252" t="str">
        <f t="shared" si="135"/>
        <v>0</v>
      </c>
      <c r="AD159" s="252">
        <f t="shared" si="136"/>
        <v>0</v>
      </c>
      <c r="AG159" s="225"/>
      <c r="AH159" s="226" t="str">
        <f t="shared" si="137"/>
        <v/>
      </c>
      <c r="AI159" s="227"/>
      <c r="AJ159" s="228" t="str">
        <f t="shared" si="138"/>
        <v/>
      </c>
      <c r="AK159" s="229"/>
      <c r="AL159" s="242" t="str">
        <f t="shared" si="139"/>
        <v/>
      </c>
      <c r="AM159" s="242">
        <f t="shared" si="140"/>
        <v>0</v>
      </c>
      <c r="AN159" s="242" t="str">
        <f t="shared" si="141"/>
        <v/>
      </c>
      <c r="AO159" s="242">
        <f t="shared" si="142"/>
        <v>0</v>
      </c>
      <c r="AP159" s="242" t="str">
        <f t="shared" si="143"/>
        <v/>
      </c>
      <c r="AQ159" s="242" t="str">
        <f t="shared" si="144"/>
        <v/>
      </c>
      <c r="AR159" s="252" t="str">
        <f t="shared" si="145"/>
        <v>00</v>
      </c>
      <c r="AS159" s="252">
        <f t="shared" si="146"/>
        <v>0</v>
      </c>
      <c r="AT159" s="252">
        <f t="shared" si="147"/>
        <v>0</v>
      </c>
      <c r="AU159" s="252" t="str">
        <f t="shared" si="148"/>
        <v/>
      </c>
      <c r="AV159" s="252" t="str">
        <f t="shared" si="149"/>
        <v/>
      </c>
      <c r="AW159" s="252" t="str">
        <f t="shared" si="150"/>
        <v>0</v>
      </c>
      <c r="AX159" s="252" t="str">
        <f t="shared" si="151"/>
        <v/>
      </c>
      <c r="AY159" s="252" t="str">
        <f t="shared" si="152"/>
        <v/>
      </c>
      <c r="AZ159" s="252" t="str">
        <f t="shared" si="153"/>
        <v/>
      </c>
      <c r="BA159" s="252" t="str">
        <f t="shared" si="154"/>
        <v>0</v>
      </c>
      <c r="BB159" s="252">
        <f t="shared" si="155"/>
        <v>0</v>
      </c>
      <c r="BE159" s="225"/>
      <c r="BF159" s="226"/>
      <c r="BG159" s="315" t="str">
        <f t="shared" si="156"/>
        <v/>
      </c>
      <c r="BH159" s="314" t="str">
        <f t="shared" si="157"/>
        <v/>
      </c>
      <c r="BI159" s="313"/>
      <c r="BK159" s="302"/>
      <c r="BM159" s="302"/>
      <c r="BO159" s="302"/>
      <c r="BQ159" s="302"/>
    </row>
    <row r="160" spans="9:69" ht="15" customHeight="1">
      <c r="I160" s="225"/>
      <c r="J160" s="226" t="str">
        <f t="shared" si="118"/>
        <v/>
      </c>
      <c r="K160" s="227"/>
      <c r="L160" s="228" t="str">
        <f t="shared" si="119"/>
        <v/>
      </c>
      <c r="M160" s="229"/>
      <c r="N160" s="242" t="str">
        <f t="shared" si="120"/>
        <v/>
      </c>
      <c r="O160" s="242">
        <f t="shared" si="121"/>
        <v>0</v>
      </c>
      <c r="P160" s="242" t="str">
        <f t="shared" si="122"/>
        <v/>
      </c>
      <c r="Q160" s="242">
        <f t="shared" si="123"/>
        <v>0</v>
      </c>
      <c r="R160" s="242" t="str">
        <f t="shared" si="124"/>
        <v/>
      </c>
      <c r="S160" s="242" t="str">
        <f t="shared" si="125"/>
        <v/>
      </c>
      <c r="T160" s="252" t="str">
        <f t="shared" si="126"/>
        <v>00</v>
      </c>
      <c r="U160" s="252">
        <f t="shared" si="127"/>
        <v>0</v>
      </c>
      <c r="V160" s="252">
        <f t="shared" si="128"/>
        <v>0</v>
      </c>
      <c r="W160" s="252" t="str">
        <f t="shared" si="129"/>
        <v/>
      </c>
      <c r="X160" s="252" t="str">
        <f t="shared" si="130"/>
        <v/>
      </c>
      <c r="Y160" s="252" t="str">
        <f t="shared" si="131"/>
        <v>0</v>
      </c>
      <c r="Z160" s="252" t="str">
        <f t="shared" si="132"/>
        <v/>
      </c>
      <c r="AA160" s="252" t="str">
        <f t="shared" si="133"/>
        <v/>
      </c>
      <c r="AB160" s="252" t="str">
        <f t="shared" si="134"/>
        <v/>
      </c>
      <c r="AC160" s="252" t="str">
        <f t="shared" si="135"/>
        <v>0</v>
      </c>
      <c r="AD160" s="252">
        <f t="shared" si="136"/>
        <v>0</v>
      </c>
      <c r="AG160" s="225"/>
      <c r="AH160" s="226" t="str">
        <f t="shared" si="137"/>
        <v/>
      </c>
      <c r="AI160" s="227"/>
      <c r="AJ160" s="228" t="str">
        <f t="shared" si="138"/>
        <v/>
      </c>
      <c r="AK160" s="229"/>
      <c r="AL160" s="242" t="str">
        <f t="shared" si="139"/>
        <v/>
      </c>
      <c r="AM160" s="242">
        <f t="shared" si="140"/>
        <v>0</v>
      </c>
      <c r="AN160" s="242" t="str">
        <f t="shared" si="141"/>
        <v/>
      </c>
      <c r="AO160" s="242">
        <f t="shared" si="142"/>
        <v>0</v>
      </c>
      <c r="AP160" s="242" t="str">
        <f t="shared" si="143"/>
        <v/>
      </c>
      <c r="AQ160" s="242" t="str">
        <f t="shared" si="144"/>
        <v/>
      </c>
      <c r="AR160" s="252" t="str">
        <f t="shared" si="145"/>
        <v>00</v>
      </c>
      <c r="AS160" s="252">
        <f t="shared" si="146"/>
        <v>0</v>
      </c>
      <c r="AT160" s="252">
        <f t="shared" si="147"/>
        <v>0</v>
      </c>
      <c r="AU160" s="252" t="str">
        <f t="shared" si="148"/>
        <v/>
      </c>
      <c r="AV160" s="252" t="str">
        <f t="shared" si="149"/>
        <v/>
      </c>
      <c r="AW160" s="252" t="str">
        <f t="shared" si="150"/>
        <v>0</v>
      </c>
      <c r="AX160" s="252" t="str">
        <f t="shared" si="151"/>
        <v/>
      </c>
      <c r="AY160" s="252" t="str">
        <f t="shared" si="152"/>
        <v/>
      </c>
      <c r="AZ160" s="252" t="str">
        <f t="shared" si="153"/>
        <v/>
      </c>
      <c r="BA160" s="252" t="str">
        <f t="shared" si="154"/>
        <v>0</v>
      </c>
      <c r="BB160" s="252">
        <f t="shared" si="155"/>
        <v>0</v>
      </c>
      <c r="BE160" s="225"/>
      <c r="BF160" s="226"/>
      <c r="BG160" s="315" t="str">
        <f t="shared" si="156"/>
        <v/>
      </c>
      <c r="BH160" s="314" t="str">
        <f t="shared" si="157"/>
        <v/>
      </c>
      <c r="BI160" s="313"/>
      <c r="BK160" s="302"/>
      <c r="BM160" s="302"/>
      <c r="BO160" s="302"/>
      <c r="BQ160" s="302"/>
    </row>
    <row r="161" spans="9:69" ht="15" customHeight="1">
      <c r="I161" s="225"/>
      <c r="J161" s="226" t="str">
        <f t="shared" si="118"/>
        <v/>
      </c>
      <c r="K161" s="227"/>
      <c r="L161" s="228" t="str">
        <f t="shared" si="119"/>
        <v/>
      </c>
      <c r="M161" s="229"/>
      <c r="N161" s="242" t="str">
        <f t="shared" si="120"/>
        <v/>
      </c>
      <c r="O161" s="242">
        <f t="shared" si="121"/>
        <v>0</v>
      </c>
      <c r="P161" s="242" t="str">
        <f t="shared" si="122"/>
        <v/>
      </c>
      <c r="Q161" s="242">
        <f t="shared" si="123"/>
        <v>0</v>
      </c>
      <c r="R161" s="242" t="str">
        <f t="shared" si="124"/>
        <v/>
      </c>
      <c r="S161" s="242" t="str">
        <f t="shared" si="125"/>
        <v/>
      </c>
      <c r="T161" s="252" t="str">
        <f t="shared" si="126"/>
        <v>00</v>
      </c>
      <c r="U161" s="252">
        <f t="shared" si="127"/>
        <v>0</v>
      </c>
      <c r="V161" s="252">
        <f t="shared" si="128"/>
        <v>0</v>
      </c>
      <c r="W161" s="252" t="str">
        <f t="shared" si="129"/>
        <v/>
      </c>
      <c r="X161" s="252" t="str">
        <f t="shared" si="130"/>
        <v/>
      </c>
      <c r="Y161" s="252" t="str">
        <f t="shared" si="131"/>
        <v>0</v>
      </c>
      <c r="Z161" s="252" t="str">
        <f t="shared" si="132"/>
        <v/>
      </c>
      <c r="AA161" s="252" t="str">
        <f t="shared" si="133"/>
        <v/>
      </c>
      <c r="AB161" s="252" t="str">
        <f t="shared" si="134"/>
        <v/>
      </c>
      <c r="AC161" s="252" t="str">
        <f t="shared" si="135"/>
        <v>0</v>
      </c>
      <c r="AD161" s="252">
        <f t="shared" si="136"/>
        <v>0</v>
      </c>
      <c r="AG161" s="225"/>
      <c r="AH161" s="226" t="str">
        <f t="shared" si="137"/>
        <v/>
      </c>
      <c r="AI161" s="227"/>
      <c r="AJ161" s="228" t="str">
        <f t="shared" si="138"/>
        <v/>
      </c>
      <c r="AK161" s="229"/>
      <c r="AL161" s="242" t="str">
        <f t="shared" si="139"/>
        <v/>
      </c>
      <c r="AM161" s="242">
        <f t="shared" si="140"/>
        <v>0</v>
      </c>
      <c r="AN161" s="242" t="str">
        <f t="shared" si="141"/>
        <v/>
      </c>
      <c r="AO161" s="242">
        <f t="shared" si="142"/>
        <v>0</v>
      </c>
      <c r="AP161" s="242" t="str">
        <f t="shared" si="143"/>
        <v/>
      </c>
      <c r="AQ161" s="242" t="str">
        <f t="shared" si="144"/>
        <v/>
      </c>
      <c r="AR161" s="252" t="str">
        <f t="shared" si="145"/>
        <v>00</v>
      </c>
      <c r="AS161" s="252">
        <f t="shared" si="146"/>
        <v>0</v>
      </c>
      <c r="AT161" s="252">
        <f t="shared" si="147"/>
        <v>0</v>
      </c>
      <c r="AU161" s="252" t="str">
        <f t="shared" si="148"/>
        <v/>
      </c>
      <c r="AV161" s="252" t="str">
        <f t="shared" si="149"/>
        <v/>
      </c>
      <c r="AW161" s="252" t="str">
        <f t="shared" si="150"/>
        <v>0</v>
      </c>
      <c r="AX161" s="252" t="str">
        <f t="shared" si="151"/>
        <v/>
      </c>
      <c r="AY161" s="252" t="str">
        <f t="shared" si="152"/>
        <v/>
      </c>
      <c r="AZ161" s="252" t="str">
        <f t="shared" si="153"/>
        <v/>
      </c>
      <c r="BA161" s="252" t="str">
        <f t="shared" si="154"/>
        <v>0</v>
      </c>
      <c r="BB161" s="252">
        <f t="shared" si="155"/>
        <v>0</v>
      </c>
      <c r="BE161" s="225"/>
      <c r="BF161" s="226"/>
      <c r="BG161" s="315" t="str">
        <f t="shared" si="156"/>
        <v/>
      </c>
      <c r="BH161" s="314" t="str">
        <f t="shared" si="157"/>
        <v/>
      </c>
      <c r="BI161" s="313"/>
      <c r="BK161" s="302"/>
      <c r="BM161" s="302"/>
      <c r="BO161" s="302"/>
      <c r="BQ161" s="302"/>
    </row>
    <row r="162" spans="9:69" ht="15" customHeight="1">
      <c r="I162" s="225"/>
      <c r="J162" s="226" t="str">
        <f t="shared" si="118"/>
        <v/>
      </c>
      <c r="K162" s="227"/>
      <c r="L162" s="228" t="str">
        <f t="shared" si="119"/>
        <v/>
      </c>
      <c r="M162" s="229"/>
      <c r="N162" s="242" t="str">
        <f t="shared" si="120"/>
        <v/>
      </c>
      <c r="O162" s="242">
        <f t="shared" si="121"/>
        <v>0</v>
      </c>
      <c r="P162" s="242" t="str">
        <f t="shared" si="122"/>
        <v/>
      </c>
      <c r="Q162" s="242">
        <f t="shared" si="123"/>
        <v>0</v>
      </c>
      <c r="R162" s="242" t="str">
        <f t="shared" si="124"/>
        <v/>
      </c>
      <c r="S162" s="242" t="str">
        <f t="shared" si="125"/>
        <v/>
      </c>
      <c r="T162" s="252" t="str">
        <f t="shared" si="126"/>
        <v>00</v>
      </c>
      <c r="U162" s="252">
        <f t="shared" si="127"/>
        <v>0</v>
      </c>
      <c r="V162" s="252">
        <f t="shared" si="128"/>
        <v>0</v>
      </c>
      <c r="W162" s="252" t="str">
        <f t="shared" si="129"/>
        <v/>
      </c>
      <c r="X162" s="252" t="str">
        <f t="shared" si="130"/>
        <v/>
      </c>
      <c r="Y162" s="252" t="str">
        <f t="shared" si="131"/>
        <v>0</v>
      </c>
      <c r="Z162" s="252" t="str">
        <f t="shared" si="132"/>
        <v/>
      </c>
      <c r="AA162" s="252" t="str">
        <f t="shared" si="133"/>
        <v/>
      </c>
      <c r="AB162" s="252" t="str">
        <f t="shared" si="134"/>
        <v/>
      </c>
      <c r="AC162" s="252" t="str">
        <f t="shared" si="135"/>
        <v>0</v>
      </c>
      <c r="AD162" s="252">
        <f t="shared" si="136"/>
        <v>0</v>
      </c>
      <c r="AG162" s="225"/>
      <c r="AH162" s="226" t="str">
        <f t="shared" si="137"/>
        <v/>
      </c>
      <c r="AI162" s="227"/>
      <c r="AJ162" s="228" t="str">
        <f t="shared" si="138"/>
        <v/>
      </c>
      <c r="AK162" s="229"/>
      <c r="AL162" s="242" t="str">
        <f t="shared" si="139"/>
        <v/>
      </c>
      <c r="AM162" s="242">
        <f t="shared" si="140"/>
        <v>0</v>
      </c>
      <c r="AN162" s="242" t="str">
        <f t="shared" si="141"/>
        <v/>
      </c>
      <c r="AO162" s="242">
        <f t="shared" si="142"/>
        <v>0</v>
      </c>
      <c r="AP162" s="242" t="str">
        <f t="shared" si="143"/>
        <v/>
      </c>
      <c r="AQ162" s="242" t="str">
        <f t="shared" si="144"/>
        <v/>
      </c>
      <c r="AR162" s="252" t="str">
        <f t="shared" si="145"/>
        <v>00</v>
      </c>
      <c r="AS162" s="252">
        <f t="shared" si="146"/>
        <v>0</v>
      </c>
      <c r="AT162" s="252">
        <f t="shared" si="147"/>
        <v>0</v>
      </c>
      <c r="AU162" s="252" t="str">
        <f t="shared" si="148"/>
        <v/>
      </c>
      <c r="AV162" s="252" t="str">
        <f t="shared" si="149"/>
        <v/>
      </c>
      <c r="AW162" s="252" t="str">
        <f t="shared" si="150"/>
        <v>0</v>
      </c>
      <c r="AX162" s="252" t="str">
        <f t="shared" si="151"/>
        <v/>
      </c>
      <c r="AY162" s="252" t="str">
        <f t="shared" si="152"/>
        <v/>
      </c>
      <c r="AZ162" s="252" t="str">
        <f t="shared" si="153"/>
        <v/>
      </c>
      <c r="BA162" s="252" t="str">
        <f t="shared" si="154"/>
        <v>0</v>
      </c>
      <c r="BB162" s="252">
        <f t="shared" si="155"/>
        <v>0</v>
      </c>
      <c r="BE162" s="225"/>
      <c r="BF162" s="226"/>
      <c r="BG162" s="315" t="str">
        <f t="shared" si="156"/>
        <v/>
      </c>
      <c r="BH162" s="314" t="str">
        <f t="shared" si="157"/>
        <v/>
      </c>
      <c r="BI162" s="313"/>
      <c r="BK162" s="302"/>
      <c r="BM162" s="302"/>
      <c r="BO162" s="302"/>
      <c r="BQ162" s="302"/>
    </row>
    <row r="163" spans="9:69" ht="15" customHeight="1">
      <c r="I163" s="225"/>
      <c r="J163" s="226" t="str">
        <f t="shared" si="118"/>
        <v/>
      </c>
      <c r="K163" s="227"/>
      <c r="L163" s="228" t="str">
        <f t="shared" si="119"/>
        <v/>
      </c>
      <c r="M163" s="229"/>
      <c r="N163" s="242" t="str">
        <f t="shared" si="120"/>
        <v/>
      </c>
      <c r="O163" s="242">
        <f t="shared" si="121"/>
        <v>0</v>
      </c>
      <c r="P163" s="242" t="str">
        <f t="shared" si="122"/>
        <v/>
      </c>
      <c r="Q163" s="242">
        <f t="shared" si="123"/>
        <v>0</v>
      </c>
      <c r="R163" s="242" t="str">
        <f t="shared" si="124"/>
        <v/>
      </c>
      <c r="S163" s="242" t="str">
        <f t="shared" si="125"/>
        <v/>
      </c>
      <c r="T163" s="252" t="str">
        <f t="shared" si="126"/>
        <v>00</v>
      </c>
      <c r="U163" s="252">
        <f t="shared" si="127"/>
        <v>0</v>
      </c>
      <c r="V163" s="252">
        <f t="shared" si="128"/>
        <v>0</v>
      </c>
      <c r="W163" s="252" t="str">
        <f t="shared" si="129"/>
        <v/>
      </c>
      <c r="X163" s="252" t="str">
        <f t="shared" si="130"/>
        <v/>
      </c>
      <c r="Y163" s="252" t="str">
        <f t="shared" si="131"/>
        <v>0</v>
      </c>
      <c r="Z163" s="252" t="str">
        <f t="shared" si="132"/>
        <v/>
      </c>
      <c r="AA163" s="252" t="str">
        <f t="shared" si="133"/>
        <v/>
      </c>
      <c r="AB163" s="252" t="str">
        <f t="shared" si="134"/>
        <v/>
      </c>
      <c r="AC163" s="252" t="str">
        <f t="shared" si="135"/>
        <v>0</v>
      </c>
      <c r="AD163" s="252">
        <f t="shared" si="136"/>
        <v>0</v>
      </c>
      <c r="AG163" s="225"/>
      <c r="AH163" s="226" t="str">
        <f t="shared" si="137"/>
        <v/>
      </c>
      <c r="AI163" s="227"/>
      <c r="AJ163" s="228" t="str">
        <f t="shared" si="138"/>
        <v/>
      </c>
      <c r="AK163" s="229"/>
      <c r="AL163" s="242" t="str">
        <f t="shared" si="139"/>
        <v/>
      </c>
      <c r="AM163" s="242">
        <f t="shared" si="140"/>
        <v>0</v>
      </c>
      <c r="AN163" s="242" t="str">
        <f t="shared" si="141"/>
        <v/>
      </c>
      <c r="AO163" s="242">
        <f t="shared" si="142"/>
        <v>0</v>
      </c>
      <c r="AP163" s="242" t="str">
        <f t="shared" si="143"/>
        <v/>
      </c>
      <c r="AQ163" s="242" t="str">
        <f t="shared" si="144"/>
        <v/>
      </c>
      <c r="AR163" s="252" t="str">
        <f t="shared" si="145"/>
        <v>00</v>
      </c>
      <c r="AS163" s="252">
        <f t="shared" si="146"/>
        <v>0</v>
      </c>
      <c r="AT163" s="252">
        <f t="shared" si="147"/>
        <v>0</v>
      </c>
      <c r="AU163" s="252" t="str">
        <f t="shared" si="148"/>
        <v/>
      </c>
      <c r="AV163" s="252" t="str">
        <f t="shared" si="149"/>
        <v/>
      </c>
      <c r="AW163" s="252" t="str">
        <f t="shared" si="150"/>
        <v>0</v>
      </c>
      <c r="AX163" s="252" t="str">
        <f t="shared" si="151"/>
        <v/>
      </c>
      <c r="AY163" s="252" t="str">
        <f t="shared" si="152"/>
        <v/>
      </c>
      <c r="AZ163" s="252" t="str">
        <f t="shared" si="153"/>
        <v/>
      </c>
      <c r="BA163" s="252" t="str">
        <f t="shared" si="154"/>
        <v>0</v>
      </c>
      <c r="BB163" s="252">
        <f t="shared" si="155"/>
        <v>0</v>
      </c>
      <c r="BE163" s="225"/>
      <c r="BF163" s="226"/>
      <c r="BG163" s="315" t="str">
        <f t="shared" si="156"/>
        <v/>
      </c>
      <c r="BH163" s="314" t="str">
        <f t="shared" si="157"/>
        <v/>
      </c>
      <c r="BI163" s="313"/>
      <c r="BK163" s="302"/>
      <c r="BM163" s="302"/>
      <c r="BO163" s="302"/>
      <c r="BQ163" s="302"/>
    </row>
    <row r="164" spans="9:69" ht="15" customHeight="1">
      <c r="I164" s="225"/>
      <c r="J164" s="226" t="str">
        <f t="shared" si="118"/>
        <v/>
      </c>
      <c r="K164" s="227"/>
      <c r="L164" s="228" t="str">
        <f t="shared" si="119"/>
        <v/>
      </c>
      <c r="M164" s="229"/>
      <c r="N164" s="242" t="str">
        <f t="shared" si="120"/>
        <v/>
      </c>
      <c r="O164" s="242">
        <f t="shared" si="121"/>
        <v>0</v>
      </c>
      <c r="P164" s="242" t="str">
        <f t="shared" si="122"/>
        <v/>
      </c>
      <c r="Q164" s="242">
        <f t="shared" si="123"/>
        <v>0</v>
      </c>
      <c r="R164" s="242" t="str">
        <f t="shared" si="124"/>
        <v/>
      </c>
      <c r="S164" s="242" t="str">
        <f t="shared" si="125"/>
        <v/>
      </c>
      <c r="T164" s="252" t="str">
        <f t="shared" si="126"/>
        <v>00</v>
      </c>
      <c r="U164" s="252">
        <f t="shared" si="127"/>
        <v>0</v>
      </c>
      <c r="V164" s="252">
        <f t="shared" si="128"/>
        <v>0</v>
      </c>
      <c r="W164" s="252" t="str">
        <f t="shared" si="129"/>
        <v/>
      </c>
      <c r="X164" s="252" t="str">
        <f t="shared" si="130"/>
        <v/>
      </c>
      <c r="Y164" s="252" t="str">
        <f t="shared" si="131"/>
        <v>0</v>
      </c>
      <c r="Z164" s="252" t="str">
        <f t="shared" si="132"/>
        <v/>
      </c>
      <c r="AA164" s="252" t="str">
        <f t="shared" si="133"/>
        <v/>
      </c>
      <c r="AB164" s="252" t="str">
        <f t="shared" si="134"/>
        <v/>
      </c>
      <c r="AC164" s="252" t="str">
        <f t="shared" si="135"/>
        <v>0</v>
      </c>
      <c r="AD164" s="252">
        <f t="shared" si="136"/>
        <v>0</v>
      </c>
      <c r="AG164" s="225"/>
      <c r="AH164" s="226" t="str">
        <f t="shared" si="137"/>
        <v/>
      </c>
      <c r="AI164" s="227"/>
      <c r="AJ164" s="228" t="str">
        <f t="shared" si="138"/>
        <v/>
      </c>
      <c r="AK164" s="229"/>
      <c r="AL164" s="242" t="str">
        <f t="shared" si="139"/>
        <v/>
      </c>
      <c r="AM164" s="242">
        <f t="shared" si="140"/>
        <v>0</v>
      </c>
      <c r="AN164" s="242" t="str">
        <f t="shared" si="141"/>
        <v/>
      </c>
      <c r="AO164" s="242">
        <f t="shared" si="142"/>
        <v>0</v>
      </c>
      <c r="AP164" s="242" t="str">
        <f t="shared" si="143"/>
        <v/>
      </c>
      <c r="AQ164" s="242" t="str">
        <f t="shared" si="144"/>
        <v/>
      </c>
      <c r="AR164" s="252" t="str">
        <f t="shared" si="145"/>
        <v>00</v>
      </c>
      <c r="AS164" s="252">
        <f t="shared" si="146"/>
        <v>0</v>
      </c>
      <c r="AT164" s="252">
        <f t="shared" si="147"/>
        <v>0</v>
      </c>
      <c r="AU164" s="252" t="str">
        <f t="shared" si="148"/>
        <v/>
      </c>
      <c r="AV164" s="252" t="str">
        <f t="shared" si="149"/>
        <v/>
      </c>
      <c r="AW164" s="252" t="str">
        <f t="shared" si="150"/>
        <v>0</v>
      </c>
      <c r="AX164" s="252" t="str">
        <f t="shared" si="151"/>
        <v/>
      </c>
      <c r="AY164" s="252" t="str">
        <f t="shared" si="152"/>
        <v/>
      </c>
      <c r="AZ164" s="252" t="str">
        <f t="shared" si="153"/>
        <v/>
      </c>
      <c r="BA164" s="252" t="str">
        <f t="shared" si="154"/>
        <v>0</v>
      </c>
      <c r="BB164" s="252">
        <f t="shared" si="155"/>
        <v>0</v>
      </c>
      <c r="BE164" s="225"/>
      <c r="BF164" s="226"/>
      <c r="BG164" s="315" t="str">
        <f t="shared" si="156"/>
        <v/>
      </c>
      <c r="BH164" s="314" t="str">
        <f t="shared" si="157"/>
        <v/>
      </c>
      <c r="BI164" s="313"/>
      <c r="BK164" s="302"/>
      <c r="BM164" s="302"/>
      <c r="BO164" s="302"/>
      <c r="BQ164" s="302"/>
    </row>
    <row r="165" spans="9:69" ht="15" customHeight="1">
      <c r="I165" s="225"/>
      <c r="J165" s="226" t="str">
        <f t="shared" si="118"/>
        <v/>
      </c>
      <c r="K165" s="227"/>
      <c r="L165" s="228" t="str">
        <f t="shared" si="119"/>
        <v/>
      </c>
      <c r="M165" s="229"/>
      <c r="N165" s="242" t="str">
        <f t="shared" si="120"/>
        <v/>
      </c>
      <c r="O165" s="242">
        <f t="shared" si="121"/>
        <v>0</v>
      </c>
      <c r="P165" s="242" t="str">
        <f t="shared" si="122"/>
        <v/>
      </c>
      <c r="Q165" s="242">
        <f t="shared" si="123"/>
        <v>0</v>
      </c>
      <c r="R165" s="242" t="str">
        <f t="shared" si="124"/>
        <v/>
      </c>
      <c r="S165" s="242" t="str">
        <f t="shared" si="125"/>
        <v/>
      </c>
      <c r="T165" s="252" t="str">
        <f t="shared" si="126"/>
        <v>00</v>
      </c>
      <c r="U165" s="252">
        <f t="shared" si="127"/>
        <v>0</v>
      </c>
      <c r="V165" s="252">
        <f t="shared" si="128"/>
        <v>0</v>
      </c>
      <c r="W165" s="252" t="str">
        <f t="shared" si="129"/>
        <v/>
      </c>
      <c r="X165" s="252" t="str">
        <f t="shared" si="130"/>
        <v/>
      </c>
      <c r="Y165" s="252" t="str">
        <f t="shared" si="131"/>
        <v>0</v>
      </c>
      <c r="Z165" s="252" t="str">
        <f t="shared" si="132"/>
        <v/>
      </c>
      <c r="AA165" s="252" t="str">
        <f t="shared" si="133"/>
        <v/>
      </c>
      <c r="AB165" s="252" t="str">
        <f t="shared" si="134"/>
        <v/>
      </c>
      <c r="AC165" s="252" t="str">
        <f t="shared" si="135"/>
        <v>0</v>
      </c>
      <c r="AD165" s="252">
        <f t="shared" si="136"/>
        <v>0</v>
      </c>
      <c r="AG165" s="225"/>
      <c r="AH165" s="226" t="str">
        <f t="shared" si="137"/>
        <v/>
      </c>
      <c r="AI165" s="227"/>
      <c r="AJ165" s="228" t="str">
        <f t="shared" si="138"/>
        <v/>
      </c>
      <c r="AK165" s="229"/>
      <c r="AL165" s="242" t="str">
        <f t="shared" si="139"/>
        <v/>
      </c>
      <c r="AM165" s="242">
        <f t="shared" si="140"/>
        <v>0</v>
      </c>
      <c r="AN165" s="242" t="str">
        <f t="shared" si="141"/>
        <v/>
      </c>
      <c r="AO165" s="242">
        <f t="shared" si="142"/>
        <v>0</v>
      </c>
      <c r="AP165" s="242" t="str">
        <f t="shared" si="143"/>
        <v/>
      </c>
      <c r="AQ165" s="242" t="str">
        <f t="shared" si="144"/>
        <v/>
      </c>
      <c r="AR165" s="252" t="str">
        <f t="shared" si="145"/>
        <v>00</v>
      </c>
      <c r="AS165" s="252">
        <f t="shared" si="146"/>
        <v>0</v>
      </c>
      <c r="AT165" s="252">
        <f t="shared" si="147"/>
        <v>0</v>
      </c>
      <c r="AU165" s="252" t="str">
        <f t="shared" si="148"/>
        <v/>
      </c>
      <c r="AV165" s="252" t="str">
        <f t="shared" si="149"/>
        <v/>
      </c>
      <c r="AW165" s="252" t="str">
        <f t="shared" si="150"/>
        <v>0</v>
      </c>
      <c r="AX165" s="252" t="str">
        <f t="shared" si="151"/>
        <v/>
      </c>
      <c r="AY165" s="252" t="str">
        <f t="shared" si="152"/>
        <v/>
      </c>
      <c r="AZ165" s="252" t="str">
        <f t="shared" si="153"/>
        <v/>
      </c>
      <c r="BA165" s="252" t="str">
        <f t="shared" si="154"/>
        <v>0</v>
      </c>
      <c r="BB165" s="252">
        <f t="shared" si="155"/>
        <v>0</v>
      </c>
      <c r="BE165" s="225"/>
      <c r="BF165" s="226"/>
      <c r="BG165" s="315" t="str">
        <f t="shared" si="156"/>
        <v/>
      </c>
      <c r="BH165" s="314" t="str">
        <f t="shared" si="157"/>
        <v/>
      </c>
      <c r="BI165" s="313"/>
      <c r="BK165" s="302"/>
      <c r="BM165" s="302"/>
      <c r="BO165" s="302"/>
      <c r="BQ165" s="302"/>
    </row>
    <row r="166" spans="9:69" ht="15" customHeight="1">
      <c r="I166" s="225"/>
      <c r="J166" s="226" t="str">
        <f t="shared" si="118"/>
        <v/>
      </c>
      <c r="K166" s="227"/>
      <c r="L166" s="228" t="str">
        <f t="shared" si="119"/>
        <v/>
      </c>
      <c r="M166" s="229"/>
      <c r="N166" s="242" t="str">
        <f t="shared" si="120"/>
        <v/>
      </c>
      <c r="O166" s="242">
        <f t="shared" si="121"/>
        <v>0</v>
      </c>
      <c r="P166" s="242" t="str">
        <f t="shared" si="122"/>
        <v/>
      </c>
      <c r="Q166" s="242">
        <f t="shared" si="123"/>
        <v>0</v>
      </c>
      <c r="R166" s="242" t="str">
        <f t="shared" si="124"/>
        <v/>
      </c>
      <c r="S166" s="242" t="str">
        <f t="shared" si="125"/>
        <v/>
      </c>
      <c r="T166" s="252" t="str">
        <f t="shared" si="126"/>
        <v>00</v>
      </c>
      <c r="U166" s="252">
        <f t="shared" si="127"/>
        <v>0</v>
      </c>
      <c r="V166" s="252">
        <f t="shared" si="128"/>
        <v>0</v>
      </c>
      <c r="W166" s="252" t="str">
        <f t="shared" si="129"/>
        <v/>
      </c>
      <c r="X166" s="252" t="str">
        <f t="shared" si="130"/>
        <v/>
      </c>
      <c r="Y166" s="252" t="str">
        <f t="shared" si="131"/>
        <v>0</v>
      </c>
      <c r="Z166" s="252" t="str">
        <f t="shared" si="132"/>
        <v/>
      </c>
      <c r="AA166" s="252" t="str">
        <f t="shared" si="133"/>
        <v/>
      </c>
      <c r="AB166" s="252" t="str">
        <f t="shared" si="134"/>
        <v/>
      </c>
      <c r="AC166" s="252" t="str">
        <f t="shared" si="135"/>
        <v>0</v>
      </c>
      <c r="AD166" s="252">
        <f t="shared" si="136"/>
        <v>0</v>
      </c>
      <c r="AG166" s="225"/>
      <c r="AH166" s="226" t="str">
        <f t="shared" si="137"/>
        <v/>
      </c>
      <c r="AI166" s="227"/>
      <c r="AJ166" s="228" t="str">
        <f t="shared" si="138"/>
        <v/>
      </c>
      <c r="AK166" s="229"/>
      <c r="AL166" s="242" t="str">
        <f t="shared" si="139"/>
        <v/>
      </c>
      <c r="AM166" s="242">
        <f t="shared" si="140"/>
        <v>0</v>
      </c>
      <c r="AN166" s="242" t="str">
        <f t="shared" si="141"/>
        <v/>
      </c>
      <c r="AO166" s="242">
        <f t="shared" si="142"/>
        <v>0</v>
      </c>
      <c r="AP166" s="242" t="str">
        <f t="shared" si="143"/>
        <v/>
      </c>
      <c r="AQ166" s="242" t="str">
        <f t="shared" si="144"/>
        <v/>
      </c>
      <c r="AR166" s="252" t="str">
        <f t="shared" si="145"/>
        <v>00</v>
      </c>
      <c r="AS166" s="252">
        <f t="shared" si="146"/>
        <v>0</v>
      </c>
      <c r="AT166" s="252">
        <f t="shared" si="147"/>
        <v>0</v>
      </c>
      <c r="AU166" s="252" t="str">
        <f t="shared" si="148"/>
        <v/>
      </c>
      <c r="AV166" s="252" t="str">
        <f t="shared" si="149"/>
        <v/>
      </c>
      <c r="AW166" s="252" t="str">
        <f t="shared" si="150"/>
        <v>0</v>
      </c>
      <c r="AX166" s="252" t="str">
        <f t="shared" si="151"/>
        <v/>
      </c>
      <c r="AY166" s="252" t="str">
        <f t="shared" si="152"/>
        <v/>
      </c>
      <c r="AZ166" s="252" t="str">
        <f t="shared" si="153"/>
        <v/>
      </c>
      <c r="BA166" s="252" t="str">
        <f t="shared" si="154"/>
        <v>0</v>
      </c>
      <c r="BB166" s="252">
        <f t="shared" si="155"/>
        <v>0</v>
      </c>
      <c r="BE166" s="225"/>
      <c r="BF166" s="226"/>
      <c r="BG166" s="315" t="str">
        <f t="shared" si="156"/>
        <v/>
      </c>
      <c r="BH166" s="314" t="str">
        <f t="shared" si="157"/>
        <v/>
      </c>
      <c r="BI166" s="313"/>
      <c r="BK166" s="302"/>
      <c r="BM166" s="302"/>
      <c r="BO166" s="302"/>
      <c r="BQ166" s="302"/>
    </row>
    <row r="167" spans="9:69" ht="15" customHeight="1">
      <c r="I167" s="225"/>
      <c r="J167" s="226" t="str">
        <f t="shared" si="118"/>
        <v/>
      </c>
      <c r="K167" s="227"/>
      <c r="L167" s="228" t="str">
        <f t="shared" si="119"/>
        <v/>
      </c>
      <c r="M167" s="229"/>
      <c r="N167" s="242" t="str">
        <f t="shared" si="120"/>
        <v/>
      </c>
      <c r="O167" s="242">
        <f t="shared" si="121"/>
        <v>0</v>
      </c>
      <c r="P167" s="242" t="str">
        <f t="shared" si="122"/>
        <v/>
      </c>
      <c r="Q167" s="242">
        <f t="shared" si="123"/>
        <v>0</v>
      </c>
      <c r="R167" s="242" t="str">
        <f t="shared" si="124"/>
        <v/>
      </c>
      <c r="S167" s="242" t="str">
        <f t="shared" si="125"/>
        <v/>
      </c>
      <c r="T167" s="252" t="str">
        <f t="shared" si="126"/>
        <v>00</v>
      </c>
      <c r="U167" s="252">
        <f t="shared" si="127"/>
        <v>0</v>
      </c>
      <c r="V167" s="252">
        <f t="shared" si="128"/>
        <v>0</v>
      </c>
      <c r="W167" s="252" t="str">
        <f t="shared" si="129"/>
        <v/>
      </c>
      <c r="X167" s="252" t="str">
        <f t="shared" si="130"/>
        <v/>
      </c>
      <c r="Y167" s="252" t="str">
        <f t="shared" si="131"/>
        <v>0</v>
      </c>
      <c r="Z167" s="252" t="str">
        <f t="shared" si="132"/>
        <v/>
      </c>
      <c r="AA167" s="252" t="str">
        <f t="shared" si="133"/>
        <v/>
      </c>
      <c r="AB167" s="252" t="str">
        <f t="shared" si="134"/>
        <v/>
      </c>
      <c r="AC167" s="252" t="str">
        <f t="shared" si="135"/>
        <v>0</v>
      </c>
      <c r="AD167" s="252">
        <f t="shared" si="136"/>
        <v>0</v>
      </c>
      <c r="AG167" s="225"/>
      <c r="AH167" s="226" t="str">
        <f t="shared" si="137"/>
        <v/>
      </c>
      <c r="AI167" s="227"/>
      <c r="AJ167" s="228" t="str">
        <f t="shared" si="138"/>
        <v/>
      </c>
      <c r="AK167" s="229"/>
      <c r="AL167" s="242" t="str">
        <f t="shared" si="139"/>
        <v/>
      </c>
      <c r="AM167" s="242">
        <f t="shared" si="140"/>
        <v>0</v>
      </c>
      <c r="AN167" s="242" t="str">
        <f t="shared" si="141"/>
        <v/>
      </c>
      <c r="AO167" s="242">
        <f t="shared" si="142"/>
        <v>0</v>
      </c>
      <c r="AP167" s="242" t="str">
        <f t="shared" si="143"/>
        <v/>
      </c>
      <c r="AQ167" s="242" t="str">
        <f t="shared" si="144"/>
        <v/>
      </c>
      <c r="AR167" s="252" t="str">
        <f t="shared" si="145"/>
        <v>00</v>
      </c>
      <c r="AS167" s="252">
        <f t="shared" si="146"/>
        <v>0</v>
      </c>
      <c r="AT167" s="252">
        <f t="shared" si="147"/>
        <v>0</v>
      </c>
      <c r="AU167" s="252" t="str">
        <f t="shared" si="148"/>
        <v/>
      </c>
      <c r="AV167" s="252" t="str">
        <f t="shared" si="149"/>
        <v/>
      </c>
      <c r="AW167" s="252" t="str">
        <f t="shared" si="150"/>
        <v>0</v>
      </c>
      <c r="AX167" s="252" t="str">
        <f t="shared" si="151"/>
        <v/>
      </c>
      <c r="AY167" s="252" t="str">
        <f t="shared" si="152"/>
        <v/>
      </c>
      <c r="AZ167" s="252" t="str">
        <f t="shared" si="153"/>
        <v/>
      </c>
      <c r="BA167" s="252" t="str">
        <f t="shared" si="154"/>
        <v>0</v>
      </c>
      <c r="BB167" s="252">
        <f t="shared" si="155"/>
        <v>0</v>
      </c>
      <c r="BE167" s="225"/>
      <c r="BF167" s="226"/>
      <c r="BG167" s="315" t="str">
        <f t="shared" si="156"/>
        <v/>
      </c>
      <c r="BH167" s="314" t="str">
        <f t="shared" si="157"/>
        <v/>
      </c>
      <c r="BI167" s="313"/>
      <c r="BK167" s="302"/>
      <c r="BM167" s="302"/>
      <c r="BO167" s="302"/>
      <c r="BQ167" s="302"/>
    </row>
    <row r="168" spans="9:69" ht="15" customHeight="1">
      <c r="I168" s="225"/>
      <c r="J168" s="226" t="str">
        <f t="shared" si="118"/>
        <v/>
      </c>
      <c r="K168" s="227"/>
      <c r="L168" s="228" t="str">
        <f t="shared" si="119"/>
        <v/>
      </c>
      <c r="M168" s="229"/>
      <c r="N168" s="242" t="str">
        <f t="shared" si="120"/>
        <v/>
      </c>
      <c r="O168" s="242">
        <f t="shared" si="121"/>
        <v>0</v>
      </c>
      <c r="P168" s="242" t="str">
        <f t="shared" si="122"/>
        <v/>
      </c>
      <c r="Q168" s="242">
        <f t="shared" si="123"/>
        <v>0</v>
      </c>
      <c r="R168" s="242" t="str">
        <f t="shared" si="124"/>
        <v/>
      </c>
      <c r="S168" s="242" t="str">
        <f t="shared" si="125"/>
        <v/>
      </c>
      <c r="T168" s="252" t="str">
        <f t="shared" si="126"/>
        <v>00</v>
      </c>
      <c r="U168" s="252">
        <f t="shared" si="127"/>
        <v>0</v>
      </c>
      <c r="V168" s="252">
        <f t="shared" si="128"/>
        <v>0</v>
      </c>
      <c r="W168" s="252" t="str">
        <f t="shared" si="129"/>
        <v/>
      </c>
      <c r="X168" s="252" t="str">
        <f t="shared" si="130"/>
        <v/>
      </c>
      <c r="Y168" s="252" t="str">
        <f t="shared" si="131"/>
        <v>0</v>
      </c>
      <c r="Z168" s="252" t="str">
        <f t="shared" si="132"/>
        <v/>
      </c>
      <c r="AA168" s="252" t="str">
        <f t="shared" si="133"/>
        <v/>
      </c>
      <c r="AB168" s="252" t="str">
        <f t="shared" si="134"/>
        <v/>
      </c>
      <c r="AC168" s="252" t="str">
        <f t="shared" si="135"/>
        <v>0</v>
      </c>
      <c r="AD168" s="252">
        <f t="shared" si="136"/>
        <v>0</v>
      </c>
      <c r="AG168" s="225"/>
      <c r="AH168" s="226" t="str">
        <f t="shared" si="137"/>
        <v/>
      </c>
      <c r="AI168" s="227"/>
      <c r="AJ168" s="228" t="str">
        <f t="shared" si="138"/>
        <v/>
      </c>
      <c r="AK168" s="229"/>
      <c r="AL168" s="242" t="str">
        <f t="shared" si="139"/>
        <v/>
      </c>
      <c r="AM168" s="242">
        <f t="shared" si="140"/>
        <v>0</v>
      </c>
      <c r="AN168" s="242" t="str">
        <f t="shared" si="141"/>
        <v/>
      </c>
      <c r="AO168" s="242">
        <f t="shared" si="142"/>
        <v>0</v>
      </c>
      <c r="AP168" s="242" t="str">
        <f t="shared" si="143"/>
        <v/>
      </c>
      <c r="AQ168" s="242" t="str">
        <f t="shared" si="144"/>
        <v/>
      </c>
      <c r="AR168" s="252" t="str">
        <f t="shared" si="145"/>
        <v>00</v>
      </c>
      <c r="AS168" s="252">
        <f t="shared" si="146"/>
        <v>0</v>
      </c>
      <c r="AT168" s="252">
        <f t="shared" si="147"/>
        <v>0</v>
      </c>
      <c r="AU168" s="252" t="str">
        <f t="shared" si="148"/>
        <v/>
      </c>
      <c r="AV168" s="252" t="str">
        <f t="shared" si="149"/>
        <v/>
      </c>
      <c r="AW168" s="252" t="str">
        <f t="shared" si="150"/>
        <v>0</v>
      </c>
      <c r="AX168" s="252" t="str">
        <f t="shared" si="151"/>
        <v/>
      </c>
      <c r="AY168" s="252" t="str">
        <f t="shared" si="152"/>
        <v/>
      </c>
      <c r="AZ168" s="252" t="str">
        <f t="shared" si="153"/>
        <v/>
      </c>
      <c r="BA168" s="252" t="str">
        <f t="shared" si="154"/>
        <v>0</v>
      </c>
      <c r="BB168" s="252">
        <f t="shared" si="155"/>
        <v>0</v>
      </c>
      <c r="BE168" s="225"/>
      <c r="BF168" s="226"/>
      <c r="BG168" s="315" t="str">
        <f t="shared" si="156"/>
        <v/>
      </c>
      <c r="BH168" s="314" t="str">
        <f t="shared" si="157"/>
        <v/>
      </c>
      <c r="BI168" s="313"/>
      <c r="BK168" s="302"/>
      <c r="BM168" s="302"/>
      <c r="BO168" s="302"/>
      <c r="BQ168" s="302"/>
    </row>
    <row r="169" spans="9:69" ht="15" customHeight="1">
      <c r="I169" s="225"/>
      <c r="J169" s="226" t="str">
        <f t="shared" si="118"/>
        <v/>
      </c>
      <c r="K169" s="227"/>
      <c r="L169" s="228" t="str">
        <f t="shared" si="119"/>
        <v/>
      </c>
      <c r="M169" s="229"/>
      <c r="N169" s="242" t="str">
        <f t="shared" si="120"/>
        <v/>
      </c>
      <c r="O169" s="242">
        <f t="shared" si="121"/>
        <v>0</v>
      </c>
      <c r="P169" s="242" t="str">
        <f t="shared" si="122"/>
        <v/>
      </c>
      <c r="Q169" s="242">
        <f t="shared" si="123"/>
        <v>0</v>
      </c>
      <c r="R169" s="242" t="str">
        <f t="shared" si="124"/>
        <v/>
      </c>
      <c r="S169" s="242" t="str">
        <f t="shared" si="125"/>
        <v/>
      </c>
      <c r="T169" s="252" t="str">
        <f t="shared" si="126"/>
        <v>00</v>
      </c>
      <c r="U169" s="252">
        <f t="shared" si="127"/>
        <v>0</v>
      </c>
      <c r="V169" s="252">
        <f t="shared" si="128"/>
        <v>0</v>
      </c>
      <c r="W169" s="252" t="str">
        <f t="shared" si="129"/>
        <v/>
      </c>
      <c r="X169" s="252" t="str">
        <f t="shared" si="130"/>
        <v/>
      </c>
      <c r="Y169" s="252" t="str">
        <f t="shared" si="131"/>
        <v>0</v>
      </c>
      <c r="Z169" s="252" t="str">
        <f t="shared" si="132"/>
        <v/>
      </c>
      <c r="AA169" s="252" t="str">
        <f t="shared" si="133"/>
        <v/>
      </c>
      <c r="AB169" s="252" t="str">
        <f t="shared" si="134"/>
        <v/>
      </c>
      <c r="AC169" s="252" t="str">
        <f t="shared" si="135"/>
        <v>0</v>
      </c>
      <c r="AD169" s="252">
        <f t="shared" si="136"/>
        <v>0</v>
      </c>
      <c r="AG169" s="225"/>
      <c r="AH169" s="226" t="str">
        <f t="shared" si="137"/>
        <v/>
      </c>
      <c r="AI169" s="227"/>
      <c r="AJ169" s="228" t="str">
        <f t="shared" si="138"/>
        <v/>
      </c>
      <c r="AK169" s="229"/>
      <c r="AL169" s="242" t="str">
        <f t="shared" si="139"/>
        <v/>
      </c>
      <c r="AM169" s="242">
        <f t="shared" si="140"/>
        <v>0</v>
      </c>
      <c r="AN169" s="242" t="str">
        <f t="shared" si="141"/>
        <v/>
      </c>
      <c r="AO169" s="242">
        <f t="shared" si="142"/>
        <v>0</v>
      </c>
      <c r="AP169" s="242" t="str">
        <f t="shared" si="143"/>
        <v/>
      </c>
      <c r="AQ169" s="242" t="str">
        <f t="shared" si="144"/>
        <v/>
      </c>
      <c r="AR169" s="252" t="str">
        <f t="shared" si="145"/>
        <v>00</v>
      </c>
      <c r="AS169" s="252">
        <f t="shared" si="146"/>
        <v>0</v>
      </c>
      <c r="AT169" s="252">
        <f t="shared" si="147"/>
        <v>0</v>
      </c>
      <c r="AU169" s="252" t="str">
        <f t="shared" si="148"/>
        <v/>
      </c>
      <c r="AV169" s="252" t="str">
        <f t="shared" si="149"/>
        <v/>
      </c>
      <c r="AW169" s="252" t="str">
        <f t="shared" si="150"/>
        <v>0</v>
      </c>
      <c r="AX169" s="252" t="str">
        <f t="shared" si="151"/>
        <v/>
      </c>
      <c r="AY169" s="252" t="str">
        <f t="shared" si="152"/>
        <v/>
      </c>
      <c r="AZ169" s="252" t="str">
        <f t="shared" si="153"/>
        <v/>
      </c>
      <c r="BA169" s="252" t="str">
        <f t="shared" si="154"/>
        <v>0</v>
      </c>
      <c r="BB169" s="252">
        <f t="shared" si="155"/>
        <v>0</v>
      </c>
      <c r="BE169" s="225"/>
      <c r="BF169" s="226"/>
      <c r="BG169" s="315" t="str">
        <f t="shared" si="156"/>
        <v/>
      </c>
      <c r="BH169" s="314" t="str">
        <f t="shared" si="157"/>
        <v/>
      </c>
      <c r="BI169" s="313"/>
      <c r="BK169" s="302"/>
      <c r="BM169" s="302"/>
      <c r="BO169" s="302"/>
      <c r="BQ169" s="302"/>
    </row>
    <row r="170" spans="9:69" ht="15" customHeight="1">
      <c r="I170" s="225"/>
      <c r="J170" s="226" t="str">
        <f t="shared" si="118"/>
        <v/>
      </c>
      <c r="K170" s="227"/>
      <c r="L170" s="228" t="str">
        <f t="shared" si="119"/>
        <v/>
      </c>
      <c r="M170" s="229"/>
      <c r="N170" s="242" t="str">
        <f t="shared" si="120"/>
        <v/>
      </c>
      <c r="O170" s="242">
        <f t="shared" si="121"/>
        <v>0</v>
      </c>
      <c r="P170" s="242" t="str">
        <f t="shared" si="122"/>
        <v/>
      </c>
      <c r="Q170" s="242">
        <f t="shared" si="123"/>
        <v>0</v>
      </c>
      <c r="R170" s="242" t="str">
        <f t="shared" si="124"/>
        <v/>
      </c>
      <c r="S170" s="242" t="str">
        <f t="shared" si="125"/>
        <v/>
      </c>
      <c r="T170" s="252" t="str">
        <f t="shared" si="126"/>
        <v>00</v>
      </c>
      <c r="U170" s="252">
        <f t="shared" si="127"/>
        <v>0</v>
      </c>
      <c r="V170" s="252">
        <f t="shared" si="128"/>
        <v>0</v>
      </c>
      <c r="W170" s="252" t="str">
        <f t="shared" si="129"/>
        <v/>
      </c>
      <c r="X170" s="252" t="str">
        <f t="shared" si="130"/>
        <v/>
      </c>
      <c r="Y170" s="252" t="str">
        <f t="shared" si="131"/>
        <v>0</v>
      </c>
      <c r="Z170" s="252" t="str">
        <f t="shared" si="132"/>
        <v/>
      </c>
      <c r="AA170" s="252" t="str">
        <f t="shared" si="133"/>
        <v/>
      </c>
      <c r="AB170" s="252" t="str">
        <f t="shared" si="134"/>
        <v/>
      </c>
      <c r="AC170" s="252" t="str">
        <f t="shared" si="135"/>
        <v>0</v>
      </c>
      <c r="AD170" s="252">
        <f t="shared" si="136"/>
        <v>0</v>
      </c>
      <c r="AG170" s="225"/>
      <c r="AH170" s="226" t="str">
        <f t="shared" si="137"/>
        <v/>
      </c>
      <c r="AI170" s="227"/>
      <c r="AJ170" s="228" t="str">
        <f t="shared" si="138"/>
        <v/>
      </c>
      <c r="AK170" s="229"/>
      <c r="AL170" s="242" t="str">
        <f t="shared" si="139"/>
        <v/>
      </c>
      <c r="AM170" s="242">
        <f t="shared" si="140"/>
        <v>0</v>
      </c>
      <c r="AN170" s="242" t="str">
        <f t="shared" si="141"/>
        <v/>
      </c>
      <c r="AO170" s="242">
        <f t="shared" si="142"/>
        <v>0</v>
      </c>
      <c r="AP170" s="242" t="str">
        <f t="shared" si="143"/>
        <v/>
      </c>
      <c r="AQ170" s="242" t="str">
        <f t="shared" si="144"/>
        <v/>
      </c>
      <c r="AR170" s="252" t="str">
        <f t="shared" si="145"/>
        <v>00</v>
      </c>
      <c r="AS170" s="252">
        <f t="shared" si="146"/>
        <v>0</v>
      </c>
      <c r="AT170" s="252">
        <f t="shared" si="147"/>
        <v>0</v>
      </c>
      <c r="AU170" s="252" t="str">
        <f t="shared" si="148"/>
        <v/>
      </c>
      <c r="AV170" s="252" t="str">
        <f t="shared" si="149"/>
        <v/>
      </c>
      <c r="AW170" s="252" t="str">
        <f t="shared" si="150"/>
        <v>0</v>
      </c>
      <c r="AX170" s="252" t="str">
        <f t="shared" si="151"/>
        <v/>
      </c>
      <c r="AY170" s="252" t="str">
        <f t="shared" si="152"/>
        <v/>
      </c>
      <c r="AZ170" s="252" t="str">
        <f t="shared" si="153"/>
        <v/>
      </c>
      <c r="BA170" s="252" t="str">
        <f t="shared" si="154"/>
        <v>0</v>
      </c>
      <c r="BB170" s="252">
        <f t="shared" si="155"/>
        <v>0</v>
      </c>
      <c r="BE170" s="225"/>
      <c r="BF170" s="226"/>
      <c r="BG170" s="315" t="str">
        <f t="shared" si="156"/>
        <v/>
      </c>
      <c r="BH170" s="314" t="str">
        <f t="shared" si="157"/>
        <v/>
      </c>
      <c r="BI170" s="313"/>
      <c r="BK170" s="302"/>
      <c r="BM170" s="302"/>
      <c r="BO170" s="302"/>
      <c r="BQ170" s="302"/>
    </row>
    <row r="171" spans="9:69" ht="15" customHeight="1">
      <c r="I171" s="225"/>
      <c r="J171" s="226" t="str">
        <f t="shared" si="118"/>
        <v/>
      </c>
      <c r="K171" s="227"/>
      <c r="L171" s="228" t="str">
        <f t="shared" si="119"/>
        <v/>
      </c>
      <c r="M171" s="229"/>
      <c r="N171" s="242" t="str">
        <f t="shared" si="120"/>
        <v/>
      </c>
      <c r="O171" s="242">
        <f t="shared" si="121"/>
        <v>0</v>
      </c>
      <c r="P171" s="242" t="str">
        <f t="shared" si="122"/>
        <v/>
      </c>
      <c r="Q171" s="242">
        <f t="shared" si="123"/>
        <v>0</v>
      </c>
      <c r="R171" s="242" t="str">
        <f t="shared" si="124"/>
        <v/>
      </c>
      <c r="S171" s="242" t="str">
        <f t="shared" si="125"/>
        <v/>
      </c>
      <c r="T171" s="252" t="str">
        <f t="shared" si="126"/>
        <v>00</v>
      </c>
      <c r="U171" s="252">
        <f t="shared" si="127"/>
        <v>0</v>
      </c>
      <c r="V171" s="252">
        <f t="shared" si="128"/>
        <v>0</v>
      </c>
      <c r="W171" s="252" t="str">
        <f t="shared" si="129"/>
        <v/>
      </c>
      <c r="X171" s="252" t="str">
        <f t="shared" si="130"/>
        <v/>
      </c>
      <c r="Y171" s="252" t="str">
        <f t="shared" si="131"/>
        <v>0</v>
      </c>
      <c r="Z171" s="252" t="str">
        <f t="shared" si="132"/>
        <v/>
      </c>
      <c r="AA171" s="252" t="str">
        <f t="shared" si="133"/>
        <v/>
      </c>
      <c r="AB171" s="252" t="str">
        <f t="shared" si="134"/>
        <v/>
      </c>
      <c r="AC171" s="252" t="str">
        <f t="shared" si="135"/>
        <v>0</v>
      </c>
      <c r="AD171" s="252">
        <f t="shared" si="136"/>
        <v>0</v>
      </c>
      <c r="AG171" s="225"/>
      <c r="AH171" s="226" t="str">
        <f t="shared" si="137"/>
        <v/>
      </c>
      <c r="AI171" s="227"/>
      <c r="AJ171" s="228" t="str">
        <f t="shared" si="138"/>
        <v/>
      </c>
      <c r="AK171" s="229"/>
      <c r="AL171" s="242" t="str">
        <f t="shared" si="139"/>
        <v/>
      </c>
      <c r="AM171" s="242">
        <f t="shared" si="140"/>
        <v>0</v>
      </c>
      <c r="AN171" s="242" t="str">
        <f t="shared" si="141"/>
        <v/>
      </c>
      <c r="AO171" s="242">
        <f t="shared" si="142"/>
        <v>0</v>
      </c>
      <c r="AP171" s="242" t="str">
        <f t="shared" si="143"/>
        <v/>
      </c>
      <c r="AQ171" s="242" t="str">
        <f t="shared" si="144"/>
        <v/>
      </c>
      <c r="AR171" s="252" t="str">
        <f t="shared" si="145"/>
        <v>00</v>
      </c>
      <c r="AS171" s="252">
        <f t="shared" si="146"/>
        <v>0</v>
      </c>
      <c r="AT171" s="252">
        <f t="shared" si="147"/>
        <v>0</v>
      </c>
      <c r="AU171" s="252" t="str">
        <f t="shared" si="148"/>
        <v/>
      </c>
      <c r="AV171" s="252" t="str">
        <f t="shared" si="149"/>
        <v/>
      </c>
      <c r="AW171" s="252" t="str">
        <f t="shared" si="150"/>
        <v>0</v>
      </c>
      <c r="AX171" s="252" t="str">
        <f t="shared" si="151"/>
        <v/>
      </c>
      <c r="AY171" s="252" t="str">
        <f t="shared" si="152"/>
        <v/>
      </c>
      <c r="AZ171" s="252" t="str">
        <f t="shared" si="153"/>
        <v/>
      </c>
      <c r="BA171" s="252" t="str">
        <f t="shared" si="154"/>
        <v>0</v>
      </c>
      <c r="BB171" s="252">
        <f t="shared" si="155"/>
        <v>0</v>
      </c>
      <c r="BE171" s="225"/>
      <c r="BF171" s="226"/>
      <c r="BG171" s="315" t="str">
        <f t="shared" si="156"/>
        <v/>
      </c>
      <c r="BH171" s="314" t="str">
        <f t="shared" si="157"/>
        <v/>
      </c>
      <c r="BI171" s="313"/>
      <c r="BK171" s="302"/>
      <c r="BM171" s="302"/>
      <c r="BO171" s="302"/>
      <c r="BQ171" s="302"/>
    </row>
    <row r="172" spans="9:69" ht="15" customHeight="1">
      <c r="I172" s="225"/>
      <c r="J172" s="226" t="str">
        <f t="shared" si="118"/>
        <v/>
      </c>
      <c r="K172" s="227"/>
      <c r="L172" s="228" t="str">
        <f t="shared" si="119"/>
        <v/>
      </c>
      <c r="M172" s="229"/>
      <c r="N172" s="242" t="str">
        <f t="shared" si="120"/>
        <v/>
      </c>
      <c r="O172" s="242">
        <f t="shared" si="121"/>
        <v>0</v>
      </c>
      <c r="P172" s="242" t="str">
        <f t="shared" si="122"/>
        <v/>
      </c>
      <c r="Q172" s="242">
        <f t="shared" si="123"/>
        <v>0</v>
      </c>
      <c r="R172" s="242" t="str">
        <f t="shared" si="124"/>
        <v/>
      </c>
      <c r="S172" s="242" t="str">
        <f t="shared" si="125"/>
        <v/>
      </c>
      <c r="T172" s="252" t="str">
        <f t="shared" si="126"/>
        <v>00</v>
      </c>
      <c r="U172" s="252">
        <f t="shared" si="127"/>
        <v>0</v>
      </c>
      <c r="V172" s="252">
        <f t="shared" si="128"/>
        <v>0</v>
      </c>
      <c r="W172" s="252" t="str">
        <f t="shared" si="129"/>
        <v/>
      </c>
      <c r="X172" s="252" t="str">
        <f t="shared" si="130"/>
        <v/>
      </c>
      <c r="Y172" s="252" t="str">
        <f t="shared" si="131"/>
        <v>0</v>
      </c>
      <c r="Z172" s="252" t="str">
        <f t="shared" si="132"/>
        <v/>
      </c>
      <c r="AA172" s="252" t="str">
        <f t="shared" si="133"/>
        <v/>
      </c>
      <c r="AB172" s="252" t="str">
        <f t="shared" si="134"/>
        <v/>
      </c>
      <c r="AC172" s="252" t="str">
        <f t="shared" si="135"/>
        <v>0</v>
      </c>
      <c r="AD172" s="252">
        <f t="shared" si="136"/>
        <v>0</v>
      </c>
      <c r="AG172" s="225"/>
      <c r="AH172" s="226" t="str">
        <f t="shared" si="137"/>
        <v/>
      </c>
      <c r="AI172" s="227"/>
      <c r="AJ172" s="228" t="str">
        <f t="shared" si="138"/>
        <v/>
      </c>
      <c r="AK172" s="229"/>
      <c r="AL172" s="242" t="str">
        <f t="shared" si="139"/>
        <v/>
      </c>
      <c r="AM172" s="242">
        <f t="shared" si="140"/>
        <v>0</v>
      </c>
      <c r="AN172" s="242" t="str">
        <f t="shared" si="141"/>
        <v/>
      </c>
      <c r="AO172" s="242">
        <f t="shared" si="142"/>
        <v>0</v>
      </c>
      <c r="AP172" s="242" t="str">
        <f t="shared" si="143"/>
        <v/>
      </c>
      <c r="AQ172" s="242" t="str">
        <f t="shared" si="144"/>
        <v/>
      </c>
      <c r="AR172" s="252" t="str">
        <f t="shared" si="145"/>
        <v>00</v>
      </c>
      <c r="AS172" s="252">
        <f t="shared" si="146"/>
        <v>0</v>
      </c>
      <c r="AT172" s="252">
        <f t="shared" si="147"/>
        <v>0</v>
      </c>
      <c r="AU172" s="252" t="str">
        <f t="shared" si="148"/>
        <v/>
      </c>
      <c r="AV172" s="252" t="str">
        <f t="shared" si="149"/>
        <v/>
      </c>
      <c r="AW172" s="252" t="str">
        <f t="shared" si="150"/>
        <v>0</v>
      </c>
      <c r="AX172" s="252" t="str">
        <f t="shared" si="151"/>
        <v/>
      </c>
      <c r="AY172" s="252" t="str">
        <f t="shared" si="152"/>
        <v/>
      </c>
      <c r="AZ172" s="252" t="str">
        <f t="shared" si="153"/>
        <v/>
      </c>
      <c r="BA172" s="252" t="str">
        <f t="shared" si="154"/>
        <v>0</v>
      </c>
      <c r="BB172" s="252">
        <f t="shared" si="155"/>
        <v>0</v>
      </c>
      <c r="BE172" s="225"/>
      <c r="BF172" s="226"/>
      <c r="BG172" s="315" t="str">
        <f t="shared" si="156"/>
        <v/>
      </c>
      <c r="BH172" s="314" t="str">
        <f t="shared" si="157"/>
        <v/>
      </c>
      <c r="BI172" s="313"/>
      <c r="BK172" s="302"/>
      <c r="BM172" s="302"/>
      <c r="BO172" s="302"/>
      <c r="BQ172" s="302"/>
    </row>
    <row r="173" spans="9:69" ht="15" customHeight="1">
      <c r="I173" s="225"/>
      <c r="J173" s="226" t="str">
        <f t="shared" si="118"/>
        <v/>
      </c>
      <c r="K173" s="227"/>
      <c r="L173" s="228" t="str">
        <f t="shared" si="119"/>
        <v/>
      </c>
      <c r="M173" s="229"/>
      <c r="N173" s="242" t="str">
        <f t="shared" si="120"/>
        <v/>
      </c>
      <c r="O173" s="242">
        <f t="shared" si="121"/>
        <v>0</v>
      </c>
      <c r="P173" s="242" t="str">
        <f t="shared" si="122"/>
        <v/>
      </c>
      <c r="Q173" s="242">
        <f t="shared" si="123"/>
        <v>0</v>
      </c>
      <c r="R173" s="242" t="str">
        <f t="shared" si="124"/>
        <v/>
      </c>
      <c r="S173" s="242" t="str">
        <f t="shared" si="125"/>
        <v/>
      </c>
      <c r="T173" s="252" t="str">
        <f t="shared" si="126"/>
        <v>00</v>
      </c>
      <c r="U173" s="252">
        <f t="shared" si="127"/>
        <v>0</v>
      </c>
      <c r="V173" s="252">
        <f t="shared" si="128"/>
        <v>0</v>
      </c>
      <c r="W173" s="252" t="str">
        <f t="shared" si="129"/>
        <v/>
      </c>
      <c r="X173" s="252" t="str">
        <f t="shared" si="130"/>
        <v/>
      </c>
      <c r="Y173" s="252" t="str">
        <f t="shared" si="131"/>
        <v>0</v>
      </c>
      <c r="Z173" s="252" t="str">
        <f t="shared" si="132"/>
        <v/>
      </c>
      <c r="AA173" s="252" t="str">
        <f t="shared" si="133"/>
        <v/>
      </c>
      <c r="AB173" s="252" t="str">
        <f t="shared" si="134"/>
        <v/>
      </c>
      <c r="AC173" s="252" t="str">
        <f t="shared" si="135"/>
        <v>0</v>
      </c>
      <c r="AD173" s="252">
        <f t="shared" si="136"/>
        <v>0</v>
      </c>
      <c r="AG173" s="225"/>
      <c r="AH173" s="226" t="str">
        <f t="shared" si="137"/>
        <v/>
      </c>
      <c r="AI173" s="227"/>
      <c r="AJ173" s="228" t="str">
        <f t="shared" si="138"/>
        <v/>
      </c>
      <c r="AK173" s="229"/>
      <c r="AL173" s="242" t="str">
        <f t="shared" si="139"/>
        <v/>
      </c>
      <c r="AM173" s="242">
        <f t="shared" si="140"/>
        <v>0</v>
      </c>
      <c r="AN173" s="242" t="str">
        <f t="shared" si="141"/>
        <v/>
      </c>
      <c r="AO173" s="242">
        <f t="shared" si="142"/>
        <v>0</v>
      </c>
      <c r="AP173" s="242" t="str">
        <f t="shared" si="143"/>
        <v/>
      </c>
      <c r="AQ173" s="242" t="str">
        <f t="shared" si="144"/>
        <v/>
      </c>
      <c r="AR173" s="252" t="str">
        <f t="shared" si="145"/>
        <v>00</v>
      </c>
      <c r="AS173" s="252">
        <f t="shared" si="146"/>
        <v>0</v>
      </c>
      <c r="AT173" s="252">
        <f t="shared" si="147"/>
        <v>0</v>
      </c>
      <c r="AU173" s="252" t="str">
        <f t="shared" si="148"/>
        <v/>
      </c>
      <c r="AV173" s="252" t="str">
        <f t="shared" si="149"/>
        <v/>
      </c>
      <c r="AW173" s="252" t="str">
        <f t="shared" si="150"/>
        <v>0</v>
      </c>
      <c r="AX173" s="252" t="str">
        <f t="shared" si="151"/>
        <v/>
      </c>
      <c r="AY173" s="252" t="str">
        <f t="shared" si="152"/>
        <v/>
      </c>
      <c r="AZ173" s="252" t="str">
        <f t="shared" si="153"/>
        <v/>
      </c>
      <c r="BA173" s="252" t="str">
        <f t="shared" si="154"/>
        <v>0</v>
      </c>
      <c r="BB173" s="252">
        <f t="shared" si="155"/>
        <v>0</v>
      </c>
      <c r="BE173" s="225"/>
      <c r="BF173" s="226"/>
      <c r="BG173" s="315" t="str">
        <f t="shared" si="156"/>
        <v/>
      </c>
      <c r="BH173" s="314" t="str">
        <f t="shared" si="157"/>
        <v/>
      </c>
      <c r="BI173" s="313"/>
      <c r="BK173" s="302"/>
      <c r="BM173" s="302"/>
      <c r="BO173" s="302"/>
      <c r="BQ173" s="302"/>
    </row>
    <row r="174" spans="9:69" ht="15" customHeight="1">
      <c r="I174" s="225"/>
      <c r="J174" s="226" t="str">
        <f t="shared" si="118"/>
        <v/>
      </c>
      <c r="K174" s="227"/>
      <c r="L174" s="228" t="str">
        <f t="shared" si="119"/>
        <v/>
      </c>
      <c r="M174" s="229"/>
      <c r="N174" s="242" t="str">
        <f t="shared" si="120"/>
        <v/>
      </c>
      <c r="O174" s="242">
        <f t="shared" si="121"/>
        <v>0</v>
      </c>
      <c r="P174" s="242" t="str">
        <f t="shared" si="122"/>
        <v/>
      </c>
      <c r="Q174" s="242">
        <f t="shared" si="123"/>
        <v>0</v>
      </c>
      <c r="R174" s="242" t="str">
        <f t="shared" si="124"/>
        <v/>
      </c>
      <c r="S174" s="242" t="str">
        <f t="shared" si="125"/>
        <v/>
      </c>
      <c r="T174" s="252" t="str">
        <f t="shared" si="126"/>
        <v>00</v>
      </c>
      <c r="U174" s="252">
        <f t="shared" si="127"/>
        <v>0</v>
      </c>
      <c r="V174" s="252">
        <f t="shared" si="128"/>
        <v>0</v>
      </c>
      <c r="W174" s="252" t="str">
        <f t="shared" si="129"/>
        <v/>
      </c>
      <c r="X174" s="252" t="str">
        <f t="shared" si="130"/>
        <v/>
      </c>
      <c r="Y174" s="252" t="str">
        <f t="shared" si="131"/>
        <v>0</v>
      </c>
      <c r="Z174" s="252" t="str">
        <f t="shared" si="132"/>
        <v/>
      </c>
      <c r="AA174" s="252" t="str">
        <f t="shared" si="133"/>
        <v/>
      </c>
      <c r="AB174" s="252" t="str">
        <f t="shared" si="134"/>
        <v/>
      </c>
      <c r="AC174" s="252" t="str">
        <f t="shared" si="135"/>
        <v>0</v>
      </c>
      <c r="AD174" s="252">
        <f t="shared" si="136"/>
        <v>0</v>
      </c>
      <c r="AG174" s="225"/>
      <c r="AH174" s="226" t="str">
        <f t="shared" si="137"/>
        <v/>
      </c>
      <c r="AI174" s="227"/>
      <c r="AJ174" s="228" t="str">
        <f t="shared" si="138"/>
        <v/>
      </c>
      <c r="AK174" s="229"/>
      <c r="AL174" s="242" t="str">
        <f t="shared" si="139"/>
        <v/>
      </c>
      <c r="AM174" s="242">
        <f t="shared" si="140"/>
        <v>0</v>
      </c>
      <c r="AN174" s="242" t="str">
        <f t="shared" si="141"/>
        <v/>
      </c>
      <c r="AO174" s="242">
        <f t="shared" si="142"/>
        <v>0</v>
      </c>
      <c r="AP174" s="242" t="str">
        <f t="shared" si="143"/>
        <v/>
      </c>
      <c r="AQ174" s="242" t="str">
        <f t="shared" si="144"/>
        <v/>
      </c>
      <c r="AR174" s="252" t="str">
        <f t="shared" si="145"/>
        <v>00</v>
      </c>
      <c r="AS174" s="252">
        <f t="shared" si="146"/>
        <v>0</v>
      </c>
      <c r="AT174" s="252">
        <f t="shared" si="147"/>
        <v>0</v>
      </c>
      <c r="AU174" s="252" t="str">
        <f t="shared" si="148"/>
        <v/>
      </c>
      <c r="AV174" s="252" t="str">
        <f t="shared" si="149"/>
        <v/>
      </c>
      <c r="AW174" s="252" t="str">
        <f t="shared" si="150"/>
        <v>0</v>
      </c>
      <c r="AX174" s="252" t="str">
        <f t="shared" si="151"/>
        <v/>
      </c>
      <c r="AY174" s="252" t="str">
        <f t="shared" si="152"/>
        <v/>
      </c>
      <c r="AZ174" s="252" t="str">
        <f t="shared" si="153"/>
        <v/>
      </c>
      <c r="BA174" s="252" t="str">
        <f t="shared" si="154"/>
        <v>0</v>
      </c>
      <c r="BB174" s="252">
        <f t="shared" si="155"/>
        <v>0</v>
      </c>
      <c r="BE174" s="225"/>
      <c r="BF174" s="226"/>
      <c r="BG174" s="315" t="str">
        <f t="shared" si="156"/>
        <v/>
      </c>
      <c r="BH174" s="314" t="str">
        <f t="shared" si="157"/>
        <v/>
      </c>
      <c r="BI174" s="313"/>
      <c r="BK174" s="302"/>
      <c r="BM174" s="302"/>
      <c r="BO174" s="302"/>
      <c r="BQ174" s="302"/>
    </row>
    <row r="175" spans="9:69" ht="15" customHeight="1">
      <c r="I175" s="225"/>
      <c r="J175" s="226" t="str">
        <f t="shared" si="118"/>
        <v/>
      </c>
      <c r="K175" s="227"/>
      <c r="L175" s="228" t="str">
        <f t="shared" si="119"/>
        <v/>
      </c>
      <c r="M175" s="229"/>
      <c r="N175" s="242" t="str">
        <f t="shared" si="120"/>
        <v/>
      </c>
      <c r="O175" s="242">
        <f t="shared" si="121"/>
        <v>0</v>
      </c>
      <c r="P175" s="242" t="str">
        <f t="shared" si="122"/>
        <v/>
      </c>
      <c r="Q175" s="242">
        <f t="shared" si="123"/>
        <v>0</v>
      </c>
      <c r="R175" s="242" t="str">
        <f t="shared" si="124"/>
        <v/>
      </c>
      <c r="S175" s="242" t="str">
        <f t="shared" si="125"/>
        <v/>
      </c>
      <c r="T175" s="252" t="str">
        <f t="shared" si="126"/>
        <v>00</v>
      </c>
      <c r="U175" s="252">
        <f t="shared" si="127"/>
        <v>0</v>
      </c>
      <c r="V175" s="252">
        <f t="shared" si="128"/>
        <v>0</v>
      </c>
      <c r="W175" s="252" t="str">
        <f t="shared" si="129"/>
        <v/>
      </c>
      <c r="X175" s="252" t="str">
        <f t="shared" si="130"/>
        <v/>
      </c>
      <c r="Y175" s="252" t="str">
        <f t="shared" si="131"/>
        <v>0</v>
      </c>
      <c r="Z175" s="252" t="str">
        <f t="shared" si="132"/>
        <v/>
      </c>
      <c r="AA175" s="252" t="str">
        <f t="shared" si="133"/>
        <v/>
      </c>
      <c r="AB175" s="252" t="str">
        <f t="shared" si="134"/>
        <v/>
      </c>
      <c r="AC175" s="252" t="str">
        <f t="shared" si="135"/>
        <v>0</v>
      </c>
      <c r="AD175" s="252">
        <f t="shared" si="136"/>
        <v>0</v>
      </c>
      <c r="AG175" s="225"/>
      <c r="AH175" s="226" t="str">
        <f t="shared" si="137"/>
        <v/>
      </c>
      <c r="AI175" s="227"/>
      <c r="AJ175" s="228" t="str">
        <f t="shared" si="138"/>
        <v/>
      </c>
      <c r="AK175" s="229"/>
      <c r="AL175" s="242" t="str">
        <f t="shared" si="139"/>
        <v/>
      </c>
      <c r="AM175" s="242">
        <f t="shared" si="140"/>
        <v>0</v>
      </c>
      <c r="AN175" s="242" t="str">
        <f t="shared" si="141"/>
        <v/>
      </c>
      <c r="AO175" s="242">
        <f t="shared" si="142"/>
        <v>0</v>
      </c>
      <c r="AP175" s="242" t="str">
        <f t="shared" si="143"/>
        <v/>
      </c>
      <c r="AQ175" s="242" t="str">
        <f t="shared" si="144"/>
        <v/>
      </c>
      <c r="AR175" s="252" t="str">
        <f t="shared" si="145"/>
        <v>00</v>
      </c>
      <c r="AS175" s="252">
        <f t="shared" si="146"/>
        <v>0</v>
      </c>
      <c r="AT175" s="252">
        <f t="shared" si="147"/>
        <v>0</v>
      </c>
      <c r="AU175" s="252" t="str">
        <f t="shared" si="148"/>
        <v/>
      </c>
      <c r="AV175" s="252" t="str">
        <f t="shared" si="149"/>
        <v/>
      </c>
      <c r="AW175" s="252" t="str">
        <f t="shared" si="150"/>
        <v>0</v>
      </c>
      <c r="AX175" s="252" t="str">
        <f t="shared" si="151"/>
        <v/>
      </c>
      <c r="AY175" s="252" t="str">
        <f t="shared" si="152"/>
        <v/>
      </c>
      <c r="AZ175" s="252" t="str">
        <f t="shared" si="153"/>
        <v/>
      </c>
      <c r="BA175" s="252" t="str">
        <f t="shared" si="154"/>
        <v>0</v>
      </c>
      <c r="BB175" s="252">
        <f t="shared" si="155"/>
        <v>0</v>
      </c>
      <c r="BE175" s="225"/>
      <c r="BF175" s="226"/>
      <c r="BG175" s="315" t="str">
        <f t="shared" si="156"/>
        <v/>
      </c>
      <c r="BH175" s="314" t="str">
        <f t="shared" si="157"/>
        <v/>
      </c>
      <c r="BI175" s="313"/>
      <c r="BK175" s="302"/>
      <c r="BM175" s="302"/>
      <c r="BO175" s="302"/>
      <c r="BQ175" s="302"/>
    </row>
    <row r="176" spans="9:69" ht="15" customHeight="1">
      <c r="I176" s="225"/>
      <c r="J176" s="226" t="str">
        <f t="shared" si="118"/>
        <v/>
      </c>
      <c r="K176" s="227"/>
      <c r="L176" s="228" t="str">
        <f t="shared" si="119"/>
        <v/>
      </c>
      <c r="M176" s="229"/>
      <c r="N176" s="242" t="str">
        <f t="shared" si="120"/>
        <v/>
      </c>
      <c r="O176" s="242">
        <f t="shared" si="121"/>
        <v>0</v>
      </c>
      <c r="P176" s="242" t="str">
        <f t="shared" si="122"/>
        <v/>
      </c>
      <c r="Q176" s="242">
        <f t="shared" si="123"/>
        <v>0</v>
      </c>
      <c r="R176" s="242" t="str">
        <f t="shared" si="124"/>
        <v/>
      </c>
      <c r="S176" s="242" t="str">
        <f t="shared" si="125"/>
        <v/>
      </c>
      <c r="T176" s="252" t="str">
        <f t="shared" si="126"/>
        <v>00</v>
      </c>
      <c r="U176" s="252">
        <f t="shared" si="127"/>
        <v>0</v>
      </c>
      <c r="V176" s="252">
        <f t="shared" si="128"/>
        <v>0</v>
      </c>
      <c r="W176" s="252" t="str">
        <f t="shared" si="129"/>
        <v/>
      </c>
      <c r="X176" s="252" t="str">
        <f t="shared" si="130"/>
        <v/>
      </c>
      <c r="Y176" s="252" t="str">
        <f t="shared" si="131"/>
        <v>0</v>
      </c>
      <c r="Z176" s="252" t="str">
        <f t="shared" si="132"/>
        <v/>
      </c>
      <c r="AA176" s="252" t="str">
        <f t="shared" si="133"/>
        <v/>
      </c>
      <c r="AB176" s="252" t="str">
        <f t="shared" si="134"/>
        <v/>
      </c>
      <c r="AC176" s="252" t="str">
        <f t="shared" si="135"/>
        <v>0</v>
      </c>
      <c r="AD176" s="252">
        <f t="shared" si="136"/>
        <v>0</v>
      </c>
      <c r="AG176" s="225"/>
      <c r="AH176" s="226" t="str">
        <f t="shared" si="137"/>
        <v/>
      </c>
      <c r="AI176" s="227"/>
      <c r="AJ176" s="228" t="str">
        <f t="shared" si="138"/>
        <v/>
      </c>
      <c r="AK176" s="229"/>
      <c r="AL176" s="242" t="str">
        <f t="shared" si="139"/>
        <v/>
      </c>
      <c r="AM176" s="242">
        <f t="shared" si="140"/>
        <v>0</v>
      </c>
      <c r="AN176" s="242" t="str">
        <f t="shared" si="141"/>
        <v/>
      </c>
      <c r="AO176" s="242">
        <f t="shared" si="142"/>
        <v>0</v>
      </c>
      <c r="AP176" s="242" t="str">
        <f t="shared" si="143"/>
        <v/>
      </c>
      <c r="AQ176" s="242" t="str">
        <f t="shared" si="144"/>
        <v/>
      </c>
      <c r="AR176" s="252" t="str">
        <f t="shared" si="145"/>
        <v>00</v>
      </c>
      <c r="AS176" s="252">
        <f t="shared" si="146"/>
        <v>0</v>
      </c>
      <c r="AT176" s="252">
        <f t="shared" si="147"/>
        <v>0</v>
      </c>
      <c r="AU176" s="252" t="str">
        <f t="shared" si="148"/>
        <v/>
      </c>
      <c r="AV176" s="252" t="str">
        <f t="shared" si="149"/>
        <v/>
      </c>
      <c r="AW176" s="252" t="str">
        <f t="shared" si="150"/>
        <v>0</v>
      </c>
      <c r="AX176" s="252" t="str">
        <f t="shared" si="151"/>
        <v/>
      </c>
      <c r="AY176" s="252" t="str">
        <f t="shared" si="152"/>
        <v/>
      </c>
      <c r="AZ176" s="252" t="str">
        <f t="shared" si="153"/>
        <v/>
      </c>
      <c r="BA176" s="252" t="str">
        <f t="shared" si="154"/>
        <v>0</v>
      </c>
      <c r="BB176" s="252">
        <f t="shared" si="155"/>
        <v>0</v>
      </c>
      <c r="BE176" s="225"/>
      <c r="BF176" s="226"/>
      <c r="BG176" s="315" t="str">
        <f t="shared" si="156"/>
        <v/>
      </c>
      <c r="BH176" s="314" t="str">
        <f t="shared" si="157"/>
        <v/>
      </c>
      <c r="BI176" s="313"/>
      <c r="BK176" s="302"/>
      <c r="BM176" s="302"/>
      <c r="BO176" s="302"/>
      <c r="BQ176" s="302"/>
    </row>
    <row r="177" spans="9:69" ht="15" customHeight="1">
      <c r="I177" s="225"/>
      <c r="J177" s="226" t="str">
        <f t="shared" si="118"/>
        <v/>
      </c>
      <c r="K177" s="227"/>
      <c r="L177" s="228" t="str">
        <f t="shared" si="119"/>
        <v/>
      </c>
      <c r="M177" s="229"/>
      <c r="N177" s="242" t="str">
        <f t="shared" si="120"/>
        <v/>
      </c>
      <c r="O177" s="242">
        <f t="shared" si="121"/>
        <v>0</v>
      </c>
      <c r="P177" s="242" t="str">
        <f t="shared" si="122"/>
        <v/>
      </c>
      <c r="Q177" s="242">
        <f t="shared" si="123"/>
        <v>0</v>
      </c>
      <c r="R177" s="242" t="str">
        <f t="shared" si="124"/>
        <v/>
      </c>
      <c r="S177" s="242" t="str">
        <f t="shared" si="125"/>
        <v/>
      </c>
      <c r="T177" s="252" t="str">
        <f t="shared" si="126"/>
        <v>00</v>
      </c>
      <c r="U177" s="252">
        <f t="shared" si="127"/>
        <v>0</v>
      </c>
      <c r="V177" s="252">
        <f t="shared" si="128"/>
        <v>0</v>
      </c>
      <c r="W177" s="252" t="str">
        <f t="shared" si="129"/>
        <v/>
      </c>
      <c r="X177" s="252" t="str">
        <f t="shared" si="130"/>
        <v/>
      </c>
      <c r="Y177" s="252" t="str">
        <f t="shared" si="131"/>
        <v>0</v>
      </c>
      <c r="Z177" s="252" t="str">
        <f t="shared" si="132"/>
        <v/>
      </c>
      <c r="AA177" s="252" t="str">
        <f t="shared" si="133"/>
        <v/>
      </c>
      <c r="AB177" s="252" t="str">
        <f t="shared" si="134"/>
        <v/>
      </c>
      <c r="AC177" s="252" t="str">
        <f t="shared" si="135"/>
        <v>0</v>
      </c>
      <c r="AD177" s="252">
        <f t="shared" si="136"/>
        <v>0</v>
      </c>
      <c r="AG177" s="225"/>
      <c r="AH177" s="226" t="str">
        <f t="shared" si="137"/>
        <v/>
      </c>
      <c r="AI177" s="227"/>
      <c r="AJ177" s="228" t="str">
        <f t="shared" si="138"/>
        <v/>
      </c>
      <c r="AK177" s="229"/>
      <c r="AL177" s="242" t="str">
        <f t="shared" si="139"/>
        <v/>
      </c>
      <c r="AM177" s="242">
        <f t="shared" si="140"/>
        <v>0</v>
      </c>
      <c r="AN177" s="242" t="str">
        <f t="shared" si="141"/>
        <v/>
      </c>
      <c r="AO177" s="242">
        <f t="shared" si="142"/>
        <v>0</v>
      </c>
      <c r="AP177" s="242" t="str">
        <f t="shared" si="143"/>
        <v/>
      </c>
      <c r="AQ177" s="242" t="str">
        <f t="shared" si="144"/>
        <v/>
      </c>
      <c r="AR177" s="252" t="str">
        <f t="shared" si="145"/>
        <v>00</v>
      </c>
      <c r="AS177" s="252">
        <f t="shared" si="146"/>
        <v>0</v>
      </c>
      <c r="AT177" s="252">
        <f t="shared" si="147"/>
        <v>0</v>
      </c>
      <c r="AU177" s="252" t="str">
        <f t="shared" si="148"/>
        <v/>
      </c>
      <c r="AV177" s="252" t="str">
        <f t="shared" si="149"/>
        <v/>
      </c>
      <c r="AW177" s="252" t="str">
        <f t="shared" si="150"/>
        <v>0</v>
      </c>
      <c r="AX177" s="252" t="str">
        <f t="shared" si="151"/>
        <v/>
      </c>
      <c r="AY177" s="252" t="str">
        <f t="shared" si="152"/>
        <v/>
      </c>
      <c r="AZ177" s="252" t="str">
        <f t="shared" si="153"/>
        <v/>
      </c>
      <c r="BA177" s="252" t="str">
        <f t="shared" si="154"/>
        <v>0</v>
      </c>
      <c r="BB177" s="252">
        <f t="shared" si="155"/>
        <v>0</v>
      </c>
      <c r="BE177" s="225"/>
      <c r="BF177" s="226"/>
      <c r="BG177" s="315" t="str">
        <f t="shared" si="156"/>
        <v/>
      </c>
      <c r="BH177" s="314" t="str">
        <f t="shared" si="157"/>
        <v/>
      </c>
      <c r="BI177" s="313"/>
      <c r="BK177" s="302"/>
      <c r="BM177" s="302"/>
      <c r="BO177" s="302"/>
      <c r="BQ177" s="302"/>
    </row>
    <row r="178" spans="9:69" ht="15" customHeight="1">
      <c r="I178" s="225"/>
      <c r="J178" s="226" t="str">
        <f t="shared" si="118"/>
        <v/>
      </c>
      <c r="K178" s="227"/>
      <c r="L178" s="228" t="str">
        <f t="shared" si="119"/>
        <v/>
      </c>
      <c r="M178" s="229"/>
      <c r="N178" s="242" t="str">
        <f t="shared" si="120"/>
        <v/>
      </c>
      <c r="O178" s="242">
        <f t="shared" si="121"/>
        <v>0</v>
      </c>
      <c r="P178" s="242" t="str">
        <f t="shared" si="122"/>
        <v/>
      </c>
      <c r="Q178" s="242">
        <f t="shared" si="123"/>
        <v>0</v>
      </c>
      <c r="R178" s="242" t="str">
        <f t="shared" si="124"/>
        <v/>
      </c>
      <c r="S178" s="242" t="str">
        <f t="shared" si="125"/>
        <v/>
      </c>
      <c r="T178" s="252" t="str">
        <f t="shared" si="126"/>
        <v>00</v>
      </c>
      <c r="U178" s="252">
        <f t="shared" si="127"/>
        <v>0</v>
      </c>
      <c r="V178" s="252">
        <f t="shared" si="128"/>
        <v>0</v>
      </c>
      <c r="W178" s="252" t="str">
        <f t="shared" si="129"/>
        <v/>
      </c>
      <c r="X178" s="252" t="str">
        <f t="shared" si="130"/>
        <v/>
      </c>
      <c r="Y178" s="252" t="str">
        <f t="shared" si="131"/>
        <v>0</v>
      </c>
      <c r="Z178" s="252" t="str">
        <f t="shared" si="132"/>
        <v/>
      </c>
      <c r="AA178" s="252" t="str">
        <f t="shared" si="133"/>
        <v/>
      </c>
      <c r="AB178" s="252" t="str">
        <f t="shared" si="134"/>
        <v/>
      </c>
      <c r="AC178" s="252" t="str">
        <f t="shared" si="135"/>
        <v>0</v>
      </c>
      <c r="AD178" s="252">
        <f t="shared" si="136"/>
        <v>0</v>
      </c>
      <c r="AG178" s="225"/>
      <c r="AH178" s="226" t="str">
        <f t="shared" si="137"/>
        <v/>
      </c>
      <c r="AI178" s="227"/>
      <c r="AJ178" s="228" t="str">
        <f t="shared" si="138"/>
        <v/>
      </c>
      <c r="AK178" s="229"/>
      <c r="AL178" s="242" t="str">
        <f t="shared" si="139"/>
        <v/>
      </c>
      <c r="AM178" s="242">
        <f t="shared" si="140"/>
        <v>0</v>
      </c>
      <c r="AN178" s="242" t="str">
        <f t="shared" si="141"/>
        <v/>
      </c>
      <c r="AO178" s="242">
        <f t="shared" si="142"/>
        <v>0</v>
      </c>
      <c r="AP178" s="242" t="str">
        <f t="shared" si="143"/>
        <v/>
      </c>
      <c r="AQ178" s="242" t="str">
        <f t="shared" si="144"/>
        <v/>
      </c>
      <c r="AR178" s="252" t="str">
        <f t="shared" si="145"/>
        <v>00</v>
      </c>
      <c r="AS178" s="252">
        <f t="shared" si="146"/>
        <v>0</v>
      </c>
      <c r="AT178" s="252">
        <f t="shared" si="147"/>
        <v>0</v>
      </c>
      <c r="AU178" s="252" t="str">
        <f t="shared" si="148"/>
        <v/>
      </c>
      <c r="AV178" s="252" t="str">
        <f t="shared" si="149"/>
        <v/>
      </c>
      <c r="AW178" s="252" t="str">
        <f t="shared" si="150"/>
        <v>0</v>
      </c>
      <c r="AX178" s="252" t="str">
        <f t="shared" si="151"/>
        <v/>
      </c>
      <c r="AY178" s="252" t="str">
        <f t="shared" si="152"/>
        <v/>
      </c>
      <c r="AZ178" s="252" t="str">
        <f t="shared" si="153"/>
        <v/>
      </c>
      <c r="BA178" s="252" t="str">
        <f t="shared" si="154"/>
        <v>0</v>
      </c>
      <c r="BB178" s="252">
        <f t="shared" si="155"/>
        <v>0</v>
      </c>
      <c r="BE178" s="225"/>
      <c r="BF178" s="226"/>
      <c r="BG178" s="315" t="str">
        <f t="shared" si="156"/>
        <v/>
      </c>
      <c r="BH178" s="314" t="str">
        <f t="shared" si="157"/>
        <v/>
      </c>
      <c r="BI178" s="313"/>
      <c r="BK178" s="302"/>
      <c r="BM178" s="302"/>
      <c r="BO178" s="302"/>
      <c r="BQ178" s="302"/>
    </row>
    <row r="179" spans="9:69" ht="15" customHeight="1">
      <c r="I179" s="225"/>
      <c r="J179" s="226" t="str">
        <f t="shared" si="118"/>
        <v/>
      </c>
      <c r="K179" s="227"/>
      <c r="L179" s="228" t="str">
        <f t="shared" si="119"/>
        <v/>
      </c>
      <c r="M179" s="229"/>
      <c r="N179" s="242" t="str">
        <f t="shared" si="120"/>
        <v/>
      </c>
      <c r="O179" s="242">
        <f t="shared" si="121"/>
        <v>0</v>
      </c>
      <c r="P179" s="242" t="str">
        <f t="shared" si="122"/>
        <v/>
      </c>
      <c r="Q179" s="242">
        <f t="shared" si="123"/>
        <v>0</v>
      </c>
      <c r="R179" s="242" t="str">
        <f t="shared" si="124"/>
        <v/>
      </c>
      <c r="S179" s="242" t="str">
        <f t="shared" si="125"/>
        <v/>
      </c>
      <c r="T179" s="252" t="str">
        <f t="shared" si="126"/>
        <v>00</v>
      </c>
      <c r="U179" s="252">
        <f t="shared" si="127"/>
        <v>0</v>
      </c>
      <c r="V179" s="252">
        <f t="shared" si="128"/>
        <v>0</v>
      </c>
      <c r="W179" s="252" t="str">
        <f t="shared" si="129"/>
        <v/>
      </c>
      <c r="X179" s="252" t="str">
        <f t="shared" si="130"/>
        <v/>
      </c>
      <c r="Y179" s="252" t="str">
        <f t="shared" si="131"/>
        <v>0</v>
      </c>
      <c r="Z179" s="252" t="str">
        <f t="shared" si="132"/>
        <v/>
      </c>
      <c r="AA179" s="252" t="str">
        <f t="shared" si="133"/>
        <v/>
      </c>
      <c r="AB179" s="252" t="str">
        <f t="shared" si="134"/>
        <v/>
      </c>
      <c r="AC179" s="252" t="str">
        <f t="shared" si="135"/>
        <v>0</v>
      </c>
      <c r="AD179" s="252">
        <f t="shared" si="136"/>
        <v>0</v>
      </c>
      <c r="AG179" s="225"/>
      <c r="AH179" s="226" t="str">
        <f t="shared" si="137"/>
        <v/>
      </c>
      <c r="AI179" s="227"/>
      <c r="AJ179" s="228" t="str">
        <f t="shared" si="138"/>
        <v/>
      </c>
      <c r="AK179" s="229"/>
      <c r="AL179" s="242" t="str">
        <f t="shared" si="139"/>
        <v/>
      </c>
      <c r="AM179" s="242">
        <f t="shared" si="140"/>
        <v>0</v>
      </c>
      <c r="AN179" s="242" t="str">
        <f t="shared" si="141"/>
        <v/>
      </c>
      <c r="AO179" s="242">
        <f t="shared" si="142"/>
        <v>0</v>
      </c>
      <c r="AP179" s="242" t="str">
        <f t="shared" si="143"/>
        <v/>
      </c>
      <c r="AQ179" s="242" t="str">
        <f t="shared" si="144"/>
        <v/>
      </c>
      <c r="AR179" s="252" t="str">
        <f t="shared" si="145"/>
        <v>00</v>
      </c>
      <c r="AS179" s="252">
        <f t="shared" si="146"/>
        <v>0</v>
      </c>
      <c r="AT179" s="252">
        <f t="shared" si="147"/>
        <v>0</v>
      </c>
      <c r="AU179" s="252" t="str">
        <f t="shared" si="148"/>
        <v/>
      </c>
      <c r="AV179" s="252" t="str">
        <f t="shared" si="149"/>
        <v/>
      </c>
      <c r="AW179" s="252" t="str">
        <f t="shared" si="150"/>
        <v>0</v>
      </c>
      <c r="AX179" s="252" t="str">
        <f t="shared" si="151"/>
        <v/>
      </c>
      <c r="AY179" s="252" t="str">
        <f t="shared" si="152"/>
        <v/>
      </c>
      <c r="AZ179" s="252" t="str">
        <f t="shared" si="153"/>
        <v/>
      </c>
      <c r="BA179" s="252" t="str">
        <f t="shared" si="154"/>
        <v>0</v>
      </c>
      <c r="BB179" s="252">
        <f t="shared" si="155"/>
        <v>0</v>
      </c>
      <c r="BE179" s="225"/>
      <c r="BF179" s="226"/>
      <c r="BG179" s="315" t="str">
        <f t="shared" si="156"/>
        <v/>
      </c>
      <c r="BH179" s="314" t="str">
        <f t="shared" si="157"/>
        <v/>
      </c>
      <c r="BI179" s="313"/>
      <c r="BK179" s="302"/>
      <c r="BM179" s="302"/>
      <c r="BO179" s="302"/>
      <c r="BQ179" s="302"/>
    </row>
    <row r="180" spans="9:69" ht="15" customHeight="1">
      <c r="I180" s="225"/>
      <c r="J180" s="226" t="str">
        <f t="shared" si="118"/>
        <v/>
      </c>
      <c r="K180" s="227"/>
      <c r="L180" s="228" t="str">
        <f t="shared" si="119"/>
        <v/>
      </c>
      <c r="M180" s="229"/>
      <c r="N180" s="242" t="str">
        <f t="shared" si="120"/>
        <v/>
      </c>
      <c r="O180" s="242">
        <f t="shared" si="121"/>
        <v>0</v>
      </c>
      <c r="P180" s="242" t="str">
        <f t="shared" si="122"/>
        <v/>
      </c>
      <c r="Q180" s="242">
        <f t="shared" si="123"/>
        <v>0</v>
      </c>
      <c r="R180" s="242" t="str">
        <f t="shared" si="124"/>
        <v/>
      </c>
      <c r="S180" s="242" t="str">
        <f t="shared" si="125"/>
        <v/>
      </c>
      <c r="T180" s="252" t="str">
        <f t="shared" si="126"/>
        <v>00</v>
      </c>
      <c r="U180" s="252">
        <f t="shared" si="127"/>
        <v>0</v>
      </c>
      <c r="V180" s="252">
        <f t="shared" si="128"/>
        <v>0</v>
      </c>
      <c r="W180" s="252" t="str">
        <f t="shared" si="129"/>
        <v/>
      </c>
      <c r="X180" s="252" t="str">
        <f t="shared" si="130"/>
        <v/>
      </c>
      <c r="Y180" s="252" t="str">
        <f t="shared" si="131"/>
        <v>0</v>
      </c>
      <c r="Z180" s="252" t="str">
        <f t="shared" si="132"/>
        <v/>
      </c>
      <c r="AA180" s="252" t="str">
        <f t="shared" si="133"/>
        <v/>
      </c>
      <c r="AB180" s="252" t="str">
        <f t="shared" si="134"/>
        <v/>
      </c>
      <c r="AC180" s="252" t="str">
        <f t="shared" si="135"/>
        <v>0</v>
      </c>
      <c r="AD180" s="252">
        <f t="shared" si="136"/>
        <v>0</v>
      </c>
      <c r="AG180" s="225"/>
      <c r="AH180" s="226" t="str">
        <f t="shared" si="137"/>
        <v/>
      </c>
      <c r="AI180" s="227"/>
      <c r="AJ180" s="228" t="str">
        <f t="shared" si="138"/>
        <v/>
      </c>
      <c r="AK180" s="229"/>
      <c r="AL180" s="242" t="str">
        <f t="shared" si="139"/>
        <v/>
      </c>
      <c r="AM180" s="242">
        <f t="shared" si="140"/>
        <v>0</v>
      </c>
      <c r="AN180" s="242" t="str">
        <f t="shared" si="141"/>
        <v/>
      </c>
      <c r="AO180" s="242">
        <f t="shared" si="142"/>
        <v>0</v>
      </c>
      <c r="AP180" s="242" t="str">
        <f t="shared" si="143"/>
        <v/>
      </c>
      <c r="AQ180" s="242" t="str">
        <f t="shared" si="144"/>
        <v/>
      </c>
      <c r="AR180" s="252" t="str">
        <f t="shared" si="145"/>
        <v>00</v>
      </c>
      <c r="AS180" s="252">
        <f t="shared" si="146"/>
        <v>0</v>
      </c>
      <c r="AT180" s="252">
        <f t="shared" si="147"/>
        <v>0</v>
      </c>
      <c r="AU180" s="252" t="str">
        <f t="shared" si="148"/>
        <v/>
      </c>
      <c r="AV180" s="252" t="str">
        <f t="shared" si="149"/>
        <v/>
      </c>
      <c r="AW180" s="252" t="str">
        <f t="shared" si="150"/>
        <v>0</v>
      </c>
      <c r="AX180" s="252" t="str">
        <f t="shared" si="151"/>
        <v/>
      </c>
      <c r="AY180" s="252" t="str">
        <f t="shared" si="152"/>
        <v/>
      </c>
      <c r="AZ180" s="252" t="str">
        <f t="shared" si="153"/>
        <v/>
      </c>
      <c r="BA180" s="252" t="str">
        <f t="shared" si="154"/>
        <v>0</v>
      </c>
      <c r="BB180" s="252">
        <f t="shared" si="155"/>
        <v>0</v>
      </c>
      <c r="BE180" s="225"/>
      <c r="BF180" s="226"/>
      <c r="BG180" s="315" t="str">
        <f t="shared" si="156"/>
        <v/>
      </c>
      <c r="BH180" s="314" t="str">
        <f t="shared" si="157"/>
        <v/>
      </c>
      <c r="BI180" s="313"/>
      <c r="BK180" s="302"/>
      <c r="BM180" s="302"/>
      <c r="BO180" s="302"/>
      <c r="BQ180" s="302"/>
    </row>
    <row r="181" spans="9:69" ht="15" customHeight="1">
      <c r="I181" s="225"/>
      <c r="J181" s="226" t="str">
        <f t="shared" si="118"/>
        <v/>
      </c>
      <c r="K181" s="227"/>
      <c r="L181" s="228" t="str">
        <f t="shared" si="119"/>
        <v/>
      </c>
      <c r="M181" s="229"/>
      <c r="N181" s="242" t="str">
        <f t="shared" si="120"/>
        <v/>
      </c>
      <c r="O181" s="242">
        <f t="shared" si="121"/>
        <v>0</v>
      </c>
      <c r="P181" s="242" t="str">
        <f t="shared" si="122"/>
        <v/>
      </c>
      <c r="Q181" s="242">
        <f t="shared" si="123"/>
        <v>0</v>
      </c>
      <c r="R181" s="242" t="str">
        <f t="shared" si="124"/>
        <v/>
      </c>
      <c r="S181" s="242" t="str">
        <f t="shared" si="125"/>
        <v/>
      </c>
      <c r="T181" s="252" t="str">
        <f t="shared" si="126"/>
        <v>00</v>
      </c>
      <c r="U181" s="252">
        <f t="shared" si="127"/>
        <v>0</v>
      </c>
      <c r="V181" s="252">
        <f t="shared" si="128"/>
        <v>0</v>
      </c>
      <c r="W181" s="252" t="str">
        <f t="shared" si="129"/>
        <v/>
      </c>
      <c r="X181" s="252" t="str">
        <f t="shared" si="130"/>
        <v/>
      </c>
      <c r="Y181" s="252" t="str">
        <f t="shared" si="131"/>
        <v>0</v>
      </c>
      <c r="Z181" s="252" t="str">
        <f t="shared" si="132"/>
        <v/>
      </c>
      <c r="AA181" s="252" t="str">
        <f t="shared" si="133"/>
        <v/>
      </c>
      <c r="AB181" s="252" t="str">
        <f t="shared" si="134"/>
        <v/>
      </c>
      <c r="AC181" s="252" t="str">
        <f t="shared" si="135"/>
        <v>0</v>
      </c>
      <c r="AD181" s="252">
        <f t="shared" si="136"/>
        <v>0</v>
      </c>
      <c r="AG181" s="225"/>
      <c r="AH181" s="226" t="str">
        <f t="shared" si="137"/>
        <v/>
      </c>
      <c r="AI181" s="227"/>
      <c r="AJ181" s="228" t="str">
        <f t="shared" si="138"/>
        <v/>
      </c>
      <c r="AK181" s="229"/>
      <c r="AL181" s="242" t="str">
        <f t="shared" si="139"/>
        <v/>
      </c>
      <c r="AM181" s="242">
        <f t="shared" si="140"/>
        <v>0</v>
      </c>
      <c r="AN181" s="242" t="str">
        <f t="shared" si="141"/>
        <v/>
      </c>
      <c r="AO181" s="242">
        <f t="shared" si="142"/>
        <v>0</v>
      </c>
      <c r="AP181" s="242" t="str">
        <f t="shared" si="143"/>
        <v/>
      </c>
      <c r="AQ181" s="242" t="str">
        <f t="shared" si="144"/>
        <v/>
      </c>
      <c r="AR181" s="252" t="str">
        <f t="shared" si="145"/>
        <v>00</v>
      </c>
      <c r="AS181" s="252">
        <f t="shared" si="146"/>
        <v>0</v>
      </c>
      <c r="AT181" s="252">
        <f t="shared" si="147"/>
        <v>0</v>
      </c>
      <c r="AU181" s="252" t="str">
        <f t="shared" si="148"/>
        <v/>
      </c>
      <c r="AV181" s="252" t="str">
        <f t="shared" si="149"/>
        <v/>
      </c>
      <c r="AW181" s="252" t="str">
        <f t="shared" si="150"/>
        <v>0</v>
      </c>
      <c r="AX181" s="252" t="str">
        <f t="shared" si="151"/>
        <v/>
      </c>
      <c r="AY181" s="252" t="str">
        <f t="shared" si="152"/>
        <v/>
      </c>
      <c r="AZ181" s="252" t="str">
        <f t="shared" si="153"/>
        <v/>
      </c>
      <c r="BA181" s="252" t="str">
        <f t="shared" si="154"/>
        <v>0</v>
      </c>
      <c r="BB181" s="252">
        <f t="shared" si="155"/>
        <v>0</v>
      </c>
      <c r="BE181" s="225"/>
      <c r="BF181" s="226"/>
      <c r="BG181" s="315" t="str">
        <f t="shared" si="156"/>
        <v/>
      </c>
      <c r="BH181" s="314" t="str">
        <f t="shared" si="157"/>
        <v/>
      </c>
      <c r="BI181" s="313"/>
      <c r="BK181" s="302"/>
      <c r="BM181" s="302"/>
      <c r="BO181" s="302"/>
      <c r="BQ181" s="302"/>
    </row>
    <row r="182" spans="9:69" ht="15" customHeight="1">
      <c r="I182" s="225"/>
      <c r="J182" s="226" t="str">
        <f t="shared" si="118"/>
        <v/>
      </c>
      <c r="K182" s="227"/>
      <c r="L182" s="228" t="str">
        <f t="shared" si="119"/>
        <v/>
      </c>
      <c r="M182" s="229"/>
      <c r="N182" s="242" t="str">
        <f t="shared" si="120"/>
        <v/>
      </c>
      <c r="O182" s="242">
        <f t="shared" si="121"/>
        <v>0</v>
      </c>
      <c r="P182" s="242" t="str">
        <f t="shared" si="122"/>
        <v/>
      </c>
      <c r="Q182" s="242">
        <f t="shared" si="123"/>
        <v>0</v>
      </c>
      <c r="R182" s="242" t="str">
        <f t="shared" si="124"/>
        <v/>
      </c>
      <c r="S182" s="242" t="str">
        <f t="shared" si="125"/>
        <v/>
      </c>
      <c r="T182" s="252" t="str">
        <f t="shared" si="126"/>
        <v>00</v>
      </c>
      <c r="U182" s="252">
        <f t="shared" si="127"/>
        <v>0</v>
      </c>
      <c r="V182" s="252">
        <f t="shared" si="128"/>
        <v>0</v>
      </c>
      <c r="W182" s="252" t="str">
        <f t="shared" si="129"/>
        <v/>
      </c>
      <c r="X182" s="252" t="str">
        <f t="shared" si="130"/>
        <v/>
      </c>
      <c r="Y182" s="252" t="str">
        <f t="shared" si="131"/>
        <v>0</v>
      </c>
      <c r="Z182" s="252" t="str">
        <f t="shared" si="132"/>
        <v/>
      </c>
      <c r="AA182" s="252" t="str">
        <f t="shared" si="133"/>
        <v/>
      </c>
      <c r="AB182" s="252" t="str">
        <f t="shared" si="134"/>
        <v/>
      </c>
      <c r="AC182" s="252" t="str">
        <f t="shared" si="135"/>
        <v>0</v>
      </c>
      <c r="AD182" s="252">
        <f t="shared" si="136"/>
        <v>0</v>
      </c>
      <c r="AG182" s="225"/>
      <c r="AH182" s="226" t="str">
        <f t="shared" si="137"/>
        <v/>
      </c>
      <c r="AI182" s="227"/>
      <c r="AJ182" s="228" t="str">
        <f t="shared" si="138"/>
        <v/>
      </c>
      <c r="AK182" s="229"/>
      <c r="AL182" s="242" t="str">
        <f t="shared" si="139"/>
        <v/>
      </c>
      <c r="AM182" s="242">
        <f t="shared" si="140"/>
        <v>0</v>
      </c>
      <c r="AN182" s="242" t="str">
        <f t="shared" si="141"/>
        <v/>
      </c>
      <c r="AO182" s="242">
        <f t="shared" si="142"/>
        <v>0</v>
      </c>
      <c r="AP182" s="242" t="str">
        <f t="shared" si="143"/>
        <v/>
      </c>
      <c r="AQ182" s="242" t="str">
        <f t="shared" si="144"/>
        <v/>
      </c>
      <c r="AR182" s="252" t="str">
        <f t="shared" si="145"/>
        <v>00</v>
      </c>
      <c r="AS182" s="252">
        <f t="shared" si="146"/>
        <v>0</v>
      </c>
      <c r="AT182" s="252">
        <f t="shared" si="147"/>
        <v>0</v>
      </c>
      <c r="AU182" s="252" t="str">
        <f t="shared" si="148"/>
        <v/>
      </c>
      <c r="AV182" s="252" t="str">
        <f t="shared" si="149"/>
        <v/>
      </c>
      <c r="AW182" s="252" t="str">
        <f t="shared" si="150"/>
        <v>0</v>
      </c>
      <c r="AX182" s="252" t="str">
        <f t="shared" si="151"/>
        <v/>
      </c>
      <c r="AY182" s="252" t="str">
        <f t="shared" si="152"/>
        <v/>
      </c>
      <c r="AZ182" s="252" t="str">
        <f t="shared" si="153"/>
        <v/>
      </c>
      <c r="BA182" s="252" t="str">
        <f t="shared" si="154"/>
        <v>0</v>
      </c>
      <c r="BB182" s="252">
        <f t="shared" si="155"/>
        <v>0</v>
      </c>
      <c r="BE182" s="225"/>
      <c r="BF182" s="226"/>
      <c r="BG182" s="315" t="str">
        <f t="shared" si="156"/>
        <v/>
      </c>
      <c r="BH182" s="314" t="str">
        <f t="shared" si="157"/>
        <v/>
      </c>
      <c r="BI182" s="313"/>
      <c r="BK182" s="302"/>
      <c r="BM182" s="302"/>
      <c r="BO182" s="302"/>
      <c r="BQ182" s="302"/>
    </row>
    <row r="183" spans="9:69" ht="15" customHeight="1">
      <c r="I183" s="225"/>
      <c r="J183" s="226" t="str">
        <f t="shared" si="118"/>
        <v/>
      </c>
      <c r="K183" s="227"/>
      <c r="L183" s="228" t="str">
        <f t="shared" si="119"/>
        <v/>
      </c>
      <c r="M183" s="229"/>
      <c r="N183" s="242" t="str">
        <f t="shared" si="120"/>
        <v/>
      </c>
      <c r="O183" s="242">
        <f t="shared" si="121"/>
        <v>0</v>
      </c>
      <c r="P183" s="242" t="str">
        <f t="shared" si="122"/>
        <v/>
      </c>
      <c r="Q183" s="242">
        <f t="shared" si="123"/>
        <v>0</v>
      </c>
      <c r="R183" s="242" t="str">
        <f t="shared" si="124"/>
        <v/>
      </c>
      <c r="S183" s="242" t="str">
        <f t="shared" si="125"/>
        <v/>
      </c>
      <c r="T183" s="252" t="str">
        <f t="shared" si="126"/>
        <v>00</v>
      </c>
      <c r="U183" s="252">
        <f t="shared" si="127"/>
        <v>0</v>
      </c>
      <c r="V183" s="252">
        <f t="shared" si="128"/>
        <v>0</v>
      </c>
      <c r="W183" s="252" t="str">
        <f t="shared" si="129"/>
        <v/>
      </c>
      <c r="X183" s="252" t="str">
        <f t="shared" si="130"/>
        <v/>
      </c>
      <c r="Y183" s="252" t="str">
        <f t="shared" si="131"/>
        <v>0</v>
      </c>
      <c r="Z183" s="252" t="str">
        <f t="shared" si="132"/>
        <v/>
      </c>
      <c r="AA183" s="252" t="str">
        <f t="shared" si="133"/>
        <v/>
      </c>
      <c r="AB183" s="252" t="str">
        <f t="shared" si="134"/>
        <v/>
      </c>
      <c r="AC183" s="252" t="str">
        <f t="shared" si="135"/>
        <v>0</v>
      </c>
      <c r="AD183" s="252">
        <f t="shared" si="136"/>
        <v>0</v>
      </c>
      <c r="AG183" s="225"/>
      <c r="AH183" s="226" t="str">
        <f t="shared" si="137"/>
        <v/>
      </c>
      <c r="AI183" s="227"/>
      <c r="AJ183" s="228" t="str">
        <f t="shared" si="138"/>
        <v/>
      </c>
      <c r="AK183" s="229"/>
      <c r="AL183" s="242" t="str">
        <f t="shared" si="139"/>
        <v/>
      </c>
      <c r="AM183" s="242">
        <f t="shared" si="140"/>
        <v>0</v>
      </c>
      <c r="AN183" s="242" t="str">
        <f t="shared" si="141"/>
        <v/>
      </c>
      <c r="AO183" s="242">
        <f t="shared" si="142"/>
        <v>0</v>
      </c>
      <c r="AP183" s="242" t="str">
        <f t="shared" si="143"/>
        <v/>
      </c>
      <c r="AQ183" s="242" t="str">
        <f t="shared" si="144"/>
        <v/>
      </c>
      <c r="AR183" s="252" t="str">
        <f t="shared" si="145"/>
        <v>00</v>
      </c>
      <c r="AS183" s="252">
        <f t="shared" si="146"/>
        <v>0</v>
      </c>
      <c r="AT183" s="252">
        <f t="shared" si="147"/>
        <v>0</v>
      </c>
      <c r="AU183" s="252" t="str">
        <f t="shared" si="148"/>
        <v/>
      </c>
      <c r="AV183" s="252" t="str">
        <f t="shared" si="149"/>
        <v/>
      </c>
      <c r="AW183" s="252" t="str">
        <f t="shared" si="150"/>
        <v>0</v>
      </c>
      <c r="AX183" s="252" t="str">
        <f t="shared" si="151"/>
        <v/>
      </c>
      <c r="AY183" s="252" t="str">
        <f t="shared" si="152"/>
        <v/>
      </c>
      <c r="AZ183" s="252" t="str">
        <f t="shared" si="153"/>
        <v/>
      </c>
      <c r="BA183" s="252" t="str">
        <f t="shared" si="154"/>
        <v>0</v>
      </c>
      <c r="BB183" s="252">
        <f t="shared" si="155"/>
        <v>0</v>
      </c>
      <c r="BE183" s="225"/>
      <c r="BF183" s="226"/>
      <c r="BG183" s="315" t="str">
        <f t="shared" si="156"/>
        <v/>
      </c>
      <c r="BH183" s="314" t="str">
        <f t="shared" si="157"/>
        <v/>
      </c>
      <c r="BI183" s="313"/>
      <c r="BK183" s="302"/>
      <c r="BM183" s="302"/>
      <c r="BO183" s="302"/>
      <c r="BQ183" s="302"/>
    </row>
    <row r="184" spans="9:69" ht="15" customHeight="1">
      <c r="I184" s="225"/>
      <c r="J184" s="226" t="str">
        <f t="shared" si="118"/>
        <v/>
      </c>
      <c r="K184" s="227"/>
      <c r="L184" s="228" t="str">
        <f t="shared" si="119"/>
        <v/>
      </c>
      <c r="M184" s="229"/>
      <c r="N184" s="242" t="str">
        <f t="shared" si="120"/>
        <v/>
      </c>
      <c r="O184" s="242">
        <f t="shared" si="121"/>
        <v>0</v>
      </c>
      <c r="P184" s="242" t="str">
        <f t="shared" si="122"/>
        <v/>
      </c>
      <c r="Q184" s="242">
        <f t="shared" si="123"/>
        <v>0</v>
      </c>
      <c r="R184" s="242" t="str">
        <f t="shared" si="124"/>
        <v/>
      </c>
      <c r="S184" s="242" t="str">
        <f t="shared" si="125"/>
        <v/>
      </c>
      <c r="T184" s="252" t="str">
        <f t="shared" si="126"/>
        <v>00</v>
      </c>
      <c r="U184" s="252">
        <f t="shared" si="127"/>
        <v>0</v>
      </c>
      <c r="V184" s="252">
        <f t="shared" si="128"/>
        <v>0</v>
      </c>
      <c r="W184" s="252" t="str">
        <f t="shared" si="129"/>
        <v/>
      </c>
      <c r="X184" s="252" t="str">
        <f t="shared" si="130"/>
        <v/>
      </c>
      <c r="Y184" s="252" t="str">
        <f t="shared" si="131"/>
        <v>0</v>
      </c>
      <c r="Z184" s="252" t="str">
        <f t="shared" si="132"/>
        <v/>
      </c>
      <c r="AA184" s="252" t="str">
        <f t="shared" si="133"/>
        <v/>
      </c>
      <c r="AB184" s="252" t="str">
        <f t="shared" si="134"/>
        <v/>
      </c>
      <c r="AC184" s="252" t="str">
        <f t="shared" si="135"/>
        <v>0</v>
      </c>
      <c r="AD184" s="252">
        <f t="shared" si="136"/>
        <v>0</v>
      </c>
      <c r="AG184" s="225"/>
      <c r="AH184" s="226" t="str">
        <f t="shared" si="137"/>
        <v/>
      </c>
      <c r="AI184" s="227"/>
      <c r="AJ184" s="228" t="str">
        <f t="shared" si="138"/>
        <v/>
      </c>
      <c r="AK184" s="229"/>
      <c r="AL184" s="242" t="str">
        <f t="shared" si="139"/>
        <v/>
      </c>
      <c r="AM184" s="242">
        <f t="shared" si="140"/>
        <v>0</v>
      </c>
      <c r="AN184" s="242" t="str">
        <f t="shared" si="141"/>
        <v/>
      </c>
      <c r="AO184" s="242">
        <f t="shared" si="142"/>
        <v>0</v>
      </c>
      <c r="AP184" s="242" t="str">
        <f t="shared" si="143"/>
        <v/>
      </c>
      <c r="AQ184" s="242" t="str">
        <f t="shared" si="144"/>
        <v/>
      </c>
      <c r="AR184" s="252" t="str">
        <f t="shared" si="145"/>
        <v>00</v>
      </c>
      <c r="AS184" s="252">
        <f t="shared" si="146"/>
        <v>0</v>
      </c>
      <c r="AT184" s="252">
        <f t="shared" si="147"/>
        <v>0</v>
      </c>
      <c r="AU184" s="252" t="str">
        <f t="shared" si="148"/>
        <v/>
      </c>
      <c r="AV184" s="252" t="str">
        <f t="shared" si="149"/>
        <v/>
      </c>
      <c r="AW184" s="252" t="str">
        <f t="shared" si="150"/>
        <v>0</v>
      </c>
      <c r="AX184" s="252" t="str">
        <f t="shared" si="151"/>
        <v/>
      </c>
      <c r="AY184" s="252" t="str">
        <f t="shared" si="152"/>
        <v/>
      </c>
      <c r="AZ184" s="252" t="str">
        <f t="shared" si="153"/>
        <v/>
      </c>
      <c r="BA184" s="252" t="str">
        <f t="shared" si="154"/>
        <v>0</v>
      </c>
      <c r="BB184" s="252">
        <f t="shared" si="155"/>
        <v>0</v>
      </c>
      <c r="BE184" s="225"/>
      <c r="BF184" s="226"/>
      <c r="BG184" s="315" t="str">
        <f t="shared" si="156"/>
        <v/>
      </c>
      <c r="BH184" s="314" t="str">
        <f t="shared" si="157"/>
        <v/>
      </c>
      <c r="BI184" s="313"/>
      <c r="BK184" s="302"/>
      <c r="BM184" s="302"/>
      <c r="BO184" s="302"/>
      <c r="BQ184" s="302"/>
    </row>
    <row r="185" spans="9:69" ht="15" customHeight="1">
      <c r="I185" s="225"/>
      <c r="J185" s="226" t="str">
        <f t="shared" si="118"/>
        <v/>
      </c>
      <c r="K185" s="227"/>
      <c r="L185" s="228" t="str">
        <f t="shared" si="119"/>
        <v/>
      </c>
      <c r="M185" s="229"/>
      <c r="N185" s="242" t="str">
        <f t="shared" si="120"/>
        <v/>
      </c>
      <c r="O185" s="242">
        <f t="shared" si="121"/>
        <v>0</v>
      </c>
      <c r="P185" s="242" t="str">
        <f t="shared" si="122"/>
        <v/>
      </c>
      <c r="Q185" s="242">
        <f t="shared" si="123"/>
        <v>0</v>
      </c>
      <c r="R185" s="242" t="str">
        <f t="shared" si="124"/>
        <v/>
      </c>
      <c r="S185" s="242" t="str">
        <f t="shared" si="125"/>
        <v/>
      </c>
      <c r="T185" s="252" t="str">
        <f t="shared" si="126"/>
        <v>00</v>
      </c>
      <c r="U185" s="252">
        <f t="shared" si="127"/>
        <v>0</v>
      </c>
      <c r="V185" s="252">
        <f t="shared" si="128"/>
        <v>0</v>
      </c>
      <c r="W185" s="252" t="str">
        <f t="shared" si="129"/>
        <v/>
      </c>
      <c r="X185" s="252" t="str">
        <f t="shared" si="130"/>
        <v/>
      </c>
      <c r="Y185" s="252" t="str">
        <f t="shared" si="131"/>
        <v>0</v>
      </c>
      <c r="Z185" s="252" t="str">
        <f t="shared" si="132"/>
        <v/>
      </c>
      <c r="AA185" s="252" t="str">
        <f t="shared" si="133"/>
        <v/>
      </c>
      <c r="AB185" s="252" t="str">
        <f t="shared" si="134"/>
        <v/>
      </c>
      <c r="AC185" s="252" t="str">
        <f t="shared" si="135"/>
        <v>0</v>
      </c>
      <c r="AD185" s="252">
        <f t="shared" si="136"/>
        <v>0</v>
      </c>
      <c r="AG185" s="225"/>
      <c r="AH185" s="226" t="str">
        <f t="shared" si="137"/>
        <v/>
      </c>
      <c r="AI185" s="227"/>
      <c r="AJ185" s="228" t="str">
        <f t="shared" si="138"/>
        <v/>
      </c>
      <c r="AK185" s="229"/>
      <c r="AL185" s="242" t="str">
        <f t="shared" si="139"/>
        <v/>
      </c>
      <c r="AM185" s="242">
        <f t="shared" si="140"/>
        <v>0</v>
      </c>
      <c r="AN185" s="242" t="str">
        <f t="shared" si="141"/>
        <v/>
      </c>
      <c r="AO185" s="242">
        <f t="shared" si="142"/>
        <v>0</v>
      </c>
      <c r="AP185" s="242" t="str">
        <f t="shared" si="143"/>
        <v/>
      </c>
      <c r="AQ185" s="242" t="str">
        <f t="shared" si="144"/>
        <v/>
      </c>
      <c r="AR185" s="252" t="str">
        <f t="shared" si="145"/>
        <v>00</v>
      </c>
      <c r="AS185" s="252">
        <f t="shared" si="146"/>
        <v>0</v>
      </c>
      <c r="AT185" s="252">
        <f t="shared" si="147"/>
        <v>0</v>
      </c>
      <c r="AU185" s="252" t="str">
        <f t="shared" si="148"/>
        <v/>
      </c>
      <c r="AV185" s="252" t="str">
        <f t="shared" si="149"/>
        <v/>
      </c>
      <c r="AW185" s="252" t="str">
        <f t="shared" si="150"/>
        <v>0</v>
      </c>
      <c r="AX185" s="252" t="str">
        <f t="shared" si="151"/>
        <v/>
      </c>
      <c r="AY185" s="252" t="str">
        <f t="shared" si="152"/>
        <v/>
      </c>
      <c r="AZ185" s="252" t="str">
        <f t="shared" si="153"/>
        <v/>
      </c>
      <c r="BA185" s="252" t="str">
        <f t="shared" si="154"/>
        <v>0</v>
      </c>
      <c r="BB185" s="252">
        <f t="shared" si="155"/>
        <v>0</v>
      </c>
      <c r="BE185" s="225"/>
      <c r="BF185" s="226"/>
      <c r="BG185" s="315" t="str">
        <f t="shared" si="156"/>
        <v/>
      </c>
      <c r="BH185" s="314" t="str">
        <f t="shared" si="157"/>
        <v/>
      </c>
      <c r="BI185" s="313"/>
      <c r="BK185" s="302"/>
      <c r="BM185" s="302"/>
      <c r="BO185" s="302"/>
      <c r="BQ185" s="302"/>
    </row>
    <row r="186" spans="9:69" ht="15" customHeight="1">
      <c r="I186" s="225"/>
      <c r="J186" s="226" t="str">
        <f t="shared" si="118"/>
        <v/>
      </c>
      <c r="K186" s="227"/>
      <c r="L186" s="228" t="str">
        <f t="shared" si="119"/>
        <v/>
      </c>
      <c r="M186" s="229"/>
      <c r="N186" s="242" t="str">
        <f t="shared" si="120"/>
        <v/>
      </c>
      <c r="O186" s="242">
        <f t="shared" si="121"/>
        <v>0</v>
      </c>
      <c r="P186" s="242" t="str">
        <f t="shared" si="122"/>
        <v/>
      </c>
      <c r="Q186" s="242">
        <f t="shared" si="123"/>
        <v>0</v>
      </c>
      <c r="R186" s="242" t="str">
        <f t="shared" si="124"/>
        <v/>
      </c>
      <c r="S186" s="242" t="str">
        <f t="shared" si="125"/>
        <v/>
      </c>
      <c r="T186" s="252" t="str">
        <f t="shared" si="126"/>
        <v>00</v>
      </c>
      <c r="U186" s="252">
        <f t="shared" si="127"/>
        <v>0</v>
      </c>
      <c r="V186" s="252">
        <f t="shared" si="128"/>
        <v>0</v>
      </c>
      <c r="W186" s="252" t="str">
        <f t="shared" si="129"/>
        <v/>
      </c>
      <c r="X186" s="252" t="str">
        <f t="shared" si="130"/>
        <v/>
      </c>
      <c r="Y186" s="252" t="str">
        <f t="shared" si="131"/>
        <v>0</v>
      </c>
      <c r="Z186" s="252" t="str">
        <f t="shared" si="132"/>
        <v/>
      </c>
      <c r="AA186" s="252" t="str">
        <f t="shared" si="133"/>
        <v/>
      </c>
      <c r="AB186" s="252" t="str">
        <f t="shared" si="134"/>
        <v/>
      </c>
      <c r="AC186" s="252" t="str">
        <f t="shared" si="135"/>
        <v>0</v>
      </c>
      <c r="AD186" s="252">
        <f t="shared" si="136"/>
        <v>0</v>
      </c>
      <c r="AG186" s="225"/>
      <c r="AH186" s="226" t="str">
        <f t="shared" si="137"/>
        <v/>
      </c>
      <c r="AI186" s="227"/>
      <c r="AJ186" s="228" t="str">
        <f t="shared" si="138"/>
        <v/>
      </c>
      <c r="AK186" s="229"/>
      <c r="AL186" s="242" t="str">
        <f t="shared" si="139"/>
        <v/>
      </c>
      <c r="AM186" s="242">
        <f t="shared" si="140"/>
        <v>0</v>
      </c>
      <c r="AN186" s="242" t="str">
        <f t="shared" si="141"/>
        <v/>
      </c>
      <c r="AO186" s="242">
        <f t="shared" si="142"/>
        <v>0</v>
      </c>
      <c r="AP186" s="242" t="str">
        <f t="shared" si="143"/>
        <v/>
      </c>
      <c r="AQ186" s="242" t="str">
        <f t="shared" si="144"/>
        <v/>
      </c>
      <c r="AR186" s="252" t="str">
        <f t="shared" si="145"/>
        <v>00</v>
      </c>
      <c r="AS186" s="252">
        <f t="shared" si="146"/>
        <v>0</v>
      </c>
      <c r="AT186" s="252">
        <f t="shared" si="147"/>
        <v>0</v>
      </c>
      <c r="AU186" s="252" t="str">
        <f t="shared" si="148"/>
        <v/>
      </c>
      <c r="AV186" s="252" t="str">
        <f t="shared" si="149"/>
        <v/>
      </c>
      <c r="AW186" s="252" t="str">
        <f t="shared" si="150"/>
        <v>0</v>
      </c>
      <c r="AX186" s="252" t="str">
        <f t="shared" si="151"/>
        <v/>
      </c>
      <c r="AY186" s="252" t="str">
        <f t="shared" si="152"/>
        <v/>
      </c>
      <c r="AZ186" s="252" t="str">
        <f t="shared" si="153"/>
        <v/>
      </c>
      <c r="BA186" s="252" t="str">
        <f t="shared" si="154"/>
        <v>0</v>
      </c>
      <c r="BB186" s="252">
        <f t="shared" si="155"/>
        <v>0</v>
      </c>
      <c r="BE186" s="225"/>
      <c r="BF186" s="226"/>
      <c r="BG186" s="315" t="str">
        <f t="shared" si="156"/>
        <v/>
      </c>
      <c r="BH186" s="314" t="str">
        <f t="shared" si="157"/>
        <v/>
      </c>
      <c r="BI186" s="313"/>
      <c r="BK186" s="302"/>
      <c r="BM186" s="302"/>
      <c r="BO186" s="302"/>
      <c r="BQ186" s="302"/>
    </row>
    <row r="187" spans="9:69" ht="15" customHeight="1">
      <c r="I187" s="225"/>
      <c r="J187" s="226" t="str">
        <f t="shared" si="118"/>
        <v/>
      </c>
      <c r="K187" s="227"/>
      <c r="L187" s="228" t="str">
        <f t="shared" si="119"/>
        <v/>
      </c>
      <c r="M187" s="229"/>
      <c r="N187" s="242" t="str">
        <f t="shared" si="120"/>
        <v/>
      </c>
      <c r="O187" s="242">
        <f t="shared" si="121"/>
        <v>0</v>
      </c>
      <c r="P187" s="242" t="str">
        <f t="shared" si="122"/>
        <v/>
      </c>
      <c r="Q187" s="242">
        <f t="shared" si="123"/>
        <v>0</v>
      </c>
      <c r="R187" s="242" t="str">
        <f t="shared" si="124"/>
        <v/>
      </c>
      <c r="S187" s="242" t="str">
        <f t="shared" si="125"/>
        <v/>
      </c>
      <c r="T187" s="252" t="str">
        <f t="shared" si="126"/>
        <v>00</v>
      </c>
      <c r="U187" s="252">
        <f t="shared" si="127"/>
        <v>0</v>
      </c>
      <c r="V187" s="252">
        <f t="shared" si="128"/>
        <v>0</v>
      </c>
      <c r="W187" s="252" t="str">
        <f t="shared" si="129"/>
        <v/>
      </c>
      <c r="X187" s="252" t="str">
        <f t="shared" si="130"/>
        <v/>
      </c>
      <c r="Y187" s="252" t="str">
        <f t="shared" si="131"/>
        <v>0</v>
      </c>
      <c r="Z187" s="252" t="str">
        <f t="shared" si="132"/>
        <v/>
      </c>
      <c r="AA187" s="252" t="str">
        <f t="shared" si="133"/>
        <v/>
      </c>
      <c r="AB187" s="252" t="str">
        <f t="shared" si="134"/>
        <v/>
      </c>
      <c r="AC187" s="252" t="str">
        <f t="shared" si="135"/>
        <v>0</v>
      </c>
      <c r="AD187" s="252">
        <f t="shared" si="136"/>
        <v>0</v>
      </c>
      <c r="AG187" s="225"/>
      <c r="AH187" s="226" t="str">
        <f t="shared" si="137"/>
        <v/>
      </c>
      <c r="AI187" s="227"/>
      <c r="AJ187" s="228" t="str">
        <f t="shared" si="138"/>
        <v/>
      </c>
      <c r="AK187" s="229"/>
      <c r="AL187" s="242" t="str">
        <f t="shared" si="139"/>
        <v/>
      </c>
      <c r="AM187" s="242">
        <f t="shared" si="140"/>
        <v>0</v>
      </c>
      <c r="AN187" s="242" t="str">
        <f t="shared" si="141"/>
        <v/>
      </c>
      <c r="AO187" s="242">
        <f t="shared" si="142"/>
        <v>0</v>
      </c>
      <c r="AP187" s="242" t="str">
        <f t="shared" si="143"/>
        <v/>
      </c>
      <c r="AQ187" s="242" t="str">
        <f t="shared" si="144"/>
        <v/>
      </c>
      <c r="AR187" s="252" t="str">
        <f t="shared" si="145"/>
        <v>00</v>
      </c>
      <c r="AS187" s="252">
        <f t="shared" si="146"/>
        <v>0</v>
      </c>
      <c r="AT187" s="252">
        <f t="shared" si="147"/>
        <v>0</v>
      </c>
      <c r="AU187" s="252" t="str">
        <f t="shared" si="148"/>
        <v/>
      </c>
      <c r="AV187" s="252" t="str">
        <f t="shared" si="149"/>
        <v/>
      </c>
      <c r="AW187" s="252" t="str">
        <f t="shared" si="150"/>
        <v>0</v>
      </c>
      <c r="AX187" s="252" t="str">
        <f t="shared" si="151"/>
        <v/>
      </c>
      <c r="AY187" s="252" t="str">
        <f t="shared" si="152"/>
        <v/>
      </c>
      <c r="AZ187" s="252" t="str">
        <f t="shared" si="153"/>
        <v/>
      </c>
      <c r="BA187" s="252" t="str">
        <f t="shared" si="154"/>
        <v>0</v>
      </c>
      <c r="BB187" s="252">
        <f t="shared" si="155"/>
        <v>0</v>
      </c>
      <c r="BE187" s="225"/>
      <c r="BF187" s="226"/>
      <c r="BG187" s="315" t="str">
        <f t="shared" si="156"/>
        <v/>
      </c>
      <c r="BH187" s="314" t="str">
        <f t="shared" si="157"/>
        <v/>
      </c>
      <c r="BI187" s="313"/>
      <c r="BK187" s="302"/>
      <c r="BM187" s="302"/>
      <c r="BO187" s="302"/>
      <c r="BQ187" s="302"/>
    </row>
    <row r="188" spans="9:69" ht="15" customHeight="1">
      <c r="I188" s="225"/>
      <c r="J188" s="226" t="str">
        <f t="shared" si="118"/>
        <v/>
      </c>
      <c r="K188" s="227"/>
      <c r="L188" s="228" t="str">
        <f t="shared" si="119"/>
        <v/>
      </c>
      <c r="M188" s="229"/>
      <c r="N188" s="242" t="str">
        <f t="shared" si="120"/>
        <v/>
      </c>
      <c r="O188" s="242">
        <f t="shared" si="121"/>
        <v>0</v>
      </c>
      <c r="P188" s="242" t="str">
        <f t="shared" si="122"/>
        <v/>
      </c>
      <c r="Q188" s="242">
        <f t="shared" si="123"/>
        <v>0</v>
      </c>
      <c r="R188" s="242" t="str">
        <f t="shared" si="124"/>
        <v/>
      </c>
      <c r="S188" s="242" t="str">
        <f t="shared" si="125"/>
        <v/>
      </c>
      <c r="T188" s="252" t="str">
        <f t="shared" si="126"/>
        <v>00</v>
      </c>
      <c r="U188" s="252">
        <f t="shared" si="127"/>
        <v>0</v>
      </c>
      <c r="V188" s="252">
        <f t="shared" si="128"/>
        <v>0</v>
      </c>
      <c r="W188" s="252" t="str">
        <f t="shared" si="129"/>
        <v/>
      </c>
      <c r="X188" s="252" t="str">
        <f t="shared" si="130"/>
        <v/>
      </c>
      <c r="Y188" s="252" t="str">
        <f t="shared" si="131"/>
        <v>0</v>
      </c>
      <c r="Z188" s="252" t="str">
        <f t="shared" si="132"/>
        <v/>
      </c>
      <c r="AA188" s="252" t="str">
        <f t="shared" si="133"/>
        <v/>
      </c>
      <c r="AB188" s="252" t="str">
        <f t="shared" si="134"/>
        <v/>
      </c>
      <c r="AC188" s="252" t="str">
        <f t="shared" si="135"/>
        <v>0</v>
      </c>
      <c r="AD188" s="252">
        <f t="shared" si="136"/>
        <v>0</v>
      </c>
      <c r="AG188" s="225"/>
      <c r="AH188" s="226" t="str">
        <f t="shared" si="137"/>
        <v/>
      </c>
      <c r="AI188" s="227"/>
      <c r="AJ188" s="228" t="str">
        <f t="shared" si="138"/>
        <v/>
      </c>
      <c r="AK188" s="229"/>
      <c r="AL188" s="242" t="str">
        <f t="shared" si="139"/>
        <v/>
      </c>
      <c r="AM188" s="242">
        <f t="shared" si="140"/>
        <v>0</v>
      </c>
      <c r="AN188" s="242" t="str">
        <f t="shared" si="141"/>
        <v/>
      </c>
      <c r="AO188" s="242">
        <f t="shared" si="142"/>
        <v>0</v>
      </c>
      <c r="AP188" s="242" t="str">
        <f t="shared" si="143"/>
        <v/>
      </c>
      <c r="AQ188" s="242" t="str">
        <f t="shared" si="144"/>
        <v/>
      </c>
      <c r="AR188" s="252" t="str">
        <f t="shared" si="145"/>
        <v>00</v>
      </c>
      <c r="AS188" s="252">
        <f t="shared" si="146"/>
        <v>0</v>
      </c>
      <c r="AT188" s="252">
        <f t="shared" si="147"/>
        <v>0</v>
      </c>
      <c r="AU188" s="252" t="str">
        <f t="shared" si="148"/>
        <v/>
      </c>
      <c r="AV188" s="252" t="str">
        <f t="shared" si="149"/>
        <v/>
      </c>
      <c r="AW188" s="252" t="str">
        <f t="shared" si="150"/>
        <v>0</v>
      </c>
      <c r="AX188" s="252" t="str">
        <f t="shared" si="151"/>
        <v/>
      </c>
      <c r="AY188" s="252" t="str">
        <f t="shared" si="152"/>
        <v/>
      </c>
      <c r="AZ188" s="252" t="str">
        <f t="shared" si="153"/>
        <v/>
      </c>
      <c r="BA188" s="252" t="str">
        <f t="shared" si="154"/>
        <v>0</v>
      </c>
      <c r="BB188" s="252">
        <f t="shared" si="155"/>
        <v>0</v>
      </c>
      <c r="BE188" s="225"/>
      <c r="BF188" s="226"/>
      <c r="BG188" s="315" t="str">
        <f t="shared" si="156"/>
        <v/>
      </c>
      <c r="BH188" s="314" t="str">
        <f t="shared" si="157"/>
        <v/>
      </c>
      <c r="BI188" s="313"/>
      <c r="BK188" s="302"/>
      <c r="BM188" s="302"/>
      <c r="BO188" s="302"/>
      <c r="BQ188" s="302"/>
    </row>
    <row r="189" spans="9:69" ht="15" customHeight="1">
      <c r="I189" s="225"/>
      <c r="J189" s="226" t="str">
        <f t="shared" si="118"/>
        <v/>
      </c>
      <c r="K189" s="227"/>
      <c r="L189" s="228" t="str">
        <f t="shared" si="119"/>
        <v/>
      </c>
      <c r="M189" s="229"/>
      <c r="N189" s="242" t="str">
        <f t="shared" si="120"/>
        <v/>
      </c>
      <c r="O189" s="242">
        <f t="shared" si="121"/>
        <v>0</v>
      </c>
      <c r="P189" s="242" t="str">
        <f t="shared" si="122"/>
        <v/>
      </c>
      <c r="Q189" s="242">
        <f t="shared" si="123"/>
        <v>0</v>
      </c>
      <c r="R189" s="242" t="str">
        <f t="shared" si="124"/>
        <v/>
      </c>
      <c r="S189" s="242" t="str">
        <f t="shared" si="125"/>
        <v/>
      </c>
      <c r="T189" s="252" t="str">
        <f t="shared" si="126"/>
        <v>00</v>
      </c>
      <c r="U189" s="252">
        <f t="shared" si="127"/>
        <v>0</v>
      </c>
      <c r="V189" s="252">
        <f t="shared" si="128"/>
        <v>0</v>
      </c>
      <c r="W189" s="252" t="str">
        <f t="shared" si="129"/>
        <v/>
      </c>
      <c r="X189" s="252" t="str">
        <f t="shared" si="130"/>
        <v/>
      </c>
      <c r="Y189" s="252" t="str">
        <f t="shared" si="131"/>
        <v>0</v>
      </c>
      <c r="Z189" s="252" t="str">
        <f t="shared" si="132"/>
        <v/>
      </c>
      <c r="AA189" s="252" t="str">
        <f t="shared" si="133"/>
        <v/>
      </c>
      <c r="AB189" s="252" t="str">
        <f t="shared" si="134"/>
        <v/>
      </c>
      <c r="AC189" s="252" t="str">
        <f t="shared" si="135"/>
        <v>0</v>
      </c>
      <c r="AD189" s="252">
        <f t="shared" si="136"/>
        <v>0</v>
      </c>
      <c r="AG189" s="225"/>
      <c r="AH189" s="226" t="str">
        <f t="shared" si="137"/>
        <v/>
      </c>
      <c r="AI189" s="227"/>
      <c r="AJ189" s="228" t="str">
        <f t="shared" si="138"/>
        <v/>
      </c>
      <c r="AK189" s="229"/>
      <c r="AL189" s="242" t="str">
        <f t="shared" si="139"/>
        <v/>
      </c>
      <c r="AM189" s="242">
        <f t="shared" si="140"/>
        <v>0</v>
      </c>
      <c r="AN189" s="242" t="str">
        <f t="shared" si="141"/>
        <v/>
      </c>
      <c r="AO189" s="242">
        <f t="shared" si="142"/>
        <v>0</v>
      </c>
      <c r="AP189" s="242" t="str">
        <f t="shared" si="143"/>
        <v/>
      </c>
      <c r="AQ189" s="242" t="str">
        <f t="shared" si="144"/>
        <v/>
      </c>
      <c r="AR189" s="252" t="str">
        <f t="shared" si="145"/>
        <v>00</v>
      </c>
      <c r="AS189" s="252">
        <f t="shared" si="146"/>
        <v>0</v>
      </c>
      <c r="AT189" s="252">
        <f t="shared" si="147"/>
        <v>0</v>
      </c>
      <c r="AU189" s="252" t="str">
        <f t="shared" si="148"/>
        <v/>
      </c>
      <c r="AV189" s="252" t="str">
        <f t="shared" si="149"/>
        <v/>
      </c>
      <c r="AW189" s="252" t="str">
        <f t="shared" si="150"/>
        <v>0</v>
      </c>
      <c r="AX189" s="252" t="str">
        <f t="shared" si="151"/>
        <v/>
      </c>
      <c r="AY189" s="252" t="str">
        <f t="shared" si="152"/>
        <v/>
      </c>
      <c r="AZ189" s="252" t="str">
        <f t="shared" si="153"/>
        <v/>
      </c>
      <c r="BA189" s="252" t="str">
        <f t="shared" si="154"/>
        <v>0</v>
      </c>
      <c r="BB189" s="252">
        <f t="shared" si="155"/>
        <v>0</v>
      </c>
      <c r="BE189" s="225"/>
      <c r="BF189" s="226"/>
      <c r="BG189" s="315" t="str">
        <f t="shared" si="156"/>
        <v/>
      </c>
      <c r="BH189" s="314" t="str">
        <f t="shared" si="157"/>
        <v/>
      </c>
      <c r="BI189" s="313"/>
      <c r="BK189" s="302"/>
      <c r="BM189" s="302"/>
      <c r="BO189" s="302"/>
      <c r="BQ189" s="302"/>
    </row>
    <row r="190" spans="9:69" ht="15" customHeight="1">
      <c r="I190" s="225"/>
      <c r="J190" s="226" t="str">
        <f t="shared" si="118"/>
        <v/>
      </c>
      <c r="K190" s="227"/>
      <c r="L190" s="228" t="str">
        <f t="shared" si="119"/>
        <v/>
      </c>
      <c r="M190" s="229"/>
      <c r="N190" s="242" t="str">
        <f t="shared" si="120"/>
        <v/>
      </c>
      <c r="O190" s="242">
        <f t="shared" si="121"/>
        <v>0</v>
      </c>
      <c r="P190" s="242" t="str">
        <f t="shared" si="122"/>
        <v/>
      </c>
      <c r="Q190" s="242">
        <f t="shared" si="123"/>
        <v>0</v>
      </c>
      <c r="R190" s="242" t="str">
        <f t="shared" si="124"/>
        <v/>
      </c>
      <c r="S190" s="242" t="str">
        <f t="shared" si="125"/>
        <v/>
      </c>
      <c r="T190" s="252" t="str">
        <f t="shared" si="126"/>
        <v>00</v>
      </c>
      <c r="U190" s="252">
        <f t="shared" si="127"/>
        <v>0</v>
      </c>
      <c r="V190" s="252">
        <f t="shared" si="128"/>
        <v>0</v>
      </c>
      <c r="W190" s="252" t="str">
        <f t="shared" si="129"/>
        <v/>
      </c>
      <c r="X190" s="252" t="str">
        <f t="shared" si="130"/>
        <v/>
      </c>
      <c r="Y190" s="252" t="str">
        <f t="shared" si="131"/>
        <v>0</v>
      </c>
      <c r="Z190" s="252" t="str">
        <f t="shared" si="132"/>
        <v/>
      </c>
      <c r="AA190" s="252" t="str">
        <f t="shared" si="133"/>
        <v/>
      </c>
      <c r="AB190" s="252" t="str">
        <f t="shared" si="134"/>
        <v/>
      </c>
      <c r="AC190" s="252" t="str">
        <f t="shared" si="135"/>
        <v>0</v>
      </c>
      <c r="AD190" s="252">
        <f t="shared" si="136"/>
        <v>0</v>
      </c>
      <c r="AG190" s="225"/>
      <c r="AH190" s="226" t="str">
        <f t="shared" si="137"/>
        <v/>
      </c>
      <c r="AI190" s="227"/>
      <c r="AJ190" s="228" t="str">
        <f t="shared" si="138"/>
        <v/>
      </c>
      <c r="AK190" s="229"/>
      <c r="AL190" s="242" t="str">
        <f t="shared" si="139"/>
        <v/>
      </c>
      <c r="AM190" s="242">
        <f t="shared" si="140"/>
        <v>0</v>
      </c>
      <c r="AN190" s="242" t="str">
        <f t="shared" si="141"/>
        <v/>
      </c>
      <c r="AO190" s="242">
        <f t="shared" si="142"/>
        <v>0</v>
      </c>
      <c r="AP190" s="242" t="str">
        <f t="shared" si="143"/>
        <v/>
      </c>
      <c r="AQ190" s="242" t="str">
        <f t="shared" si="144"/>
        <v/>
      </c>
      <c r="AR190" s="252" t="str">
        <f t="shared" si="145"/>
        <v>00</v>
      </c>
      <c r="AS190" s="252">
        <f t="shared" si="146"/>
        <v>0</v>
      </c>
      <c r="AT190" s="252">
        <f t="shared" si="147"/>
        <v>0</v>
      </c>
      <c r="AU190" s="252" t="str">
        <f t="shared" si="148"/>
        <v/>
      </c>
      <c r="AV190" s="252" t="str">
        <f t="shared" si="149"/>
        <v/>
      </c>
      <c r="AW190" s="252" t="str">
        <f t="shared" si="150"/>
        <v>0</v>
      </c>
      <c r="AX190" s="252" t="str">
        <f t="shared" si="151"/>
        <v/>
      </c>
      <c r="AY190" s="252" t="str">
        <f t="shared" si="152"/>
        <v/>
      </c>
      <c r="AZ190" s="252" t="str">
        <f t="shared" si="153"/>
        <v/>
      </c>
      <c r="BA190" s="252" t="str">
        <f t="shared" si="154"/>
        <v>0</v>
      </c>
      <c r="BB190" s="252">
        <f t="shared" si="155"/>
        <v>0</v>
      </c>
      <c r="BE190" s="225"/>
      <c r="BF190" s="226"/>
      <c r="BG190" s="315" t="str">
        <f t="shared" si="156"/>
        <v/>
      </c>
      <c r="BH190" s="314" t="str">
        <f t="shared" si="157"/>
        <v/>
      </c>
      <c r="BI190" s="313"/>
      <c r="BK190" s="302"/>
      <c r="BM190" s="302"/>
      <c r="BO190" s="302"/>
      <c r="BQ190" s="302"/>
    </row>
    <row r="191" spans="9:69" ht="15" customHeight="1">
      <c r="I191" s="225"/>
      <c r="J191" s="226" t="str">
        <f t="shared" si="118"/>
        <v/>
      </c>
      <c r="K191" s="227"/>
      <c r="L191" s="228" t="str">
        <f t="shared" si="119"/>
        <v/>
      </c>
      <c r="M191" s="229"/>
      <c r="N191" s="242" t="str">
        <f t="shared" si="120"/>
        <v/>
      </c>
      <c r="O191" s="242">
        <f t="shared" si="121"/>
        <v>0</v>
      </c>
      <c r="P191" s="242" t="str">
        <f t="shared" si="122"/>
        <v/>
      </c>
      <c r="Q191" s="242">
        <f t="shared" si="123"/>
        <v>0</v>
      </c>
      <c r="R191" s="242" t="str">
        <f t="shared" si="124"/>
        <v/>
      </c>
      <c r="S191" s="242" t="str">
        <f t="shared" si="125"/>
        <v/>
      </c>
      <c r="T191" s="252" t="str">
        <f t="shared" si="126"/>
        <v>00</v>
      </c>
      <c r="U191" s="252">
        <f t="shared" si="127"/>
        <v>0</v>
      </c>
      <c r="V191" s="252">
        <f t="shared" si="128"/>
        <v>0</v>
      </c>
      <c r="W191" s="252" t="str">
        <f t="shared" si="129"/>
        <v/>
      </c>
      <c r="X191" s="252" t="str">
        <f t="shared" si="130"/>
        <v/>
      </c>
      <c r="Y191" s="252" t="str">
        <f t="shared" si="131"/>
        <v>0</v>
      </c>
      <c r="Z191" s="252" t="str">
        <f t="shared" si="132"/>
        <v/>
      </c>
      <c r="AA191" s="252" t="str">
        <f t="shared" si="133"/>
        <v/>
      </c>
      <c r="AB191" s="252" t="str">
        <f t="shared" si="134"/>
        <v/>
      </c>
      <c r="AC191" s="252" t="str">
        <f t="shared" si="135"/>
        <v>0</v>
      </c>
      <c r="AD191" s="252">
        <f t="shared" si="136"/>
        <v>0</v>
      </c>
      <c r="AG191" s="225"/>
      <c r="AH191" s="226" t="str">
        <f t="shared" si="137"/>
        <v/>
      </c>
      <c r="AI191" s="227"/>
      <c r="AJ191" s="228" t="str">
        <f t="shared" si="138"/>
        <v/>
      </c>
      <c r="AK191" s="229"/>
      <c r="AL191" s="242" t="str">
        <f t="shared" si="139"/>
        <v/>
      </c>
      <c r="AM191" s="242">
        <f t="shared" si="140"/>
        <v>0</v>
      </c>
      <c r="AN191" s="242" t="str">
        <f t="shared" si="141"/>
        <v/>
      </c>
      <c r="AO191" s="242">
        <f t="shared" si="142"/>
        <v>0</v>
      </c>
      <c r="AP191" s="242" t="str">
        <f t="shared" si="143"/>
        <v/>
      </c>
      <c r="AQ191" s="242" t="str">
        <f t="shared" si="144"/>
        <v/>
      </c>
      <c r="AR191" s="252" t="str">
        <f t="shared" si="145"/>
        <v>00</v>
      </c>
      <c r="AS191" s="252">
        <f t="shared" si="146"/>
        <v>0</v>
      </c>
      <c r="AT191" s="252">
        <f t="shared" si="147"/>
        <v>0</v>
      </c>
      <c r="AU191" s="252" t="str">
        <f t="shared" si="148"/>
        <v/>
      </c>
      <c r="AV191" s="252" t="str">
        <f t="shared" si="149"/>
        <v/>
      </c>
      <c r="AW191" s="252" t="str">
        <f t="shared" si="150"/>
        <v>0</v>
      </c>
      <c r="AX191" s="252" t="str">
        <f t="shared" si="151"/>
        <v/>
      </c>
      <c r="AY191" s="252" t="str">
        <f t="shared" si="152"/>
        <v/>
      </c>
      <c r="AZ191" s="252" t="str">
        <f t="shared" si="153"/>
        <v/>
      </c>
      <c r="BA191" s="252" t="str">
        <f t="shared" si="154"/>
        <v>0</v>
      </c>
      <c r="BB191" s="252">
        <f t="shared" si="155"/>
        <v>0</v>
      </c>
      <c r="BE191" s="225"/>
      <c r="BF191" s="226"/>
      <c r="BG191" s="315" t="str">
        <f t="shared" si="156"/>
        <v/>
      </c>
      <c r="BH191" s="314" t="str">
        <f t="shared" si="157"/>
        <v/>
      </c>
      <c r="BI191" s="313"/>
      <c r="BK191" s="302"/>
      <c r="BM191" s="302"/>
      <c r="BO191" s="302"/>
      <c r="BQ191" s="302"/>
    </row>
    <row r="192" spans="9:69" ht="15" customHeight="1">
      <c r="I192" s="225"/>
      <c r="J192" s="226" t="str">
        <f t="shared" si="118"/>
        <v/>
      </c>
      <c r="K192" s="227"/>
      <c r="L192" s="228" t="str">
        <f t="shared" si="119"/>
        <v/>
      </c>
      <c r="M192" s="229"/>
      <c r="N192" s="242" t="str">
        <f t="shared" si="120"/>
        <v/>
      </c>
      <c r="O192" s="242">
        <f t="shared" si="121"/>
        <v>0</v>
      </c>
      <c r="P192" s="242" t="str">
        <f t="shared" si="122"/>
        <v/>
      </c>
      <c r="Q192" s="242">
        <f t="shared" si="123"/>
        <v>0</v>
      </c>
      <c r="R192" s="242" t="str">
        <f t="shared" si="124"/>
        <v/>
      </c>
      <c r="S192" s="242" t="str">
        <f t="shared" si="125"/>
        <v/>
      </c>
      <c r="T192" s="252" t="str">
        <f t="shared" si="126"/>
        <v>00</v>
      </c>
      <c r="U192" s="252">
        <f t="shared" si="127"/>
        <v>0</v>
      </c>
      <c r="V192" s="252">
        <f t="shared" si="128"/>
        <v>0</v>
      </c>
      <c r="W192" s="252" t="str">
        <f t="shared" si="129"/>
        <v/>
      </c>
      <c r="X192" s="252" t="str">
        <f t="shared" si="130"/>
        <v/>
      </c>
      <c r="Y192" s="252" t="str">
        <f t="shared" si="131"/>
        <v>0</v>
      </c>
      <c r="Z192" s="252" t="str">
        <f t="shared" si="132"/>
        <v/>
      </c>
      <c r="AA192" s="252" t="str">
        <f t="shared" si="133"/>
        <v/>
      </c>
      <c r="AB192" s="252" t="str">
        <f t="shared" si="134"/>
        <v/>
      </c>
      <c r="AC192" s="252" t="str">
        <f t="shared" si="135"/>
        <v>0</v>
      </c>
      <c r="AD192" s="252">
        <f t="shared" si="136"/>
        <v>0</v>
      </c>
      <c r="AG192" s="225"/>
      <c r="AH192" s="226" t="str">
        <f t="shared" si="137"/>
        <v/>
      </c>
      <c r="AI192" s="227"/>
      <c r="AJ192" s="228" t="str">
        <f t="shared" si="138"/>
        <v/>
      </c>
      <c r="AK192" s="229"/>
      <c r="AL192" s="242" t="str">
        <f t="shared" si="139"/>
        <v/>
      </c>
      <c r="AM192" s="242">
        <f t="shared" si="140"/>
        <v>0</v>
      </c>
      <c r="AN192" s="242" t="str">
        <f t="shared" si="141"/>
        <v/>
      </c>
      <c r="AO192" s="242">
        <f t="shared" si="142"/>
        <v>0</v>
      </c>
      <c r="AP192" s="242" t="str">
        <f t="shared" si="143"/>
        <v/>
      </c>
      <c r="AQ192" s="242" t="str">
        <f t="shared" si="144"/>
        <v/>
      </c>
      <c r="AR192" s="252" t="str">
        <f t="shared" si="145"/>
        <v>00</v>
      </c>
      <c r="AS192" s="252">
        <f t="shared" si="146"/>
        <v>0</v>
      </c>
      <c r="AT192" s="252">
        <f t="shared" si="147"/>
        <v>0</v>
      </c>
      <c r="AU192" s="252" t="str">
        <f t="shared" si="148"/>
        <v/>
      </c>
      <c r="AV192" s="252" t="str">
        <f t="shared" si="149"/>
        <v/>
      </c>
      <c r="AW192" s="252" t="str">
        <f t="shared" si="150"/>
        <v>0</v>
      </c>
      <c r="AX192" s="252" t="str">
        <f t="shared" si="151"/>
        <v/>
      </c>
      <c r="AY192" s="252" t="str">
        <f t="shared" si="152"/>
        <v/>
      </c>
      <c r="AZ192" s="252" t="str">
        <f t="shared" si="153"/>
        <v/>
      </c>
      <c r="BA192" s="252" t="str">
        <f t="shared" si="154"/>
        <v>0</v>
      </c>
      <c r="BB192" s="252">
        <f t="shared" si="155"/>
        <v>0</v>
      </c>
      <c r="BE192" s="225"/>
      <c r="BF192" s="226"/>
      <c r="BG192" s="315" t="str">
        <f t="shared" si="156"/>
        <v/>
      </c>
      <c r="BH192" s="314" t="str">
        <f t="shared" si="157"/>
        <v/>
      </c>
      <c r="BI192" s="313"/>
      <c r="BK192" s="302"/>
      <c r="BM192" s="302"/>
      <c r="BO192" s="302"/>
      <c r="BQ192" s="302"/>
    </row>
    <row r="193" spans="9:69" ht="15" customHeight="1">
      <c r="I193" s="225"/>
      <c r="J193" s="226" t="str">
        <f t="shared" si="118"/>
        <v/>
      </c>
      <c r="K193" s="227"/>
      <c r="L193" s="228" t="str">
        <f t="shared" si="119"/>
        <v/>
      </c>
      <c r="M193" s="229"/>
      <c r="N193" s="242" t="str">
        <f t="shared" si="120"/>
        <v/>
      </c>
      <c r="O193" s="242">
        <f t="shared" si="121"/>
        <v>0</v>
      </c>
      <c r="P193" s="242" t="str">
        <f t="shared" si="122"/>
        <v/>
      </c>
      <c r="Q193" s="242">
        <f t="shared" si="123"/>
        <v>0</v>
      </c>
      <c r="R193" s="242" t="str">
        <f t="shared" si="124"/>
        <v/>
      </c>
      <c r="S193" s="242" t="str">
        <f t="shared" si="125"/>
        <v/>
      </c>
      <c r="T193" s="252" t="str">
        <f t="shared" si="126"/>
        <v>00</v>
      </c>
      <c r="U193" s="252">
        <f t="shared" si="127"/>
        <v>0</v>
      </c>
      <c r="V193" s="252">
        <f t="shared" si="128"/>
        <v>0</v>
      </c>
      <c r="W193" s="252" t="str">
        <f t="shared" si="129"/>
        <v/>
      </c>
      <c r="X193" s="252" t="str">
        <f t="shared" si="130"/>
        <v/>
      </c>
      <c r="Y193" s="252" t="str">
        <f t="shared" si="131"/>
        <v>0</v>
      </c>
      <c r="Z193" s="252" t="str">
        <f t="shared" si="132"/>
        <v/>
      </c>
      <c r="AA193" s="252" t="str">
        <f t="shared" si="133"/>
        <v/>
      </c>
      <c r="AB193" s="252" t="str">
        <f t="shared" si="134"/>
        <v/>
      </c>
      <c r="AC193" s="252" t="str">
        <f t="shared" si="135"/>
        <v>0</v>
      </c>
      <c r="AD193" s="252">
        <f t="shared" si="136"/>
        <v>0</v>
      </c>
      <c r="AG193" s="225"/>
      <c r="AH193" s="226" t="str">
        <f t="shared" si="137"/>
        <v/>
      </c>
      <c r="AI193" s="227"/>
      <c r="AJ193" s="228" t="str">
        <f t="shared" si="138"/>
        <v/>
      </c>
      <c r="AK193" s="229"/>
      <c r="AL193" s="242" t="str">
        <f t="shared" si="139"/>
        <v/>
      </c>
      <c r="AM193" s="242">
        <f t="shared" si="140"/>
        <v>0</v>
      </c>
      <c r="AN193" s="242" t="str">
        <f t="shared" si="141"/>
        <v/>
      </c>
      <c r="AO193" s="242">
        <f t="shared" si="142"/>
        <v>0</v>
      </c>
      <c r="AP193" s="242" t="str">
        <f t="shared" si="143"/>
        <v/>
      </c>
      <c r="AQ193" s="242" t="str">
        <f t="shared" si="144"/>
        <v/>
      </c>
      <c r="AR193" s="252" t="str">
        <f t="shared" si="145"/>
        <v>00</v>
      </c>
      <c r="AS193" s="252">
        <f t="shared" si="146"/>
        <v>0</v>
      </c>
      <c r="AT193" s="252">
        <f t="shared" si="147"/>
        <v>0</v>
      </c>
      <c r="AU193" s="252" t="str">
        <f t="shared" si="148"/>
        <v/>
      </c>
      <c r="AV193" s="252" t="str">
        <f t="shared" si="149"/>
        <v/>
      </c>
      <c r="AW193" s="252" t="str">
        <f t="shared" si="150"/>
        <v>0</v>
      </c>
      <c r="AX193" s="252" t="str">
        <f t="shared" si="151"/>
        <v/>
      </c>
      <c r="AY193" s="252" t="str">
        <f t="shared" si="152"/>
        <v/>
      </c>
      <c r="AZ193" s="252" t="str">
        <f t="shared" si="153"/>
        <v/>
      </c>
      <c r="BA193" s="252" t="str">
        <f t="shared" si="154"/>
        <v>0</v>
      </c>
      <c r="BB193" s="252">
        <f t="shared" si="155"/>
        <v>0</v>
      </c>
      <c r="BE193" s="225"/>
      <c r="BF193" s="226"/>
      <c r="BG193" s="315" t="str">
        <f t="shared" si="156"/>
        <v/>
      </c>
      <c r="BH193" s="314" t="str">
        <f t="shared" si="157"/>
        <v/>
      </c>
      <c r="BI193" s="313"/>
      <c r="BK193" s="302"/>
      <c r="BM193" s="302"/>
      <c r="BO193" s="302"/>
      <c r="BQ193" s="302"/>
    </row>
    <row r="194" spans="9:69" ht="15" customHeight="1">
      <c r="I194" s="225"/>
      <c r="J194" s="226" t="str">
        <f t="shared" si="118"/>
        <v/>
      </c>
      <c r="K194" s="227"/>
      <c r="L194" s="228" t="str">
        <f t="shared" si="119"/>
        <v/>
      </c>
      <c r="M194" s="229"/>
      <c r="N194" s="242" t="str">
        <f t="shared" si="120"/>
        <v/>
      </c>
      <c r="O194" s="242">
        <f t="shared" si="121"/>
        <v>0</v>
      </c>
      <c r="P194" s="242" t="str">
        <f t="shared" si="122"/>
        <v/>
      </c>
      <c r="Q194" s="242">
        <f t="shared" si="123"/>
        <v>0</v>
      </c>
      <c r="R194" s="242" t="str">
        <f t="shared" si="124"/>
        <v/>
      </c>
      <c r="S194" s="242" t="str">
        <f t="shared" si="125"/>
        <v/>
      </c>
      <c r="T194" s="252" t="str">
        <f t="shared" si="126"/>
        <v>00</v>
      </c>
      <c r="U194" s="252">
        <f t="shared" si="127"/>
        <v>0</v>
      </c>
      <c r="V194" s="252">
        <f t="shared" si="128"/>
        <v>0</v>
      </c>
      <c r="W194" s="252" t="str">
        <f t="shared" si="129"/>
        <v/>
      </c>
      <c r="X194" s="252" t="str">
        <f t="shared" si="130"/>
        <v/>
      </c>
      <c r="Y194" s="252" t="str">
        <f t="shared" si="131"/>
        <v>0</v>
      </c>
      <c r="Z194" s="252" t="str">
        <f t="shared" si="132"/>
        <v/>
      </c>
      <c r="AA194" s="252" t="str">
        <f t="shared" si="133"/>
        <v/>
      </c>
      <c r="AB194" s="252" t="str">
        <f t="shared" si="134"/>
        <v/>
      </c>
      <c r="AC194" s="252" t="str">
        <f t="shared" si="135"/>
        <v>0</v>
      </c>
      <c r="AD194" s="252">
        <f t="shared" si="136"/>
        <v>0</v>
      </c>
      <c r="AG194" s="225"/>
      <c r="AH194" s="226" t="str">
        <f t="shared" si="137"/>
        <v/>
      </c>
      <c r="AI194" s="227"/>
      <c r="AJ194" s="228" t="str">
        <f t="shared" si="138"/>
        <v/>
      </c>
      <c r="AK194" s="229"/>
      <c r="AL194" s="242" t="str">
        <f t="shared" si="139"/>
        <v/>
      </c>
      <c r="AM194" s="242">
        <f t="shared" si="140"/>
        <v>0</v>
      </c>
      <c r="AN194" s="242" t="str">
        <f t="shared" si="141"/>
        <v/>
      </c>
      <c r="AO194" s="242">
        <f t="shared" si="142"/>
        <v>0</v>
      </c>
      <c r="AP194" s="242" t="str">
        <f t="shared" si="143"/>
        <v/>
      </c>
      <c r="AQ194" s="242" t="str">
        <f t="shared" si="144"/>
        <v/>
      </c>
      <c r="AR194" s="252" t="str">
        <f t="shared" si="145"/>
        <v>00</v>
      </c>
      <c r="AS194" s="252">
        <f t="shared" si="146"/>
        <v>0</v>
      </c>
      <c r="AT194" s="252">
        <f t="shared" si="147"/>
        <v>0</v>
      </c>
      <c r="AU194" s="252" t="str">
        <f t="shared" si="148"/>
        <v/>
      </c>
      <c r="AV194" s="252" t="str">
        <f t="shared" si="149"/>
        <v/>
      </c>
      <c r="AW194" s="252" t="str">
        <f t="shared" si="150"/>
        <v>0</v>
      </c>
      <c r="AX194" s="252" t="str">
        <f t="shared" si="151"/>
        <v/>
      </c>
      <c r="AY194" s="252" t="str">
        <f t="shared" si="152"/>
        <v/>
      </c>
      <c r="AZ194" s="252" t="str">
        <f t="shared" si="153"/>
        <v/>
      </c>
      <c r="BA194" s="252" t="str">
        <f t="shared" si="154"/>
        <v>0</v>
      </c>
      <c r="BB194" s="252">
        <f t="shared" si="155"/>
        <v>0</v>
      </c>
      <c r="BE194" s="225"/>
      <c r="BF194" s="226"/>
      <c r="BG194" s="315" t="str">
        <f t="shared" si="156"/>
        <v/>
      </c>
      <c r="BH194" s="314" t="str">
        <f t="shared" si="157"/>
        <v/>
      </c>
      <c r="BI194" s="313"/>
      <c r="BK194" s="302"/>
      <c r="BM194" s="302"/>
      <c r="BO194" s="302"/>
      <c r="BQ194" s="302"/>
    </row>
    <row r="195" spans="9:69" ht="15" customHeight="1">
      <c r="I195" s="225"/>
      <c r="J195" s="226" t="str">
        <f t="shared" si="118"/>
        <v/>
      </c>
      <c r="K195" s="227"/>
      <c r="L195" s="228" t="str">
        <f t="shared" si="119"/>
        <v/>
      </c>
      <c r="M195" s="229"/>
      <c r="N195" s="242" t="str">
        <f t="shared" si="120"/>
        <v/>
      </c>
      <c r="O195" s="242">
        <f t="shared" si="121"/>
        <v>0</v>
      </c>
      <c r="P195" s="242" t="str">
        <f t="shared" si="122"/>
        <v/>
      </c>
      <c r="Q195" s="242">
        <f t="shared" si="123"/>
        <v>0</v>
      </c>
      <c r="R195" s="242" t="str">
        <f t="shared" si="124"/>
        <v/>
      </c>
      <c r="S195" s="242" t="str">
        <f t="shared" si="125"/>
        <v/>
      </c>
      <c r="T195" s="252" t="str">
        <f t="shared" si="126"/>
        <v>00</v>
      </c>
      <c r="U195" s="252">
        <f t="shared" si="127"/>
        <v>0</v>
      </c>
      <c r="V195" s="252">
        <f t="shared" si="128"/>
        <v>0</v>
      </c>
      <c r="W195" s="252" t="str">
        <f t="shared" si="129"/>
        <v/>
      </c>
      <c r="X195" s="252" t="str">
        <f t="shared" si="130"/>
        <v/>
      </c>
      <c r="Y195" s="252" t="str">
        <f t="shared" si="131"/>
        <v>0</v>
      </c>
      <c r="Z195" s="252" t="str">
        <f t="shared" si="132"/>
        <v/>
      </c>
      <c r="AA195" s="252" t="str">
        <f t="shared" si="133"/>
        <v/>
      </c>
      <c r="AB195" s="252" t="str">
        <f t="shared" si="134"/>
        <v/>
      </c>
      <c r="AC195" s="252" t="str">
        <f t="shared" si="135"/>
        <v>0</v>
      </c>
      <c r="AD195" s="252">
        <f t="shared" si="136"/>
        <v>0</v>
      </c>
      <c r="AG195" s="225"/>
      <c r="AH195" s="226" t="str">
        <f t="shared" si="137"/>
        <v/>
      </c>
      <c r="AI195" s="227"/>
      <c r="AJ195" s="228" t="str">
        <f t="shared" si="138"/>
        <v/>
      </c>
      <c r="AK195" s="229"/>
      <c r="AL195" s="242" t="str">
        <f t="shared" si="139"/>
        <v/>
      </c>
      <c r="AM195" s="242">
        <f t="shared" si="140"/>
        <v>0</v>
      </c>
      <c r="AN195" s="242" t="str">
        <f t="shared" si="141"/>
        <v/>
      </c>
      <c r="AO195" s="242">
        <f t="shared" si="142"/>
        <v>0</v>
      </c>
      <c r="AP195" s="242" t="str">
        <f t="shared" si="143"/>
        <v/>
      </c>
      <c r="AQ195" s="242" t="str">
        <f t="shared" si="144"/>
        <v/>
      </c>
      <c r="AR195" s="252" t="str">
        <f t="shared" si="145"/>
        <v>00</v>
      </c>
      <c r="AS195" s="252">
        <f t="shared" si="146"/>
        <v>0</v>
      </c>
      <c r="AT195" s="252">
        <f t="shared" si="147"/>
        <v>0</v>
      </c>
      <c r="AU195" s="252" t="str">
        <f t="shared" si="148"/>
        <v/>
      </c>
      <c r="AV195" s="252" t="str">
        <f t="shared" si="149"/>
        <v/>
      </c>
      <c r="AW195" s="252" t="str">
        <f t="shared" si="150"/>
        <v>0</v>
      </c>
      <c r="AX195" s="252" t="str">
        <f t="shared" si="151"/>
        <v/>
      </c>
      <c r="AY195" s="252" t="str">
        <f t="shared" si="152"/>
        <v/>
      </c>
      <c r="AZ195" s="252" t="str">
        <f t="shared" si="153"/>
        <v/>
      </c>
      <c r="BA195" s="252" t="str">
        <f t="shared" si="154"/>
        <v>0</v>
      </c>
      <c r="BB195" s="252">
        <f t="shared" si="155"/>
        <v>0</v>
      </c>
      <c r="BE195" s="225"/>
      <c r="BF195" s="226"/>
      <c r="BG195" s="315" t="str">
        <f t="shared" si="156"/>
        <v/>
      </c>
      <c r="BH195" s="314" t="str">
        <f t="shared" si="157"/>
        <v/>
      </c>
      <c r="BI195" s="313"/>
      <c r="BK195" s="302"/>
      <c r="BM195" s="302"/>
      <c r="BO195" s="302"/>
      <c r="BQ195" s="302"/>
    </row>
    <row r="196" spans="9:69" ht="15" customHeight="1">
      <c r="I196" s="225"/>
      <c r="J196" s="226" t="str">
        <f t="shared" si="118"/>
        <v/>
      </c>
      <c r="K196" s="227"/>
      <c r="L196" s="228" t="str">
        <f t="shared" si="119"/>
        <v/>
      </c>
      <c r="M196" s="229"/>
      <c r="N196" s="242" t="str">
        <f t="shared" si="120"/>
        <v/>
      </c>
      <c r="O196" s="242">
        <f t="shared" si="121"/>
        <v>0</v>
      </c>
      <c r="P196" s="242" t="str">
        <f t="shared" si="122"/>
        <v/>
      </c>
      <c r="Q196" s="242">
        <f t="shared" si="123"/>
        <v>0</v>
      </c>
      <c r="R196" s="242" t="str">
        <f t="shared" si="124"/>
        <v/>
      </c>
      <c r="S196" s="242" t="str">
        <f t="shared" si="125"/>
        <v/>
      </c>
      <c r="T196" s="252" t="str">
        <f t="shared" si="126"/>
        <v>00</v>
      </c>
      <c r="U196" s="252">
        <f t="shared" si="127"/>
        <v>0</v>
      </c>
      <c r="V196" s="252">
        <f t="shared" si="128"/>
        <v>0</v>
      </c>
      <c r="W196" s="252" t="str">
        <f t="shared" si="129"/>
        <v/>
      </c>
      <c r="X196" s="252" t="str">
        <f t="shared" si="130"/>
        <v/>
      </c>
      <c r="Y196" s="252" t="str">
        <f t="shared" si="131"/>
        <v>0</v>
      </c>
      <c r="Z196" s="252" t="str">
        <f t="shared" si="132"/>
        <v/>
      </c>
      <c r="AA196" s="252" t="str">
        <f t="shared" si="133"/>
        <v/>
      </c>
      <c r="AB196" s="252" t="str">
        <f t="shared" si="134"/>
        <v/>
      </c>
      <c r="AC196" s="252" t="str">
        <f t="shared" si="135"/>
        <v>0</v>
      </c>
      <c r="AD196" s="252">
        <f t="shared" si="136"/>
        <v>0</v>
      </c>
      <c r="AG196" s="225"/>
      <c r="AH196" s="226" t="str">
        <f t="shared" si="137"/>
        <v/>
      </c>
      <c r="AI196" s="227"/>
      <c r="AJ196" s="228" t="str">
        <f t="shared" si="138"/>
        <v/>
      </c>
      <c r="AK196" s="229"/>
      <c r="AL196" s="242" t="str">
        <f t="shared" si="139"/>
        <v/>
      </c>
      <c r="AM196" s="242">
        <f t="shared" si="140"/>
        <v>0</v>
      </c>
      <c r="AN196" s="242" t="str">
        <f t="shared" si="141"/>
        <v/>
      </c>
      <c r="AO196" s="242">
        <f t="shared" si="142"/>
        <v>0</v>
      </c>
      <c r="AP196" s="242" t="str">
        <f t="shared" si="143"/>
        <v/>
      </c>
      <c r="AQ196" s="242" t="str">
        <f t="shared" si="144"/>
        <v/>
      </c>
      <c r="AR196" s="252" t="str">
        <f t="shared" si="145"/>
        <v>00</v>
      </c>
      <c r="AS196" s="252">
        <f t="shared" si="146"/>
        <v>0</v>
      </c>
      <c r="AT196" s="252">
        <f t="shared" si="147"/>
        <v>0</v>
      </c>
      <c r="AU196" s="252" t="str">
        <f t="shared" si="148"/>
        <v/>
      </c>
      <c r="AV196" s="252" t="str">
        <f t="shared" si="149"/>
        <v/>
      </c>
      <c r="AW196" s="252" t="str">
        <f t="shared" si="150"/>
        <v>0</v>
      </c>
      <c r="AX196" s="252" t="str">
        <f t="shared" si="151"/>
        <v/>
      </c>
      <c r="AY196" s="252" t="str">
        <f t="shared" si="152"/>
        <v/>
      </c>
      <c r="AZ196" s="252" t="str">
        <f t="shared" si="153"/>
        <v/>
      </c>
      <c r="BA196" s="252" t="str">
        <f t="shared" si="154"/>
        <v>0</v>
      </c>
      <c r="BB196" s="252">
        <f t="shared" si="155"/>
        <v>0</v>
      </c>
      <c r="BE196" s="225"/>
      <c r="BF196" s="226"/>
      <c r="BG196" s="315" t="str">
        <f t="shared" si="156"/>
        <v/>
      </c>
      <c r="BH196" s="314" t="str">
        <f t="shared" si="157"/>
        <v/>
      </c>
      <c r="BI196" s="313"/>
      <c r="BK196" s="302"/>
      <c r="BM196" s="302"/>
      <c r="BO196" s="302"/>
      <c r="BQ196" s="302"/>
    </row>
    <row r="197" spans="9:69" ht="15" customHeight="1">
      <c r="I197" s="225"/>
      <c r="J197" s="226" t="str">
        <f t="shared" ref="J197:J203" si="158">IF($B197="","",IF(H197="","",IF(H197="p","点",IF(H197="t1","",IF(H197="t2","分","m")))))</f>
        <v/>
      </c>
      <c r="K197" s="227"/>
      <c r="L197" s="228" t="str">
        <f t="shared" ref="L197:L203" si="159">IF($B197="","",IF(H197="","",IF(H197="p","",IF(H197="t1","秒",IF(H197="t2","秒","cm")))))</f>
        <v/>
      </c>
      <c r="M197" s="229"/>
      <c r="N197" s="242" t="str">
        <f t="shared" ref="N197:N204" si="160">IF($B197="","",LEN(I197))</f>
        <v/>
      </c>
      <c r="O197" s="242">
        <f t="shared" ref="O197:O204" si="161">IF(P197=1,CONCATENATE(T$3,I197),I197)</f>
        <v>0</v>
      </c>
      <c r="P197" s="242" t="str">
        <f t="shared" ref="P197:P204" si="162">IF($B197="","",LEN(K197))</f>
        <v/>
      </c>
      <c r="Q197" s="242">
        <f t="shared" ref="Q197:Q204" si="163">IF(P197=1,CONCATENATE(T$3,K197),K197)</f>
        <v>0</v>
      </c>
      <c r="R197" s="242" t="str">
        <f t="shared" ref="R197:R204" si="164">IF($B197="","",LEN(M197))</f>
        <v/>
      </c>
      <c r="S197" s="242" t="str">
        <f t="shared" ref="S197:S204" si="165">IF($B197="","",IF(H197="m","",IF(H197="p","",(IF(R197=1,M197*10,M197)))))</f>
        <v/>
      </c>
      <c r="T197" s="252" t="str">
        <f t="shared" ref="T197:T204" si="166">CONCATENATE(O197,Q197,S197)</f>
        <v>00</v>
      </c>
      <c r="U197" s="252">
        <f t="shared" ref="U197:U204" si="167">T197*1</f>
        <v>0</v>
      </c>
      <c r="V197" s="252">
        <f t="shared" ref="V197:V204" si="168">O197*1</f>
        <v>0</v>
      </c>
      <c r="W197" s="252" t="str">
        <f t="shared" ref="W197:W204" si="169">IF(V197=0,"",V197)</f>
        <v/>
      </c>
      <c r="X197" s="252" t="str">
        <f t="shared" ref="X197:X204" si="170">IF(V197=0,"",IF(H197="t1",".",IF(H197="t2",".",IF(H197="p","点","m"))))</f>
        <v/>
      </c>
      <c r="Y197" s="252" t="str">
        <f t="shared" ref="Y197:Y204" si="171">IF(Q197="","",ASC(Q197))</f>
        <v>0</v>
      </c>
      <c r="Z197" s="252" t="str">
        <f t="shared" ref="Z197:Z204" si="172">IF(H197="t1",".",IF(H197="t2",".",""))</f>
        <v/>
      </c>
      <c r="AA197" s="252" t="str">
        <f t="shared" ref="AA197:AA204" si="173">IF(S197="","",ASC(S197))</f>
        <v/>
      </c>
      <c r="AB197" s="252" t="str">
        <f t="shared" ref="AB197:AB204" si="174">IF(X197="m","",IF(V197=0,"","0"))</f>
        <v/>
      </c>
      <c r="AC197" s="252" t="str">
        <f t="shared" ref="AC197:AC204" si="175">IF(X197="点",W197,CONCATENATE(W197,X197,Y197,Z197,AA197,AB197))</f>
        <v>0</v>
      </c>
      <c r="AD197" s="252">
        <f t="shared" ref="AD197:AD204" si="176">IF(V197=0,AC197*1,AC197)</f>
        <v>0</v>
      </c>
      <c r="AG197" s="225"/>
      <c r="AH197" s="226" t="str">
        <f t="shared" ref="AH197:AH203" si="177">IF($B197="","",IF(AF197="","",IF(AF197="p","点",IF(AF197="t1","",IF(AF197="t2","分","m")))))</f>
        <v/>
      </c>
      <c r="AI197" s="227"/>
      <c r="AJ197" s="228" t="str">
        <f t="shared" ref="AJ197:AJ203" si="178">IF($B197="","",IF(AF197="","",IF(AF197="p","",IF(AF197="t1","秒",IF(AF197="t2","秒","cm")))))</f>
        <v/>
      </c>
      <c r="AK197" s="229"/>
      <c r="AL197" s="242" t="str">
        <f t="shared" ref="AL197:AL204" si="179">IF($B197="","",LEN(AG197))</f>
        <v/>
      </c>
      <c r="AM197" s="242">
        <f t="shared" ref="AM197:AM204" si="180">IF(AN197=1,CONCATENATE(AR$3,AG197),AG197)</f>
        <v>0</v>
      </c>
      <c r="AN197" s="242" t="str">
        <f t="shared" ref="AN197:AN204" si="181">IF($B197="","",LEN(AI197))</f>
        <v/>
      </c>
      <c r="AO197" s="242">
        <f t="shared" ref="AO197:AO204" si="182">IF(AN197=1,CONCATENATE(AR$3,AI197),AI197)</f>
        <v>0</v>
      </c>
      <c r="AP197" s="242" t="str">
        <f t="shared" ref="AP197:AP204" si="183">IF($B197="","",LEN(AK197))</f>
        <v/>
      </c>
      <c r="AQ197" s="242" t="str">
        <f t="shared" ref="AQ197:AQ204" si="184">IF($B197="","",IF(AF197="m","",IF(AF197="p","",(IF(AP197=1,AK197*10,AK197)))))</f>
        <v/>
      </c>
      <c r="AR197" s="252" t="str">
        <f t="shared" ref="AR197:AR204" si="185">CONCATENATE(AM197,AO197,AQ197)</f>
        <v>00</v>
      </c>
      <c r="AS197" s="252">
        <f t="shared" ref="AS197:AS204" si="186">AR197*1</f>
        <v>0</v>
      </c>
      <c r="AT197" s="252">
        <f t="shared" ref="AT197:AT204" si="187">AM197*1</f>
        <v>0</v>
      </c>
      <c r="AU197" s="252" t="str">
        <f t="shared" ref="AU197:AU204" si="188">IF(AT197=0,"",AT197)</f>
        <v/>
      </c>
      <c r="AV197" s="252" t="str">
        <f t="shared" ref="AV197:AV204" si="189">IF(AT197=0,"",IF(AF197="t1",".",IF(AF197="t2",".",IF(AF197="p","点","m"))))</f>
        <v/>
      </c>
      <c r="AW197" s="252" t="str">
        <f t="shared" ref="AW197:AW204" si="190">IF(AO197="","",ASC(AO197))</f>
        <v>0</v>
      </c>
      <c r="AX197" s="252" t="str">
        <f t="shared" ref="AX197:AX204" si="191">IF(AF197="t1",".",IF(AF197="t2",".",""))</f>
        <v/>
      </c>
      <c r="AY197" s="252" t="str">
        <f t="shared" ref="AY197:AY204" si="192">IF(AQ197="","",ASC(AQ197))</f>
        <v/>
      </c>
      <c r="AZ197" s="252" t="str">
        <f t="shared" ref="AZ197:AZ204" si="193">IF(AV197="m","",IF(AT197=0,"","0"))</f>
        <v/>
      </c>
      <c r="BA197" s="252" t="str">
        <f t="shared" ref="BA197:BA204" si="194">IF(AV197="点",AU197,CONCATENATE(AU197,AV197,AW197,AX197,AY197,AZ197))</f>
        <v>0</v>
      </c>
      <c r="BB197" s="252">
        <f t="shared" ref="BB197:BB204" si="195">IF(AT197=0,BA197*1,BA197)</f>
        <v>0</v>
      </c>
      <c r="BE197" s="225"/>
      <c r="BF197" s="226"/>
      <c r="BG197" s="315" t="str">
        <f t="shared" ref="BG197:BG203" si="196">IF(BC197="","",IF(BE197="","",IF(BF197="","",BE197+BF197)))</f>
        <v/>
      </c>
      <c r="BH197" s="314" t="str">
        <f t="shared" si="157"/>
        <v/>
      </c>
      <c r="BI197" s="313"/>
      <c r="BK197" s="302"/>
      <c r="BM197" s="302"/>
      <c r="BO197" s="302"/>
      <c r="BQ197" s="302"/>
    </row>
    <row r="198" spans="9:69" ht="15" customHeight="1">
      <c r="I198" s="225"/>
      <c r="J198" s="226" t="str">
        <f t="shared" si="158"/>
        <v/>
      </c>
      <c r="K198" s="227"/>
      <c r="L198" s="228" t="str">
        <f t="shared" si="159"/>
        <v/>
      </c>
      <c r="M198" s="229"/>
      <c r="N198" s="242" t="str">
        <f t="shared" si="160"/>
        <v/>
      </c>
      <c r="O198" s="242">
        <f t="shared" si="161"/>
        <v>0</v>
      </c>
      <c r="P198" s="242" t="str">
        <f t="shared" si="162"/>
        <v/>
      </c>
      <c r="Q198" s="242">
        <f t="shared" si="163"/>
        <v>0</v>
      </c>
      <c r="R198" s="242" t="str">
        <f t="shared" si="164"/>
        <v/>
      </c>
      <c r="S198" s="242" t="str">
        <f t="shared" si="165"/>
        <v/>
      </c>
      <c r="T198" s="252" t="str">
        <f t="shared" si="166"/>
        <v>00</v>
      </c>
      <c r="U198" s="252">
        <f t="shared" si="167"/>
        <v>0</v>
      </c>
      <c r="V198" s="252">
        <f t="shared" si="168"/>
        <v>0</v>
      </c>
      <c r="W198" s="252" t="str">
        <f t="shared" si="169"/>
        <v/>
      </c>
      <c r="X198" s="252" t="str">
        <f t="shared" si="170"/>
        <v/>
      </c>
      <c r="Y198" s="252" t="str">
        <f t="shared" si="171"/>
        <v>0</v>
      </c>
      <c r="Z198" s="252" t="str">
        <f t="shared" si="172"/>
        <v/>
      </c>
      <c r="AA198" s="252" t="str">
        <f t="shared" si="173"/>
        <v/>
      </c>
      <c r="AB198" s="252" t="str">
        <f t="shared" si="174"/>
        <v/>
      </c>
      <c r="AC198" s="252" t="str">
        <f t="shared" si="175"/>
        <v>0</v>
      </c>
      <c r="AD198" s="252">
        <f t="shared" si="176"/>
        <v>0</v>
      </c>
      <c r="AG198" s="225"/>
      <c r="AH198" s="226" t="str">
        <f t="shared" si="177"/>
        <v/>
      </c>
      <c r="AI198" s="227"/>
      <c r="AJ198" s="228" t="str">
        <f t="shared" si="178"/>
        <v/>
      </c>
      <c r="AK198" s="229"/>
      <c r="AL198" s="242" t="str">
        <f t="shared" si="179"/>
        <v/>
      </c>
      <c r="AM198" s="242">
        <f t="shared" si="180"/>
        <v>0</v>
      </c>
      <c r="AN198" s="242" t="str">
        <f t="shared" si="181"/>
        <v/>
      </c>
      <c r="AO198" s="242">
        <f t="shared" si="182"/>
        <v>0</v>
      </c>
      <c r="AP198" s="242" t="str">
        <f t="shared" si="183"/>
        <v/>
      </c>
      <c r="AQ198" s="242" t="str">
        <f t="shared" si="184"/>
        <v/>
      </c>
      <c r="AR198" s="252" t="str">
        <f t="shared" si="185"/>
        <v>00</v>
      </c>
      <c r="AS198" s="252">
        <f t="shared" si="186"/>
        <v>0</v>
      </c>
      <c r="AT198" s="252">
        <f t="shared" si="187"/>
        <v>0</v>
      </c>
      <c r="AU198" s="252" t="str">
        <f t="shared" si="188"/>
        <v/>
      </c>
      <c r="AV198" s="252" t="str">
        <f t="shared" si="189"/>
        <v/>
      </c>
      <c r="AW198" s="252" t="str">
        <f t="shared" si="190"/>
        <v>0</v>
      </c>
      <c r="AX198" s="252" t="str">
        <f t="shared" si="191"/>
        <v/>
      </c>
      <c r="AY198" s="252" t="str">
        <f t="shared" si="192"/>
        <v/>
      </c>
      <c r="AZ198" s="252" t="str">
        <f t="shared" si="193"/>
        <v/>
      </c>
      <c r="BA198" s="252" t="str">
        <f t="shared" si="194"/>
        <v>0</v>
      </c>
      <c r="BB198" s="252">
        <f t="shared" si="195"/>
        <v>0</v>
      </c>
      <c r="BE198" s="225"/>
      <c r="BF198" s="226"/>
      <c r="BG198" s="315" t="str">
        <f t="shared" si="196"/>
        <v/>
      </c>
      <c r="BH198" s="314" t="str">
        <f t="shared" ref="BH198:BH203" si="197">IF($B198="","",IF(BD198="","",IF(BD198="p","",IF(BD198="t1","秒",IF(BD198="t2","秒","cm")))))</f>
        <v/>
      </c>
      <c r="BI198" s="313"/>
      <c r="BK198" s="302"/>
      <c r="BM198" s="302"/>
      <c r="BO198" s="302"/>
      <c r="BQ198" s="302"/>
    </row>
    <row r="199" spans="9:69" ht="15" customHeight="1">
      <c r="I199" s="225"/>
      <c r="J199" s="226" t="str">
        <f t="shared" si="158"/>
        <v/>
      </c>
      <c r="K199" s="227"/>
      <c r="L199" s="228" t="str">
        <f t="shared" si="159"/>
        <v/>
      </c>
      <c r="M199" s="229"/>
      <c r="N199" s="242" t="str">
        <f t="shared" si="160"/>
        <v/>
      </c>
      <c r="O199" s="242">
        <f t="shared" si="161"/>
        <v>0</v>
      </c>
      <c r="P199" s="242" t="str">
        <f t="shared" si="162"/>
        <v/>
      </c>
      <c r="Q199" s="242">
        <f t="shared" si="163"/>
        <v>0</v>
      </c>
      <c r="R199" s="242" t="str">
        <f t="shared" si="164"/>
        <v/>
      </c>
      <c r="S199" s="242" t="str">
        <f t="shared" si="165"/>
        <v/>
      </c>
      <c r="T199" s="252" t="str">
        <f t="shared" si="166"/>
        <v>00</v>
      </c>
      <c r="U199" s="252">
        <f t="shared" si="167"/>
        <v>0</v>
      </c>
      <c r="V199" s="252">
        <f t="shared" si="168"/>
        <v>0</v>
      </c>
      <c r="W199" s="252" t="str">
        <f t="shared" si="169"/>
        <v/>
      </c>
      <c r="X199" s="252" t="str">
        <f t="shared" si="170"/>
        <v/>
      </c>
      <c r="Y199" s="252" t="str">
        <f t="shared" si="171"/>
        <v>0</v>
      </c>
      <c r="Z199" s="252" t="str">
        <f t="shared" si="172"/>
        <v/>
      </c>
      <c r="AA199" s="252" t="str">
        <f t="shared" si="173"/>
        <v/>
      </c>
      <c r="AB199" s="252" t="str">
        <f t="shared" si="174"/>
        <v/>
      </c>
      <c r="AC199" s="252" t="str">
        <f t="shared" si="175"/>
        <v>0</v>
      </c>
      <c r="AD199" s="252">
        <f t="shared" si="176"/>
        <v>0</v>
      </c>
      <c r="AG199" s="225"/>
      <c r="AH199" s="226" t="str">
        <f t="shared" si="177"/>
        <v/>
      </c>
      <c r="AI199" s="227"/>
      <c r="AJ199" s="228" t="str">
        <f t="shared" si="178"/>
        <v/>
      </c>
      <c r="AK199" s="229"/>
      <c r="AL199" s="242" t="str">
        <f t="shared" si="179"/>
        <v/>
      </c>
      <c r="AM199" s="242">
        <f t="shared" si="180"/>
        <v>0</v>
      </c>
      <c r="AN199" s="242" t="str">
        <f t="shared" si="181"/>
        <v/>
      </c>
      <c r="AO199" s="242">
        <f t="shared" si="182"/>
        <v>0</v>
      </c>
      <c r="AP199" s="242" t="str">
        <f t="shared" si="183"/>
        <v/>
      </c>
      <c r="AQ199" s="242" t="str">
        <f t="shared" si="184"/>
        <v/>
      </c>
      <c r="AR199" s="252" t="str">
        <f t="shared" si="185"/>
        <v>00</v>
      </c>
      <c r="AS199" s="252">
        <f t="shared" si="186"/>
        <v>0</v>
      </c>
      <c r="AT199" s="252">
        <f t="shared" si="187"/>
        <v>0</v>
      </c>
      <c r="AU199" s="252" t="str">
        <f t="shared" si="188"/>
        <v/>
      </c>
      <c r="AV199" s="252" t="str">
        <f t="shared" si="189"/>
        <v/>
      </c>
      <c r="AW199" s="252" t="str">
        <f t="shared" si="190"/>
        <v>0</v>
      </c>
      <c r="AX199" s="252" t="str">
        <f t="shared" si="191"/>
        <v/>
      </c>
      <c r="AY199" s="252" t="str">
        <f t="shared" si="192"/>
        <v/>
      </c>
      <c r="AZ199" s="252" t="str">
        <f t="shared" si="193"/>
        <v/>
      </c>
      <c r="BA199" s="252" t="str">
        <f t="shared" si="194"/>
        <v>0</v>
      </c>
      <c r="BB199" s="252">
        <f t="shared" si="195"/>
        <v>0</v>
      </c>
      <c r="BE199" s="225"/>
      <c r="BF199" s="226"/>
      <c r="BG199" s="315" t="str">
        <f t="shared" si="196"/>
        <v/>
      </c>
      <c r="BH199" s="314" t="str">
        <f t="shared" si="197"/>
        <v/>
      </c>
      <c r="BI199" s="313"/>
      <c r="BK199" s="302"/>
      <c r="BM199" s="302"/>
      <c r="BO199" s="302"/>
      <c r="BQ199" s="302"/>
    </row>
    <row r="200" spans="9:69" ht="15" customHeight="1">
      <c r="I200" s="225"/>
      <c r="J200" s="226" t="str">
        <f t="shared" si="158"/>
        <v/>
      </c>
      <c r="K200" s="227"/>
      <c r="L200" s="228" t="str">
        <f t="shared" si="159"/>
        <v/>
      </c>
      <c r="M200" s="229"/>
      <c r="N200" s="242" t="str">
        <f t="shared" si="160"/>
        <v/>
      </c>
      <c r="O200" s="242">
        <f t="shared" si="161"/>
        <v>0</v>
      </c>
      <c r="P200" s="242" t="str">
        <f t="shared" si="162"/>
        <v/>
      </c>
      <c r="Q200" s="242">
        <f t="shared" si="163"/>
        <v>0</v>
      </c>
      <c r="R200" s="242" t="str">
        <f t="shared" si="164"/>
        <v/>
      </c>
      <c r="S200" s="242" t="str">
        <f t="shared" si="165"/>
        <v/>
      </c>
      <c r="T200" s="252" t="str">
        <f t="shared" si="166"/>
        <v>00</v>
      </c>
      <c r="U200" s="252">
        <f t="shared" si="167"/>
        <v>0</v>
      </c>
      <c r="V200" s="252">
        <f t="shared" si="168"/>
        <v>0</v>
      </c>
      <c r="W200" s="252" t="str">
        <f t="shared" si="169"/>
        <v/>
      </c>
      <c r="X200" s="252" t="str">
        <f t="shared" si="170"/>
        <v/>
      </c>
      <c r="Y200" s="252" t="str">
        <f t="shared" si="171"/>
        <v>0</v>
      </c>
      <c r="Z200" s="252" t="str">
        <f t="shared" si="172"/>
        <v/>
      </c>
      <c r="AA200" s="252" t="str">
        <f t="shared" si="173"/>
        <v/>
      </c>
      <c r="AB200" s="252" t="str">
        <f t="shared" si="174"/>
        <v/>
      </c>
      <c r="AC200" s="252" t="str">
        <f t="shared" si="175"/>
        <v>0</v>
      </c>
      <c r="AD200" s="252">
        <f t="shared" si="176"/>
        <v>0</v>
      </c>
      <c r="AG200" s="225"/>
      <c r="AH200" s="226" t="str">
        <f t="shared" si="177"/>
        <v/>
      </c>
      <c r="AI200" s="227"/>
      <c r="AJ200" s="228" t="str">
        <f t="shared" si="178"/>
        <v/>
      </c>
      <c r="AK200" s="229"/>
      <c r="AL200" s="242" t="str">
        <f t="shared" si="179"/>
        <v/>
      </c>
      <c r="AM200" s="242">
        <f t="shared" si="180"/>
        <v>0</v>
      </c>
      <c r="AN200" s="242" t="str">
        <f t="shared" si="181"/>
        <v/>
      </c>
      <c r="AO200" s="242">
        <f t="shared" si="182"/>
        <v>0</v>
      </c>
      <c r="AP200" s="242" t="str">
        <f t="shared" si="183"/>
        <v/>
      </c>
      <c r="AQ200" s="242" t="str">
        <f t="shared" si="184"/>
        <v/>
      </c>
      <c r="AR200" s="252" t="str">
        <f t="shared" si="185"/>
        <v>00</v>
      </c>
      <c r="AS200" s="252">
        <f t="shared" si="186"/>
        <v>0</v>
      </c>
      <c r="AT200" s="252">
        <f t="shared" si="187"/>
        <v>0</v>
      </c>
      <c r="AU200" s="252" t="str">
        <f t="shared" si="188"/>
        <v/>
      </c>
      <c r="AV200" s="252" t="str">
        <f t="shared" si="189"/>
        <v/>
      </c>
      <c r="AW200" s="252" t="str">
        <f t="shared" si="190"/>
        <v>0</v>
      </c>
      <c r="AX200" s="252" t="str">
        <f t="shared" si="191"/>
        <v/>
      </c>
      <c r="AY200" s="252" t="str">
        <f t="shared" si="192"/>
        <v/>
      </c>
      <c r="AZ200" s="252" t="str">
        <f t="shared" si="193"/>
        <v/>
      </c>
      <c r="BA200" s="252" t="str">
        <f t="shared" si="194"/>
        <v>0</v>
      </c>
      <c r="BB200" s="252">
        <f t="shared" si="195"/>
        <v>0</v>
      </c>
      <c r="BE200" s="225"/>
      <c r="BF200" s="226"/>
      <c r="BG200" s="315" t="str">
        <f t="shared" si="196"/>
        <v/>
      </c>
      <c r="BH200" s="314" t="str">
        <f t="shared" si="197"/>
        <v/>
      </c>
      <c r="BI200" s="313"/>
      <c r="BK200" s="302"/>
      <c r="BM200" s="302"/>
      <c r="BO200" s="302"/>
      <c r="BQ200" s="302"/>
    </row>
    <row r="201" spans="9:69" ht="15" customHeight="1">
      <c r="I201" s="225"/>
      <c r="J201" s="226" t="str">
        <f t="shared" si="158"/>
        <v/>
      </c>
      <c r="K201" s="227"/>
      <c r="L201" s="228" t="str">
        <f t="shared" si="159"/>
        <v/>
      </c>
      <c r="M201" s="229"/>
      <c r="N201" s="242" t="str">
        <f t="shared" si="160"/>
        <v/>
      </c>
      <c r="O201" s="242">
        <f t="shared" si="161"/>
        <v>0</v>
      </c>
      <c r="P201" s="242" t="str">
        <f t="shared" si="162"/>
        <v/>
      </c>
      <c r="Q201" s="242">
        <f t="shared" si="163"/>
        <v>0</v>
      </c>
      <c r="R201" s="242" t="str">
        <f t="shared" si="164"/>
        <v/>
      </c>
      <c r="S201" s="242" t="str">
        <f t="shared" si="165"/>
        <v/>
      </c>
      <c r="T201" s="252" t="str">
        <f t="shared" si="166"/>
        <v>00</v>
      </c>
      <c r="U201" s="252">
        <f t="shared" si="167"/>
        <v>0</v>
      </c>
      <c r="V201" s="252">
        <f t="shared" si="168"/>
        <v>0</v>
      </c>
      <c r="W201" s="252" t="str">
        <f t="shared" si="169"/>
        <v/>
      </c>
      <c r="X201" s="252" t="str">
        <f t="shared" si="170"/>
        <v/>
      </c>
      <c r="Y201" s="252" t="str">
        <f t="shared" si="171"/>
        <v>0</v>
      </c>
      <c r="Z201" s="252" t="str">
        <f t="shared" si="172"/>
        <v/>
      </c>
      <c r="AA201" s="252" t="str">
        <f t="shared" si="173"/>
        <v/>
      </c>
      <c r="AB201" s="252" t="str">
        <f t="shared" si="174"/>
        <v/>
      </c>
      <c r="AC201" s="252" t="str">
        <f t="shared" si="175"/>
        <v>0</v>
      </c>
      <c r="AD201" s="252">
        <f t="shared" si="176"/>
        <v>0</v>
      </c>
      <c r="AG201" s="225"/>
      <c r="AH201" s="226" t="str">
        <f t="shared" si="177"/>
        <v/>
      </c>
      <c r="AI201" s="227"/>
      <c r="AJ201" s="228" t="str">
        <f t="shared" si="178"/>
        <v/>
      </c>
      <c r="AK201" s="229"/>
      <c r="AL201" s="242" t="str">
        <f t="shared" si="179"/>
        <v/>
      </c>
      <c r="AM201" s="242">
        <f t="shared" si="180"/>
        <v>0</v>
      </c>
      <c r="AN201" s="242" t="str">
        <f t="shared" si="181"/>
        <v/>
      </c>
      <c r="AO201" s="242">
        <f t="shared" si="182"/>
        <v>0</v>
      </c>
      <c r="AP201" s="242" t="str">
        <f t="shared" si="183"/>
        <v/>
      </c>
      <c r="AQ201" s="242" t="str">
        <f t="shared" si="184"/>
        <v/>
      </c>
      <c r="AR201" s="252" t="str">
        <f t="shared" si="185"/>
        <v>00</v>
      </c>
      <c r="AS201" s="252">
        <f t="shared" si="186"/>
        <v>0</v>
      </c>
      <c r="AT201" s="252">
        <f t="shared" si="187"/>
        <v>0</v>
      </c>
      <c r="AU201" s="252" t="str">
        <f t="shared" si="188"/>
        <v/>
      </c>
      <c r="AV201" s="252" t="str">
        <f t="shared" si="189"/>
        <v/>
      </c>
      <c r="AW201" s="252" t="str">
        <f t="shared" si="190"/>
        <v>0</v>
      </c>
      <c r="AX201" s="252" t="str">
        <f t="shared" si="191"/>
        <v/>
      </c>
      <c r="AY201" s="252" t="str">
        <f t="shared" si="192"/>
        <v/>
      </c>
      <c r="AZ201" s="252" t="str">
        <f t="shared" si="193"/>
        <v/>
      </c>
      <c r="BA201" s="252" t="str">
        <f t="shared" si="194"/>
        <v>0</v>
      </c>
      <c r="BB201" s="252">
        <f t="shared" si="195"/>
        <v>0</v>
      </c>
      <c r="BE201" s="225"/>
      <c r="BF201" s="226"/>
      <c r="BG201" s="315" t="str">
        <f t="shared" si="196"/>
        <v/>
      </c>
      <c r="BH201" s="314" t="str">
        <f t="shared" si="197"/>
        <v/>
      </c>
      <c r="BI201" s="313"/>
      <c r="BK201" s="302"/>
      <c r="BM201" s="302"/>
      <c r="BO201" s="302"/>
      <c r="BQ201" s="302"/>
    </row>
    <row r="202" spans="9:69" ht="15" customHeight="1">
      <c r="I202" s="225"/>
      <c r="J202" s="226" t="str">
        <f t="shared" si="158"/>
        <v/>
      </c>
      <c r="K202" s="227"/>
      <c r="L202" s="228" t="str">
        <f t="shared" si="159"/>
        <v/>
      </c>
      <c r="M202" s="229"/>
      <c r="N202" s="242" t="str">
        <f t="shared" si="160"/>
        <v/>
      </c>
      <c r="O202" s="242">
        <f t="shared" si="161"/>
        <v>0</v>
      </c>
      <c r="P202" s="242" t="str">
        <f t="shared" si="162"/>
        <v/>
      </c>
      <c r="Q202" s="242">
        <f t="shared" si="163"/>
        <v>0</v>
      </c>
      <c r="R202" s="242" t="str">
        <f t="shared" si="164"/>
        <v/>
      </c>
      <c r="S202" s="242" t="str">
        <f t="shared" si="165"/>
        <v/>
      </c>
      <c r="T202" s="252" t="str">
        <f t="shared" si="166"/>
        <v>00</v>
      </c>
      <c r="U202" s="252">
        <f t="shared" si="167"/>
        <v>0</v>
      </c>
      <c r="V202" s="252">
        <f t="shared" si="168"/>
        <v>0</v>
      </c>
      <c r="W202" s="252" t="str">
        <f t="shared" si="169"/>
        <v/>
      </c>
      <c r="X202" s="252" t="str">
        <f t="shared" si="170"/>
        <v/>
      </c>
      <c r="Y202" s="252" t="str">
        <f t="shared" si="171"/>
        <v>0</v>
      </c>
      <c r="Z202" s="252" t="str">
        <f t="shared" si="172"/>
        <v/>
      </c>
      <c r="AA202" s="252" t="str">
        <f t="shared" si="173"/>
        <v/>
      </c>
      <c r="AB202" s="252" t="str">
        <f t="shared" si="174"/>
        <v/>
      </c>
      <c r="AC202" s="252" t="str">
        <f t="shared" si="175"/>
        <v>0</v>
      </c>
      <c r="AD202" s="252">
        <f t="shared" si="176"/>
        <v>0</v>
      </c>
      <c r="AG202" s="225"/>
      <c r="AH202" s="226" t="str">
        <f t="shared" si="177"/>
        <v/>
      </c>
      <c r="AI202" s="227"/>
      <c r="AJ202" s="228" t="str">
        <f t="shared" si="178"/>
        <v/>
      </c>
      <c r="AK202" s="229"/>
      <c r="AL202" s="242" t="str">
        <f t="shared" si="179"/>
        <v/>
      </c>
      <c r="AM202" s="242">
        <f t="shared" si="180"/>
        <v>0</v>
      </c>
      <c r="AN202" s="242" t="str">
        <f t="shared" si="181"/>
        <v/>
      </c>
      <c r="AO202" s="242">
        <f t="shared" si="182"/>
        <v>0</v>
      </c>
      <c r="AP202" s="242" t="str">
        <f t="shared" si="183"/>
        <v/>
      </c>
      <c r="AQ202" s="242" t="str">
        <f t="shared" si="184"/>
        <v/>
      </c>
      <c r="AR202" s="252" t="str">
        <f t="shared" si="185"/>
        <v>00</v>
      </c>
      <c r="AS202" s="252">
        <f t="shared" si="186"/>
        <v>0</v>
      </c>
      <c r="AT202" s="252">
        <f t="shared" si="187"/>
        <v>0</v>
      </c>
      <c r="AU202" s="252" t="str">
        <f t="shared" si="188"/>
        <v/>
      </c>
      <c r="AV202" s="252" t="str">
        <f t="shared" si="189"/>
        <v/>
      </c>
      <c r="AW202" s="252" t="str">
        <f t="shared" si="190"/>
        <v>0</v>
      </c>
      <c r="AX202" s="252" t="str">
        <f t="shared" si="191"/>
        <v/>
      </c>
      <c r="AY202" s="252" t="str">
        <f t="shared" si="192"/>
        <v/>
      </c>
      <c r="AZ202" s="252" t="str">
        <f t="shared" si="193"/>
        <v/>
      </c>
      <c r="BA202" s="252" t="str">
        <f t="shared" si="194"/>
        <v>0</v>
      </c>
      <c r="BB202" s="252">
        <f t="shared" si="195"/>
        <v>0</v>
      </c>
      <c r="BE202" s="225"/>
      <c r="BF202" s="226"/>
      <c r="BG202" s="315" t="str">
        <f t="shared" si="196"/>
        <v/>
      </c>
      <c r="BH202" s="314" t="str">
        <f t="shared" si="197"/>
        <v/>
      </c>
      <c r="BI202" s="313"/>
      <c r="BK202" s="302"/>
      <c r="BM202" s="302"/>
      <c r="BO202" s="302"/>
      <c r="BQ202" s="302"/>
    </row>
    <row r="203" spans="9:69" ht="15" customHeight="1">
      <c r="I203" s="225"/>
      <c r="J203" s="226" t="str">
        <f t="shared" si="158"/>
        <v/>
      </c>
      <c r="K203" s="227"/>
      <c r="L203" s="228" t="str">
        <f t="shared" si="159"/>
        <v/>
      </c>
      <c r="M203" s="229"/>
      <c r="N203" s="242" t="str">
        <f t="shared" si="160"/>
        <v/>
      </c>
      <c r="O203" s="242">
        <f t="shared" si="161"/>
        <v>0</v>
      </c>
      <c r="P203" s="242" t="str">
        <f t="shared" si="162"/>
        <v/>
      </c>
      <c r="Q203" s="242">
        <f t="shared" si="163"/>
        <v>0</v>
      </c>
      <c r="R203" s="242" t="str">
        <f t="shared" si="164"/>
        <v/>
      </c>
      <c r="S203" s="242" t="str">
        <f t="shared" si="165"/>
        <v/>
      </c>
      <c r="T203" s="252" t="str">
        <f t="shared" si="166"/>
        <v>00</v>
      </c>
      <c r="U203" s="252">
        <f t="shared" si="167"/>
        <v>0</v>
      </c>
      <c r="V203" s="252">
        <f t="shared" si="168"/>
        <v>0</v>
      </c>
      <c r="W203" s="252" t="str">
        <f t="shared" si="169"/>
        <v/>
      </c>
      <c r="X203" s="252" t="str">
        <f t="shared" si="170"/>
        <v/>
      </c>
      <c r="Y203" s="252" t="str">
        <f t="shared" si="171"/>
        <v>0</v>
      </c>
      <c r="Z203" s="252" t="str">
        <f t="shared" si="172"/>
        <v/>
      </c>
      <c r="AA203" s="252" t="str">
        <f t="shared" si="173"/>
        <v/>
      </c>
      <c r="AB203" s="252" t="str">
        <f t="shared" si="174"/>
        <v/>
      </c>
      <c r="AC203" s="252" t="str">
        <f t="shared" si="175"/>
        <v>0</v>
      </c>
      <c r="AD203" s="252">
        <f t="shared" si="176"/>
        <v>0</v>
      </c>
      <c r="AG203" s="225"/>
      <c r="AH203" s="226" t="str">
        <f t="shared" si="177"/>
        <v/>
      </c>
      <c r="AI203" s="227"/>
      <c r="AJ203" s="228" t="str">
        <f t="shared" si="178"/>
        <v/>
      </c>
      <c r="AK203" s="229"/>
      <c r="AL203" s="242" t="str">
        <f t="shared" si="179"/>
        <v/>
      </c>
      <c r="AM203" s="242">
        <f t="shared" si="180"/>
        <v>0</v>
      </c>
      <c r="AN203" s="242" t="str">
        <f t="shared" si="181"/>
        <v/>
      </c>
      <c r="AO203" s="242">
        <f t="shared" si="182"/>
        <v>0</v>
      </c>
      <c r="AP203" s="242" t="str">
        <f t="shared" si="183"/>
        <v/>
      </c>
      <c r="AQ203" s="242" t="str">
        <f t="shared" si="184"/>
        <v/>
      </c>
      <c r="AR203" s="252" t="str">
        <f t="shared" si="185"/>
        <v>00</v>
      </c>
      <c r="AS203" s="252">
        <f t="shared" si="186"/>
        <v>0</v>
      </c>
      <c r="AT203" s="252">
        <f t="shared" si="187"/>
        <v>0</v>
      </c>
      <c r="AU203" s="252" t="str">
        <f t="shared" si="188"/>
        <v/>
      </c>
      <c r="AV203" s="252" t="str">
        <f t="shared" si="189"/>
        <v/>
      </c>
      <c r="AW203" s="252" t="str">
        <f t="shared" si="190"/>
        <v>0</v>
      </c>
      <c r="AX203" s="252" t="str">
        <f t="shared" si="191"/>
        <v/>
      </c>
      <c r="AY203" s="252" t="str">
        <f t="shared" si="192"/>
        <v/>
      </c>
      <c r="AZ203" s="252" t="str">
        <f t="shared" si="193"/>
        <v/>
      </c>
      <c r="BA203" s="252" t="str">
        <f t="shared" si="194"/>
        <v>0</v>
      </c>
      <c r="BB203" s="252">
        <f t="shared" si="195"/>
        <v>0</v>
      </c>
      <c r="BE203" s="225"/>
      <c r="BF203" s="226"/>
      <c r="BG203" s="315" t="str">
        <f t="shared" si="196"/>
        <v/>
      </c>
      <c r="BH203" s="314" t="str">
        <f t="shared" si="197"/>
        <v/>
      </c>
      <c r="BI203" s="313"/>
      <c r="BK203" s="302"/>
      <c r="BM203" s="302"/>
      <c r="BO203" s="302"/>
      <c r="BQ203" s="302"/>
    </row>
    <row r="204" spans="9:69">
      <c r="I204" s="255"/>
      <c r="J204" s="256" t="str">
        <f>IF(B204="","",IF(H204="","",IF(H204="p","点",IF(H204="t","分","m"))))</f>
        <v/>
      </c>
      <c r="K204" s="255"/>
      <c r="L204" s="256" t="str">
        <f>IF(B204="","",IF(H204="","",IF(H204="p","",IF(H204="t","秒","cm"))))</f>
        <v/>
      </c>
      <c r="M204" s="255"/>
      <c r="N204" s="242" t="str">
        <f t="shared" si="160"/>
        <v/>
      </c>
      <c r="O204" s="242">
        <f t="shared" si="161"/>
        <v>0</v>
      </c>
      <c r="P204" s="242" t="str">
        <f t="shared" si="162"/>
        <v/>
      </c>
      <c r="Q204" s="242">
        <f t="shared" si="163"/>
        <v>0</v>
      </c>
      <c r="R204" s="242" t="str">
        <f t="shared" si="164"/>
        <v/>
      </c>
      <c r="S204" s="242" t="str">
        <f t="shared" si="165"/>
        <v/>
      </c>
      <c r="T204" s="252" t="str">
        <f t="shared" si="166"/>
        <v>00</v>
      </c>
      <c r="U204" s="252">
        <f t="shared" si="167"/>
        <v>0</v>
      </c>
      <c r="V204" s="252">
        <f t="shared" si="168"/>
        <v>0</v>
      </c>
      <c r="W204" s="252" t="str">
        <f t="shared" si="169"/>
        <v/>
      </c>
      <c r="X204" s="252" t="str">
        <f t="shared" si="170"/>
        <v/>
      </c>
      <c r="Y204" s="252" t="str">
        <f t="shared" si="171"/>
        <v>0</v>
      </c>
      <c r="Z204" s="252" t="str">
        <f t="shared" si="172"/>
        <v/>
      </c>
      <c r="AA204" s="252" t="str">
        <f t="shared" si="173"/>
        <v/>
      </c>
      <c r="AB204" s="252" t="str">
        <f t="shared" si="174"/>
        <v/>
      </c>
      <c r="AC204" s="252" t="str">
        <f t="shared" si="175"/>
        <v>0</v>
      </c>
      <c r="AD204" s="252">
        <f t="shared" si="176"/>
        <v>0</v>
      </c>
      <c r="AG204" s="259"/>
      <c r="AH204" s="260"/>
      <c r="AI204" s="259"/>
      <c r="AJ204" s="260"/>
      <c r="AK204" s="259"/>
      <c r="AL204" s="242" t="str">
        <f t="shared" si="179"/>
        <v/>
      </c>
      <c r="AM204" s="242">
        <f t="shared" si="180"/>
        <v>0</v>
      </c>
      <c r="AN204" s="242" t="str">
        <f t="shared" si="181"/>
        <v/>
      </c>
      <c r="AO204" s="242">
        <f t="shared" si="182"/>
        <v>0</v>
      </c>
      <c r="AP204" s="242" t="str">
        <f t="shared" si="183"/>
        <v/>
      </c>
      <c r="AQ204" s="242" t="str">
        <f t="shared" si="184"/>
        <v/>
      </c>
      <c r="AR204" s="252" t="str">
        <f t="shared" si="185"/>
        <v>00</v>
      </c>
      <c r="AS204" s="252">
        <f t="shared" si="186"/>
        <v>0</v>
      </c>
      <c r="AT204" s="252">
        <f t="shared" si="187"/>
        <v>0</v>
      </c>
      <c r="AU204" s="252" t="str">
        <f t="shared" si="188"/>
        <v/>
      </c>
      <c r="AV204" s="252" t="str">
        <f t="shared" si="189"/>
        <v/>
      </c>
      <c r="AW204" s="252" t="str">
        <f t="shared" si="190"/>
        <v>0</v>
      </c>
      <c r="AX204" s="252" t="str">
        <f t="shared" si="191"/>
        <v/>
      </c>
      <c r="AY204" s="252" t="str">
        <f t="shared" si="192"/>
        <v/>
      </c>
      <c r="AZ204" s="252" t="str">
        <f t="shared" si="193"/>
        <v/>
      </c>
      <c r="BA204" s="252" t="str">
        <f t="shared" si="194"/>
        <v>0</v>
      </c>
      <c r="BB204" s="252">
        <f t="shared" si="195"/>
        <v>0</v>
      </c>
      <c r="BE204" s="259"/>
      <c r="BF204" s="260"/>
      <c r="BG204" s="259"/>
      <c r="BI204" s="175"/>
    </row>
  </sheetData>
  <sheetProtection sheet="1" selectLockedCells="1"/>
  <mergeCells count="13">
    <mergeCell ref="CG2:CM2"/>
    <mergeCell ref="CI3:CM3"/>
    <mergeCell ref="G2:M2"/>
    <mergeCell ref="AE2:AK2"/>
    <mergeCell ref="AG3:AK3"/>
    <mergeCell ref="I3:M3"/>
    <mergeCell ref="BC2:BG2"/>
    <mergeCell ref="B2:B3"/>
    <mergeCell ref="B1:E1"/>
    <mergeCell ref="D2:F2"/>
    <mergeCell ref="BJ2:BO2"/>
    <mergeCell ref="BK3:BO3"/>
    <mergeCell ref="I1:M1"/>
  </mergeCells>
  <phoneticPr fontId="4"/>
  <conditionalFormatting sqref="D4:D104">
    <cfRule type="cellIs" dxfId="127" priority="77" operator="greaterThan">
      <formula>10000</formula>
    </cfRule>
  </conditionalFormatting>
  <conditionalFormatting sqref="I1">
    <cfRule type="cellIs" dxfId="126" priority="31" operator="equal">
      <formula>"「男子リレー入力」は入力済です"</formula>
    </cfRule>
    <cfRule type="cellIs" dxfId="125" priority="32" operator="equal">
      <formula>"「男子リレー入力」が不正です"</formula>
    </cfRule>
    <cfRule type="cellIs" dxfId="124" priority="33" operator="equal">
      <formula>"「男子リレー入力」が未入力です"</formula>
    </cfRule>
  </conditionalFormatting>
  <conditionalFormatting sqref="I4:I203">
    <cfRule type="expression" dxfId="123" priority="40">
      <formula>AND(J4="",I4&gt;0)</formula>
    </cfRule>
    <cfRule type="expression" dxfId="122" priority="41">
      <formula>J4=""</formula>
    </cfRule>
  </conditionalFormatting>
  <conditionalFormatting sqref="I3:M3">
    <cfRule type="cellIs" dxfId="121" priority="30" operator="equal">
      <formula>"下部大会決勝記録"</formula>
    </cfRule>
  </conditionalFormatting>
  <conditionalFormatting sqref="K4:K203">
    <cfRule type="expression" dxfId="120" priority="38">
      <formula>AND(L4="",K4&gt;0)</formula>
    </cfRule>
    <cfRule type="expression" dxfId="119" priority="39">
      <formula>L4=""</formula>
    </cfRule>
  </conditionalFormatting>
  <conditionalFormatting sqref="M4:M203">
    <cfRule type="expression" dxfId="118" priority="34">
      <formula>AND(L4="cm",M4&gt;0)</formula>
    </cfRule>
    <cfRule type="expression" dxfId="117" priority="36">
      <formula>AND(L4="",M4&gt;0)</formula>
    </cfRule>
    <cfRule type="expression" dxfId="116" priority="37">
      <formula>L4=""</formula>
    </cfRule>
    <cfRule type="expression" dxfId="115" priority="42">
      <formula>L4="cm"</formula>
    </cfRule>
  </conditionalFormatting>
  <conditionalFormatting sqref="M17">
    <cfRule type="expression" dxfId="114" priority="35">
      <formula>AND(L4="cm",M4&lt;0)</formula>
    </cfRule>
  </conditionalFormatting>
  <conditionalFormatting sqref="AG4:AG203">
    <cfRule type="expression" dxfId="113" priority="27">
      <formula>AND(AH4="",AG4&gt;0)</formula>
    </cfRule>
    <cfRule type="expression" dxfId="112" priority="28">
      <formula>AH4=""</formula>
    </cfRule>
  </conditionalFormatting>
  <conditionalFormatting sqref="AG3:AK3">
    <cfRule type="cellIs" dxfId="111" priority="19" operator="equal">
      <formula>"下部大会決勝記録"</formula>
    </cfRule>
  </conditionalFormatting>
  <conditionalFormatting sqref="AI4:AI203">
    <cfRule type="expression" dxfId="110" priority="25">
      <formula>AND(AJ4="",AI4&gt;0)</formula>
    </cfRule>
    <cfRule type="expression" dxfId="109" priority="26">
      <formula>AJ4=""</formula>
    </cfRule>
  </conditionalFormatting>
  <conditionalFormatting sqref="AK4:AK203">
    <cfRule type="expression" dxfId="108" priority="21">
      <formula>AND(AJ4="cm",AK4&gt;0)</formula>
    </cfRule>
    <cfRule type="expression" dxfId="107" priority="23">
      <formula>AND(AJ4="",AK4&gt;0)</formula>
    </cfRule>
    <cfRule type="expression" dxfId="106" priority="24">
      <formula>AJ4=""</formula>
    </cfRule>
    <cfRule type="expression" dxfId="105" priority="29">
      <formula>AJ4="cm"</formula>
    </cfRule>
  </conditionalFormatting>
  <conditionalFormatting sqref="AK17">
    <cfRule type="expression" dxfId="104" priority="22">
      <formula>AND(AJ4="cm",AK4&lt;0)</formula>
    </cfRule>
  </conditionalFormatting>
  <conditionalFormatting sqref="BE154:BE203">
    <cfRule type="expression" dxfId="103" priority="6">
      <formula>AND(BF154="",BE154&gt;0)</formula>
    </cfRule>
    <cfRule type="expression" dxfId="102" priority="7">
      <formula>BF154=""</formula>
    </cfRule>
  </conditionalFormatting>
  <conditionalFormatting sqref="BE3:BI3">
    <cfRule type="cellIs" dxfId="101" priority="1" operator="equal">
      <formula>"下部大会決勝記録"</formula>
    </cfRule>
  </conditionalFormatting>
  <conditionalFormatting sqref="BI4:BI203">
    <cfRule type="expression" dxfId="100" priority="2">
      <formula>AND(BH4="cm",BI4&gt;0)</formula>
    </cfRule>
    <cfRule type="expression" dxfId="99" priority="4">
      <formula>AND(BH4="",BI4&gt;0)</formula>
    </cfRule>
    <cfRule type="expression" dxfId="98" priority="5">
      <formula>BH4=""</formula>
    </cfRule>
    <cfRule type="expression" dxfId="97" priority="8">
      <formula>BH4="cm"</formula>
    </cfRule>
  </conditionalFormatting>
  <conditionalFormatting sqref="BI17">
    <cfRule type="expression" dxfId="96" priority="3">
      <formula>AND(BH4="cm",BI4&lt;0)</formula>
    </cfRule>
  </conditionalFormatting>
  <dataValidations count="3">
    <dataValidation type="custom" allowBlank="1" showInputMessage="1" showErrorMessage="1" errorTitle="入力不可" error="このセルには入力できません" sqref="M4:M203 AK4:AK203 BI4:BI203" xr:uid="{00000000-0002-0000-0700-000000000000}">
      <formula1>AND(H4&lt;&gt;"",H4&lt;&gt;"p",H4&lt;&gt;"m")</formula1>
    </dataValidation>
    <dataValidation type="custom" allowBlank="1" showInputMessage="1" showErrorMessage="1" errorTitle="入力不可" error="このセルには入力できません" sqref="K4:K203 AI4:AI203 BG4:BG203" xr:uid="{00000000-0002-0000-0700-000001000000}">
      <formula1>AND(H4&lt;&gt;"",H4&lt;&gt;"p")</formula1>
    </dataValidation>
    <dataValidation type="custom" allowBlank="1" showInputMessage="1" showErrorMessage="1" errorTitle="入力不可" error="このセルには入力できません" sqref="I4:I203 AG4:AG203 BE4:BE203" xr:uid="{00000000-0002-0000-0700-000002000000}">
      <formula1>AND(H4&lt;&gt;"",H4&lt;&gt;"t1")</formula1>
    </dataValidation>
  </dataValidations>
  <pageMargins left="0.59055118110236227" right="0.39370078740157483" top="0.39370078740157483" bottom="0.39370078740157483" header="0.51181102362204722" footer="0.51181102362204722"/>
  <pageSetup paperSize="8" orientation="landscape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3" tint="0.59999389629810485"/>
  </sheetPr>
  <dimension ref="A1:BS64"/>
  <sheetViews>
    <sheetView showGridLines="0" showRowColHeaders="0" showZeros="0" topLeftCell="C1" workbookViewId="0">
      <pane ySplit="3" topLeftCell="A4" activePane="bottomLeft" state="frozen"/>
      <selection activeCell="C1" sqref="C1"/>
      <selection pane="bottomLeft" activeCell="E4" sqref="E4"/>
    </sheetView>
  </sheetViews>
  <sheetFormatPr defaultColWidth="12.625" defaultRowHeight="14.25"/>
  <cols>
    <col min="1" max="1" width="12.625" style="6" hidden="1" customWidth="1"/>
    <col min="2" max="2" width="4.75" style="29" hidden="1" customWidth="1"/>
    <col min="3" max="3" width="4.625" style="6" customWidth="1"/>
    <col min="4" max="4" width="19.125" style="68" customWidth="1"/>
    <col min="5" max="5" width="16.625" style="29" customWidth="1"/>
    <col min="6" max="6" width="4.75" style="29" customWidth="1"/>
    <col min="7" max="7" width="7.625" style="7" customWidth="1"/>
    <col min="8" max="8" width="16.625" style="7" customWidth="1"/>
    <col min="9" max="9" width="5" style="7" customWidth="1"/>
    <col min="10" max="10" width="2.625" style="43" hidden="1" customWidth="1"/>
    <col min="11" max="11" width="5.375" style="44" customWidth="1"/>
    <col min="12" max="12" width="3.5" style="43" customWidth="1"/>
    <col min="13" max="13" width="5.375" style="44" customWidth="1"/>
    <col min="14" max="14" width="3.5" style="43" customWidth="1"/>
    <col min="15" max="15" width="5.375" style="44" customWidth="1"/>
    <col min="16" max="19" width="5.375" style="30" hidden="1" customWidth="1"/>
    <col min="20" max="20" width="3.875" style="5" hidden="1" customWidth="1"/>
    <col min="21" max="21" width="5.625" style="5" hidden="1" customWidth="1"/>
    <col min="22" max="22" width="12.625" hidden="1" customWidth="1"/>
    <col min="23" max="23" width="12.625" style="5" hidden="1" customWidth="1"/>
    <col min="24" max="25" width="6.625" style="5" hidden="1" customWidth="1"/>
    <col min="26" max="26" width="2.125" style="5" hidden="1" customWidth="1"/>
    <col min="27" max="27" width="5.875" style="5" hidden="1" customWidth="1"/>
    <col min="28" max="28" width="2.625" style="5" hidden="1" customWidth="1"/>
    <col min="29" max="29" width="5.375" style="5" hidden="1" customWidth="1"/>
    <col min="30" max="33" width="12.625" style="5" hidden="1" customWidth="1"/>
    <col min="34" max="34" width="12.625" style="6" hidden="1" customWidth="1"/>
    <col min="35" max="40" width="12.625" style="69" hidden="1" customWidth="1"/>
    <col min="41" max="41" width="3.75" style="6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16384" width="12.625" style="6"/>
  </cols>
  <sheetData>
    <row r="1" spans="1:71" s="5" customFormat="1" ht="27" customHeight="1">
      <c r="B1" s="30"/>
      <c r="C1" s="495" t="s">
        <v>269</v>
      </c>
      <c r="D1" s="539"/>
      <c r="E1" s="30"/>
      <c r="F1" s="30"/>
      <c r="G1" s="8" t="str">
        <f>G3</f>
        <v>ナンバー</v>
      </c>
      <c r="H1" s="8" t="str">
        <f>H3</f>
        <v>氏名</v>
      </c>
      <c r="I1" s="8" t="str">
        <f>I3</f>
        <v>学年</v>
      </c>
      <c r="J1" s="41"/>
      <c r="K1" s="42"/>
      <c r="L1" s="41"/>
      <c r="M1" s="42"/>
      <c r="N1" s="41"/>
      <c r="O1" s="42"/>
      <c r="P1" s="30"/>
      <c r="Q1" s="30"/>
      <c r="R1" s="30"/>
      <c r="S1" s="30"/>
      <c r="V1"/>
      <c r="Z1" s="5" t="str">
        <f>IF(H4="t1",".",IF(H4="t2",".",""))</f>
        <v/>
      </c>
      <c r="AH1" s="5">
        <f>VLOOKUP(G4,リレ男,28,FALSE)</f>
        <v>1</v>
      </c>
      <c r="AI1" s="69"/>
      <c r="AJ1" s="69"/>
      <c r="AK1" s="69"/>
      <c r="AL1" s="69"/>
      <c r="AM1" s="69"/>
      <c r="AN1" s="69"/>
      <c r="AO1" s="69"/>
    </row>
    <row r="2" spans="1:71" s="69" customFormat="1" ht="30" customHeight="1">
      <c r="B2" s="74"/>
      <c r="C2" s="516" t="s">
        <v>130</v>
      </c>
      <c r="D2" s="536" t="s">
        <v>115</v>
      </c>
      <c r="E2" s="516" t="s">
        <v>114</v>
      </c>
      <c r="F2" s="516" t="s">
        <v>71</v>
      </c>
      <c r="G2" s="528" t="s">
        <v>86</v>
      </c>
      <c r="H2" s="529"/>
      <c r="I2" s="530"/>
      <c r="J2" s="531"/>
      <c r="K2" s="531"/>
      <c r="L2" s="531"/>
      <c r="M2" s="531"/>
      <c r="N2" s="531"/>
      <c r="O2" s="532"/>
      <c r="P2" s="242"/>
      <c r="Q2" s="242"/>
      <c r="R2" s="242"/>
      <c r="S2" s="24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</row>
    <row r="3" spans="1:71" s="69" customFormat="1" ht="18" customHeight="1" thickBot="1">
      <c r="B3" s="95" t="s">
        <v>71</v>
      </c>
      <c r="C3" s="544"/>
      <c r="D3" s="538"/>
      <c r="E3" s="518"/>
      <c r="F3" s="518"/>
      <c r="G3" s="83" t="str">
        <f>IF(B4="",0,"ナンバー")</f>
        <v>ナンバー</v>
      </c>
      <c r="H3" s="84" t="str">
        <f>IF(B4="",0,"氏名")</f>
        <v>氏名</v>
      </c>
      <c r="I3" s="84" t="str">
        <f>IF(B4="",0,"学年")</f>
        <v>学年</v>
      </c>
      <c r="J3" s="85"/>
      <c r="K3" s="533" t="s">
        <v>72</v>
      </c>
      <c r="L3" s="534"/>
      <c r="M3" s="534"/>
      <c r="N3" s="534"/>
      <c r="O3" s="535"/>
      <c r="P3" s="253"/>
      <c r="Q3" s="253"/>
      <c r="R3" s="253"/>
      <c r="S3" s="253"/>
      <c r="T3" s="252"/>
      <c r="U3" s="252"/>
      <c r="V3" s="254" t="s">
        <v>73</v>
      </c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P3" s="69" t="e">
        <f>AI4</f>
        <v>#N/A</v>
      </c>
      <c r="AQ3" s="69">
        <f>AJ4</f>
        <v>0</v>
      </c>
      <c r="AS3" s="69" t="e">
        <f>AI10</f>
        <v>#N/A</v>
      </c>
      <c r="AT3" s="69">
        <f>AJ10</f>
        <v>0</v>
      </c>
      <c r="AV3" s="69" t="e">
        <f>AI16</f>
        <v>#N/A</v>
      </c>
      <c r="AW3" s="69">
        <f>AJ16</f>
        <v>0</v>
      </c>
      <c r="AY3" s="69" t="e">
        <f>AI22</f>
        <v>#N/A</v>
      </c>
      <c r="AZ3" s="69">
        <f>AJ22</f>
        <v>0</v>
      </c>
      <c r="BB3" s="69" t="e">
        <f>AI28</f>
        <v>#N/A</v>
      </c>
      <c r="BC3" s="69">
        <f>AJ28</f>
        <v>0</v>
      </c>
      <c r="BE3" s="69" t="e">
        <f>AI34</f>
        <v>#N/A</v>
      </c>
      <c r="BF3" s="69">
        <f>AJ34</f>
        <v>0</v>
      </c>
      <c r="BH3" s="69" t="e">
        <f>AI40</f>
        <v>#N/A</v>
      </c>
      <c r="BI3" s="69">
        <f>AJ40</f>
        <v>0</v>
      </c>
      <c r="BK3" s="69" t="e">
        <f>AI46</f>
        <v>#N/A</v>
      </c>
      <c r="BL3" s="69">
        <f>AJ46</f>
        <v>0</v>
      </c>
      <c r="BN3" s="69" t="e">
        <f>AI52</f>
        <v>#N/A</v>
      </c>
      <c r="BO3" s="69">
        <f>AJ52</f>
        <v>0</v>
      </c>
      <c r="BQ3" s="69" t="e">
        <f>AI58</f>
        <v>#N/A</v>
      </c>
      <c r="BR3" s="69">
        <f>AJ58</f>
        <v>0</v>
      </c>
    </row>
    <row r="4" spans="1:71" s="69" customFormat="1" ht="15.95" customHeight="1">
      <c r="A4" s="69" t="e">
        <f>VLOOKUP(D4,コード３,2,FALSE)</f>
        <v>#N/A</v>
      </c>
      <c r="B4" s="70">
        <v>1</v>
      </c>
      <c r="C4" s="540">
        <v>1</v>
      </c>
      <c r="D4" s="236"/>
      <c r="E4" s="262"/>
      <c r="F4" s="81" t="str">
        <f>IF(H4="","",1)</f>
        <v/>
      </c>
      <c r="G4" s="82" t="str">
        <f t="shared" ref="G4:G35" si="0">IF(H4="","",VLOOKUP(H4,男リレー,13,FALSE))</f>
        <v/>
      </c>
      <c r="H4" s="239"/>
      <c r="I4" s="82" t="str">
        <f t="shared" ref="I4:I35" si="1">IF(H4="","",VLOOKUP(H4,男リレー,2,FALSE))</f>
        <v/>
      </c>
      <c r="J4" s="234" t="str">
        <f>IF(D4="","",VLOOKUP(D4,コード３,3,FALSE))</f>
        <v/>
      </c>
      <c r="K4" s="230"/>
      <c r="L4" s="231" t="str">
        <f>IF($B4="","",IF(J4="","",IF(J4="p","点",IF(J4="t1","",IF(J4="t2","分","m")))))</f>
        <v/>
      </c>
      <c r="M4" s="232"/>
      <c r="N4" s="231" t="str">
        <f>IF($B4="","",IF(J4="","",IF(J4="p","",IF(J4="t1","秒",IF(J4="t2","秒","cm")))))</f>
        <v/>
      </c>
      <c r="O4" s="233"/>
      <c r="P4" s="242">
        <f t="shared" ref="P4:P63" si="2">IF(B4="","",LEN(K4))</f>
        <v>0</v>
      </c>
      <c r="Q4" s="242">
        <f>IF(R4=1,CONCATENATE(V$3,K4),K4)</f>
        <v>0</v>
      </c>
      <c r="R4" s="242">
        <f t="shared" ref="R4:R63" si="3">IF(B4="","",LEN(M4))</f>
        <v>0</v>
      </c>
      <c r="S4" s="242">
        <f>IF(R4=1,CONCATENATE(V$3,M4),M4)</f>
        <v>0</v>
      </c>
      <c r="T4" s="242">
        <f t="shared" ref="T4:T63" si="4">IF(B4="","",LEN(O4))</f>
        <v>0</v>
      </c>
      <c r="U4" s="242">
        <f t="shared" ref="U4:U63" si="5">IF(B4="","",IF(J4="m","",IF(J4="p","",(IF(T4=1,O4*10,O4)))))</f>
        <v>0</v>
      </c>
      <c r="V4" s="252" t="str">
        <f>CONCATENATE(Q4,S4,U4)</f>
        <v>000</v>
      </c>
      <c r="W4" s="252">
        <f>V4*1</f>
        <v>0</v>
      </c>
      <c r="X4" s="252">
        <f>Q4*1</f>
        <v>0</v>
      </c>
      <c r="Y4" s="252" t="str">
        <f>IF(X4=0,"",X4)</f>
        <v/>
      </c>
      <c r="Z4" s="252" t="str">
        <f>IF(X4=0,"",IF(J4="t1",".",IF(J4="t2",".",IF(J4="p","点","m"))))</f>
        <v/>
      </c>
      <c r="AA4" s="252" t="str">
        <f>IF(S4="","",ASC(S4))</f>
        <v>0</v>
      </c>
      <c r="AB4" s="252" t="str">
        <f>IF(J4="t1",".",IF(J4="t2",".",""))</f>
        <v/>
      </c>
      <c r="AC4" s="252" t="str">
        <f>IF(U4="","",ASC(U4))</f>
        <v>0</v>
      </c>
      <c r="AD4" s="252" t="str">
        <f>IF(Z4="m","",IF(X4=0,"","0"))</f>
        <v/>
      </c>
      <c r="AE4" s="252" t="str">
        <f t="shared" ref="AE4:AE63" si="6">IF(Z4="点",CONCATENATE(Y4,Z4),CONCATENATE(Y4,Z4,AA4,AB4,AC4,AD4))</f>
        <v>00</v>
      </c>
      <c r="AF4" s="252">
        <f>IF(X4=0,AE4*1,AE4)</f>
        <v>0</v>
      </c>
      <c r="AG4" s="252">
        <f>AF4</f>
        <v>0</v>
      </c>
      <c r="AH4" s="69">
        <v>1</v>
      </c>
      <c r="AI4" s="69" t="e">
        <f>VLOOKUP(D4,コード３,2,FALSE)</f>
        <v>#N/A</v>
      </c>
      <c r="AJ4" s="69">
        <f>COUNTIF('tmp２'!C$203:C$1202,AI4)</f>
        <v>0</v>
      </c>
      <c r="AK4" s="69">
        <v>1</v>
      </c>
      <c r="AL4" s="69" t="e">
        <f t="shared" ref="AL4:AL35" si="7">CONCATENATE(AI4,AK4)</f>
        <v>#N/A</v>
      </c>
      <c r="AM4" s="69" t="e">
        <f>AL4*1</f>
        <v>#N/A</v>
      </c>
      <c r="AN4" s="69" t="str">
        <f t="shared" ref="AN4:AN35" si="8">IF(AK4&gt;AJ4,"",VLOOKUP(AM4,範囲り男,3,FALSE))</f>
        <v/>
      </c>
      <c r="AO4" s="69">
        <v>1</v>
      </c>
      <c r="AP4" s="69">
        <v>1</v>
      </c>
      <c r="AQ4" s="69" t="e">
        <f>CONCATENATE(AP$3,AP4)*1</f>
        <v>#N/A</v>
      </c>
      <c r="AR4" s="69" t="str">
        <f t="shared" ref="AR4:AR35" si="9">IF(AP4&gt;AQ$3,"",VLOOKUP(AQ4,範囲り男,3,FALSE))</f>
        <v/>
      </c>
      <c r="AS4" s="69">
        <v>1</v>
      </c>
      <c r="AT4" s="69" t="e">
        <f>CONCATENATE(AS$3,AS4)*1</f>
        <v>#N/A</v>
      </c>
      <c r="AU4" s="69" t="str">
        <f t="shared" ref="AU4:AU35" si="10">IF(AS4&gt;AT$3,"",VLOOKUP(AT4,範囲り男,3,FALSE))</f>
        <v/>
      </c>
      <c r="AV4" s="69">
        <v>1</v>
      </c>
      <c r="AW4" s="69" t="e">
        <f>CONCATENATE(AV$3,AV4)*1</f>
        <v>#N/A</v>
      </c>
      <c r="AX4" s="69" t="str">
        <f t="shared" ref="AX4:AX35" si="11">IF(AV4&gt;AW$3,"",VLOOKUP(AW4,範囲り男,3,FALSE))</f>
        <v/>
      </c>
      <c r="AY4" s="69">
        <v>1</v>
      </c>
      <c r="AZ4" s="69" t="e">
        <f>CONCATENATE(AY$3,AY4)*1</f>
        <v>#N/A</v>
      </c>
      <c r="BA4" s="69" t="str">
        <f t="shared" ref="BA4:BA35" si="12">IF(AY4&gt;AZ$3,"",VLOOKUP(AZ4,範囲り男,3,FALSE))</f>
        <v/>
      </c>
      <c r="BB4" s="69">
        <v>1</v>
      </c>
      <c r="BC4" s="69" t="e">
        <f>CONCATENATE(BB$3,BB4)*1</f>
        <v>#N/A</v>
      </c>
      <c r="BD4" s="69" t="str">
        <f t="shared" ref="BD4:BD35" si="13">IF(BB4&gt;BC$3,"",VLOOKUP(BC4,範囲り男,3,FALSE))</f>
        <v/>
      </c>
      <c r="BE4" s="69">
        <v>1</v>
      </c>
      <c r="BF4" s="69" t="e">
        <f>CONCATENATE(BE$3,BE4)*1</f>
        <v>#N/A</v>
      </c>
      <c r="BG4" s="69" t="str">
        <f t="shared" ref="BG4:BG35" si="14">IF(BE4&gt;BF$3,"",VLOOKUP(BF4,範囲り男,3,FALSE))</f>
        <v/>
      </c>
      <c r="BH4" s="69">
        <v>1</v>
      </c>
      <c r="BI4" s="69" t="e">
        <f>CONCATENATE(BH$3,BH4)*1</f>
        <v>#N/A</v>
      </c>
      <c r="BJ4" s="69" t="str">
        <f t="shared" ref="BJ4:BJ35" si="15">IF(BH4&gt;BI$3,"",VLOOKUP(BI4,範囲り男,3,FALSE))</f>
        <v/>
      </c>
      <c r="BK4" s="69">
        <v>1</v>
      </c>
      <c r="BL4" s="69" t="e">
        <f>CONCATENATE(BK$3,BK4)*1</f>
        <v>#N/A</v>
      </c>
      <c r="BM4" s="69" t="str">
        <f t="shared" ref="BM4:BM35" si="16">IF(BK4&gt;BL$3,"",VLOOKUP(BL4,範囲り男,3,FALSE))</f>
        <v/>
      </c>
      <c r="BN4" s="69">
        <v>1</v>
      </c>
      <c r="BO4" s="69" t="e">
        <f>CONCATENATE(BN$3,BN4)*1</f>
        <v>#N/A</v>
      </c>
      <c r="BP4" s="69" t="str">
        <f t="shared" ref="BP4:BP35" si="17">IF(BN4&gt;BO$3,"",VLOOKUP(BO4,範囲り男,3,FALSE))</f>
        <v/>
      </c>
      <c r="BQ4" s="69">
        <v>1</v>
      </c>
      <c r="BR4" s="69" t="e">
        <f>CONCATENATE(BQ$3,BQ4)*1</f>
        <v>#N/A</v>
      </c>
      <c r="BS4" s="69" t="str">
        <f t="shared" ref="BS4:BS35" si="18">IF(BQ4&gt;BR$3,"",VLOOKUP(BR4,範囲り男,3,FALSE))</f>
        <v/>
      </c>
    </row>
    <row r="5" spans="1:71" s="69" customFormat="1" ht="15.95" customHeight="1">
      <c r="A5" s="69" t="e">
        <f>A4</f>
        <v>#N/A</v>
      </c>
      <c r="B5" s="70">
        <v>2</v>
      </c>
      <c r="C5" s="541"/>
      <c r="D5" s="536"/>
      <c r="E5" s="516"/>
      <c r="F5" s="70" t="str">
        <f>IF(H5="","",2)</f>
        <v/>
      </c>
      <c r="G5" s="72" t="str">
        <f t="shared" si="0"/>
        <v/>
      </c>
      <c r="H5" s="240"/>
      <c r="I5" s="72" t="str">
        <f t="shared" si="1"/>
        <v/>
      </c>
      <c r="J5" s="519"/>
      <c r="K5" s="520"/>
      <c r="L5" s="520"/>
      <c r="M5" s="520"/>
      <c r="N5" s="520"/>
      <c r="O5" s="521"/>
      <c r="P5" s="242">
        <f t="shared" si="2"/>
        <v>0</v>
      </c>
      <c r="Q5" s="242">
        <f t="shared" ref="Q5:Q63" si="19">IF(R5=1,CONCATENATE(V$3,K5),K5)</f>
        <v>0</v>
      </c>
      <c r="R5" s="242">
        <f t="shared" si="3"/>
        <v>0</v>
      </c>
      <c r="S5" s="242">
        <f t="shared" ref="S5:S63" si="20">IF(R5=1,CONCATENATE(V$3,M5),M5)</f>
        <v>0</v>
      </c>
      <c r="T5" s="242">
        <f t="shared" si="4"/>
        <v>0</v>
      </c>
      <c r="U5" s="242">
        <f t="shared" si="5"/>
        <v>0</v>
      </c>
      <c r="V5" s="252" t="str">
        <f t="shared" ref="V5:V63" si="21">CONCATENATE(Q5,S5,U5)</f>
        <v>000</v>
      </c>
      <c r="W5" s="252">
        <f t="shared" ref="W5:W63" si="22">V5*1</f>
        <v>0</v>
      </c>
      <c r="X5" s="252">
        <f t="shared" ref="X5:X63" si="23">Q5*1</f>
        <v>0</v>
      </c>
      <c r="Y5" s="252" t="str">
        <f t="shared" ref="Y5:Y63" si="24">IF(X5=0,"",X5)</f>
        <v/>
      </c>
      <c r="Z5" s="252" t="str">
        <f t="shared" ref="Z5:Z63" si="25">IF(X5=0,"",IF(J5="t1",".",IF(J5="t2",".",IF(J5="p","点","m"))))</f>
        <v/>
      </c>
      <c r="AA5" s="252" t="str">
        <f t="shared" ref="AA5:AA63" si="26">IF(S5="","",ASC(S5))</f>
        <v>0</v>
      </c>
      <c r="AB5" s="252" t="str">
        <f t="shared" ref="AB5:AB63" si="27">IF(J5="t1",".",IF(J5="t2",".",""))</f>
        <v/>
      </c>
      <c r="AC5" s="252" t="str">
        <f t="shared" ref="AC5:AC63" si="28">IF(U5="","",ASC(U5))</f>
        <v>0</v>
      </c>
      <c r="AD5" s="252" t="str">
        <f t="shared" ref="AD5:AD63" si="29">IF(Z5="m","",IF(X5=0,"","0"))</f>
        <v/>
      </c>
      <c r="AE5" s="252" t="str">
        <f t="shared" si="6"/>
        <v>00</v>
      </c>
      <c r="AF5" s="252">
        <f t="shared" ref="AF5:AF63" si="30">IF(X5=0,AE5*1,AE5)</f>
        <v>0</v>
      </c>
      <c r="AG5" s="252">
        <f>AF10</f>
        <v>0</v>
      </c>
      <c r="AH5" s="69">
        <v>1</v>
      </c>
      <c r="AI5" s="69" t="e">
        <f>AI4</f>
        <v>#N/A</v>
      </c>
      <c r="AJ5" s="69">
        <f>AJ4</f>
        <v>0</v>
      </c>
      <c r="AK5" s="69">
        <v>2</v>
      </c>
      <c r="AL5" s="69" t="e">
        <f t="shared" si="7"/>
        <v>#N/A</v>
      </c>
      <c r="AM5" s="69" t="e">
        <f t="shared" ref="AM5:AM63" si="31">AL5*1</f>
        <v>#N/A</v>
      </c>
      <c r="AN5" s="69" t="str">
        <f t="shared" si="8"/>
        <v/>
      </c>
      <c r="AO5" s="69">
        <v>2</v>
      </c>
      <c r="AP5" s="69">
        <v>2</v>
      </c>
      <c r="AQ5" s="69" t="e">
        <f t="shared" ref="AQ5:AQ63" si="32">CONCATENATE(AP$3,AP5)*1</f>
        <v>#N/A</v>
      </c>
      <c r="AR5" s="69" t="str">
        <f t="shared" si="9"/>
        <v/>
      </c>
      <c r="AS5" s="69">
        <v>2</v>
      </c>
      <c r="AT5" s="69" t="e">
        <f t="shared" ref="AT5:AT63" si="33">CONCATENATE(AS$3,AS5)*1</f>
        <v>#N/A</v>
      </c>
      <c r="AU5" s="69" t="str">
        <f t="shared" si="10"/>
        <v/>
      </c>
      <c r="AV5" s="69">
        <v>2</v>
      </c>
      <c r="AW5" s="69" t="e">
        <f t="shared" ref="AW5:AW63" si="34">CONCATENATE(AV$3,AV5)*1</f>
        <v>#N/A</v>
      </c>
      <c r="AX5" s="69" t="str">
        <f t="shared" si="11"/>
        <v/>
      </c>
      <c r="AY5" s="69">
        <v>2</v>
      </c>
      <c r="AZ5" s="69" t="e">
        <f t="shared" ref="AZ5:AZ63" si="35">CONCATENATE(AY$3,AY5)*1</f>
        <v>#N/A</v>
      </c>
      <c r="BA5" s="69" t="str">
        <f t="shared" si="12"/>
        <v/>
      </c>
      <c r="BB5" s="69">
        <v>2</v>
      </c>
      <c r="BC5" s="69" t="e">
        <f t="shared" ref="BC5:BC63" si="36">CONCATENATE(BB$3,BB5)*1</f>
        <v>#N/A</v>
      </c>
      <c r="BD5" s="69" t="str">
        <f t="shared" si="13"/>
        <v/>
      </c>
      <c r="BE5" s="69">
        <v>2</v>
      </c>
      <c r="BF5" s="69" t="e">
        <f t="shared" ref="BF5:BF63" si="37">CONCATENATE(BE$3,BE5)*1</f>
        <v>#N/A</v>
      </c>
      <c r="BG5" s="69" t="str">
        <f t="shared" si="14"/>
        <v/>
      </c>
      <c r="BH5" s="69">
        <v>2</v>
      </c>
      <c r="BI5" s="69" t="e">
        <f t="shared" ref="BI5:BI63" si="38">CONCATENATE(BH$3,BH5)*1</f>
        <v>#N/A</v>
      </c>
      <c r="BJ5" s="69" t="str">
        <f t="shared" si="15"/>
        <v/>
      </c>
      <c r="BK5" s="69">
        <v>2</v>
      </c>
      <c r="BL5" s="69" t="e">
        <f t="shared" ref="BL5:BL63" si="39">CONCATENATE(BK$3,BK5)*1</f>
        <v>#N/A</v>
      </c>
      <c r="BM5" s="69" t="str">
        <f t="shared" si="16"/>
        <v/>
      </c>
      <c r="BN5" s="69">
        <v>2</v>
      </c>
      <c r="BO5" s="69" t="e">
        <f t="shared" ref="BO5:BO63" si="40">CONCATENATE(BN$3,BN5)*1</f>
        <v>#N/A</v>
      </c>
      <c r="BP5" s="69" t="str">
        <f t="shared" si="17"/>
        <v/>
      </c>
      <c r="BQ5" s="69">
        <v>2</v>
      </c>
      <c r="BR5" s="69" t="e">
        <f t="shared" ref="BR5:BR63" si="41">CONCATENATE(BQ$3,BQ5)*1</f>
        <v>#N/A</v>
      </c>
      <c r="BS5" s="69" t="str">
        <f t="shared" si="18"/>
        <v/>
      </c>
    </row>
    <row r="6" spans="1:71" s="69" customFormat="1" ht="15.95" customHeight="1">
      <c r="A6" s="69" t="e">
        <f>A5</f>
        <v>#N/A</v>
      </c>
      <c r="B6" s="70">
        <v>3</v>
      </c>
      <c r="C6" s="541"/>
      <c r="D6" s="537"/>
      <c r="E6" s="517"/>
      <c r="F6" s="70" t="str">
        <f>IF(H6="","",3)</f>
        <v/>
      </c>
      <c r="G6" s="72" t="str">
        <f t="shared" si="0"/>
        <v/>
      </c>
      <c r="H6" s="240"/>
      <c r="I6" s="72" t="str">
        <f t="shared" si="1"/>
        <v/>
      </c>
      <c r="J6" s="522"/>
      <c r="K6" s="523"/>
      <c r="L6" s="523"/>
      <c r="M6" s="523"/>
      <c r="N6" s="523"/>
      <c r="O6" s="524"/>
      <c r="P6" s="242">
        <f t="shared" si="2"/>
        <v>0</v>
      </c>
      <c r="Q6" s="242">
        <f t="shared" si="19"/>
        <v>0</v>
      </c>
      <c r="R6" s="242">
        <f t="shared" si="3"/>
        <v>0</v>
      </c>
      <c r="S6" s="242">
        <f t="shared" si="20"/>
        <v>0</v>
      </c>
      <c r="T6" s="242">
        <f t="shared" si="4"/>
        <v>0</v>
      </c>
      <c r="U6" s="242">
        <f t="shared" si="5"/>
        <v>0</v>
      </c>
      <c r="V6" s="252" t="str">
        <f t="shared" si="21"/>
        <v>000</v>
      </c>
      <c r="W6" s="252">
        <f t="shared" si="22"/>
        <v>0</v>
      </c>
      <c r="X6" s="252">
        <f t="shared" si="23"/>
        <v>0</v>
      </c>
      <c r="Y6" s="252" t="str">
        <f t="shared" si="24"/>
        <v/>
      </c>
      <c r="Z6" s="252" t="str">
        <f t="shared" si="25"/>
        <v/>
      </c>
      <c r="AA6" s="252" t="str">
        <f t="shared" si="26"/>
        <v>0</v>
      </c>
      <c r="AB6" s="252" t="str">
        <f t="shared" si="27"/>
        <v/>
      </c>
      <c r="AC6" s="252" t="str">
        <f t="shared" si="28"/>
        <v>0</v>
      </c>
      <c r="AD6" s="252" t="str">
        <f t="shared" si="29"/>
        <v/>
      </c>
      <c r="AE6" s="252" t="str">
        <f t="shared" si="6"/>
        <v>00</v>
      </c>
      <c r="AF6" s="252">
        <f t="shared" si="30"/>
        <v>0</v>
      </c>
      <c r="AG6" s="252">
        <f>AF16</f>
        <v>0</v>
      </c>
      <c r="AH6" s="69">
        <v>1</v>
      </c>
      <c r="AI6" s="69" t="e">
        <f>AI5</f>
        <v>#N/A</v>
      </c>
      <c r="AJ6" s="69">
        <f>AJ5</f>
        <v>0</v>
      </c>
      <c r="AK6" s="69">
        <v>3</v>
      </c>
      <c r="AL6" s="69" t="e">
        <f t="shared" si="7"/>
        <v>#N/A</v>
      </c>
      <c r="AM6" s="69" t="e">
        <f t="shared" si="31"/>
        <v>#N/A</v>
      </c>
      <c r="AN6" s="69" t="str">
        <f t="shared" si="8"/>
        <v/>
      </c>
      <c r="AO6" s="69">
        <v>3</v>
      </c>
      <c r="AP6" s="69">
        <v>3</v>
      </c>
      <c r="AQ6" s="69" t="e">
        <f t="shared" si="32"/>
        <v>#N/A</v>
      </c>
      <c r="AR6" s="69" t="str">
        <f t="shared" si="9"/>
        <v/>
      </c>
      <c r="AS6" s="69">
        <v>3</v>
      </c>
      <c r="AT6" s="69" t="e">
        <f t="shared" si="33"/>
        <v>#N/A</v>
      </c>
      <c r="AU6" s="69" t="str">
        <f t="shared" si="10"/>
        <v/>
      </c>
      <c r="AV6" s="69">
        <v>3</v>
      </c>
      <c r="AW6" s="69" t="e">
        <f t="shared" si="34"/>
        <v>#N/A</v>
      </c>
      <c r="AX6" s="69" t="str">
        <f t="shared" si="11"/>
        <v/>
      </c>
      <c r="AY6" s="69">
        <v>3</v>
      </c>
      <c r="AZ6" s="69" t="e">
        <f t="shared" si="35"/>
        <v>#N/A</v>
      </c>
      <c r="BA6" s="69" t="str">
        <f t="shared" si="12"/>
        <v/>
      </c>
      <c r="BB6" s="69">
        <v>3</v>
      </c>
      <c r="BC6" s="69" t="e">
        <f t="shared" si="36"/>
        <v>#N/A</v>
      </c>
      <c r="BD6" s="69" t="str">
        <f t="shared" si="13"/>
        <v/>
      </c>
      <c r="BE6" s="69">
        <v>3</v>
      </c>
      <c r="BF6" s="69" t="e">
        <f t="shared" si="37"/>
        <v>#N/A</v>
      </c>
      <c r="BG6" s="69" t="str">
        <f t="shared" si="14"/>
        <v/>
      </c>
      <c r="BH6" s="69">
        <v>3</v>
      </c>
      <c r="BI6" s="69" t="e">
        <f t="shared" si="38"/>
        <v>#N/A</v>
      </c>
      <c r="BJ6" s="69" t="str">
        <f t="shared" si="15"/>
        <v/>
      </c>
      <c r="BK6" s="69">
        <v>3</v>
      </c>
      <c r="BL6" s="69" t="e">
        <f t="shared" si="39"/>
        <v>#N/A</v>
      </c>
      <c r="BM6" s="69" t="str">
        <f t="shared" si="16"/>
        <v/>
      </c>
      <c r="BN6" s="69">
        <v>3</v>
      </c>
      <c r="BO6" s="69" t="e">
        <f t="shared" si="40"/>
        <v>#N/A</v>
      </c>
      <c r="BP6" s="69" t="str">
        <f t="shared" si="17"/>
        <v/>
      </c>
      <c r="BQ6" s="69">
        <v>3</v>
      </c>
      <c r="BR6" s="69" t="e">
        <f t="shared" si="41"/>
        <v>#N/A</v>
      </c>
      <c r="BS6" s="69" t="str">
        <f t="shared" si="18"/>
        <v/>
      </c>
    </row>
    <row r="7" spans="1:71" s="69" customFormat="1" ht="15.95" customHeight="1">
      <c r="A7" s="69" t="e">
        <f>A6</f>
        <v>#N/A</v>
      </c>
      <c r="B7" s="70">
        <v>4</v>
      </c>
      <c r="C7" s="541"/>
      <c r="D7" s="537"/>
      <c r="E7" s="517"/>
      <c r="F7" s="70" t="str">
        <f>IF(H7="","",4)</f>
        <v/>
      </c>
      <c r="G7" s="72" t="str">
        <f t="shared" si="0"/>
        <v/>
      </c>
      <c r="H7" s="240"/>
      <c r="I7" s="72" t="str">
        <f t="shared" si="1"/>
        <v/>
      </c>
      <c r="J7" s="522"/>
      <c r="K7" s="523"/>
      <c r="L7" s="523"/>
      <c r="M7" s="523"/>
      <c r="N7" s="523"/>
      <c r="O7" s="524"/>
      <c r="P7" s="242">
        <f t="shared" si="2"/>
        <v>0</v>
      </c>
      <c r="Q7" s="242">
        <f t="shared" si="19"/>
        <v>0</v>
      </c>
      <c r="R7" s="242">
        <f t="shared" si="3"/>
        <v>0</v>
      </c>
      <c r="S7" s="242">
        <f t="shared" si="20"/>
        <v>0</v>
      </c>
      <c r="T7" s="242">
        <f t="shared" si="4"/>
        <v>0</v>
      </c>
      <c r="U7" s="242">
        <f t="shared" si="5"/>
        <v>0</v>
      </c>
      <c r="V7" s="252" t="str">
        <f t="shared" si="21"/>
        <v>000</v>
      </c>
      <c r="W7" s="252">
        <f t="shared" si="22"/>
        <v>0</v>
      </c>
      <c r="X7" s="252">
        <f t="shared" si="23"/>
        <v>0</v>
      </c>
      <c r="Y7" s="252" t="str">
        <f t="shared" si="24"/>
        <v/>
      </c>
      <c r="Z7" s="252" t="str">
        <f t="shared" si="25"/>
        <v/>
      </c>
      <c r="AA7" s="252" t="str">
        <f t="shared" si="26"/>
        <v>0</v>
      </c>
      <c r="AB7" s="252" t="str">
        <f t="shared" si="27"/>
        <v/>
      </c>
      <c r="AC7" s="252" t="str">
        <f t="shared" si="28"/>
        <v>0</v>
      </c>
      <c r="AD7" s="252" t="str">
        <f t="shared" si="29"/>
        <v/>
      </c>
      <c r="AE7" s="252" t="str">
        <f t="shared" si="6"/>
        <v>00</v>
      </c>
      <c r="AF7" s="252">
        <f t="shared" si="30"/>
        <v>0</v>
      </c>
      <c r="AG7" s="252">
        <f>AF22</f>
        <v>0</v>
      </c>
      <c r="AH7" s="69">
        <v>1</v>
      </c>
      <c r="AI7" s="69" t="e">
        <f t="shared" ref="AI7:AJ9" si="42">AI6</f>
        <v>#N/A</v>
      </c>
      <c r="AJ7" s="69">
        <f t="shared" si="42"/>
        <v>0</v>
      </c>
      <c r="AK7" s="69">
        <v>4</v>
      </c>
      <c r="AL7" s="69" t="e">
        <f t="shared" si="7"/>
        <v>#N/A</v>
      </c>
      <c r="AM7" s="69" t="e">
        <f t="shared" si="31"/>
        <v>#N/A</v>
      </c>
      <c r="AN7" s="69" t="str">
        <f t="shared" si="8"/>
        <v/>
      </c>
      <c r="AO7" s="69">
        <v>4</v>
      </c>
      <c r="AP7" s="69">
        <v>4</v>
      </c>
      <c r="AQ7" s="69" t="e">
        <f t="shared" si="32"/>
        <v>#N/A</v>
      </c>
      <c r="AR7" s="69" t="str">
        <f t="shared" si="9"/>
        <v/>
      </c>
      <c r="AS7" s="69">
        <v>4</v>
      </c>
      <c r="AT7" s="69" t="e">
        <f t="shared" si="33"/>
        <v>#N/A</v>
      </c>
      <c r="AU7" s="69" t="str">
        <f t="shared" si="10"/>
        <v/>
      </c>
      <c r="AV7" s="69">
        <v>4</v>
      </c>
      <c r="AW7" s="69" t="e">
        <f t="shared" si="34"/>
        <v>#N/A</v>
      </c>
      <c r="AX7" s="69" t="str">
        <f t="shared" si="11"/>
        <v/>
      </c>
      <c r="AY7" s="69">
        <v>4</v>
      </c>
      <c r="AZ7" s="69" t="e">
        <f t="shared" si="35"/>
        <v>#N/A</v>
      </c>
      <c r="BA7" s="69" t="str">
        <f t="shared" si="12"/>
        <v/>
      </c>
      <c r="BB7" s="69">
        <v>4</v>
      </c>
      <c r="BC7" s="69" t="e">
        <f t="shared" si="36"/>
        <v>#N/A</v>
      </c>
      <c r="BD7" s="69" t="str">
        <f t="shared" si="13"/>
        <v/>
      </c>
      <c r="BE7" s="69">
        <v>4</v>
      </c>
      <c r="BF7" s="69" t="e">
        <f t="shared" si="37"/>
        <v>#N/A</v>
      </c>
      <c r="BG7" s="69" t="str">
        <f t="shared" si="14"/>
        <v/>
      </c>
      <c r="BH7" s="69">
        <v>4</v>
      </c>
      <c r="BI7" s="69" t="e">
        <f t="shared" si="38"/>
        <v>#N/A</v>
      </c>
      <c r="BJ7" s="69" t="str">
        <f t="shared" si="15"/>
        <v/>
      </c>
      <c r="BK7" s="69">
        <v>4</v>
      </c>
      <c r="BL7" s="69" t="e">
        <f t="shared" si="39"/>
        <v>#N/A</v>
      </c>
      <c r="BM7" s="69" t="str">
        <f t="shared" si="16"/>
        <v/>
      </c>
      <c r="BN7" s="69">
        <v>4</v>
      </c>
      <c r="BO7" s="69" t="e">
        <f t="shared" si="40"/>
        <v>#N/A</v>
      </c>
      <c r="BP7" s="69" t="str">
        <f t="shared" si="17"/>
        <v/>
      </c>
      <c r="BQ7" s="69">
        <v>4</v>
      </c>
      <c r="BR7" s="69" t="e">
        <f t="shared" si="41"/>
        <v>#N/A</v>
      </c>
      <c r="BS7" s="69" t="str">
        <f t="shared" si="18"/>
        <v/>
      </c>
    </row>
    <row r="8" spans="1:71" s="69" customFormat="1" ht="15.95" customHeight="1">
      <c r="A8" s="69" t="e">
        <f>A7</f>
        <v>#N/A</v>
      </c>
      <c r="B8" s="70">
        <v>5</v>
      </c>
      <c r="C8" s="541"/>
      <c r="D8" s="537"/>
      <c r="E8" s="517"/>
      <c r="F8" s="70" t="str">
        <f>IF(H8="","",5)</f>
        <v/>
      </c>
      <c r="G8" s="72" t="str">
        <f t="shared" si="0"/>
        <v/>
      </c>
      <c r="H8" s="240"/>
      <c r="I8" s="72" t="str">
        <f t="shared" si="1"/>
        <v/>
      </c>
      <c r="J8" s="522"/>
      <c r="K8" s="523"/>
      <c r="L8" s="523"/>
      <c r="M8" s="523"/>
      <c r="N8" s="523"/>
      <c r="O8" s="524"/>
      <c r="P8" s="242">
        <f t="shared" si="2"/>
        <v>0</v>
      </c>
      <c r="Q8" s="242">
        <f t="shared" si="19"/>
        <v>0</v>
      </c>
      <c r="R8" s="242">
        <f t="shared" si="3"/>
        <v>0</v>
      </c>
      <c r="S8" s="242">
        <f t="shared" si="20"/>
        <v>0</v>
      </c>
      <c r="T8" s="242">
        <f t="shared" si="4"/>
        <v>0</v>
      </c>
      <c r="U8" s="242">
        <f t="shared" si="5"/>
        <v>0</v>
      </c>
      <c r="V8" s="252" t="str">
        <f t="shared" si="21"/>
        <v>000</v>
      </c>
      <c r="W8" s="252">
        <f t="shared" si="22"/>
        <v>0</v>
      </c>
      <c r="X8" s="252">
        <f t="shared" si="23"/>
        <v>0</v>
      </c>
      <c r="Y8" s="252" t="str">
        <f t="shared" si="24"/>
        <v/>
      </c>
      <c r="Z8" s="252" t="str">
        <f t="shared" si="25"/>
        <v/>
      </c>
      <c r="AA8" s="252" t="str">
        <f t="shared" si="26"/>
        <v>0</v>
      </c>
      <c r="AB8" s="252" t="str">
        <f t="shared" si="27"/>
        <v/>
      </c>
      <c r="AC8" s="252" t="str">
        <f t="shared" si="28"/>
        <v>0</v>
      </c>
      <c r="AD8" s="252" t="str">
        <f t="shared" si="29"/>
        <v/>
      </c>
      <c r="AE8" s="252" t="str">
        <f t="shared" si="6"/>
        <v>00</v>
      </c>
      <c r="AF8" s="252">
        <f t="shared" si="30"/>
        <v>0</v>
      </c>
      <c r="AG8" s="252">
        <f>AF28</f>
        <v>0</v>
      </c>
      <c r="AH8" s="69">
        <v>1</v>
      </c>
      <c r="AI8" s="69" t="e">
        <f t="shared" si="42"/>
        <v>#N/A</v>
      </c>
      <c r="AJ8" s="69">
        <f t="shared" si="42"/>
        <v>0</v>
      </c>
      <c r="AK8" s="69">
        <v>5</v>
      </c>
      <c r="AL8" s="69" t="e">
        <f t="shared" si="7"/>
        <v>#N/A</v>
      </c>
      <c r="AM8" s="69" t="e">
        <f t="shared" si="31"/>
        <v>#N/A</v>
      </c>
      <c r="AN8" s="69" t="str">
        <f t="shared" si="8"/>
        <v/>
      </c>
      <c r="AO8" s="69">
        <v>5</v>
      </c>
      <c r="AP8" s="69">
        <v>5</v>
      </c>
      <c r="AQ8" s="69" t="e">
        <f t="shared" si="32"/>
        <v>#N/A</v>
      </c>
      <c r="AR8" s="69" t="str">
        <f t="shared" si="9"/>
        <v/>
      </c>
      <c r="AS8" s="69">
        <v>5</v>
      </c>
      <c r="AT8" s="69" t="e">
        <f t="shared" si="33"/>
        <v>#N/A</v>
      </c>
      <c r="AU8" s="69" t="str">
        <f t="shared" si="10"/>
        <v/>
      </c>
      <c r="AV8" s="69">
        <v>5</v>
      </c>
      <c r="AW8" s="69" t="e">
        <f t="shared" si="34"/>
        <v>#N/A</v>
      </c>
      <c r="AX8" s="69" t="str">
        <f t="shared" si="11"/>
        <v/>
      </c>
      <c r="AY8" s="69">
        <v>5</v>
      </c>
      <c r="AZ8" s="69" t="e">
        <f t="shared" si="35"/>
        <v>#N/A</v>
      </c>
      <c r="BA8" s="69" t="str">
        <f t="shared" si="12"/>
        <v/>
      </c>
      <c r="BB8" s="69">
        <v>5</v>
      </c>
      <c r="BC8" s="69" t="e">
        <f t="shared" si="36"/>
        <v>#N/A</v>
      </c>
      <c r="BD8" s="69" t="str">
        <f t="shared" si="13"/>
        <v/>
      </c>
      <c r="BE8" s="69">
        <v>5</v>
      </c>
      <c r="BF8" s="69" t="e">
        <f t="shared" si="37"/>
        <v>#N/A</v>
      </c>
      <c r="BG8" s="69" t="str">
        <f t="shared" si="14"/>
        <v/>
      </c>
      <c r="BH8" s="69">
        <v>5</v>
      </c>
      <c r="BI8" s="69" t="e">
        <f t="shared" si="38"/>
        <v>#N/A</v>
      </c>
      <c r="BJ8" s="69" t="str">
        <f t="shared" si="15"/>
        <v/>
      </c>
      <c r="BK8" s="69">
        <v>5</v>
      </c>
      <c r="BL8" s="69" t="e">
        <f t="shared" si="39"/>
        <v>#N/A</v>
      </c>
      <c r="BM8" s="69" t="str">
        <f t="shared" si="16"/>
        <v/>
      </c>
      <c r="BN8" s="69">
        <v>5</v>
      </c>
      <c r="BO8" s="69" t="e">
        <f t="shared" si="40"/>
        <v>#N/A</v>
      </c>
      <c r="BP8" s="69" t="str">
        <f t="shared" si="17"/>
        <v/>
      </c>
      <c r="BQ8" s="69">
        <v>5</v>
      </c>
      <c r="BR8" s="69" t="e">
        <f t="shared" si="41"/>
        <v>#N/A</v>
      </c>
      <c r="BS8" s="69" t="str">
        <f t="shared" si="18"/>
        <v/>
      </c>
    </row>
    <row r="9" spans="1:71" s="69" customFormat="1" ht="15.95" customHeight="1" thickBot="1">
      <c r="A9" s="69" t="e">
        <f>A8</f>
        <v>#N/A</v>
      </c>
      <c r="B9" s="70">
        <v>6</v>
      </c>
      <c r="C9" s="542"/>
      <c r="D9" s="538"/>
      <c r="E9" s="518"/>
      <c r="F9" s="75" t="str">
        <f>IF(H9="","",6)</f>
        <v/>
      </c>
      <c r="G9" s="76" t="str">
        <f t="shared" si="0"/>
        <v/>
      </c>
      <c r="H9" s="241"/>
      <c r="I9" s="76" t="str">
        <f t="shared" si="1"/>
        <v/>
      </c>
      <c r="J9" s="525"/>
      <c r="K9" s="526"/>
      <c r="L9" s="526"/>
      <c r="M9" s="526"/>
      <c r="N9" s="526"/>
      <c r="O9" s="527"/>
      <c r="P9" s="242">
        <f t="shared" si="2"/>
        <v>0</v>
      </c>
      <c r="Q9" s="242">
        <f t="shared" si="19"/>
        <v>0</v>
      </c>
      <c r="R9" s="242">
        <f t="shared" si="3"/>
        <v>0</v>
      </c>
      <c r="S9" s="242">
        <f t="shared" si="20"/>
        <v>0</v>
      </c>
      <c r="T9" s="242">
        <f t="shared" si="4"/>
        <v>0</v>
      </c>
      <c r="U9" s="242">
        <f t="shared" si="5"/>
        <v>0</v>
      </c>
      <c r="V9" s="252" t="str">
        <f t="shared" si="21"/>
        <v>000</v>
      </c>
      <c r="W9" s="252">
        <f t="shared" si="22"/>
        <v>0</v>
      </c>
      <c r="X9" s="252">
        <f t="shared" si="23"/>
        <v>0</v>
      </c>
      <c r="Y9" s="252" t="str">
        <f t="shared" si="24"/>
        <v/>
      </c>
      <c r="Z9" s="252" t="str">
        <f t="shared" si="25"/>
        <v/>
      </c>
      <c r="AA9" s="252" t="str">
        <f t="shared" si="26"/>
        <v>0</v>
      </c>
      <c r="AB9" s="252" t="str">
        <f t="shared" si="27"/>
        <v/>
      </c>
      <c r="AC9" s="252" t="str">
        <f t="shared" si="28"/>
        <v>0</v>
      </c>
      <c r="AD9" s="252" t="str">
        <f t="shared" si="29"/>
        <v/>
      </c>
      <c r="AE9" s="252" t="str">
        <f t="shared" si="6"/>
        <v>00</v>
      </c>
      <c r="AF9" s="252">
        <f t="shared" si="30"/>
        <v>0</v>
      </c>
      <c r="AG9" s="252">
        <f>AF34</f>
        <v>0</v>
      </c>
      <c r="AH9" s="69">
        <v>1</v>
      </c>
      <c r="AI9" s="69" t="e">
        <f t="shared" si="42"/>
        <v>#N/A</v>
      </c>
      <c r="AJ9" s="69">
        <f t="shared" si="42"/>
        <v>0</v>
      </c>
      <c r="AK9" s="69">
        <v>6</v>
      </c>
      <c r="AL9" s="69" t="e">
        <f t="shared" si="7"/>
        <v>#N/A</v>
      </c>
      <c r="AM9" s="69" t="e">
        <f>AL9*1</f>
        <v>#N/A</v>
      </c>
      <c r="AN9" s="69" t="str">
        <f t="shared" si="8"/>
        <v/>
      </c>
      <c r="AO9" s="69">
        <v>6</v>
      </c>
      <c r="AP9" s="69">
        <v>6</v>
      </c>
      <c r="AQ9" s="69" t="e">
        <f t="shared" si="32"/>
        <v>#N/A</v>
      </c>
      <c r="AR9" s="69" t="str">
        <f t="shared" si="9"/>
        <v/>
      </c>
      <c r="AS9" s="69">
        <v>6</v>
      </c>
      <c r="AT9" s="69" t="e">
        <f t="shared" si="33"/>
        <v>#N/A</v>
      </c>
      <c r="AU9" s="69" t="str">
        <f t="shared" si="10"/>
        <v/>
      </c>
      <c r="AV9" s="69">
        <v>6</v>
      </c>
      <c r="AW9" s="69" t="e">
        <f t="shared" si="34"/>
        <v>#N/A</v>
      </c>
      <c r="AX9" s="69" t="str">
        <f t="shared" si="11"/>
        <v/>
      </c>
      <c r="AY9" s="69">
        <v>6</v>
      </c>
      <c r="AZ9" s="69" t="e">
        <f t="shared" si="35"/>
        <v>#N/A</v>
      </c>
      <c r="BA9" s="69" t="str">
        <f t="shared" si="12"/>
        <v/>
      </c>
      <c r="BB9" s="69">
        <v>6</v>
      </c>
      <c r="BC9" s="69" t="e">
        <f t="shared" si="36"/>
        <v>#N/A</v>
      </c>
      <c r="BD9" s="69" t="str">
        <f t="shared" si="13"/>
        <v/>
      </c>
      <c r="BE9" s="69">
        <v>6</v>
      </c>
      <c r="BF9" s="69" t="e">
        <f t="shared" si="37"/>
        <v>#N/A</v>
      </c>
      <c r="BG9" s="69" t="str">
        <f t="shared" si="14"/>
        <v/>
      </c>
      <c r="BH9" s="69">
        <v>6</v>
      </c>
      <c r="BI9" s="69" t="e">
        <f t="shared" si="38"/>
        <v>#N/A</v>
      </c>
      <c r="BJ9" s="69" t="str">
        <f t="shared" si="15"/>
        <v/>
      </c>
      <c r="BK9" s="69">
        <v>6</v>
      </c>
      <c r="BL9" s="69" t="e">
        <f t="shared" si="39"/>
        <v>#N/A</v>
      </c>
      <c r="BM9" s="69" t="str">
        <f t="shared" si="16"/>
        <v/>
      </c>
      <c r="BN9" s="69">
        <v>6</v>
      </c>
      <c r="BO9" s="69" t="e">
        <f t="shared" si="40"/>
        <v>#N/A</v>
      </c>
      <c r="BP9" s="69" t="str">
        <f t="shared" si="17"/>
        <v/>
      </c>
      <c r="BQ9" s="69">
        <v>6</v>
      </c>
      <c r="BR9" s="69" t="e">
        <f t="shared" si="41"/>
        <v>#N/A</v>
      </c>
      <c r="BS9" s="69" t="str">
        <f t="shared" si="18"/>
        <v/>
      </c>
    </row>
    <row r="10" spans="1:71" s="69" customFormat="1" ht="15.95" customHeight="1">
      <c r="A10" s="69" t="e">
        <f>VLOOKUP(D10,コード３,2,FALSE)</f>
        <v>#N/A</v>
      </c>
      <c r="B10" s="70">
        <v>1</v>
      </c>
      <c r="C10" s="543">
        <v>2</v>
      </c>
      <c r="D10" s="237"/>
      <c r="E10" s="261"/>
      <c r="F10" s="70" t="str">
        <f>IF(H10="","",1)</f>
        <v/>
      </c>
      <c r="G10" s="72" t="str">
        <f t="shared" si="0"/>
        <v/>
      </c>
      <c r="H10" s="240"/>
      <c r="I10" s="72" t="str">
        <f t="shared" si="1"/>
        <v/>
      </c>
      <c r="J10" s="235" t="str">
        <f>IF(D10="","",VLOOKUP(D10,コード３,3,FALSE))</f>
        <v/>
      </c>
      <c r="K10" s="230"/>
      <c r="L10" s="231" t="str">
        <f>IF($B10="","",IF(J10="","",IF(J10="p","点",IF(J10="t1","",IF(J10="t2","分","m")))))</f>
        <v/>
      </c>
      <c r="M10" s="232"/>
      <c r="N10" s="231" t="str">
        <f>IF($B10="","",IF(J10="","",IF(J10="p","",IF(J10="t1","秒",IF(J10="t2","秒","cm")))))</f>
        <v/>
      </c>
      <c r="O10" s="233"/>
      <c r="P10" s="242">
        <f t="shared" si="2"/>
        <v>0</v>
      </c>
      <c r="Q10" s="242">
        <f t="shared" si="19"/>
        <v>0</v>
      </c>
      <c r="R10" s="242">
        <f t="shared" si="3"/>
        <v>0</v>
      </c>
      <c r="S10" s="242">
        <f t="shared" si="20"/>
        <v>0</v>
      </c>
      <c r="T10" s="242">
        <f t="shared" si="4"/>
        <v>0</v>
      </c>
      <c r="U10" s="242">
        <f t="shared" si="5"/>
        <v>0</v>
      </c>
      <c r="V10" s="252" t="str">
        <f t="shared" si="21"/>
        <v>000</v>
      </c>
      <c r="W10" s="252">
        <f t="shared" si="22"/>
        <v>0</v>
      </c>
      <c r="X10" s="252">
        <f t="shared" si="23"/>
        <v>0</v>
      </c>
      <c r="Y10" s="252" t="str">
        <f t="shared" si="24"/>
        <v/>
      </c>
      <c r="Z10" s="252" t="str">
        <f t="shared" si="25"/>
        <v/>
      </c>
      <c r="AA10" s="252" t="str">
        <f t="shared" si="26"/>
        <v>0</v>
      </c>
      <c r="AB10" s="252" t="str">
        <f t="shared" si="27"/>
        <v/>
      </c>
      <c r="AC10" s="252" t="str">
        <f t="shared" si="28"/>
        <v>0</v>
      </c>
      <c r="AD10" s="252" t="str">
        <f t="shared" si="29"/>
        <v/>
      </c>
      <c r="AE10" s="252" t="str">
        <f t="shared" si="6"/>
        <v>00</v>
      </c>
      <c r="AF10" s="252">
        <f t="shared" si="30"/>
        <v>0</v>
      </c>
      <c r="AG10" s="252">
        <f>AF40</f>
        <v>0</v>
      </c>
      <c r="AH10" s="69">
        <v>2</v>
      </c>
      <c r="AI10" s="69" t="e">
        <f>VLOOKUP(D10,コード３,2,FALSE)</f>
        <v>#N/A</v>
      </c>
      <c r="AJ10" s="69">
        <f>COUNTIF('tmp２'!C$203:C$1202,AI10)</f>
        <v>0</v>
      </c>
      <c r="AK10" s="69">
        <v>1</v>
      </c>
      <c r="AL10" s="69" t="e">
        <f t="shared" si="7"/>
        <v>#N/A</v>
      </c>
      <c r="AM10" s="69" t="e">
        <f>AL10*1</f>
        <v>#N/A</v>
      </c>
      <c r="AN10" s="69" t="str">
        <f>IF(AK10&gt;AJ10,"",VLOOKUP(AM10,範囲り男,3,FALSE))</f>
        <v/>
      </c>
      <c r="AO10" s="69">
        <v>1</v>
      </c>
      <c r="AP10" s="69">
        <v>7</v>
      </c>
      <c r="AQ10" s="69" t="e">
        <f t="shared" si="32"/>
        <v>#N/A</v>
      </c>
      <c r="AR10" s="69" t="str">
        <f t="shared" si="9"/>
        <v/>
      </c>
      <c r="AS10" s="69">
        <v>7</v>
      </c>
      <c r="AT10" s="69" t="e">
        <f t="shared" si="33"/>
        <v>#N/A</v>
      </c>
      <c r="AU10" s="69" t="str">
        <f t="shared" si="10"/>
        <v/>
      </c>
      <c r="AV10" s="69">
        <v>7</v>
      </c>
      <c r="AW10" s="69" t="e">
        <f t="shared" si="34"/>
        <v>#N/A</v>
      </c>
      <c r="AX10" s="69" t="str">
        <f t="shared" si="11"/>
        <v/>
      </c>
      <c r="AY10" s="69">
        <v>7</v>
      </c>
      <c r="AZ10" s="69" t="e">
        <f t="shared" si="35"/>
        <v>#N/A</v>
      </c>
      <c r="BA10" s="69" t="str">
        <f t="shared" si="12"/>
        <v/>
      </c>
      <c r="BB10" s="69">
        <v>7</v>
      </c>
      <c r="BC10" s="69" t="e">
        <f t="shared" si="36"/>
        <v>#N/A</v>
      </c>
      <c r="BD10" s="69" t="str">
        <f t="shared" si="13"/>
        <v/>
      </c>
      <c r="BE10" s="69">
        <v>7</v>
      </c>
      <c r="BF10" s="69" t="e">
        <f t="shared" si="37"/>
        <v>#N/A</v>
      </c>
      <c r="BG10" s="69" t="str">
        <f t="shared" si="14"/>
        <v/>
      </c>
      <c r="BH10" s="69">
        <v>7</v>
      </c>
      <c r="BI10" s="69" t="e">
        <f t="shared" si="38"/>
        <v>#N/A</v>
      </c>
      <c r="BJ10" s="69" t="str">
        <f t="shared" si="15"/>
        <v/>
      </c>
      <c r="BK10" s="69">
        <v>7</v>
      </c>
      <c r="BL10" s="69" t="e">
        <f t="shared" si="39"/>
        <v>#N/A</v>
      </c>
      <c r="BM10" s="69" t="str">
        <f t="shared" si="16"/>
        <v/>
      </c>
      <c r="BN10" s="69">
        <v>7</v>
      </c>
      <c r="BO10" s="69" t="e">
        <f t="shared" si="40"/>
        <v>#N/A</v>
      </c>
      <c r="BP10" s="69" t="str">
        <f t="shared" si="17"/>
        <v/>
      </c>
      <c r="BQ10" s="69">
        <v>7</v>
      </c>
      <c r="BR10" s="69" t="e">
        <f t="shared" si="41"/>
        <v>#N/A</v>
      </c>
      <c r="BS10" s="69" t="str">
        <f t="shared" si="18"/>
        <v/>
      </c>
    </row>
    <row r="11" spans="1:71" s="69" customFormat="1" ht="15.95" customHeight="1">
      <c r="A11" s="69" t="e">
        <f>A10</f>
        <v>#N/A</v>
      </c>
      <c r="B11" s="70">
        <v>2</v>
      </c>
      <c r="C11" s="541"/>
      <c r="D11" s="536"/>
      <c r="E11" s="516"/>
      <c r="F11" s="70" t="str">
        <f>IF(H11="","",2)</f>
        <v/>
      </c>
      <c r="G11" s="72" t="str">
        <f t="shared" si="0"/>
        <v/>
      </c>
      <c r="H11" s="240"/>
      <c r="I11" s="72" t="str">
        <f t="shared" si="1"/>
        <v/>
      </c>
      <c r="J11" s="519"/>
      <c r="K11" s="520"/>
      <c r="L11" s="520"/>
      <c r="M11" s="520"/>
      <c r="N11" s="520"/>
      <c r="O11" s="521"/>
      <c r="P11" s="242">
        <f t="shared" si="2"/>
        <v>0</v>
      </c>
      <c r="Q11" s="242">
        <f t="shared" si="19"/>
        <v>0</v>
      </c>
      <c r="R11" s="242">
        <f t="shared" si="3"/>
        <v>0</v>
      </c>
      <c r="S11" s="242">
        <f t="shared" si="20"/>
        <v>0</v>
      </c>
      <c r="T11" s="242">
        <f t="shared" si="4"/>
        <v>0</v>
      </c>
      <c r="U11" s="242">
        <f t="shared" si="5"/>
        <v>0</v>
      </c>
      <c r="V11" s="252" t="str">
        <f t="shared" si="21"/>
        <v>000</v>
      </c>
      <c r="W11" s="252">
        <f t="shared" si="22"/>
        <v>0</v>
      </c>
      <c r="X11" s="252">
        <f t="shared" si="23"/>
        <v>0</v>
      </c>
      <c r="Y11" s="252" t="str">
        <f t="shared" si="24"/>
        <v/>
      </c>
      <c r="Z11" s="252" t="str">
        <f t="shared" si="25"/>
        <v/>
      </c>
      <c r="AA11" s="252" t="str">
        <f t="shared" si="26"/>
        <v>0</v>
      </c>
      <c r="AB11" s="252" t="str">
        <f t="shared" si="27"/>
        <v/>
      </c>
      <c r="AC11" s="252" t="str">
        <f t="shared" si="28"/>
        <v>0</v>
      </c>
      <c r="AD11" s="252" t="str">
        <f t="shared" si="29"/>
        <v/>
      </c>
      <c r="AE11" s="252" t="str">
        <f t="shared" si="6"/>
        <v>00</v>
      </c>
      <c r="AF11" s="252">
        <f t="shared" si="30"/>
        <v>0</v>
      </c>
      <c r="AG11" s="252">
        <f>AF46</f>
        <v>0</v>
      </c>
      <c r="AH11" s="69">
        <v>2</v>
      </c>
      <c r="AI11" s="69" t="e">
        <f>AI10</f>
        <v>#N/A</v>
      </c>
      <c r="AJ11" s="69">
        <f>AJ10</f>
        <v>0</v>
      </c>
      <c r="AK11" s="69">
        <v>2</v>
      </c>
      <c r="AL11" s="69" t="e">
        <f t="shared" si="7"/>
        <v>#N/A</v>
      </c>
      <c r="AM11" s="69" t="e">
        <f t="shared" si="31"/>
        <v>#N/A</v>
      </c>
      <c r="AN11" s="69" t="str">
        <f t="shared" si="8"/>
        <v/>
      </c>
      <c r="AO11" s="69">
        <v>2</v>
      </c>
      <c r="AP11" s="69">
        <v>8</v>
      </c>
      <c r="AQ11" s="69" t="e">
        <f t="shared" si="32"/>
        <v>#N/A</v>
      </c>
      <c r="AR11" s="69" t="str">
        <f t="shared" si="9"/>
        <v/>
      </c>
      <c r="AS11" s="69">
        <v>8</v>
      </c>
      <c r="AT11" s="69" t="e">
        <f t="shared" si="33"/>
        <v>#N/A</v>
      </c>
      <c r="AU11" s="69" t="str">
        <f t="shared" si="10"/>
        <v/>
      </c>
      <c r="AV11" s="69">
        <v>8</v>
      </c>
      <c r="AW11" s="69" t="e">
        <f t="shared" si="34"/>
        <v>#N/A</v>
      </c>
      <c r="AX11" s="69" t="str">
        <f t="shared" si="11"/>
        <v/>
      </c>
      <c r="AY11" s="69">
        <v>8</v>
      </c>
      <c r="AZ11" s="69" t="e">
        <f t="shared" si="35"/>
        <v>#N/A</v>
      </c>
      <c r="BA11" s="69" t="str">
        <f t="shared" si="12"/>
        <v/>
      </c>
      <c r="BB11" s="69">
        <v>8</v>
      </c>
      <c r="BC11" s="69" t="e">
        <f t="shared" si="36"/>
        <v>#N/A</v>
      </c>
      <c r="BD11" s="69" t="str">
        <f t="shared" si="13"/>
        <v/>
      </c>
      <c r="BE11" s="69">
        <v>8</v>
      </c>
      <c r="BF11" s="69" t="e">
        <f t="shared" si="37"/>
        <v>#N/A</v>
      </c>
      <c r="BG11" s="69" t="str">
        <f t="shared" si="14"/>
        <v/>
      </c>
      <c r="BH11" s="69">
        <v>8</v>
      </c>
      <c r="BI11" s="69" t="e">
        <f t="shared" si="38"/>
        <v>#N/A</v>
      </c>
      <c r="BJ11" s="69" t="str">
        <f t="shared" si="15"/>
        <v/>
      </c>
      <c r="BK11" s="69">
        <v>8</v>
      </c>
      <c r="BL11" s="69" t="e">
        <f t="shared" si="39"/>
        <v>#N/A</v>
      </c>
      <c r="BM11" s="69" t="str">
        <f t="shared" si="16"/>
        <v/>
      </c>
      <c r="BN11" s="69">
        <v>8</v>
      </c>
      <c r="BO11" s="69" t="e">
        <f t="shared" si="40"/>
        <v>#N/A</v>
      </c>
      <c r="BP11" s="69" t="str">
        <f t="shared" si="17"/>
        <v/>
      </c>
      <c r="BQ11" s="69">
        <v>8</v>
      </c>
      <c r="BR11" s="69" t="e">
        <f t="shared" si="41"/>
        <v>#N/A</v>
      </c>
      <c r="BS11" s="69" t="str">
        <f t="shared" si="18"/>
        <v/>
      </c>
    </row>
    <row r="12" spans="1:71" s="69" customFormat="1" ht="15.95" customHeight="1">
      <c r="A12" s="69" t="e">
        <f>A11</f>
        <v>#N/A</v>
      </c>
      <c r="B12" s="70">
        <v>3</v>
      </c>
      <c r="C12" s="541"/>
      <c r="D12" s="537"/>
      <c r="E12" s="517"/>
      <c r="F12" s="70" t="str">
        <f>IF(H12="","",3)</f>
        <v/>
      </c>
      <c r="G12" s="72" t="str">
        <f t="shared" si="0"/>
        <v/>
      </c>
      <c r="H12" s="240"/>
      <c r="I12" s="72" t="str">
        <f t="shared" si="1"/>
        <v/>
      </c>
      <c r="J12" s="522"/>
      <c r="K12" s="523"/>
      <c r="L12" s="523"/>
      <c r="M12" s="523"/>
      <c r="N12" s="523"/>
      <c r="O12" s="524"/>
      <c r="P12" s="242">
        <f t="shared" si="2"/>
        <v>0</v>
      </c>
      <c r="Q12" s="242">
        <f t="shared" si="19"/>
        <v>0</v>
      </c>
      <c r="R12" s="242">
        <f t="shared" si="3"/>
        <v>0</v>
      </c>
      <c r="S12" s="242">
        <f t="shared" si="20"/>
        <v>0</v>
      </c>
      <c r="T12" s="242">
        <f t="shared" si="4"/>
        <v>0</v>
      </c>
      <c r="U12" s="242">
        <f t="shared" si="5"/>
        <v>0</v>
      </c>
      <c r="V12" s="252" t="str">
        <f t="shared" si="21"/>
        <v>000</v>
      </c>
      <c r="W12" s="252">
        <f t="shared" si="22"/>
        <v>0</v>
      </c>
      <c r="X12" s="252">
        <f t="shared" si="23"/>
        <v>0</v>
      </c>
      <c r="Y12" s="252" t="str">
        <f t="shared" si="24"/>
        <v/>
      </c>
      <c r="Z12" s="252" t="str">
        <f t="shared" si="25"/>
        <v/>
      </c>
      <c r="AA12" s="252" t="str">
        <f t="shared" si="26"/>
        <v>0</v>
      </c>
      <c r="AB12" s="252" t="str">
        <f t="shared" si="27"/>
        <v/>
      </c>
      <c r="AC12" s="252" t="str">
        <f t="shared" si="28"/>
        <v>0</v>
      </c>
      <c r="AD12" s="252" t="str">
        <f t="shared" si="29"/>
        <v/>
      </c>
      <c r="AE12" s="252" t="str">
        <f t="shared" si="6"/>
        <v>00</v>
      </c>
      <c r="AF12" s="252">
        <f t="shared" si="30"/>
        <v>0</v>
      </c>
      <c r="AG12" s="252">
        <f>AF52</f>
        <v>0</v>
      </c>
      <c r="AH12" s="69">
        <v>2</v>
      </c>
      <c r="AI12" s="69" t="e">
        <f>AI11</f>
        <v>#N/A</v>
      </c>
      <c r="AJ12" s="69">
        <f>AJ11</f>
        <v>0</v>
      </c>
      <c r="AK12" s="69">
        <v>3</v>
      </c>
      <c r="AL12" s="69" t="e">
        <f t="shared" si="7"/>
        <v>#N/A</v>
      </c>
      <c r="AM12" s="69" t="e">
        <f t="shared" si="31"/>
        <v>#N/A</v>
      </c>
      <c r="AN12" s="69" t="str">
        <f t="shared" si="8"/>
        <v/>
      </c>
      <c r="AO12" s="69">
        <v>3</v>
      </c>
      <c r="AP12" s="69">
        <v>9</v>
      </c>
      <c r="AQ12" s="69" t="e">
        <f t="shared" si="32"/>
        <v>#N/A</v>
      </c>
      <c r="AR12" s="69" t="str">
        <f t="shared" si="9"/>
        <v/>
      </c>
      <c r="AS12" s="69">
        <v>9</v>
      </c>
      <c r="AT12" s="69" t="e">
        <f t="shared" si="33"/>
        <v>#N/A</v>
      </c>
      <c r="AU12" s="69" t="str">
        <f t="shared" si="10"/>
        <v/>
      </c>
      <c r="AV12" s="69">
        <v>9</v>
      </c>
      <c r="AW12" s="69" t="e">
        <f t="shared" si="34"/>
        <v>#N/A</v>
      </c>
      <c r="AX12" s="69" t="str">
        <f t="shared" si="11"/>
        <v/>
      </c>
      <c r="AY12" s="69">
        <v>9</v>
      </c>
      <c r="AZ12" s="69" t="e">
        <f t="shared" si="35"/>
        <v>#N/A</v>
      </c>
      <c r="BA12" s="69" t="str">
        <f t="shared" si="12"/>
        <v/>
      </c>
      <c r="BB12" s="69">
        <v>9</v>
      </c>
      <c r="BC12" s="69" t="e">
        <f t="shared" si="36"/>
        <v>#N/A</v>
      </c>
      <c r="BD12" s="69" t="str">
        <f t="shared" si="13"/>
        <v/>
      </c>
      <c r="BE12" s="69">
        <v>9</v>
      </c>
      <c r="BF12" s="69" t="e">
        <f t="shared" si="37"/>
        <v>#N/A</v>
      </c>
      <c r="BG12" s="69" t="str">
        <f t="shared" si="14"/>
        <v/>
      </c>
      <c r="BH12" s="69">
        <v>9</v>
      </c>
      <c r="BI12" s="69" t="e">
        <f t="shared" si="38"/>
        <v>#N/A</v>
      </c>
      <c r="BJ12" s="69" t="str">
        <f t="shared" si="15"/>
        <v/>
      </c>
      <c r="BK12" s="69">
        <v>9</v>
      </c>
      <c r="BL12" s="69" t="e">
        <f t="shared" si="39"/>
        <v>#N/A</v>
      </c>
      <c r="BM12" s="69" t="str">
        <f t="shared" si="16"/>
        <v/>
      </c>
      <c r="BN12" s="69">
        <v>9</v>
      </c>
      <c r="BO12" s="69" t="e">
        <f t="shared" si="40"/>
        <v>#N/A</v>
      </c>
      <c r="BP12" s="69" t="str">
        <f t="shared" si="17"/>
        <v/>
      </c>
      <c r="BQ12" s="69">
        <v>9</v>
      </c>
      <c r="BR12" s="69" t="e">
        <f t="shared" si="41"/>
        <v>#N/A</v>
      </c>
      <c r="BS12" s="69" t="str">
        <f t="shared" si="18"/>
        <v/>
      </c>
    </row>
    <row r="13" spans="1:71" s="69" customFormat="1" ht="15.95" customHeight="1">
      <c r="A13" s="69" t="e">
        <f>A12</f>
        <v>#N/A</v>
      </c>
      <c r="B13" s="70">
        <v>4</v>
      </c>
      <c r="C13" s="541"/>
      <c r="D13" s="537"/>
      <c r="E13" s="517"/>
      <c r="F13" s="70" t="str">
        <f>IF(H13="","",4)</f>
        <v/>
      </c>
      <c r="G13" s="72" t="str">
        <f t="shared" si="0"/>
        <v/>
      </c>
      <c r="H13" s="240"/>
      <c r="I13" s="72" t="str">
        <f t="shared" si="1"/>
        <v/>
      </c>
      <c r="J13" s="522"/>
      <c r="K13" s="523"/>
      <c r="L13" s="523"/>
      <c r="M13" s="523"/>
      <c r="N13" s="523"/>
      <c r="O13" s="524"/>
      <c r="P13" s="242">
        <f t="shared" si="2"/>
        <v>0</v>
      </c>
      <c r="Q13" s="242">
        <f t="shared" si="19"/>
        <v>0</v>
      </c>
      <c r="R13" s="242">
        <f t="shared" si="3"/>
        <v>0</v>
      </c>
      <c r="S13" s="242">
        <f t="shared" si="20"/>
        <v>0</v>
      </c>
      <c r="T13" s="242">
        <f t="shared" si="4"/>
        <v>0</v>
      </c>
      <c r="U13" s="242">
        <f t="shared" si="5"/>
        <v>0</v>
      </c>
      <c r="V13" s="252" t="str">
        <f t="shared" si="21"/>
        <v>000</v>
      </c>
      <c r="W13" s="252">
        <f t="shared" si="22"/>
        <v>0</v>
      </c>
      <c r="X13" s="252">
        <f t="shared" si="23"/>
        <v>0</v>
      </c>
      <c r="Y13" s="252" t="str">
        <f t="shared" si="24"/>
        <v/>
      </c>
      <c r="Z13" s="252" t="str">
        <f t="shared" si="25"/>
        <v/>
      </c>
      <c r="AA13" s="252" t="str">
        <f t="shared" si="26"/>
        <v>0</v>
      </c>
      <c r="AB13" s="252" t="str">
        <f t="shared" si="27"/>
        <v/>
      </c>
      <c r="AC13" s="252" t="str">
        <f t="shared" si="28"/>
        <v>0</v>
      </c>
      <c r="AD13" s="252" t="str">
        <f t="shared" si="29"/>
        <v/>
      </c>
      <c r="AE13" s="252" t="str">
        <f t="shared" si="6"/>
        <v>00</v>
      </c>
      <c r="AF13" s="252">
        <f t="shared" si="30"/>
        <v>0</v>
      </c>
      <c r="AG13" s="252">
        <f>AF58</f>
        <v>0</v>
      </c>
      <c r="AH13" s="69">
        <v>2</v>
      </c>
      <c r="AI13" s="69" t="e">
        <f t="shared" ref="AI13:AJ15" si="43">AI12</f>
        <v>#N/A</v>
      </c>
      <c r="AJ13" s="69">
        <f t="shared" si="43"/>
        <v>0</v>
      </c>
      <c r="AK13" s="69">
        <v>4</v>
      </c>
      <c r="AL13" s="69" t="e">
        <f t="shared" si="7"/>
        <v>#N/A</v>
      </c>
      <c r="AM13" s="69" t="e">
        <f t="shared" si="31"/>
        <v>#N/A</v>
      </c>
      <c r="AN13" s="69" t="str">
        <f t="shared" si="8"/>
        <v/>
      </c>
      <c r="AO13" s="69">
        <v>4</v>
      </c>
      <c r="AP13" s="69">
        <v>10</v>
      </c>
      <c r="AQ13" s="69" t="e">
        <f t="shared" si="32"/>
        <v>#N/A</v>
      </c>
      <c r="AR13" s="69" t="str">
        <f t="shared" si="9"/>
        <v/>
      </c>
      <c r="AS13" s="69">
        <v>10</v>
      </c>
      <c r="AT13" s="69" t="e">
        <f t="shared" si="33"/>
        <v>#N/A</v>
      </c>
      <c r="AU13" s="69" t="str">
        <f t="shared" si="10"/>
        <v/>
      </c>
      <c r="AV13" s="69">
        <v>10</v>
      </c>
      <c r="AW13" s="69" t="e">
        <f t="shared" si="34"/>
        <v>#N/A</v>
      </c>
      <c r="AX13" s="69" t="str">
        <f t="shared" si="11"/>
        <v/>
      </c>
      <c r="AY13" s="69">
        <v>10</v>
      </c>
      <c r="AZ13" s="69" t="e">
        <f t="shared" si="35"/>
        <v>#N/A</v>
      </c>
      <c r="BA13" s="69" t="str">
        <f t="shared" si="12"/>
        <v/>
      </c>
      <c r="BB13" s="69">
        <v>10</v>
      </c>
      <c r="BC13" s="69" t="e">
        <f t="shared" si="36"/>
        <v>#N/A</v>
      </c>
      <c r="BD13" s="69" t="str">
        <f t="shared" si="13"/>
        <v/>
      </c>
      <c r="BE13" s="69">
        <v>10</v>
      </c>
      <c r="BF13" s="69" t="e">
        <f t="shared" si="37"/>
        <v>#N/A</v>
      </c>
      <c r="BG13" s="69" t="str">
        <f t="shared" si="14"/>
        <v/>
      </c>
      <c r="BH13" s="69">
        <v>10</v>
      </c>
      <c r="BI13" s="69" t="e">
        <f t="shared" si="38"/>
        <v>#N/A</v>
      </c>
      <c r="BJ13" s="69" t="str">
        <f t="shared" si="15"/>
        <v/>
      </c>
      <c r="BK13" s="69">
        <v>10</v>
      </c>
      <c r="BL13" s="69" t="e">
        <f t="shared" si="39"/>
        <v>#N/A</v>
      </c>
      <c r="BM13" s="69" t="str">
        <f t="shared" si="16"/>
        <v/>
      </c>
      <c r="BN13" s="69">
        <v>10</v>
      </c>
      <c r="BO13" s="69" t="e">
        <f t="shared" si="40"/>
        <v>#N/A</v>
      </c>
      <c r="BP13" s="69" t="str">
        <f t="shared" si="17"/>
        <v/>
      </c>
      <c r="BQ13" s="69">
        <v>10</v>
      </c>
      <c r="BR13" s="69" t="e">
        <f t="shared" si="41"/>
        <v>#N/A</v>
      </c>
      <c r="BS13" s="69" t="str">
        <f t="shared" si="18"/>
        <v/>
      </c>
    </row>
    <row r="14" spans="1:71" s="69" customFormat="1" ht="15.95" customHeight="1">
      <c r="A14" s="69" t="e">
        <f>A13</f>
        <v>#N/A</v>
      </c>
      <c r="B14" s="70">
        <v>5</v>
      </c>
      <c r="C14" s="541"/>
      <c r="D14" s="537"/>
      <c r="E14" s="517"/>
      <c r="F14" s="70" t="str">
        <f>IF(H14="","",5)</f>
        <v/>
      </c>
      <c r="G14" s="72" t="str">
        <f t="shared" si="0"/>
        <v/>
      </c>
      <c r="H14" s="240"/>
      <c r="I14" s="72" t="str">
        <f t="shared" si="1"/>
        <v/>
      </c>
      <c r="J14" s="522"/>
      <c r="K14" s="523"/>
      <c r="L14" s="523"/>
      <c r="M14" s="523"/>
      <c r="N14" s="523"/>
      <c r="O14" s="524"/>
      <c r="P14" s="242">
        <f t="shared" si="2"/>
        <v>0</v>
      </c>
      <c r="Q14" s="242">
        <f t="shared" si="19"/>
        <v>0</v>
      </c>
      <c r="R14" s="242">
        <f t="shared" si="3"/>
        <v>0</v>
      </c>
      <c r="S14" s="242">
        <f t="shared" si="20"/>
        <v>0</v>
      </c>
      <c r="T14" s="242">
        <f t="shared" si="4"/>
        <v>0</v>
      </c>
      <c r="U14" s="242">
        <f t="shared" si="5"/>
        <v>0</v>
      </c>
      <c r="V14" s="252" t="str">
        <f t="shared" si="21"/>
        <v>000</v>
      </c>
      <c r="W14" s="252">
        <f t="shared" si="22"/>
        <v>0</v>
      </c>
      <c r="X14" s="252">
        <f t="shared" si="23"/>
        <v>0</v>
      </c>
      <c r="Y14" s="252" t="str">
        <f t="shared" si="24"/>
        <v/>
      </c>
      <c r="Z14" s="252" t="str">
        <f t="shared" si="25"/>
        <v/>
      </c>
      <c r="AA14" s="252" t="str">
        <f t="shared" si="26"/>
        <v>0</v>
      </c>
      <c r="AB14" s="252" t="str">
        <f t="shared" si="27"/>
        <v/>
      </c>
      <c r="AC14" s="252" t="str">
        <f t="shared" si="28"/>
        <v>0</v>
      </c>
      <c r="AD14" s="252" t="str">
        <f t="shared" si="29"/>
        <v/>
      </c>
      <c r="AE14" s="252" t="str">
        <f t="shared" si="6"/>
        <v>00</v>
      </c>
      <c r="AF14" s="252">
        <f t="shared" si="30"/>
        <v>0</v>
      </c>
      <c r="AG14" s="252"/>
      <c r="AH14" s="69">
        <v>2</v>
      </c>
      <c r="AI14" s="69" t="e">
        <f t="shared" si="43"/>
        <v>#N/A</v>
      </c>
      <c r="AJ14" s="69">
        <f t="shared" si="43"/>
        <v>0</v>
      </c>
      <c r="AK14" s="69">
        <v>5</v>
      </c>
      <c r="AL14" s="69" t="e">
        <f t="shared" si="7"/>
        <v>#N/A</v>
      </c>
      <c r="AM14" s="69" t="e">
        <f t="shared" si="31"/>
        <v>#N/A</v>
      </c>
      <c r="AN14" s="69" t="str">
        <f t="shared" si="8"/>
        <v/>
      </c>
      <c r="AO14" s="69">
        <v>5</v>
      </c>
      <c r="AP14" s="69">
        <v>11</v>
      </c>
      <c r="AQ14" s="69" t="e">
        <f t="shared" si="32"/>
        <v>#N/A</v>
      </c>
      <c r="AR14" s="69" t="str">
        <f t="shared" si="9"/>
        <v/>
      </c>
      <c r="AS14" s="69">
        <v>11</v>
      </c>
      <c r="AT14" s="69" t="e">
        <f t="shared" si="33"/>
        <v>#N/A</v>
      </c>
      <c r="AU14" s="69" t="str">
        <f t="shared" si="10"/>
        <v/>
      </c>
      <c r="AV14" s="69">
        <v>11</v>
      </c>
      <c r="AW14" s="69" t="e">
        <f t="shared" si="34"/>
        <v>#N/A</v>
      </c>
      <c r="AX14" s="69" t="str">
        <f t="shared" si="11"/>
        <v/>
      </c>
      <c r="AY14" s="69">
        <v>11</v>
      </c>
      <c r="AZ14" s="69" t="e">
        <f t="shared" si="35"/>
        <v>#N/A</v>
      </c>
      <c r="BA14" s="69" t="str">
        <f t="shared" si="12"/>
        <v/>
      </c>
      <c r="BB14" s="69">
        <v>11</v>
      </c>
      <c r="BC14" s="69" t="e">
        <f t="shared" si="36"/>
        <v>#N/A</v>
      </c>
      <c r="BD14" s="69" t="str">
        <f t="shared" si="13"/>
        <v/>
      </c>
      <c r="BE14" s="69">
        <v>11</v>
      </c>
      <c r="BF14" s="69" t="e">
        <f t="shared" si="37"/>
        <v>#N/A</v>
      </c>
      <c r="BG14" s="69" t="str">
        <f t="shared" si="14"/>
        <v/>
      </c>
      <c r="BH14" s="69">
        <v>11</v>
      </c>
      <c r="BI14" s="69" t="e">
        <f t="shared" si="38"/>
        <v>#N/A</v>
      </c>
      <c r="BJ14" s="69" t="str">
        <f t="shared" si="15"/>
        <v/>
      </c>
      <c r="BK14" s="69">
        <v>11</v>
      </c>
      <c r="BL14" s="69" t="e">
        <f t="shared" si="39"/>
        <v>#N/A</v>
      </c>
      <c r="BM14" s="69" t="str">
        <f t="shared" si="16"/>
        <v/>
      </c>
      <c r="BN14" s="69">
        <v>11</v>
      </c>
      <c r="BO14" s="69" t="e">
        <f t="shared" si="40"/>
        <v>#N/A</v>
      </c>
      <c r="BP14" s="69" t="str">
        <f t="shared" si="17"/>
        <v/>
      </c>
      <c r="BQ14" s="69">
        <v>11</v>
      </c>
      <c r="BR14" s="69" t="e">
        <f t="shared" si="41"/>
        <v>#N/A</v>
      </c>
      <c r="BS14" s="69" t="str">
        <f t="shared" si="18"/>
        <v/>
      </c>
    </row>
    <row r="15" spans="1:71" s="69" customFormat="1" ht="15.95" customHeight="1" thickBot="1">
      <c r="A15" s="69" t="e">
        <f>A14</f>
        <v>#N/A</v>
      </c>
      <c r="B15" s="70">
        <v>6</v>
      </c>
      <c r="C15" s="542"/>
      <c r="D15" s="538"/>
      <c r="E15" s="518"/>
      <c r="F15" s="75" t="str">
        <f>IF(H15="","",6)</f>
        <v/>
      </c>
      <c r="G15" s="76" t="str">
        <f t="shared" si="0"/>
        <v/>
      </c>
      <c r="H15" s="241"/>
      <c r="I15" s="76" t="str">
        <f t="shared" si="1"/>
        <v/>
      </c>
      <c r="J15" s="525"/>
      <c r="K15" s="526"/>
      <c r="L15" s="526"/>
      <c r="M15" s="526"/>
      <c r="N15" s="526"/>
      <c r="O15" s="527"/>
      <c r="P15" s="242">
        <f t="shared" si="2"/>
        <v>0</v>
      </c>
      <c r="Q15" s="242">
        <f t="shared" si="19"/>
        <v>0</v>
      </c>
      <c r="R15" s="242">
        <f t="shared" si="3"/>
        <v>0</v>
      </c>
      <c r="S15" s="242">
        <f t="shared" si="20"/>
        <v>0</v>
      </c>
      <c r="T15" s="242">
        <f t="shared" si="4"/>
        <v>0</v>
      </c>
      <c r="U15" s="242">
        <f t="shared" si="5"/>
        <v>0</v>
      </c>
      <c r="V15" s="252" t="str">
        <f t="shared" si="21"/>
        <v>000</v>
      </c>
      <c r="W15" s="252">
        <f t="shared" si="22"/>
        <v>0</v>
      </c>
      <c r="X15" s="252">
        <f t="shared" si="23"/>
        <v>0</v>
      </c>
      <c r="Y15" s="252" t="str">
        <f t="shared" si="24"/>
        <v/>
      </c>
      <c r="Z15" s="252" t="str">
        <f t="shared" si="25"/>
        <v/>
      </c>
      <c r="AA15" s="252" t="str">
        <f t="shared" si="26"/>
        <v>0</v>
      </c>
      <c r="AB15" s="252" t="str">
        <f t="shared" si="27"/>
        <v/>
      </c>
      <c r="AC15" s="252" t="str">
        <f t="shared" si="28"/>
        <v>0</v>
      </c>
      <c r="AD15" s="252" t="str">
        <f t="shared" si="29"/>
        <v/>
      </c>
      <c r="AE15" s="252" t="str">
        <f t="shared" si="6"/>
        <v>00</v>
      </c>
      <c r="AF15" s="252">
        <f t="shared" si="30"/>
        <v>0</v>
      </c>
      <c r="AG15" s="252"/>
      <c r="AH15" s="69">
        <v>2</v>
      </c>
      <c r="AI15" s="69" t="e">
        <f t="shared" si="43"/>
        <v>#N/A</v>
      </c>
      <c r="AJ15" s="69">
        <f t="shared" si="43"/>
        <v>0</v>
      </c>
      <c r="AK15" s="69">
        <v>6</v>
      </c>
      <c r="AL15" s="69" t="e">
        <f t="shared" si="7"/>
        <v>#N/A</v>
      </c>
      <c r="AM15" s="69" t="e">
        <f t="shared" si="31"/>
        <v>#N/A</v>
      </c>
      <c r="AN15" s="69" t="str">
        <f t="shared" si="8"/>
        <v/>
      </c>
      <c r="AO15" s="69">
        <v>6</v>
      </c>
      <c r="AP15" s="69">
        <v>12</v>
      </c>
      <c r="AQ15" s="69" t="e">
        <f t="shared" si="32"/>
        <v>#N/A</v>
      </c>
      <c r="AR15" s="69" t="str">
        <f t="shared" si="9"/>
        <v/>
      </c>
      <c r="AS15" s="69">
        <v>12</v>
      </c>
      <c r="AT15" s="69" t="e">
        <f t="shared" si="33"/>
        <v>#N/A</v>
      </c>
      <c r="AU15" s="69" t="str">
        <f t="shared" si="10"/>
        <v/>
      </c>
      <c r="AV15" s="69">
        <v>12</v>
      </c>
      <c r="AW15" s="69" t="e">
        <f t="shared" si="34"/>
        <v>#N/A</v>
      </c>
      <c r="AX15" s="69" t="str">
        <f t="shared" si="11"/>
        <v/>
      </c>
      <c r="AY15" s="69">
        <v>12</v>
      </c>
      <c r="AZ15" s="69" t="e">
        <f t="shared" si="35"/>
        <v>#N/A</v>
      </c>
      <c r="BA15" s="69" t="str">
        <f t="shared" si="12"/>
        <v/>
      </c>
      <c r="BB15" s="69">
        <v>12</v>
      </c>
      <c r="BC15" s="69" t="e">
        <f t="shared" si="36"/>
        <v>#N/A</v>
      </c>
      <c r="BD15" s="69" t="str">
        <f t="shared" si="13"/>
        <v/>
      </c>
      <c r="BE15" s="69">
        <v>12</v>
      </c>
      <c r="BF15" s="69" t="e">
        <f t="shared" si="37"/>
        <v>#N/A</v>
      </c>
      <c r="BG15" s="69" t="str">
        <f t="shared" si="14"/>
        <v/>
      </c>
      <c r="BH15" s="69">
        <v>12</v>
      </c>
      <c r="BI15" s="69" t="e">
        <f t="shared" si="38"/>
        <v>#N/A</v>
      </c>
      <c r="BJ15" s="69" t="str">
        <f t="shared" si="15"/>
        <v/>
      </c>
      <c r="BK15" s="69">
        <v>12</v>
      </c>
      <c r="BL15" s="69" t="e">
        <f t="shared" si="39"/>
        <v>#N/A</v>
      </c>
      <c r="BM15" s="69" t="str">
        <f t="shared" si="16"/>
        <v/>
      </c>
      <c r="BN15" s="69">
        <v>12</v>
      </c>
      <c r="BO15" s="69" t="e">
        <f t="shared" si="40"/>
        <v>#N/A</v>
      </c>
      <c r="BP15" s="69" t="str">
        <f t="shared" si="17"/>
        <v/>
      </c>
      <c r="BQ15" s="69">
        <v>12</v>
      </c>
      <c r="BR15" s="69" t="e">
        <f t="shared" si="41"/>
        <v>#N/A</v>
      </c>
      <c r="BS15" s="69" t="str">
        <f t="shared" si="18"/>
        <v/>
      </c>
    </row>
    <row r="16" spans="1:71" s="69" customFormat="1" ht="15.95" customHeight="1">
      <c r="A16" s="69" t="e">
        <f>VLOOKUP(D16,コード３,2,FALSE)</f>
        <v>#N/A</v>
      </c>
      <c r="B16" s="70">
        <v>1</v>
      </c>
      <c r="C16" s="543">
        <v>3</v>
      </c>
      <c r="D16" s="237"/>
      <c r="E16" s="261"/>
      <c r="F16" s="70" t="str">
        <f>IF(H16="","",1)</f>
        <v/>
      </c>
      <c r="G16" s="72" t="str">
        <f t="shared" si="0"/>
        <v/>
      </c>
      <c r="H16" s="240"/>
      <c r="I16" s="72" t="str">
        <f t="shared" si="1"/>
        <v/>
      </c>
      <c r="J16" s="235" t="str">
        <f>IF(D16="","",VLOOKUP(D16,コード３,3,FALSE))</f>
        <v/>
      </c>
      <c r="K16" s="230"/>
      <c r="L16" s="231" t="str">
        <f>IF($B16="","",IF(J16="","",IF(J16="p","点",IF(J16="t1","",IF(J16="t2","分","m")))))</f>
        <v/>
      </c>
      <c r="M16" s="232"/>
      <c r="N16" s="231" t="str">
        <f>IF($B16="","",IF(J16="","",IF(J16="p","",IF(J16="t1","秒",IF(J16="t2","秒","cm")))))</f>
        <v/>
      </c>
      <c r="O16" s="233"/>
      <c r="P16" s="242">
        <f t="shared" si="2"/>
        <v>0</v>
      </c>
      <c r="Q16" s="242">
        <f t="shared" si="19"/>
        <v>0</v>
      </c>
      <c r="R16" s="242">
        <f t="shared" si="3"/>
        <v>0</v>
      </c>
      <c r="S16" s="242">
        <f t="shared" si="20"/>
        <v>0</v>
      </c>
      <c r="T16" s="242">
        <f t="shared" si="4"/>
        <v>0</v>
      </c>
      <c r="U16" s="242">
        <f t="shared" si="5"/>
        <v>0</v>
      </c>
      <c r="V16" s="252" t="str">
        <f t="shared" si="21"/>
        <v>000</v>
      </c>
      <c r="W16" s="252">
        <f t="shared" si="22"/>
        <v>0</v>
      </c>
      <c r="X16" s="252">
        <f t="shared" si="23"/>
        <v>0</v>
      </c>
      <c r="Y16" s="252" t="str">
        <f t="shared" si="24"/>
        <v/>
      </c>
      <c r="Z16" s="252" t="str">
        <f t="shared" si="25"/>
        <v/>
      </c>
      <c r="AA16" s="252" t="str">
        <f t="shared" si="26"/>
        <v>0</v>
      </c>
      <c r="AB16" s="252" t="str">
        <f t="shared" si="27"/>
        <v/>
      </c>
      <c r="AC16" s="252" t="str">
        <f t="shared" si="28"/>
        <v>0</v>
      </c>
      <c r="AD16" s="252" t="str">
        <f t="shared" si="29"/>
        <v/>
      </c>
      <c r="AE16" s="252" t="str">
        <f t="shared" si="6"/>
        <v>00</v>
      </c>
      <c r="AF16" s="252">
        <f t="shared" si="30"/>
        <v>0</v>
      </c>
      <c r="AG16" s="252"/>
      <c r="AH16" s="69">
        <v>3</v>
      </c>
      <c r="AI16" s="69" t="e">
        <f>VLOOKUP(D16,コード３,2,FALSE)</f>
        <v>#N/A</v>
      </c>
      <c r="AJ16" s="69">
        <f>COUNTIF('tmp２'!C$203:C$1202,AI16)</f>
        <v>0</v>
      </c>
      <c r="AK16" s="69">
        <v>1</v>
      </c>
      <c r="AL16" s="69" t="e">
        <f t="shared" si="7"/>
        <v>#N/A</v>
      </c>
      <c r="AM16" s="69" t="e">
        <f>AL16*1</f>
        <v>#N/A</v>
      </c>
      <c r="AN16" s="69" t="str">
        <f t="shared" si="8"/>
        <v/>
      </c>
      <c r="AO16" s="69">
        <v>1</v>
      </c>
      <c r="AP16" s="69">
        <v>13</v>
      </c>
      <c r="AQ16" s="69" t="e">
        <f t="shared" si="32"/>
        <v>#N/A</v>
      </c>
      <c r="AR16" s="69" t="str">
        <f t="shared" si="9"/>
        <v/>
      </c>
      <c r="AS16" s="69">
        <v>13</v>
      </c>
      <c r="AT16" s="69" t="e">
        <f t="shared" si="33"/>
        <v>#N/A</v>
      </c>
      <c r="AU16" s="69" t="str">
        <f t="shared" si="10"/>
        <v/>
      </c>
      <c r="AV16" s="69">
        <v>13</v>
      </c>
      <c r="AW16" s="69" t="e">
        <f t="shared" si="34"/>
        <v>#N/A</v>
      </c>
      <c r="AX16" s="69" t="str">
        <f t="shared" si="11"/>
        <v/>
      </c>
      <c r="AY16" s="69">
        <v>13</v>
      </c>
      <c r="AZ16" s="69" t="e">
        <f t="shared" si="35"/>
        <v>#N/A</v>
      </c>
      <c r="BA16" s="69" t="str">
        <f t="shared" si="12"/>
        <v/>
      </c>
      <c r="BB16" s="69">
        <v>13</v>
      </c>
      <c r="BC16" s="69" t="e">
        <f t="shared" si="36"/>
        <v>#N/A</v>
      </c>
      <c r="BD16" s="69" t="str">
        <f t="shared" si="13"/>
        <v/>
      </c>
      <c r="BE16" s="69">
        <v>13</v>
      </c>
      <c r="BF16" s="69" t="e">
        <f t="shared" si="37"/>
        <v>#N/A</v>
      </c>
      <c r="BG16" s="69" t="str">
        <f t="shared" si="14"/>
        <v/>
      </c>
      <c r="BH16" s="69">
        <v>13</v>
      </c>
      <c r="BI16" s="69" t="e">
        <f t="shared" si="38"/>
        <v>#N/A</v>
      </c>
      <c r="BJ16" s="69" t="str">
        <f t="shared" si="15"/>
        <v/>
      </c>
      <c r="BK16" s="69">
        <v>13</v>
      </c>
      <c r="BL16" s="69" t="e">
        <f t="shared" si="39"/>
        <v>#N/A</v>
      </c>
      <c r="BM16" s="69" t="str">
        <f t="shared" si="16"/>
        <v/>
      </c>
      <c r="BN16" s="69">
        <v>13</v>
      </c>
      <c r="BO16" s="69" t="e">
        <f t="shared" si="40"/>
        <v>#N/A</v>
      </c>
      <c r="BP16" s="69" t="str">
        <f t="shared" si="17"/>
        <v/>
      </c>
      <c r="BQ16" s="69">
        <v>13</v>
      </c>
      <c r="BR16" s="69" t="e">
        <f t="shared" si="41"/>
        <v>#N/A</v>
      </c>
      <c r="BS16" s="69" t="str">
        <f t="shared" si="18"/>
        <v/>
      </c>
    </row>
    <row r="17" spans="1:71" s="69" customFormat="1" ht="15.95" customHeight="1">
      <c r="A17" s="69" t="e">
        <f>A16</f>
        <v>#N/A</v>
      </c>
      <c r="B17" s="70">
        <v>2</v>
      </c>
      <c r="C17" s="541"/>
      <c r="D17" s="536"/>
      <c r="E17" s="516"/>
      <c r="F17" s="70" t="str">
        <f>IF(H17="","",2)</f>
        <v/>
      </c>
      <c r="G17" s="72" t="str">
        <f t="shared" si="0"/>
        <v/>
      </c>
      <c r="H17" s="240"/>
      <c r="I17" s="72" t="str">
        <f t="shared" si="1"/>
        <v/>
      </c>
      <c r="J17" s="519"/>
      <c r="K17" s="520"/>
      <c r="L17" s="520"/>
      <c r="M17" s="520"/>
      <c r="N17" s="520"/>
      <c r="O17" s="521"/>
      <c r="P17" s="242">
        <f t="shared" si="2"/>
        <v>0</v>
      </c>
      <c r="Q17" s="242">
        <f t="shared" si="19"/>
        <v>0</v>
      </c>
      <c r="R17" s="242">
        <f t="shared" si="3"/>
        <v>0</v>
      </c>
      <c r="S17" s="242">
        <f t="shared" si="20"/>
        <v>0</v>
      </c>
      <c r="T17" s="242">
        <f t="shared" si="4"/>
        <v>0</v>
      </c>
      <c r="U17" s="242">
        <f t="shared" si="5"/>
        <v>0</v>
      </c>
      <c r="V17" s="252" t="str">
        <f t="shared" si="21"/>
        <v>000</v>
      </c>
      <c r="W17" s="252">
        <f t="shared" si="22"/>
        <v>0</v>
      </c>
      <c r="X17" s="252">
        <f t="shared" si="23"/>
        <v>0</v>
      </c>
      <c r="Y17" s="252" t="str">
        <f t="shared" si="24"/>
        <v/>
      </c>
      <c r="Z17" s="252" t="str">
        <f t="shared" si="25"/>
        <v/>
      </c>
      <c r="AA17" s="252" t="str">
        <f t="shared" si="26"/>
        <v>0</v>
      </c>
      <c r="AB17" s="252" t="str">
        <f t="shared" si="27"/>
        <v/>
      </c>
      <c r="AC17" s="252" t="str">
        <f t="shared" si="28"/>
        <v>0</v>
      </c>
      <c r="AD17" s="252" t="str">
        <f t="shared" si="29"/>
        <v/>
      </c>
      <c r="AE17" s="252" t="str">
        <f t="shared" si="6"/>
        <v>00</v>
      </c>
      <c r="AF17" s="252">
        <f t="shared" si="30"/>
        <v>0</v>
      </c>
      <c r="AG17" s="252"/>
      <c r="AH17" s="69">
        <v>3</v>
      </c>
      <c r="AI17" s="69" t="e">
        <f>AI16</f>
        <v>#N/A</v>
      </c>
      <c r="AJ17" s="69">
        <f>AJ16</f>
        <v>0</v>
      </c>
      <c r="AK17" s="69">
        <v>2</v>
      </c>
      <c r="AL17" s="69" t="e">
        <f t="shared" si="7"/>
        <v>#N/A</v>
      </c>
      <c r="AM17" s="69" t="e">
        <f t="shared" si="31"/>
        <v>#N/A</v>
      </c>
      <c r="AN17" s="69" t="str">
        <f t="shared" si="8"/>
        <v/>
      </c>
      <c r="AO17" s="69">
        <v>2</v>
      </c>
      <c r="AP17" s="69">
        <v>14</v>
      </c>
      <c r="AQ17" s="69" t="e">
        <f t="shared" si="32"/>
        <v>#N/A</v>
      </c>
      <c r="AR17" s="69" t="str">
        <f t="shared" si="9"/>
        <v/>
      </c>
      <c r="AS17" s="69">
        <v>14</v>
      </c>
      <c r="AT17" s="69" t="e">
        <f t="shared" si="33"/>
        <v>#N/A</v>
      </c>
      <c r="AU17" s="69" t="str">
        <f t="shared" si="10"/>
        <v/>
      </c>
      <c r="AV17" s="69">
        <v>14</v>
      </c>
      <c r="AW17" s="69" t="e">
        <f t="shared" si="34"/>
        <v>#N/A</v>
      </c>
      <c r="AX17" s="69" t="str">
        <f t="shared" si="11"/>
        <v/>
      </c>
      <c r="AY17" s="69">
        <v>14</v>
      </c>
      <c r="AZ17" s="69" t="e">
        <f t="shared" si="35"/>
        <v>#N/A</v>
      </c>
      <c r="BA17" s="69" t="str">
        <f t="shared" si="12"/>
        <v/>
      </c>
      <c r="BB17" s="69">
        <v>14</v>
      </c>
      <c r="BC17" s="69" t="e">
        <f t="shared" si="36"/>
        <v>#N/A</v>
      </c>
      <c r="BD17" s="69" t="str">
        <f t="shared" si="13"/>
        <v/>
      </c>
      <c r="BE17" s="69">
        <v>14</v>
      </c>
      <c r="BF17" s="69" t="e">
        <f t="shared" si="37"/>
        <v>#N/A</v>
      </c>
      <c r="BG17" s="69" t="str">
        <f t="shared" si="14"/>
        <v/>
      </c>
      <c r="BH17" s="69">
        <v>14</v>
      </c>
      <c r="BI17" s="69" t="e">
        <f t="shared" si="38"/>
        <v>#N/A</v>
      </c>
      <c r="BJ17" s="69" t="str">
        <f t="shared" si="15"/>
        <v/>
      </c>
      <c r="BK17" s="69">
        <v>14</v>
      </c>
      <c r="BL17" s="69" t="e">
        <f t="shared" si="39"/>
        <v>#N/A</v>
      </c>
      <c r="BM17" s="69" t="str">
        <f t="shared" si="16"/>
        <v/>
      </c>
      <c r="BN17" s="69">
        <v>14</v>
      </c>
      <c r="BO17" s="69" t="e">
        <f t="shared" si="40"/>
        <v>#N/A</v>
      </c>
      <c r="BP17" s="69" t="str">
        <f t="shared" si="17"/>
        <v/>
      </c>
      <c r="BQ17" s="69">
        <v>14</v>
      </c>
      <c r="BR17" s="69" t="e">
        <f t="shared" si="41"/>
        <v>#N/A</v>
      </c>
      <c r="BS17" s="69" t="str">
        <f t="shared" si="18"/>
        <v/>
      </c>
    </row>
    <row r="18" spans="1:71" s="69" customFormat="1" ht="15.95" customHeight="1">
      <c r="A18" s="69" t="e">
        <f>A17</f>
        <v>#N/A</v>
      </c>
      <c r="B18" s="70">
        <v>3</v>
      </c>
      <c r="C18" s="541"/>
      <c r="D18" s="537"/>
      <c r="E18" s="517"/>
      <c r="F18" s="70" t="str">
        <f>IF(H18="","",3)</f>
        <v/>
      </c>
      <c r="G18" s="72" t="str">
        <f t="shared" si="0"/>
        <v/>
      </c>
      <c r="H18" s="240"/>
      <c r="I18" s="72" t="str">
        <f t="shared" si="1"/>
        <v/>
      </c>
      <c r="J18" s="522"/>
      <c r="K18" s="523"/>
      <c r="L18" s="523"/>
      <c r="M18" s="523"/>
      <c r="N18" s="523"/>
      <c r="O18" s="524"/>
      <c r="P18" s="242">
        <f t="shared" si="2"/>
        <v>0</v>
      </c>
      <c r="Q18" s="242">
        <f t="shared" si="19"/>
        <v>0</v>
      </c>
      <c r="R18" s="242">
        <f t="shared" si="3"/>
        <v>0</v>
      </c>
      <c r="S18" s="242">
        <f t="shared" si="20"/>
        <v>0</v>
      </c>
      <c r="T18" s="242">
        <f t="shared" si="4"/>
        <v>0</v>
      </c>
      <c r="U18" s="242">
        <f t="shared" si="5"/>
        <v>0</v>
      </c>
      <c r="V18" s="252" t="str">
        <f t="shared" si="21"/>
        <v>000</v>
      </c>
      <c r="W18" s="252">
        <f t="shared" si="22"/>
        <v>0</v>
      </c>
      <c r="X18" s="252">
        <f t="shared" si="23"/>
        <v>0</v>
      </c>
      <c r="Y18" s="252" t="str">
        <f t="shared" si="24"/>
        <v/>
      </c>
      <c r="Z18" s="252" t="str">
        <f t="shared" si="25"/>
        <v/>
      </c>
      <c r="AA18" s="252" t="str">
        <f t="shared" si="26"/>
        <v>0</v>
      </c>
      <c r="AB18" s="252" t="str">
        <f t="shared" si="27"/>
        <v/>
      </c>
      <c r="AC18" s="252" t="str">
        <f t="shared" si="28"/>
        <v>0</v>
      </c>
      <c r="AD18" s="252" t="str">
        <f t="shared" si="29"/>
        <v/>
      </c>
      <c r="AE18" s="252" t="str">
        <f t="shared" si="6"/>
        <v>00</v>
      </c>
      <c r="AF18" s="252">
        <f t="shared" si="30"/>
        <v>0</v>
      </c>
      <c r="AG18" s="252"/>
      <c r="AH18" s="69">
        <v>3</v>
      </c>
      <c r="AI18" s="69" t="e">
        <f>AI17</f>
        <v>#N/A</v>
      </c>
      <c r="AJ18" s="69">
        <f>AJ17</f>
        <v>0</v>
      </c>
      <c r="AK18" s="69">
        <v>3</v>
      </c>
      <c r="AL18" s="69" t="e">
        <f t="shared" si="7"/>
        <v>#N/A</v>
      </c>
      <c r="AM18" s="69" t="e">
        <f t="shared" si="31"/>
        <v>#N/A</v>
      </c>
      <c r="AN18" s="69" t="str">
        <f t="shared" si="8"/>
        <v/>
      </c>
      <c r="AO18" s="69">
        <v>3</v>
      </c>
      <c r="AP18" s="69">
        <v>15</v>
      </c>
      <c r="AQ18" s="69" t="e">
        <f t="shared" si="32"/>
        <v>#N/A</v>
      </c>
      <c r="AR18" s="69" t="str">
        <f t="shared" si="9"/>
        <v/>
      </c>
      <c r="AS18" s="69">
        <v>15</v>
      </c>
      <c r="AT18" s="69" t="e">
        <f t="shared" si="33"/>
        <v>#N/A</v>
      </c>
      <c r="AU18" s="69" t="str">
        <f t="shared" si="10"/>
        <v/>
      </c>
      <c r="AV18" s="69">
        <v>15</v>
      </c>
      <c r="AW18" s="69" t="e">
        <f t="shared" si="34"/>
        <v>#N/A</v>
      </c>
      <c r="AX18" s="69" t="str">
        <f t="shared" si="11"/>
        <v/>
      </c>
      <c r="AY18" s="69">
        <v>15</v>
      </c>
      <c r="AZ18" s="69" t="e">
        <f t="shared" si="35"/>
        <v>#N/A</v>
      </c>
      <c r="BA18" s="69" t="str">
        <f t="shared" si="12"/>
        <v/>
      </c>
      <c r="BB18" s="69">
        <v>15</v>
      </c>
      <c r="BC18" s="69" t="e">
        <f t="shared" si="36"/>
        <v>#N/A</v>
      </c>
      <c r="BD18" s="69" t="str">
        <f t="shared" si="13"/>
        <v/>
      </c>
      <c r="BE18" s="69">
        <v>15</v>
      </c>
      <c r="BF18" s="69" t="e">
        <f t="shared" si="37"/>
        <v>#N/A</v>
      </c>
      <c r="BG18" s="69" t="str">
        <f t="shared" si="14"/>
        <v/>
      </c>
      <c r="BH18" s="69">
        <v>15</v>
      </c>
      <c r="BI18" s="69" t="e">
        <f t="shared" si="38"/>
        <v>#N/A</v>
      </c>
      <c r="BJ18" s="69" t="str">
        <f t="shared" si="15"/>
        <v/>
      </c>
      <c r="BK18" s="69">
        <v>15</v>
      </c>
      <c r="BL18" s="69" t="e">
        <f t="shared" si="39"/>
        <v>#N/A</v>
      </c>
      <c r="BM18" s="69" t="str">
        <f t="shared" si="16"/>
        <v/>
      </c>
      <c r="BN18" s="69">
        <v>15</v>
      </c>
      <c r="BO18" s="69" t="e">
        <f t="shared" si="40"/>
        <v>#N/A</v>
      </c>
      <c r="BP18" s="69" t="str">
        <f t="shared" si="17"/>
        <v/>
      </c>
      <c r="BQ18" s="69">
        <v>15</v>
      </c>
      <c r="BR18" s="69" t="e">
        <f t="shared" si="41"/>
        <v>#N/A</v>
      </c>
      <c r="BS18" s="69" t="str">
        <f t="shared" si="18"/>
        <v/>
      </c>
    </row>
    <row r="19" spans="1:71" s="69" customFormat="1" ht="15.95" customHeight="1">
      <c r="A19" s="69" t="e">
        <f>A18</f>
        <v>#N/A</v>
      </c>
      <c r="B19" s="70">
        <v>4</v>
      </c>
      <c r="C19" s="541"/>
      <c r="D19" s="537"/>
      <c r="E19" s="517"/>
      <c r="F19" s="70" t="str">
        <f>IF(H19="","",4)</f>
        <v/>
      </c>
      <c r="G19" s="72" t="str">
        <f t="shared" si="0"/>
        <v/>
      </c>
      <c r="H19" s="240"/>
      <c r="I19" s="72" t="str">
        <f t="shared" si="1"/>
        <v/>
      </c>
      <c r="J19" s="522"/>
      <c r="K19" s="523"/>
      <c r="L19" s="523"/>
      <c r="M19" s="523"/>
      <c r="N19" s="523"/>
      <c r="O19" s="524"/>
      <c r="P19" s="242">
        <f t="shared" si="2"/>
        <v>0</v>
      </c>
      <c r="Q19" s="242">
        <f t="shared" si="19"/>
        <v>0</v>
      </c>
      <c r="R19" s="242">
        <f t="shared" si="3"/>
        <v>0</v>
      </c>
      <c r="S19" s="242">
        <f t="shared" si="20"/>
        <v>0</v>
      </c>
      <c r="T19" s="242">
        <f t="shared" si="4"/>
        <v>0</v>
      </c>
      <c r="U19" s="242">
        <f t="shared" si="5"/>
        <v>0</v>
      </c>
      <c r="V19" s="252" t="str">
        <f t="shared" si="21"/>
        <v>000</v>
      </c>
      <c r="W19" s="252">
        <f t="shared" si="22"/>
        <v>0</v>
      </c>
      <c r="X19" s="252">
        <f t="shared" si="23"/>
        <v>0</v>
      </c>
      <c r="Y19" s="252" t="str">
        <f t="shared" si="24"/>
        <v/>
      </c>
      <c r="Z19" s="252" t="str">
        <f t="shared" si="25"/>
        <v/>
      </c>
      <c r="AA19" s="252" t="str">
        <f t="shared" si="26"/>
        <v>0</v>
      </c>
      <c r="AB19" s="252" t="str">
        <f t="shared" si="27"/>
        <v/>
      </c>
      <c r="AC19" s="252" t="str">
        <f t="shared" si="28"/>
        <v>0</v>
      </c>
      <c r="AD19" s="252" t="str">
        <f t="shared" si="29"/>
        <v/>
      </c>
      <c r="AE19" s="252" t="str">
        <f t="shared" si="6"/>
        <v>00</v>
      </c>
      <c r="AF19" s="252">
        <f t="shared" si="30"/>
        <v>0</v>
      </c>
      <c r="AG19" s="252"/>
      <c r="AH19" s="69">
        <v>3</v>
      </c>
      <c r="AI19" s="69" t="e">
        <f t="shared" ref="AI19:AJ21" si="44">AI18</f>
        <v>#N/A</v>
      </c>
      <c r="AJ19" s="69">
        <f t="shared" si="44"/>
        <v>0</v>
      </c>
      <c r="AK19" s="69">
        <v>4</v>
      </c>
      <c r="AL19" s="69" t="e">
        <f t="shared" si="7"/>
        <v>#N/A</v>
      </c>
      <c r="AM19" s="69" t="e">
        <f t="shared" si="31"/>
        <v>#N/A</v>
      </c>
      <c r="AN19" s="69" t="str">
        <f t="shared" si="8"/>
        <v/>
      </c>
      <c r="AO19" s="69">
        <v>4</v>
      </c>
      <c r="AP19" s="69">
        <v>16</v>
      </c>
      <c r="AQ19" s="69" t="e">
        <f t="shared" si="32"/>
        <v>#N/A</v>
      </c>
      <c r="AR19" s="69" t="str">
        <f t="shared" si="9"/>
        <v/>
      </c>
      <c r="AS19" s="69">
        <v>16</v>
      </c>
      <c r="AT19" s="69" t="e">
        <f t="shared" si="33"/>
        <v>#N/A</v>
      </c>
      <c r="AU19" s="69" t="str">
        <f t="shared" si="10"/>
        <v/>
      </c>
      <c r="AV19" s="69">
        <v>16</v>
      </c>
      <c r="AW19" s="69" t="e">
        <f t="shared" si="34"/>
        <v>#N/A</v>
      </c>
      <c r="AX19" s="69" t="str">
        <f t="shared" si="11"/>
        <v/>
      </c>
      <c r="AY19" s="69">
        <v>16</v>
      </c>
      <c r="AZ19" s="69" t="e">
        <f t="shared" si="35"/>
        <v>#N/A</v>
      </c>
      <c r="BA19" s="69" t="str">
        <f t="shared" si="12"/>
        <v/>
      </c>
      <c r="BB19" s="69">
        <v>16</v>
      </c>
      <c r="BC19" s="69" t="e">
        <f t="shared" si="36"/>
        <v>#N/A</v>
      </c>
      <c r="BD19" s="69" t="str">
        <f t="shared" si="13"/>
        <v/>
      </c>
      <c r="BE19" s="69">
        <v>16</v>
      </c>
      <c r="BF19" s="69" t="e">
        <f t="shared" si="37"/>
        <v>#N/A</v>
      </c>
      <c r="BG19" s="69" t="str">
        <f t="shared" si="14"/>
        <v/>
      </c>
      <c r="BH19" s="69">
        <v>16</v>
      </c>
      <c r="BI19" s="69" t="e">
        <f t="shared" si="38"/>
        <v>#N/A</v>
      </c>
      <c r="BJ19" s="69" t="str">
        <f t="shared" si="15"/>
        <v/>
      </c>
      <c r="BK19" s="69">
        <v>16</v>
      </c>
      <c r="BL19" s="69" t="e">
        <f t="shared" si="39"/>
        <v>#N/A</v>
      </c>
      <c r="BM19" s="69" t="str">
        <f t="shared" si="16"/>
        <v/>
      </c>
      <c r="BN19" s="69">
        <v>16</v>
      </c>
      <c r="BO19" s="69" t="e">
        <f t="shared" si="40"/>
        <v>#N/A</v>
      </c>
      <c r="BP19" s="69" t="str">
        <f t="shared" si="17"/>
        <v/>
      </c>
      <c r="BQ19" s="69">
        <v>16</v>
      </c>
      <c r="BR19" s="69" t="e">
        <f t="shared" si="41"/>
        <v>#N/A</v>
      </c>
      <c r="BS19" s="69" t="str">
        <f t="shared" si="18"/>
        <v/>
      </c>
    </row>
    <row r="20" spans="1:71" s="69" customFormat="1" ht="15.95" customHeight="1">
      <c r="A20" s="69" t="e">
        <f>A19</f>
        <v>#N/A</v>
      </c>
      <c r="B20" s="70">
        <v>5</v>
      </c>
      <c r="C20" s="541"/>
      <c r="D20" s="537"/>
      <c r="E20" s="517"/>
      <c r="F20" s="70" t="str">
        <f>IF(H20="","",5)</f>
        <v/>
      </c>
      <c r="G20" s="72" t="str">
        <f t="shared" si="0"/>
        <v/>
      </c>
      <c r="H20" s="240"/>
      <c r="I20" s="72" t="str">
        <f t="shared" si="1"/>
        <v/>
      </c>
      <c r="J20" s="522"/>
      <c r="K20" s="523"/>
      <c r="L20" s="523"/>
      <c r="M20" s="523"/>
      <c r="N20" s="523"/>
      <c r="O20" s="524"/>
      <c r="P20" s="242">
        <f t="shared" si="2"/>
        <v>0</v>
      </c>
      <c r="Q20" s="242">
        <f t="shared" si="19"/>
        <v>0</v>
      </c>
      <c r="R20" s="242">
        <f t="shared" si="3"/>
        <v>0</v>
      </c>
      <c r="S20" s="242">
        <f t="shared" si="20"/>
        <v>0</v>
      </c>
      <c r="T20" s="242">
        <f t="shared" si="4"/>
        <v>0</v>
      </c>
      <c r="U20" s="242">
        <f t="shared" si="5"/>
        <v>0</v>
      </c>
      <c r="V20" s="252" t="str">
        <f t="shared" si="21"/>
        <v>000</v>
      </c>
      <c r="W20" s="252">
        <f t="shared" si="22"/>
        <v>0</v>
      </c>
      <c r="X20" s="252">
        <f t="shared" si="23"/>
        <v>0</v>
      </c>
      <c r="Y20" s="252" t="str">
        <f t="shared" si="24"/>
        <v/>
      </c>
      <c r="Z20" s="252" t="str">
        <f t="shared" si="25"/>
        <v/>
      </c>
      <c r="AA20" s="252" t="str">
        <f t="shared" si="26"/>
        <v>0</v>
      </c>
      <c r="AB20" s="252" t="str">
        <f t="shared" si="27"/>
        <v/>
      </c>
      <c r="AC20" s="252" t="str">
        <f t="shared" si="28"/>
        <v>0</v>
      </c>
      <c r="AD20" s="252" t="str">
        <f t="shared" si="29"/>
        <v/>
      </c>
      <c r="AE20" s="252" t="str">
        <f t="shared" si="6"/>
        <v>00</v>
      </c>
      <c r="AF20" s="252">
        <f t="shared" si="30"/>
        <v>0</v>
      </c>
      <c r="AG20" s="252"/>
      <c r="AH20" s="69">
        <v>3</v>
      </c>
      <c r="AI20" s="69" t="e">
        <f t="shared" si="44"/>
        <v>#N/A</v>
      </c>
      <c r="AJ20" s="69">
        <f t="shared" si="44"/>
        <v>0</v>
      </c>
      <c r="AK20" s="69">
        <v>5</v>
      </c>
      <c r="AL20" s="69" t="e">
        <f t="shared" si="7"/>
        <v>#N/A</v>
      </c>
      <c r="AM20" s="69" t="e">
        <f t="shared" si="31"/>
        <v>#N/A</v>
      </c>
      <c r="AN20" s="69" t="str">
        <f t="shared" si="8"/>
        <v/>
      </c>
      <c r="AO20" s="69">
        <v>5</v>
      </c>
      <c r="AP20" s="69">
        <v>17</v>
      </c>
      <c r="AQ20" s="69" t="e">
        <f t="shared" si="32"/>
        <v>#N/A</v>
      </c>
      <c r="AR20" s="69" t="str">
        <f t="shared" si="9"/>
        <v/>
      </c>
      <c r="AS20" s="69">
        <v>17</v>
      </c>
      <c r="AT20" s="69" t="e">
        <f t="shared" si="33"/>
        <v>#N/A</v>
      </c>
      <c r="AU20" s="69" t="str">
        <f t="shared" si="10"/>
        <v/>
      </c>
      <c r="AV20" s="69">
        <v>17</v>
      </c>
      <c r="AW20" s="69" t="e">
        <f t="shared" si="34"/>
        <v>#N/A</v>
      </c>
      <c r="AX20" s="69" t="str">
        <f t="shared" si="11"/>
        <v/>
      </c>
      <c r="AY20" s="69">
        <v>17</v>
      </c>
      <c r="AZ20" s="69" t="e">
        <f t="shared" si="35"/>
        <v>#N/A</v>
      </c>
      <c r="BA20" s="69" t="str">
        <f t="shared" si="12"/>
        <v/>
      </c>
      <c r="BB20" s="69">
        <v>17</v>
      </c>
      <c r="BC20" s="69" t="e">
        <f t="shared" si="36"/>
        <v>#N/A</v>
      </c>
      <c r="BD20" s="69" t="str">
        <f t="shared" si="13"/>
        <v/>
      </c>
      <c r="BE20" s="69">
        <v>17</v>
      </c>
      <c r="BF20" s="69" t="e">
        <f t="shared" si="37"/>
        <v>#N/A</v>
      </c>
      <c r="BG20" s="69" t="str">
        <f t="shared" si="14"/>
        <v/>
      </c>
      <c r="BH20" s="69">
        <v>17</v>
      </c>
      <c r="BI20" s="69" t="e">
        <f t="shared" si="38"/>
        <v>#N/A</v>
      </c>
      <c r="BJ20" s="69" t="str">
        <f t="shared" si="15"/>
        <v/>
      </c>
      <c r="BK20" s="69">
        <v>17</v>
      </c>
      <c r="BL20" s="69" t="e">
        <f t="shared" si="39"/>
        <v>#N/A</v>
      </c>
      <c r="BM20" s="69" t="str">
        <f t="shared" si="16"/>
        <v/>
      </c>
      <c r="BN20" s="69">
        <v>17</v>
      </c>
      <c r="BO20" s="69" t="e">
        <f t="shared" si="40"/>
        <v>#N/A</v>
      </c>
      <c r="BP20" s="69" t="str">
        <f t="shared" si="17"/>
        <v/>
      </c>
      <c r="BQ20" s="69">
        <v>17</v>
      </c>
      <c r="BR20" s="69" t="e">
        <f t="shared" si="41"/>
        <v>#N/A</v>
      </c>
      <c r="BS20" s="69" t="str">
        <f t="shared" si="18"/>
        <v/>
      </c>
    </row>
    <row r="21" spans="1:71" s="69" customFormat="1" ht="15.95" customHeight="1" thickBot="1">
      <c r="A21" s="69" t="e">
        <f>A20</f>
        <v>#N/A</v>
      </c>
      <c r="B21" s="70">
        <v>6</v>
      </c>
      <c r="C21" s="542"/>
      <c r="D21" s="538"/>
      <c r="E21" s="518"/>
      <c r="F21" s="75" t="str">
        <f>IF(H21="","",6)</f>
        <v/>
      </c>
      <c r="G21" s="76" t="str">
        <f t="shared" si="0"/>
        <v/>
      </c>
      <c r="H21" s="241"/>
      <c r="I21" s="76" t="str">
        <f t="shared" si="1"/>
        <v/>
      </c>
      <c r="J21" s="525"/>
      <c r="K21" s="526"/>
      <c r="L21" s="526"/>
      <c r="M21" s="526"/>
      <c r="N21" s="526"/>
      <c r="O21" s="527"/>
      <c r="P21" s="242">
        <f t="shared" si="2"/>
        <v>0</v>
      </c>
      <c r="Q21" s="242">
        <f t="shared" si="19"/>
        <v>0</v>
      </c>
      <c r="R21" s="242">
        <f t="shared" si="3"/>
        <v>0</v>
      </c>
      <c r="S21" s="242">
        <f t="shared" si="20"/>
        <v>0</v>
      </c>
      <c r="T21" s="242">
        <f t="shared" si="4"/>
        <v>0</v>
      </c>
      <c r="U21" s="242">
        <f t="shared" si="5"/>
        <v>0</v>
      </c>
      <c r="V21" s="252" t="str">
        <f t="shared" si="21"/>
        <v>000</v>
      </c>
      <c r="W21" s="252">
        <f t="shared" si="22"/>
        <v>0</v>
      </c>
      <c r="X21" s="252">
        <f t="shared" si="23"/>
        <v>0</v>
      </c>
      <c r="Y21" s="252" t="str">
        <f t="shared" si="24"/>
        <v/>
      </c>
      <c r="Z21" s="252" t="str">
        <f t="shared" si="25"/>
        <v/>
      </c>
      <c r="AA21" s="252" t="str">
        <f t="shared" si="26"/>
        <v>0</v>
      </c>
      <c r="AB21" s="252" t="str">
        <f t="shared" si="27"/>
        <v/>
      </c>
      <c r="AC21" s="252" t="str">
        <f t="shared" si="28"/>
        <v>0</v>
      </c>
      <c r="AD21" s="252" t="str">
        <f t="shared" si="29"/>
        <v/>
      </c>
      <c r="AE21" s="252" t="str">
        <f t="shared" si="6"/>
        <v>00</v>
      </c>
      <c r="AF21" s="252">
        <f t="shared" si="30"/>
        <v>0</v>
      </c>
      <c r="AG21" s="252"/>
      <c r="AH21" s="69">
        <v>3</v>
      </c>
      <c r="AI21" s="69" t="e">
        <f t="shared" si="44"/>
        <v>#N/A</v>
      </c>
      <c r="AJ21" s="69">
        <f t="shared" si="44"/>
        <v>0</v>
      </c>
      <c r="AK21" s="69">
        <v>6</v>
      </c>
      <c r="AL21" s="69" t="e">
        <f t="shared" si="7"/>
        <v>#N/A</v>
      </c>
      <c r="AM21" s="69" t="e">
        <f t="shared" si="31"/>
        <v>#N/A</v>
      </c>
      <c r="AN21" s="69" t="str">
        <f t="shared" si="8"/>
        <v/>
      </c>
      <c r="AO21" s="69">
        <v>6</v>
      </c>
      <c r="AP21" s="69">
        <v>18</v>
      </c>
      <c r="AQ21" s="69" t="e">
        <f t="shared" si="32"/>
        <v>#N/A</v>
      </c>
      <c r="AR21" s="69" t="str">
        <f t="shared" si="9"/>
        <v/>
      </c>
      <c r="AS21" s="69">
        <v>18</v>
      </c>
      <c r="AT21" s="69" t="e">
        <f t="shared" si="33"/>
        <v>#N/A</v>
      </c>
      <c r="AU21" s="69" t="str">
        <f t="shared" si="10"/>
        <v/>
      </c>
      <c r="AV21" s="69">
        <v>18</v>
      </c>
      <c r="AW21" s="69" t="e">
        <f t="shared" si="34"/>
        <v>#N/A</v>
      </c>
      <c r="AX21" s="69" t="str">
        <f t="shared" si="11"/>
        <v/>
      </c>
      <c r="AY21" s="69">
        <v>18</v>
      </c>
      <c r="AZ21" s="69" t="e">
        <f t="shared" si="35"/>
        <v>#N/A</v>
      </c>
      <c r="BA21" s="69" t="str">
        <f t="shared" si="12"/>
        <v/>
      </c>
      <c r="BB21" s="69">
        <v>18</v>
      </c>
      <c r="BC21" s="69" t="e">
        <f t="shared" si="36"/>
        <v>#N/A</v>
      </c>
      <c r="BD21" s="69" t="str">
        <f t="shared" si="13"/>
        <v/>
      </c>
      <c r="BE21" s="69">
        <v>18</v>
      </c>
      <c r="BF21" s="69" t="e">
        <f t="shared" si="37"/>
        <v>#N/A</v>
      </c>
      <c r="BG21" s="69" t="str">
        <f t="shared" si="14"/>
        <v/>
      </c>
      <c r="BH21" s="69">
        <v>18</v>
      </c>
      <c r="BI21" s="69" t="e">
        <f t="shared" si="38"/>
        <v>#N/A</v>
      </c>
      <c r="BJ21" s="69" t="str">
        <f t="shared" si="15"/>
        <v/>
      </c>
      <c r="BK21" s="69">
        <v>18</v>
      </c>
      <c r="BL21" s="69" t="e">
        <f t="shared" si="39"/>
        <v>#N/A</v>
      </c>
      <c r="BM21" s="69" t="str">
        <f t="shared" si="16"/>
        <v/>
      </c>
      <c r="BN21" s="69">
        <v>18</v>
      </c>
      <c r="BO21" s="69" t="e">
        <f t="shared" si="40"/>
        <v>#N/A</v>
      </c>
      <c r="BP21" s="69" t="str">
        <f t="shared" si="17"/>
        <v/>
      </c>
      <c r="BQ21" s="69">
        <v>18</v>
      </c>
      <c r="BR21" s="69" t="e">
        <f t="shared" si="41"/>
        <v>#N/A</v>
      </c>
      <c r="BS21" s="69" t="str">
        <f t="shared" si="18"/>
        <v/>
      </c>
    </row>
    <row r="22" spans="1:71" s="69" customFormat="1" ht="15.95" customHeight="1">
      <c r="A22" s="69" t="e">
        <f>VLOOKUP(D22,コード３,2,FALSE)</f>
        <v>#N/A</v>
      </c>
      <c r="B22" s="70">
        <v>1</v>
      </c>
      <c r="C22" s="543">
        <v>4</v>
      </c>
      <c r="D22" s="237"/>
      <c r="E22" s="238"/>
      <c r="F22" s="70" t="str">
        <f>IF(H22="","",1)</f>
        <v/>
      </c>
      <c r="G22" s="72" t="str">
        <f t="shared" si="0"/>
        <v/>
      </c>
      <c r="H22" s="240"/>
      <c r="I22" s="72" t="str">
        <f t="shared" si="1"/>
        <v/>
      </c>
      <c r="J22" s="235" t="str">
        <f>IF(D22="","",VLOOKUP(D22,コード３,3,FALSE))</f>
        <v/>
      </c>
      <c r="K22" s="230"/>
      <c r="L22" s="231" t="str">
        <f>IF($B22="","",IF(J22="","",IF(J22="p","点",IF(J22="t1","",IF(J22="t2","分","m")))))</f>
        <v/>
      </c>
      <c r="M22" s="232"/>
      <c r="N22" s="231" t="str">
        <f>IF($B22="","",IF(J22="","",IF(J22="p","",IF(J22="t1","秒",IF(J22="t2","秒","cm")))))</f>
        <v/>
      </c>
      <c r="O22" s="233"/>
      <c r="P22" s="242">
        <f t="shared" si="2"/>
        <v>0</v>
      </c>
      <c r="Q22" s="242">
        <f t="shared" si="19"/>
        <v>0</v>
      </c>
      <c r="R22" s="242">
        <f t="shared" si="3"/>
        <v>0</v>
      </c>
      <c r="S22" s="242">
        <f t="shared" si="20"/>
        <v>0</v>
      </c>
      <c r="T22" s="242">
        <f t="shared" si="4"/>
        <v>0</v>
      </c>
      <c r="U22" s="242">
        <f t="shared" si="5"/>
        <v>0</v>
      </c>
      <c r="V22" s="252" t="str">
        <f t="shared" si="21"/>
        <v>000</v>
      </c>
      <c r="W22" s="252">
        <f t="shared" si="22"/>
        <v>0</v>
      </c>
      <c r="X22" s="252">
        <f t="shared" si="23"/>
        <v>0</v>
      </c>
      <c r="Y22" s="252" t="str">
        <f t="shared" si="24"/>
        <v/>
      </c>
      <c r="Z22" s="252" t="str">
        <f t="shared" si="25"/>
        <v/>
      </c>
      <c r="AA22" s="252" t="str">
        <f t="shared" si="26"/>
        <v>0</v>
      </c>
      <c r="AB22" s="252" t="str">
        <f t="shared" si="27"/>
        <v/>
      </c>
      <c r="AC22" s="252" t="str">
        <f t="shared" si="28"/>
        <v>0</v>
      </c>
      <c r="AD22" s="252" t="str">
        <f t="shared" si="29"/>
        <v/>
      </c>
      <c r="AE22" s="252" t="str">
        <f t="shared" si="6"/>
        <v>00</v>
      </c>
      <c r="AF22" s="252">
        <f t="shared" si="30"/>
        <v>0</v>
      </c>
      <c r="AG22" s="252"/>
      <c r="AH22" s="69">
        <v>4</v>
      </c>
      <c r="AI22" s="69" t="e">
        <f>VLOOKUP(D22,コード３,2,FALSE)</f>
        <v>#N/A</v>
      </c>
      <c r="AJ22" s="69">
        <f>COUNTIF('tmp２'!C$203:C$1202,AI22)</f>
        <v>0</v>
      </c>
      <c r="AK22" s="69">
        <v>1</v>
      </c>
      <c r="AL22" s="69" t="e">
        <f t="shared" si="7"/>
        <v>#N/A</v>
      </c>
      <c r="AM22" s="69" t="e">
        <f>AL22*1</f>
        <v>#N/A</v>
      </c>
      <c r="AN22" s="69" t="str">
        <f t="shared" si="8"/>
        <v/>
      </c>
      <c r="AO22" s="69">
        <v>1</v>
      </c>
      <c r="AP22" s="69">
        <v>19</v>
      </c>
      <c r="AQ22" s="69" t="e">
        <f t="shared" si="32"/>
        <v>#N/A</v>
      </c>
      <c r="AR22" s="69" t="str">
        <f t="shared" si="9"/>
        <v/>
      </c>
      <c r="AS22" s="69">
        <v>19</v>
      </c>
      <c r="AT22" s="69" t="e">
        <f t="shared" si="33"/>
        <v>#N/A</v>
      </c>
      <c r="AU22" s="69" t="str">
        <f t="shared" si="10"/>
        <v/>
      </c>
      <c r="AV22" s="69">
        <v>19</v>
      </c>
      <c r="AW22" s="69" t="e">
        <f t="shared" si="34"/>
        <v>#N/A</v>
      </c>
      <c r="AX22" s="69" t="str">
        <f t="shared" si="11"/>
        <v/>
      </c>
      <c r="AY22" s="69">
        <v>19</v>
      </c>
      <c r="AZ22" s="69" t="e">
        <f t="shared" si="35"/>
        <v>#N/A</v>
      </c>
      <c r="BA22" s="69" t="str">
        <f t="shared" si="12"/>
        <v/>
      </c>
      <c r="BB22" s="69">
        <v>19</v>
      </c>
      <c r="BC22" s="69" t="e">
        <f t="shared" si="36"/>
        <v>#N/A</v>
      </c>
      <c r="BD22" s="69" t="str">
        <f t="shared" si="13"/>
        <v/>
      </c>
      <c r="BE22" s="69">
        <v>19</v>
      </c>
      <c r="BF22" s="69" t="e">
        <f t="shared" si="37"/>
        <v>#N/A</v>
      </c>
      <c r="BG22" s="69" t="str">
        <f t="shared" si="14"/>
        <v/>
      </c>
      <c r="BH22" s="69">
        <v>19</v>
      </c>
      <c r="BI22" s="69" t="e">
        <f t="shared" si="38"/>
        <v>#N/A</v>
      </c>
      <c r="BJ22" s="69" t="str">
        <f t="shared" si="15"/>
        <v/>
      </c>
      <c r="BK22" s="69">
        <v>19</v>
      </c>
      <c r="BL22" s="69" t="e">
        <f t="shared" si="39"/>
        <v>#N/A</v>
      </c>
      <c r="BM22" s="69" t="str">
        <f t="shared" si="16"/>
        <v/>
      </c>
      <c r="BN22" s="69">
        <v>19</v>
      </c>
      <c r="BO22" s="69" t="e">
        <f t="shared" si="40"/>
        <v>#N/A</v>
      </c>
      <c r="BP22" s="69" t="str">
        <f t="shared" si="17"/>
        <v/>
      </c>
      <c r="BQ22" s="69">
        <v>19</v>
      </c>
      <c r="BR22" s="69" t="e">
        <f t="shared" si="41"/>
        <v>#N/A</v>
      </c>
      <c r="BS22" s="69" t="str">
        <f t="shared" si="18"/>
        <v/>
      </c>
    </row>
    <row r="23" spans="1:71" s="69" customFormat="1" ht="15.95" customHeight="1">
      <c r="A23" s="69" t="e">
        <f>A22</f>
        <v>#N/A</v>
      </c>
      <c r="B23" s="70">
        <v>2</v>
      </c>
      <c r="C23" s="541"/>
      <c r="D23" s="536"/>
      <c r="E23" s="516"/>
      <c r="F23" s="70" t="str">
        <f>IF(H23="","",2)</f>
        <v/>
      </c>
      <c r="G23" s="72" t="str">
        <f t="shared" si="0"/>
        <v/>
      </c>
      <c r="H23" s="240"/>
      <c r="I23" s="72" t="str">
        <f t="shared" si="1"/>
        <v/>
      </c>
      <c r="J23" s="519"/>
      <c r="K23" s="520"/>
      <c r="L23" s="520"/>
      <c r="M23" s="520"/>
      <c r="N23" s="520"/>
      <c r="O23" s="521"/>
      <c r="P23" s="242">
        <f t="shared" si="2"/>
        <v>0</v>
      </c>
      <c r="Q23" s="242">
        <f t="shared" si="19"/>
        <v>0</v>
      </c>
      <c r="R23" s="242">
        <f t="shared" si="3"/>
        <v>0</v>
      </c>
      <c r="S23" s="242">
        <f t="shared" si="20"/>
        <v>0</v>
      </c>
      <c r="T23" s="242">
        <f t="shared" si="4"/>
        <v>0</v>
      </c>
      <c r="U23" s="242">
        <f t="shared" si="5"/>
        <v>0</v>
      </c>
      <c r="V23" s="252" t="str">
        <f t="shared" si="21"/>
        <v>000</v>
      </c>
      <c r="W23" s="252">
        <f t="shared" si="22"/>
        <v>0</v>
      </c>
      <c r="X23" s="252">
        <f t="shared" si="23"/>
        <v>0</v>
      </c>
      <c r="Y23" s="252" t="str">
        <f t="shared" si="24"/>
        <v/>
      </c>
      <c r="Z23" s="252" t="str">
        <f t="shared" si="25"/>
        <v/>
      </c>
      <c r="AA23" s="252" t="str">
        <f t="shared" si="26"/>
        <v>0</v>
      </c>
      <c r="AB23" s="252" t="str">
        <f t="shared" si="27"/>
        <v/>
      </c>
      <c r="AC23" s="252" t="str">
        <f t="shared" si="28"/>
        <v>0</v>
      </c>
      <c r="AD23" s="252" t="str">
        <f t="shared" si="29"/>
        <v/>
      </c>
      <c r="AE23" s="252" t="str">
        <f t="shared" si="6"/>
        <v>00</v>
      </c>
      <c r="AF23" s="252">
        <f t="shared" si="30"/>
        <v>0</v>
      </c>
      <c r="AG23" s="252"/>
      <c r="AH23" s="69">
        <v>4</v>
      </c>
      <c r="AI23" s="69" t="e">
        <f>AI22</f>
        <v>#N/A</v>
      </c>
      <c r="AJ23" s="69">
        <f>AJ22</f>
        <v>0</v>
      </c>
      <c r="AK23" s="69">
        <v>2</v>
      </c>
      <c r="AL23" s="69" t="e">
        <f t="shared" si="7"/>
        <v>#N/A</v>
      </c>
      <c r="AM23" s="69" t="e">
        <f t="shared" si="31"/>
        <v>#N/A</v>
      </c>
      <c r="AN23" s="69" t="str">
        <f t="shared" si="8"/>
        <v/>
      </c>
      <c r="AO23" s="69">
        <v>2</v>
      </c>
      <c r="AP23" s="69">
        <v>20</v>
      </c>
      <c r="AQ23" s="69" t="e">
        <f t="shared" si="32"/>
        <v>#N/A</v>
      </c>
      <c r="AR23" s="69" t="str">
        <f t="shared" si="9"/>
        <v/>
      </c>
      <c r="AS23" s="69">
        <v>20</v>
      </c>
      <c r="AT23" s="69" t="e">
        <f t="shared" si="33"/>
        <v>#N/A</v>
      </c>
      <c r="AU23" s="69" t="str">
        <f t="shared" si="10"/>
        <v/>
      </c>
      <c r="AV23" s="69">
        <v>20</v>
      </c>
      <c r="AW23" s="69" t="e">
        <f t="shared" si="34"/>
        <v>#N/A</v>
      </c>
      <c r="AX23" s="69" t="str">
        <f t="shared" si="11"/>
        <v/>
      </c>
      <c r="AY23" s="69">
        <v>20</v>
      </c>
      <c r="AZ23" s="69" t="e">
        <f t="shared" si="35"/>
        <v>#N/A</v>
      </c>
      <c r="BA23" s="69" t="str">
        <f t="shared" si="12"/>
        <v/>
      </c>
      <c r="BB23" s="69">
        <v>20</v>
      </c>
      <c r="BC23" s="69" t="e">
        <f t="shared" si="36"/>
        <v>#N/A</v>
      </c>
      <c r="BD23" s="69" t="str">
        <f t="shared" si="13"/>
        <v/>
      </c>
      <c r="BE23" s="69">
        <v>20</v>
      </c>
      <c r="BF23" s="69" t="e">
        <f t="shared" si="37"/>
        <v>#N/A</v>
      </c>
      <c r="BG23" s="69" t="str">
        <f t="shared" si="14"/>
        <v/>
      </c>
      <c r="BH23" s="69">
        <v>20</v>
      </c>
      <c r="BI23" s="69" t="e">
        <f t="shared" si="38"/>
        <v>#N/A</v>
      </c>
      <c r="BJ23" s="69" t="str">
        <f t="shared" si="15"/>
        <v/>
      </c>
      <c r="BK23" s="69">
        <v>20</v>
      </c>
      <c r="BL23" s="69" t="e">
        <f t="shared" si="39"/>
        <v>#N/A</v>
      </c>
      <c r="BM23" s="69" t="str">
        <f t="shared" si="16"/>
        <v/>
      </c>
      <c r="BN23" s="69">
        <v>20</v>
      </c>
      <c r="BO23" s="69" t="e">
        <f t="shared" si="40"/>
        <v>#N/A</v>
      </c>
      <c r="BP23" s="69" t="str">
        <f t="shared" si="17"/>
        <v/>
      </c>
      <c r="BQ23" s="69">
        <v>20</v>
      </c>
      <c r="BR23" s="69" t="e">
        <f t="shared" si="41"/>
        <v>#N/A</v>
      </c>
      <c r="BS23" s="69" t="str">
        <f t="shared" si="18"/>
        <v/>
      </c>
    </row>
    <row r="24" spans="1:71" s="69" customFormat="1" ht="15.95" customHeight="1">
      <c r="A24" s="69" t="e">
        <f>A23</f>
        <v>#N/A</v>
      </c>
      <c r="B24" s="70">
        <v>3</v>
      </c>
      <c r="C24" s="541"/>
      <c r="D24" s="537"/>
      <c r="E24" s="517"/>
      <c r="F24" s="70" t="str">
        <f>IF(H24="","",3)</f>
        <v/>
      </c>
      <c r="G24" s="72" t="str">
        <f t="shared" si="0"/>
        <v/>
      </c>
      <c r="H24" s="240"/>
      <c r="I24" s="72" t="str">
        <f t="shared" si="1"/>
        <v/>
      </c>
      <c r="J24" s="522"/>
      <c r="K24" s="523"/>
      <c r="L24" s="523"/>
      <c r="M24" s="523"/>
      <c r="N24" s="523"/>
      <c r="O24" s="524"/>
      <c r="P24" s="242">
        <f t="shared" si="2"/>
        <v>0</v>
      </c>
      <c r="Q24" s="242">
        <f t="shared" si="19"/>
        <v>0</v>
      </c>
      <c r="R24" s="242">
        <f t="shared" si="3"/>
        <v>0</v>
      </c>
      <c r="S24" s="242">
        <f t="shared" si="20"/>
        <v>0</v>
      </c>
      <c r="T24" s="242">
        <f t="shared" si="4"/>
        <v>0</v>
      </c>
      <c r="U24" s="242">
        <f t="shared" si="5"/>
        <v>0</v>
      </c>
      <c r="V24" s="252" t="str">
        <f t="shared" si="21"/>
        <v>000</v>
      </c>
      <c r="W24" s="252">
        <f t="shared" si="22"/>
        <v>0</v>
      </c>
      <c r="X24" s="252">
        <f t="shared" si="23"/>
        <v>0</v>
      </c>
      <c r="Y24" s="252" t="str">
        <f t="shared" si="24"/>
        <v/>
      </c>
      <c r="Z24" s="252" t="str">
        <f t="shared" si="25"/>
        <v/>
      </c>
      <c r="AA24" s="252" t="str">
        <f t="shared" si="26"/>
        <v>0</v>
      </c>
      <c r="AB24" s="252" t="str">
        <f t="shared" si="27"/>
        <v/>
      </c>
      <c r="AC24" s="252" t="str">
        <f t="shared" si="28"/>
        <v>0</v>
      </c>
      <c r="AD24" s="252" t="str">
        <f t="shared" si="29"/>
        <v/>
      </c>
      <c r="AE24" s="252" t="str">
        <f t="shared" si="6"/>
        <v>00</v>
      </c>
      <c r="AF24" s="252">
        <f t="shared" si="30"/>
        <v>0</v>
      </c>
      <c r="AG24" s="252"/>
      <c r="AH24" s="69">
        <v>4</v>
      </c>
      <c r="AI24" s="69" t="e">
        <f>AI23</f>
        <v>#N/A</v>
      </c>
      <c r="AJ24" s="69">
        <f>AJ23</f>
        <v>0</v>
      </c>
      <c r="AK24" s="69">
        <v>3</v>
      </c>
      <c r="AL24" s="69" t="e">
        <f t="shared" si="7"/>
        <v>#N/A</v>
      </c>
      <c r="AM24" s="69" t="e">
        <f t="shared" si="31"/>
        <v>#N/A</v>
      </c>
      <c r="AN24" s="69" t="str">
        <f t="shared" si="8"/>
        <v/>
      </c>
      <c r="AO24" s="69">
        <v>3</v>
      </c>
      <c r="AP24" s="69">
        <v>21</v>
      </c>
      <c r="AQ24" s="69" t="e">
        <f t="shared" si="32"/>
        <v>#N/A</v>
      </c>
      <c r="AR24" s="69" t="str">
        <f t="shared" si="9"/>
        <v/>
      </c>
      <c r="AS24" s="69">
        <v>21</v>
      </c>
      <c r="AT24" s="69" t="e">
        <f t="shared" si="33"/>
        <v>#N/A</v>
      </c>
      <c r="AU24" s="69" t="str">
        <f t="shared" si="10"/>
        <v/>
      </c>
      <c r="AV24" s="69">
        <v>21</v>
      </c>
      <c r="AW24" s="69" t="e">
        <f t="shared" si="34"/>
        <v>#N/A</v>
      </c>
      <c r="AX24" s="69" t="str">
        <f t="shared" si="11"/>
        <v/>
      </c>
      <c r="AY24" s="69">
        <v>21</v>
      </c>
      <c r="AZ24" s="69" t="e">
        <f t="shared" si="35"/>
        <v>#N/A</v>
      </c>
      <c r="BA24" s="69" t="str">
        <f t="shared" si="12"/>
        <v/>
      </c>
      <c r="BB24" s="69">
        <v>21</v>
      </c>
      <c r="BC24" s="69" t="e">
        <f t="shared" si="36"/>
        <v>#N/A</v>
      </c>
      <c r="BD24" s="69" t="str">
        <f t="shared" si="13"/>
        <v/>
      </c>
      <c r="BE24" s="69">
        <v>21</v>
      </c>
      <c r="BF24" s="69" t="e">
        <f t="shared" si="37"/>
        <v>#N/A</v>
      </c>
      <c r="BG24" s="69" t="str">
        <f t="shared" si="14"/>
        <v/>
      </c>
      <c r="BH24" s="69">
        <v>21</v>
      </c>
      <c r="BI24" s="69" t="e">
        <f t="shared" si="38"/>
        <v>#N/A</v>
      </c>
      <c r="BJ24" s="69" t="str">
        <f t="shared" si="15"/>
        <v/>
      </c>
      <c r="BK24" s="69">
        <v>21</v>
      </c>
      <c r="BL24" s="69" t="e">
        <f t="shared" si="39"/>
        <v>#N/A</v>
      </c>
      <c r="BM24" s="69" t="str">
        <f t="shared" si="16"/>
        <v/>
      </c>
      <c r="BN24" s="69">
        <v>21</v>
      </c>
      <c r="BO24" s="69" t="e">
        <f t="shared" si="40"/>
        <v>#N/A</v>
      </c>
      <c r="BP24" s="69" t="str">
        <f t="shared" si="17"/>
        <v/>
      </c>
      <c r="BQ24" s="69">
        <v>21</v>
      </c>
      <c r="BR24" s="69" t="e">
        <f t="shared" si="41"/>
        <v>#N/A</v>
      </c>
      <c r="BS24" s="69" t="str">
        <f t="shared" si="18"/>
        <v/>
      </c>
    </row>
    <row r="25" spans="1:71" s="69" customFormat="1" ht="15.95" customHeight="1">
      <c r="A25" s="69" t="e">
        <f>A24</f>
        <v>#N/A</v>
      </c>
      <c r="B25" s="70">
        <v>4</v>
      </c>
      <c r="C25" s="541"/>
      <c r="D25" s="537"/>
      <c r="E25" s="517"/>
      <c r="F25" s="70" t="str">
        <f>IF(H25="","",4)</f>
        <v/>
      </c>
      <c r="G25" s="72" t="str">
        <f t="shared" si="0"/>
        <v/>
      </c>
      <c r="H25" s="240"/>
      <c r="I25" s="72" t="str">
        <f t="shared" si="1"/>
        <v/>
      </c>
      <c r="J25" s="522"/>
      <c r="K25" s="523"/>
      <c r="L25" s="523"/>
      <c r="M25" s="523"/>
      <c r="N25" s="523"/>
      <c r="O25" s="524"/>
      <c r="P25" s="242">
        <f t="shared" si="2"/>
        <v>0</v>
      </c>
      <c r="Q25" s="242">
        <f t="shared" si="19"/>
        <v>0</v>
      </c>
      <c r="R25" s="242">
        <f t="shared" si="3"/>
        <v>0</v>
      </c>
      <c r="S25" s="242">
        <f t="shared" si="20"/>
        <v>0</v>
      </c>
      <c r="T25" s="242">
        <f t="shared" si="4"/>
        <v>0</v>
      </c>
      <c r="U25" s="242">
        <f t="shared" si="5"/>
        <v>0</v>
      </c>
      <c r="V25" s="252" t="str">
        <f t="shared" si="21"/>
        <v>000</v>
      </c>
      <c r="W25" s="252">
        <f t="shared" si="22"/>
        <v>0</v>
      </c>
      <c r="X25" s="252">
        <f t="shared" si="23"/>
        <v>0</v>
      </c>
      <c r="Y25" s="252" t="str">
        <f t="shared" si="24"/>
        <v/>
      </c>
      <c r="Z25" s="252" t="str">
        <f t="shared" si="25"/>
        <v/>
      </c>
      <c r="AA25" s="252" t="str">
        <f t="shared" si="26"/>
        <v>0</v>
      </c>
      <c r="AB25" s="252" t="str">
        <f t="shared" si="27"/>
        <v/>
      </c>
      <c r="AC25" s="252" t="str">
        <f t="shared" si="28"/>
        <v>0</v>
      </c>
      <c r="AD25" s="252" t="str">
        <f t="shared" si="29"/>
        <v/>
      </c>
      <c r="AE25" s="252" t="str">
        <f t="shared" si="6"/>
        <v>00</v>
      </c>
      <c r="AF25" s="252">
        <f t="shared" si="30"/>
        <v>0</v>
      </c>
      <c r="AG25" s="252"/>
      <c r="AH25" s="69">
        <v>4</v>
      </c>
      <c r="AI25" s="69" t="e">
        <f t="shared" ref="AI25:AJ27" si="45">AI24</f>
        <v>#N/A</v>
      </c>
      <c r="AJ25" s="69">
        <f t="shared" si="45"/>
        <v>0</v>
      </c>
      <c r="AK25" s="69">
        <v>4</v>
      </c>
      <c r="AL25" s="69" t="e">
        <f t="shared" si="7"/>
        <v>#N/A</v>
      </c>
      <c r="AM25" s="69" t="e">
        <f t="shared" si="31"/>
        <v>#N/A</v>
      </c>
      <c r="AN25" s="69" t="str">
        <f t="shared" si="8"/>
        <v/>
      </c>
      <c r="AO25" s="69">
        <v>4</v>
      </c>
      <c r="AP25" s="69">
        <v>22</v>
      </c>
      <c r="AQ25" s="69" t="e">
        <f t="shared" si="32"/>
        <v>#N/A</v>
      </c>
      <c r="AR25" s="69" t="str">
        <f t="shared" si="9"/>
        <v/>
      </c>
      <c r="AS25" s="69">
        <v>22</v>
      </c>
      <c r="AT25" s="69" t="e">
        <f t="shared" si="33"/>
        <v>#N/A</v>
      </c>
      <c r="AU25" s="69" t="str">
        <f t="shared" si="10"/>
        <v/>
      </c>
      <c r="AV25" s="69">
        <v>22</v>
      </c>
      <c r="AW25" s="69" t="e">
        <f t="shared" si="34"/>
        <v>#N/A</v>
      </c>
      <c r="AX25" s="69" t="str">
        <f t="shared" si="11"/>
        <v/>
      </c>
      <c r="AY25" s="69">
        <v>22</v>
      </c>
      <c r="AZ25" s="69" t="e">
        <f t="shared" si="35"/>
        <v>#N/A</v>
      </c>
      <c r="BA25" s="69" t="str">
        <f t="shared" si="12"/>
        <v/>
      </c>
      <c r="BB25" s="69">
        <v>22</v>
      </c>
      <c r="BC25" s="69" t="e">
        <f t="shared" si="36"/>
        <v>#N/A</v>
      </c>
      <c r="BD25" s="69" t="str">
        <f t="shared" si="13"/>
        <v/>
      </c>
      <c r="BE25" s="69">
        <v>22</v>
      </c>
      <c r="BF25" s="69" t="e">
        <f t="shared" si="37"/>
        <v>#N/A</v>
      </c>
      <c r="BG25" s="69" t="str">
        <f t="shared" si="14"/>
        <v/>
      </c>
      <c r="BH25" s="69">
        <v>22</v>
      </c>
      <c r="BI25" s="69" t="e">
        <f t="shared" si="38"/>
        <v>#N/A</v>
      </c>
      <c r="BJ25" s="69" t="str">
        <f t="shared" si="15"/>
        <v/>
      </c>
      <c r="BK25" s="69">
        <v>22</v>
      </c>
      <c r="BL25" s="69" t="e">
        <f t="shared" si="39"/>
        <v>#N/A</v>
      </c>
      <c r="BM25" s="69" t="str">
        <f t="shared" si="16"/>
        <v/>
      </c>
      <c r="BN25" s="69">
        <v>22</v>
      </c>
      <c r="BO25" s="69" t="e">
        <f t="shared" si="40"/>
        <v>#N/A</v>
      </c>
      <c r="BP25" s="69" t="str">
        <f t="shared" si="17"/>
        <v/>
      </c>
      <c r="BQ25" s="69">
        <v>22</v>
      </c>
      <c r="BR25" s="69" t="e">
        <f t="shared" si="41"/>
        <v>#N/A</v>
      </c>
      <c r="BS25" s="69" t="str">
        <f t="shared" si="18"/>
        <v/>
      </c>
    </row>
    <row r="26" spans="1:71" s="69" customFormat="1" ht="15.95" customHeight="1">
      <c r="A26" s="69" t="e">
        <f>A25</f>
        <v>#N/A</v>
      </c>
      <c r="B26" s="70">
        <v>5</v>
      </c>
      <c r="C26" s="541"/>
      <c r="D26" s="537"/>
      <c r="E26" s="517"/>
      <c r="F26" s="70" t="str">
        <f>IF(H26="","",5)</f>
        <v/>
      </c>
      <c r="G26" s="72" t="str">
        <f t="shared" si="0"/>
        <v/>
      </c>
      <c r="H26" s="240"/>
      <c r="I26" s="72" t="str">
        <f t="shared" si="1"/>
        <v/>
      </c>
      <c r="J26" s="522"/>
      <c r="K26" s="523"/>
      <c r="L26" s="523"/>
      <c r="M26" s="523"/>
      <c r="N26" s="523"/>
      <c r="O26" s="524"/>
      <c r="P26" s="242">
        <f t="shared" si="2"/>
        <v>0</v>
      </c>
      <c r="Q26" s="242">
        <f t="shared" si="19"/>
        <v>0</v>
      </c>
      <c r="R26" s="242">
        <f t="shared" si="3"/>
        <v>0</v>
      </c>
      <c r="S26" s="242">
        <f t="shared" si="20"/>
        <v>0</v>
      </c>
      <c r="T26" s="242">
        <f t="shared" si="4"/>
        <v>0</v>
      </c>
      <c r="U26" s="242">
        <f t="shared" si="5"/>
        <v>0</v>
      </c>
      <c r="V26" s="252" t="str">
        <f t="shared" si="21"/>
        <v>000</v>
      </c>
      <c r="W26" s="252">
        <f t="shared" si="22"/>
        <v>0</v>
      </c>
      <c r="X26" s="252">
        <f t="shared" si="23"/>
        <v>0</v>
      </c>
      <c r="Y26" s="252" t="str">
        <f t="shared" si="24"/>
        <v/>
      </c>
      <c r="Z26" s="252" t="str">
        <f t="shared" si="25"/>
        <v/>
      </c>
      <c r="AA26" s="252" t="str">
        <f t="shared" si="26"/>
        <v>0</v>
      </c>
      <c r="AB26" s="252" t="str">
        <f t="shared" si="27"/>
        <v/>
      </c>
      <c r="AC26" s="252" t="str">
        <f t="shared" si="28"/>
        <v>0</v>
      </c>
      <c r="AD26" s="252" t="str">
        <f t="shared" si="29"/>
        <v/>
      </c>
      <c r="AE26" s="252" t="str">
        <f t="shared" si="6"/>
        <v>00</v>
      </c>
      <c r="AF26" s="252">
        <f t="shared" si="30"/>
        <v>0</v>
      </c>
      <c r="AG26" s="252"/>
      <c r="AH26" s="69">
        <v>4</v>
      </c>
      <c r="AI26" s="69" t="e">
        <f t="shared" si="45"/>
        <v>#N/A</v>
      </c>
      <c r="AJ26" s="69">
        <f t="shared" si="45"/>
        <v>0</v>
      </c>
      <c r="AK26" s="69">
        <v>5</v>
      </c>
      <c r="AL26" s="69" t="e">
        <f t="shared" si="7"/>
        <v>#N/A</v>
      </c>
      <c r="AM26" s="69" t="e">
        <f t="shared" si="31"/>
        <v>#N/A</v>
      </c>
      <c r="AN26" s="69" t="str">
        <f t="shared" si="8"/>
        <v/>
      </c>
      <c r="AO26" s="69">
        <v>5</v>
      </c>
      <c r="AP26" s="69">
        <v>23</v>
      </c>
      <c r="AQ26" s="69" t="e">
        <f t="shared" si="32"/>
        <v>#N/A</v>
      </c>
      <c r="AR26" s="69" t="str">
        <f t="shared" si="9"/>
        <v/>
      </c>
      <c r="AS26" s="69">
        <v>23</v>
      </c>
      <c r="AT26" s="69" t="e">
        <f t="shared" si="33"/>
        <v>#N/A</v>
      </c>
      <c r="AU26" s="69" t="str">
        <f t="shared" si="10"/>
        <v/>
      </c>
      <c r="AV26" s="69">
        <v>23</v>
      </c>
      <c r="AW26" s="69" t="e">
        <f t="shared" si="34"/>
        <v>#N/A</v>
      </c>
      <c r="AX26" s="69" t="str">
        <f t="shared" si="11"/>
        <v/>
      </c>
      <c r="AY26" s="69">
        <v>23</v>
      </c>
      <c r="AZ26" s="69" t="e">
        <f t="shared" si="35"/>
        <v>#N/A</v>
      </c>
      <c r="BA26" s="69" t="str">
        <f t="shared" si="12"/>
        <v/>
      </c>
      <c r="BB26" s="69">
        <v>23</v>
      </c>
      <c r="BC26" s="69" t="e">
        <f t="shared" si="36"/>
        <v>#N/A</v>
      </c>
      <c r="BD26" s="69" t="str">
        <f t="shared" si="13"/>
        <v/>
      </c>
      <c r="BE26" s="69">
        <v>23</v>
      </c>
      <c r="BF26" s="69" t="e">
        <f t="shared" si="37"/>
        <v>#N/A</v>
      </c>
      <c r="BG26" s="69" t="str">
        <f t="shared" si="14"/>
        <v/>
      </c>
      <c r="BH26" s="69">
        <v>23</v>
      </c>
      <c r="BI26" s="69" t="e">
        <f t="shared" si="38"/>
        <v>#N/A</v>
      </c>
      <c r="BJ26" s="69" t="str">
        <f t="shared" si="15"/>
        <v/>
      </c>
      <c r="BK26" s="69">
        <v>23</v>
      </c>
      <c r="BL26" s="69" t="e">
        <f t="shared" si="39"/>
        <v>#N/A</v>
      </c>
      <c r="BM26" s="69" t="str">
        <f t="shared" si="16"/>
        <v/>
      </c>
      <c r="BN26" s="69">
        <v>23</v>
      </c>
      <c r="BO26" s="69" t="e">
        <f t="shared" si="40"/>
        <v>#N/A</v>
      </c>
      <c r="BP26" s="69" t="str">
        <f t="shared" si="17"/>
        <v/>
      </c>
      <c r="BQ26" s="69">
        <v>23</v>
      </c>
      <c r="BR26" s="69" t="e">
        <f t="shared" si="41"/>
        <v>#N/A</v>
      </c>
      <c r="BS26" s="69" t="str">
        <f t="shared" si="18"/>
        <v/>
      </c>
    </row>
    <row r="27" spans="1:71" s="69" customFormat="1" ht="15.95" customHeight="1" thickBot="1">
      <c r="A27" s="69" t="e">
        <f>A26</f>
        <v>#N/A</v>
      </c>
      <c r="B27" s="70">
        <v>6</v>
      </c>
      <c r="C27" s="542"/>
      <c r="D27" s="538"/>
      <c r="E27" s="518"/>
      <c r="F27" s="75" t="str">
        <f>IF(H27="","",6)</f>
        <v/>
      </c>
      <c r="G27" s="76" t="str">
        <f t="shared" si="0"/>
        <v/>
      </c>
      <c r="H27" s="241"/>
      <c r="I27" s="76" t="str">
        <f t="shared" si="1"/>
        <v/>
      </c>
      <c r="J27" s="525"/>
      <c r="K27" s="526"/>
      <c r="L27" s="526"/>
      <c r="M27" s="526"/>
      <c r="N27" s="526"/>
      <c r="O27" s="527"/>
      <c r="P27" s="242">
        <f t="shared" si="2"/>
        <v>0</v>
      </c>
      <c r="Q27" s="242">
        <f t="shared" si="19"/>
        <v>0</v>
      </c>
      <c r="R27" s="242">
        <f t="shared" si="3"/>
        <v>0</v>
      </c>
      <c r="S27" s="242">
        <f t="shared" si="20"/>
        <v>0</v>
      </c>
      <c r="T27" s="242">
        <f t="shared" si="4"/>
        <v>0</v>
      </c>
      <c r="U27" s="242">
        <f t="shared" si="5"/>
        <v>0</v>
      </c>
      <c r="V27" s="252" t="str">
        <f t="shared" si="21"/>
        <v>000</v>
      </c>
      <c r="W27" s="252">
        <f t="shared" si="22"/>
        <v>0</v>
      </c>
      <c r="X27" s="252">
        <f t="shared" si="23"/>
        <v>0</v>
      </c>
      <c r="Y27" s="252" t="str">
        <f t="shared" si="24"/>
        <v/>
      </c>
      <c r="Z27" s="252" t="str">
        <f t="shared" si="25"/>
        <v/>
      </c>
      <c r="AA27" s="252" t="str">
        <f t="shared" si="26"/>
        <v>0</v>
      </c>
      <c r="AB27" s="252" t="str">
        <f t="shared" si="27"/>
        <v/>
      </c>
      <c r="AC27" s="252" t="str">
        <f t="shared" si="28"/>
        <v>0</v>
      </c>
      <c r="AD27" s="252" t="str">
        <f t="shared" si="29"/>
        <v/>
      </c>
      <c r="AE27" s="252" t="str">
        <f t="shared" si="6"/>
        <v>00</v>
      </c>
      <c r="AF27" s="252">
        <f t="shared" si="30"/>
        <v>0</v>
      </c>
      <c r="AG27" s="252"/>
      <c r="AH27" s="69">
        <v>4</v>
      </c>
      <c r="AI27" s="69" t="e">
        <f t="shared" si="45"/>
        <v>#N/A</v>
      </c>
      <c r="AJ27" s="69">
        <f t="shared" si="45"/>
        <v>0</v>
      </c>
      <c r="AK27" s="69">
        <v>6</v>
      </c>
      <c r="AL27" s="69" t="e">
        <f t="shared" si="7"/>
        <v>#N/A</v>
      </c>
      <c r="AM27" s="69" t="e">
        <f t="shared" si="31"/>
        <v>#N/A</v>
      </c>
      <c r="AN27" s="69" t="str">
        <f t="shared" si="8"/>
        <v/>
      </c>
      <c r="AO27" s="69">
        <v>6</v>
      </c>
      <c r="AP27" s="69">
        <v>24</v>
      </c>
      <c r="AQ27" s="69" t="e">
        <f t="shared" si="32"/>
        <v>#N/A</v>
      </c>
      <c r="AR27" s="69" t="str">
        <f t="shared" si="9"/>
        <v/>
      </c>
      <c r="AS27" s="69">
        <v>24</v>
      </c>
      <c r="AT27" s="69" t="e">
        <f t="shared" si="33"/>
        <v>#N/A</v>
      </c>
      <c r="AU27" s="69" t="str">
        <f t="shared" si="10"/>
        <v/>
      </c>
      <c r="AV27" s="69">
        <v>24</v>
      </c>
      <c r="AW27" s="69" t="e">
        <f t="shared" si="34"/>
        <v>#N/A</v>
      </c>
      <c r="AX27" s="69" t="str">
        <f t="shared" si="11"/>
        <v/>
      </c>
      <c r="AY27" s="69">
        <v>24</v>
      </c>
      <c r="AZ27" s="69" t="e">
        <f t="shared" si="35"/>
        <v>#N/A</v>
      </c>
      <c r="BA27" s="69" t="str">
        <f t="shared" si="12"/>
        <v/>
      </c>
      <c r="BB27" s="69">
        <v>24</v>
      </c>
      <c r="BC27" s="69" t="e">
        <f t="shared" si="36"/>
        <v>#N/A</v>
      </c>
      <c r="BD27" s="69" t="str">
        <f t="shared" si="13"/>
        <v/>
      </c>
      <c r="BE27" s="69">
        <v>24</v>
      </c>
      <c r="BF27" s="69" t="e">
        <f t="shared" si="37"/>
        <v>#N/A</v>
      </c>
      <c r="BG27" s="69" t="str">
        <f t="shared" si="14"/>
        <v/>
      </c>
      <c r="BH27" s="69">
        <v>24</v>
      </c>
      <c r="BI27" s="69" t="e">
        <f t="shared" si="38"/>
        <v>#N/A</v>
      </c>
      <c r="BJ27" s="69" t="str">
        <f t="shared" si="15"/>
        <v/>
      </c>
      <c r="BK27" s="69">
        <v>24</v>
      </c>
      <c r="BL27" s="69" t="e">
        <f t="shared" si="39"/>
        <v>#N/A</v>
      </c>
      <c r="BM27" s="69" t="str">
        <f t="shared" si="16"/>
        <v/>
      </c>
      <c r="BN27" s="69">
        <v>24</v>
      </c>
      <c r="BO27" s="69" t="e">
        <f t="shared" si="40"/>
        <v>#N/A</v>
      </c>
      <c r="BP27" s="69" t="str">
        <f t="shared" si="17"/>
        <v/>
      </c>
      <c r="BQ27" s="69">
        <v>24</v>
      </c>
      <c r="BR27" s="69" t="e">
        <f t="shared" si="41"/>
        <v>#N/A</v>
      </c>
      <c r="BS27" s="69" t="str">
        <f t="shared" si="18"/>
        <v/>
      </c>
    </row>
    <row r="28" spans="1:71" s="69" customFormat="1" hidden="1">
      <c r="A28" s="69" t="e">
        <f>VLOOKUP(D28,コード３,2,FALSE)</f>
        <v>#N/A</v>
      </c>
      <c r="B28" s="70">
        <v>1</v>
      </c>
      <c r="C28" s="543">
        <v>5</v>
      </c>
      <c r="D28" s="237"/>
      <c r="E28" s="238"/>
      <c r="F28" s="70" t="str">
        <f>IF(H28="","",1)</f>
        <v/>
      </c>
      <c r="G28" s="72" t="str">
        <f t="shared" si="0"/>
        <v/>
      </c>
      <c r="H28" s="240"/>
      <c r="I28" s="72" t="str">
        <f t="shared" si="1"/>
        <v/>
      </c>
      <c r="J28" s="235" t="str">
        <f>IF(D28="","",VLOOKUP(D28,コード３,3,FALSE))</f>
        <v/>
      </c>
      <c r="K28" s="230"/>
      <c r="L28" s="231" t="str">
        <f>IF($B28="","",IF(J28="","",IF(J28="p","点",IF(J28="t1","",IF(J28="t2","分","m")))))</f>
        <v/>
      </c>
      <c r="M28" s="232"/>
      <c r="N28" s="231" t="str">
        <f>IF($B28="","",IF(J28="","",IF(J28="p","",IF(J28="t1","秒",IF(J28="t2","秒","cm")))))</f>
        <v/>
      </c>
      <c r="O28" s="233"/>
      <c r="P28" s="242">
        <f t="shared" si="2"/>
        <v>0</v>
      </c>
      <c r="Q28" s="242">
        <f t="shared" si="19"/>
        <v>0</v>
      </c>
      <c r="R28" s="242">
        <f t="shared" si="3"/>
        <v>0</v>
      </c>
      <c r="S28" s="242">
        <f t="shared" si="20"/>
        <v>0</v>
      </c>
      <c r="T28" s="242">
        <f t="shared" si="4"/>
        <v>0</v>
      </c>
      <c r="U28" s="242">
        <f t="shared" si="5"/>
        <v>0</v>
      </c>
      <c r="V28" s="252" t="str">
        <f t="shared" si="21"/>
        <v>000</v>
      </c>
      <c r="W28" s="252">
        <f t="shared" si="22"/>
        <v>0</v>
      </c>
      <c r="X28" s="252">
        <f t="shared" si="23"/>
        <v>0</v>
      </c>
      <c r="Y28" s="252" t="str">
        <f t="shared" si="24"/>
        <v/>
      </c>
      <c r="Z28" s="252" t="str">
        <f t="shared" si="25"/>
        <v/>
      </c>
      <c r="AA28" s="252" t="str">
        <f t="shared" si="26"/>
        <v>0</v>
      </c>
      <c r="AB28" s="252" t="str">
        <f t="shared" si="27"/>
        <v/>
      </c>
      <c r="AC28" s="252" t="str">
        <f t="shared" si="28"/>
        <v>0</v>
      </c>
      <c r="AD28" s="252" t="str">
        <f t="shared" si="29"/>
        <v/>
      </c>
      <c r="AE28" s="252" t="str">
        <f t="shared" si="6"/>
        <v>00</v>
      </c>
      <c r="AF28" s="252">
        <f t="shared" si="30"/>
        <v>0</v>
      </c>
      <c r="AG28" s="252"/>
      <c r="AH28" s="69">
        <v>5</v>
      </c>
      <c r="AI28" s="69" t="e">
        <f>VLOOKUP(D28,コード３,2,FALSE)</f>
        <v>#N/A</v>
      </c>
      <c r="AJ28" s="69">
        <f>COUNTIF('tmp２'!C$203:C$1202,AI28)</f>
        <v>0</v>
      </c>
      <c r="AK28" s="69">
        <v>1</v>
      </c>
      <c r="AL28" s="69" t="e">
        <f t="shared" si="7"/>
        <v>#N/A</v>
      </c>
      <c r="AM28" s="69" t="e">
        <f>AL28*1</f>
        <v>#N/A</v>
      </c>
      <c r="AN28" s="69" t="str">
        <f t="shared" si="8"/>
        <v/>
      </c>
      <c r="AO28" s="69">
        <v>1</v>
      </c>
      <c r="AP28" s="69">
        <v>25</v>
      </c>
      <c r="AQ28" s="69" t="e">
        <f t="shared" si="32"/>
        <v>#N/A</v>
      </c>
      <c r="AR28" s="69" t="str">
        <f t="shared" si="9"/>
        <v/>
      </c>
      <c r="AS28" s="69">
        <v>25</v>
      </c>
      <c r="AT28" s="69" t="e">
        <f t="shared" si="33"/>
        <v>#N/A</v>
      </c>
      <c r="AU28" s="69" t="str">
        <f t="shared" si="10"/>
        <v/>
      </c>
      <c r="AV28" s="69">
        <v>25</v>
      </c>
      <c r="AW28" s="69" t="e">
        <f t="shared" si="34"/>
        <v>#N/A</v>
      </c>
      <c r="AX28" s="69" t="str">
        <f t="shared" si="11"/>
        <v/>
      </c>
      <c r="AY28" s="69">
        <v>25</v>
      </c>
      <c r="AZ28" s="69" t="e">
        <f t="shared" si="35"/>
        <v>#N/A</v>
      </c>
      <c r="BA28" s="69" t="str">
        <f t="shared" si="12"/>
        <v/>
      </c>
      <c r="BB28" s="69">
        <v>25</v>
      </c>
      <c r="BC28" s="69" t="e">
        <f t="shared" si="36"/>
        <v>#N/A</v>
      </c>
      <c r="BD28" s="69" t="str">
        <f t="shared" si="13"/>
        <v/>
      </c>
      <c r="BE28" s="69">
        <v>25</v>
      </c>
      <c r="BF28" s="69" t="e">
        <f t="shared" si="37"/>
        <v>#N/A</v>
      </c>
      <c r="BG28" s="69" t="str">
        <f t="shared" si="14"/>
        <v/>
      </c>
      <c r="BH28" s="69">
        <v>25</v>
      </c>
      <c r="BI28" s="69" t="e">
        <f t="shared" si="38"/>
        <v>#N/A</v>
      </c>
      <c r="BJ28" s="69" t="str">
        <f t="shared" si="15"/>
        <v/>
      </c>
      <c r="BK28" s="69">
        <v>25</v>
      </c>
      <c r="BL28" s="69" t="e">
        <f t="shared" si="39"/>
        <v>#N/A</v>
      </c>
      <c r="BM28" s="69" t="str">
        <f t="shared" si="16"/>
        <v/>
      </c>
      <c r="BN28" s="69">
        <v>25</v>
      </c>
      <c r="BO28" s="69" t="e">
        <f t="shared" si="40"/>
        <v>#N/A</v>
      </c>
      <c r="BP28" s="69" t="str">
        <f t="shared" si="17"/>
        <v/>
      </c>
      <c r="BQ28" s="69">
        <v>25</v>
      </c>
      <c r="BR28" s="69" t="e">
        <f t="shared" si="41"/>
        <v>#N/A</v>
      </c>
      <c r="BS28" s="69" t="str">
        <f t="shared" si="18"/>
        <v/>
      </c>
    </row>
    <row r="29" spans="1:71" s="69" customFormat="1" hidden="1">
      <c r="A29" s="69" t="e">
        <f>A28</f>
        <v>#N/A</v>
      </c>
      <c r="B29" s="70">
        <v>2</v>
      </c>
      <c r="C29" s="541"/>
      <c r="D29" s="536"/>
      <c r="E29" s="516"/>
      <c r="F29" s="70" t="str">
        <f>IF(H29="","",2)</f>
        <v/>
      </c>
      <c r="G29" s="72" t="str">
        <f t="shared" si="0"/>
        <v/>
      </c>
      <c r="H29" s="240"/>
      <c r="I29" s="72" t="str">
        <f t="shared" si="1"/>
        <v/>
      </c>
      <c r="J29" s="519"/>
      <c r="K29" s="520"/>
      <c r="L29" s="520"/>
      <c r="M29" s="520"/>
      <c r="N29" s="520"/>
      <c r="O29" s="521"/>
      <c r="P29" s="242">
        <f t="shared" si="2"/>
        <v>0</v>
      </c>
      <c r="Q29" s="242">
        <f t="shared" si="19"/>
        <v>0</v>
      </c>
      <c r="R29" s="242">
        <f t="shared" si="3"/>
        <v>0</v>
      </c>
      <c r="S29" s="242">
        <f t="shared" si="20"/>
        <v>0</v>
      </c>
      <c r="T29" s="242">
        <f t="shared" si="4"/>
        <v>0</v>
      </c>
      <c r="U29" s="242">
        <f t="shared" si="5"/>
        <v>0</v>
      </c>
      <c r="V29" s="252" t="str">
        <f t="shared" si="21"/>
        <v>000</v>
      </c>
      <c r="W29" s="252">
        <f t="shared" si="22"/>
        <v>0</v>
      </c>
      <c r="X29" s="252">
        <f t="shared" si="23"/>
        <v>0</v>
      </c>
      <c r="Y29" s="252" t="str">
        <f t="shared" si="24"/>
        <v/>
      </c>
      <c r="Z29" s="252" t="str">
        <f t="shared" si="25"/>
        <v/>
      </c>
      <c r="AA29" s="252" t="str">
        <f t="shared" si="26"/>
        <v>0</v>
      </c>
      <c r="AB29" s="252" t="str">
        <f t="shared" si="27"/>
        <v/>
      </c>
      <c r="AC29" s="252" t="str">
        <f t="shared" si="28"/>
        <v>0</v>
      </c>
      <c r="AD29" s="252" t="str">
        <f t="shared" si="29"/>
        <v/>
      </c>
      <c r="AE29" s="252" t="str">
        <f t="shared" si="6"/>
        <v>00</v>
      </c>
      <c r="AF29" s="252">
        <f t="shared" si="30"/>
        <v>0</v>
      </c>
      <c r="AG29" s="252"/>
      <c r="AH29" s="69">
        <v>5</v>
      </c>
      <c r="AI29" s="69" t="e">
        <f>AI28</f>
        <v>#N/A</v>
      </c>
      <c r="AJ29" s="69">
        <f>AJ28</f>
        <v>0</v>
      </c>
      <c r="AK29" s="69">
        <v>2</v>
      </c>
      <c r="AL29" s="69" t="e">
        <f t="shared" si="7"/>
        <v>#N/A</v>
      </c>
      <c r="AM29" s="69" t="e">
        <f t="shared" si="31"/>
        <v>#N/A</v>
      </c>
      <c r="AN29" s="69" t="str">
        <f t="shared" si="8"/>
        <v/>
      </c>
      <c r="AO29" s="69">
        <v>2</v>
      </c>
      <c r="AP29" s="69">
        <v>26</v>
      </c>
      <c r="AQ29" s="69" t="e">
        <f t="shared" si="32"/>
        <v>#N/A</v>
      </c>
      <c r="AR29" s="69" t="str">
        <f t="shared" si="9"/>
        <v/>
      </c>
      <c r="AS29" s="69">
        <v>26</v>
      </c>
      <c r="AT29" s="69" t="e">
        <f t="shared" si="33"/>
        <v>#N/A</v>
      </c>
      <c r="AU29" s="69" t="str">
        <f t="shared" si="10"/>
        <v/>
      </c>
      <c r="AV29" s="69">
        <v>26</v>
      </c>
      <c r="AW29" s="69" t="e">
        <f t="shared" si="34"/>
        <v>#N/A</v>
      </c>
      <c r="AX29" s="69" t="str">
        <f t="shared" si="11"/>
        <v/>
      </c>
      <c r="AY29" s="69">
        <v>26</v>
      </c>
      <c r="AZ29" s="69" t="e">
        <f t="shared" si="35"/>
        <v>#N/A</v>
      </c>
      <c r="BA29" s="69" t="str">
        <f t="shared" si="12"/>
        <v/>
      </c>
      <c r="BB29" s="69">
        <v>26</v>
      </c>
      <c r="BC29" s="69" t="e">
        <f t="shared" si="36"/>
        <v>#N/A</v>
      </c>
      <c r="BD29" s="69" t="str">
        <f t="shared" si="13"/>
        <v/>
      </c>
      <c r="BE29" s="69">
        <v>26</v>
      </c>
      <c r="BF29" s="69" t="e">
        <f t="shared" si="37"/>
        <v>#N/A</v>
      </c>
      <c r="BG29" s="69" t="str">
        <f t="shared" si="14"/>
        <v/>
      </c>
      <c r="BH29" s="69">
        <v>26</v>
      </c>
      <c r="BI29" s="69" t="e">
        <f t="shared" si="38"/>
        <v>#N/A</v>
      </c>
      <c r="BJ29" s="69" t="str">
        <f t="shared" si="15"/>
        <v/>
      </c>
      <c r="BK29" s="69">
        <v>26</v>
      </c>
      <c r="BL29" s="69" t="e">
        <f t="shared" si="39"/>
        <v>#N/A</v>
      </c>
      <c r="BM29" s="69" t="str">
        <f t="shared" si="16"/>
        <v/>
      </c>
      <c r="BN29" s="69">
        <v>26</v>
      </c>
      <c r="BO29" s="69" t="e">
        <f t="shared" si="40"/>
        <v>#N/A</v>
      </c>
      <c r="BP29" s="69" t="str">
        <f t="shared" si="17"/>
        <v/>
      </c>
      <c r="BQ29" s="69">
        <v>26</v>
      </c>
      <c r="BR29" s="69" t="e">
        <f t="shared" si="41"/>
        <v>#N/A</v>
      </c>
      <c r="BS29" s="69" t="str">
        <f t="shared" si="18"/>
        <v/>
      </c>
    </row>
    <row r="30" spans="1:71" s="69" customFormat="1" hidden="1">
      <c r="A30" s="69" t="e">
        <f>A29</f>
        <v>#N/A</v>
      </c>
      <c r="B30" s="70">
        <v>3</v>
      </c>
      <c r="C30" s="541"/>
      <c r="D30" s="537"/>
      <c r="E30" s="517"/>
      <c r="F30" s="70" t="str">
        <f>IF(H30="","",3)</f>
        <v/>
      </c>
      <c r="G30" s="72" t="str">
        <f t="shared" si="0"/>
        <v/>
      </c>
      <c r="H30" s="240"/>
      <c r="I30" s="72" t="str">
        <f t="shared" si="1"/>
        <v/>
      </c>
      <c r="J30" s="522"/>
      <c r="K30" s="523"/>
      <c r="L30" s="523"/>
      <c r="M30" s="523"/>
      <c r="N30" s="523"/>
      <c r="O30" s="524"/>
      <c r="P30" s="242">
        <f t="shared" si="2"/>
        <v>0</v>
      </c>
      <c r="Q30" s="242">
        <f t="shared" si="19"/>
        <v>0</v>
      </c>
      <c r="R30" s="242">
        <f t="shared" si="3"/>
        <v>0</v>
      </c>
      <c r="S30" s="242">
        <f t="shared" si="20"/>
        <v>0</v>
      </c>
      <c r="T30" s="242">
        <f t="shared" si="4"/>
        <v>0</v>
      </c>
      <c r="U30" s="242">
        <f t="shared" si="5"/>
        <v>0</v>
      </c>
      <c r="V30" s="252" t="str">
        <f t="shared" si="21"/>
        <v>000</v>
      </c>
      <c r="W30" s="252">
        <f t="shared" si="22"/>
        <v>0</v>
      </c>
      <c r="X30" s="252">
        <f t="shared" si="23"/>
        <v>0</v>
      </c>
      <c r="Y30" s="252" t="str">
        <f t="shared" si="24"/>
        <v/>
      </c>
      <c r="Z30" s="252" t="str">
        <f t="shared" si="25"/>
        <v/>
      </c>
      <c r="AA30" s="252" t="str">
        <f t="shared" si="26"/>
        <v>0</v>
      </c>
      <c r="AB30" s="252" t="str">
        <f t="shared" si="27"/>
        <v/>
      </c>
      <c r="AC30" s="252" t="str">
        <f t="shared" si="28"/>
        <v>0</v>
      </c>
      <c r="AD30" s="252" t="str">
        <f t="shared" si="29"/>
        <v/>
      </c>
      <c r="AE30" s="252" t="str">
        <f t="shared" si="6"/>
        <v>00</v>
      </c>
      <c r="AF30" s="252">
        <f t="shared" si="30"/>
        <v>0</v>
      </c>
      <c r="AG30" s="252"/>
      <c r="AH30" s="69">
        <v>5</v>
      </c>
      <c r="AI30" s="69" t="e">
        <f>AI29</f>
        <v>#N/A</v>
      </c>
      <c r="AJ30" s="69">
        <f>AJ29</f>
        <v>0</v>
      </c>
      <c r="AK30" s="69">
        <v>3</v>
      </c>
      <c r="AL30" s="69" t="e">
        <f t="shared" si="7"/>
        <v>#N/A</v>
      </c>
      <c r="AM30" s="69" t="e">
        <f t="shared" si="31"/>
        <v>#N/A</v>
      </c>
      <c r="AN30" s="69" t="str">
        <f t="shared" si="8"/>
        <v/>
      </c>
      <c r="AO30" s="69">
        <v>3</v>
      </c>
      <c r="AP30" s="69">
        <v>27</v>
      </c>
      <c r="AQ30" s="69" t="e">
        <f t="shared" si="32"/>
        <v>#N/A</v>
      </c>
      <c r="AR30" s="69" t="str">
        <f t="shared" si="9"/>
        <v/>
      </c>
      <c r="AS30" s="69">
        <v>27</v>
      </c>
      <c r="AT30" s="69" t="e">
        <f t="shared" si="33"/>
        <v>#N/A</v>
      </c>
      <c r="AU30" s="69" t="str">
        <f t="shared" si="10"/>
        <v/>
      </c>
      <c r="AV30" s="69">
        <v>27</v>
      </c>
      <c r="AW30" s="69" t="e">
        <f t="shared" si="34"/>
        <v>#N/A</v>
      </c>
      <c r="AX30" s="69" t="str">
        <f t="shared" si="11"/>
        <v/>
      </c>
      <c r="AY30" s="69">
        <v>27</v>
      </c>
      <c r="AZ30" s="69" t="e">
        <f t="shared" si="35"/>
        <v>#N/A</v>
      </c>
      <c r="BA30" s="69" t="str">
        <f t="shared" si="12"/>
        <v/>
      </c>
      <c r="BB30" s="69">
        <v>27</v>
      </c>
      <c r="BC30" s="69" t="e">
        <f t="shared" si="36"/>
        <v>#N/A</v>
      </c>
      <c r="BD30" s="69" t="str">
        <f t="shared" si="13"/>
        <v/>
      </c>
      <c r="BE30" s="69">
        <v>27</v>
      </c>
      <c r="BF30" s="69" t="e">
        <f t="shared" si="37"/>
        <v>#N/A</v>
      </c>
      <c r="BG30" s="69" t="str">
        <f t="shared" si="14"/>
        <v/>
      </c>
      <c r="BH30" s="69">
        <v>27</v>
      </c>
      <c r="BI30" s="69" t="e">
        <f t="shared" si="38"/>
        <v>#N/A</v>
      </c>
      <c r="BJ30" s="69" t="str">
        <f t="shared" si="15"/>
        <v/>
      </c>
      <c r="BK30" s="69">
        <v>27</v>
      </c>
      <c r="BL30" s="69" t="e">
        <f t="shared" si="39"/>
        <v>#N/A</v>
      </c>
      <c r="BM30" s="69" t="str">
        <f t="shared" si="16"/>
        <v/>
      </c>
      <c r="BN30" s="69">
        <v>27</v>
      </c>
      <c r="BO30" s="69" t="e">
        <f t="shared" si="40"/>
        <v>#N/A</v>
      </c>
      <c r="BP30" s="69" t="str">
        <f t="shared" si="17"/>
        <v/>
      </c>
      <c r="BQ30" s="69">
        <v>27</v>
      </c>
      <c r="BR30" s="69" t="e">
        <f t="shared" si="41"/>
        <v>#N/A</v>
      </c>
      <c r="BS30" s="69" t="str">
        <f t="shared" si="18"/>
        <v/>
      </c>
    </row>
    <row r="31" spans="1:71" s="69" customFormat="1" hidden="1">
      <c r="A31" s="69" t="e">
        <f>A30</f>
        <v>#N/A</v>
      </c>
      <c r="B31" s="70">
        <v>4</v>
      </c>
      <c r="C31" s="541"/>
      <c r="D31" s="537"/>
      <c r="E31" s="517"/>
      <c r="F31" s="70" t="str">
        <f>IF(H31="","",4)</f>
        <v/>
      </c>
      <c r="G31" s="72" t="str">
        <f t="shared" si="0"/>
        <v/>
      </c>
      <c r="H31" s="240"/>
      <c r="I31" s="72" t="str">
        <f t="shared" si="1"/>
        <v/>
      </c>
      <c r="J31" s="522"/>
      <c r="K31" s="523"/>
      <c r="L31" s="523"/>
      <c r="M31" s="523"/>
      <c r="N31" s="523"/>
      <c r="O31" s="524"/>
      <c r="P31" s="242">
        <f t="shared" si="2"/>
        <v>0</v>
      </c>
      <c r="Q31" s="242">
        <f t="shared" si="19"/>
        <v>0</v>
      </c>
      <c r="R31" s="242">
        <f t="shared" si="3"/>
        <v>0</v>
      </c>
      <c r="S31" s="242">
        <f t="shared" si="20"/>
        <v>0</v>
      </c>
      <c r="T31" s="242">
        <f t="shared" si="4"/>
        <v>0</v>
      </c>
      <c r="U31" s="242">
        <f t="shared" si="5"/>
        <v>0</v>
      </c>
      <c r="V31" s="252" t="str">
        <f t="shared" si="21"/>
        <v>000</v>
      </c>
      <c r="W31" s="252">
        <f t="shared" si="22"/>
        <v>0</v>
      </c>
      <c r="X31" s="252">
        <f t="shared" si="23"/>
        <v>0</v>
      </c>
      <c r="Y31" s="252" t="str">
        <f t="shared" si="24"/>
        <v/>
      </c>
      <c r="Z31" s="252" t="str">
        <f t="shared" si="25"/>
        <v/>
      </c>
      <c r="AA31" s="252" t="str">
        <f t="shared" si="26"/>
        <v>0</v>
      </c>
      <c r="AB31" s="252" t="str">
        <f t="shared" si="27"/>
        <v/>
      </c>
      <c r="AC31" s="252" t="str">
        <f t="shared" si="28"/>
        <v>0</v>
      </c>
      <c r="AD31" s="252" t="str">
        <f t="shared" si="29"/>
        <v/>
      </c>
      <c r="AE31" s="252" t="str">
        <f t="shared" si="6"/>
        <v>00</v>
      </c>
      <c r="AF31" s="252">
        <f t="shared" si="30"/>
        <v>0</v>
      </c>
      <c r="AG31" s="252"/>
      <c r="AH31" s="69">
        <v>5</v>
      </c>
      <c r="AI31" s="69" t="e">
        <f t="shared" ref="AI31:AJ33" si="46">AI30</f>
        <v>#N/A</v>
      </c>
      <c r="AJ31" s="69">
        <f t="shared" si="46"/>
        <v>0</v>
      </c>
      <c r="AK31" s="69">
        <v>4</v>
      </c>
      <c r="AL31" s="69" t="e">
        <f t="shared" si="7"/>
        <v>#N/A</v>
      </c>
      <c r="AM31" s="69" t="e">
        <f t="shared" si="31"/>
        <v>#N/A</v>
      </c>
      <c r="AN31" s="69" t="str">
        <f t="shared" si="8"/>
        <v/>
      </c>
      <c r="AO31" s="69">
        <v>4</v>
      </c>
      <c r="AP31" s="69">
        <v>28</v>
      </c>
      <c r="AQ31" s="69" t="e">
        <f t="shared" si="32"/>
        <v>#N/A</v>
      </c>
      <c r="AR31" s="69" t="str">
        <f t="shared" si="9"/>
        <v/>
      </c>
      <c r="AS31" s="69">
        <v>28</v>
      </c>
      <c r="AT31" s="69" t="e">
        <f t="shared" si="33"/>
        <v>#N/A</v>
      </c>
      <c r="AU31" s="69" t="str">
        <f t="shared" si="10"/>
        <v/>
      </c>
      <c r="AV31" s="69">
        <v>28</v>
      </c>
      <c r="AW31" s="69" t="e">
        <f t="shared" si="34"/>
        <v>#N/A</v>
      </c>
      <c r="AX31" s="69" t="str">
        <f t="shared" si="11"/>
        <v/>
      </c>
      <c r="AY31" s="69">
        <v>28</v>
      </c>
      <c r="AZ31" s="69" t="e">
        <f t="shared" si="35"/>
        <v>#N/A</v>
      </c>
      <c r="BA31" s="69" t="str">
        <f t="shared" si="12"/>
        <v/>
      </c>
      <c r="BB31" s="69">
        <v>28</v>
      </c>
      <c r="BC31" s="69" t="e">
        <f t="shared" si="36"/>
        <v>#N/A</v>
      </c>
      <c r="BD31" s="69" t="str">
        <f t="shared" si="13"/>
        <v/>
      </c>
      <c r="BE31" s="69">
        <v>28</v>
      </c>
      <c r="BF31" s="69" t="e">
        <f t="shared" si="37"/>
        <v>#N/A</v>
      </c>
      <c r="BG31" s="69" t="str">
        <f t="shared" si="14"/>
        <v/>
      </c>
      <c r="BH31" s="69">
        <v>28</v>
      </c>
      <c r="BI31" s="69" t="e">
        <f t="shared" si="38"/>
        <v>#N/A</v>
      </c>
      <c r="BJ31" s="69" t="str">
        <f t="shared" si="15"/>
        <v/>
      </c>
      <c r="BK31" s="69">
        <v>28</v>
      </c>
      <c r="BL31" s="69" t="e">
        <f t="shared" si="39"/>
        <v>#N/A</v>
      </c>
      <c r="BM31" s="69" t="str">
        <f t="shared" si="16"/>
        <v/>
      </c>
      <c r="BN31" s="69">
        <v>28</v>
      </c>
      <c r="BO31" s="69" t="e">
        <f t="shared" si="40"/>
        <v>#N/A</v>
      </c>
      <c r="BP31" s="69" t="str">
        <f t="shared" si="17"/>
        <v/>
      </c>
      <c r="BQ31" s="69">
        <v>28</v>
      </c>
      <c r="BR31" s="69" t="e">
        <f t="shared" si="41"/>
        <v>#N/A</v>
      </c>
      <c r="BS31" s="69" t="str">
        <f t="shared" si="18"/>
        <v/>
      </c>
    </row>
    <row r="32" spans="1:71" s="69" customFormat="1" hidden="1">
      <c r="A32" s="69" t="e">
        <f>A31</f>
        <v>#N/A</v>
      </c>
      <c r="B32" s="70">
        <v>5</v>
      </c>
      <c r="C32" s="541"/>
      <c r="D32" s="537"/>
      <c r="E32" s="517"/>
      <c r="F32" s="70" t="str">
        <f>IF(H32="","",5)</f>
        <v/>
      </c>
      <c r="G32" s="72" t="str">
        <f t="shared" si="0"/>
        <v/>
      </c>
      <c r="H32" s="240"/>
      <c r="I32" s="72" t="str">
        <f t="shared" si="1"/>
        <v/>
      </c>
      <c r="J32" s="522"/>
      <c r="K32" s="523"/>
      <c r="L32" s="523"/>
      <c r="M32" s="523"/>
      <c r="N32" s="523"/>
      <c r="O32" s="524"/>
      <c r="P32" s="242">
        <f t="shared" si="2"/>
        <v>0</v>
      </c>
      <c r="Q32" s="242">
        <f t="shared" si="19"/>
        <v>0</v>
      </c>
      <c r="R32" s="242">
        <f t="shared" si="3"/>
        <v>0</v>
      </c>
      <c r="S32" s="242">
        <f t="shared" si="20"/>
        <v>0</v>
      </c>
      <c r="T32" s="242">
        <f t="shared" si="4"/>
        <v>0</v>
      </c>
      <c r="U32" s="242">
        <f t="shared" si="5"/>
        <v>0</v>
      </c>
      <c r="V32" s="252" t="str">
        <f t="shared" si="21"/>
        <v>000</v>
      </c>
      <c r="W32" s="252">
        <f t="shared" si="22"/>
        <v>0</v>
      </c>
      <c r="X32" s="252">
        <f t="shared" si="23"/>
        <v>0</v>
      </c>
      <c r="Y32" s="252" t="str">
        <f t="shared" si="24"/>
        <v/>
      </c>
      <c r="Z32" s="252" t="str">
        <f t="shared" si="25"/>
        <v/>
      </c>
      <c r="AA32" s="252" t="str">
        <f t="shared" si="26"/>
        <v>0</v>
      </c>
      <c r="AB32" s="252" t="str">
        <f t="shared" si="27"/>
        <v/>
      </c>
      <c r="AC32" s="252" t="str">
        <f t="shared" si="28"/>
        <v>0</v>
      </c>
      <c r="AD32" s="252" t="str">
        <f t="shared" si="29"/>
        <v/>
      </c>
      <c r="AE32" s="252" t="str">
        <f t="shared" si="6"/>
        <v>00</v>
      </c>
      <c r="AF32" s="252">
        <f t="shared" si="30"/>
        <v>0</v>
      </c>
      <c r="AG32" s="252"/>
      <c r="AH32" s="69">
        <v>5</v>
      </c>
      <c r="AI32" s="69" t="e">
        <f t="shared" si="46"/>
        <v>#N/A</v>
      </c>
      <c r="AJ32" s="69">
        <f t="shared" si="46"/>
        <v>0</v>
      </c>
      <c r="AK32" s="69">
        <v>5</v>
      </c>
      <c r="AL32" s="69" t="e">
        <f t="shared" si="7"/>
        <v>#N/A</v>
      </c>
      <c r="AM32" s="69" t="e">
        <f t="shared" si="31"/>
        <v>#N/A</v>
      </c>
      <c r="AN32" s="69" t="str">
        <f t="shared" si="8"/>
        <v/>
      </c>
      <c r="AO32" s="69">
        <v>5</v>
      </c>
      <c r="AP32" s="69">
        <v>29</v>
      </c>
      <c r="AQ32" s="69" t="e">
        <f t="shared" si="32"/>
        <v>#N/A</v>
      </c>
      <c r="AR32" s="69" t="str">
        <f t="shared" si="9"/>
        <v/>
      </c>
      <c r="AS32" s="69">
        <v>29</v>
      </c>
      <c r="AT32" s="69" t="e">
        <f t="shared" si="33"/>
        <v>#N/A</v>
      </c>
      <c r="AU32" s="69" t="str">
        <f t="shared" si="10"/>
        <v/>
      </c>
      <c r="AV32" s="69">
        <v>29</v>
      </c>
      <c r="AW32" s="69" t="e">
        <f t="shared" si="34"/>
        <v>#N/A</v>
      </c>
      <c r="AX32" s="69" t="str">
        <f t="shared" si="11"/>
        <v/>
      </c>
      <c r="AY32" s="69">
        <v>29</v>
      </c>
      <c r="AZ32" s="69" t="e">
        <f t="shared" si="35"/>
        <v>#N/A</v>
      </c>
      <c r="BA32" s="69" t="str">
        <f t="shared" si="12"/>
        <v/>
      </c>
      <c r="BB32" s="69">
        <v>29</v>
      </c>
      <c r="BC32" s="69" t="e">
        <f t="shared" si="36"/>
        <v>#N/A</v>
      </c>
      <c r="BD32" s="69" t="str">
        <f t="shared" si="13"/>
        <v/>
      </c>
      <c r="BE32" s="69">
        <v>29</v>
      </c>
      <c r="BF32" s="69" t="e">
        <f t="shared" si="37"/>
        <v>#N/A</v>
      </c>
      <c r="BG32" s="69" t="str">
        <f t="shared" si="14"/>
        <v/>
      </c>
      <c r="BH32" s="69">
        <v>29</v>
      </c>
      <c r="BI32" s="69" t="e">
        <f t="shared" si="38"/>
        <v>#N/A</v>
      </c>
      <c r="BJ32" s="69" t="str">
        <f t="shared" si="15"/>
        <v/>
      </c>
      <c r="BK32" s="69">
        <v>29</v>
      </c>
      <c r="BL32" s="69" t="e">
        <f t="shared" si="39"/>
        <v>#N/A</v>
      </c>
      <c r="BM32" s="69" t="str">
        <f t="shared" si="16"/>
        <v/>
      </c>
      <c r="BN32" s="69">
        <v>29</v>
      </c>
      <c r="BO32" s="69" t="e">
        <f t="shared" si="40"/>
        <v>#N/A</v>
      </c>
      <c r="BP32" s="69" t="str">
        <f t="shared" si="17"/>
        <v/>
      </c>
      <c r="BQ32" s="69">
        <v>29</v>
      </c>
      <c r="BR32" s="69" t="e">
        <f t="shared" si="41"/>
        <v>#N/A</v>
      </c>
      <c r="BS32" s="69" t="str">
        <f t="shared" si="18"/>
        <v/>
      </c>
    </row>
    <row r="33" spans="1:71" s="69" customFormat="1" ht="15" hidden="1" thickBot="1">
      <c r="A33" s="69" t="e">
        <f>A32</f>
        <v>#N/A</v>
      </c>
      <c r="B33" s="70">
        <v>6</v>
      </c>
      <c r="C33" s="542"/>
      <c r="D33" s="538"/>
      <c r="E33" s="518"/>
      <c r="F33" s="75" t="str">
        <f>IF(H33="","",6)</f>
        <v/>
      </c>
      <c r="G33" s="76" t="str">
        <f t="shared" si="0"/>
        <v/>
      </c>
      <c r="H33" s="241"/>
      <c r="I33" s="76" t="str">
        <f t="shared" si="1"/>
        <v/>
      </c>
      <c r="J33" s="525"/>
      <c r="K33" s="526"/>
      <c r="L33" s="526"/>
      <c r="M33" s="526"/>
      <c r="N33" s="526"/>
      <c r="O33" s="527"/>
      <c r="P33" s="242">
        <f t="shared" si="2"/>
        <v>0</v>
      </c>
      <c r="Q33" s="242">
        <f t="shared" si="19"/>
        <v>0</v>
      </c>
      <c r="R33" s="242">
        <f t="shared" si="3"/>
        <v>0</v>
      </c>
      <c r="S33" s="242">
        <f t="shared" si="20"/>
        <v>0</v>
      </c>
      <c r="T33" s="242">
        <f t="shared" si="4"/>
        <v>0</v>
      </c>
      <c r="U33" s="242">
        <f t="shared" si="5"/>
        <v>0</v>
      </c>
      <c r="V33" s="252" t="str">
        <f t="shared" si="21"/>
        <v>000</v>
      </c>
      <c r="W33" s="252">
        <f t="shared" si="22"/>
        <v>0</v>
      </c>
      <c r="X33" s="252">
        <f t="shared" si="23"/>
        <v>0</v>
      </c>
      <c r="Y33" s="252" t="str">
        <f t="shared" si="24"/>
        <v/>
      </c>
      <c r="Z33" s="252" t="str">
        <f t="shared" si="25"/>
        <v/>
      </c>
      <c r="AA33" s="252" t="str">
        <f t="shared" si="26"/>
        <v>0</v>
      </c>
      <c r="AB33" s="252" t="str">
        <f t="shared" si="27"/>
        <v/>
      </c>
      <c r="AC33" s="252" t="str">
        <f t="shared" si="28"/>
        <v>0</v>
      </c>
      <c r="AD33" s="252" t="str">
        <f t="shared" si="29"/>
        <v/>
      </c>
      <c r="AE33" s="252" t="str">
        <f t="shared" si="6"/>
        <v>00</v>
      </c>
      <c r="AF33" s="252">
        <f t="shared" si="30"/>
        <v>0</v>
      </c>
      <c r="AG33" s="252"/>
      <c r="AH33" s="69">
        <v>5</v>
      </c>
      <c r="AI33" s="69" t="e">
        <f t="shared" si="46"/>
        <v>#N/A</v>
      </c>
      <c r="AJ33" s="69">
        <f t="shared" si="46"/>
        <v>0</v>
      </c>
      <c r="AK33" s="69">
        <v>6</v>
      </c>
      <c r="AL33" s="69" t="e">
        <f t="shared" si="7"/>
        <v>#N/A</v>
      </c>
      <c r="AM33" s="69" t="e">
        <f t="shared" si="31"/>
        <v>#N/A</v>
      </c>
      <c r="AN33" s="69" t="str">
        <f t="shared" si="8"/>
        <v/>
      </c>
      <c r="AO33" s="69">
        <v>6</v>
      </c>
      <c r="AP33" s="69">
        <v>30</v>
      </c>
      <c r="AQ33" s="69" t="e">
        <f t="shared" si="32"/>
        <v>#N/A</v>
      </c>
      <c r="AR33" s="69" t="str">
        <f t="shared" si="9"/>
        <v/>
      </c>
      <c r="AS33" s="69">
        <v>30</v>
      </c>
      <c r="AT33" s="69" t="e">
        <f t="shared" si="33"/>
        <v>#N/A</v>
      </c>
      <c r="AU33" s="69" t="str">
        <f t="shared" si="10"/>
        <v/>
      </c>
      <c r="AV33" s="69">
        <v>30</v>
      </c>
      <c r="AW33" s="69" t="e">
        <f t="shared" si="34"/>
        <v>#N/A</v>
      </c>
      <c r="AX33" s="69" t="str">
        <f t="shared" si="11"/>
        <v/>
      </c>
      <c r="AY33" s="69">
        <v>30</v>
      </c>
      <c r="AZ33" s="69" t="e">
        <f t="shared" si="35"/>
        <v>#N/A</v>
      </c>
      <c r="BA33" s="69" t="str">
        <f t="shared" si="12"/>
        <v/>
      </c>
      <c r="BB33" s="69">
        <v>30</v>
      </c>
      <c r="BC33" s="69" t="e">
        <f t="shared" si="36"/>
        <v>#N/A</v>
      </c>
      <c r="BD33" s="69" t="str">
        <f t="shared" si="13"/>
        <v/>
      </c>
      <c r="BE33" s="69">
        <v>30</v>
      </c>
      <c r="BF33" s="69" t="e">
        <f t="shared" si="37"/>
        <v>#N/A</v>
      </c>
      <c r="BG33" s="69" t="str">
        <f t="shared" si="14"/>
        <v/>
      </c>
      <c r="BH33" s="69">
        <v>30</v>
      </c>
      <c r="BI33" s="69" t="e">
        <f t="shared" si="38"/>
        <v>#N/A</v>
      </c>
      <c r="BJ33" s="69" t="str">
        <f t="shared" si="15"/>
        <v/>
      </c>
      <c r="BK33" s="69">
        <v>30</v>
      </c>
      <c r="BL33" s="69" t="e">
        <f t="shared" si="39"/>
        <v>#N/A</v>
      </c>
      <c r="BM33" s="69" t="str">
        <f t="shared" si="16"/>
        <v/>
      </c>
      <c r="BN33" s="69">
        <v>30</v>
      </c>
      <c r="BO33" s="69" t="e">
        <f t="shared" si="40"/>
        <v>#N/A</v>
      </c>
      <c r="BP33" s="69" t="str">
        <f t="shared" si="17"/>
        <v/>
      </c>
      <c r="BQ33" s="69">
        <v>30</v>
      </c>
      <c r="BR33" s="69" t="e">
        <f t="shared" si="41"/>
        <v>#N/A</v>
      </c>
      <c r="BS33" s="69" t="str">
        <f t="shared" si="18"/>
        <v/>
      </c>
    </row>
    <row r="34" spans="1:71" s="69" customFormat="1" hidden="1">
      <c r="A34" s="69" t="e">
        <f>VLOOKUP(D34,コード３,2,FALSE)</f>
        <v>#N/A</v>
      </c>
      <c r="B34" s="70">
        <v>1</v>
      </c>
      <c r="C34" s="543">
        <v>6</v>
      </c>
      <c r="D34" s="237"/>
      <c r="E34" s="238"/>
      <c r="F34" s="70" t="str">
        <f>IF(H34="","",1)</f>
        <v/>
      </c>
      <c r="G34" s="72" t="str">
        <f t="shared" si="0"/>
        <v/>
      </c>
      <c r="H34" s="240"/>
      <c r="I34" s="72" t="str">
        <f t="shared" si="1"/>
        <v/>
      </c>
      <c r="J34" s="235" t="str">
        <f>IF(D34="","",VLOOKUP(D34,コード３,3,FALSE))</f>
        <v/>
      </c>
      <c r="K34" s="230"/>
      <c r="L34" s="231" t="str">
        <f>IF($B34="","",IF(J34="","",IF(J34="p","点",IF(J34="t1","",IF(J34="t2","分","m")))))</f>
        <v/>
      </c>
      <c r="M34" s="232"/>
      <c r="N34" s="231" t="str">
        <f>IF($B34="","",IF(J34="","",IF(J34="p","",IF(J34="t1","秒",IF(J34="t2","秒","cm")))))</f>
        <v/>
      </c>
      <c r="O34" s="233"/>
      <c r="P34" s="242">
        <f t="shared" si="2"/>
        <v>0</v>
      </c>
      <c r="Q34" s="242">
        <f t="shared" si="19"/>
        <v>0</v>
      </c>
      <c r="R34" s="242">
        <f t="shared" si="3"/>
        <v>0</v>
      </c>
      <c r="S34" s="242">
        <f t="shared" si="20"/>
        <v>0</v>
      </c>
      <c r="T34" s="242">
        <f t="shared" si="4"/>
        <v>0</v>
      </c>
      <c r="U34" s="242">
        <f t="shared" si="5"/>
        <v>0</v>
      </c>
      <c r="V34" s="252" t="str">
        <f t="shared" si="21"/>
        <v>000</v>
      </c>
      <c r="W34" s="252">
        <f t="shared" si="22"/>
        <v>0</v>
      </c>
      <c r="X34" s="252">
        <f t="shared" si="23"/>
        <v>0</v>
      </c>
      <c r="Y34" s="252" t="str">
        <f t="shared" si="24"/>
        <v/>
      </c>
      <c r="Z34" s="252" t="str">
        <f t="shared" si="25"/>
        <v/>
      </c>
      <c r="AA34" s="252" t="str">
        <f t="shared" si="26"/>
        <v>0</v>
      </c>
      <c r="AB34" s="252" t="str">
        <f t="shared" si="27"/>
        <v/>
      </c>
      <c r="AC34" s="252" t="str">
        <f t="shared" si="28"/>
        <v>0</v>
      </c>
      <c r="AD34" s="252" t="str">
        <f t="shared" si="29"/>
        <v/>
      </c>
      <c r="AE34" s="252" t="str">
        <f t="shared" si="6"/>
        <v>00</v>
      </c>
      <c r="AF34" s="252">
        <f t="shared" si="30"/>
        <v>0</v>
      </c>
      <c r="AG34" s="252"/>
      <c r="AH34" s="69">
        <v>6</v>
      </c>
      <c r="AI34" s="69" t="e">
        <f>VLOOKUP(D34,コード３,2,FALSE)</f>
        <v>#N/A</v>
      </c>
      <c r="AJ34" s="69">
        <f>COUNTIF('tmp２'!C$203:C$1202,AI34)</f>
        <v>0</v>
      </c>
      <c r="AK34" s="69">
        <v>1</v>
      </c>
      <c r="AL34" s="69" t="e">
        <f t="shared" si="7"/>
        <v>#N/A</v>
      </c>
      <c r="AM34" s="69" t="e">
        <f>AL34*1</f>
        <v>#N/A</v>
      </c>
      <c r="AN34" s="69" t="str">
        <f t="shared" si="8"/>
        <v/>
      </c>
      <c r="AO34" s="69">
        <v>1</v>
      </c>
      <c r="AP34" s="69">
        <v>31</v>
      </c>
      <c r="AQ34" s="69" t="e">
        <f t="shared" si="32"/>
        <v>#N/A</v>
      </c>
      <c r="AR34" s="69" t="str">
        <f t="shared" si="9"/>
        <v/>
      </c>
      <c r="AS34" s="69">
        <v>31</v>
      </c>
      <c r="AT34" s="69" t="e">
        <f t="shared" si="33"/>
        <v>#N/A</v>
      </c>
      <c r="AU34" s="69" t="str">
        <f t="shared" si="10"/>
        <v/>
      </c>
      <c r="AV34" s="69">
        <v>31</v>
      </c>
      <c r="AW34" s="69" t="e">
        <f t="shared" si="34"/>
        <v>#N/A</v>
      </c>
      <c r="AX34" s="69" t="str">
        <f t="shared" si="11"/>
        <v/>
      </c>
      <c r="AY34" s="69">
        <v>31</v>
      </c>
      <c r="AZ34" s="69" t="e">
        <f t="shared" si="35"/>
        <v>#N/A</v>
      </c>
      <c r="BA34" s="69" t="str">
        <f t="shared" si="12"/>
        <v/>
      </c>
      <c r="BB34" s="69">
        <v>31</v>
      </c>
      <c r="BC34" s="69" t="e">
        <f t="shared" si="36"/>
        <v>#N/A</v>
      </c>
      <c r="BD34" s="69" t="str">
        <f t="shared" si="13"/>
        <v/>
      </c>
      <c r="BE34" s="69">
        <v>31</v>
      </c>
      <c r="BF34" s="69" t="e">
        <f t="shared" si="37"/>
        <v>#N/A</v>
      </c>
      <c r="BG34" s="69" t="str">
        <f t="shared" si="14"/>
        <v/>
      </c>
      <c r="BH34" s="69">
        <v>31</v>
      </c>
      <c r="BI34" s="69" t="e">
        <f t="shared" si="38"/>
        <v>#N/A</v>
      </c>
      <c r="BJ34" s="69" t="str">
        <f t="shared" si="15"/>
        <v/>
      </c>
      <c r="BK34" s="69">
        <v>31</v>
      </c>
      <c r="BL34" s="69" t="e">
        <f t="shared" si="39"/>
        <v>#N/A</v>
      </c>
      <c r="BM34" s="69" t="str">
        <f t="shared" si="16"/>
        <v/>
      </c>
      <c r="BN34" s="69">
        <v>31</v>
      </c>
      <c r="BO34" s="69" t="e">
        <f t="shared" si="40"/>
        <v>#N/A</v>
      </c>
      <c r="BP34" s="69" t="str">
        <f t="shared" si="17"/>
        <v/>
      </c>
      <c r="BQ34" s="69">
        <v>31</v>
      </c>
      <c r="BR34" s="69" t="e">
        <f t="shared" si="41"/>
        <v>#N/A</v>
      </c>
      <c r="BS34" s="69" t="str">
        <f t="shared" si="18"/>
        <v/>
      </c>
    </row>
    <row r="35" spans="1:71" s="69" customFormat="1" hidden="1">
      <c r="A35" s="69" t="e">
        <f>A34</f>
        <v>#N/A</v>
      </c>
      <c r="B35" s="70">
        <v>2</v>
      </c>
      <c r="C35" s="541"/>
      <c r="D35" s="536"/>
      <c r="E35" s="516"/>
      <c r="F35" s="70" t="str">
        <f>IF(H35="","",2)</f>
        <v/>
      </c>
      <c r="G35" s="72" t="str">
        <f t="shared" si="0"/>
        <v/>
      </c>
      <c r="H35" s="240"/>
      <c r="I35" s="72" t="str">
        <f t="shared" si="1"/>
        <v/>
      </c>
      <c r="J35" s="519"/>
      <c r="K35" s="520"/>
      <c r="L35" s="520"/>
      <c r="M35" s="520"/>
      <c r="N35" s="520"/>
      <c r="O35" s="521"/>
      <c r="P35" s="242">
        <f t="shared" si="2"/>
        <v>0</v>
      </c>
      <c r="Q35" s="242">
        <f t="shared" si="19"/>
        <v>0</v>
      </c>
      <c r="R35" s="242">
        <f t="shared" si="3"/>
        <v>0</v>
      </c>
      <c r="S35" s="242">
        <f t="shared" si="20"/>
        <v>0</v>
      </c>
      <c r="T35" s="242">
        <f t="shared" si="4"/>
        <v>0</v>
      </c>
      <c r="U35" s="242">
        <f t="shared" si="5"/>
        <v>0</v>
      </c>
      <c r="V35" s="252" t="str">
        <f t="shared" si="21"/>
        <v>000</v>
      </c>
      <c r="W35" s="252">
        <f t="shared" si="22"/>
        <v>0</v>
      </c>
      <c r="X35" s="252">
        <f t="shared" si="23"/>
        <v>0</v>
      </c>
      <c r="Y35" s="252" t="str">
        <f t="shared" si="24"/>
        <v/>
      </c>
      <c r="Z35" s="252" t="str">
        <f t="shared" si="25"/>
        <v/>
      </c>
      <c r="AA35" s="252" t="str">
        <f t="shared" si="26"/>
        <v>0</v>
      </c>
      <c r="AB35" s="252" t="str">
        <f t="shared" si="27"/>
        <v/>
      </c>
      <c r="AC35" s="252" t="str">
        <f t="shared" si="28"/>
        <v>0</v>
      </c>
      <c r="AD35" s="252" t="str">
        <f t="shared" si="29"/>
        <v/>
      </c>
      <c r="AE35" s="252" t="str">
        <f t="shared" si="6"/>
        <v>00</v>
      </c>
      <c r="AF35" s="252">
        <f t="shared" si="30"/>
        <v>0</v>
      </c>
      <c r="AG35" s="252"/>
      <c r="AH35" s="69">
        <v>6</v>
      </c>
      <c r="AI35" s="69" t="e">
        <f>AI34</f>
        <v>#N/A</v>
      </c>
      <c r="AJ35" s="69">
        <f>AJ34</f>
        <v>0</v>
      </c>
      <c r="AK35" s="69">
        <v>2</v>
      </c>
      <c r="AL35" s="69" t="e">
        <f t="shared" si="7"/>
        <v>#N/A</v>
      </c>
      <c r="AM35" s="69" t="e">
        <f t="shared" si="31"/>
        <v>#N/A</v>
      </c>
      <c r="AN35" s="69" t="str">
        <f t="shared" si="8"/>
        <v/>
      </c>
      <c r="AO35" s="69">
        <v>2</v>
      </c>
      <c r="AP35" s="69">
        <v>32</v>
      </c>
      <c r="AQ35" s="69" t="e">
        <f t="shared" si="32"/>
        <v>#N/A</v>
      </c>
      <c r="AR35" s="69" t="str">
        <f t="shared" si="9"/>
        <v/>
      </c>
      <c r="AS35" s="69">
        <v>32</v>
      </c>
      <c r="AT35" s="69" t="e">
        <f t="shared" si="33"/>
        <v>#N/A</v>
      </c>
      <c r="AU35" s="69" t="str">
        <f t="shared" si="10"/>
        <v/>
      </c>
      <c r="AV35" s="69">
        <v>32</v>
      </c>
      <c r="AW35" s="69" t="e">
        <f t="shared" si="34"/>
        <v>#N/A</v>
      </c>
      <c r="AX35" s="69" t="str">
        <f t="shared" si="11"/>
        <v/>
      </c>
      <c r="AY35" s="69">
        <v>32</v>
      </c>
      <c r="AZ35" s="69" t="e">
        <f t="shared" si="35"/>
        <v>#N/A</v>
      </c>
      <c r="BA35" s="69" t="str">
        <f t="shared" si="12"/>
        <v/>
      </c>
      <c r="BB35" s="69">
        <v>32</v>
      </c>
      <c r="BC35" s="69" t="e">
        <f t="shared" si="36"/>
        <v>#N/A</v>
      </c>
      <c r="BD35" s="69" t="str">
        <f t="shared" si="13"/>
        <v/>
      </c>
      <c r="BE35" s="69">
        <v>32</v>
      </c>
      <c r="BF35" s="69" t="e">
        <f t="shared" si="37"/>
        <v>#N/A</v>
      </c>
      <c r="BG35" s="69" t="str">
        <f t="shared" si="14"/>
        <v/>
      </c>
      <c r="BH35" s="69">
        <v>32</v>
      </c>
      <c r="BI35" s="69" t="e">
        <f t="shared" si="38"/>
        <v>#N/A</v>
      </c>
      <c r="BJ35" s="69" t="str">
        <f t="shared" si="15"/>
        <v/>
      </c>
      <c r="BK35" s="69">
        <v>32</v>
      </c>
      <c r="BL35" s="69" t="e">
        <f t="shared" si="39"/>
        <v>#N/A</v>
      </c>
      <c r="BM35" s="69" t="str">
        <f t="shared" si="16"/>
        <v/>
      </c>
      <c r="BN35" s="69">
        <v>32</v>
      </c>
      <c r="BO35" s="69" t="e">
        <f t="shared" si="40"/>
        <v>#N/A</v>
      </c>
      <c r="BP35" s="69" t="str">
        <f t="shared" si="17"/>
        <v/>
      </c>
      <c r="BQ35" s="69">
        <v>32</v>
      </c>
      <c r="BR35" s="69" t="e">
        <f t="shared" si="41"/>
        <v>#N/A</v>
      </c>
      <c r="BS35" s="69" t="str">
        <f t="shared" si="18"/>
        <v/>
      </c>
    </row>
    <row r="36" spans="1:71" s="69" customFormat="1" hidden="1">
      <c r="A36" s="69" t="e">
        <f>A35</f>
        <v>#N/A</v>
      </c>
      <c r="B36" s="70">
        <v>3</v>
      </c>
      <c r="C36" s="541"/>
      <c r="D36" s="537"/>
      <c r="E36" s="517"/>
      <c r="F36" s="70" t="str">
        <f>IF(H36="","",3)</f>
        <v/>
      </c>
      <c r="G36" s="72" t="str">
        <f t="shared" ref="G36:G63" si="47">IF(H36="","",VLOOKUP(H36,男リレー,13,FALSE))</f>
        <v/>
      </c>
      <c r="H36" s="240"/>
      <c r="I36" s="72" t="str">
        <f t="shared" ref="I36:I63" si="48">IF(H36="","",VLOOKUP(H36,男リレー,2,FALSE))</f>
        <v/>
      </c>
      <c r="J36" s="522"/>
      <c r="K36" s="523"/>
      <c r="L36" s="523"/>
      <c r="M36" s="523"/>
      <c r="N36" s="523"/>
      <c r="O36" s="524"/>
      <c r="P36" s="242">
        <f t="shared" si="2"/>
        <v>0</v>
      </c>
      <c r="Q36" s="242">
        <f t="shared" si="19"/>
        <v>0</v>
      </c>
      <c r="R36" s="242">
        <f t="shared" si="3"/>
        <v>0</v>
      </c>
      <c r="S36" s="242">
        <f t="shared" si="20"/>
        <v>0</v>
      </c>
      <c r="T36" s="242">
        <f t="shared" si="4"/>
        <v>0</v>
      </c>
      <c r="U36" s="242">
        <f t="shared" si="5"/>
        <v>0</v>
      </c>
      <c r="V36" s="252" t="str">
        <f t="shared" si="21"/>
        <v>000</v>
      </c>
      <c r="W36" s="252">
        <f t="shared" si="22"/>
        <v>0</v>
      </c>
      <c r="X36" s="252">
        <f t="shared" si="23"/>
        <v>0</v>
      </c>
      <c r="Y36" s="252" t="str">
        <f t="shared" si="24"/>
        <v/>
      </c>
      <c r="Z36" s="252" t="str">
        <f t="shared" si="25"/>
        <v/>
      </c>
      <c r="AA36" s="252" t="str">
        <f t="shared" si="26"/>
        <v>0</v>
      </c>
      <c r="AB36" s="252" t="str">
        <f t="shared" si="27"/>
        <v/>
      </c>
      <c r="AC36" s="252" t="str">
        <f t="shared" si="28"/>
        <v>0</v>
      </c>
      <c r="AD36" s="252" t="str">
        <f t="shared" si="29"/>
        <v/>
      </c>
      <c r="AE36" s="252" t="str">
        <f t="shared" si="6"/>
        <v>00</v>
      </c>
      <c r="AF36" s="252">
        <f t="shared" si="30"/>
        <v>0</v>
      </c>
      <c r="AG36" s="252"/>
      <c r="AH36" s="69">
        <v>6</v>
      </c>
      <c r="AI36" s="69" t="e">
        <f>AI35</f>
        <v>#N/A</v>
      </c>
      <c r="AJ36" s="69">
        <f>AJ35</f>
        <v>0</v>
      </c>
      <c r="AK36" s="69">
        <v>3</v>
      </c>
      <c r="AL36" s="69" t="e">
        <f t="shared" ref="AL36:AL63" si="49">CONCATENATE(AI36,AK36)</f>
        <v>#N/A</v>
      </c>
      <c r="AM36" s="69" t="e">
        <f t="shared" si="31"/>
        <v>#N/A</v>
      </c>
      <c r="AN36" s="69" t="str">
        <f t="shared" ref="AN36:AN63" si="50">IF(AK36&gt;AJ36,"",VLOOKUP(AM36,範囲り男,3,FALSE))</f>
        <v/>
      </c>
      <c r="AO36" s="69">
        <v>3</v>
      </c>
      <c r="AP36" s="69">
        <v>33</v>
      </c>
      <c r="AQ36" s="69" t="e">
        <f t="shared" si="32"/>
        <v>#N/A</v>
      </c>
      <c r="AR36" s="69" t="str">
        <f t="shared" ref="AR36:AR63" si="51">IF(AP36&gt;AQ$3,"",VLOOKUP(AQ36,範囲り男,3,FALSE))</f>
        <v/>
      </c>
      <c r="AS36" s="69">
        <v>33</v>
      </c>
      <c r="AT36" s="69" t="e">
        <f t="shared" si="33"/>
        <v>#N/A</v>
      </c>
      <c r="AU36" s="69" t="str">
        <f t="shared" ref="AU36:AU63" si="52">IF(AS36&gt;AT$3,"",VLOOKUP(AT36,範囲り男,3,FALSE))</f>
        <v/>
      </c>
      <c r="AV36" s="69">
        <v>33</v>
      </c>
      <c r="AW36" s="69" t="e">
        <f t="shared" si="34"/>
        <v>#N/A</v>
      </c>
      <c r="AX36" s="69" t="str">
        <f t="shared" ref="AX36:AX63" si="53">IF(AV36&gt;AW$3,"",VLOOKUP(AW36,範囲り男,3,FALSE))</f>
        <v/>
      </c>
      <c r="AY36" s="69">
        <v>33</v>
      </c>
      <c r="AZ36" s="69" t="e">
        <f t="shared" si="35"/>
        <v>#N/A</v>
      </c>
      <c r="BA36" s="69" t="str">
        <f t="shared" ref="BA36:BA63" si="54">IF(AY36&gt;AZ$3,"",VLOOKUP(AZ36,範囲り男,3,FALSE))</f>
        <v/>
      </c>
      <c r="BB36" s="69">
        <v>33</v>
      </c>
      <c r="BC36" s="69" t="e">
        <f t="shared" si="36"/>
        <v>#N/A</v>
      </c>
      <c r="BD36" s="69" t="str">
        <f t="shared" ref="BD36:BD63" si="55">IF(BB36&gt;BC$3,"",VLOOKUP(BC36,範囲り男,3,FALSE))</f>
        <v/>
      </c>
      <c r="BE36" s="69">
        <v>33</v>
      </c>
      <c r="BF36" s="69" t="e">
        <f t="shared" si="37"/>
        <v>#N/A</v>
      </c>
      <c r="BG36" s="69" t="str">
        <f t="shared" ref="BG36:BG63" si="56">IF(BE36&gt;BF$3,"",VLOOKUP(BF36,範囲り男,3,FALSE))</f>
        <v/>
      </c>
      <c r="BH36" s="69">
        <v>33</v>
      </c>
      <c r="BI36" s="69" t="e">
        <f t="shared" si="38"/>
        <v>#N/A</v>
      </c>
      <c r="BJ36" s="69" t="str">
        <f t="shared" ref="BJ36:BJ63" si="57">IF(BH36&gt;BI$3,"",VLOOKUP(BI36,範囲り男,3,FALSE))</f>
        <v/>
      </c>
      <c r="BK36" s="69">
        <v>33</v>
      </c>
      <c r="BL36" s="69" t="e">
        <f t="shared" si="39"/>
        <v>#N/A</v>
      </c>
      <c r="BM36" s="69" t="str">
        <f t="shared" ref="BM36:BM63" si="58">IF(BK36&gt;BL$3,"",VLOOKUP(BL36,範囲り男,3,FALSE))</f>
        <v/>
      </c>
      <c r="BN36" s="69">
        <v>33</v>
      </c>
      <c r="BO36" s="69" t="e">
        <f t="shared" si="40"/>
        <v>#N/A</v>
      </c>
      <c r="BP36" s="69" t="str">
        <f t="shared" ref="BP36:BP63" si="59">IF(BN36&gt;BO$3,"",VLOOKUP(BO36,範囲り男,3,FALSE))</f>
        <v/>
      </c>
      <c r="BQ36" s="69">
        <v>33</v>
      </c>
      <c r="BR36" s="69" t="e">
        <f t="shared" si="41"/>
        <v>#N/A</v>
      </c>
      <c r="BS36" s="69" t="str">
        <f t="shared" ref="BS36:BS63" si="60">IF(BQ36&gt;BR$3,"",VLOOKUP(BR36,範囲り男,3,FALSE))</f>
        <v/>
      </c>
    </row>
    <row r="37" spans="1:71" s="69" customFormat="1" hidden="1">
      <c r="A37" s="69" t="e">
        <f>A36</f>
        <v>#N/A</v>
      </c>
      <c r="B37" s="70">
        <v>4</v>
      </c>
      <c r="C37" s="541"/>
      <c r="D37" s="537"/>
      <c r="E37" s="517"/>
      <c r="F37" s="70" t="str">
        <f>IF(H37="","",4)</f>
        <v/>
      </c>
      <c r="G37" s="72" t="str">
        <f t="shared" si="47"/>
        <v/>
      </c>
      <c r="H37" s="240"/>
      <c r="I37" s="72" t="str">
        <f t="shared" si="48"/>
        <v/>
      </c>
      <c r="J37" s="522"/>
      <c r="K37" s="523"/>
      <c r="L37" s="523"/>
      <c r="M37" s="523"/>
      <c r="N37" s="523"/>
      <c r="O37" s="524"/>
      <c r="P37" s="242">
        <f t="shared" si="2"/>
        <v>0</v>
      </c>
      <c r="Q37" s="242">
        <f t="shared" si="19"/>
        <v>0</v>
      </c>
      <c r="R37" s="242">
        <f t="shared" si="3"/>
        <v>0</v>
      </c>
      <c r="S37" s="242">
        <f t="shared" si="20"/>
        <v>0</v>
      </c>
      <c r="T37" s="242">
        <f t="shared" si="4"/>
        <v>0</v>
      </c>
      <c r="U37" s="242">
        <f t="shared" si="5"/>
        <v>0</v>
      </c>
      <c r="V37" s="252" t="str">
        <f t="shared" si="21"/>
        <v>000</v>
      </c>
      <c r="W37" s="252">
        <f t="shared" si="22"/>
        <v>0</v>
      </c>
      <c r="X37" s="252">
        <f t="shared" si="23"/>
        <v>0</v>
      </c>
      <c r="Y37" s="252" t="str">
        <f t="shared" si="24"/>
        <v/>
      </c>
      <c r="Z37" s="252" t="str">
        <f t="shared" si="25"/>
        <v/>
      </c>
      <c r="AA37" s="252" t="str">
        <f t="shared" si="26"/>
        <v>0</v>
      </c>
      <c r="AB37" s="252" t="str">
        <f t="shared" si="27"/>
        <v/>
      </c>
      <c r="AC37" s="252" t="str">
        <f t="shared" si="28"/>
        <v>0</v>
      </c>
      <c r="AD37" s="252" t="str">
        <f t="shared" si="29"/>
        <v/>
      </c>
      <c r="AE37" s="252" t="str">
        <f t="shared" si="6"/>
        <v>00</v>
      </c>
      <c r="AF37" s="252">
        <f t="shared" si="30"/>
        <v>0</v>
      </c>
      <c r="AG37" s="252"/>
      <c r="AH37" s="69">
        <v>6</v>
      </c>
      <c r="AI37" s="69" t="e">
        <f t="shared" ref="AI37:AJ39" si="61">AI36</f>
        <v>#N/A</v>
      </c>
      <c r="AJ37" s="69">
        <f t="shared" si="61"/>
        <v>0</v>
      </c>
      <c r="AK37" s="69">
        <v>4</v>
      </c>
      <c r="AL37" s="69" t="e">
        <f t="shared" si="49"/>
        <v>#N/A</v>
      </c>
      <c r="AM37" s="69" t="e">
        <f t="shared" si="31"/>
        <v>#N/A</v>
      </c>
      <c r="AN37" s="69" t="str">
        <f t="shared" si="50"/>
        <v/>
      </c>
      <c r="AO37" s="69">
        <v>4</v>
      </c>
      <c r="AP37" s="69">
        <v>34</v>
      </c>
      <c r="AQ37" s="69" t="e">
        <f t="shared" si="32"/>
        <v>#N/A</v>
      </c>
      <c r="AR37" s="69" t="str">
        <f t="shared" si="51"/>
        <v/>
      </c>
      <c r="AS37" s="69">
        <v>34</v>
      </c>
      <c r="AT37" s="69" t="e">
        <f t="shared" si="33"/>
        <v>#N/A</v>
      </c>
      <c r="AU37" s="69" t="str">
        <f t="shared" si="52"/>
        <v/>
      </c>
      <c r="AV37" s="69">
        <v>34</v>
      </c>
      <c r="AW37" s="69" t="e">
        <f t="shared" si="34"/>
        <v>#N/A</v>
      </c>
      <c r="AX37" s="69" t="str">
        <f t="shared" si="53"/>
        <v/>
      </c>
      <c r="AY37" s="69">
        <v>34</v>
      </c>
      <c r="AZ37" s="69" t="e">
        <f t="shared" si="35"/>
        <v>#N/A</v>
      </c>
      <c r="BA37" s="69" t="str">
        <f t="shared" si="54"/>
        <v/>
      </c>
      <c r="BB37" s="69">
        <v>34</v>
      </c>
      <c r="BC37" s="69" t="e">
        <f t="shared" si="36"/>
        <v>#N/A</v>
      </c>
      <c r="BD37" s="69" t="str">
        <f t="shared" si="55"/>
        <v/>
      </c>
      <c r="BE37" s="69">
        <v>34</v>
      </c>
      <c r="BF37" s="69" t="e">
        <f t="shared" si="37"/>
        <v>#N/A</v>
      </c>
      <c r="BG37" s="69" t="str">
        <f t="shared" si="56"/>
        <v/>
      </c>
      <c r="BH37" s="69">
        <v>34</v>
      </c>
      <c r="BI37" s="69" t="e">
        <f t="shared" si="38"/>
        <v>#N/A</v>
      </c>
      <c r="BJ37" s="69" t="str">
        <f t="shared" si="57"/>
        <v/>
      </c>
      <c r="BK37" s="69">
        <v>34</v>
      </c>
      <c r="BL37" s="69" t="e">
        <f t="shared" si="39"/>
        <v>#N/A</v>
      </c>
      <c r="BM37" s="69" t="str">
        <f t="shared" si="58"/>
        <v/>
      </c>
      <c r="BN37" s="69">
        <v>34</v>
      </c>
      <c r="BO37" s="69" t="e">
        <f t="shared" si="40"/>
        <v>#N/A</v>
      </c>
      <c r="BP37" s="69" t="str">
        <f t="shared" si="59"/>
        <v/>
      </c>
      <c r="BQ37" s="69">
        <v>34</v>
      </c>
      <c r="BR37" s="69" t="e">
        <f t="shared" si="41"/>
        <v>#N/A</v>
      </c>
      <c r="BS37" s="69" t="str">
        <f t="shared" si="60"/>
        <v/>
      </c>
    </row>
    <row r="38" spans="1:71" s="69" customFormat="1" hidden="1">
      <c r="A38" s="69" t="e">
        <f>A37</f>
        <v>#N/A</v>
      </c>
      <c r="B38" s="70">
        <v>5</v>
      </c>
      <c r="C38" s="541"/>
      <c r="D38" s="537"/>
      <c r="E38" s="517"/>
      <c r="F38" s="70" t="str">
        <f>IF(H38="","",5)</f>
        <v/>
      </c>
      <c r="G38" s="72" t="str">
        <f t="shared" si="47"/>
        <v/>
      </c>
      <c r="H38" s="240"/>
      <c r="I38" s="72" t="str">
        <f t="shared" si="48"/>
        <v/>
      </c>
      <c r="J38" s="522"/>
      <c r="K38" s="523"/>
      <c r="L38" s="523"/>
      <c r="M38" s="523"/>
      <c r="N38" s="523"/>
      <c r="O38" s="524"/>
      <c r="P38" s="242">
        <f t="shared" si="2"/>
        <v>0</v>
      </c>
      <c r="Q38" s="242">
        <f t="shared" si="19"/>
        <v>0</v>
      </c>
      <c r="R38" s="242">
        <f t="shared" si="3"/>
        <v>0</v>
      </c>
      <c r="S38" s="242">
        <f t="shared" si="20"/>
        <v>0</v>
      </c>
      <c r="T38" s="242">
        <f t="shared" si="4"/>
        <v>0</v>
      </c>
      <c r="U38" s="242">
        <f t="shared" si="5"/>
        <v>0</v>
      </c>
      <c r="V38" s="252" t="str">
        <f t="shared" si="21"/>
        <v>000</v>
      </c>
      <c r="W38" s="252">
        <f t="shared" si="22"/>
        <v>0</v>
      </c>
      <c r="X38" s="252">
        <f t="shared" si="23"/>
        <v>0</v>
      </c>
      <c r="Y38" s="252" t="str">
        <f t="shared" si="24"/>
        <v/>
      </c>
      <c r="Z38" s="252" t="str">
        <f t="shared" si="25"/>
        <v/>
      </c>
      <c r="AA38" s="252" t="str">
        <f t="shared" si="26"/>
        <v>0</v>
      </c>
      <c r="AB38" s="252" t="str">
        <f t="shared" si="27"/>
        <v/>
      </c>
      <c r="AC38" s="252" t="str">
        <f t="shared" si="28"/>
        <v>0</v>
      </c>
      <c r="AD38" s="252" t="str">
        <f t="shared" si="29"/>
        <v/>
      </c>
      <c r="AE38" s="252" t="str">
        <f t="shared" si="6"/>
        <v>00</v>
      </c>
      <c r="AF38" s="252">
        <f t="shared" si="30"/>
        <v>0</v>
      </c>
      <c r="AG38" s="252"/>
      <c r="AH38" s="69">
        <v>6</v>
      </c>
      <c r="AI38" s="69" t="e">
        <f t="shared" si="61"/>
        <v>#N/A</v>
      </c>
      <c r="AJ38" s="69">
        <f t="shared" si="61"/>
        <v>0</v>
      </c>
      <c r="AK38" s="69">
        <v>5</v>
      </c>
      <c r="AL38" s="69" t="e">
        <f t="shared" si="49"/>
        <v>#N/A</v>
      </c>
      <c r="AM38" s="69" t="e">
        <f t="shared" si="31"/>
        <v>#N/A</v>
      </c>
      <c r="AN38" s="69" t="str">
        <f t="shared" si="50"/>
        <v/>
      </c>
      <c r="AO38" s="69">
        <v>5</v>
      </c>
      <c r="AP38" s="69">
        <v>35</v>
      </c>
      <c r="AQ38" s="69" t="e">
        <f t="shared" si="32"/>
        <v>#N/A</v>
      </c>
      <c r="AR38" s="69" t="str">
        <f t="shared" si="51"/>
        <v/>
      </c>
      <c r="AS38" s="69">
        <v>35</v>
      </c>
      <c r="AT38" s="69" t="e">
        <f t="shared" si="33"/>
        <v>#N/A</v>
      </c>
      <c r="AU38" s="69" t="str">
        <f t="shared" si="52"/>
        <v/>
      </c>
      <c r="AV38" s="69">
        <v>35</v>
      </c>
      <c r="AW38" s="69" t="e">
        <f t="shared" si="34"/>
        <v>#N/A</v>
      </c>
      <c r="AX38" s="69" t="str">
        <f t="shared" si="53"/>
        <v/>
      </c>
      <c r="AY38" s="69">
        <v>35</v>
      </c>
      <c r="AZ38" s="69" t="e">
        <f t="shared" si="35"/>
        <v>#N/A</v>
      </c>
      <c r="BA38" s="69" t="str">
        <f t="shared" si="54"/>
        <v/>
      </c>
      <c r="BB38" s="69">
        <v>35</v>
      </c>
      <c r="BC38" s="69" t="e">
        <f t="shared" si="36"/>
        <v>#N/A</v>
      </c>
      <c r="BD38" s="69" t="str">
        <f t="shared" si="55"/>
        <v/>
      </c>
      <c r="BE38" s="69">
        <v>35</v>
      </c>
      <c r="BF38" s="69" t="e">
        <f t="shared" si="37"/>
        <v>#N/A</v>
      </c>
      <c r="BG38" s="69" t="str">
        <f t="shared" si="56"/>
        <v/>
      </c>
      <c r="BH38" s="69">
        <v>35</v>
      </c>
      <c r="BI38" s="69" t="e">
        <f t="shared" si="38"/>
        <v>#N/A</v>
      </c>
      <c r="BJ38" s="69" t="str">
        <f t="shared" si="57"/>
        <v/>
      </c>
      <c r="BK38" s="69">
        <v>35</v>
      </c>
      <c r="BL38" s="69" t="e">
        <f t="shared" si="39"/>
        <v>#N/A</v>
      </c>
      <c r="BM38" s="69" t="str">
        <f t="shared" si="58"/>
        <v/>
      </c>
      <c r="BN38" s="69">
        <v>35</v>
      </c>
      <c r="BO38" s="69" t="e">
        <f t="shared" si="40"/>
        <v>#N/A</v>
      </c>
      <c r="BP38" s="69" t="str">
        <f t="shared" si="59"/>
        <v/>
      </c>
      <c r="BQ38" s="69">
        <v>35</v>
      </c>
      <c r="BR38" s="69" t="e">
        <f t="shared" si="41"/>
        <v>#N/A</v>
      </c>
      <c r="BS38" s="69" t="str">
        <f t="shared" si="60"/>
        <v/>
      </c>
    </row>
    <row r="39" spans="1:71" s="69" customFormat="1" ht="15" hidden="1" thickBot="1">
      <c r="A39" s="69" t="e">
        <f>A38</f>
        <v>#N/A</v>
      </c>
      <c r="B39" s="70">
        <v>6</v>
      </c>
      <c r="C39" s="542"/>
      <c r="D39" s="538"/>
      <c r="E39" s="518"/>
      <c r="F39" s="75" t="str">
        <f>IF(H39="","",6)</f>
        <v/>
      </c>
      <c r="G39" s="76" t="str">
        <f t="shared" si="47"/>
        <v/>
      </c>
      <c r="H39" s="241"/>
      <c r="I39" s="76" t="str">
        <f t="shared" si="48"/>
        <v/>
      </c>
      <c r="J39" s="525"/>
      <c r="K39" s="526"/>
      <c r="L39" s="526"/>
      <c r="M39" s="526"/>
      <c r="N39" s="526"/>
      <c r="O39" s="527"/>
      <c r="P39" s="242">
        <f t="shared" si="2"/>
        <v>0</v>
      </c>
      <c r="Q39" s="242">
        <f t="shared" si="19"/>
        <v>0</v>
      </c>
      <c r="R39" s="242">
        <f t="shared" si="3"/>
        <v>0</v>
      </c>
      <c r="S39" s="242">
        <f t="shared" si="20"/>
        <v>0</v>
      </c>
      <c r="T39" s="242">
        <f t="shared" si="4"/>
        <v>0</v>
      </c>
      <c r="U39" s="242">
        <f t="shared" si="5"/>
        <v>0</v>
      </c>
      <c r="V39" s="252" t="str">
        <f t="shared" si="21"/>
        <v>000</v>
      </c>
      <c r="W39" s="252">
        <f t="shared" si="22"/>
        <v>0</v>
      </c>
      <c r="X39" s="252">
        <f t="shared" si="23"/>
        <v>0</v>
      </c>
      <c r="Y39" s="252" t="str">
        <f t="shared" si="24"/>
        <v/>
      </c>
      <c r="Z39" s="252" t="str">
        <f t="shared" si="25"/>
        <v/>
      </c>
      <c r="AA39" s="252" t="str">
        <f t="shared" si="26"/>
        <v>0</v>
      </c>
      <c r="AB39" s="252" t="str">
        <f t="shared" si="27"/>
        <v/>
      </c>
      <c r="AC39" s="252" t="str">
        <f t="shared" si="28"/>
        <v>0</v>
      </c>
      <c r="AD39" s="252" t="str">
        <f t="shared" si="29"/>
        <v/>
      </c>
      <c r="AE39" s="252" t="str">
        <f t="shared" si="6"/>
        <v>00</v>
      </c>
      <c r="AF39" s="252">
        <f t="shared" si="30"/>
        <v>0</v>
      </c>
      <c r="AG39" s="252"/>
      <c r="AH39" s="69">
        <v>6</v>
      </c>
      <c r="AI39" s="69" t="e">
        <f t="shared" si="61"/>
        <v>#N/A</v>
      </c>
      <c r="AJ39" s="69">
        <f t="shared" si="61"/>
        <v>0</v>
      </c>
      <c r="AK39" s="69">
        <v>6</v>
      </c>
      <c r="AL39" s="69" t="e">
        <f t="shared" si="49"/>
        <v>#N/A</v>
      </c>
      <c r="AM39" s="69" t="e">
        <f t="shared" si="31"/>
        <v>#N/A</v>
      </c>
      <c r="AN39" s="69" t="str">
        <f t="shared" si="50"/>
        <v/>
      </c>
      <c r="AO39" s="69">
        <v>6</v>
      </c>
      <c r="AP39" s="69">
        <v>36</v>
      </c>
      <c r="AQ39" s="69" t="e">
        <f t="shared" si="32"/>
        <v>#N/A</v>
      </c>
      <c r="AR39" s="69" t="str">
        <f t="shared" si="51"/>
        <v/>
      </c>
      <c r="AS39" s="69">
        <v>36</v>
      </c>
      <c r="AT39" s="69" t="e">
        <f t="shared" si="33"/>
        <v>#N/A</v>
      </c>
      <c r="AU39" s="69" t="str">
        <f t="shared" si="52"/>
        <v/>
      </c>
      <c r="AV39" s="69">
        <v>36</v>
      </c>
      <c r="AW39" s="69" t="e">
        <f t="shared" si="34"/>
        <v>#N/A</v>
      </c>
      <c r="AX39" s="69" t="str">
        <f t="shared" si="53"/>
        <v/>
      </c>
      <c r="AY39" s="69">
        <v>36</v>
      </c>
      <c r="AZ39" s="69" t="e">
        <f t="shared" si="35"/>
        <v>#N/A</v>
      </c>
      <c r="BA39" s="69" t="str">
        <f t="shared" si="54"/>
        <v/>
      </c>
      <c r="BB39" s="69">
        <v>36</v>
      </c>
      <c r="BC39" s="69" t="e">
        <f t="shared" si="36"/>
        <v>#N/A</v>
      </c>
      <c r="BD39" s="69" t="str">
        <f t="shared" si="55"/>
        <v/>
      </c>
      <c r="BE39" s="69">
        <v>36</v>
      </c>
      <c r="BF39" s="69" t="e">
        <f t="shared" si="37"/>
        <v>#N/A</v>
      </c>
      <c r="BG39" s="69" t="str">
        <f t="shared" si="56"/>
        <v/>
      </c>
      <c r="BH39" s="69">
        <v>36</v>
      </c>
      <c r="BI39" s="69" t="e">
        <f t="shared" si="38"/>
        <v>#N/A</v>
      </c>
      <c r="BJ39" s="69" t="str">
        <f t="shared" si="57"/>
        <v/>
      </c>
      <c r="BK39" s="69">
        <v>36</v>
      </c>
      <c r="BL39" s="69" t="e">
        <f t="shared" si="39"/>
        <v>#N/A</v>
      </c>
      <c r="BM39" s="69" t="str">
        <f t="shared" si="58"/>
        <v/>
      </c>
      <c r="BN39" s="69">
        <v>36</v>
      </c>
      <c r="BO39" s="69" t="e">
        <f t="shared" si="40"/>
        <v>#N/A</v>
      </c>
      <c r="BP39" s="69" t="str">
        <f t="shared" si="59"/>
        <v/>
      </c>
      <c r="BQ39" s="69">
        <v>36</v>
      </c>
      <c r="BR39" s="69" t="e">
        <f t="shared" si="41"/>
        <v>#N/A</v>
      </c>
      <c r="BS39" s="69" t="str">
        <f t="shared" si="60"/>
        <v/>
      </c>
    </row>
    <row r="40" spans="1:71" s="69" customFormat="1" hidden="1">
      <c r="A40" s="69" t="e">
        <f>VLOOKUP(D40,コード３,2,FALSE)</f>
        <v>#N/A</v>
      </c>
      <c r="B40" s="70">
        <v>1</v>
      </c>
      <c r="C40" s="543">
        <v>7</v>
      </c>
      <c r="D40" s="237"/>
      <c r="E40" s="238"/>
      <c r="F40" s="70" t="str">
        <f>IF(H40="","",1)</f>
        <v/>
      </c>
      <c r="G40" s="72" t="str">
        <f t="shared" si="47"/>
        <v/>
      </c>
      <c r="H40" s="240"/>
      <c r="I40" s="72" t="str">
        <f t="shared" si="48"/>
        <v/>
      </c>
      <c r="J40" s="235" t="str">
        <f>IF(D40="","",VLOOKUP(D40,コード３,3,FALSE))</f>
        <v/>
      </c>
      <c r="K40" s="230"/>
      <c r="L40" s="231" t="str">
        <f>IF($B40="","",IF(J40="","",IF(J40="p","点",IF(J40="t1","",IF(J40="t2","分","m")))))</f>
        <v/>
      </c>
      <c r="M40" s="232"/>
      <c r="N40" s="231" t="str">
        <f>IF($B40="","",IF(J40="","",IF(J40="p","",IF(J40="t1","秒",IF(J40="t2","秒","cm")))))</f>
        <v/>
      </c>
      <c r="O40" s="233"/>
      <c r="P40" s="242">
        <f t="shared" si="2"/>
        <v>0</v>
      </c>
      <c r="Q40" s="242">
        <f t="shared" si="19"/>
        <v>0</v>
      </c>
      <c r="R40" s="242">
        <f t="shared" si="3"/>
        <v>0</v>
      </c>
      <c r="S40" s="242">
        <f t="shared" si="20"/>
        <v>0</v>
      </c>
      <c r="T40" s="242">
        <f t="shared" si="4"/>
        <v>0</v>
      </c>
      <c r="U40" s="242">
        <f t="shared" si="5"/>
        <v>0</v>
      </c>
      <c r="V40" s="252" t="str">
        <f t="shared" si="21"/>
        <v>000</v>
      </c>
      <c r="W40" s="252">
        <f t="shared" si="22"/>
        <v>0</v>
      </c>
      <c r="X40" s="252">
        <f t="shared" si="23"/>
        <v>0</v>
      </c>
      <c r="Y40" s="252" t="str">
        <f t="shared" si="24"/>
        <v/>
      </c>
      <c r="Z40" s="252" t="str">
        <f t="shared" si="25"/>
        <v/>
      </c>
      <c r="AA40" s="252" t="str">
        <f t="shared" si="26"/>
        <v>0</v>
      </c>
      <c r="AB40" s="252" t="str">
        <f t="shared" si="27"/>
        <v/>
      </c>
      <c r="AC40" s="252" t="str">
        <f t="shared" si="28"/>
        <v>0</v>
      </c>
      <c r="AD40" s="252" t="str">
        <f t="shared" si="29"/>
        <v/>
      </c>
      <c r="AE40" s="252" t="str">
        <f t="shared" si="6"/>
        <v>00</v>
      </c>
      <c r="AF40" s="252">
        <f t="shared" si="30"/>
        <v>0</v>
      </c>
      <c r="AG40" s="252"/>
      <c r="AH40" s="69">
        <v>7</v>
      </c>
      <c r="AI40" s="69" t="e">
        <f>VLOOKUP(D40,コード３,2,FALSE)</f>
        <v>#N/A</v>
      </c>
      <c r="AJ40" s="69">
        <f>COUNTIF('tmp２'!C$203:C$1202,AI40)</f>
        <v>0</v>
      </c>
      <c r="AK40" s="69">
        <v>1</v>
      </c>
      <c r="AL40" s="69" t="e">
        <f t="shared" si="49"/>
        <v>#N/A</v>
      </c>
      <c r="AM40" s="69" t="e">
        <f>AL40*1</f>
        <v>#N/A</v>
      </c>
      <c r="AN40" s="69" t="str">
        <f t="shared" si="50"/>
        <v/>
      </c>
      <c r="AO40" s="69">
        <v>1</v>
      </c>
      <c r="AP40" s="69">
        <v>37</v>
      </c>
      <c r="AQ40" s="69" t="e">
        <f t="shared" si="32"/>
        <v>#N/A</v>
      </c>
      <c r="AR40" s="69" t="str">
        <f t="shared" si="51"/>
        <v/>
      </c>
      <c r="AS40" s="69">
        <v>37</v>
      </c>
      <c r="AT40" s="69" t="e">
        <f t="shared" si="33"/>
        <v>#N/A</v>
      </c>
      <c r="AU40" s="69" t="str">
        <f t="shared" si="52"/>
        <v/>
      </c>
      <c r="AV40" s="69">
        <v>37</v>
      </c>
      <c r="AW40" s="69" t="e">
        <f t="shared" si="34"/>
        <v>#N/A</v>
      </c>
      <c r="AX40" s="69" t="str">
        <f t="shared" si="53"/>
        <v/>
      </c>
      <c r="AY40" s="69">
        <v>37</v>
      </c>
      <c r="AZ40" s="69" t="e">
        <f t="shared" si="35"/>
        <v>#N/A</v>
      </c>
      <c r="BA40" s="69" t="str">
        <f t="shared" si="54"/>
        <v/>
      </c>
      <c r="BB40" s="69">
        <v>37</v>
      </c>
      <c r="BC40" s="69" t="e">
        <f t="shared" si="36"/>
        <v>#N/A</v>
      </c>
      <c r="BD40" s="69" t="str">
        <f t="shared" si="55"/>
        <v/>
      </c>
      <c r="BE40" s="69">
        <v>37</v>
      </c>
      <c r="BF40" s="69" t="e">
        <f t="shared" si="37"/>
        <v>#N/A</v>
      </c>
      <c r="BG40" s="69" t="str">
        <f t="shared" si="56"/>
        <v/>
      </c>
      <c r="BH40" s="69">
        <v>37</v>
      </c>
      <c r="BI40" s="69" t="e">
        <f t="shared" si="38"/>
        <v>#N/A</v>
      </c>
      <c r="BJ40" s="69" t="str">
        <f t="shared" si="57"/>
        <v/>
      </c>
      <c r="BK40" s="69">
        <v>37</v>
      </c>
      <c r="BL40" s="69" t="e">
        <f t="shared" si="39"/>
        <v>#N/A</v>
      </c>
      <c r="BM40" s="69" t="str">
        <f t="shared" si="58"/>
        <v/>
      </c>
      <c r="BN40" s="69">
        <v>37</v>
      </c>
      <c r="BO40" s="69" t="e">
        <f t="shared" si="40"/>
        <v>#N/A</v>
      </c>
      <c r="BP40" s="69" t="str">
        <f t="shared" si="59"/>
        <v/>
      </c>
      <c r="BQ40" s="69">
        <v>37</v>
      </c>
      <c r="BR40" s="69" t="e">
        <f t="shared" si="41"/>
        <v>#N/A</v>
      </c>
      <c r="BS40" s="69" t="str">
        <f t="shared" si="60"/>
        <v/>
      </c>
    </row>
    <row r="41" spans="1:71" s="69" customFormat="1" hidden="1">
      <c r="A41" s="69" t="e">
        <f>A40</f>
        <v>#N/A</v>
      </c>
      <c r="B41" s="70">
        <v>2</v>
      </c>
      <c r="C41" s="541"/>
      <c r="D41" s="536"/>
      <c r="E41" s="516"/>
      <c r="F41" s="70" t="str">
        <f>IF(H41="","",2)</f>
        <v/>
      </c>
      <c r="G41" s="72" t="str">
        <f t="shared" si="47"/>
        <v/>
      </c>
      <c r="H41" s="240"/>
      <c r="I41" s="72" t="str">
        <f t="shared" si="48"/>
        <v/>
      </c>
      <c r="J41" s="519"/>
      <c r="K41" s="520"/>
      <c r="L41" s="520"/>
      <c r="M41" s="520"/>
      <c r="N41" s="520"/>
      <c r="O41" s="521"/>
      <c r="P41" s="242">
        <f t="shared" si="2"/>
        <v>0</v>
      </c>
      <c r="Q41" s="242">
        <f t="shared" si="19"/>
        <v>0</v>
      </c>
      <c r="R41" s="242">
        <f t="shared" si="3"/>
        <v>0</v>
      </c>
      <c r="S41" s="242">
        <f t="shared" si="20"/>
        <v>0</v>
      </c>
      <c r="T41" s="242">
        <f t="shared" si="4"/>
        <v>0</v>
      </c>
      <c r="U41" s="242">
        <f t="shared" si="5"/>
        <v>0</v>
      </c>
      <c r="V41" s="252" t="str">
        <f t="shared" si="21"/>
        <v>000</v>
      </c>
      <c r="W41" s="252">
        <f t="shared" si="22"/>
        <v>0</v>
      </c>
      <c r="X41" s="252">
        <f t="shared" si="23"/>
        <v>0</v>
      </c>
      <c r="Y41" s="252" t="str">
        <f t="shared" si="24"/>
        <v/>
      </c>
      <c r="Z41" s="252" t="str">
        <f t="shared" si="25"/>
        <v/>
      </c>
      <c r="AA41" s="252" t="str">
        <f t="shared" si="26"/>
        <v>0</v>
      </c>
      <c r="AB41" s="252" t="str">
        <f t="shared" si="27"/>
        <v/>
      </c>
      <c r="AC41" s="252" t="str">
        <f t="shared" si="28"/>
        <v>0</v>
      </c>
      <c r="AD41" s="252" t="str">
        <f t="shared" si="29"/>
        <v/>
      </c>
      <c r="AE41" s="252" t="str">
        <f t="shared" si="6"/>
        <v>00</v>
      </c>
      <c r="AF41" s="252">
        <f t="shared" si="30"/>
        <v>0</v>
      </c>
      <c r="AG41" s="252"/>
      <c r="AH41" s="69">
        <v>7</v>
      </c>
      <c r="AI41" s="69" t="e">
        <f>AI40</f>
        <v>#N/A</v>
      </c>
      <c r="AJ41" s="69">
        <f>AJ40</f>
        <v>0</v>
      </c>
      <c r="AK41" s="69">
        <v>2</v>
      </c>
      <c r="AL41" s="69" t="e">
        <f t="shared" si="49"/>
        <v>#N/A</v>
      </c>
      <c r="AM41" s="69" t="e">
        <f t="shared" si="31"/>
        <v>#N/A</v>
      </c>
      <c r="AN41" s="69" t="str">
        <f t="shared" si="50"/>
        <v/>
      </c>
      <c r="AO41" s="69">
        <v>2</v>
      </c>
      <c r="AP41" s="69">
        <v>38</v>
      </c>
      <c r="AQ41" s="69" t="e">
        <f t="shared" si="32"/>
        <v>#N/A</v>
      </c>
      <c r="AR41" s="69" t="str">
        <f t="shared" si="51"/>
        <v/>
      </c>
      <c r="AS41" s="69">
        <v>38</v>
      </c>
      <c r="AT41" s="69" t="e">
        <f t="shared" si="33"/>
        <v>#N/A</v>
      </c>
      <c r="AU41" s="69" t="str">
        <f t="shared" si="52"/>
        <v/>
      </c>
      <c r="AV41" s="69">
        <v>38</v>
      </c>
      <c r="AW41" s="69" t="e">
        <f t="shared" si="34"/>
        <v>#N/A</v>
      </c>
      <c r="AX41" s="69" t="str">
        <f t="shared" si="53"/>
        <v/>
      </c>
      <c r="AY41" s="69">
        <v>38</v>
      </c>
      <c r="AZ41" s="69" t="e">
        <f t="shared" si="35"/>
        <v>#N/A</v>
      </c>
      <c r="BA41" s="69" t="str">
        <f t="shared" si="54"/>
        <v/>
      </c>
      <c r="BB41" s="69">
        <v>38</v>
      </c>
      <c r="BC41" s="69" t="e">
        <f t="shared" si="36"/>
        <v>#N/A</v>
      </c>
      <c r="BD41" s="69" t="str">
        <f t="shared" si="55"/>
        <v/>
      </c>
      <c r="BE41" s="69">
        <v>38</v>
      </c>
      <c r="BF41" s="69" t="e">
        <f t="shared" si="37"/>
        <v>#N/A</v>
      </c>
      <c r="BG41" s="69" t="str">
        <f t="shared" si="56"/>
        <v/>
      </c>
      <c r="BH41" s="69">
        <v>38</v>
      </c>
      <c r="BI41" s="69" t="e">
        <f t="shared" si="38"/>
        <v>#N/A</v>
      </c>
      <c r="BJ41" s="69" t="str">
        <f t="shared" si="57"/>
        <v/>
      </c>
      <c r="BK41" s="69">
        <v>38</v>
      </c>
      <c r="BL41" s="69" t="e">
        <f t="shared" si="39"/>
        <v>#N/A</v>
      </c>
      <c r="BM41" s="69" t="str">
        <f t="shared" si="58"/>
        <v/>
      </c>
      <c r="BN41" s="69">
        <v>38</v>
      </c>
      <c r="BO41" s="69" t="e">
        <f t="shared" si="40"/>
        <v>#N/A</v>
      </c>
      <c r="BP41" s="69" t="str">
        <f t="shared" si="59"/>
        <v/>
      </c>
      <c r="BQ41" s="69">
        <v>38</v>
      </c>
      <c r="BR41" s="69" t="e">
        <f t="shared" si="41"/>
        <v>#N/A</v>
      </c>
      <c r="BS41" s="69" t="str">
        <f t="shared" si="60"/>
        <v/>
      </c>
    </row>
    <row r="42" spans="1:71" s="69" customFormat="1" hidden="1">
      <c r="A42" s="69" t="e">
        <f>A41</f>
        <v>#N/A</v>
      </c>
      <c r="B42" s="70">
        <v>3</v>
      </c>
      <c r="C42" s="541"/>
      <c r="D42" s="537"/>
      <c r="E42" s="517"/>
      <c r="F42" s="70" t="str">
        <f>IF(H42="","",3)</f>
        <v/>
      </c>
      <c r="G42" s="72" t="str">
        <f t="shared" si="47"/>
        <v/>
      </c>
      <c r="H42" s="240"/>
      <c r="I42" s="72" t="str">
        <f t="shared" si="48"/>
        <v/>
      </c>
      <c r="J42" s="522"/>
      <c r="K42" s="523"/>
      <c r="L42" s="523"/>
      <c r="M42" s="523"/>
      <c r="N42" s="523"/>
      <c r="O42" s="524"/>
      <c r="P42" s="242">
        <f t="shared" si="2"/>
        <v>0</v>
      </c>
      <c r="Q42" s="242">
        <f t="shared" si="19"/>
        <v>0</v>
      </c>
      <c r="R42" s="242">
        <f t="shared" si="3"/>
        <v>0</v>
      </c>
      <c r="S42" s="242">
        <f t="shared" si="20"/>
        <v>0</v>
      </c>
      <c r="T42" s="242">
        <f t="shared" si="4"/>
        <v>0</v>
      </c>
      <c r="U42" s="242">
        <f t="shared" si="5"/>
        <v>0</v>
      </c>
      <c r="V42" s="252" t="str">
        <f t="shared" si="21"/>
        <v>000</v>
      </c>
      <c r="W42" s="252">
        <f t="shared" si="22"/>
        <v>0</v>
      </c>
      <c r="X42" s="252">
        <f t="shared" si="23"/>
        <v>0</v>
      </c>
      <c r="Y42" s="252" t="str">
        <f t="shared" si="24"/>
        <v/>
      </c>
      <c r="Z42" s="252" t="str">
        <f t="shared" si="25"/>
        <v/>
      </c>
      <c r="AA42" s="252" t="str">
        <f t="shared" si="26"/>
        <v>0</v>
      </c>
      <c r="AB42" s="252" t="str">
        <f t="shared" si="27"/>
        <v/>
      </c>
      <c r="AC42" s="252" t="str">
        <f t="shared" si="28"/>
        <v>0</v>
      </c>
      <c r="AD42" s="252" t="str">
        <f t="shared" si="29"/>
        <v/>
      </c>
      <c r="AE42" s="252" t="str">
        <f t="shared" si="6"/>
        <v>00</v>
      </c>
      <c r="AF42" s="252">
        <f t="shared" si="30"/>
        <v>0</v>
      </c>
      <c r="AG42" s="252"/>
      <c r="AH42" s="69">
        <v>7</v>
      </c>
      <c r="AI42" s="69" t="e">
        <f>AI41</f>
        <v>#N/A</v>
      </c>
      <c r="AJ42" s="69">
        <f>AJ41</f>
        <v>0</v>
      </c>
      <c r="AK42" s="69">
        <v>3</v>
      </c>
      <c r="AL42" s="69" t="e">
        <f t="shared" si="49"/>
        <v>#N/A</v>
      </c>
      <c r="AM42" s="69" t="e">
        <f t="shared" si="31"/>
        <v>#N/A</v>
      </c>
      <c r="AN42" s="69" t="str">
        <f t="shared" si="50"/>
        <v/>
      </c>
      <c r="AO42" s="69">
        <v>3</v>
      </c>
      <c r="AP42" s="69">
        <v>39</v>
      </c>
      <c r="AQ42" s="69" t="e">
        <f t="shared" si="32"/>
        <v>#N/A</v>
      </c>
      <c r="AR42" s="69" t="str">
        <f t="shared" si="51"/>
        <v/>
      </c>
      <c r="AS42" s="69">
        <v>39</v>
      </c>
      <c r="AT42" s="69" t="e">
        <f t="shared" si="33"/>
        <v>#N/A</v>
      </c>
      <c r="AU42" s="69" t="str">
        <f t="shared" si="52"/>
        <v/>
      </c>
      <c r="AV42" s="69">
        <v>39</v>
      </c>
      <c r="AW42" s="69" t="e">
        <f t="shared" si="34"/>
        <v>#N/A</v>
      </c>
      <c r="AX42" s="69" t="str">
        <f t="shared" si="53"/>
        <v/>
      </c>
      <c r="AY42" s="69">
        <v>39</v>
      </c>
      <c r="AZ42" s="69" t="e">
        <f t="shared" si="35"/>
        <v>#N/A</v>
      </c>
      <c r="BA42" s="69" t="str">
        <f t="shared" si="54"/>
        <v/>
      </c>
      <c r="BB42" s="69">
        <v>39</v>
      </c>
      <c r="BC42" s="69" t="e">
        <f t="shared" si="36"/>
        <v>#N/A</v>
      </c>
      <c r="BD42" s="69" t="str">
        <f t="shared" si="55"/>
        <v/>
      </c>
      <c r="BE42" s="69">
        <v>39</v>
      </c>
      <c r="BF42" s="69" t="e">
        <f t="shared" si="37"/>
        <v>#N/A</v>
      </c>
      <c r="BG42" s="69" t="str">
        <f t="shared" si="56"/>
        <v/>
      </c>
      <c r="BH42" s="69">
        <v>39</v>
      </c>
      <c r="BI42" s="69" t="e">
        <f t="shared" si="38"/>
        <v>#N/A</v>
      </c>
      <c r="BJ42" s="69" t="str">
        <f t="shared" si="57"/>
        <v/>
      </c>
      <c r="BK42" s="69">
        <v>39</v>
      </c>
      <c r="BL42" s="69" t="e">
        <f t="shared" si="39"/>
        <v>#N/A</v>
      </c>
      <c r="BM42" s="69" t="str">
        <f t="shared" si="58"/>
        <v/>
      </c>
      <c r="BN42" s="69">
        <v>39</v>
      </c>
      <c r="BO42" s="69" t="e">
        <f t="shared" si="40"/>
        <v>#N/A</v>
      </c>
      <c r="BP42" s="69" t="str">
        <f t="shared" si="59"/>
        <v/>
      </c>
      <c r="BQ42" s="69">
        <v>39</v>
      </c>
      <c r="BR42" s="69" t="e">
        <f t="shared" si="41"/>
        <v>#N/A</v>
      </c>
      <c r="BS42" s="69" t="str">
        <f t="shared" si="60"/>
        <v/>
      </c>
    </row>
    <row r="43" spans="1:71" s="69" customFormat="1" hidden="1">
      <c r="A43" s="69" t="e">
        <f>A42</f>
        <v>#N/A</v>
      </c>
      <c r="B43" s="70">
        <v>4</v>
      </c>
      <c r="C43" s="541"/>
      <c r="D43" s="537"/>
      <c r="E43" s="517"/>
      <c r="F43" s="70" t="str">
        <f>IF(H43="","",4)</f>
        <v/>
      </c>
      <c r="G43" s="72" t="str">
        <f t="shared" si="47"/>
        <v/>
      </c>
      <c r="H43" s="240"/>
      <c r="I43" s="72" t="str">
        <f t="shared" si="48"/>
        <v/>
      </c>
      <c r="J43" s="522"/>
      <c r="K43" s="523"/>
      <c r="L43" s="523"/>
      <c r="M43" s="523"/>
      <c r="N43" s="523"/>
      <c r="O43" s="524"/>
      <c r="P43" s="242">
        <f t="shared" si="2"/>
        <v>0</v>
      </c>
      <c r="Q43" s="242">
        <f t="shared" si="19"/>
        <v>0</v>
      </c>
      <c r="R43" s="242">
        <f t="shared" si="3"/>
        <v>0</v>
      </c>
      <c r="S43" s="242">
        <f t="shared" si="20"/>
        <v>0</v>
      </c>
      <c r="T43" s="242">
        <f t="shared" si="4"/>
        <v>0</v>
      </c>
      <c r="U43" s="242">
        <f t="shared" si="5"/>
        <v>0</v>
      </c>
      <c r="V43" s="252" t="str">
        <f t="shared" si="21"/>
        <v>000</v>
      </c>
      <c r="W43" s="252">
        <f t="shared" si="22"/>
        <v>0</v>
      </c>
      <c r="X43" s="252">
        <f t="shared" si="23"/>
        <v>0</v>
      </c>
      <c r="Y43" s="252" t="str">
        <f t="shared" si="24"/>
        <v/>
      </c>
      <c r="Z43" s="252" t="str">
        <f t="shared" si="25"/>
        <v/>
      </c>
      <c r="AA43" s="252" t="str">
        <f t="shared" si="26"/>
        <v>0</v>
      </c>
      <c r="AB43" s="252" t="str">
        <f t="shared" si="27"/>
        <v/>
      </c>
      <c r="AC43" s="252" t="str">
        <f t="shared" si="28"/>
        <v>0</v>
      </c>
      <c r="AD43" s="252" t="str">
        <f t="shared" si="29"/>
        <v/>
      </c>
      <c r="AE43" s="252" t="str">
        <f t="shared" si="6"/>
        <v>00</v>
      </c>
      <c r="AF43" s="252">
        <f t="shared" si="30"/>
        <v>0</v>
      </c>
      <c r="AG43" s="252"/>
      <c r="AH43" s="69">
        <v>7</v>
      </c>
      <c r="AI43" s="69" t="e">
        <f t="shared" ref="AI43:AJ45" si="62">AI42</f>
        <v>#N/A</v>
      </c>
      <c r="AJ43" s="69">
        <f t="shared" si="62"/>
        <v>0</v>
      </c>
      <c r="AK43" s="69">
        <v>4</v>
      </c>
      <c r="AL43" s="69" t="e">
        <f t="shared" si="49"/>
        <v>#N/A</v>
      </c>
      <c r="AM43" s="69" t="e">
        <f t="shared" si="31"/>
        <v>#N/A</v>
      </c>
      <c r="AN43" s="69" t="str">
        <f t="shared" si="50"/>
        <v/>
      </c>
      <c r="AO43" s="69">
        <v>4</v>
      </c>
      <c r="AP43" s="69">
        <v>40</v>
      </c>
      <c r="AQ43" s="69" t="e">
        <f t="shared" si="32"/>
        <v>#N/A</v>
      </c>
      <c r="AR43" s="69" t="str">
        <f t="shared" si="51"/>
        <v/>
      </c>
      <c r="AS43" s="69">
        <v>40</v>
      </c>
      <c r="AT43" s="69" t="e">
        <f t="shared" si="33"/>
        <v>#N/A</v>
      </c>
      <c r="AU43" s="69" t="str">
        <f t="shared" si="52"/>
        <v/>
      </c>
      <c r="AV43" s="69">
        <v>40</v>
      </c>
      <c r="AW43" s="69" t="e">
        <f t="shared" si="34"/>
        <v>#N/A</v>
      </c>
      <c r="AX43" s="69" t="str">
        <f t="shared" si="53"/>
        <v/>
      </c>
      <c r="AY43" s="69">
        <v>40</v>
      </c>
      <c r="AZ43" s="69" t="e">
        <f t="shared" si="35"/>
        <v>#N/A</v>
      </c>
      <c r="BA43" s="69" t="str">
        <f t="shared" si="54"/>
        <v/>
      </c>
      <c r="BB43" s="69">
        <v>40</v>
      </c>
      <c r="BC43" s="69" t="e">
        <f t="shared" si="36"/>
        <v>#N/A</v>
      </c>
      <c r="BD43" s="69" t="str">
        <f t="shared" si="55"/>
        <v/>
      </c>
      <c r="BE43" s="69">
        <v>40</v>
      </c>
      <c r="BF43" s="69" t="e">
        <f t="shared" si="37"/>
        <v>#N/A</v>
      </c>
      <c r="BG43" s="69" t="str">
        <f t="shared" si="56"/>
        <v/>
      </c>
      <c r="BH43" s="69">
        <v>40</v>
      </c>
      <c r="BI43" s="69" t="e">
        <f t="shared" si="38"/>
        <v>#N/A</v>
      </c>
      <c r="BJ43" s="69" t="str">
        <f t="shared" si="57"/>
        <v/>
      </c>
      <c r="BK43" s="69">
        <v>40</v>
      </c>
      <c r="BL43" s="69" t="e">
        <f t="shared" si="39"/>
        <v>#N/A</v>
      </c>
      <c r="BM43" s="69" t="str">
        <f t="shared" si="58"/>
        <v/>
      </c>
      <c r="BN43" s="69">
        <v>40</v>
      </c>
      <c r="BO43" s="69" t="e">
        <f t="shared" si="40"/>
        <v>#N/A</v>
      </c>
      <c r="BP43" s="69" t="str">
        <f t="shared" si="59"/>
        <v/>
      </c>
      <c r="BQ43" s="69">
        <v>40</v>
      </c>
      <c r="BR43" s="69" t="e">
        <f t="shared" si="41"/>
        <v>#N/A</v>
      </c>
      <c r="BS43" s="69" t="str">
        <f t="shared" si="60"/>
        <v/>
      </c>
    </row>
    <row r="44" spans="1:71" s="69" customFormat="1" hidden="1">
      <c r="A44" s="69" t="e">
        <f>A43</f>
        <v>#N/A</v>
      </c>
      <c r="B44" s="70">
        <v>5</v>
      </c>
      <c r="C44" s="541"/>
      <c r="D44" s="537"/>
      <c r="E44" s="517"/>
      <c r="F44" s="70" t="str">
        <f>IF(H44="","",5)</f>
        <v/>
      </c>
      <c r="G44" s="72" t="str">
        <f t="shared" si="47"/>
        <v/>
      </c>
      <c r="H44" s="240"/>
      <c r="I44" s="72" t="str">
        <f t="shared" si="48"/>
        <v/>
      </c>
      <c r="J44" s="522"/>
      <c r="K44" s="523"/>
      <c r="L44" s="523"/>
      <c r="M44" s="523"/>
      <c r="N44" s="523"/>
      <c r="O44" s="524"/>
      <c r="P44" s="242">
        <f t="shared" si="2"/>
        <v>0</v>
      </c>
      <c r="Q44" s="242">
        <f t="shared" si="19"/>
        <v>0</v>
      </c>
      <c r="R44" s="242">
        <f t="shared" si="3"/>
        <v>0</v>
      </c>
      <c r="S44" s="242">
        <f t="shared" si="20"/>
        <v>0</v>
      </c>
      <c r="T44" s="242">
        <f t="shared" si="4"/>
        <v>0</v>
      </c>
      <c r="U44" s="242">
        <f t="shared" si="5"/>
        <v>0</v>
      </c>
      <c r="V44" s="252" t="str">
        <f t="shared" si="21"/>
        <v>000</v>
      </c>
      <c r="W44" s="252">
        <f t="shared" si="22"/>
        <v>0</v>
      </c>
      <c r="X44" s="252">
        <f t="shared" si="23"/>
        <v>0</v>
      </c>
      <c r="Y44" s="252" t="str">
        <f t="shared" si="24"/>
        <v/>
      </c>
      <c r="Z44" s="252" t="str">
        <f t="shared" si="25"/>
        <v/>
      </c>
      <c r="AA44" s="252" t="str">
        <f t="shared" si="26"/>
        <v>0</v>
      </c>
      <c r="AB44" s="252" t="str">
        <f t="shared" si="27"/>
        <v/>
      </c>
      <c r="AC44" s="252" t="str">
        <f t="shared" si="28"/>
        <v>0</v>
      </c>
      <c r="AD44" s="252" t="str">
        <f t="shared" si="29"/>
        <v/>
      </c>
      <c r="AE44" s="252" t="str">
        <f t="shared" si="6"/>
        <v>00</v>
      </c>
      <c r="AF44" s="252">
        <f t="shared" si="30"/>
        <v>0</v>
      </c>
      <c r="AG44" s="252"/>
      <c r="AH44" s="69">
        <v>7</v>
      </c>
      <c r="AI44" s="69" t="e">
        <f t="shared" si="62"/>
        <v>#N/A</v>
      </c>
      <c r="AJ44" s="69">
        <f t="shared" si="62"/>
        <v>0</v>
      </c>
      <c r="AK44" s="69">
        <v>5</v>
      </c>
      <c r="AL44" s="69" t="e">
        <f t="shared" si="49"/>
        <v>#N/A</v>
      </c>
      <c r="AM44" s="69" t="e">
        <f t="shared" si="31"/>
        <v>#N/A</v>
      </c>
      <c r="AN44" s="69" t="str">
        <f t="shared" si="50"/>
        <v/>
      </c>
      <c r="AO44" s="69">
        <v>5</v>
      </c>
      <c r="AP44" s="69">
        <v>41</v>
      </c>
      <c r="AQ44" s="69" t="e">
        <f t="shared" si="32"/>
        <v>#N/A</v>
      </c>
      <c r="AR44" s="69" t="str">
        <f t="shared" si="51"/>
        <v/>
      </c>
      <c r="AS44" s="69">
        <v>41</v>
      </c>
      <c r="AT44" s="69" t="e">
        <f t="shared" si="33"/>
        <v>#N/A</v>
      </c>
      <c r="AU44" s="69" t="str">
        <f t="shared" si="52"/>
        <v/>
      </c>
      <c r="AV44" s="69">
        <v>41</v>
      </c>
      <c r="AW44" s="69" t="e">
        <f t="shared" si="34"/>
        <v>#N/A</v>
      </c>
      <c r="AX44" s="69" t="str">
        <f t="shared" si="53"/>
        <v/>
      </c>
      <c r="AY44" s="69">
        <v>41</v>
      </c>
      <c r="AZ44" s="69" t="e">
        <f t="shared" si="35"/>
        <v>#N/A</v>
      </c>
      <c r="BA44" s="69" t="str">
        <f t="shared" si="54"/>
        <v/>
      </c>
      <c r="BB44" s="69">
        <v>41</v>
      </c>
      <c r="BC44" s="69" t="e">
        <f t="shared" si="36"/>
        <v>#N/A</v>
      </c>
      <c r="BD44" s="69" t="str">
        <f t="shared" si="55"/>
        <v/>
      </c>
      <c r="BE44" s="69">
        <v>41</v>
      </c>
      <c r="BF44" s="69" t="e">
        <f t="shared" si="37"/>
        <v>#N/A</v>
      </c>
      <c r="BG44" s="69" t="str">
        <f t="shared" si="56"/>
        <v/>
      </c>
      <c r="BH44" s="69">
        <v>41</v>
      </c>
      <c r="BI44" s="69" t="e">
        <f t="shared" si="38"/>
        <v>#N/A</v>
      </c>
      <c r="BJ44" s="69" t="str">
        <f t="shared" si="57"/>
        <v/>
      </c>
      <c r="BK44" s="69">
        <v>41</v>
      </c>
      <c r="BL44" s="69" t="e">
        <f t="shared" si="39"/>
        <v>#N/A</v>
      </c>
      <c r="BM44" s="69" t="str">
        <f t="shared" si="58"/>
        <v/>
      </c>
      <c r="BN44" s="69">
        <v>41</v>
      </c>
      <c r="BO44" s="69" t="e">
        <f t="shared" si="40"/>
        <v>#N/A</v>
      </c>
      <c r="BP44" s="69" t="str">
        <f t="shared" si="59"/>
        <v/>
      </c>
      <c r="BQ44" s="69">
        <v>41</v>
      </c>
      <c r="BR44" s="69" t="e">
        <f t="shared" si="41"/>
        <v>#N/A</v>
      </c>
      <c r="BS44" s="69" t="str">
        <f t="shared" si="60"/>
        <v/>
      </c>
    </row>
    <row r="45" spans="1:71" s="69" customFormat="1" ht="15" hidden="1" thickBot="1">
      <c r="A45" s="69" t="e">
        <f>A44</f>
        <v>#N/A</v>
      </c>
      <c r="B45" s="70">
        <v>6</v>
      </c>
      <c r="C45" s="542"/>
      <c r="D45" s="538"/>
      <c r="E45" s="518"/>
      <c r="F45" s="75" t="str">
        <f>IF(H45="","",6)</f>
        <v/>
      </c>
      <c r="G45" s="76" t="str">
        <f t="shared" si="47"/>
        <v/>
      </c>
      <c r="H45" s="241"/>
      <c r="I45" s="76" t="str">
        <f t="shared" si="48"/>
        <v/>
      </c>
      <c r="J45" s="525"/>
      <c r="K45" s="526"/>
      <c r="L45" s="526"/>
      <c r="M45" s="526"/>
      <c r="N45" s="526"/>
      <c r="O45" s="527"/>
      <c r="P45" s="242">
        <f t="shared" si="2"/>
        <v>0</v>
      </c>
      <c r="Q45" s="242">
        <f t="shared" si="19"/>
        <v>0</v>
      </c>
      <c r="R45" s="242">
        <f t="shared" si="3"/>
        <v>0</v>
      </c>
      <c r="S45" s="242">
        <f t="shared" si="20"/>
        <v>0</v>
      </c>
      <c r="T45" s="242">
        <f t="shared" si="4"/>
        <v>0</v>
      </c>
      <c r="U45" s="242">
        <f t="shared" si="5"/>
        <v>0</v>
      </c>
      <c r="V45" s="252" t="str">
        <f t="shared" si="21"/>
        <v>000</v>
      </c>
      <c r="W45" s="252">
        <f t="shared" si="22"/>
        <v>0</v>
      </c>
      <c r="X45" s="252">
        <f t="shared" si="23"/>
        <v>0</v>
      </c>
      <c r="Y45" s="252" t="str">
        <f t="shared" si="24"/>
        <v/>
      </c>
      <c r="Z45" s="252" t="str">
        <f t="shared" si="25"/>
        <v/>
      </c>
      <c r="AA45" s="252" t="str">
        <f t="shared" si="26"/>
        <v>0</v>
      </c>
      <c r="AB45" s="252" t="str">
        <f t="shared" si="27"/>
        <v/>
      </c>
      <c r="AC45" s="252" t="str">
        <f t="shared" si="28"/>
        <v>0</v>
      </c>
      <c r="AD45" s="252" t="str">
        <f t="shared" si="29"/>
        <v/>
      </c>
      <c r="AE45" s="252" t="str">
        <f t="shared" si="6"/>
        <v>00</v>
      </c>
      <c r="AF45" s="252">
        <f t="shared" si="30"/>
        <v>0</v>
      </c>
      <c r="AG45" s="252"/>
      <c r="AH45" s="69">
        <v>7</v>
      </c>
      <c r="AI45" s="69" t="e">
        <f t="shared" si="62"/>
        <v>#N/A</v>
      </c>
      <c r="AJ45" s="69">
        <f t="shared" si="62"/>
        <v>0</v>
      </c>
      <c r="AK45" s="69">
        <v>6</v>
      </c>
      <c r="AL45" s="69" t="e">
        <f t="shared" si="49"/>
        <v>#N/A</v>
      </c>
      <c r="AM45" s="69" t="e">
        <f t="shared" si="31"/>
        <v>#N/A</v>
      </c>
      <c r="AN45" s="69" t="str">
        <f t="shared" si="50"/>
        <v/>
      </c>
      <c r="AO45" s="69">
        <v>6</v>
      </c>
      <c r="AP45" s="69">
        <v>42</v>
      </c>
      <c r="AQ45" s="69" t="e">
        <f t="shared" si="32"/>
        <v>#N/A</v>
      </c>
      <c r="AR45" s="69" t="str">
        <f t="shared" si="51"/>
        <v/>
      </c>
      <c r="AS45" s="69">
        <v>42</v>
      </c>
      <c r="AT45" s="69" t="e">
        <f t="shared" si="33"/>
        <v>#N/A</v>
      </c>
      <c r="AU45" s="69" t="str">
        <f t="shared" si="52"/>
        <v/>
      </c>
      <c r="AV45" s="69">
        <v>42</v>
      </c>
      <c r="AW45" s="69" t="e">
        <f t="shared" si="34"/>
        <v>#N/A</v>
      </c>
      <c r="AX45" s="69" t="str">
        <f t="shared" si="53"/>
        <v/>
      </c>
      <c r="AY45" s="69">
        <v>42</v>
      </c>
      <c r="AZ45" s="69" t="e">
        <f t="shared" si="35"/>
        <v>#N/A</v>
      </c>
      <c r="BA45" s="69" t="str">
        <f t="shared" si="54"/>
        <v/>
      </c>
      <c r="BB45" s="69">
        <v>42</v>
      </c>
      <c r="BC45" s="69" t="e">
        <f t="shared" si="36"/>
        <v>#N/A</v>
      </c>
      <c r="BD45" s="69" t="str">
        <f t="shared" si="55"/>
        <v/>
      </c>
      <c r="BE45" s="69">
        <v>42</v>
      </c>
      <c r="BF45" s="69" t="e">
        <f t="shared" si="37"/>
        <v>#N/A</v>
      </c>
      <c r="BG45" s="69" t="str">
        <f t="shared" si="56"/>
        <v/>
      </c>
      <c r="BH45" s="69">
        <v>42</v>
      </c>
      <c r="BI45" s="69" t="e">
        <f t="shared" si="38"/>
        <v>#N/A</v>
      </c>
      <c r="BJ45" s="69" t="str">
        <f t="shared" si="57"/>
        <v/>
      </c>
      <c r="BK45" s="69">
        <v>42</v>
      </c>
      <c r="BL45" s="69" t="e">
        <f t="shared" si="39"/>
        <v>#N/A</v>
      </c>
      <c r="BM45" s="69" t="str">
        <f t="shared" si="58"/>
        <v/>
      </c>
      <c r="BN45" s="69">
        <v>42</v>
      </c>
      <c r="BO45" s="69" t="e">
        <f t="shared" si="40"/>
        <v>#N/A</v>
      </c>
      <c r="BP45" s="69" t="str">
        <f t="shared" si="59"/>
        <v/>
      </c>
      <c r="BQ45" s="69">
        <v>42</v>
      </c>
      <c r="BR45" s="69" t="e">
        <f t="shared" si="41"/>
        <v>#N/A</v>
      </c>
      <c r="BS45" s="69" t="str">
        <f t="shared" si="60"/>
        <v/>
      </c>
    </row>
    <row r="46" spans="1:71" s="69" customFormat="1" hidden="1">
      <c r="A46" s="69" t="e">
        <f>VLOOKUP(D46,コード３,2,FALSE)</f>
        <v>#N/A</v>
      </c>
      <c r="B46" s="70">
        <v>1</v>
      </c>
      <c r="C46" s="543">
        <v>8</v>
      </c>
      <c r="D46" s="237"/>
      <c r="E46" s="238"/>
      <c r="F46" s="70" t="str">
        <f>IF(H46="","",1)</f>
        <v/>
      </c>
      <c r="G46" s="72" t="str">
        <f t="shared" si="47"/>
        <v/>
      </c>
      <c r="H46" s="240"/>
      <c r="I46" s="72" t="str">
        <f t="shared" si="48"/>
        <v/>
      </c>
      <c r="J46" s="235" t="str">
        <f>IF(D46="","",VLOOKUP(D46,コード３,3,FALSE))</f>
        <v/>
      </c>
      <c r="K46" s="230"/>
      <c r="L46" s="231" t="str">
        <f>IF($B46="","",IF(J46="","",IF(J46="p","点",IF(J46="t1","",IF(J46="t2","分","m")))))</f>
        <v/>
      </c>
      <c r="M46" s="232"/>
      <c r="N46" s="231" t="str">
        <f>IF($B46="","",IF(J46="","",IF(J46="p","",IF(J46="t1","秒",IF(J46="t2","秒","cm")))))</f>
        <v/>
      </c>
      <c r="O46" s="233"/>
      <c r="P46" s="242">
        <f t="shared" si="2"/>
        <v>0</v>
      </c>
      <c r="Q46" s="242">
        <f t="shared" si="19"/>
        <v>0</v>
      </c>
      <c r="R46" s="242">
        <f t="shared" si="3"/>
        <v>0</v>
      </c>
      <c r="S46" s="242">
        <f t="shared" si="20"/>
        <v>0</v>
      </c>
      <c r="T46" s="242">
        <f t="shared" si="4"/>
        <v>0</v>
      </c>
      <c r="U46" s="242">
        <f t="shared" si="5"/>
        <v>0</v>
      </c>
      <c r="V46" s="252" t="str">
        <f t="shared" si="21"/>
        <v>000</v>
      </c>
      <c r="W46" s="252">
        <f t="shared" si="22"/>
        <v>0</v>
      </c>
      <c r="X46" s="252">
        <f t="shared" si="23"/>
        <v>0</v>
      </c>
      <c r="Y46" s="252" t="str">
        <f t="shared" si="24"/>
        <v/>
      </c>
      <c r="Z46" s="252" t="str">
        <f t="shared" si="25"/>
        <v/>
      </c>
      <c r="AA46" s="252" t="str">
        <f t="shared" si="26"/>
        <v>0</v>
      </c>
      <c r="AB46" s="252" t="str">
        <f t="shared" si="27"/>
        <v/>
      </c>
      <c r="AC46" s="252" t="str">
        <f t="shared" si="28"/>
        <v>0</v>
      </c>
      <c r="AD46" s="252" t="str">
        <f t="shared" si="29"/>
        <v/>
      </c>
      <c r="AE46" s="252" t="str">
        <f t="shared" si="6"/>
        <v>00</v>
      </c>
      <c r="AF46" s="252">
        <f t="shared" si="30"/>
        <v>0</v>
      </c>
      <c r="AG46" s="252"/>
      <c r="AH46" s="69">
        <v>8</v>
      </c>
      <c r="AI46" s="69" t="e">
        <f>VLOOKUP(D46,コード３,2,FALSE)</f>
        <v>#N/A</v>
      </c>
      <c r="AJ46" s="69">
        <f>COUNTIF('tmp２'!C$203:C$1202,AI46)</f>
        <v>0</v>
      </c>
      <c r="AK46" s="69">
        <v>1</v>
      </c>
      <c r="AL46" s="69" t="e">
        <f t="shared" si="49"/>
        <v>#N/A</v>
      </c>
      <c r="AM46" s="69" t="e">
        <f>AL46*1</f>
        <v>#N/A</v>
      </c>
      <c r="AN46" s="69" t="str">
        <f t="shared" si="50"/>
        <v/>
      </c>
      <c r="AO46" s="69">
        <v>1</v>
      </c>
      <c r="AP46" s="69">
        <v>43</v>
      </c>
      <c r="AQ46" s="69" t="e">
        <f t="shared" si="32"/>
        <v>#N/A</v>
      </c>
      <c r="AR46" s="69" t="str">
        <f t="shared" si="51"/>
        <v/>
      </c>
      <c r="AS46" s="69">
        <v>43</v>
      </c>
      <c r="AT46" s="69" t="e">
        <f t="shared" si="33"/>
        <v>#N/A</v>
      </c>
      <c r="AU46" s="69" t="str">
        <f t="shared" si="52"/>
        <v/>
      </c>
      <c r="AV46" s="69">
        <v>43</v>
      </c>
      <c r="AW46" s="69" t="e">
        <f t="shared" si="34"/>
        <v>#N/A</v>
      </c>
      <c r="AX46" s="69" t="str">
        <f t="shared" si="53"/>
        <v/>
      </c>
      <c r="AY46" s="69">
        <v>43</v>
      </c>
      <c r="AZ46" s="69" t="e">
        <f t="shared" si="35"/>
        <v>#N/A</v>
      </c>
      <c r="BA46" s="69" t="str">
        <f t="shared" si="54"/>
        <v/>
      </c>
      <c r="BB46" s="69">
        <v>43</v>
      </c>
      <c r="BC46" s="69" t="e">
        <f t="shared" si="36"/>
        <v>#N/A</v>
      </c>
      <c r="BD46" s="69" t="str">
        <f t="shared" si="55"/>
        <v/>
      </c>
      <c r="BE46" s="69">
        <v>43</v>
      </c>
      <c r="BF46" s="69" t="e">
        <f t="shared" si="37"/>
        <v>#N/A</v>
      </c>
      <c r="BG46" s="69" t="str">
        <f t="shared" si="56"/>
        <v/>
      </c>
      <c r="BH46" s="69">
        <v>43</v>
      </c>
      <c r="BI46" s="69" t="e">
        <f t="shared" si="38"/>
        <v>#N/A</v>
      </c>
      <c r="BJ46" s="69" t="str">
        <f t="shared" si="57"/>
        <v/>
      </c>
      <c r="BK46" s="69">
        <v>43</v>
      </c>
      <c r="BL46" s="69" t="e">
        <f t="shared" si="39"/>
        <v>#N/A</v>
      </c>
      <c r="BM46" s="69" t="str">
        <f t="shared" si="58"/>
        <v/>
      </c>
      <c r="BN46" s="69">
        <v>43</v>
      </c>
      <c r="BO46" s="69" t="e">
        <f t="shared" si="40"/>
        <v>#N/A</v>
      </c>
      <c r="BP46" s="69" t="str">
        <f t="shared" si="59"/>
        <v/>
      </c>
      <c r="BQ46" s="69">
        <v>43</v>
      </c>
      <c r="BR46" s="69" t="e">
        <f t="shared" si="41"/>
        <v>#N/A</v>
      </c>
      <c r="BS46" s="69" t="str">
        <f t="shared" si="60"/>
        <v/>
      </c>
    </row>
    <row r="47" spans="1:71" s="69" customFormat="1" hidden="1">
      <c r="A47" s="69" t="e">
        <f>A46</f>
        <v>#N/A</v>
      </c>
      <c r="B47" s="70">
        <v>2</v>
      </c>
      <c r="C47" s="541"/>
      <c r="D47" s="536"/>
      <c r="E47" s="516"/>
      <c r="F47" s="70" t="str">
        <f>IF(H47="","",2)</f>
        <v/>
      </c>
      <c r="G47" s="72" t="str">
        <f t="shared" si="47"/>
        <v/>
      </c>
      <c r="H47" s="240"/>
      <c r="I47" s="72" t="str">
        <f t="shared" si="48"/>
        <v/>
      </c>
      <c r="J47" s="519"/>
      <c r="K47" s="520"/>
      <c r="L47" s="520"/>
      <c r="M47" s="520"/>
      <c r="N47" s="520"/>
      <c r="O47" s="521"/>
      <c r="P47" s="242">
        <f t="shared" si="2"/>
        <v>0</v>
      </c>
      <c r="Q47" s="242">
        <f t="shared" si="19"/>
        <v>0</v>
      </c>
      <c r="R47" s="242">
        <f t="shared" si="3"/>
        <v>0</v>
      </c>
      <c r="S47" s="242">
        <f t="shared" si="20"/>
        <v>0</v>
      </c>
      <c r="T47" s="242">
        <f t="shared" si="4"/>
        <v>0</v>
      </c>
      <c r="U47" s="242">
        <f t="shared" si="5"/>
        <v>0</v>
      </c>
      <c r="V47" s="252" t="str">
        <f t="shared" si="21"/>
        <v>000</v>
      </c>
      <c r="W47" s="252">
        <f t="shared" si="22"/>
        <v>0</v>
      </c>
      <c r="X47" s="252">
        <f t="shared" si="23"/>
        <v>0</v>
      </c>
      <c r="Y47" s="252" t="str">
        <f t="shared" si="24"/>
        <v/>
      </c>
      <c r="Z47" s="252" t="str">
        <f t="shared" si="25"/>
        <v/>
      </c>
      <c r="AA47" s="252" t="str">
        <f t="shared" si="26"/>
        <v>0</v>
      </c>
      <c r="AB47" s="252" t="str">
        <f t="shared" si="27"/>
        <v/>
      </c>
      <c r="AC47" s="252" t="str">
        <f t="shared" si="28"/>
        <v>0</v>
      </c>
      <c r="AD47" s="252" t="str">
        <f t="shared" si="29"/>
        <v/>
      </c>
      <c r="AE47" s="252" t="str">
        <f t="shared" si="6"/>
        <v>00</v>
      </c>
      <c r="AF47" s="252">
        <f t="shared" si="30"/>
        <v>0</v>
      </c>
      <c r="AG47" s="252"/>
      <c r="AH47" s="69">
        <v>8</v>
      </c>
      <c r="AI47" s="69" t="e">
        <f>AI46</f>
        <v>#N/A</v>
      </c>
      <c r="AJ47" s="69">
        <f>AJ46</f>
        <v>0</v>
      </c>
      <c r="AK47" s="69">
        <v>2</v>
      </c>
      <c r="AL47" s="69" t="e">
        <f t="shared" si="49"/>
        <v>#N/A</v>
      </c>
      <c r="AM47" s="69" t="e">
        <f t="shared" si="31"/>
        <v>#N/A</v>
      </c>
      <c r="AN47" s="69" t="str">
        <f t="shared" si="50"/>
        <v/>
      </c>
      <c r="AO47" s="69">
        <v>2</v>
      </c>
      <c r="AP47" s="69">
        <v>44</v>
      </c>
      <c r="AQ47" s="69" t="e">
        <f t="shared" si="32"/>
        <v>#N/A</v>
      </c>
      <c r="AR47" s="69" t="str">
        <f t="shared" si="51"/>
        <v/>
      </c>
      <c r="AS47" s="69">
        <v>44</v>
      </c>
      <c r="AT47" s="69" t="e">
        <f t="shared" si="33"/>
        <v>#N/A</v>
      </c>
      <c r="AU47" s="69" t="str">
        <f t="shared" si="52"/>
        <v/>
      </c>
      <c r="AV47" s="69">
        <v>44</v>
      </c>
      <c r="AW47" s="69" t="e">
        <f t="shared" si="34"/>
        <v>#N/A</v>
      </c>
      <c r="AX47" s="69" t="str">
        <f t="shared" si="53"/>
        <v/>
      </c>
      <c r="AY47" s="69">
        <v>44</v>
      </c>
      <c r="AZ47" s="69" t="e">
        <f t="shared" si="35"/>
        <v>#N/A</v>
      </c>
      <c r="BA47" s="69" t="str">
        <f t="shared" si="54"/>
        <v/>
      </c>
      <c r="BB47" s="69">
        <v>44</v>
      </c>
      <c r="BC47" s="69" t="e">
        <f t="shared" si="36"/>
        <v>#N/A</v>
      </c>
      <c r="BD47" s="69" t="str">
        <f t="shared" si="55"/>
        <v/>
      </c>
      <c r="BE47" s="69">
        <v>44</v>
      </c>
      <c r="BF47" s="69" t="e">
        <f t="shared" si="37"/>
        <v>#N/A</v>
      </c>
      <c r="BG47" s="69" t="str">
        <f t="shared" si="56"/>
        <v/>
      </c>
      <c r="BH47" s="69">
        <v>44</v>
      </c>
      <c r="BI47" s="69" t="e">
        <f t="shared" si="38"/>
        <v>#N/A</v>
      </c>
      <c r="BJ47" s="69" t="str">
        <f t="shared" si="57"/>
        <v/>
      </c>
      <c r="BK47" s="69">
        <v>44</v>
      </c>
      <c r="BL47" s="69" t="e">
        <f t="shared" si="39"/>
        <v>#N/A</v>
      </c>
      <c r="BM47" s="69" t="str">
        <f t="shared" si="58"/>
        <v/>
      </c>
      <c r="BN47" s="69">
        <v>44</v>
      </c>
      <c r="BO47" s="69" t="e">
        <f t="shared" si="40"/>
        <v>#N/A</v>
      </c>
      <c r="BP47" s="69" t="str">
        <f t="shared" si="59"/>
        <v/>
      </c>
      <c r="BQ47" s="69">
        <v>44</v>
      </c>
      <c r="BR47" s="69" t="e">
        <f t="shared" si="41"/>
        <v>#N/A</v>
      </c>
      <c r="BS47" s="69" t="str">
        <f t="shared" si="60"/>
        <v/>
      </c>
    </row>
    <row r="48" spans="1:71" s="69" customFormat="1" hidden="1">
      <c r="A48" s="69" t="e">
        <f>A47</f>
        <v>#N/A</v>
      </c>
      <c r="B48" s="70">
        <v>3</v>
      </c>
      <c r="C48" s="541"/>
      <c r="D48" s="537"/>
      <c r="E48" s="517"/>
      <c r="F48" s="70" t="str">
        <f>IF(H48="","",3)</f>
        <v/>
      </c>
      <c r="G48" s="72" t="str">
        <f t="shared" si="47"/>
        <v/>
      </c>
      <c r="H48" s="240"/>
      <c r="I48" s="72" t="str">
        <f t="shared" si="48"/>
        <v/>
      </c>
      <c r="J48" s="522"/>
      <c r="K48" s="523"/>
      <c r="L48" s="523"/>
      <c r="M48" s="523"/>
      <c r="N48" s="523"/>
      <c r="O48" s="524"/>
      <c r="P48" s="242">
        <f t="shared" si="2"/>
        <v>0</v>
      </c>
      <c r="Q48" s="242">
        <f t="shared" si="19"/>
        <v>0</v>
      </c>
      <c r="R48" s="242">
        <f t="shared" si="3"/>
        <v>0</v>
      </c>
      <c r="S48" s="242">
        <f t="shared" si="20"/>
        <v>0</v>
      </c>
      <c r="T48" s="242">
        <f t="shared" si="4"/>
        <v>0</v>
      </c>
      <c r="U48" s="242">
        <f t="shared" si="5"/>
        <v>0</v>
      </c>
      <c r="V48" s="252" t="str">
        <f t="shared" si="21"/>
        <v>000</v>
      </c>
      <c r="W48" s="252">
        <f t="shared" si="22"/>
        <v>0</v>
      </c>
      <c r="X48" s="252">
        <f t="shared" si="23"/>
        <v>0</v>
      </c>
      <c r="Y48" s="252" t="str">
        <f t="shared" si="24"/>
        <v/>
      </c>
      <c r="Z48" s="252" t="str">
        <f t="shared" si="25"/>
        <v/>
      </c>
      <c r="AA48" s="252" t="str">
        <f t="shared" si="26"/>
        <v>0</v>
      </c>
      <c r="AB48" s="252" t="str">
        <f t="shared" si="27"/>
        <v/>
      </c>
      <c r="AC48" s="252" t="str">
        <f t="shared" si="28"/>
        <v>0</v>
      </c>
      <c r="AD48" s="252" t="str">
        <f t="shared" si="29"/>
        <v/>
      </c>
      <c r="AE48" s="252" t="str">
        <f t="shared" si="6"/>
        <v>00</v>
      </c>
      <c r="AF48" s="252">
        <f t="shared" si="30"/>
        <v>0</v>
      </c>
      <c r="AG48" s="252"/>
      <c r="AH48" s="69">
        <v>8</v>
      </c>
      <c r="AI48" s="69" t="e">
        <f>AI47</f>
        <v>#N/A</v>
      </c>
      <c r="AJ48" s="69">
        <f>AJ47</f>
        <v>0</v>
      </c>
      <c r="AK48" s="69">
        <v>3</v>
      </c>
      <c r="AL48" s="69" t="e">
        <f t="shared" si="49"/>
        <v>#N/A</v>
      </c>
      <c r="AM48" s="69" t="e">
        <f t="shared" si="31"/>
        <v>#N/A</v>
      </c>
      <c r="AN48" s="69" t="str">
        <f t="shared" si="50"/>
        <v/>
      </c>
      <c r="AO48" s="69">
        <v>3</v>
      </c>
      <c r="AP48" s="69">
        <v>45</v>
      </c>
      <c r="AQ48" s="69" t="e">
        <f t="shared" si="32"/>
        <v>#N/A</v>
      </c>
      <c r="AR48" s="69" t="str">
        <f t="shared" si="51"/>
        <v/>
      </c>
      <c r="AS48" s="69">
        <v>45</v>
      </c>
      <c r="AT48" s="69" t="e">
        <f t="shared" si="33"/>
        <v>#N/A</v>
      </c>
      <c r="AU48" s="69" t="str">
        <f t="shared" si="52"/>
        <v/>
      </c>
      <c r="AV48" s="69">
        <v>45</v>
      </c>
      <c r="AW48" s="69" t="e">
        <f t="shared" si="34"/>
        <v>#N/A</v>
      </c>
      <c r="AX48" s="69" t="str">
        <f t="shared" si="53"/>
        <v/>
      </c>
      <c r="AY48" s="69">
        <v>45</v>
      </c>
      <c r="AZ48" s="69" t="e">
        <f t="shared" si="35"/>
        <v>#N/A</v>
      </c>
      <c r="BA48" s="69" t="str">
        <f t="shared" si="54"/>
        <v/>
      </c>
      <c r="BB48" s="69">
        <v>45</v>
      </c>
      <c r="BC48" s="69" t="e">
        <f t="shared" si="36"/>
        <v>#N/A</v>
      </c>
      <c r="BD48" s="69" t="str">
        <f t="shared" si="55"/>
        <v/>
      </c>
      <c r="BE48" s="69">
        <v>45</v>
      </c>
      <c r="BF48" s="69" t="e">
        <f t="shared" si="37"/>
        <v>#N/A</v>
      </c>
      <c r="BG48" s="69" t="str">
        <f t="shared" si="56"/>
        <v/>
      </c>
      <c r="BH48" s="69">
        <v>45</v>
      </c>
      <c r="BI48" s="69" t="e">
        <f t="shared" si="38"/>
        <v>#N/A</v>
      </c>
      <c r="BJ48" s="69" t="str">
        <f t="shared" si="57"/>
        <v/>
      </c>
      <c r="BK48" s="69">
        <v>45</v>
      </c>
      <c r="BL48" s="69" t="e">
        <f t="shared" si="39"/>
        <v>#N/A</v>
      </c>
      <c r="BM48" s="69" t="str">
        <f t="shared" si="58"/>
        <v/>
      </c>
      <c r="BN48" s="69">
        <v>45</v>
      </c>
      <c r="BO48" s="69" t="e">
        <f t="shared" si="40"/>
        <v>#N/A</v>
      </c>
      <c r="BP48" s="69" t="str">
        <f t="shared" si="59"/>
        <v/>
      </c>
      <c r="BQ48" s="69">
        <v>45</v>
      </c>
      <c r="BR48" s="69" t="e">
        <f t="shared" si="41"/>
        <v>#N/A</v>
      </c>
      <c r="BS48" s="69" t="str">
        <f t="shared" si="60"/>
        <v/>
      </c>
    </row>
    <row r="49" spans="1:71" s="69" customFormat="1" hidden="1">
      <c r="A49" s="69" t="e">
        <f>A48</f>
        <v>#N/A</v>
      </c>
      <c r="B49" s="70">
        <v>4</v>
      </c>
      <c r="C49" s="541"/>
      <c r="D49" s="537"/>
      <c r="E49" s="517"/>
      <c r="F49" s="70" t="str">
        <f>IF(H49="","",4)</f>
        <v/>
      </c>
      <c r="G49" s="72" t="str">
        <f t="shared" si="47"/>
        <v/>
      </c>
      <c r="H49" s="240"/>
      <c r="I49" s="72" t="str">
        <f t="shared" si="48"/>
        <v/>
      </c>
      <c r="J49" s="522"/>
      <c r="K49" s="523"/>
      <c r="L49" s="523"/>
      <c r="M49" s="523"/>
      <c r="N49" s="523"/>
      <c r="O49" s="524"/>
      <c r="P49" s="242">
        <f t="shared" si="2"/>
        <v>0</v>
      </c>
      <c r="Q49" s="242">
        <f t="shared" si="19"/>
        <v>0</v>
      </c>
      <c r="R49" s="242">
        <f t="shared" si="3"/>
        <v>0</v>
      </c>
      <c r="S49" s="242">
        <f t="shared" si="20"/>
        <v>0</v>
      </c>
      <c r="T49" s="242">
        <f t="shared" si="4"/>
        <v>0</v>
      </c>
      <c r="U49" s="242">
        <f t="shared" si="5"/>
        <v>0</v>
      </c>
      <c r="V49" s="252" t="str">
        <f t="shared" si="21"/>
        <v>000</v>
      </c>
      <c r="W49" s="252">
        <f t="shared" si="22"/>
        <v>0</v>
      </c>
      <c r="X49" s="252">
        <f t="shared" si="23"/>
        <v>0</v>
      </c>
      <c r="Y49" s="252" t="str">
        <f t="shared" si="24"/>
        <v/>
      </c>
      <c r="Z49" s="252" t="str">
        <f t="shared" si="25"/>
        <v/>
      </c>
      <c r="AA49" s="252" t="str">
        <f t="shared" si="26"/>
        <v>0</v>
      </c>
      <c r="AB49" s="252" t="str">
        <f t="shared" si="27"/>
        <v/>
      </c>
      <c r="AC49" s="252" t="str">
        <f t="shared" si="28"/>
        <v>0</v>
      </c>
      <c r="AD49" s="252" t="str">
        <f t="shared" si="29"/>
        <v/>
      </c>
      <c r="AE49" s="252" t="str">
        <f t="shared" si="6"/>
        <v>00</v>
      </c>
      <c r="AF49" s="252">
        <f t="shared" si="30"/>
        <v>0</v>
      </c>
      <c r="AG49" s="252"/>
      <c r="AH49" s="69">
        <v>8</v>
      </c>
      <c r="AI49" s="69" t="e">
        <f t="shared" ref="AI49:AJ51" si="63">AI48</f>
        <v>#N/A</v>
      </c>
      <c r="AJ49" s="69">
        <f t="shared" si="63"/>
        <v>0</v>
      </c>
      <c r="AK49" s="69">
        <v>4</v>
      </c>
      <c r="AL49" s="69" t="e">
        <f t="shared" si="49"/>
        <v>#N/A</v>
      </c>
      <c r="AM49" s="69" t="e">
        <f t="shared" si="31"/>
        <v>#N/A</v>
      </c>
      <c r="AN49" s="69" t="str">
        <f t="shared" si="50"/>
        <v/>
      </c>
      <c r="AO49" s="69">
        <v>4</v>
      </c>
      <c r="AP49" s="69">
        <v>46</v>
      </c>
      <c r="AQ49" s="69" t="e">
        <f t="shared" si="32"/>
        <v>#N/A</v>
      </c>
      <c r="AR49" s="69" t="str">
        <f t="shared" si="51"/>
        <v/>
      </c>
      <c r="AS49" s="69">
        <v>46</v>
      </c>
      <c r="AT49" s="69" t="e">
        <f t="shared" si="33"/>
        <v>#N/A</v>
      </c>
      <c r="AU49" s="69" t="str">
        <f t="shared" si="52"/>
        <v/>
      </c>
      <c r="AV49" s="69">
        <v>46</v>
      </c>
      <c r="AW49" s="69" t="e">
        <f t="shared" si="34"/>
        <v>#N/A</v>
      </c>
      <c r="AX49" s="69" t="str">
        <f t="shared" si="53"/>
        <v/>
      </c>
      <c r="AY49" s="69">
        <v>46</v>
      </c>
      <c r="AZ49" s="69" t="e">
        <f t="shared" si="35"/>
        <v>#N/A</v>
      </c>
      <c r="BA49" s="69" t="str">
        <f t="shared" si="54"/>
        <v/>
      </c>
      <c r="BB49" s="69">
        <v>46</v>
      </c>
      <c r="BC49" s="69" t="e">
        <f t="shared" si="36"/>
        <v>#N/A</v>
      </c>
      <c r="BD49" s="69" t="str">
        <f t="shared" si="55"/>
        <v/>
      </c>
      <c r="BE49" s="69">
        <v>46</v>
      </c>
      <c r="BF49" s="69" t="e">
        <f t="shared" si="37"/>
        <v>#N/A</v>
      </c>
      <c r="BG49" s="69" t="str">
        <f t="shared" si="56"/>
        <v/>
      </c>
      <c r="BH49" s="69">
        <v>46</v>
      </c>
      <c r="BI49" s="69" t="e">
        <f t="shared" si="38"/>
        <v>#N/A</v>
      </c>
      <c r="BJ49" s="69" t="str">
        <f t="shared" si="57"/>
        <v/>
      </c>
      <c r="BK49" s="69">
        <v>46</v>
      </c>
      <c r="BL49" s="69" t="e">
        <f t="shared" si="39"/>
        <v>#N/A</v>
      </c>
      <c r="BM49" s="69" t="str">
        <f t="shared" si="58"/>
        <v/>
      </c>
      <c r="BN49" s="69">
        <v>46</v>
      </c>
      <c r="BO49" s="69" t="e">
        <f t="shared" si="40"/>
        <v>#N/A</v>
      </c>
      <c r="BP49" s="69" t="str">
        <f t="shared" si="59"/>
        <v/>
      </c>
      <c r="BQ49" s="69">
        <v>46</v>
      </c>
      <c r="BR49" s="69" t="e">
        <f t="shared" si="41"/>
        <v>#N/A</v>
      </c>
      <c r="BS49" s="69" t="str">
        <f t="shared" si="60"/>
        <v/>
      </c>
    </row>
    <row r="50" spans="1:71" s="69" customFormat="1" hidden="1">
      <c r="A50" s="69" t="e">
        <f>A49</f>
        <v>#N/A</v>
      </c>
      <c r="B50" s="70">
        <v>5</v>
      </c>
      <c r="C50" s="541"/>
      <c r="D50" s="537"/>
      <c r="E50" s="517"/>
      <c r="F50" s="70" t="str">
        <f>IF(H50="","",5)</f>
        <v/>
      </c>
      <c r="G50" s="72" t="str">
        <f t="shared" si="47"/>
        <v/>
      </c>
      <c r="H50" s="240"/>
      <c r="I50" s="72" t="str">
        <f t="shared" si="48"/>
        <v/>
      </c>
      <c r="J50" s="522"/>
      <c r="K50" s="523"/>
      <c r="L50" s="523"/>
      <c r="M50" s="523"/>
      <c r="N50" s="523"/>
      <c r="O50" s="524"/>
      <c r="P50" s="242">
        <f t="shared" si="2"/>
        <v>0</v>
      </c>
      <c r="Q50" s="242">
        <f t="shared" si="19"/>
        <v>0</v>
      </c>
      <c r="R50" s="242">
        <f t="shared" si="3"/>
        <v>0</v>
      </c>
      <c r="S50" s="242">
        <f t="shared" si="20"/>
        <v>0</v>
      </c>
      <c r="T50" s="242">
        <f t="shared" si="4"/>
        <v>0</v>
      </c>
      <c r="U50" s="242">
        <f t="shared" si="5"/>
        <v>0</v>
      </c>
      <c r="V50" s="252" t="str">
        <f t="shared" si="21"/>
        <v>000</v>
      </c>
      <c r="W50" s="252">
        <f t="shared" si="22"/>
        <v>0</v>
      </c>
      <c r="X50" s="252">
        <f t="shared" si="23"/>
        <v>0</v>
      </c>
      <c r="Y50" s="252" t="str">
        <f t="shared" si="24"/>
        <v/>
      </c>
      <c r="Z50" s="252" t="str">
        <f t="shared" si="25"/>
        <v/>
      </c>
      <c r="AA50" s="252" t="str">
        <f t="shared" si="26"/>
        <v>0</v>
      </c>
      <c r="AB50" s="252" t="str">
        <f t="shared" si="27"/>
        <v/>
      </c>
      <c r="AC50" s="252" t="str">
        <f t="shared" si="28"/>
        <v>0</v>
      </c>
      <c r="AD50" s="252" t="str">
        <f t="shared" si="29"/>
        <v/>
      </c>
      <c r="AE50" s="252" t="str">
        <f t="shared" si="6"/>
        <v>00</v>
      </c>
      <c r="AF50" s="252">
        <f t="shared" si="30"/>
        <v>0</v>
      </c>
      <c r="AG50" s="252"/>
      <c r="AH50" s="69">
        <v>8</v>
      </c>
      <c r="AI50" s="69" t="e">
        <f t="shared" si="63"/>
        <v>#N/A</v>
      </c>
      <c r="AJ50" s="69">
        <f t="shared" si="63"/>
        <v>0</v>
      </c>
      <c r="AK50" s="69">
        <v>5</v>
      </c>
      <c r="AL50" s="69" t="e">
        <f t="shared" si="49"/>
        <v>#N/A</v>
      </c>
      <c r="AM50" s="69" t="e">
        <f t="shared" si="31"/>
        <v>#N/A</v>
      </c>
      <c r="AN50" s="69" t="str">
        <f t="shared" si="50"/>
        <v/>
      </c>
      <c r="AO50" s="69">
        <v>5</v>
      </c>
      <c r="AP50" s="69">
        <v>47</v>
      </c>
      <c r="AQ50" s="69" t="e">
        <f t="shared" si="32"/>
        <v>#N/A</v>
      </c>
      <c r="AR50" s="69" t="str">
        <f t="shared" si="51"/>
        <v/>
      </c>
      <c r="AS50" s="69">
        <v>47</v>
      </c>
      <c r="AT50" s="69" t="e">
        <f t="shared" si="33"/>
        <v>#N/A</v>
      </c>
      <c r="AU50" s="69" t="str">
        <f t="shared" si="52"/>
        <v/>
      </c>
      <c r="AV50" s="69">
        <v>47</v>
      </c>
      <c r="AW50" s="69" t="e">
        <f t="shared" si="34"/>
        <v>#N/A</v>
      </c>
      <c r="AX50" s="69" t="str">
        <f t="shared" si="53"/>
        <v/>
      </c>
      <c r="AY50" s="69">
        <v>47</v>
      </c>
      <c r="AZ50" s="69" t="e">
        <f t="shared" si="35"/>
        <v>#N/A</v>
      </c>
      <c r="BA50" s="69" t="str">
        <f t="shared" si="54"/>
        <v/>
      </c>
      <c r="BB50" s="69">
        <v>47</v>
      </c>
      <c r="BC50" s="69" t="e">
        <f t="shared" si="36"/>
        <v>#N/A</v>
      </c>
      <c r="BD50" s="69" t="str">
        <f t="shared" si="55"/>
        <v/>
      </c>
      <c r="BE50" s="69">
        <v>47</v>
      </c>
      <c r="BF50" s="69" t="e">
        <f t="shared" si="37"/>
        <v>#N/A</v>
      </c>
      <c r="BG50" s="69" t="str">
        <f t="shared" si="56"/>
        <v/>
      </c>
      <c r="BH50" s="69">
        <v>47</v>
      </c>
      <c r="BI50" s="69" t="e">
        <f t="shared" si="38"/>
        <v>#N/A</v>
      </c>
      <c r="BJ50" s="69" t="str">
        <f t="shared" si="57"/>
        <v/>
      </c>
      <c r="BK50" s="69">
        <v>47</v>
      </c>
      <c r="BL50" s="69" t="e">
        <f t="shared" si="39"/>
        <v>#N/A</v>
      </c>
      <c r="BM50" s="69" t="str">
        <f t="shared" si="58"/>
        <v/>
      </c>
      <c r="BN50" s="69">
        <v>47</v>
      </c>
      <c r="BO50" s="69" t="e">
        <f t="shared" si="40"/>
        <v>#N/A</v>
      </c>
      <c r="BP50" s="69" t="str">
        <f t="shared" si="59"/>
        <v/>
      </c>
      <c r="BQ50" s="69">
        <v>47</v>
      </c>
      <c r="BR50" s="69" t="e">
        <f t="shared" si="41"/>
        <v>#N/A</v>
      </c>
      <c r="BS50" s="69" t="str">
        <f t="shared" si="60"/>
        <v/>
      </c>
    </row>
    <row r="51" spans="1:71" s="69" customFormat="1" ht="15" hidden="1" thickBot="1">
      <c r="A51" s="69" t="e">
        <f>A50</f>
        <v>#N/A</v>
      </c>
      <c r="B51" s="70">
        <v>6</v>
      </c>
      <c r="C51" s="542"/>
      <c r="D51" s="538"/>
      <c r="E51" s="518"/>
      <c r="F51" s="75" t="str">
        <f>IF(H51="","",6)</f>
        <v/>
      </c>
      <c r="G51" s="76" t="str">
        <f t="shared" si="47"/>
        <v/>
      </c>
      <c r="H51" s="241"/>
      <c r="I51" s="76" t="str">
        <f t="shared" si="48"/>
        <v/>
      </c>
      <c r="J51" s="525"/>
      <c r="K51" s="526"/>
      <c r="L51" s="526"/>
      <c r="M51" s="526"/>
      <c r="N51" s="526"/>
      <c r="O51" s="527"/>
      <c r="P51" s="242">
        <f t="shared" si="2"/>
        <v>0</v>
      </c>
      <c r="Q51" s="242">
        <f t="shared" si="19"/>
        <v>0</v>
      </c>
      <c r="R51" s="242">
        <f t="shared" si="3"/>
        <v>0</v>
      </c>
      <c r="S51" s="242">
        <f t="shared" si="20"/>
        <v>0</v>
      </c>
      <c r="T51" s="242">
        <f t="shared" si="4"/>
        <v>0</v>
      </c>
      <c r="U51" s="242">
        <f t="shared" si="5"/>
        <v>0</v>
      </c>
      <c r="V51" s="252" t="str">
        <f t="shared" si="21"/>
        <v>000</v>
      </c>
      <c r="W51" s="252">
        <f t="shared" si="22"/>
        <v>0</v>
      </c>
      <c r="X51" s="252">
        <f t="shared" si="23"/>
        <v>0</v>
      </c>
      <c r="Y51" s="252" t="str">
        <f t="shared" si="24"/>
        <v/>
      </c>
      <c r="Z51" s="252" t="str">
        <f t="shared" si="25"/>
        <v/>
      </c>
      <c r="AA51" s="252" t="str">
        <f t="shared" si="26"/>
        <v>0</v>
      </c>
      <c r="AB51" s="252" t="str">
        <f t="shared" si="27"/>
        <v/>
      </c>
      <c r="AC51" s="252" t="str">
        <f t="shared" si="28"/>
        <v>0</v>
      </c>
      <c r="AD51" s="252" t="str">
        <f t="shared" si="29"/>
        <v/>
      </c>
      <c r="AE51" s="252" t="str">
        <f t="shared" si="6"/>
        <v>00</v>
      </c>
      <c r="AF51" s="252">
        <f t="shared" si="30"/>
        <v>0</v>
      </c>
      <c r="AG51" s="252"/>
      <c r="AH51" s="69">
        <v>8</v>
      </c>
      <c r="AI51" s="69" t="e">
        <f t="shared" si="63"/>
        <v>#N/A</v>
      </c>
      <c r="AJ51" s="69">
        <f t="shared" si="63"/>
        <v>0</v>
      </c>
      <c r="AK51" s="69">
        <v>6</v>
      </c>
      <c r="AL51" s="69" t="e">
        <f t="shared" si="49"/>
        <v>#N/A</v>
      </c>
      <c r="AM51" s="69" t="e">
        <f t="shared" si="31"/>
        <v>#N/A</v>
      </c>
      <c r="AN51" s="69" t="str">
        <f t="shared" si="50"/>
        <v/>
      </c>
      <c r="AO51" s="69">
        <v>6</v>
      </c>
      <c r="AP51" s="69">
        <v>48</v>
      </c>
      <c r="AQ51" s="69" t="e">
        <f t="shared" si="32"/>
        <v>#N/A</v>
      </c>
      <c r="AR51" s="69" t="str">
        <f t="shared" si="51"/>
        <v/>
      </c>
      <c r="AS51" s="69">
        <v>48</v>
      </c>
      <c r="AT51" s="69" t="e">
        <f t="shared" si="33"/>
        <v>#N/A</v>
      </c>
      <c r="AU51" s="69" t="str">
        <f t="shared" si="52"/>
        <v/>
      </c>
      <c r="AV51" s="69">
        <v>48</v>
      </c>
      <c r="AW51" s="69" t="e">
        <f t="shared" si="34"/>
        <v>#N/A</v>
      </c>
      <c r="AX51" s="69" t="str">
        <f t="shared" si="53"/>
        <v/>
      </c>
      <c r="AY51" s="69">
        <v>48</v>
      </c>
      <c r="AZ51" s="69" t="e">
        <f t="shared" si="35"/>
        <v>#N/A</v>
      </c>
      <c r="BA51" s="69" t="str">
        <f t="shared" si="54"/>
        <v/>
      </c>
      <c r="BB51" s="69">
        <v>48</v>
      </c>
      <c r="BC51" s="69" t="e">
        <f t="shared" si="36"/>
        <v>#N/A</v>
      </c>
      <c r="BD51" s="69" t="str">
        <f t="shared" si="55"/>
        <v/>
      </c>
      <c r="BE51" s="69">
        <v>48</v>
      </c>
      <c r="BF51" s="69" t="e">
        <f t="shared" si="37"/>
        <v>#N/A</v>
      </c>
      <c r="BG51" s="69" t="str">
        <f t="shared" si="56"/>
        <v/>
      </c>
      <c r="BH51" s="69">
        <v>48</v>
      </c>
      <c r="BI51" s="69" t="e">
        <f t="shared" si="38"/>
        <v>#N/A</v>
      </c>
      <c r="BJ51" s="69" t="str">
        <f t="shared" si="57"/>
        <v/>
      </c>
      <c r="BK51" s="69">
        <v>48</v>
      </c>
      <c r="BL51" s="69" t="e">
        <f t="shared" si="39"/>
        <v>#N/A</v>
      </c>
      <c r="BM51" s="69" t="str">
        <f t="shared" si="58"/>
        <v/>
      </c>
      <c r="BN51" s="69">
        <v>48</v>
      </c>
      <c r="BO51" s="69" t="e">
        <f t="shared" si="40"/>
        <v>#N/A</v>
      </c>
      <c r="BP51" s="69" t="str">
        <f t="shared" si="59"/>
        <v/>
      </c>
      <c r="BQ51" s="69">
        <v>48</v>
      </c>
      <c r="BR51" s="69" t="e">
        <f t="shared" si="41"/>
        <v>#N/A</v>
      </c>
      <c r="BS51" s="69" t="str">
        <f t="shared" si="60"/>
        <v/>
      </c>
    </row>
    <row r="52" spans="1:71" s="69" customFormat="1" hidden="1">
      <c r="A52" s="69" t="e">
        <f>VLOOKUP(D52,コード３,2,FALSE)</f>
        <v>#N/A</v>
      </c>
      <c r="B52" s="70">
        <v>1</v>
      </c>
      <c r="C52" s="543">
        <v>9</v>
      </c>
      <c r="D52" s="237"/>
      <c r="E52" s="238"/>
      <c r="F52" s="70" t="str">
        <f>IF(H52="","",1)</f>
        <v/>
      </c>
      <c r="G52" s="72" t="str">
        <f t="shared" si="47"/>
        <v/>
      </c>
      <c r="H52" s="240"/>
      <c r="I52" s="72" t="str">
        <f t="shared" si="48"/>
        <v/>
      </c>
      <c r="J52" s="235" t="str">
        <f>IF(D52="","",VLOOKUP(D52,コード３,3,FALSE))</f>
        <v/>
      </c>
      <c r="K52" s="230"/>
      <c r="L52" s="231" t="str">
        <f>IF($B52="","",IF(J52="","",IF(J52="p","点",IF(J52="t1","",IF(J52="t2","分","m")))))</f>
        <v/>
      </c>
      <c r="M52" s="232"/>
      <c r="N52" s="231" t="str">
        <f>IF($B52="","",IF(J52="","",IF(J52="p","",IF(J52="t1","秒",IF(J52="t2","秒","cm")))))</f>
        <v/>
      </c>
      <c r="O52" s="233"/>
      <c r="P52" s="242">
        <f t="shared" si="2"/>
        <v>0</v>
      </c>
      <c r="Q52" s="242">
        <f t="shared" si="19"/>
        <v>0</v>
      </c>
      <c r="R52" s="242">
        <f t="shared" si="3"/>
        <v>0</v>
      </c>
      <c r="S52" s="242">
        <f t="shared" si="20"/>
        <v>0</v>
      </c>
      <c r="T52" s="242">
        <f t="shared" si="4"/>
        <v>0</v>
      </c>
      <c r="U52" s="242">
        <f t="shared" si="5"/>
        <v>0</v>
      </c>
      <c r="V52" s="252" t="str">
        <f t="shared" si="21"/>
        <v>000</v>
      </c>
      <c r="W52" s="252">
        <f t="shared" si="22"/>
        <v>0</v>
      </c>
      <c r="X52" s="252">
        <f t="shared" si="23"/>
        <v>0</v>
      </c>
      <c r="Y52" s="252" t="str">
        <f t="shared" si="24"/>
        <v/>
      </c>
      <c r="Z52" s="252" t="str">
        <f t="shared" si="25"/>
        <v/>
      </c>
      <c r="AA52" s="252" t="str">
        <f t="shared" si="26"/>
        <v>0</v>
      </c>
      <c r="AB52" s="252" t="str">
        <f t="shared" si="27"/>
        <v/>
      </c>
      <c r="AC52" s="252" t="str">
        <f t="shared" si="28"/>
        <v>0</v>
      </c>
      <c r="AD52" s="252" t="str">
        <f t="shared" si="29"/>
        <v/>
      </c>
      <c r="AE52" s="252" t="str">
        <f t="shared" si="6"/>
        <v>00</v>
      </c>
      <c r="AF52" s="252">
        <f t="shared" si="30"/>
        <v>0</v>
      </c>
      <c r="AG52" s="252"/>
      <c r="AH52" s="69">
        <v>9</v>
      </c>
      <c r="AI52" s="69" t="e">
        <f>VLOOKUP(D52,コード３,2,FALSE)</f>
        <v>#N/A</v>
      </c>
      <c r="AJ52" s="69">
        <f>COUNTIF('tmp２'!C$203:C$1202,AI52)</f>
        <v>0</v>
      </c>
      <c r="AK52" s="69">
        <v>1</v>
      </c>
      <c r="AL52" s="69" t="e">
        <f t="shared" si="49"/>
        <v>#N/A</v>
      </c>
      <c r="AM52" s="69" t="e">
        <f>AL52*1</f>
        <v>#N/A</v>
      </c>
      <c r="AN52" s="69" t="str">
        <f t="shared" si="50"/>
        <v/>
      </c>
      <c r="AO52" s="69">
        <v>1</v>
      </c>
      <c r="AP52" s="69">
        <v>49</v>
      </c>
      <c r="AQ52" s="69" t="e">
        <f t="shared" si="32"/>
        <v>#N/A</v>
      </c>
      <c r="AR52" s="69" t="str">
        <f t="shared" si="51"/>
        <v/>
      </c>
      <c r="AS52" s="69">
        <v>49</v>
      </c>
      <c r="AT52" s="69" t="e">
        <f t="shared" si="33"/>
        <v>#N/A</v>
      </c>
      <c r="AU52" s="69" t="str">
        <f t="shared" si="52"/>
        <v/>
      </c>
      <c r="AV52" s="69">
        <v>49</v>
      </c>
      <c r="AW52" s="69" t="e">
        <f t="shared" si="34"/>
        <v>#N/A</v>
      </c>
      <c r="AX52" s="69" t="str">
        <f t="shared" si="53"/>
        <v/>
      </c>
      <c r="AY52" s="69">
        <v>49</v>
      </c>
      <c r="AZ52" s="69" t="e">
        <f t="shared" si="35"/>
        <v>#N/A</v>
      </c>
      <c r="BA52" s="69" t="str">
        <f t="shared" si="54"/>
        <v/>
      </c>
      <c r="BB52" s="69">
        <v>49</v>
      </c>
      <c r="BC52" s="69" t="e">
        <f t="shared" si="36"/>
        <v>#N/A</v>
      </c>
      <c r="BD52" s="69" t="str">
        <f t="shared" si="55"/>
        <v/>
      </c>
      <c r="BE52" s="69">
        <v>49</v>
      </c>
      <c r="BF52" s="69" t="e">
        <f t="shared" si="37"/>
        <v>#N/A</v>
      </c>
      <c r="BG52" s="69" t="str">
        <f t="shared" si="56"/>
        <v/>
      </c>
      <c r="BH52" s="69">
        <v>49</v>
      </c>
      <c r="BI52" s="69" t="e">
        <f t="shared" si="38"/>
        <v>#N/A</v>
      </c>
      <c r="BJ52" s="69" t="str">
        <f t="shared" si="57"/>
        <v/>
      </c>
      <c r="BK52" s="69">
        <v>49</v>
      </c>
      <c r="BL52" s="69" t="e">
        <f t="shared" si="39"/>
        <v>#N/A</v>
      </c>
      <c r="BM52" s="69" t="str">
        <f t="shared" si="58"/>
        <v/>
      </c>
      <c r="BN52" s="69">
        <v>49</v>
      </c>
      <c r="BO52" s="69" t="e">
        <f t="shared" si="40"/>
        <v>#N/A</v>
      </c>
      <c r="BP52" s="69" t="str">
        <f t="shared" si="59"/>
        <v/>
      </c>
      <c r="BQ52" s="69">
        <v>49</v>
      </c>
      <c r="BR52" s="69" t="e">
        <f t="shared" si="41"/>
        <v>#N/A</v>
      </c>
      <c r="BS52" s="69" t="str">
        <f t="shared" si="60"/>
        <v/>
      </c>
    </row>
    <row r="53" spans="1:71" s="69" customFormat="1" hidden="1">
      <c r="A53" s="69" t="e">
        <f>A52</f>
        <v>#N/A</v>
      </c>
      <c r="B53" s="70">
        <v>2</v>
      </c>
      <c r="C53" s="541"/>
      <c r="D53" s="536"/>
      <c r="E53" s="516"/>
      <c r="F53" s="70" t="str">
        <f>IF(H53="","",2)</f>
        <v/>
      </c>
      <c r="G53" s="72" t="str">
        <f t="shared" si="47"/>
        <v/>
      </c>
      <c r="H53" s="240"/>
      <c r="I53" s="72" t="str">
        <f t="shared" si="48"/>
        <v/>
      </c>
      <c r="J53" s="519"/>
      <c r="K53" s="520"/>
      <c r="L53" s="520"/>
      <c r="M53" s="520"/>
      <c r="N53" s="520"/>
      <c r="O53" s="521"/>
      <c r="P53" s="242">
        <f t="shared" si="2"/>
        <v>0</v>
      </c>
      <c r="Q53" s="242">
        <f t="shared" si="19"/>
        <v>0</v>
      </c>
      <c r="R53" s="242">
        <f t="shared" si="3"/>
        <v>0</v>
      </c>
      <c r="S53" s="242">
        <f t="shared" si="20"/>
        <v>0</v>
      </c>
      <c r="T53" s="242">
        <f t="shared" si="4"/>
        <v>0</v>
      </c>
      <c r="U53" s="242">
        <f t="shared" si="5"/>
        <v>0</v>
      </c>
      <c r="V53" s="252" t="str">
        <f t="shared" si="21"/>
        <v>000</v>
      </c>
      <c r="W53" s="252">
        <f t="shared" si="22"/>
        <v>0</v>
      </c>
      <c r="X53" s="252">
        <f t="shared" si="23"/>
        <v>0</v>
      </c>
      <c r="Y53" s="252" t="str">
        <f t="shared" si="24"/>
        <v/>
      </c>
      <c r="Z53" s="252" t="str">
        <f t="shared" si="25"/>
        <v/>
      </c>
      <c r="AA53" s="252" t="str">
        <f t="shared" si="26"/>
        <v>0</v>
      </c>
      <c r="AB53" s="252" t="str">
        <f t="shared" si="27"/>
        <v/>
      </c>
      <c r="AC53" s="252" t="str">
        <f t="shared" si="28"/>
        <v>0</v>
      </c>
      <c r="AD53" s="252" t="str">
        <f t="shared" si="29"/>
        <v/>
      </c>
      <c r="AE53" s="252" t="str">
        <f t="shared" si="6"/>
        <v>00</v>
      </c>
      <c r="AF53" s="252">
        <f t="shared" si="30"/>
        <v>0</v>
      </c>
      <c r="AG53" s="252"/>
      <c r="AH53" s="69">
        <v>9</v>
      </c>
      <c r="AI53" s="69" t="e">
        <f>AI52</f>
        <v>#N/A</v>
      </c>
      <c r="AJ53" s="69">
        <f>AJ52</f>
        <v>0</v>
      </c>
      <c r="AK53" s="69">
        <v>2</v>
      </c>
      <c r="AL53" s="69" t="e">
        <f t="shared" si="49"/>
        <v>#N/A</v>
      </c>
      <c r="AM53" s="69" t="e">
        <f t="shared" si="31"/>
        <v>#N/A</v>
      </c>
      <c r="AN53" s="69" t="str">
        <f t="shared" si="50"/>
        <v/>
      </c>
      <c r="AO53" s="69">
        <v>2</v>
      </c>
      <c r="AP53" s="69">
        <v>50</v>
      </c>
      <c r="AQ53" s="69" t="e">
        <f t="shared" si="32"/>
        <v>#N/A</v>
      </c>
      <c r="AR53" s="69" t="str">
        <f t="shared" si="51"/>
        <v/>
      </c>
      <c r="AS53" s="69">
        <v>50</v>
      </c>
      <c r="AT53" s="69" t="e">
        <f t="shared" si="33"/>
        <v>#N/A</v>
      </c>
      <c r="AU53" s="69" t="str">
        <f t="shared" si="52"/>
        <v/>
      </c>
      <c r="AV53" s="69">
        <v>50</v>
      </c>
      <c r="AW53" s="69" t="e">
        <f t="shared" si="34"/>
        <v>#N/A</v>
      </c>
      <c r="AX53" s="69" t="str">
        <f t="shared" si="53"/>
        <v/>
      </c>
      <c r="AY53" s="69">
        <v>50</v>
      </c>
      <c r="AZ53" s="69" t="e">
        <f t="shared" si="35"/>
        <v>#N/A</v>
      </c>
      <c r="BA53" s="69" t="str">
        <f t="shared" si="54"/>
        <v/>
      </c>
      <c r="BB53" s="69">
        <v>50</v>
      </c>
      <c r="BC53" s="69" t="e">
        <f t="shared" si="36"/>
        <v>#N/A</v>
      </c>
      <c r="BD53" s="69" t="str">
        <f t="shared" si="55"/>
        <v/>
      </c>
      <c r="BE53" s="69">
        <v>50</v>
      </c>
      <c r="BF53" s="69" t="e">
        <f t="shared" si="37"/>
        <v>#N/A</v>
      </c>
      <c r="BG53" s="69" t="str">
        <f t="shared" si="56"/>
        <v/>
      </c>
      <c r="BH53" s="69">
        <v>50</v>
      </c>
      <c r="BI53" s="69" t="e">
        <f t="shared" si="38"/>
        <v>#N/A</v>
      </c>
      <c r="BJ53" s="69" t="str">
        <f t="shared" si="57"/>
        <v/>
      </c>
      <c r="BK53" s="69">
        <v>50</v>
      </c>
      <c r="BL53" s="69" t="e">
        <f t="shared" si="39"/>
        <v>#N/A</v>
      </c>
      <c r="BM53" s="69" t="str">
        <f t="shared" si="58"/>
        <v/>
      </c>
      <c r="BN53" s="69">
        <v>50</v>
      </c>
      <c r="BO53" s="69" t="e">
        <f t="shared" si="40"/>
        <v>#N/A</v>
      </c>
      <c r="BP53" s="69" t="str">
        <f t="shared" si="59"/>
        <v/>
      </c>
      <c r="BQ53" s="69">
        <v>50</v>
      </c>
      <c r="BR53" s="69" t="e">
        <f t="shared" si="41"/>
        <v>#N/A</v>
      </c>
      <c r="BS53" s="69" t="str">
        <f t="shared" si="60"/>
        <v/>
      </c>
    </row>
    <row r="54" spans="1:71" s="69" customFormat="1" hidden="1">
      <c r="A54" s="69" t="e">
        <f>A53</f>
        <v>#N/A</v>
      </c>
      <c r="B54" s="70">
        <v>3</v>
      </c>
      <c r="C54" s="541"/>
      <c r="D54" s="537"/>
      <c r="E54" s="517"/>
      <c r="F54" s="70" t="str">
        <f>IF(H54="","",3)</f>
        <v/>
      </c>
      <c r="G54" s="72" t="str">
        <f t="shared" si="47"/>
        <v/>
      </c>
      <c r="H54" s="240"/>
      <c r="I54" s="72" t="str">
        <f t="shared" si="48"/>
        <v/>
      </c>
      <c r="J54" s="522"/>
      <c r="K54" s="523"/>
      <c r="L54" s="523"/>
      <c r="M54" s="523"/>
      <c r="N54" s="523"/>
      <c r="O54" s="524"/>
      <c r="P54" s="242">
        <f t="shared" si="2"/>
        <v>0</v>
      </c>
      <c r="Q54" s="242">
        <f t="shared" si="19"/>
        <v>0</v>
      </c>
      <c r="R54" s="242">
        <f t="shared" si="3"/>
        <v>0</v>
      </c>
      <c r="S54" s="242">
        <f t="shared" si="20"/>
        <v>0</v>
      </c>
      <c r="T54" s="242">
        <f t="shared" si="4"/>
        <v>0</v>
      </c>
      <c r="U54" s="242">
        <f t="shared" si="5"/>
        <v>0</v>
      </c>
      <c r="V54" s="252" t="str">
        <f t="shared" si="21"/>
        <v>000</v>
      </c>
      <c r="W54" s="252">
        <f t="shared" si="22"/>
        <v>0</v>
      </c>
      <c r="X54" s="252">
        <f t="shared" si="23"/>
        <v>0</v>
      </c>
      <c r="Y54" s="252" t="str">
        <f t="shared" si="24"/>
        <v/>
      </c>
      <c r="Z54" s="252" t="str">
        <f t="shared" si="25"/>
        <v/>
      </c>
      <c r="AA54" s="252" t="str">
        <f t="shared" si="26"/>
        <v>0</v>
      </c>
      <c r="AB54" s="252" t="str">
        <f t="shared" si="27"/>
        <v/>
      </c>
      <c r="AC54" s="252" t="str">
        <f t="shared" si="28"/>
        <v>0</v>
      </c>
      <c r="AD54" s="252" t="str">
        <f t="shared" si="29"/>
        <v/>
      </c>
      <c r="AE54" s="252" t="str">
        <f t="shared" si="6"/>
        <v>00</v>
      </c>
      <c r="AF54" s="252">
        <f t="shared" si="30"/>
        <v>0</v>
      </c>
      <c r="AG54" s="252"/>
      <c r="AH54" s="69">
        <v>9</v>
      </c>
      <c r="AI54" s="69" t="e">
        <f>AI53</f>
        <v>#N/A</v>
      </c>
      <c r="AJ54" s="69">
        <f>AJ53</f>
        <v>0</v>
      </c>
      <c r="AK54" s="69">
        <v>3</v>
      </c>
      <c r="AL54" s="69" t="e">
        <f t="shared" si="49"/>
        <v>#N/A</v>
      </c>
      <c r="AM54" s="69" t="e">
        <f t="shared" si="31"/>
        <v>#N/A</v>
      </c>
      <c r="AN54" s="69" t="str">
        <f t="shared" si="50"/>
        <v/>
      </c>
      <c r="AO54" s="69">
        <v>3</v>
      </c>
      <c r="AP54" s="69">
        <v>51</v>
      </c>
      <c r="AQ54" s="69" t="e">
        <f t="shared" si="32"/>
        <v>#N/A</v>
      </c>
      <c r="AR54" s="69" t="str">
        <f t="shared" si="51"/>
        <v/>
      </c>
      <c r="AS54" s="69">
        <v>51</v>
      </c>
      <c r="AT54" s="69" t="e">
        <f t="shared" si="33"/>
        <v>#N/A</v>
      </c>
      <c r="AU54" s="69" t="str">
        <f t="shared" si="52"/>
        <v/>
      </c>
      <c r="AV54" s="69">
        <v>51</v>
      </c>
      <c r="AW54" s="69" t="e">
        <f t="shared" si="34"/>
        <v>#N/A</v>
      </c>
      <c r="AX54" s="69" t="str">
        <f t="shared" si="53"/>
        <v/>
      </c>
      <c r="AY54" s="69">
        <v>51</v>
      </c>
      <c r="AZ54" s="69" t="e">
        <f t="shared" si="35"/>
        <v>#N/A</v>
      </c>
      <c r="BA54" s="69" t="str">
        <f t="shared" si="54"/>
        <v/>
      </c>
      <c r="BB54" s="69">
        <v>51</v>
      </c>
      <c r="BC54" s="69" t="e">
        <f t="shared" si="36"/>
        <v>#N/A</v>
      </c>
      <c r="BD54" s="69" t="str">
        <f t="shared" si="55"/>
        <v/>
      </c>
      <c r="BE54" s="69">
        <v>51</v>
      </c>
      <c r="BF54" s="69" t="e">
        <f t="shared" si="37"/>
        <v>#N/A</v>
      </c>
      <c r="BG54" s="69" t="str">
        <f t="shared" si="56"/>
        <v/>
      </c>
      <c r="BH54" s="69">
        <v>51</v>
      </c>
      <c r="BI54" s="69" t="e">
        <f t="shared" si="38"/>
        <v>#N/A</v>
      </c>
      <c r="BJ54" s="69" t="str">
        <f t="shared" si="57"/>
        <v/>
      </c>
      <c r="BK54" s="69">
        <v>51</v>
      </c>
      <c r="BL54" s="69" t="e">
        <f t="shared" si="39"/>
        <v>#N/A</v>
      </c>
      <c r="BM54" s="69" t="str">
        <f t="shared" si="58"/>
        <v/>
      </c>
      <c r="BN54" s="69">
        <v>51</v>
      </c>
      <c r="BO54" s="69" t="e">
        <f t="shared" si="40"/>
        <v>#N/A</v>
      </c>
      <c r="BP54" s="69" t="str">
        <f t="shared" si="59"/>
        <v/>
      </c>
      <c r="BQ54" s="69">
        <v>51</v>
      </c>
      <c r="BR54" s="69" t="e">
        <f t="shared" si="41"/>
        <v>#N/A</v>
      </c>
      <c r="BS54" s="69" t="str">
        <f t="shared" si="60"/>
        <v/>
      </c>
    </row>
    <row r="55" spans="1:71" s="69" customFormat="1" hidden="1">
      <c r="A55" s="69" t="e">
        <f>A54</f>
        <v>#N/A</v>
      </c>
      <c r="B55" s="70">
        <v>4</v>
      </c>
      <c r="C55" s="541"/>
      <c r="D55" s="537"/>
      <c r="E55" s="517"/>
      <c r="F55" s="70" t="str">
        <f>IF(H55="","",4)</f>
        <v/>
      </c>
      <c r="G55" s="72" t="str">
        <f t="shared" si="47"/>
        <v/>
      </c>
      <c r="H55" s="240"/>
      <c r="I55" s="72" t="str">
        <f t="shared" si="48"/>
        <v/>
      </c>
      <c r="J55" s="522"/>
      <c r="K55" s="523"/>
      <c r="L55" s="523"/>
      <c r="M55" s="523"/>
      <c r="N55" s="523"/>
      <c r="O55" s="524"/>
      <c r="P55" s="242">
        <f t="shared" si="2"/>
        <v>0</v>
      </c>
      <c r="Q55" s="242">
        <f t="shared" si="19"/>
        <v>0</v>
      </c>
      <c r="R55" s="242">
        <f t="shared" si="3"/>
        <v>0</v>
      </c>
      <c r="S55" s="242">
        <f t="shared" si="20"/>
        <v>0</v>
      </c>
      <c r="T55" s="242">
        <f t="shared" si="4"/>
        <v>0</v>
      </c>
      <c r="U55" s="242">
        <f t="shared" si="5"/>
        <v>0</v>
      </c>
      <c r="V55" s="252" t="str">
        <f t="shared" si="21"/>
        <v>000</v>
      </c>
      <c r="W55" s="252">
        <f t="shared" si="22"/>
        <v>0</v>
      </c>
      <c r="X55" s="252">
        <f t="shared" si="23"/>
        <v>0</v>
      </c>
      <c r="Y55" s="252" t="str">
        <f t="shared" si="24"/>
        <v/>
      </c>
      <c r="Z55" s="252" t="str">
        <f t="shared" si="25"/>
        <v/>
      </c>
      <c r="AA55" s="252" t="str">
        <f t="shared" si="26"/>
        <v>0</v>
      </c>
      <c r="AB55" s="252" t="str">
        <f t="shared" si="27"/>
        <v/>
      </c>
      <c r="AC55" s="252" t="str">
        <f t="shared" si="28"/>
        <v>0</v>
      </c>
      <c r="AD55" s="252" t="str">
        <f t="shared" si="29"/>
        <v/>
      </c>
      <c r="AE55" s="252" t="str">
        <f t="shared" si="6"/>
        <v>00</v>
      </c>
      <c r="AF55" s="252">
        <f t="shared" si="30"/>
        <v>0</v>
      </c>
      <c r="AG55" s="252"/>
      <c r="AH55" s="69">
        <v>9</v>
      </c>
      <c r="AI55" s="69" t="e">
        <f t="shared" ref="AI55:AJ57" si="64">AI54</f>
        <v>#N/A</v>
      </c>
      <c r="AJ55" s="69">
        <f t="shared" si="64"/>
        <v>0</v>
      </c>
      <c r="AK55" s="69">
        <v>4</v>
      </c>
      <c r="AL55" s="69" t="e">
        <f t="shared" si="49"/>
        <v>#N/A</v>
      </c>
      <c r="AM55" s="69" t="e">
        <f t="shared" si="31"/>
        <v>#N/A</v>
      </c>
      <c r="AN55" s="69" t="str">
        <f t="shared" si="50"/>
        <v/>
      </c>
      <c r="AO55" s="69">
        <v>4</v>
      </c>
      <c r="AP55" s="69">
        <v>52</v>
      </c>
      <c r="AQ55" s="69" t="e">
        <f t="shared" si="32"/>
        <v>#N/A</v>
      </c>
      <c r="AR55" s="69" t="str">
        <f t="shared" si="51"/>
        <v/>
      </c>
      <c r="AS55" s="69">
        <v>52</v>
      </c>
      <c r="AT55" s="69" t="e">
        <f t="shared" si="33"/>
        <v>#N/A</v>
      </c>
      <c r="AU55" s="69" t="str">
        <f t="shared" si="52"/>
        <v/>
      </c>
      <c r="AV55" s="69">
        <v>52</v>
      </c>
      <c r="AW55" s="69" t="e">
        <f t="shared" si="34"/>
        <v>#N/A</v>
      </c>
      <c r="AX55" s="69" t="str">
        <f t="shared" si="53"/>
        <v/>
      </c>
      <c r="AY55" s="69">
        <v>52</v>
      </c>
      <c r="AZ55" s="69" t="e">
        <f t="shared" si="35"/>
        <v>#N/A</v>
      </c>
      <c r="BA55" s="69" t="str">
        <f t="shared" si="54"/>
        <v/>
      </c>
      <c r="BB55" s="69">
        <v>52</v>
      </c>
      <c r="BC55" s="69" t="e">
        <f t="shared" si="36"/>
        <v>#N/A</v>
      </c>
      <c r="BD55" s="69" t="str">
        <f t="shared" si="55"/>
        <v/>
      </c>
      <c r="BE55" s="69">
        <v>52</v>
      </c>
      <c r="BF55" s="69" t="e">
        <f t="shared" si="37"/>
        <v>#N/A</v>
      </c>
      <c r="BG55" s="69" t="str">
        <f t="shared" si="56"/>
        <v/>
      </c>
      <c r="BH55" s="69">
        <v>52</v>
      </c>
      <c r="BI55" s="69" t="e">
        <f t="shared" si="38"/>
        <v>#N/A</v>
      </c>
      <c r="BJ55" s="69" t="str">
        <f t="shared" si="57"/>
        <v/>
      </c>
      <c r="BK55" s="69">
        <v>52</v>
      </c>
      <c r="BL55" s="69" t="e">
        <f t="shared" si="39"/>
        <v>#N/A</v>
      </c>
      <c r="BM55" s="69" t="str">
        <f t="shared" si="58"/>
        <v/>
      </c>
      <c r="BN55" s="69">
        <v>52</v>
      </c>
      <c r="BO55" s="69" t="e">
        <f t="shared" si="40"/>
        <v>#N/A</v>
      </c>
      <c r="BP55" s="69" t="str">
        <f t="shared" si="59"/>
        <v/>
      </c>
      <c r="BQ55" s="69">
        <v>52</v>
      </c>
      <c r="BR55" s="69" t="e">
        <f t="shared" si="41"/>
        <v>#N/A</v>
      </c>
      <c r="BS55" s="69" t="str">
        <f t="shared" si="60"/>
        <v/>
      </c>
    </row>
    <row r="56" spans="1:71" s="69" customFormat="1" hidden="1">
      <c r="A56" s="69" t="e">
        <f>A55</f>
        <v>#N/A</v>
      </c>
      <c r="B56" s="70">
        <v>5</v>
      </c>
      <c r="C56" s="541"/>
      <c r="D56" s="537"/>
      <c r="E56" s="517"/>
      <c r="F56" s="70" t="str">
        <f>IF(H56="","",5)</f>
        <v/>
      </c>
      <c r="G56" s="72" t="str">
        <f t="shared" si="47"/>
        <v/>
      </c>
      <c r="H56" s="240"/>
      <c r="I56" s="72" t="str">
        <f t="shared" si="48"/>
        <v/>
      </c>
      <c r="J56" s="522"/>
      <c r="K56" s="523"/>
      <c r="L56" s="523"/>
      <c r="M56" s="523"/>
      <c r="N56" s="523"/>
      <c r="O56" s="524"/>
      <c r="P56" s="242">
        <f t="shared" si="2"/>
        <v>0</v>
      </c>
      <c r="Q56" s="242">
        <f t="shared" si="19"/>
        <v>0</v>
      </c>
      <c r="R56" s="242">
        <f t="shared" si="3"/>
        <v>0</v>
      </c>
      <c r="S56" s="242">
        <f t="shared" si="20"/>
        <v>0</v>
      </c>
      <c r="T56" s="242">
        <f t="shared" si="4"/>
        <v>0</v>
      </c>
      <c r="U56" s="242">
        <f t="shared" si="5"/>
        <v>0</v>
      </c>
      <c r="V56" s="252" t="str">
        <f t="shared" si="21"/>
        <v>000</v>
      </c>
      <c r="W56" s="252">
        <f t="shared" si="22"/>
        <v>0</v>
      </c>
      <c r="X56" s="252">
        <f t="shared" si="23"/>
        <v>0</v>
      </c>
      <c r="Y56" s="252" t="str">
        <f t="shared" si="24"/>
        <v/>
      </c>
      <c r="Z56" s="252" t="str">
        <f t="shared" si="25"/>
        <v/>
      </c>
      <c r="AA56" s="252" t="str">
        <f t="shared" si="26"/>
        <v>0</v>
      </c>
      <c r="AB56" s="252" t="str">
        <f t="shared" si="27"/>
        <v/>
      </c>
      <c r="AC56" s="252" t="str">
        <f t="shared" si="28"/>
        <v>0</v>
      </c>
      <c r="AD56" s="252" t="str">
        <f t="shared" si="29"/>
        <v/>
      </c>
      <c r="AE56" s="252" t="str">
        <f t="shared" si="6"/>
        <v>00</v>
      </c>
      <c r="AF56" s="252">
        <f t="shared" si="30"/>
        <v>0</v>
      </c>
      <c r="AG56" s="252"/>
      <c r="AH56" s="69">
        <v>9</v>
      </c>
      <c r="AI56" s="69" t="e">
        <f t="shared" si="64"/>
        <v>#N/A</v>
      </c>
      <c r="AJ56" s="69">
        <f t="shared" si="64"/>
        <v>0</v>
      </c>
      <c r="AK56" s="69">
        <v>5</v>
      </c>
      <c r="AL56" s="69" t="e">
        <f t="shared" si="49"/>
        <v>#N/A</v>
      </c>
      <c r="AM56" s="69" t="e">
        <f t="shared" si="31"/>
        <v>#N/A</v>
      </c>
      <c r="AN56" s="69" t="str">
        <f t="shared" si="50"/>
        <v/>
      </c>
      <c r="AO56" s="69">
        <v>5</v>
      </c>
      <c r="AP56" s="69">
        <v>53</v>
      </c>
      <c r="AQ56" s="69" t="e">
        <f t="shared" si="32"/>
        <v>#N/A</v>
      </c>
      <c r="AR56" s="69" t="str">
        <f t="shared" si="51"/>
        <v/>
      </c>
      <c r="AS56" s="69">
        <v>53</v>
      </c>
      <c r="AT56" s="69" t="e">
        <f t="shared" si="33"/>
        <v>#N/A</v>
      </c>
      <c r="AU56" s="69" t="str">
        <f t="shared" si="52"/>
        <v/>
      </c>
      <c r="AV56" s="69">
        <v>53</v>
      </c>
      <c r="AW56" s="69" t="e">
        <f t="shared" si="34"/>
        <v>#N/A</v>
      </c>
      <c r="AX56" s="69" t="str">
        <f t="shared" si="53"/>
        <v/>
      </c>
      <c r="AY56" s="69">
        <v>53</v>
      </c>
      <c r="AZ56" s="69" t="e">
        <f t="shared" si="35"/>
        <v>#N/A</v>
      </c>
      <c r="BA56" s="69" t="str">
        <f t="shared" si="54"/>
        <v/>
      </c>
      <c r="BB56" s="69">
        <v>53</v>
      </c>
      <c r="BC56" s="69" t="e">
        <f t="shared" si="36"/>
        <v>#N/A</v>
      </c>
      <c r="BD56" s="69" t="str">
        <f t="shared" si="55"/>
        <v/>
      </c>
      <c r="BE56" s="69">
        <v>53</v>
      </c>
      <c r="BF56" s="69" t="e">
        <f t="shared" si="37"/>
        <v>#N/A</v>
      </c>
      <c r="BG56" s="69" t="str">
        <f t="shared" si="56"/>
        <v/>
      </c>
      <c r="BH56" s="69">
        <v>53</v>
      </c>
      <c r="BI56" s="69" t="e">
        <f t="shared" si="38"/>
        <v>#N/A</v>
      </c>
      <c r="BJ56" s="69" t="str">
        <f t="shared" si="57"/>
        <v/>
      </c>
      <c r="BK56" s="69">
        <v>53</v>
      </c>
      <c r="BL56" s="69" t="e">
        <f t="shared" si="39"/>
        <v>#N/A</v>
      </c>
      <c r="BM56" s="69" t="str">
        <f t="shared" si="58"/>
        <v/>
      </c>
      <c r="BN56" s="69">
        <v>53</v>
      </c>
      <c r="BO56" s="69" t="e">
        <f t="shared" si="40"/>
        <v>#N/A</v>
      </c>
      <c r="BP56" s="69" t="str">
        <f t="shared" si="59"/>
        <v/>
      </c>
      <c r="BQ56" s="69">
        <v>53</v>
      </c>
      <c r="BR56" s="69" t="e">
        <f t="shared" si="41"/>
        <v>#N/A</v>
      </c>
      <c r="BS56" s="69" t="str">
        <f t="shared" si="60"/>
        <v/>
      </c>
    </row>
    <row r="57" spans="1:71" s="69" customFormat="1" ht="15" hidden="1" thickBot="1">
      <c r="A57" s="69" t="e">
        <f>A56</f>
        <v>#N/A</v>
      </c>
      <c r="B57" s="70">
        <v>6</v>
      </c>
      <c r="C57" s="542"/>
      <c r="D57" s="538"/>
      <c r="E57" s="518"/>
      <c r="F57" s="75" t="str">
        <f>IF(H57="","",6)</f>
        <v/>
      </c>
      <c r="G57" s="76" t="str">
        <f t="shared" si="47"/>
        <v/>
      </c>
      <c r="H57" s="241"/>
      <c r="I57" s="76" t="str">
        <f t="shared" si="48"/>
        <v/>
      </c>
      <c r="J57" s="525"/>
      <c r="K57" s="526"/>
      <c r="L57" s="526"/>
      <c r="M57" s="526"/>
      <c r="N57" s="526"/>
      <c r="O57" s="527"/>
      <c r="P57" s="242">
        <f t="shared" si="2"/>
        <v>0</v>
      </c>
      <c r="Q57" s="242">
        <f t="shared" si="19"/>
        <v>0</v>
      </c>
      <c r="R57" s="242">
        <f t="shared" si="3"/>
        <v>0</v>
      </c>
      <c r="S57" s="242">
        <f t="shared" si="20"/>
        <v>0</v>
      </c>
      <c r="T57" s="242">
        <f t="shared" si="4"/>
        <v>0</v>
      </c>
      <c r="U57" s="242">
        <f t="shared" si="5"/>
        <v>0</v>
      </c>
      <c r="V57" s="252" t="str">
        <f t="shared" si="21"/>
        <v>000</v>
      </c>
      <c r="W57" s="252">
        <f t="shared" si="22"/>
        <v>0</v>
      </c>
      <c r="X57" s="252">
        <f t="shared" si="23"/>
        <v>0</v>
      </c>
      <c r="Y57" s="252" t="str">
        <f t="shared" si="24"/>
        <v/>
      </c>
      <c r="Z57" s="252" t="str">
        <f t="shared" si="25"/>
        <v/>
      </c>
      <c r="AA57" s="252" t="str">
        <f t="shared" si="26"/>
        <v>0</v>
      </c>
      <c r="AB57" s="252" t="str">
        <f t="shared" si="27"/>
        <v/>
      </c>
      <c r="AC57" s="252" t="str">
        <f t="shared" si="28"/>
        <v>0</v>
      </c>
      <c r="AD57" s="252" t="str">
        <f t="shared" si="29"/>
        <v/>
      </c>
      <c r="AE57" s="252" t="str">
        <f t="shared" si="6"/>
        <v>00</v>
      </c>
      <c r="AF57" s="252">
        <f t="shared" si="30"/>
        <v>0</v>
      </c>
      <c r="AG57" s="252"/>
      <c r="AH57" s="69">
        <v>9</v>
      </c>
      <c r="AI57" s="69" t="e">
        <f t="shared" si="64"/>
        <v>#N/A</v>
      </c>
      <c r="AJ57" s="69">
        <f t="shared" si="64"/>
        <v>0</v>
      </c>
      <c r="AK57" s="69">
        <v>6</v>
      </c>
      <c r="AL57" s="69" t="e">
        <f t="shared" si="49"/>
        <v>#N/A</v>
      </c>
      <c r="AM57" s="69" t="e">
        <f t="shared" si="31"/>
        <v>#N/A</v>
      </c>
      <c r="AN57" s="69" t="str">
        <f t="shared" si="50"/>
        <v/>
      </c>
      <c r="AO57" s="69">
        <v>6</v>
      </c>
      <c r="AP57" s="69">
        <v>54</v>
      </c>
      <c r="AQ57" s="69" t="e">
        <f t="shared" si="32"/>
        <v>#N/A</v>
      </c>
      <c r="AR57" s="69" t="str">
        <f t="shared" si="51"/>
        <v/>
      </c>
      <c r="AS57" s="69">
        <v>54</v>
      </c>
      <c r="AT57" s="69" t="e">
        <f t="shared" si="33"/>
        <v>#N/A</v>
      </c>
      <c r="AU57" s="69" t="str">
        <f t="shared" si="52"/>
        <v/>
      </c>
      <c r="AV57" s="69">
        <v>54</v>
      </c>
      <c r="AW57" s="69" t="e">
        <f t="shared" si="34"/>
        <v>#N/A</v>
      </c>
      <c r="AX57" s="69" t="str">
        <f t="shared" si="53"/>
        <v/>
      </c>
      <c r="AY57" s="69">
        <v>54</v>
      </c>
      <c r="AZ57" s="69" t="e">
        <f t="shared" si="35"/>
        <v>#N/A</v>
      </c>
      <c r="BA57" s="69" t="str">
        <f t="shared" si="54"/>
        <v/>
      </c>
      <c r="BB57" s="69">
        <v>54</v>
      </c>
      <c r="BC57" s="69" t="e">
        <f t="shared" si="36"/>
        <v>#N/A</v>
      </c>
      <c r="BD57" s="69" t="str">
        <f t="shared" si="55"/>
        <v/>
      </c>
      <c r="BE57" s="69">
        <v>54</v>
      </c>
      <c r="BF57" s="69" t="e">
        <f t="shared" si="37"/>
        <v>#N/A</v>
      </c>
      <c r="BG57" s="69" t="str">
        <f t="shared" si="56"/>
        <v/>
      </c>
      <c r="BH57" s="69">
        <v>54</v>
      </c>
      <c r="BI57" s="69" t="e">
        <f t="shared" si="38"/>
        <v>#N/A</v>
      </c>
      <c r="BJ57" s="69" t="str">
        <f t="shared" si="57"/>
        <v/>
      </c>
      <c r="BK57" s="69">
        <v>54</v>
      </c>
      <c r="BL57" s="69" t="e">
        <f t="shared" si="39"/>
        <v>#N/A</v>
      </c>
      <c r="BM57" s="69" t="str">
        <f t="shared" si="58"/>
        <v/>
      </c>
      <c r="BN57" s="69">
        <v>54</v>
      </c>
      <c r="BO57" s="69" t="e">
        <f t="shared" si="40"/>
        <v>#N/A</v>
      </c>
      <c r="BP57" s="69" t="str">
        <f t="shared" si="59"/>
        <v/>
      </c>
      <c r="BQ57" s="69">
        <v>54</v>
      </c>
      <c r="BR57" s="69" t="e">
        <f t="shared" si="41"/>
        <v>#N/A</v>
      </c>
      <c r="BS57" s="69" t="str">
        <f t="shared" si="60"/>
        <v/>
      </c>
    </row>
    <row r="58" spans="1:71" s="69" customFormat="1" hidden="1">
      <c r="A58" s="69" t="e">
        <f>VLOOKUP(D58,コード３,2,FALSE)</f>
        <v>#N/A</v>
      </c>
      <c r="B58" s="70">
        <v>1</v>
      </c>
      <c r="C58" s="543">
        <v>10</v>
      </c>
      <c r="D58" s="237"/>
      <c r="E58" s="238"/>
      <c r="F58" s="70" t="str">
        <f>IF(H58="","",1)</f>
        <v/>
      </c>
      <c r="G58" s="72" t="str">
        <f t="shared" si="47"/>
        <v/>
      </c>
      <c r="H58" s="240"/>
      <c r="I58" s="72" t="str">
        <f t="shared" si="48"/>
        <v/>
      </c>
      <c r="J58" s="235" t="str">
        <f>IF(D58="","",VLOOKUP(D58,コード３,3,FALSE))</f>
        <v/>
      </c>
      <c r="K58" s="230"/>
      <c r="L58" s="231" t="str">
        <f>IF($B58="","",IF(J58="","",IF(J58="p","点",IF(J58="t1","",IF(J58="t2","分","m")))))</f>
        <v/>
      </c>
      <c r="M58" s="232"/>
      <c r="N58" s="231" t="str">
        <f>IF($B58="","",IF(J58="","",IF(J58="p","",IF(J58="t1","秒",IF(J58="t2","秒","cm")))))</f>
        <v/>
      </c>
      <c r="O58" s="233"/>
      <c r="P58" s="242">
        <f t="shared" si="2"/>
        <v>0</v>
      </c>
      <c r="Q58" s="242">
        <f t="shared" si="19"/>
        <v>0</v>
      </c>
      <c r="R58" s="242">
        <f t="shared" si="3"/>
        <v>0</v>
      </c>
      <c r="S58" s="242">
        <f t="shared" si="20"/>
        <v>0</v>
      </c>
      <c r="T58" s="242">
        <f t="shared" si="4"/>
        <v>0</v>
      </c>
      <c r="U58" s="242">
        <f t="shared" si="5"/>
        <v>0</v>
      </c>
      <c r="V58" s="252" t="str">
        <f t="shared" si="21"/>
        <v>000</v>
      </c>
      <c r="W58" s="252">
        <f t="shared" si="22"/>
        <v>0</v>
      </c>
      <c r="X58" s="252">
        <f t="shared" si="23"/>
        <v>0</v>
      </c>
      <c r="Y58" s="252" t="str">
        <f t="shared" si="24"/>
        <v/>
      </c>
      <c r="Z58" s="252" t="str">
        <f t="shared" si="25"/>
        <v/>
      </c>
      <c r="AA58" s="252" t="str">
        <f t="shared" si="26"/>
        <v>0</v>
      </c>
      <c r="AB58" s="252" t="str">
        <f t="shared" si="27"/>
        <v/>
      </c>
      <c r="AC58" s="252" t="str">
        <f t="shared" si="28"/>
        <v>0</v>
      </c>
      <c r="AD58" s="252" t="str">
        <f t="shared" si="29"/>
        <v/>
      </c>
      <c r="AE58" s="252" t="str">
        <f t="shared" si="6"/>
        <v>00</v>
      </c>
      <c r="AF58" s="252">
        <f t="shared" si="30"/>
        <v>0</v>
      </c>
      <c r="AG58" s="252"/>
      <c r="AH58" s="69">
        <v>10</v>
      </c>
      <c r="AI58" s="69" t="e">
        <f>VLOOKUP(D58,コード３,2,FALSE)</f>
        <v>#N/A</v>
      </c>
      <c r="AJ58" s="69">
        <f>COUNTIF('tmp２'!C$203:C$1202,AI58)</f>
        <v>0</v>
      </c>
      <c r="AK58" s="69">
        <v>1</v>
      </c>
      <c r="AL58" s="69" t="e">
        <f t="shared" si="49"/>
        <v>#N/A</v>
      </c>
      <c r="AM58" s="69" t="e">
        <f>AL58*1</f>
        <v>#N/A</v>
      </c>
      <c r="AN58" s="69" t="str">
        <f t="shared" si="50"/>
        <v/>
      </c>
      <c r="AO58" s="69">
        <v>1</v>
      </c>
      <c r="AP58" s="69">
        <v>55</v>
      </c>
      <c r="AQ58" s="69" t="e">
        <f t="shared" si="32"/>
        <v>#N/A</v>
      </c>
      <c r="AR58" s="69" t="str">
        <f t="shared" si="51"/>
        <v/>
      </c>
      <c r="AS58" s="69">
        <v>55</v>
      </c>
      <c r="AT58" s="69" t="e">
        <f t="shared" si="33"/>
        <v>#N/A</v>
      </c>
      <c r="AU58" s="69" t="str">
        <f t="shared" si="52"/>
        <v/>
      </c>
      <c r="AV58" s="69">
        <v>55</v>
      </c>
      <c r="AW58" s="69" t="e">
        <f t="shared" si="34"/>
        <v>#N/A</v>
      </c>
      <c r="AX58" s="69" t="str">
        <f t="shared" si="53"/>
        <v/>
      </c>
      <c r="AY58" s="69">
        <v>55</v>
      </c>
      <c r="AZ58" s="69" t="e">
        <f t="shared" si="35"/>
        <v>#N/A</v>
      </c>
      <c r="BA58" s="69" t="str">
        <f t="shared" si="54"/>
        <v/>
      </c>
      <c r="BB58" s="69">
        <v>55</v>
      </c>
      <c r="BC58" s="69" t="e">
        <f t="shared" si="36"/>
        <v>#N/A</v>
      </c>
      <c r="BD58" s="69" t="str">
        <f t="shared" si="55"/>
        <v/>
      </c>
      <c r="BE58" s="69">
        <v>55</v>
      </c>
      <c r="BF58" s="69" t="e">
        <f t="shared" si="37"/>
        <v>#N/A</v>
      </c>
      <c r="BG58" s="69" t="str">
        <f t="shared" si="56"/>
        <v/>
      </c>
      <c r="BH58" s="69">
        <v>55</v>
      </c>
      <c r="BI58" s="69" t="e">
        <f t="shared" si="38"/>
        <v>#N/A</v>
      </c>
      <c r="BJ58" s="69" t="str">
        <f t="shared" si="57"/>
        <v/>
      </c>
      <c r="BK58" s="69">
        <v>55</v>
      </c>
      <c r="BL58" s="69" t="e">
        <f t="shared" si="39"/>
        <v>#N/A</v>
      </c>
      <c r="BM58" s="69" t="str">
        <f t="shared" si="58"/>
        <v/>
      </c>
      <c r="BN58" s="69">
        <v>55</v>
      </c>
      <c r="BO58" s="69" t="e">
        <f t="shared" si="40"/>
        <v>#N/A</v>
      </c>
      <c r="BP58" s="69" t="str">
        <f t="shared" si="59"/>
        <v/>
      </c>
      <c r="BQ58" s="69">
        <v>55</v>
      </c>
      <c r="BR58" s="69" t="e">
        <f t="shared" si="41"/>
        <v>#N/A</v>
      </c>
      <c r="BS58" s="69" t="str">
        <f t="shared" si="60"/>
        <v/>
      </c>
    </row>
    <row r="59" spans="1:71" s="69" customFormat="1" hidden="1">
      <c r="A59" s="69" t="e">
        <f>A58</f>
        <v>#N/A</v>
      </c>
      <c r="B59" s="70">
        <v>2</v>
      </c>
      <c r="C59" s="541"/>
      <c r="D59" s="536"/>
      <c r="E59" s="516"/>
      <c r="F59" s="70" t="str">
        <f>IF(H59="","",2)</f>
        <v/>
      </c>
      <c r="G59" s="72" t="str">
        <f t="shared" si="47"/>
        <v/>
      </c>
      <c r="H59" s="240"/>
      <c r="I59" s="72" t="str">
        <f t="shared" si="48"/>
        <v/>
      </c>
      <c r="J59" s="519"/>
      <c r="K59" s="520"/>
      <c r="L59" s="520"/>
      <c r="M59" s="520"/>
      <c r="N59" s="520"/>
      <c r="O59" s="521"/>
      <c r="P59" s="242">
        <f t="shared" si="2"/>
        <v>0</v>
      </c>
      <c r="Q59" s="242">
        <f t="shared" si="19"/>
        <v>0</v>
      </c>
      <c r="R59" s="242">
        <f t="shared" si="3"/>
        <v>0</v>
      </c>
      <c r="S59" s="242">
        <f t="shared" si="20"/>
        <v>0</v>
      </c>
      <c r="T59" s="242">
        <f t="shared" si="4"/>
        <v>0</v>
      </c>
      <c r="U59" s="242">
        <f t="shared" si="5"/>
        <v>0</v>
      </c>
      <c r="V59" s="252" t="str">
        <f t="shared" si="21"/>
        <v>000</v>
      </c>
      <c r="W59" s="252">
        <f t="shared" si="22"/>
        <v>0</v>
      </c>
      <c r="X59" s="252">
        <f t="shared" si="23"/>
        <v>0</v>
      </c>
      <c r="Y59" s="252" t="str">
        <f t="shared" si="24"/>
        <v/>
      </c>
      <c r="Z59" s="252" t="str">
        <f t="shared" si="25"/>
        <v/>
      </c>
      <c r="AA59" s="252" t="str">
        <f t="shared" si="26"/>
        <v>0</v>
      </c>
      <c r="AB59" s="252" t="str">
        <f t="shared" si="27"/>
        <v/>
      </c>
      <c r="AC59" s="252" t="str">
        <f t="shared" si="28"/>
        <v>0</v>
      </c>
      <c r="AD59" s="252" t="str">
        <f t="shared" si="29"/>
        <v/>
      </c>
      <c r="AE59" s="252" t="str">
        <f t="shared" si="6"/>
        <v>00</v>
      </c>
      <c r="AF59" s="252">
        <f t="shared" si="30"/>
        <v>0</v>
      </c>
      <c r="AG59" s="252"/>
      <c r="AH59" s="69">
        <v>10</v>
      </c>
      <c r="AI59" s="69" t="e">
        <f>AI58</f>
        <v>#N/A</v>
      </c>
      <c r="AJ59" s="69">
        <f>AJ58</f>
        <v>0</v>
      </c>
      <c r="AK59" s="69">
        <v>2</v>
      </c>
      <c r="AL59" s="69" t="e">
        <f t="shared" si="49"/>
        <v>#N/A</v>
      </c>
      <c r="AM59" s="69" t="e">
        <f t="shared" si="31"/>
        <v>#N/A</v>
      </c>
      <c r="AN59" s="69" t="str">
        <f t="shared" si="50"/>
        <v/>
      </c>
      <c r="AO59" s="69">
        <v>2</v>
      </c>
      <c r="AP59" s="69">
        <v>56</v>
      </c>
      <c r="AQ59" s="69" t="e">
        <f t="shared" si="32"/>
        <v>#N/A</v>
      </c>
      <c r="AR59" s="69" t="str">
        <f t="shared" si="51"/>
        <v/>
      </c>
      <c r="AS59" s="69">
        <v>56</v>
      </c>
      <c r="AT59" s="69" t="e">
        <f t="shared" si="33"/>
        <v>#N/A</v>
      </c>
      <c r="AU59" s="69" t="str">
        <f t="shared" si="52"/>
        <v/>
      </c>
      <c r="AV59" s="69">
        <v>56</v>
      </c>
      <c r="AW59" s="69" t="e">
        <f t="shared" si="34"/>
        <v>#N/A</v>
      </c>
      <c r="AX59" s="69" t="str">
        <f t="shared" si="53"/>
        <v/>
      </c>
      <c r="AY59" s="69">
        <v>56</v>
      </c>
      <c r="AZ59" s="69" t="e">
        <f t="shared" si="35"/>
        <v>#N/A</v>
      </c>
      <c r="BA59" s="69" t="str">
        <f t="shared" si="54"/>
        <v/>
      </c>
      <c r="BB59" s="69">
        <v>56</v>
      </c>
      <c r="BC59" s="69" t="e">
        <f t="shared" si="36"/>
        <v>#N/A</v>
      </c>
      <c r="BD59" s="69" t="str">
        <f t="shared" si="55"/>
        <v/>
      </c>
      <c r="BE59" s="69">
        <v>56</v>
      </c>
      <c r="BF59" s="69" t="e">
        <f t="shared" si="37"/>
        <v>#N/A</v>
      </c>
      <c r="BG59" s="69" t="str">
        <f t="shared" si="56"/>
        <v/>
      </c>
      <c r="BH59" s="69">
        <v>56</v>
      </c>
      <c r="BI59" s="69" t="e">
        <f t="shared" si="38"/>
        <v>#N/A</v>
      </c>
      <c r="BJ59" s="69" t="str">
        <f t="shared" si="57"/>
        <v/>
      </c>
      <c r="BK59" s="69">
        <v>56</v>
      </c>
      <c r="BL59" s="69" t="e">
        <f t="shared" si="39"/>
        <v>#N/A</v>
      </c>
      <c r="BM59" s="69" t="str">
        <f t="shared" si="58"/>
        <v/>
      </c>
      <c r="BN59" s="69">
        <v>56</v>
      </c>
      <c r="BO59" s="69" t="e">
        <f t="shared" si="40"/>
        <v>#N/A</v>
      </c>
      <c r="BP59" s="69" t="str">
        <f t="shared" si="59"/>
        <v/>
      </c>
      <c r="BQ59" s="69">
        <v>56</v>
      </c>
      <c r="BR59" s="69" t="e">
        <f t="shared" si="41"/>
        <v>#N/A</v>
      </c>
      <c r="BS59" s="69" t="str">
        <f t="shared" si="60"/>
        <v/>
      </c>
    </row>
    <row r="60" spans="1:71" s="69" customFormat="1" hidden="1">
      <c r="A60" s="69" t="e">
        <f>A59</f>
        <v>#N/A</v>
      </c>
      <c r="B60" s="70">
        <v>3</v>
      </c>
      <c r="C60" s="541"/>
      <c r="D60" s="537"/>
      <c r="E60" s="517"/>
      <c r="F60" s="70" t="str">
        <f>IF(H60="","",3)</f>
        <v/>
      </c>
      <c r="G60" s="72" t="str">
        <f t="shared" si="47"/>
        <v/>
      </c>
      <c r="H60" s="240"/>
      <c r="I60" s="72" t="str">
        <f t="shared" si="48"/>
        <v/>
      </c>
      <c r="J60" s="522"/>
      <c r="K60" s="523"/>
      <c r="L60" s="523"/>
      <c r="M60" s="523"/>
      <c r="N60" s="523"/>
      <c r="O60" s="524"/>
      <c r="P60" s="242">
        <f t="shared" si="2"/>
        <v>0</v>
      </c>
      <c r="Q60" s="242">
        <f t="shared" si="19"/>
        <v>0</v>
      </c>
      <c r="R60" s="242">
        <f t="shared" si="3"/>
        <v>0</v>
      </c>
      <c r="S60" s="242">
        <f t="shared" si="20"/>
        <v>0</v>
      </c>
      <c r="T60" s="242">
        <f t="shared" si="4"/>
        <v>0</v>
      </c>
      <c r="U60" s="242">
        <f t="shared" si="5"/>
        <v>0</v>
      </c>
      <c r="V60" s="252" t="str">
        <f t="shared" si="21"/>
        <v>000</v>
      </c>
      <c r="W60" s="252">
        <f t="shared" si="22"/>
        <v>0</v>
      </c>
      <c r="X60" s="252">
        <f t="shared" si="23"/>
        <v>0</v>
      </c>
      <c r="Y60" s="252" t="str">
        <f t="shared" si="24"/>
        <v/>
      </c>
      <c r="Z60" s="252" t="str">
        <f t="shared" si="25"/>
        <v/>
      </c>
      <c r="AA60" s="252" t="str">
        <f t="shared" si="26"/>
        <v>0</v>
      </c>
      <c r="AB60" s="252" t="str">
        <f t="shared" si="27"/>
        <v/>
      </c>
      <c r="AC60" s="252" t="str">
        <f t="shared" si="28"/>
        <v>0</v>
      </c>
      <c r="AD60" s="252" t="str">
        <f t="shared" si="29"/>
        <v/>
      </c>
      <c r="AE60" s="252" t="str">
        <f t="shared" si="6"/>
        <v>00</v>
      </c>
      <c r="AF60" s="252">
        <f t="shared" si="30"/>
        <v>0</v>
      </c>
      <c r="AG60" s="252"/>
      <c r="AH60" s="69">
        <v>10</v>
      </c>
      <c r="AI60" s="69" t="e">
        <f>AI59</f>
        <v>#N/A</v>
      </c>
      <c r="AJ60" s="69">
        <f>AJ59</f>
        <v>0</v>
      </c>
      <c r="AK60" s="69">
        <v>3</v>
      </c>
      <c r="AL60" s="69" t="e">
        <f t="shared" si="49"/>
        <v>#N/A</v>
      </c>
      <c r="AM60" s="69" t="e">
        <f t="shared" si="31"/>
        <v>#N/A</v>
      </c>
      <c r="AN60" s="69" t="str">
        <f t="shared" si="50"/>
        <v/>
      </c>
      <c r="AO60" s="69">
        <v>3</v>
      </c>
      <c r="AP60" s="69">
        <v>57</v>
      </c>
      <c r="AQ60" s="69" t="e">
        <f t="shared" si="32"/>
        <v>#N/A</v>
      </c>
      <c r="AR60" s="69" t="str">
        <f t="shared" si="51"/>
        <v/>
      </c>
      <c r="AS60" s="69">
        <v>57</v>
      </c>
      <c r="AT60" s="69" t="e">
        <f t="shared" si="33"/>
        <v>#N/A</v>
      </c>
      <c r="AU60" s="69" t="str">
        <f t="shared" si="52"/>
        <v/>
      </c>
      <c r="AV60" s="69">
        <v>57</v>
      </c>
      <c r="AW60" s="69" t="e">
        <f t="shared" si="34"/>
        <v>#N/A</v>
      </c>
      <c r="AX60" s="69" t="str">
        <f t="shared" si="53"/>
        <v/>
      </c>
      <c r="AY60" s="69">
        <v>57</v>
      </c>
      <c r="AZ60" s="69" t="e">
        <f t="shared" si="35"/>
        <v>#N/A</v>
      </c>
      <c r="BA60" s="69" t="str">
        <f t="shared" si="54"/>
        <v/>
      </c>
      <c r="BB60" s="69">
        <v>57</v>
      </c>
      <c r="BC60" s="69" t="e">
        <f t="shared" si="36"/>
        <v>#N/A</v>
      </c>
      <c r="BD60" s="69" t="str">
        <f t="shared" si="55"/>
        <v/>
      </c>
      <c r="BE60" s="69">
        <v>57</v>
      </c>
      <c r="BF60" s="69" t="e">
        <f t="shared" si="37"/>
        <v>#N/A</v>
      </c>
      <c r="BG60" s="69" t="str">
        <f t="shared" si="56"/>
        <v/>
      </c>
      <c r="BH60" s="69">
        <v>57</v>
      </c>
      <c r="BI60" s="69" t="e">
        <f t="shared" si="38"/>
        <v>#N/A</v>
      </c>
      <c r="BJ60" s="69" t="str">
        <f t="shared" si="57"/>
        <v/>
      </c>
      <c r="BK60" s="69">
        <v>57</v>
      </c>
      <c r="BL60" s="69" t="e">
        <f t="shared" si="39"/>
        <v>#N/A</v>
      </c>
      <c r="BM60" s="69" t="str">
        <f t="shared" si="58"/>
        <v/>
      </c>
      <c r="BN60" s="69">
        <v>57</v>
      </c>
      <c r="BO60" s="69" t="e">
        <f t="shared" si="40"/>
        <v>#N/A</v>
      </c>
      <c r="BP60" s="69" t="str">
        <f t="shared" si="59"/>
        <v/>
      </c>
      <c r="BQ60" s="69">
        <v>57</v>
      </c>
      <c r="BR60" s="69" t="e">
        <f t="shared" si="41"/>
        <v>#N/A</v>
      </c>
      <c r="BS60" s="69" t="str">
        <f t="shared" si="60"/>
        <v/>
      </c>
    </row>
    <row r="61" spans="1:71" s="69" customFormat="1" hidden="1">
      <c r="A61" s="69" t="e">
        <f>A60</f>
        <v>#N/A</v>
      </c>
      <c r="B61" s="70">
        <v>4</v>
      </c>
      <c r="C61" s="541"/>
      <c r="D61" s="537"/>
      <c r="E61" s="517"/>
      <c r="F61" s="70" t="str">
        <f>IF(H61="","",4)</f>
        <v/>
      </c>
      <c r="G61" s="72" t="str">
        <f t="shared" si="47"/>
        <v/>
      </c>
      <c r="H61" s="240"/>
      <c r="I61" s="72" t="str">
        <f t="shared" si="48"/>
        <v/>
      </c>
      <c r="J61" s="522"/>
      <c r="K61" s="523"/>
      <c r="L61" s="523"/>
      <c r="M61" s="523"/>
      <c r="N61" s="523"/>
      <c r="O61" s="524"/>
      <c r="P61" s="242">
        <f t="shared" si="2"/>
        <v>0</v>
      </c>
      <c r="Q61" s="242">
        <f t="shared" si="19"/>
        <v>0</v>
      </c>
      <c r="R61" s="242">
        <f t="shared" si="3"/>
        <v>0</v>
      </c>
      <c r="S61" s="242">
        <f t="shared" si="20"/>
        <v>0</v>
      </c>
      <c r="T61" s="242">
        <f t="shared" si="4"/>
        <v>0</v>
      </c>
      <c r="U61" s="242">
        <f t="shared" si="5"/>
        <v>0</v>
      </c>
      <c r="V61" s="252" t="str">
        <f t="shared" si="21"/>
        <v>000</v>
      </c>
      <c r="W61" s="252">
        <f t="shared" si="22"/>
        <v>0</v>
      </c>
      <c r="X61" s="252">
        <f t="shared" si="23"/>
        <v>0</v>
      </c>
      <c r="Y61" s="252" t="str">
        <f t="shared" si="24"/>
        <v/>
      </c>
      <c r="Z61" s="252" t="str">
        <f t="shared" si="25"/>
        <v/>
      </c>
      <c r="AA61" s="252" t="str">
        <f t="shared" si="26"/>
        <v>0</v>
      </c>
      <c r="AB61" s="252" t="str">
        <f t="shared" si="27"/>
        <v/>
      </c>
      <c r="AC61" s="252" t="str">
        <f t="shared" si="28"/>
        <v>0</v>
      </c>
      <c r="AD61" s="252" t="str">
        <f t="shared" si="29"/>
        <v/>
      </c>
      <c r="AE61" s="252" t="str">
        <f t="shared" si="6"/>
        <v>00</v>
      </c>
      <c r="AF61" s="252">
        <f t="shared" si="30"/>
        <v>0</v>
      </c>
      <c r="AG61" s="252"/>
      <c r="AH61" s="69">
        <v>10</v>
      </c>
      <c r="AI61" s="69" t="e">
        <f t="shared" ref="AI61:AJ63" si="65">AI60</f>
        <v>#N/A</v>
      </c>
      <c r="AJ61" s="69">
        <f t="shared" si="65"/>
        <v>0</v>
      </c>
      <c r="AK61" s="69">
        <v>4</v>
      </c>
      <c r="AL61" s="69" t="e">
        <f t="shared" si="49"/>
        <v>#N/A</v>
      </c>
      <c r="AM61" s="69" t="e">
        <f t="shared" si="31"/>
        <v>#N/A</v>
      </c>
      <c r="AN61" s="69" t="str">
        <f t="shared" si="50"/>
        <v/>
      </c>
      <c r="AO61" s="69">
        <v>4</v>
      </c>
      <c r="AP61" s="69">
        <v>58</v>
      </c>
      <c r="AQ61" s="69" t="e">
        <f t="shared" si="32"/>
        <v>#N/A</v>
      </c>
      <c r="AR61" s="69" t="str">
        <f t="shared" si="51"/>
        <v/>
      </c>
      <c r="AS61" s="69">
        <v>58</v>
      </c>
      <c r="AT61" s="69" t="e">
        <f t="shared" si="33"/>
        <v>#N/A</v>
      </c>
      <c r="AU61" s="69" t="str">
        <f t="shared" si="52"/>
        <v/>
      </c>
      <c r="AV61" s="69">
        <v>58</v>
      </c>
      <c r="AW61" s="69" t="e">
        <f t="shared" si="34"/>
        <v>#N/A</v>
      </c>
      <c r="AX61" s="69" t="str">
        <f t="shared" si="53"/>
        <v/>
      </c>
      <c r="AY61" s="69">
        <v>58</v>
      </c>
      <c r="AZ61" s="69" t="e">
        <f t="shared" si="35"/>
        <v>#N/A</v>
      </c>
      <c r="BA61" s="69" t="str">
        <f t="shared" si="54"/>
        <v/>
      </c>
      <c r="BB61" s="69">
        <v>58</v>
      </c>
      <c r="BC61" s="69" t="e">
        <f t="shared" si="36"/>
        <v>#N/A</v>
      </c>
      <c r="BD61" s="69" t="str">
        <f t="shared" si="55"/>
        <v/>
      </c>
      <c r="BE61" s="69">
        <v>58</v>
      </c>
      <c r="BF61" s="69" t="e">
        <f t="shared" si="37"/>
        <v>#N/A</v>
      </c>
      <c r="BG61" s="69" t="str">
        <f t="shared" si="56"/>
        <v/>
      </c>
      <c r="BH61" s="69">
        <v>58</v>
      </c>
      <c r="BI61" s="69" t="e">
        <f t="shared" si="38"/>
        <v>#N/A</v>
      </c>
      <c r="BJ61" s="69" t="str">
        <f t="shared" si="57"/>
        <v/>
      </c>
      <c r="BK61" s="69">
        <v>58</v>
      </c>
      <c r="BL61" s="69" t="e">
        <f t="shared" si="39"/>
        <v>#N/A</v>
      </c>
      <c r="BM61" s="69" t="str">
        <f t="shared" si="58"/>
        <v/>
      </c>
      <c r="BN61" s="69">
        <v>58</v>
      </c>
      <c r="BO61" s="69" t="e">
        <f t="shared" si="40"/>
        <v>#N/A</v>
      </c>
      <c r="BP61" s="69" t="str">
        <f t="shared" si="59"/>
        <v/>
      </c>
      <c r="BQ61" s="69">
        <v>58</v>
      </c>
      <c r="BR61" s="69" t="e">
        <f t="shared" si="41"/>
        <v>#N/A</v>
      </c>
      <c r="BS61" s="69" t="str">
        <f t="shared" si="60"/>
        <v/>
      </c>
    </row>
    <row r="62" spans="1:71" s="69" customFormat="1" hidden="1">
      <c r="A62" s="69" t="e">
        <f>A61</f>
        <v>#N/A</v>
      </c>
      <c r="B62" s="70">
        <v>5</v>
      </c>
      <c r="C62" s="541"/>
      <c r="D62" s="537"/>
      <c r="E62" s="517"/>
      <c r="F62" s="70" t="str">
        <f>IF(H62="","",5)</f>
        <v/>
      </c>
      <c r="G62" s="72" t="str">
        <f t="shared" si="47"/>
        <v/>
      </c>
      <c r="H62" s="240"/>
      <c r="I62" s="72" t="str">
        <f t="shared" si="48"/>
        <v/>
      </c>
      <c r="J62" s="522"/>
      <c r="K62" s="523"/>
      <c r="L62" s="523"/>
      <c r="M62" s="523"/>
      <c r="N62" s="523"/>
      <c r="O62" s="524"/>
      <c r="P62" s="242">
        <f t="shared" si="2"/>
        <v>0</v>
      </c>
      <c r="Q62" s="242">
        <f t="shared" si="19"/>
        <v>0</v>
      </c>
      <c r="R62" s="242">
        <f t="shared" si="3"/>
        <v>0</v>
      </c>
      <c r="S62" s="242">
        <f t="shared" si="20"/>
        <v>0</v>
      </c>
      <c r="T62" s="242">
        <f t="shared" si="4"/>
        <v>0</v>
      </c>
      <c r="U62" s="242">
        <f t="shared" si="5"/>
        <v>0</v>
      </c>
      <c r="V62" s="252" t="str">
        <f t="shared" si="21"/>
        <v>000</v>
      </c>
      <c r="W62" s="252">
        <f t="shared" si="22"/>
        <v>0</v>
      </c>
      <c r="X62" s="252">
        <f t="shared" si="23"/>
        <v>0</v>
      </c>
      <c r="Y62" s="252" t="str">
        <f t="shared" si="24"/>
        <v/>
      </c>
      <c r="Z62" s="252" t="str">
        <f t="shared" si="25"/>
        <v/>
      </c>
      <c r="AA62" s="252" t="str">
        <f t="shared" si="26"/>
        <v>0</v>
      </c>
      <c r="AB62" s="252" t="str">
        <f t="shared" si="27"/>
        <v/>
      </c>
      <c r="AC62" s="252" t="str">
        <f t="shared" si="28"/>
        <v>0</v>
      </c>
      <c r="AD62" s="252" t="str">
        <f t="shared" si="29"/>
        <v/>
      </c>
      <c r="AE62" s="252" t="str">
        <f t="shared" si="6"/>
        <v>00</v>
      </c>
      <c r="AF62" s="252">
        <f t="shared" si="30"/>
        <v>0</v>
      </c>
      <c r="AG62" s="252"/>
      <c r="AH62" s="69">
        <v>10</v>
      </c>
      <c r="AI62" s="69" t="e">
        <f t="shared" si="65"/>
        <v>#N/A</v>
      </c>
      <c r="AJ62" s="69">
        <f t="shared" si="65"/>
        <v>0</v>
      </c>
      <c r="AK62" s="69">
        <v>5</v>
      </c>
      <c r="AL62" s="69" t="e">
        <f t="shared" si="49"/>
        <v>#N/A</v>
      </c>
      <c r="AM62" s="69" t="e">
        <f t="shared" si="31"/>
        <v>#N/A</v>
      </c>
      <c r="AN62" s="69" t="str">
        <f t="shared" si="50"/>
        <v/>
      </c>
      <c r="AO62" s="69">
        <v>5</v>
      </c>
      <c r="AP62" s="69">
        <v>59</v>
      </c>
      <c r="AQ62" s="69" t="e">
        <f t="shared" si="32"/>
        <v>#N/A</v>
      </c>
      <c r="AR62" s="69" t="str">
        <f t="shared" si="51"/>
        <v/>
      </c>
      <c r="AS62" s="69">
        <v>59</v>
      </c>
      <c r="AT62" s="69" t="e">
        <f t="shared" si="33"/>
        <v>#N/A</v>
      </c>
      <c r="AU62" s="69" t="str">
        <f t="shared" si="52"/>
        <v/>
      </c>
      <c r="AV62" s="69">
        <v>59</v>
      </c>
      <c r="AW62" s="69" t="e">
        <f t="shared" si="34"/>
        <v>#N/A</v>
      </c>
      <c r="AX62" s="69" t="str">
        <f t="shared" si="53"/>
        <v/>
      </c>
      <c r="AY62" s="69">
        <v>59</v>
      </c>
      <c r="AZ62" s="69" t="e">
        <f t="shared" si="35"/>
        <v>#N/A</v>
      </c>
      <c r="BA62" s="69" t="str">
        <f t="shared" si="54"/>
        <v/>
      </c>
      <c r="BB62" s="69">
        <v>59</v>
      </c>
      <c r="BC62" s="69" t="e">
        <f t="shared" si="36"/>
        <v>#N/A</v>
      </c>
      <c r="BD62" s="69" t="str">
        <f t="shared" si="55"/>
        <v/>
      </c>
      <c r="BE62" s="69">
        <v>59</v>
      </c>
      <c r="BF62" s="69" t="e">
        <f t="shared" si="37"/>
        <v>#N/A</v>
      </c>
      <c r="BG62" s="69" t="str">
        <f t="shared" si="56"/>
        <v/>
      </c>
      <c r="BH62" s="69">
        <v>59</v>
      </c>
      <c r="BI62" s="69" t="e">
        <f t="shared" si="38"/>
        <v>#N/A</v>
      </c>
      <c r="BJ62" s="69" t="str">
        <f t="shared" si="57"/>
        <v/>
      </c>
      <c r="BK62" s="69">
        <v>59</v>
      </c>
      <c r="BL62" s="69" t="e">
        <f t="shared" si="39"/>
        <v>#N/A</v>
      </c>
      <c r="BM62" s="69" t="str">
        <f t="shared" si="58"/>
        <v/>
      </c>
      <c r="BN62" s="69">
        <v>59</v>
      </c>
      <c r="BO62" s="69" t="e">
        <f t="shared" si="40"/>
        <v>#N/A</v>
      </c>
      <c r="BP62" s="69" t="str">
        <f t="shared" si="59"/>
        <v/>
      </c>
      <c r="BQ62" s="69">
        <v>59</v>
      </c>
      <c r="BR62" s="69" t="e">
        <f t="shared" si="41"/>
        <v>#N/A</v>
      </c>
      <c r="BS62" s="69" t="str">
        <f t="shared" si="60"/>
        <v/>
      </c>
    </row>
    <row r="63" spans="1:71" s="69" customFormat="1" ht="15" hidden="1" thickBot="1">
      <c r="A63" s="69" t="e">
        <f>A62</f>
        <v>#N/A</v>
      </c>
      <c r="B63" s="70">
        <v>6</v>
      </c>
      <c r="C63" s="542"/>
      <c r="D63" s="538"/>
      <c r="E63" s="518"/>
      <c r="F63" s="75" t="str">
        <f>IF(H63="","",6)</f>
        <v/>
      </c>
      <c r="G63" s="76" t="str">
        <f t="shared" si="47"/>
        <v/>
      </c>
      <c r="H63" s="241"/>
      <c r="I63" s="76" t="str">
        <f t="shared" si="48"/>
        <v/>
      </c>
      <c r="J63" s="525"/>
      <c r="K63" s="526"/>
      <c r="L63" s="526"/>
      <c r="M63" s="526"/>
      <c r="N63" s="526"/>
      <c r="O63" s="527"/>
      <c r="P63" s="242">
        <f t="shared" si="2"/>
        <v>0</v>
      </c>
      <c r="Q63" s="242">
        <f t="shared" si="19"/>
        <v>0</v>
      </c>
      <c r="R63" s="242">
        <f t="shared" si="3"/>
        <v>0</v>
      </c>
      <c r="S63" s="242">
        <f t="shared" si="20"/>
        <v>0</v>
      </c>
      <c r="T63" s="242">
        <f t="shared" si="4"/>
        <v>0</v>
      </c>
      <c r="U63" s="242">
        <f t="shared" si="5"/>
        <v>0</v>
      </c>
      <c r="V63" s="252" t="str">
        <f t="shared" si="21"/>
        <v>000</v>
      </c>
      <c r="W63" s="252">
        <f t="shared" si="22"/>
        <v>0</v>
      </c>
      <c r="X63" s="252">
        <f t="shared" si="23"/>
        <v>0</v>
      </c>
      <c r="Y63" s="252" t="str">
        <f t="shared" si="24"/>
        <v/>
      </c>
      <c r="Z63" s="252" t="str">
        <f t="shared" si="25"/>
        <v/>
      </c>
      <c r="AA63" s="252" t="str">
        <f t="shared" si="26"/>
        <v>0</v>
      </c>
      <c r="AB63" s="252" t="str">
        <f t="shared" si="27"/>
        <v/>
      </c>
      <c r="AC63" s="252" t="str">
        <f t="shared" si="28"/>
        <v>0</v>
      </c>
      <c r="AD63" s="252" t="str">
        <f t="shared" si="29"/>
        <v/>
      </c>
      <c r="AE63" s="252" t="str">
        <f t="shared" si="6"/>
        <v>00</v>
      </c>
      <c r="AF63" s="252">
        <f t="shared" si="30"/>
        <v>0</v>
      </c>
      <c r="AG63" s="252"/>
      <c r="AH63" s="69">
        <v>10</v>
      </c>
      <c r="AI63" s="69" t="e">
        <f t="shared" si="65"/>
        <v>#N/A</v>
      </c>
      <c r="AJ63" s="69">
        <f t="shared" si="65"/>
        <v>0</v>
      </c>
      <c r="AK63" s="69">
        <v>6</v>
      </c>
      <c r="AL63" s="69" t="e">
        <f t="shared" si="49"/>
        <v>#N/A</v>
      </c>
      <c r="AM63" s="69" t="e">
        <f t="shared" si="31"/>
        <v>#N/A</v>
      </c>
      <c r="AN63" s="69" t="str">
        <f t="shared" si="50"/>
        <v/>
      </c>
      <c r="AO63" s="69">
        <v>6</v>
      </c>
      <c r="AP63" s="69">
        <v>60</v>
      </c>
      <c r="AQ63" s="69" t="e">
        <f t="shared" si="32"/>
        <v>#N/A</v>
      </c>
      <c r="AR63" s="69" t="str">
        <f t="shared" si="51"/>
        <v/>
      </c>
      <c r="AS63" s="69">
        <v>60</v>
      </c>
      <c r="AT63" s="69" t="e">
        <f t="shared" si="33"/>
        <v>#N/A</v>
      </c>
      <c r="AU63" s="69" t="str">
        <f t="shared" si="52"/>
        <v/>
      </c>
      <c r="AV63" s="69">
        <v>60</v>
      </c>
      <c r="AW63" s="69" t="e">
        <f t="shared" si="34"/>
        <v>#N/A</v>
      </c>
      <c r="AX63" s="69" t="str">
        <f t="shared" si="53"/>
        <v/>
      </c>
      <c r="AY63" s="69">
        <v>60</v>
      </c>
      <c r="AZ63" s="69" t="e">
        <f t="shared" si="35"/>
        <v>#N/A</v>
      </c>
      <c r="BA63" s="69" t="str">
        <f t="shared" si="54"/>
        <v/>
      </c>
      <c r="BB63" s="69">
        <v>60</v>
      </c>
      <c r="BC63" s="69" t="e">
        <f t="shared" si="36"/>
        <v>#N/A</v>
      </c>
      <c r="BD63" s="69" t="str">
        <f t="shared" si="55"/>
        <v/>
      </c>
      <c r="BE63" s="69">
        <v>60</v>
      </c>
      <c r="BF63" s="69" t="e">
        <f t="shared" si="37"/>
        <v>#N/A</v>
      </c>
      <c r="BG63" s="69" t="str">
        <f t="shared" si="56"/>
        <v/>
      </c>
      <c r="BH63" s="69">
        <v>60</v>
      </c>
      <c r="BI63" s="69" t="e">
        <f t="shared" si="38"/>
        <v>#N/A</v>
      </c>
      <c r="BJ63" s="69" t="str">
        <f t="shared" si="57"/>
        <v/>
      </c>
      <c r="BK63" s="69">
        <v>60</v>
      </c>
      <c r="BL63" s="69" t="e">
        <f t="shared" si="39"/>
        <v>#N/A</v>
      </c>
      <c r="BM63" s="69" t="str">
        <f t="shared" si="58"/>
        <v/>
      </c>
      <c r="BN63" s="69">
        <v>60</v>
      </c>
      <c r="BO63" s="69" t="e">
        <f t="shared" si="40"/>
        <v>#N/A</v>
      </c>
      <c r="BP63" s="69" t="str">
        <f t="shared" si="59"/>
        <v/>
      </c>
      <c r="BQ63" s="69">
        <v>60</v>
      </c>
      <c r="BR63" s="69" t="e">
        <f t="shared" si="41"/>
        <v>#N/A</v>
      </c>
      <c r="BS63" s="69" t="str">
        <f t="shared" si="60"/>
        <v/>
      </c>
    </row>
    <row r="64" spans="1:71" s="69" customFormat="1" hidden="1">
      <c r="B64" s="74"/>
      <c r="D64" s="77">
        <f>COUNTA(D4:D63)</f>
        <v>0</v>
      </c>
      <c r="E64" s="74"/>
      <c r="F64" s="74"/>
      <c r="G64" s="78"/>
      <c r="H64" s="78"/>
      <c r="I64" s="78"/>
      <c r="J64" s="79"/>
      <c r="K64" s="80"/>
      <c r="L64" s="79"/>
      <c r="M64" s="80"/>
      <c r="N64" s="79"/>
      <c r="O64" s="80"/>
      <c r="P64" s="242"/>
      <c r="Q64" s="242"/>
      <c r="R64" s="242"/>
      <c r="S64" s="24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</row>
  </sheetData>
  <sheetProtection sheet="1" selectLockedCells="1"/>
  <mergeCells count="48">
    <mergeCell ref="D59:D63"/>
    <mergeCell ref="D11:D15"/>
    <mergeCell ref="D5:D9"/>
    <mergeCell ref="D2:D3"/>
    <mergeCell ref="D47:D51"/>
    <mergeCell ref="D29:D33"/>
    <mergeCell ref="C58:C63"/>
    <mergeCell ref="C2:C3"/>
    <mergeCell ref="C34:C39"/>
    <mergeCell ref="C40:C45"/>
    <mergeCell ref="C46:C51"/>
    <mergeCell ref="C28:C33"/>
    <mergeCell ref="C52:C57"/>
    <mergeCell ref="C1:D1"/>
    <mergeCell ref="C4:C9"/>
    <mergeCell ref="C10:C15"/>
    <mergeCell ref="C16:C21"/>
    <mergeCell ref="C22:C27"/>
    <mergeCell ref="D17:D21"/>
    <mergeCell ref="D23:D27"/>
    <mergeCell ref="E29:E33"/>
    <mergeCell ref="D35:D39"/>
    <mergeCell ref="J29:O33"/>
    <mergeCell ref="D41:D45"/>
    <mergeCell ref="D53:D57"/>
    <mergeCell ref="E53:E57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11:O15"/>
    <mergeCell ref="J17:O21"/>
    <mergeCell ref="J23:O27"/>
    <mergeCell ref="E23:E27"/>
    <mergeCell ref="E11:E15"/>
    <mergeCell ref="E17:E21"/>
    <mergeCell ref="E5:E9"/>
    <mergeCell ref="J5:O9"/>
    <mergeCell ref="G2:I2"/>
    <mergeCell ref="J2:O2"/>
    <mergeCell ref="K3:O3"/>
    <mergeCell ref="E2:E3"/>
    <mergeCell ref="F2:F3"/>
  </mergeCells>
  <phoneticPr fontId="4"/>
  <conditionalFormatting sqref="G4:G63">
    <cfRule type="cellIs" dxfId="95" priority="34" operator="greaterThan">
      <formula>10000</formula>
    </cfRule>
  </conditionalFormatting>
  <conditionalFormatting sqref="K4">
    <cfRule type="expression" dxfId="94" priority="30">
      <formula>$D4=""</formula>
    </cfRule>
  </conditionalFormatting>
  <conditionalFormatting sqref="K10">
    <cfRule type="expression" dxfId="93" priority="27">
      <formula>$D10=""</formula>
    </cfRule>
  </conditionalFormatting>
  <conditionalFormatting sqref="K16">
    <cfRule type="expression" dxfId="92" priority="24">
      <formula>$D16=""</formula>
    </cfRule>
  </conditionalFormatting>
  <conditionalFormatting sqref="K22">
    <cfRule type="expression" dxfId="91" priority="21">
      <formula>$D22=""</formula>
    </cfRule>
  </conditionalFormatting>
  <conditionalFormatting sqref="K28">
    <cfRule type="expression" dxfId="90" priority="18">
      <formula>$D28=""</formula>
    </cfRule>
  </conditionalFormatting>
  <conditionalFormatting sqref="K34">
    <cfRule type="expression" dxfId="89" priority="15">
      <formula>$D34=""</formula>
    </cfRule>
  </conditionalFormatting>
  <conditionalFormatting sqref="K40">
    <cfRule type="expression" dxfId="88" priority="12">
      <formula>$D40=""</formula>
    </cfRule>
  </conditionalFormatting>
  <conditionalFormatting sqref="K46">
    <cfRule type="expression" dxfId="87" priority="9">
      <formula>$D46=""</formula>
    </cfRule>
  </conditionalFormatting>
  <conditionalFormatting sqref="K52">
    <cfRule type="expression" dxfId="86" priority="6">
      <formula>$D52=""</formula>
    </cfRule>
  </conditionalFormatting>
  <conditionalFormatting sqref="K58">
    <cfRule type="expression" dxfId="85" priority="3">
      <formula>$D58=""</formula>
    </cfRule>
  </conditionalFormatting>
  <conditionalFormatting sqref="M4">
    <cfRule type="expression" dxfId="84" priority="29">
      <formula>$D4=""</formula>
    </cfRule>
  </conditionalFormatting>
  <conditionalFormatting sqref="M10">
    <cfRule type="expression" dxfId="83" priority="26">
      <formula>$D10=""</formula>
    </cfRule>
  </conditionalFormatting>
  <conditionalFormatting sqref="M16">
    <cfRule type="expression" dxfId="82" priority="23">
      <formula>$D16=""</formula>
    </cfRule>
  </conditionalFormatting>
  <conditionalFormatting sqref="M22">
    <cfRule type="expression" dxfId="81" priority="20">
      <formula>$D22=""</formula>
    </cfRule>
  </conditionalFormatting>
  <conditionalFormatting sqref="M28">
    <cfRule type="expression" dxfId="80" priority="17">
      <formula>$D28=""</formula>
    </cfRule>
  </conditionalFormatting>
  <conditionalFormatting sqref="M34">
    <cfRule type="expression" dxfId="79" priority="14">
      <formula>$D34=""</formula>
    </cfRule>
  </conditionalFormatting>
  <conditionalFormatting sqref="M40">
    <cfRule type="expression" dxfId="78" priority="11">
      <formula>$D40=""</formula>
    </cfRule>
  </conditionalFormatting>
  <conditionalFormatting sqref="M46">
    <cfRule type="expression" dxfId="77" priority="8">
      <formula>$D46=""</formula>
    </cfRule>
  </conditionalFormatting>
  <conditionalFormatting sqref="M52">
    <cfRule type="expression" dxfId="76" priority="5">
      <formula>$D52=""</formula>
    </cfRule>
  </conditionalFormatting>
  <conditionalFormatting sqref="M58">
    <cfRule type="expression" dxfId="75" priority="2">
      <formula>$D58=""</formula>
    </cfRule>
  </conditionalFormatting>
  <conditionalFormatting sqref="O4">
    <cfRule type="expression" dxfId="74" priority="28">
      <formula>$D4=""</formula>
    </cfRule>
  </conditionalFormatting>
  <conditionalFormatting sqref="O10">
    <cfRule type="expression" dxfId="73" priority="25">
      <formula>$D10=""</formula>
    </cfRule>
  </conditionalFormatting>
  <conditionalFormatting sqref="O16">
    <cfRule type="expression" dxfId="72" priority="22">
      <formula>$D16=""</formula>
    </cfRule>
  </conditionalFormatting>
  <conditionalFormatting sqref="O22">
    <cfRule type="expression" dxfId="71" priority="19">
      <formula>$D22=""</formula>
    </cfRule>
  </conditionalFormatting>
  <conditionalFormatting sqref="O28">
    <cfRule type="expression" dxfId="70" priority="16">
      <formula>$D28=""</formula>
    </cfRule>
  </conditionalFormatting>
  <conditionalFormatting sqref="O34">
    <cfRule type="expression" dxfId="69" priority="13">
      <formula>$D34=""</formula>
    </cfRule>
  </conditionalFormatting>
  <conditionalFormatting sqref="O40">
    <cfRule type="expression" dxfId="68" priority="10">
      <formula>$D40=""</formula>
    </cfRule>
  </conditionalFormatting>
  <conditionalFormatting sqref="O46">
    <cfRule type="expression" dxfId="67" priority="7">
      <formula>$D46=""</formula>
    </cfRule>
  </conditionalFormatting>
  <conditionalFormatting sqref="O52">
    <cfRule type="expression" dxfId="66" priority="4">
      <formula>$D52=""</formula>
    </cfRule>
  </conditionalFormatting>
  <conditionalFormatting sqref="O58">
    <cfRule type="expression" dxfId="65" priority="1">
      <formula>$D58=""</formula>
    </cfRule>
  </conditionalFormatting>
  <dataValidations count="10">
    <dataValidation type="list" allowBlank="1" showInputMessage="1" showErrorMessage="1" sqref="H58:H63" xr:uid="{00000000-0002-0000-0800-000000000000}">
      <formula1>$BS$3:$BS$63</formula1>
    </dataValidation>
    <dataValidation type="list" allowBlank="1" showInputMessage="1" showErrorMessage="1" sqref="H4:H9" xr:uid="{00000000-0002-0000-0800-000001000000}">
      <formula1>$AR$3:$AR$63</formula1>
    </dataValidation>
    <dataValidation type="list" allowBlank="1" showInputMessage="1" showErrorMessage="1" sqref="H10:H15" xr:uid="{00000000-0002-0000-0800-000002000000}">
      <formula1>$AU$3:$AU$63</formula1>
    </dataValidation>
    <dataValidation type="list" allowBlank="1" showInputMessage="1" showErrorMessage="1" sqref="H16:H21" xr:uid="{00000000-0002-0000-0800-000003000000}">
      <formula1>$AX$3:$AX$63</formula1>
    </dataValidation>
    <dataValidation type="list" allowBlank="1" showInputMessage="1" showErrorMessage="1" sqref="H22:H27" xr:uid="{00000000-0002-0000-0800-000004000000}">
      <formula1>$BA$3:$BA$63</formula1>
    </dataValidation>
    <dataValidation type="list" allowBlank="1" showInputMessage="1" showErrorMessage="1" sqref="H28:H33" xr:uid="{00000000-0002-0000-0800-000005000000}">
      <formula1>$BD$3:$BD$63</formula1>
    </dataValidation>
    <dataValidation type="list" allowBlank="1" showInputMessage="1" showErrorMessage="1" sqref="H34:H39" xr:uid="{00000000-0002-0000-0800-000006000000}">
      <formula1>$BG$3:$BG$63</formula1>
    </dataValidation>
    <dataValidation type="list" allowBlank="1" showInputMessage="1" showErrorMessage="1" sqref="H40:H45" xr:uid="{00000000-0002-0000-0800-000007000000}">
      <formula1>$BJ$3:$BJ$63</formula1>
    </dataValidation>
    <dataValidation type="list" allowBlank="1" showInputMessage="1" showErrorMessage="1" sqref="H46:H51" xr:uid="{00000000-0002-0000-0800-000008000000}">
      <formula1>$BM$3:$BM$63</formula1>
    </dataValidation>
    <dataValidation type="list" allowBlank="1" showInputMessage="1" showErrorMessage="1" sqref="H52:H57" xr:uid="{00000000-0002-0000-08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A000000}">
          <x14:formula1>
            <xm:f>競技設定!$L$2:$L$53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55</vt:i4>
      </vt:variant>
    </vt:vector>
  </HeadingPairs>
  <TitlesOfParts>
    <vt:vector size="78" baseType="lpstr">
      <vt:lpstr>入力の仕方</vt:lpstr>
      <vt:lpstr>基本情報</vt:lpstr>
      <vt:lpstr>ナンバーカード割付</vt:lpstr>
      <vt:lpstr>所属コード設定</vt:lpstr>
      <vt:lpstr>競技設定（大会別）</vt:lpstr>
      <vt:lpstr>基本情報 </vt:lpstr>
      <vt:lpstr>男子種目選択</vt:lpstr>
      <vt:lpstr>男子記録入力</vt:lpstr>
      <vt:lpstr>混合・男子リレー入力</vt:lpstr>
      <vt:lpstr>女子種目選択</vt:lpstr>
      <vt:lpstr>女子記録入力</vt:lpstr>
      <vt:lpstr>女子リレー入力</vt:lpstr>
      <vt:lpstr>csv (張付)</vt:lpstr>
      <vt:lpstr>team.csv (張付)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'基本情報 '!Print_Area</vt:lpstr>
      <vt:lpstr>所属コード設定!Print_Area</vt:lpstr>
      <vt:lpstr>女子種目選択!Print_Area</vt:lpstr>
      <vt:lpstr>男子種目選択!Print_Area</vt:lpstr>
      <vt:lpstr>コード</vt:lpstr>
      <vt:lpstr>コード２</vt:lpstr>
      <vt:lpstr>コード３</vt:lpstr>
      <vt:lpstr>コード４</vt:lpstr>
      <vt:lpstr>コンバインドA</vt:lpstr>
      <vt:lpstr>ナンバー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混合・男子リレー入力!記録表示</vt:lpstr>
      <vt:lpstr>女子リレー入力!記録表示</vt:lpstr>
      <vt:lpstr>女子記録入力!記録表示</vt:lpstr>
      <vt:lpstr>記録表示</vt:lpstr>
      <vt:lpstr>混合・男子リレー入力!記録表示男</vt:lpstr>
      <vt:lpstr>女子リレー入力!記録表示男</vt:lpstr>
      <vt:lpstr>女子記録入力!記録表示男</vt:lpstr>
      <vt:lpstr>記録表示男</vt:lpstr>
      <vt:lpstr>校名１</vt:lpstr>
      <vt:lpstr>校名２</vt:lpstr>
      <vt:lpstr>校名選択</vt:lpstr>
      <vt:lpstr>種別コード</vt:lpstr>
      <vt:lpstr>男子種目選択!種目男</vt:lpstr>
      <vt:lpstr>所属１</vt:lpstr>
      <vt:lpstr>所属２</vt:lpstr>
      <vt:lpstr>所属コード</vt:lpstr>
      <vt:lpstr>女リレー</vt:lpstr>
      <vt:lpstr>女子ナンバー</vt:lpstr>
      <vt:lpstr>小学校</vt:lpstr>
      <vt:lpstr>情報</vt:lpstr>
      <vt:lpstr>数値</vt:lpstr>
      <vt:lpstr>生年</vt:lpstr>
      <vt:lpstr>大会選択</vt:lpstr>
      <vt:lpstr>男リレー</vt:lpstr>
      <vt:lpstr>男子ナンバー</vt:lpstr>
      <vt:lpstr>登録</vt:lpstr>
      <vt:lpstr>得点</vt:lpstr>
      <vt:lpstr>範囲３</vt:lpstr>
      <vt:lpstr>範囲CSV</vt:lpstr>
      <vt:lpstr>範囲リレー</vt:lpstr>
      <vt:lpstr>範囲り女</vt:lpstr>
      <vt:lpstr>範囲り男</vt:lpstr>
      <vt:lpstr>女子記録入力!表示</vt:lpstr>
      <vt:lpstr>表示</vt:lpstr>
      <vt:lpstr>名</vt:lpstr>
      <vt:lpstr>名称</vt:lpstr>
      <vt:lpstr>名選択</vt:lpstr>
      <vt:lpstr>陸連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2023-08-24T01:19:46Z</cp:lastPrinted>
  <dcterms:created xsi:type="dcterms:W3CDTF">2004-08-04T00:26:17Z</dcterms:created>
  <dcterms:modified xsi:type="dcterms:W3CDTF">2025-04-27T21:32:57Z</dcterms:modified>
</cp:coreProperties>
</file>